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Ex1.xml" ContentType="application/vnd.ms-office.chartex+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2.xml" ContentType="application/vnd.openxmlformats-officedocument.themeOverride+xml"/>
  <Override PartName="/xl/charts/chartEx3.xml" ContentType="application/vnd.ms-office.chartex+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3.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4.xml" ContentType="application/vnd.openxmlformats-officedocument.drawing+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charts/chart22.xml" ContentType="application/vnd.openxmlformats-officedocument.drawingml.chart+xml"/>
  <Override PartName="/xl/charts/style19.xml" ContentType="application/vnd.ms-office.chartstyle+xml"/>
  <Override PartName="/xl/charts/colors19.xml" ContentType="application/vnd.ms-office.chartcolorstyle+xml"/>
  <Override PartName="/xl/charts/chart23.xml" ContentType="application/vnd.openxmlformats-officedocument.drawingml.chart+xml"/>
  <Override PartName="/xl/charts/style20.xml" ContentType="application/vnd.ms-office.chartstyle+xml"/>
  <Override PartName="/xl/charts/colors20.xml" ContentType="application/vnd.ms-office.chartcolorstyle+xml"/>
  <Override PartName="/xl/charts/chart24.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6.xml" ContentType="application/vnd.openxmlformats-officedocument.drawing+xml"/>
  <Override PartName="/xl/charts/chart25.xml" ContentType="application/vnd.openxmlformats-officedocument.drawingml.chart+xml"/>
  <Override PartName="/xl/charts/style22.xml" ContentType="application/vnd.ms-office.chartstyle+xml"/>
  <Override PartName="/xl/charts/colors22.xml" ContentType="application/vnd.ms-office.chartcolorstyle+xml"/>
  <Override PartName="/xl/charts/chart26.xml" ContentType="application/vnd.openxmlformats-officedocument.drawingml.chart+xml"/>
  <Override PartName="/xl/charts/style23.xml" ContentType="application/vnd.ms-office.chartstyle+xml"/>
  <Override PartName="/xl/charts/colors23.xml" ContentType="application/vnd.ms-office.chartcolorstyle+xml"/>
  <Override PartName="/xl/charts/chart27.xml" ContentType="application/vnd.openxmlformats-officedocument.drawingml.chart+xml"/>
  <Override PartName="/xl/charts/style24.xml" ContentType="application/vnd.ms-office.chartstyle+xml"/>
  <Override PartName="/xl/charts/colors24.xml" ContentType="application/vnd.ms-office.chartcolorstyle+xml"/>
  <Override PartName="/xl/charts/chart28.xml" ContentType="application/vnd.openxmlformats-officedocument.drawingml.chart+xml"/>
  <Override PartName="/xl/charts/style25.xml" ContentType="application/vnd.ms-office.chartstyle+xml"/>
  <Override PartName="/xl/charts/colors25.xml" ContentType="application/vnd.ms-office.chartcolorstyle+xml"/>
  <Override PartName="/xl/charts/chart29.xml" ContentType="application/vnd.openxmlformats-officedocument.drawingml.chart+xml"/>
  <Override PartName="/xl/charts/style26.xml" ContentType="application/vnd.ms-office.chartstyle+xml"/>
  <Override PartName="/xl/charts/colors26.xml" ContentType="application/vnd.ms-office.chartcolorstyle+xml"/>
  <Override PartName="/xl/charts/chart30.xml" ContentType="application/vnd.openxmlformats-officedocument.drawingml.chart+xml"/>
  <Override PartName="/xl/charts/style27.xml" ContentType="application/vnd.ms-office.chartstyle+xml"/>
  <Override PartName="/xl/charts/colors27.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7.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drawings/drawing8.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9.xml" ContentType="application/vnd.openxmlformats-officedocument.drawing+xml"/>
  <Override PartName="/xl/charts/chartEx4.xml" ContentType="application/vnd.ms-office.chartex+xml"/>
  <Override PartName="/xl/charts/style28.xml" ContentType="application/vnd.ms-office.chartstyle+xml"/>
  <Override PartName="/xl/charts/colors28.xml" ContentType="application/vnd.ms-office.chartcolorstyle+xml"/>
  <Override PartName="/xl/charts/chartEx5.xml" ContentType="application/vnd.ms-office.chartex+xml"/>
  <Override PartName="/xl/charts/style29.xml" ContentType="application/vnd.ms-office.chartstyle+xml"/>
  <Override PartName="/xl/charts/colors29.xml" ContentType="application/vnd.ms-office.chartcolorstyle+xml"/>
  <Override PartName="/xl/charts/chartEx6.xml" ContentType="application/vnd.ms-office.chartex+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13.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14.xml" ContentType="application/vnd.openxmlformats-officedocument.themeOverride+xml"/>
  <Override PartName="/xl/drawings/drawing10.xml" ContentType="application/vnd.openxmlformats-officedocument.drawing+xml"/>
  <Override PartName="/xl/charts/chartEx7.xml" ContentType="application/vnd.ms-office.chartex+xml"/>
  <Override PartName="/xl/charts/style33.xml" ContentType="application/vnd.ms-office.chartstyle+xml"/>
  <Override PartName="/xl/charts/colors33.xml" ContentType="application/vnd.ms-office.chartcolorstyle+xml"/>
  <Override PartName="/xl/charts/chartEx8.xml" ContentType="application/vnd.ms-office.chartex+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15.xml" ContentType="application/vnd.openxmlformats-officedocument.themeOverrid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16.xml" ContentType="application/vnd.openxmlformats-officedocument.themeOverrid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17.xml" ContentType="application/vnd.openxmlformats-officedocument.themeOverride+xml"/>
  <Override PartName="/xl/charts/chart38.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18.xml" ContentType="application/vnd.openxmlformats-officedocument.themeOverride+xml"/>
  <Override PartName="/xl/charts/chart39.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19.xml" ContentType="application/vnd.openxmlformats-officedocument.themeOverride+xml"/>
  <Override PartName="/xl/charts/chart40.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20.xml" ContentType="application/vnd.openxmlformats-officedocument.themeOverride+xml"/>
  <Override PartName="/xl/charts/chart41.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21.xml" ContentType="application/vnd.openxmlformats-officedocument.themeOverride+xml"/>
  <Override PartName="/xl/charts/chart42.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22.xml" ContentType="application/vnd.openxmlformats-officedocument.themeOverride+xml"/>
  <Override PartName="/xl/charts/chart43.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23.xml" ContentType="application/vnd.openxmlformats-officedocument.themeOverride+xml"/>
  <Override PartName="/xl/charts/chart44.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24.xml" ContentType="application/vnd.openxmlformats-officedocument.themeOverride+xml"/>
  <Override PartName="/xl/charts/chart45.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25.xml" ContentType="application/vnd.openxmlformats-officedocument.themeOverride+xml"/>
  <Override PartName="/xl/charts/chart46.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26.xml" ContentType="application/vnd.openxmlformats-officedocument.themeOverride+xml"/>
  <Override PartName="/xl/charts/chartEx9.xml" ContentType="application/vnd.ms-office.chartex+xml"/>
  <Override PartName="/xl/charts/style49.xml" ContentType="application/vnd.ms-office.chartstyle+xml"/>
  <Override PartName="/xl/charts/colors49.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Tomma\Desktop\"/>
    </mc:Choice>
  </mc:AlternateContent>
  <xr:revisionPtr revIDLastSave="0" documentId="13_ncr:1_{1A4A26B1-29E5-4C59-BF07-20CB03680EB5}" xr6:coauthVersionLast="47" xr6:coauthVersionMax="47" xr10:uidLastSave="{00000000-0000-0000-0000-000000000000}"/>
  <bookViews>
    <workbookView xWindow="-120" yWindow="-120" windowWidth="29040" windowHeight="15720" firstSheet="12" activeTab="20" xr2:uid="{2E11C390-2A99-4816-81D3-C5BDF2941490}"/>
  </bookViews>
  <sheets>
    <sheet name="Buyer Valuation Kering (2)" sheetId="26" state="hidden" r:id="rId1"/>
    <sheet name="Kering" sheetId="29" state="hidden" r:id="rId2"/>
    <sheet name="Moncler" sheetId="30" state="hidden" r:id="rId3"/>
    <sheet name="Quick Analysis and Beta" sheetId="18" r:id="rId4"/>
    <sheet name="Ratios Kering" sheetId="21" state="hidden" r:id="rId5"/>
    <sheet name="Ratios Moncler" sheetId="23" state="hidden" r:id="rId6"/>
    <sheet name="Quick Analysis" sheetId="2" state="hidden" r:id="rId7"/>
    <sheet name="Kering-Moncler INCOME" sheetId="7" state="hidden" r:id="rId8"/>
    <sheet name="RAW Kering" sheetId="3" state="hidden" r:id="rId9"/>
    <sheet name="RAW Moncler" sheetId="12" state="hidden" r:id="rId10"/>
    <sheet name="WACC Kering" sheetId="24" r:id="rId11"/>
    <sheet name="Kering Financials" sheetId="20" state="hidden" r:id="rId12"/>
    <sheet name="WACC Moncler" sheetId="25" r:id="rId13"/>
    <sheet name="Multiples Moncler" sheetId="17" r:id="rId14"/>
    <sheet name="Target Valuation Moncler" sheetId="4" r:id="rId15"/>
    <sheet name="Buyer Valuation Kering" sheetId="1" r:id="rId16"/>
    <sheet name="Synergies" sheetId="13" r:id="rId17"/>
    <sheet name="Moncler Financials" sheetId="22" state="hidden" r:id="rId18"/>
    <sheet name="Kering+Moncler" sheetId="27" state="hidden" r:id="rId19"/>
    <sheet name="Multiples and other" sheetId="14" state="hidden" r:id="rId20"/>
    <sheet name="DEAL considerations" sheetId="28" r:id="rId21"/>
  </sheets>
  <externalReferences>
    <externalReference r:id="rId22"/>
  </externalReferences>
  <definedNames>
    <definedName name="_xlnm._FilterDatabase" localSheetId="6" hidden="1">'Quick Analysis'!$B$10:$G$1274</definedName>
    <definedName name="_xlchart.v1.0" hidden="1">'Buyer Valuation Kering (2)'!$B$187:$D$187</definedName>
    <definedName name="_xlchart.v1.1" hidden="1">'Buyer Valuation Kering (2)'!$B$188:$D$188</definedName>
    <definedName name="_xlchart.v1.10" hidden="1">'Target Valuation Moncler'!$G$201:$I$201</definedName>
    <definedName name="_xlchart.v1.11" hidden="1">'Target Valuation Moncler'!$G$202:$I$202</definedName>
    <definedName name="_xlchart.v1.12" hidden="1">'Buyer Valuation Kering'!$G$233:$I$233</definedName>
    <definedName name="_xlchart.v1.13" hidden="1">'Buyer Valuation Kering'!$G$234:$I$234</definedName>
    <definedName name="_xlchart.v1.14" hidden="1">'Buyer Valuation Kering'!$G$229:$M$229</definedName>
    <definedName name="_xlchart.v1.15" hidden="1">'Buyer Valuation Kering'!$G$230:$M$230</definedName>
    <definedName name="_xlchart.v1.16" hidden="1">'Buyer Valuation Kering'!$B$237:$D$237</definedName>
    <definedName name="_xlchart.v1.17" hidden="1">'Buyer Valuation Kering'!$B$238:$D$238</definedName>
    <definedName name="_xlchart.v1.2" hidden="1">'Buyer Valuation Kering (2)'!$U$184:$W$184</definedName>
    <definedName name="_xlchart.v1.3" hidden="1">'Buyer Valuation Kering (2)'!$U$185:$W$185</definedName>
    <definedName name="_xlchart.v1.4" hidden="1">'Buyer Valuation Kering (2)'!$U$180:$AA$180</definedName>
    <definedName name="_xlchart.v1.5" hidden="1">'Buyer Valuation Kering (2)'!$U$181:$AA$181</definedName>
    <definedName name="_xlchart.v1.6" hidden="1">('Target Valuation Moncler'!$L$218,'Target Valuation Moncler'!$R$218:$S$218)</definedName>
    <definedName name="_xlchart.v1.7" hidden="1">('Target Valuation Moncler'!$L$219,'Target Valuation Moncler'!$R$219:$S$219)</definedName>
    <definedName name="_xlchart.v1.8" hidden="1">'Target Valuation Moncler'!$L$218:$R$218</definedName>
    <definedName name="_xlchart.v1.9" hidden="1">'Target Valuation Moncler'!$L$219:$R$219</definedName>
    <definedName name="solver_adj" localSheetId="20" hidden="1">'DEAL considerations'!$D$5</definedName>
    <definedName name="solver_cvg" localSheetId="20" hidden="1">0.0001</definedName>
    <definedName name="solver_drv" localSheetId="20" hidden="1">1</definedName>
    <definedName name="solver_eng" localSheetId="20" hidden="1">1</definedName>
    <definedName name="solver_est" localSheetId="20" hidden="1">1</definedName>
    <definedName name="solver_itr" localSheetId="20" hidden="1">2147483647</definedName>
    <definedName name="solver_mip" localSheetId="20" hidden="1">2147483647</definedName>
    <definedName name="solver_mni" localSheetId="20" hidden="1">30</definedName>
    <definedName name="solver_mrt" localSheetId="20" hidden="1">0.075</definedName>
    <definedName name="solver_msl" localSheetId="20" hidden="1">2</definedName>
    <definedName name="solver_neg" localSheetId="20" hidden="1">1</definedName>
    <definedName name="solver_nod" localSheetId="20" hidden="1">2147483647</definedName>
    <definedName name="solver_num" localSheetId="20" hidden="1">0</definedName>
    <definedName name="solver_nwt" localSheetId="20" hidden="1">1</definedName>
    <definedName name="solver_opt" localSheetId="20" hidden="1">'DEAL considerations'!$D$5</definedName>
    <definedName name="solver_pre" localSheetId="20" hidden="1">0.000001</definedName>
    <definedName name="solver_rbv" localSheetId="20" hidden="1">1</definedName>
    <definedName name="solver_rlx" localSheetId="20" hidden="1">2</definedName>
    <definedName name="solver_rsd" localSheetId="20" hidden="1">0</definedName>
    <definedName name="solver_scl" localSheetId="20" hidden="1">1</definedName>
    <definedName name="solver_sho" localSheetId="20" hidden="1">2</definedName>
    <definedName name="solver_ssz" localSheetId="20" hidden="1">100</definedName>
    <definedName name="solver_tim" localSheetId="20" hidden="1">2147483647</definedName>
    <definedName name="solver_tol" localSheetId="20" hidden="1">0.01</definedName>
    <definedName name="solver_typ" localSheetId="20" hidden="1">3</definedName>
    <definedName name="solver_val" localSheetId="20" hidden="1">20566923</definedName>
    <definedName name="solver_ver" localSheetId="20" hidden="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28" l="1"/>
  <c r="C27" i="24"/>
  <c r="AA22" i="18"/>
  <c r="AA11" i="18"/>
  <c r="F8" i="13"/>
  <c r="J110" i="4"/>
  <c r="AA20" i="18"/>
  <c r="AA21" i="18" s="1"/>
  <c r="S11" i="18"/>
  <c r="AB151" i="4"/>
  <c r="AA146" i="4"/>
  <c r="AA131" i="4"/>
  <c r="AA25" i="18"/>
  <c r="AA26" i="18"/>
  <c r="C21" i="25"/>
  <c r="C20" i="25"/>
  <c r="C6" i="28"/>
  <c r="E114" i="4" l="1"/>
  <c r="V146" i="4"/>
  <c r="W154" i="4"/>
  <c r="X154" i="4"/>
  <c r="Y154" i="4"/>
  <c r="Z154" i="4"/>
  <c r="AA154" i="4"/>
  <c r="AB154" i="4"/>
  <c r="AC154" i="4"/>
  <c r="AD154" i="4"/>
  <c r="AE154" i="4"/>
  <c r="V154" i="4"/>
  <c r="U151" i="1"/>
  <c r="W153" i="4"/>
  <c r="X153" i="4"/>
  <c r="Y153" i="4"/>
  <c r="Z153" i="4"/>
  <c r="AA153" i="4"/>
  <c r="AB153" i="4"/>
  <c r="AC153" i="4"/>
  <c r="AD153" i="4"/>
  <c r="AE153" i="4"/>
  <c r="V153" i="4"/>
  <c r="U150" i="1"/>
  <c r="V152" i="4"/>
  <c r="U149" i="1"/>
  <c r="W152" i="4"/>
  <c r="X152" i="4"/>
  <c r="Y152" i="4"/>
  <c r="Z152" i="4"/>
  <c r="AA152" i="4"/>
  <c r="AB152" i="4"/>
  <c r="AC152" i="4"/>
  <c r="AD152" i="4"/>
  <c r="AE152" i="4"/>
  <c r="W151" i="4"/>
  <c r="X151" i="4"/>
  <c r="Y151" i="4"/>
  <c r="Z151" i="4"/>
  <c r="AA151" i="4"/>
  <c r="AC151" i="4"/>
  <c r="AD151" i="4"/>
  <c r="AE151" i="4"/>
  <c r="V151" i="4"/>
  <c r="U148" i="1"/>
  <c r="X150" i="4"/>
  <c r="Y150" i="4"/>
  <c r="Z150" i="4"/>
  <c r="AA150" i="4"/>
  <c r="AB150" i="4"/>
  <c r="AC150" i="4"/>
  <c r="AD150" i="4"/>
  <c r="AE150" i="4"/>
  <c r="W150" i="4"/>
  <c r="X148" i="4"/>
  <c r="Y148" i="4"/>
  <c r="Z148" i="4"/>
  <c r="AA148" i="4"/>
  <c r="AB148" i="4"/>
  <c r="AC148" i="4"/>
  <c r="AD148" i="4"/>
  <c r="AE148" i="4"/>
  <c r="W148" i="4"/>
  <c r="W145" i="4"/>
  <c r="AB12" i="18"/>
  <c r="X139" i="4"/>
  <c r="Y139" i="4"/>
  <c r="Z139" i="4"/>
  <c r="AA139" i="4"/>
  <c r="AB139" i="4"/>
  <c r="AC139" i="4"/>
  <c r="AD139" i="4"/>
  <c r="AE139" i="4"/>
  <c r="W139" i="4"/>
  <c r="W146" i="4"/>
  <c r="X146" i="4"/>
  <c r="Y146" i="4"/>
  <c r="Z146" i="4"/>
  <c r="AB146" i="4"/>
  <c r="AC146" i="4"/>
  <c r="AD146" i="4"/>
  <c r="AE146" i="4"/>
  <c r="U143" i="1"/>
  <c r="X145" i="4"/>
  <c r="Y145" i="4"/>
  <c r="Z145" i="4"/>
  <c r="AA145" i="4"/>
  <c r="AB145" i="4"/>
  <c r="AC145" i="4"/>
  <c r="AD145" i="4"/>
  <c r="AE145" i="4"/>
  <c r="W141" i="4"/>
  <c r="X141" i="4"/>
  <c r="Y141" i="4"/>
  <c r="Z141" i="4"/>
  <c r="AA141" i="4"/>
  <c r="AB141" i="4"/>
  <c r="AC141" i="4"/>
  <c r="AD141" i="4"/>
  <c r="AE141" i="4"/>
  <c r="V141" i="4"/>
  <c r="W140" i="4"/>
  <c r="X140" i="4"/>
  <c r="Y140" i="4"/>
  <c r="Z140" i="4"/>
  <c r="AA140" i="4"/>
  <c r="AB140" i="4"/>
  <c r="AC140" i="4"/>
  <c r="AD140" i="4"/>
  <c r="AE140" i="4"/>
  <c r="V140" i="4"/>
  <c r="P21" i="17"/>
  <c r="T4" i="17"/>
  <c r="E11" i="13"/>
  <c r="C7" i="28" l="1"/>
  <c r="H14" i="17"/>
  <c r="G15" i="17" l="1"/>
  <c r="P4" i="17"/>
  <c r="P5" i="17" s="1"/>
  <c r="H15" i="17"/>
  <c r="H7" i="28"/>
  <c r="P3" i="17"/>
  <c r="J5" i="17"/>
  <c r="C20" i="24"/>
  <c r="H8" i="13"/>
  <c r="G8" i="13"/>
  <c r="T6" i="17"/>
  <c r="T17" i="17" s="1"/>
  <c r="P15" i="17"/>
  <c r="P6" i="17"/>
  <c r="T18" i="17"/>
  <c r="P17" i="17"/>
  <c r="P10" i="17"/>
  <c r="P7" i="17"/>
  <c r="P18" i="17" s="1"/>
  <c r="I55" i="4"/>
  <c r="G14" i="17"/>
  <c r="T14" i="17" s="1"/>
  <c r="X72" i="4"/>
  <c r="P19" i="17" l="1"/>
  <c r="T19" i="17"/>
  <c r="T16" i="17" s="1"/>
  <c r="U5" i="28"/>
  <c r="R6" i="28" s="1"/>
  <c r="H6" i="28"/>
  <c r="N6" i="28" s="1"/>
  <c r="P8" i="17"/>
  <c r="O5" i="28"/>
  <c r="P9" i="17"/>
  <c r="P11" i="17" s="1"/>
  <c r="R10" i="28" l="1"/>
  <c r="S6" i="28"/>
  <c r="T6" i="28" s="1"/>
  <c r="R8" i="28"/>
  <c r="R11" i="28"/>
  <c r="R9" i="28"/>
  <c r="R7" i="28"/>
  <c r="U6" i="28"/>
  <c r="S7" i="28" s="1"/>
  <c r="M6" i="28"/>
  <c r="N11" i="28"/>
  <c r="N7" i="28"/>
  <c r="N8" i="28"/>
  <c r="N9" i="28"/>
  <c r="N10" i="28"/>
  <c r="L13" i="28" l="1"/>
  <c r="T7" i="28"/>
  <c r="R12" i="28"/>
  <c r="L6" i="28"/>
  <c r="O6" i="28" s="1"/>
  <c r="M7" i="28" s="1"/>
  <c r="L7" i="28" s="1"/>
  <c r="O7" i="28" s="1"/>
  <c r="M8" i="28" s="1"/>
  <c r="L8" i="28" s="1"/>
  <c r="O8" i="28" s="1"/>
  <c r="U7" i="28"/>
  <c r="S8" i="28" s="1"/>
  <c r="T8" i="28" s="1"/>
  <c r="N12" i="28"/>
  <c r="U8" i="28" l="1"/>
  <c r="U9" i="28" s="1"/>
  <c r="M9" i="28"/>
  <c r="L9" i="28" s="1"/>
  <c r="O9" i="28" s="1"/>
  <c r="M10" i="28" s="1"/>
  <c r="S9" i="28" l="1"/>
  <c r="S10" i="28"/>
  <c r="T10" i="28" s="1"/>
  <c r="U10" i="28"/>
  <c r="L10" i="28"/>
  <c r="O10" i="28" s="1"/>
  <c r="M11" i="28" s="1"/>
  <c r="L11" i="28" l="1"/>
  <c r="T9" i="28"/>
  <c r="S11" i="28"/>
  <c r="T11" i="28" s="1"/>
  <c r="U11" i="28"/>
  <c r="M12" i="28"/>
  <c r="O11" i="28" l="1"/>
  <c r="C8" i="28"/>
  <c r="C9" i="28" s="1"/>
  <c r="T12" i="28"/>
  <c r="S12" i="28"/>
  <c r="L12" i="28"/>
  <c r="E119" i="4"/>
  <c r="Z84" i="4"/>
  <c r="Z51" i="4"/>
  <c r="Y81" i="1"/>
  <c r="Y78" i="1"/>
  <c r="Y69" i="1"/>
  <c r="Y48" i="1"/>
  <c r="E88" i="1"/>
  <c r="J11" i="17"/>
  <c r="I10" i="17"/>
  <c r="I9" i="17"/>
  <c r="I6" i="17"/>
  <c r="I8" i="17"/>
  <c r="J10" i="17"/>
  <c r="J6" i="17"/>
  <c r="J8" i="17"/>
  <c r="J9" i="17"/>
  <c r="J47" i="28" l="1"/>
  <c r="I14" i="17"/>
  <c r="P16" i="17" s="1"/>
  <c r="I15" i="17"/>
  <c r="P20" i="17" l="1"/>
  <c r="P22" i="17" s="1"/>
  <c r="E18" i="17"/>
  <c r="C11" i="28" s="1"/>
  <c r="P14" i="17"/>
  <c r="F7" i="17" l="1"/>
  <c r="J7" i="17" s="1"/>
  <c r="H11" i="13"/>
  <c r="G11" i="13"/>
  <c r="F11" i="13"/>
  <c r="F12" i="13"/>
  <c r="E12" i="13"/>
  <c r="E14" i="13" s="1"/>
  <c r="X143" i="4"/>
  <c r="Y143" i="4"/>
  <c r="Z143" i="4"/>
  <c r="AA143" i="4"/>
  <c r="AB143" i="4"/>
  <c r="AC143" i="4"/>
  <c r="AD143" i="4"/>
  <c r="AE143" i="4"/>
  <c r="W143" i="4"/>
  <c r="V152" i="1"/>
  <c r="W152" i="1"/>
  <c r="X152" i="1"/>
  <c r="Y152" i="1"/>
  <c r="Z152" i="1"/>
  <c r="AA152" i="1"/>
  <c r="AB152" i="1"/>
  <c r="AC152" i="1"/>
  <c r="AD152" i="1"/>
  <c r="U152" i="1"/>
  <c r="H12" i="13"/>
  <c r="G12" i="13"/>
  <c r="X131" i="4"/>
  <c r="Y131" i="4"/>
  <c r="Z131" i="4"/>
  <c r="AB131" i="4"/>
  <c r="AC131" i="4"/>
  <c r="AD131" i="4"/>
  <c r="AE131" i="4"/>
  <c r="W131" i="4"/>
  <c r="G10" i="13"/>
  <c r="G14" i="13" s="1"/>
  <c r="H10" i="13"/>
  <c r="H14" i="13" s="1"/>
  <c r="F10" i="13"/>
  <c r="U138" i="1"/>
  <c r="U137" i="1"/>
  <c r="E87" i="1"/>
  <c r="V151" i="1"/>
  <c r="W151" i="1"/>
  <c r="X151" i="1"/>
  <c r="Y151" i="1"/>
  <c r="Z151" i="1"/>
  <c r="AA151" i="1"/>
  <c r="AB151" i="1"/>
  <c r="AC151" i="1"/>
  <c r="AD151" i="1"/>
  <c r="V150" i="1"/>
  <c r="W150" i="1"/>
  <c r="X150" i="1"/>
  <c r="Y150" i="1"/>
  <c r="Z150" i="1"/>
  <c r="AA150" i="1"/>
  <c r="AB150" i="1"/>
  <c r="AC150" i="1"/>
  <c r="AD150" i="1"/>
  <c r="V149" i="1"/>
  <c r="W149" i="1"/>
  <c r="X149" i="1"/>
  <c r="Y149" i="1"/>
  <c r="Z149" i="1"/>
  <c r="AA149" i="1"/>
  <c r="AB149" i="1"/>
  <c r="AC149" i="1"/>
  <c r="AD149" i="1"/>
  <c r="V148" i="1"/>
  <c r="W148" i="1"/>
  <c r="X148" i="1"/>
  <c r="Y148" i="1"/>
  <c r="Z148" i="1"/>
  <c r="AA148" i="1"/>
  <c r="AB148" i="1"/>
  <c r="AC148" i="1"/>
  <c r="AD148" i="1"/>
  <c r="W147" i="1"/>
  <c r="X147" i="1"/>
  <c r="Y147" i="1"/>
  <c r="Z147" i="1"/>
  <c r="AA147" i="1"/>
  <c r="AB147" i="1"/>
  <c r="AC147" i="1"/>
  <c r="AD147" i="1"/>
  <c r="V147" i="1"/>
  <c r="W145" i="1"/>
  <c r="X145" i="1"/>
  <c r="Y145" i="1"/>
  <c r="Z145" i="1"/>
  <c r="AA145" i="1"/>
  <c r="AB145" i="1"/>
  <c r="AC145" i="1"/>
  <c r="AD145" i="1"/>
  <c r="V145" i="1"/>
  <c r="V143" i="1"/>
  <c r="W143" i="1"/>
  <c r="X143" i="1"/>
  <c r="Y143" i="1"/>
  <c r="Z143" i="1"/>
  <c r="AA143" i="1"/>
  <c r="AB143" i="1"/>
  <c r="AC143" i="1"/>
  <c r="AD143" i="1"/>
  <c r="W142" i="1"/>
  <c r="X142" i="1"/>
  <c r="Y142" i="1"/>
  <c r="Z142" i="1"/>
  <c r="AA142" i="1"/>
  <c r="AB142" i="1"/>
  <c r="AC142" i="1"/>
  <c r="AD142" i="1"/>
  <c r="V142" i="1"/>
  <c r="W140" i="1"/>
  <c r="X140" i="1"/>
  <c r="Y140" i="1"/>
  <c r="Z140" i="1"/>
  <c r="AA140" i="1"/>
  <c r="AB140" i="1"/>
  <c r="AC140" i="1"/>
  <c r="AD140" i="1"/>
  <c r="V140" i="1"/>
  <c r="V138" i="1"/>
  <c r="W138" i="1"/>
  <c r="X138" i="1"/>
  <c r="Y138" i="1"/>
  <c r="Z138" i="1"/>
  <c r="AA138" i="1"/>
  <c r="AB138" i="1"/>
  <c r="AC138" i="1"/>
  <c r="AD138" i="1"/>
  <c r="V137" i="1"/>
  <c r="W137" i="1"/>
  <c r="X137" i="1"/>
  <c r="Y137" i="1"/>
  <c r="Z137" i="1"/>
  <c r="AA137" i="1"/>
  <c r="AB137" i="1"/>
  <c r="AC137" i="1"/>
  <c r="AD137" i="1"/>
  <c r="W136" i="1"/>
  <c r="X136" i="1"/>
  <c r="Y136" i="1"/>
  <c r="Z136" i="1"/>
  <c r="AA136" i="1"/>
  <c r="AB136" i="1"/>
  <c r="AC136" i="1"/>
  <c r="AD136" i="1"/>
  <c r="V136" i="1"/>
  <c r="W134" i="1"/>
  <c r="X134" i="1"/>
  <c r="Y134" i="1"/>
  <c r="Z134" i="1"/>
  <c r="AA134" i="1"/>
  <c r="AB134" i="1"/>
  <c r="AC134" i="1"/>
  <c r="AD134" i="1"/>
  <c r="V134" i="1"/>
  <c r="W132" i="1"/>
  <c r="X132" i="1"/>
  <c r="Y132" i="1"/>
  <c r="Z132" i="1"/>
  <c r="AA132" i="1"/>
  <c r="AB132" i="1"/>
  <c r="AC132" i="1"/>
  <c r="AD132" i="1"/>
  <c r="V132" i="1"/>
  <c r="W130" i="1"/>
  <c r="X130" i="1"/>
  <c r="Y130" i="1"/>
  <c r="Z130" i="1"/>
  <c r="AA130" i="1"/>
  <c r="AB130" i="1"/>
  <c r="AC130" i="1"/>
  <c r="AD130" i="1"/>
  <c r="V130" i="1"/>
  <c r="V128" i="1"/>
  <c r="W128" i="1"/>
  <c r="X128" i="1"/>
  <c r="Y128" i="1"/>
  <c r="Z128" i="1"/>
  <c r="AA128" i="1"/>
  <c r="AB128" i="1"/>
  <c r="AC128" i="1"/>
  <c r="AD128" i="1"/>
  <c r="M219" i="4"/>
  <c r="N219" i="4"/>
  <c r="O219" i="4"/>
  <c r="P219" i="4"/>
  <c r="Q219" i="4"/>
  <c r="R219" i="4"/>
  <c r="S219" i="4"/>
  <c r="L219" i="4"/>
  <c r="H202" i="4"/>
  <c r="I202" i="4"/>
  <c r="G202" i="4"/>
  <c r="N230" i="1"/>
  <c r="I230" i="1"/>
  <c r="H230" i="1"/>
  <c r="J230" i="1"/>
  <c r="K230" i="1"/>
  <c r="L230" i="1"/>
  <c r="M230" i="1"/>
  <c r="G230" i="1"/>
  <c r="J14" i="17" l="1"/>
  <c r="T5" i="17" s="1"/>
  <c r="T8" i="17" s="1"/>
  <c r="J15" i="17"/>
  <c r="F14" i="13"/>
  <c r="D14" i="13"/>
  <c r="E15" i="13"/>
  <c r="E16" i="13" s="1"/>
  <c r="F15" i="13"/>
  <c r="F16" i="13"/>
  <c r="H15" i="13"/>
  <c r="H16" i="13" s="1"/>
  <c r="G15" i="13"/>
  <c r="G16" i="13" s="1"/>
  <c r="C238" i="1"/>
  <c r="B238" i="1"/>
  <c r="D238" i="1"/>
  <c r="E113" i="1"/>
  <c r="E121" i="4"/>
  <c r="I110" i="4"/>
  <c r="J84" i="4"/>
  <c r="K84" i="4" s="1"/>
  <c r="L84" i="4" s="1"/>
  <c r="M84" i="4" s="1"/>
  <c r="N84" i="4" s="1"/>
  <c r="V84" i="4"/>
  <c r="W84" i="4"/>
  <c r="X84" i="4"/>
  <c r="U84" i="4"/>
  <c r="U54" i="4"/>
  <c r="V54" i="4"/>
  <c r="W54" i="4"/>
  <c r="X54" i="4"/>
  <c r="T54" i="4"/>
  <c r="U52" i="4"/>
  <c r="V52" i="4"/>
  <c r="W52" i="4"/>
  <c r="X52" i="4"/>
  <c r="T52" i="4"/>
  <c r="J51" i="4"/>
  <c r="V51" i="4"/>
  <c r="W51" i="4"/>
  <c r="X51" i="4"/>
  <c r="U51" i="4"/>
  <c r="F79" i="4"/>
  <c r="G79" i="4"/>
  <c r="H79" i="4"/>
  <c r="I79" i="4"/>
  <c r="I94" i="4" s="1"/>
  <c r="E79" i="4"/>
  <c r="F81" i="4"/>
  <c r="G81" i="4"/>
  <c r="H81" i="4"/>
  <c r="I81" i="4"/>
  <c r="E81" i="4"/>
  <c r="J81" i="1"/>
  <c r="K81" i="1" s="1"/>
  <c r="L81" i="1" s="1"/>
  <c r="M81" i="1" s="1"/>
  <c r="N81" i="1" s="1"/>
  <c r="U81" i="1"/>
  <c r="V81" i="1"/>
  <c r="W81" i="1"/>
  <c r="T81" i="1"/>
  <c r="E89" i="26"/>
  <c r="F88" i="26"/>
  <c r="G88" i="26"/>
  <c r="H88" i="26"/>
  <c r="I88" i="26"/>
  <c r="J88" i="26"/>
  <c r="K88" i="26"/>
  <c r="L88" i="26"/>
  <c r="M88" i="26"/>
  <c r="N88" i="26"/>
  <c r="E88" i="26"/>
  <c r="E87" i="26"/>
  <c r="J97" i="26"/>
  <c r="I78" i="4"/>
  <c r="X78" i="4" s="1"/>
  <c r="M20" i="27"/>
  <c r="N20" i="27"/>
  <c r="O20" i="27"/>
  <c r="P20" i="27"/>
  <c r="M21" i="27"/>
  <c r="N21" i="27"/>
  <c r="O21" i="27"/>
  <c r="P21" i="27"/>
  <c r="I58" i="4"/>
  <c r="C22" i="24"/>
  <c r="I84" i="1"/>
  <c r="B143" i="20"/>
  <c r="E63" i="1"/>
  <c r="F49" i="1"/>
  <c r="H9" i="27" s="1"/>
  <c r="H58" i="27" s="1"/>
  <c r="C21" i="24"/>
  <c r="J81" i="26"/>
  <c r="K81" i="26" s="1"/>
  <c r="L81" i="26" s="1"/>
  <c r="M81" i="26" s="1"/>
  <c r="N81" i="26" s="1"/>
  <c r="J80" i="26"/>
  <c r="J77" i="26"/>
  <c r="K77" i="26" s="1"/>
  <c r="L77" i="26" s="1"/>
  <c r="M77" i="26" s="1"/>
  <c r="N77" i="26" s="1"/>
  <c r="I67" i="26"/>
  <c r="J67" i="26" s="1"/>
  <c r="K67" i="26" s="1"/>
  <c r="L67" i="26" s="1"/>
  <c r="M67" i="26" s="1"/>
  <c r="N67" i="26" s="1"/>
  <c r="N188" i="26"/>
  <c r="D188" i="26"/>
  <c r="C188" i="26"/>
  <c r="B188" i="26"/>
  <c r="AB181" i="26"/>
  <c r="V185" i="26" s="1"/>
  <c r="AA181" i="26"/>
  <c r="W185" i="26" s="1"/>
  <c r="Z181" i="26"/>
  <c r="Y181" i="26"/>
  <c r="X181" i="26"/>
  <c r="W181" i="26"/>
  <c r="V181" i="26"/>
  <c r="U181" i="26"/>
  <c r="U185" i="26" s="1"/>
  <c r="O181" i="26"/>
  <c r="E113" i="26"/>
  <c r="I109" i="26"/>
  <c r="I84" i="26"/>
  <c r="J84" i="26" s="1"/>
  <c r="K84" i="26" s="1"/>
  <c r="L84" i="26" s="1"/>
  <c r="M84" i="26" s="1"/>
  <c r="N84" i="26" s="1"/>
  <c r="H84" i="26"/>
  <c r="G84" i="26"/>
  <c r="F84" i="26"/>
  <c r="E84" i="26"/>
  <c r="I83" i="26"/>
  <c r="J83" i="26" s="1"/>
  <c r="H83" i="26"/>
  <c r="G83" i="26"/>
  <c r="F83" i="26"/>
  <c r="E83" i="26"/>
  <c r="I78" i="26"/>
  <c r="J78" i="26" s="1"/>
  <c r="K78" i="26" s="1"/>
  <c r="L78" i="26" s="1"/>
  <c r="M78" i="26" s="1"/>
  <c r="N78" i="26" s="1"/>
  <c r="H78" i="26"/>
  <c r="G78" i="26"/>
  <c r="F78" i="26"/>
  <c r="E78" i="26"/>
  <c r="I76" i="26"/>
  <c r="H76" i="26"/>
  <c r="H91" i="26" s="1"/>
  <c r="G76" i="26"/>
  <c r="G91" i="26" s="1"/>
  <c r="F76" i="26"/>
  <c r="F91" i="26" s="1"/>
  <c r="E76" i="26"/>
  <c r="E91" i="26" s="1"/>
  <c r="I75" i="26"/>
  <c r="J75" i="26" s="1"/>
  <c r="H75" i="26"/>
  <c r="G75" i="26"/>
  <c r="F75" i="26"/>
  <c r="E75" i="26"/>
  <c r="I73" i="26"/>
  <c r="J73" i="26" s="1"/>
  <c r="K73" i="26" s="1"/>
  <c r="L73" i="26" s="1"/>
  <c r="M73" i="26" s="1"/>
  <c r="N73" i="26" s="1"/>
  <c r="H73" i="26"/>
  <c r="G73" i="26"/>
  <c r="F73" i="26"/>
  <c r="E73" i="26"/>
  <c r="I72" i="26"/>
  <c r="J72" i="26" s="1"/>
  <c r="K72" i="26" s="1"/>
  <c r="L72" i="26" s="1"/>
  <c r="M72" i="26" s="1"/>
  <c r="N72" i="26" s="1"/>
  <c r="H72" i="26"/>
  <c r="G72" i="26"/>
  <c r="F72" i="26"/>
  <c r="E72" i="26"/>
  <c r="I71" i="26"/>
  <c r="J71" i="26" s="1"/>
  <c r="K71" i="26" s="1"/>
  <c r="L71" i="26" s="1"/>
  <c r="M71" i="26" s="1"/>
  <c r="N71" i="26" s="1"/>
  <c r="H71" i="26"/>
  <c r="G71" i="26"/>
  <c r="F71" i="26"/>
  <c r="E71" i="26"/>
  <c r="I69" i="26"/>
  <c r="J69" i="26" s="1"/>
  <c r="K69" i="26" s="1"/>
  <c r="L69" i="26" s="1"/>
  <c r="M69" i="26" s="1"/>
  <c r="N69" i="26" s="1"/>
  <c r="H69" i="26"/>
  <c r="G69" i="26"/>
  <c r="F69" i="26"/>
  <c r="E69" i="26"/>
  <c r="I68" i="26"/>
  <c r="J68" i="26" s="1"/>
  <c r="K68" i="26" s="1"/>
  <c r="L68" i="26" s="1"/>
  <c r="M68" i="26" s="1"/>
  <c r="N68" i="26" s="1"/>
  <c r="H68" i="26"/>
  <c r="G68" i="26"/>
  <c r="F68" i="26"/>
  <c r="E68" i="26"/>
  <c r="H67" i="26"/>
  <c r="G67" i="26"/>
  <c r="F67" i="26"/>
  <c r="E67" i="26"/>
  <c r="I66" i="26"/>
  <c r="J66" i="26" s="1"/>
  <c r="H66" i="26"/>
  <c r="G66" i="26"/>
  <c r="F66" i="26"/>
  <c r="E66" i="26"/>
  <c r="I63" i="26"/>
  <c r="J63" i="26" s="1"/>
  <c r="H63" i="26"/>
  <c r="G63" i="26"/>
  <c r="F63" i="26"/>
  <c r="E63" i="26"/>
  <c r="I61" i="26"/>
  <c r="H61" i="26"/>
  <c r="G61" i="26"/>
  <c r="F61" i="26"/>
  <c r="E61" i="26"/>
  <c r="I60" i="26"/>
  <c r="J60" i="26" s="1"/>
  <c r="K60" i="26" s="1"/>
  <c r="H60" i="26"/>
  <c r="G60" i="26"/>
  <c r="F60" i="26"/>
  <c r="E60" i="26"/>
  <c r="I59" i="26"/>
  <c r="J59" i="26" s="1"/>
  <c r="K59" i="26" s="1"/>
  <c r="L59" i="26" s="1"/>
  <c r="M59" i="26" s="1"/>
  <c r="N59" i="26" s="1"/>
  <c r="H59" i="26"/>
  <c r="G59" i="26"/>
  <c r="F59" i="26"/>
  <c r="E59" i="26"/>
  <c r="I57" i="26"/>
  <c r="I103" i="26" s="1"/>
  <c r="H57" i="26"/>
  <c r="H103" i="26" s="1"/>
  <c r="G57" i="26"/>
  <c r="G103" i="26" s="1"/>
  <c r="F57" i="26"/>
  <c r="F103" i="26" s="1"/>
  <c r="E57" i="26"/>
  <c r="E103" i="26" s="1"/>
  <c r="I55" i="26"/>
  <c r="J55" i="26" s="1"/>
  <c r="K55" i="26" s="1"/>
  <c r="L55" i="26" s="1"/>
  <c r="M55" i="26" s="1"/>
  <c r="N55" i="26" s="1"/>
  <c r="H55" i="26"/>
  <c r="G55" i="26"/>
  <c r="F55" i="26"/>
  <c r="E55" i="26"/>
  <c r="I53" i="26"/>
  <c r="I101" i="26" s="1"/>
  <c r="I105" i="26" s="1"/>
  <c r="H53" i="26"/>
  <c r="H101" i="26" s="1"/>
  <c r="H105" i="26" s="1"/>
  <c r="G53" i="26"/>
  <c r="G101" i="26" s="1"/>
  <c r="G105" i="26" s="1"/>
  <c r="F53" i="26"/>
  <c r="F101" i="26" s="1"/>
  <c r="F105" i="26" s="1"/>
  <c r="E53" i="26"/>
  <c r="E101" i="26" s="1"/>
  <c r="E105" i="26" s="1"/>
  <c r="I51" i="26"/>
  <c r="I99" i="26" s="1"/>
  <c r="H51" i="26"/>
  <c r="H99" i="26" s="1"/>
  <c r="G51" i="26"/>
  <c r="G99" i="26" s="1"/>
  <c r="F51" i="26"/>
  <c r="F99" i="26" s="1"/>
  <c r="E51" i="26"/>
  <c r="E99" i="26" s="1"/>
  <c r="I49" i="26"/>
  <c r="J49" i="26" s="1"/>
  <c r="K49" i="26" s="1"/>
  <c r="L49" i="26" s="1"/>
  <c r="M49" i="26" s="1"/>
  <c r="N49" i="26" s="1"/>
  <c r="H49" i="26"/>
  <c r="G49" i="26"/>
  <c r="F49" i="26"/>
  <c r="E49" i="26"/>
  <c r="E98" i="26" s="1"/>
  <c r="I48" i="26"/>
  <c r="I97" i="26" s="1"/>
  <c r="H48" i="26"/>
  <c r="H97" i="26" s="1"/>
  <c r="G48" i="26"/>
  <c r="G97" i="26" s="1"/>
  <c r="F48" i="26"/>
  <c r="F97" i="26" s="1"/>
  <c r="E48" i="26"/>
  <c r="T3" i="17" l="1"/>
  <c r="Z81" i="4"/>
  <c r="J98" i="4"/>
  <c r="D24" i="13"/>
  <c r="D25" i="13" s="1"/>
  <c r="D15" i="13"/>
  <c r="D16" i="13" s="1"/>
  <c r="C18" i="13" s="1"/>
  <c r="W81" i="4"/>
  <c r="Y84" i="4"/>
  <c r="V81" i="4"/>
  <c r="Y52" i="4"/>
  <c r="J52" i="4" s="1"/>
  <c r="Y51" i="4"/>
  <c r="Y54" i="4"/>
  <c r="J54" i="4" s="1"/>
  <c r="J100" i="4" s="1"/>
  <c r="X81" i="1"/>
  <c r="K51" i="4"/>
  <c r="J81" i="4"/>
  <c r="K81" i="4" s="1"/>
  <c r="L81" i="4" s="1"/>
  <c r="M81" i="4" s="1"/>
  <c r="N81" i="4" s="1"/>
  <c r="X81" i="4"/>
  <c r="U81" i="4"/>
  <c r="E94" i="4"/>
  <c r="H94" i="4"/>
  <c r="G94" i="4"/>
  <c r="F94" i="4"/>
  <c r="I107" i="26"/>
  <c r="I92" i="26"/>
  <c r="E117" i="26" s="1"/>
  <c r="I91" i="26"/>
  <c r="J85" i="26"/>
  <c r="K83" i="26"/>
  <c r="K63" i="26"/>
  <c r="K80" i="26"/>
  <c r="L60" i="26"/>
  <c r="M60" i="26" s="1"/>
  <c r="N60" i="26" s="1"/>
  <c r="J70" i="26"/>
  <c r="K75" i="26"/>
  <c r="K66" i="26"/>
  <c r="J76" i="26"/>
  <c r="E85" i="26"/>
  <c r="H92" i="26"/>
  <c r="H79" i="26"/>
  <c r="H82" i="26" s="1"/>
  <c r="I79" i="26"/>
  <c r="I82" i="26" s="1"/>
  <c r="E92" i="26"/>
  <c r="F92" i="26"/>
  <c r="J53" i="26"/>
  <c r="J107" i="26" s="1"/>
  <c r="G92" i="26"/>
  <c r="F85" i="26"/>
  <c r="I85" i="26"/>
  <c r="E79" i="26"/>
  <c r="E82" i="26" s="1"/>
  <c r="F79" i="26"/>
  <c r="F82" i="26" s="1"/>
  <c r="E52" i="26"/>
  <c r="E54" i="26" s="1"/>
  <c r="E56" i="26" s="1"/>
  <c r="G85" i="26"/>
  <c r="H85" i="26"/>
  <c r="J98" i="26"/>
  <c r="E70" i="26"/>
  <c r="F107" i="26"/>
  <c r="I70" i="26"/>
  <c r="F89" i="26"/>
  <c r="F70" i="26"/>
  <c r="G70" i="26"/>
  <c r="F52" i="26"/>
  <c r="F54" i="26" s="1"/>
  <c r="F56" i="26" s="1"/>
  <c r="G89" i="26"/>
  <c r="F98" i="26"/>
  <c r="F100" i="26" s="1"/>
  <c r="F102" i="26" s="1"/>
  <c r="F104" i="26" s="1"/>
  <c r="G52" i="26"/>
  <c r="G54" i="26" s="1"/>
  <c r="G56" i="26" s="1"/>
  <c r="G79" i="26"/>
  <c r="G82" i="26" s="1"/>
  <c r="E50" i="26"/>
  <c r="E97" i="26"/>
  <c r="E100" i="26" s="1"/>
  <c r="E102" i="26" s="1"/>
  <c r="E104" i="26" s="1"/>
  <c r="H89" i="26"/>
  <c r="G98" i="26"/>
  <c r="G100" i="26" s="1"/>
  <c r="G102" i="26" s="1"/>
  <c r="G104" i="26" s="1"/>
  <c r="H52" i="26"/>
  <c r="H54" i="26" s="1"/>
  <c r="H56" i="26" s="1"/>
  <c r="I50" i="26"/>
  <c r="I52" i="26"/>
  <c r="I54" i="26" s="1"/>
  <c r="I56" i="26" s="1"/>
  <c r="I58" i="26" s="1"/>
  <c r="I98" i="26"/>
  <c r="I100" i="26" s="1"/>
  <c r="I102" i="26" s="1"/>
  <c r="I104" i="26" s="1"/>
  <c r="H70" i="26"/>
  <c r="G107" i="26"/>
  <c r="H107" i="26"/>
  <c r="I89" i="26"/>
  <c r="I106" i="26" s="1"/>
  <c r="H98" i="26"/>
  <c r="H100" i="26" s="1"/>
  <c r="H102" i="26" s="1"/>
  <c r="H104" i="26" s="1"/>
  <c r="J48" i="26"/>
  <c r="H50" i="26"/>
  <c r="F50" i="26"/>
  <c r="J51" i="26"/>
  <c r="G50" i="26"/>
  <c r="C21" i="13" l="1"/>
  <c r="E24" i="13"/>
  <c r="E25" i="13" s="1"/>
  <c r="D26" i="13"/>
  <c r="D27" i="13" s="1"/>
  <c r="D29" i="13"/>
  <c r="K98" i="4"/>
  <c r="K54" i="4"/>
  <c r="K100" i="4" s="1"/>
  <c r="Y81" i="4"/>
  <c r="K52" i="4"/>
  <c r="J53" i="4"/>
  <c r="J99" i="4"/>
  <c r="L51" i="4"/>
  <c r="X58" i="4"/>
  <c r="I86" i="26"/>
  <c r="L83" i="26"/>
  <c r="K85" i="26"/>
  <c r="L63" i="26"/>
  <c r="K76" i="26"/>
  <c r="J91" i="26"/>
  <c r="J92" i="26"/>
  <c r="J74" i="26"/>
  <c r="L80" i="26"/>
  <c r="K92" i="26"/>
  <c r="J79" i="26"/>
  <c r="H106" i="26"/>
  <c r="L75" i="26"/>
  <c r="K79" i="26"/>
  <c r="K82" i="26" s="1"/>
  <c r="K86" i="26" s="1"/>
  <c r="F86" i="26"/>
  <c r="H86" i="26"/>
  <c r="L66" i="26"/>
  <c r="K70" i="26"/>
  <c r="E86" i="26"/>
  <c r="K53" i="26"/>
  <c r="K107" i="26" s="1"/>
  <c r="J101" i="26"/>
  <c r="J105" i="26" s="1"/>
  <c r="H108" i="26"/>
  <c r="F106" i="26"/>
  <c r="F108" i="26" s="1"/>
  <c r="I108" i="26"/>
  <c r="I110" i="26" s="1"/>
  <c r="G86" i="26"/>
  <c r="K51" i="26"/>
  <c r="J99" i="26"/>
  <c r="K98" i="26"/>
  <c r="I62" i="26"/>
  <c r="H58" i="26"/>
  <c r="H62" i="26" s="1"/>
  <c r="K48" i="26"/>
  <c r="J52" i="26"/>
  <c r="J54" i="26" s="1"/>
  <c r="J56" i="26" s="1"/>
  <c r="J57" i="26" s="1"/>
  <c r="J103" i="26" s="1"/>
  <c r="J50" i="26"/>
  <c r="G106" i="26"/>
  <c r="G108" i="26" s="1"/>
  <c r="H87" i="26"/>
  <c r="H74" i="26"/>
  <c r="G87" i="26"/>
  <c r="G74" i="26"/>
  <c r="E58" i="26"/>
  <c r="E62" i="26" s="1"/>
  <c r="I87" i="26"/>
  <c r="I74" i="26"/>
  <c r="G58" i="26"/>
  <c r="G62" i="26" s="1"/>
  <c r="E74" i="26"/>
  <c r="F58" i="26"/>
  <c r="F62" i="26" s="1"/>
  <c r="F87" i="26"/>
  <c r="F74" i="26"/>
  <c r="E67" i="1"/>
  <c r="F102" i="4"/>
  <c r="F106" i="4" s="1"/>
  <c r="G102" i="4"/>
  <c r="G106" i="4" s="1"/>
  <c r="H102" i="4"/>
  <c r="H106" i="4" s="1"/>
  <c r="I102" i="4"/>
  <c r="I106" i="4" s="1"/>
  <c r="E102" i="4"/>
  <c r="E106" i="4" s="1"/>
  <c r="F100" i="4"/>
  <c r="G100" i="4"/>
  <c r="H100" i="4"/>
  <c r="I100" i="4"/>
  <c r="E100" i="4"/>
  <c r="F99" i="4"/>
  <c r="G99" i="4"/>
  <c r="H99" i="4"/>
  <c r="I99" i="4"/>
  <c r="E99" i="4"/>
  <c r="F98" i="4"/>
  <c r="G98" i="4"/>
  <c r="H98" i="4"/>
  <c r="I98" i="4"/>
  <c r="E98" i="4"/>
  <c r="C22" i="25"/>
  <c r="F87" i="4"/>
  <c r="G87" i="4"/>
  <c r="H87" i="4"/>
  <c r="I87" i="4"/>
  <c r="E87" i="4"/>
  <c r="I109" i="1"/>
  <c r="F86" i="4"/>
  <c r="G86" i="4"/>
  <c r="H86" i="4"/>
  <c r="I86" i="4"/>
  <c r="E86" i="4"/>
  <c r="AK77" i="22"/>
  <c r="C143" i="20"/>
  <c r="D143" i="20"/>
  <c r="E143" i="20"/>
  <c r="F143" i="20"/>
  <c r="G143" i="20"/>
  <c r="H143" i="20"/>
  <c r="I143" i="20"/>
  <c r="J143" i="20"/>
  <c r="K143" i="20"/>
  <c r="L143" i="20"/>
  <c r="M143" i="20"/>
  <c r="N143" i="20"/>
  <c r="O143" i="20"/>
  <c r="P143" i="20"/>
  <c r="B133" i="22"/>
  <c r="C133" i="22"/>
  <c r="D133" i="22"/>
  <c r="E133" i="22"/>
  <c r="F133" i="22"/>
  <c r="G133" i="22"/>
  <c r="H133" i="22"/>
  <c r="I133" i="22"/>
  <c r="J133" i="22"/>
  <c r="K133" i="22"/>
  <c r="L133" i="22"/>
  <c r="M133" i="22"/>
  <c r="N133" i="22"/>
  <c r="O133" i="22"/>
  <c r="P133" i="22"/>
  <c r="Q133" i="22"/>
  <c r="R133" i="22"/>
  <c r="S133" i="22"/>
  <c r="T133" i="22"/>
  <c r="U133" i="22"/>
  <c r="V133" i="22"/>
  <c r="W133" i="22"/>
  <c r="X133" i="22"/>
  <c r="Y133" i="22"/>
  <c r="Z133" i="22"/>
  <c r="AA133" i="22"/>
  <c r="AB133" i="22"/>
  <c r="AC133" i="22"/>
  <c r="AD133" i="22"/>
  <c r="AE133" i="22"/>
  <c r="AF133" i="22"/>
  <c r="AG133" i="22"/>
  <c r="C27" i="25"/>
  <c r="C26" i="24"/>
  <c r="F78" i="4"/>
  <c r="G78" i="4"/>
  <c r="H78" i="4"/>
  <c r="E78" i="4"/>
  <c r="T78" i="4" s="1"/>
  <c r="F76" i="4"/>
  <c r="G76" i="4"/>
  <c r="H76" i="4"/>
  <c r="I76" i="4"/>
  <c r="X76" i="4" s="1"/>
  <c r="E76" i="4"/>
  <c r="F75" i="4"/>
  <c r="G75" i="4"/>
  <c r="H75" i="4"/>
  <c r="I75" i="4"/>
  <c r="E75" i="4"/>
  <c r="F74" i="4"/>
  <c r="G74" i="4"/>
  <c r="H74" i="4"/>
  <c r="I74" i="4"/>
  <c r="I108" i="4" s="1"/>
  <c r="E74" i="4"/>
  <c r="F70" i="4"/>
  <c r="G70" i="4"/>
  <c r="H70" i="4"/>
  <c r="I70" i="4"/>
  <c r="X70" i="4" s="1"/>
  <c r="F72" i="4"/>
  <c r="G72" i="4"/>
  <c r="H72" i="4"/>
  <c r="I72" i="4"/>
  <c r="Z72" i="4" s="1"/>
  <c r="E69" i="4"/>
  <c r="C24" i="25"/>
  <c r="C26" i="25" s="1"/>
  <c r="E70" i="4"/>
  <c r="E72" i="4"/>
  <c r="C23" i="25"/>
  <c r="C18" i="25"/>
  <c r="C28" i="25" s="1"/>
  <c r="X107" i="4" s="1"/>
  <c r="E115" i="4" s="1"/>
  <c r="F16" i="25"/>
  <c r="F58" i="4"/>
  <c r="G58" i="4"/>
  <c r="H58" i="4"/>
  <c r="E58" i="4"/>
  <c r="E76" i="1"/>
  <c r="F76" i="1"/>
  <c r="G76" i="1"/>
  <c r="I36" i="27" s="1"/>
  <c r="H76" i="1"/>
  <c r="J36" i="27" s="1"/>
  <c r="I76" i="1"/>
  <c r="C17" i="24"/>
  <c r="C19" i="24" s="1"/>
  <c r="E15" i="24"/>
  <c r="B125" i="20"/>
  <c r="B152" i="20"/>
  <c r="F71" i="4"/>
  <c r="G71" i="4"/>
  <c r="H71" i="4"/>
  <c r="I71" i="4"/>
  <c r="X71" i="4" s="1"/>
  <c r="E71" i="4"/>
  <c r="F69" i="4"/>
  <c r="G69" i="4"/>
  <c r="H69" i="4"/>
  <c r="I69" i="4"/>
  <c r="F66" i="4"/>
  <c r="G66" i="4"/>
  <c r="H66" i="4"/>
  <c r="I66" i="4"/>
  <c r="E66" i="4"/>
  <c r="F62" i="4"/>
  <c r="G62" i="4"/>
  <c r="H62" i="4"/>
  <c r="I62" i="4"/>
  <c r="X62" i="4" s="1"/>
  <c r="E62" i="4"/>
  <c r="F24" i="13" l="1"/>
  <c r="F25" i="13" s="1"/>
  <c r="E26" i="13"/>
  <c r="E27" i="13" s="1"/>
  <c r="E29" i="13" s="1"/>
  <c r="D30" i="13"/>
  <c r="D31" i="13"/>
  <c r="L98" i="4"/>
  <c r="K53" i="4"/>
  <c r="K55" i="4" s="1"/>
  <c r="K101" i="4" s="1"/>
  <c r="K99" i="4"/>
  <c r="E91" i="1"/>
  <c r="G36" i="27"/>
  <c r="H36" i="27"/>
  <c r="J55" i="4"/>
  <c r="J101" i="4" s="1"/>
  <c r="M51" i="4"/>
  <c r="L54" i="4"/>
  <c r="L100" i="4" s="1"/>
  <c r="L52" i="4"/>
  <c r="T62" i="4"/>
  <c r="W62" i="4"/>
  <c r="V62" i="4"/>
  <c r="U62" i="4"/>
  <c r="T71" i="4"/>
  <c r="W71" i="4"/>
  <c r="V71" i="4"/>
  <c r="U71" i="4"/>
  <c r="T58" i="4"/>
  <c r="W58" i="4"/>
  <c r="V58" i="4"/>
  <c r="U58" i="4"/>
  <c r="G27" i="27"/>
  <c r="T70" i="4"/>
  <c r="J69" i="4"/>
  <c r="J72" i="4"/>
  <c r="K72" i="4" s="1"/>
  <c r="L72" i="4" s="1"/>
  <c r="M72" i="4" s="1"/>
  <c r="N72" i="4" s="1"/>
  <c r="W72" i="4"/>
  <c r="V72" i="4"/>
  <c r="U72" i="4"/>
  <c r="W70" i="4"/>
  <c r="V70" i="4"/>
  <c r="U70" i="4"/>
  <c r="T74" i="4"/>
  <c r="T56" i="4"/>
  <c r="X74" i="4"/>
  <c r="X56" i="4"/>
  <c r="W74" i="4"/>
  <c r="W56" i="4"/>
  <c r="V74" i="4"/>
  <c r="V56" i="4"/>
  <c r="U74" i="4"/>
  <c r="U56" i="4"/>
  <c r="T76" i="4"/>
  <c r="W76" i="4"/>
  <c r="V76" i="4"/>
  <c r="U76" i="4"/>
  <c r="W78" i="4"/>
  <c r="V78" i="4"/>
  <c r="U78" i="4"/>
  <c r="E82" i="4"/>
  <c r="K36" i="27"/>
  <c r="K44" i="27"/>
  <c r="H108" i="4"/>
  <c r="G108" i="4"/>
  <c r="E101" i="4"/>
  <c r="E103" i="4" s="1"/>
  <c r="M83" i="26"/>
  <c r="L85" i="26"/>
  <c r="I92" i="1"/>
  <c r="H91" i="1"/>
  <c r="G91" i="1"/>
  <c r="F91" i="1"/>
  <c r="M63" i="26"/>
  <c r="L76" i="26"/>
  <c r="K91" i="26"/>
  <c r="J82" i="26"/>
  <c r="J86" i="26" s="1"/>
  <c r="J87" i="26"/>
  <c r="K74" i="26"/>
  <c r="K87" i="26"/>
  <c r="J58" i="26"/>
  <c r="J62" i="26" s="1"/>
  <c r="M80" i="26"/>
  <c r="L92" i="26"/>
  <c r="I91" i="1"/>
  <c r="L70" i="26"/>
  <c r="M66" i="26"/>
  <c r="M75" i="26"/>
  <c r="L79" i="26"/>
  <c r="L82" i="26" s="1"/>
  <c r="L86" i="26" s="1"/>
  <c r="K101" i="26"/>
  <c r="K105" i="26" s="1"/>
  <c r="L53" i="26"/>
  <c r="L107" i="26" s="1"/>
  <c r="J89" i="26"/>
  <c r="J106" i="26" s="1"/>
  <c r="J100" i="26"/>
  <c r="J102" i="26" s="1"/>
  <c r="J104" i="26" s="1"/>
  <c r="J108" i="26" s="1"/>
  <c r="I92" i="4"/>
  <c r="H92" i="4"/>
  <c r="F92" i="4"/>
  <c r="E92" i="4"/>
  <c r="F82" i="4"/>
  <c r="H101" i="4"/>
  <c r="H103" i="4" s="1"/>
  <c r="G101" i="4"/>
  <c r="G103" i="4" s="1"/>
  <c r="G92" i="4"/>
  <c r="F108" i="4"/>
  <c r="I82" i="4"/>
  <c r="H82" i="4"/>
  <c r="L48" i="26"/>
  <c r="K52" i="26"/>
  <c r="K54" i="26" s="1"/>
  <c r="K56" i="26" s="1"/>
  <c r="K57" i="26" s="1"/>
  <c r="K50" i="26"/>
  <c r="K97" i="26"/>
  <c r="L98" i="26"/>
  <c r="L51" i="26"/>
  <c r="K99" i="26"/>
  <c r="G82" i="4"/>
  <c r="E88" i="4"/>
  <c r="I88" i="4"/>
  <c r="H88" i="4"/>
  <c r="G88" i="4"/>
  <c r="F88" i="4"/>
  <c r="F73" i="4"/>
  <c r="E73" i="4"/>
  <c r="I73" i="4"/>
  <c r="H73" i="4"/>
  <c r="C25" i="25"/>
  <c r="G73" i="4"/>
  <c r="E30" i="13" l="1"/>
  <c r="E31" i="13" s="1"/>
  <c r="F26" i="13"/>
  <c r="F27" i="13" s="1"/>
  <c r="G24" i="13"/>
  <c r="G25" i="13" s="1"/>
  <c r="F29" i="13"/>
  <c r="M98" i="4"/>
  <c r="Y78" i="4"/>
  <c r="J78" i="4" s="1"/>
  <c r="Y72" i="4"/>
  <c r="I90" i="4"/>
  <c r="J92" i="1"/>
  <c r="K92" i="1" s="1"/>
  <c r="L92" i="1" s="1"/>
  <c r="M92" i="1" s="1"/>
  <c r="N92" i="1" s="1"/>
  <c r="E118" i="1"/>
  <c r="I85" i="4"/>
  <c r="I89" i="4" s="1"/>
  <c r="L53" i="4"/>
  <c r="L55" i="4" s="1"/>
  <c r="L101" i="4" s="1"/>
  <c r="L99" i="4"/>
  <c r="I77" i="4"/>
  <c r="N51" i="4"/>
  <c r="H24" i="13" s="1"/>
  <c r="H25" i="13" s="1"/>
  <c r="M54" i="4"/>
  <c r="M100" i="4" s="1"/>
  <c r="M52" i="4"/>
  <c r="Y76" i="4"/>
  <c r="Y56" i="4"/>
  <c r="Y74" i="4"/>
  <c r="Y70" i="4"/>
  <c r="Y58" i="4"/>
  <c r="Y71" i="4"/>
  <c r="Y62" i="4"/>
  <c r="L44" i="27"/>
  <c r="E85" i="4"/>
  <c r="E89" i="4" s="1"/>
  <c r="G85" i="4"/>
  <c r="G89" i="4" s="1"/>
  <c r="H85" i="4"/>
  <c r="H89" i="4" s="1"/>
  <c r="F85" i="4"/>
  <c r="F89" i="4" s="1"/>
  <c r="N83" i="26"/>
  <c r="N85" i="26" s="1"/>
  <c r="M85" i="26"/>
  <c r="N63" i="26"/>
  <c r="M76" i="26"/>
  <c r="L91" i="26"/>
  <c r="L74" i="26"/>
  <c r="L87" i="26"/>
  <c r="K58" i="26"/>
  <c r="K62" i="26" s="1"/>
  <c r="K103" i="26"/>
  <c r="N80" i="26"/>
  <c r="M92" i="26"/>
  <c r="N75" i="26"/>
  <c r="M79" i="26"/>
  <c r="M82" i="26" s="1"/>
  <c r="M86" i="26" s="1"/>
  <c r="M70" i="26"/>
  <c r="N66" i="26"/>
  <c r="L101" i="26"/>
  <c r="L105" i="26" s="1"/>
  <c r="M53" i="26"/>
  <c r="M107" i="26" s="1"/>
  <c r="E77" i="4"/>
  <c r="E90" i="4"/>
  <c r="E91" i="4" s="1"/>
  <c r="G77" i="4"/>
  <c r="G90" i="4"/>
  <c r="H77" i="4"/>
  <c r="H90" i="4"/>
  <c r="F77" i="4"/>
  <c r="F90" i="4"/>
  <c r="M51" i="26"/>
  <c r="L99" i="26"/>
  <c r="K100" i="26"/>
  <c r="K102" i="26" s="1"/>
  <c r="K104" i="26" s="1"/>
  <c r="M98" i="26"/>
  <c r="N98" i="26"/>
  <c r="K89" i="26"/>
  <c r="K106" i="26" s="1"/>
  <c r="M48" i="26"/>
  <c r="L52" i="26"/>
  <c r="L54" i="26" s="1"/>
  <c r="L56" i="26" s="1"/>
  <c r="L57" i="26" s="1"/>
  <c r="L50" i="26"/>
  <c r="L97" i="26"/>
  <c r="G26" i="13" l="1"/>
  <c r="G27" i="13" s="1"/>
  <c r="F30" i="13"/>
  <c r="F31" i="13"/>
  <c r="G29" i="13"/>
  <c r="N98" i="4"/>
  <c r="M78" i="4"/>
  <c r="L78" i="4"/>
  <c r="K78" i="4"/>
  <c r="M53" i="4"/>
  <c r="M55" i="4" s="1"/>
  <c r="M101" i="4" s="1"/>
  <c r="M99" i="4"/>
  <c r="J71" i="4"/>
  <c r="K71" i="4"/>
  <c r="L71" i="4"/>
  <c r="M71" i="4"/>
  <c r="J70" i="4"/>
  <c r="K70" i="4"/>
  <c r="L70" i="4"/>
  <c r="M70" i="4"/>
  <c r="J74" i="4"/>
  <c r="N74" i="4"/>
  <c r="M74" i="4"/>
  <c r="L74" i="4"/>
  <c r="K74" i="4"/>
  <c r="J76" i="4"/>
  <c r="K76" i="4"/>
  <c r="L76" i="4"/>
  <c r="M76" i="4"/>
  <c r="N78" i="4"/>
  <c r="N76" i="4"/>
  <c r="N71" i="4"/>
  <c r="N70" i="4"/>
  <c r="N54" i="4"/>
  <c r="N100" i="4" s="1"/>
  <c r="N52" i="4"/>
  <c r="U83" i="4"/>
  <c r="U94" i="4"/>
  <c r="X83" i="4"/>
  <c r="X94" i="4"/>
  <c r="W83" i="4"/>
  <c r="W94" i="4"/>
  <c r="V83" i="4"/>
  <c r="V94" i="4"/>
  <c r="T83" i="4"/>
  <c r="T94" i="4"/>
  <c r="U80" i="4"/>
  <c r="U79" i="4"/>
  <c r="X80" i="4"/>
  <c r="X79" i="4"/>
  <c r="W80" i="4"/>
  <c r="W79" i="4"/>
  <c r="V80" i="4"/>
  <c r="V79" i="4"/>
  <c r="T80" i="4"/>
  <c r="T79" i="4"/>
  <c r="M44" i="27"/>
  <c r="M26" i="27"/>
  <c r="F91" i="4"/>
  <c r="I91" i="4"/>
  <c r="H91" i="4"/>
  <c r="G91" i="4"/>
  <c r="N76" i="26"/>
  <c r="M91" i="26"/>
  <c r="K108" i="26"/>
  <c r="M74" i="26"/>
  <c r="M87" i="26"/>
  <c r="L58" i="26"/>
  <c r="L62" i="26" s="1"/>
  <c r="L103" i="26"/>
  <c r="N70" i="26"/>
  <c r="N53" i="26"/>
  <c r="M101" i="26"/>
  <c r="M105" i="26" s="1"/>
  <c r="L100" i="26"/>
  <c r="L102" i="26" s="1"/>
  <c r="L104" i="26" s="1"/>
  <c r="L89" i="26"/>
  <c r="L106" i="26" s="1"/>
  <c r="N48" i="26"/>
  <c r="M52" i="26"/>
  <c r="M54" i="26" s="1"/>
  <c r="M56" i="26" s="1"/>
  <c r="M57" i="26" s="1"/>
  <c r="M50" i="26"/>
  <c r="M97" i="26"/>
  <c r="N51" i="26"/>
  <c r="N99" i="26" s="1"/>
  <c r="M99" i="26"/>
  <c r="F60" i="4"/>
  <c r="G60" i="4"/>
  <c r="H60" i="4"/>
  <c r="I60" i="4"/>
  <c r="E60" i="4"/>
  <c r="I78" i="1"/>
  <c r="H78" i="1"/>
  <c r="G78" i="1"/>
  <c r="F78" i="1"/>
  <c r="E78" i="1"/>
  <c r="I57" i="1"/>
  <c r="E48" i="1"/>
  <c r="G8" i="27" s="1"/>
  <c r="G57" i="27" s="1"/>
  <c r="F53" i="4"/>
  <c r="G53" i="4"/>
  <c r="H53" i="4"/>
  <c r="I53" i="4"/>
  <c r="E53" i="4"/>
  <c r="I63" i="1"/>
  <c r="H63" i="1"/>
  <c r="G63" i="1"/>
  <c r="F63" i="1"/>
  <c r="E75" i="1"/>
  <c r="G35" i="27" s="1"/>
  <c r="I61" i="1"/>
  <c r="K21" i="27" s="1"/>
  <c r="H61" i="1"/>
  <c r="J21" i="27" s="1"/>
  <c r="G61" i="1"/>
  <c r="I21" i="27" s="1"/>
  <c r="F61" i="1"/>
  <c r="H21" i="27" s="1"/>
  <c r="E61" i="1"/>
  <c r="G60" i="1"/>
  <c r="I20" i="27" s="1"/>
  <c r="G59" i="1"/>
  <c r="I60" i="1"/>
  <c r="K20" i="27" s="1"/>
  <c r="H60" i="1"/>
  <c r="J20" i="27" s="1"/>
  <c r="F60" i="1"/>
  <c r="H20" i="27" s="1"/>
  <c r="E60" i="1"/>
  <c r="I59" i="1"/>
  <c r="H59" i="1"/>
  <c r="F59" i="1"/>
  <c r="E59" i="1"/>
  <c r="I69" i="1"/>
  <c r="H69" i="1"/>
  <c r="J29" i="27" s="1"/>
  <c r="G69" i="1"/>
  <c r="I29" i="27" s="1"/>
  <c r="F69" i="1"/>
  <c r="H29" i="27" s="1"/>
  <c r="E69" i="1"/>
  <c r="G29" i="27" s="1"/>
  <c r="H84" i="1"/>
  <c r="J44" i="27" s="1"/>
  <c r="G84" i="1"/>
  <c r="I44" i="27" s="1"/>
  <c r="F84" i="1"/>
  <c r="H44" i="27" s="1"/>
  <c r="E84" i="1"/>
  <c r="G44" i="27" s="1"/>
  <c r="I83" i="1"/>
  <c r="H83" i="1"/>
  <c r="J43" i="27" s="1"/>
  <c r="G83" i="1"/>
  <c r="I43" i="27" s="1"/>
  <c r="F83" i="1"/>
  <c r="H43" i="27" s="1"/>
  <c r="E83" i="1"/>
  <c r="H92" i="1"/>
  <c r="G92" i="1"/>
  <c r="F92" i="1"/>
  <c r="G30" i="13" l="1"/>
  <c r="G31" i="13"/>
  <c r="H26" i="13"/>
  <c r="H27" i="13" s="1"/>
  <c r="H29" i="13" s="1"/>
  <c r="Y94" i="4"/>
  <c r="Y83" i="4"/>
  <c r="G107" i="4"/>
  <c r="J92" i="4"/>
  <c r="Y79" i="4"/>
  <c r="Y80" i="4"/>
  <c r="T59" i="1"/>
  <c r="H19" i="27"/>
  <c r="E85" i="1"/>
  <c r="G45" i="27" s="1"/>
  <c r="G43" i="27"/>
  <c r="I85" i="1"/>
  <c r="K43" i="27"/>
  <c r="V59" i="1"/>
  <c r="J19" i="27"/>
  <c r="J61" i="1"/>
  <c r="L21" i="27" s="1"/>
  <c r="G21" i="27"/>
  <c r="J69" i="1"/>
  <c r="K69" i="1" s="1"/>
  <c r="L69" i="1" s="1"/>
  <c r="M69" i="1" s="1"/>
  <c r="N69" i="1" s="1"/>
  <c r="K29" i="27"/>
  <c r="W59" i="1"/>
  <c r="K19" i="27"/>
  <c r="G19" i="27"/>
  <c r="J60" i="1"/>
  <c r="L20" i="27" s="1"/>
  <c r="G20" i="27"/>
  <c r="U59" i="1"/>
  <c r="I19" i="27"/>
  <c r="H107" i="4"/>
  <c r="I107" i="4"/>
  <c r="F107" i="4"/>
  <c r="N53" i="4"/>
  <c r="N55" i="4" s="1"/>
  <c r="N99" i="4"/>
  <c r="N73" i="4"/>
  <c r="N92" i="4"/>
  <c r="K56" i="4"/>
  <c r="K102" i="4" s="1"/>
  <c r="L56" i="4"/>
  <c r="L102" i="4" s="1"/>
  <c r="M56" i="4"/>
  <c r="M108" i="4" s="1"/>
  <c r="N56" i="4"/>
  <c r="N108" i="4" s="1"/>
  <c r="J56" i="4"/>
  <c r="M73" i="4"/>
  <c r="M77" i="4" s="1"/>
  <c r="M89" i="4" s="1"/>
  <c r="M92" i="4"/>
  <c r="L73" i="4"/>
  <c r="L77" i="4" s="1"/>
  <c r="L89" i="4" s="1"/>
  <c r="L92" i="4"/>
  <c r="K73" i="4"/>
  <c r="K77" i="4" s="1"/>
  <c r="K89" i="4" s="1"/>
  <c r="K92" i="4"/>
  <c r="J73" i="4"/>
  <c r="K17" i="27"/>
  <c r="K63" i="27" s="1"/>
  <c r="N26" i="27"/>
  <c r="N44" i="27"/>
  <c r="E55" i="4"/>
  <c r="E57" i="4" s="1"/>
  <c r="I57" i="4"/>
  <c r="H55" i="4"/>
  <c r="H57" i="4" s="1"/>
  <c r="G55" i="4"/>
  <c r="G57" i="4" s="1"/>
  <c r="F55" i="4"/>
  <c r="F57" i="4" s="1"/>
  <c r="T69" i="1"/>
  <c r="U69" i="1"/>
  <c r="V69" i="1"/>
  <c r="W69" i="1"/>
  <c r="T78" i="1"/>
  <c r="U78" i="1"/>
  <c r="V78" i="1"/>
  <c r="W78" i="1"/>
  <c r="N91" i="26"/>
  <c r="N79" i="26"/>
  <c r="N82" i="26" s="1"/>
  <c r="N86" i="26" s="1"/>
  <c r="N92" i="26"/>
  <c r="L108" i="26"/>
  <c r="N101" i="26"/>
  <c r="N105" i="26" s="1"/>
  <c r="N107" i="26"/>
  <c r="N74" i="26"/>
  <c r="N87" i="26"/>
  <c r="M58" i="26"/>
  <c r="M62" i="26" s="1"/>
  <c r="M103" i="26"/>
  <c r="M89" i="26"/>
  <c r="M106" i="26" s="1"/>
  <c r="M100" i="26"/>
  <c r="M102" i="26" s="1"/>
  <c r="M104" i="26" s="1"/>
  <c r="M108" i="26" s="1"/>
  <c r="N52" i="26"/>
  <c r="N54" i="26" s="1"/>
  <c r="N56" i="26" s="1"/>
  <c r="N57" i="26" s="1"/>
  <c r="N97" i="26"/>
  <c r="N100" i="26" s="1"/>
  <c r="N102" i="26" s="1"/>
  <c r="N50" i="26"/>
  <c r="E97" i="1"/>
  <c r="S75" i="1"/>
  <c r="E79" i="1"/>
  <c r="H85" i="1"/>
  <c r="J45" i="27" s="1"/>
  <c r="F85" i="1"/>
  <c r="H45" i="27" s="1"/>
  <c r="G85" i="1"/>
  <c r="I45" i="27" s="1"/>
  <c r="H30" i="13" l="1"/>
  <c r="H31" i="13"/>
  <c r="C34" i="13" s="1"/>
  <c r="C12" i="28" s="1"/>
  <c r="J102" i="4"/>
  <c r="J108" i="4"/>
  <c r="L108" i="4"/>
  <c r="K108" i="4"/>
  <c r="F101" i="4"/>
  <c r="F103" i="4" s="1"/>
  <c r="J57" i="4"/>
  <c r="L57" i="4"/>
  <c r="K57" i="4"/>
  <c r="G38" i="27"/>
  <c r="G39" i="27"/>
  <c r="C23" i="24"/>
  <c r="K45" i="27"/>
  <c r="J77" i="4"/>
  <c r="J89" i="4" s="1"/>
  <c r="J106" i="4"/>
  <c r="J103" i="4"/>
  <c r="N102" i="4"/>
  <c r="N106" i="4" s="1"/>
  <c r="M102" i="4"/>
  <c r="M57" i="4"/>
  <c r="L106" i="4"/>
  <c r="L103" i="4"/>
  <c r="K106" i="4"/>
  <c r="K103" i="4"/>
  <c r="N77" i="4"/>
  <c r="N57" i="4"/>
  <c r="N101" i="4"/>
  <c r="K83" i="4"/>
  <c r="K80" i="4"/>
  <c r="K79" i="4"/>
  <c r="L83" i="4"/>
  <c r="L80" i="4"/>
  <c r="L79" i="4"/>
  <c r="M83" i="4"/>
  <c r="M80" i="4"/>
  <c r="M79" i="4"/>
  <c r="L32" i="27"/>
  <c r="L43" i="27"/>
  <c r="O44" i="27"/>
  <c r="P44" i="27"/>
  <c r="O26" i="27"/>
  <c r="I101" i="4"/>
  <c r="I103" i="4" s="1"/>
  <c r="X78" i="1"/>
  <c r="J78" i="1" s="1"/>
  <c r="K78" i="1" s="1"/>
  <c r="L78" i="1" s="1"/>
  <c r="M78" i="1" s="1"/>
  <c r="N78" i="1" s="1"/>
  <c r="X69" i="1"/>
  <c r="N58" i="26"/>
  <c r="N62" i="26" s="1"/>
  <c r="N103" i="26"/>
  <c r="N104" i="26" s="1"/>
  <c r="N89" i="26"/>
  <c r="N106" i="26" s="1"/>
  <c r="F59" i="4"/>
  <c r="U60" i="4" s="1"/>
  <c r="E59" i="4"/>
  <c r="T60" i="4" s="1"/>
  <c r="E104" i="4" s="1"/>
  <c r="E105" i="4" s="1"/>
  <c r="G59" i="4"/>
  <c r="V60" i="4" s="1"/>
  <c r="G104" i="4" s="1"/>
  <c r="G105" i="4" s="1"/>
  <c r="G109" i="4" s="1"/>
  <c r="I59" i="4"/>
  <c r="X60" i="4" s="1"/>
  <c r="H59" i="4"/>
  <c r="W60" i="4" s="1"/>
  <c r="H104" i="4" s="1"/>
  <c r="H105" i="4" s="1"/>
  <c r="H109" i="4" s="1"/>
  <c r="I75" i="1"/>
  <c r="K35" i="27" s="1"/>
  <c r="H75" i="1"/>
  <c r="J35" i="27" s="1"/>
  <c r="G75" i="1"/>
  <c r="I35" i="27" s="1"/>
  <c r="F75" i="1"/>
  <c r="H35" i="27" s="1"/>
  <c r="F73" i="1"/>
  <c r="E73" i="1"/>
  <c r="F72" i="1"/>
  <c r="H32" i="27" s="1"/>
  <c r="E72" i="1"/>
  <c r="G32" i="27" s="1"/>
  <c r="F71" i="1"/>
  <c r="H31" i="27" s="1"/>
  <c r="E71" i="1"/>
  <c r="G31" i="27" s="1"/>
  <c r="G73" i="1"/>
  <c r="H73" i="1"/>
  <c r="I73" i="1"/>
  <c r="I72" i="1"/>
  <c r="K32" i="27" s="1"/>
  <c r="H72" i="1"/>
  <c r="J32" i="27" s="1"/>
  <c r="G72" i="1"/>
  <c r="I32" i="27" s="1"/>
  <c r="I71" i="1"/>
  <c r="K31" i="27" s="1"/>
  <c r="H71" i="1"/>
  <c r="J31" i="27" s="1"/>
  <c r="G71" i="1"/>
  <c r="I31" i="27" s="1"/>
  <c r="I68" i="1"/>
  <c r="K28" i="27" s="1"/>
  <c r="H68" i="1"/>
  <c r="J28" i="27" s="1"/>
  <c r="G68" i="1"/>
  <c r="I28" i="27" s="1"/>
  <c r="F68" i="1"/>
  <c r="H28" i="27" s="1"/>
  <c r="E68" i="1"/>
  <c r="I67" i="1"/>
  <c r="K27" i="27" s="1"/>
  <c r="H67" i="1"/>
  <c r="J27" i="27" s="1"/>
  <c r="G67" i="1"/>
  <c r="I27" i="27" s="1"/>
  <c r="F67" i="1"/>
  <c r="H27" i="27" s="1"/>
  <c r="I66" i="1"/>
  <c r="K26" i="27" s="1"/>
  <c r="H66" i="1"/>
  <c r="J26" i="27" s="1"/>
  <c r="G66" i="1"/>
  <c r="I26" i="27" s="1"/>
  <c r="F66" i="1"/>
  <c r="H26" i="27" s="1"/>
  <c r="E66" i="1"/>
  <c r="H234" i="1"/>
  <c r="I234" i="1"/>
  <c r="G234" i="1"/>
  <c r="E57" i="1"/>
  <c r="F57" i="1"/>
  <c r="H17" i="27" s="1"/>
  <c r="H63" i="27" s="1"/>
  <c r="G57" i="1"/>
  <c r="I17" i="27" s="1"/>
  <c r="I63" i="27" s="1"/>
  <c r="H57" i="1"/>
  <c r="J17" i="27" s="1"/>
  <c r="J63" i="27" s="1"/>
  <c r="E55" i="1"/>
  <c r="F55" i="1"/>
  <c r="G55" i="1"/>
  <c r="H55" i="1"/>
  <c r="I55" i="1"/>
  <c r="E53" i="1"/>
  <c r="I53" i="1"/>
  <c r="K13" i="27" s="1"/>
  <c r="K61" i="27" s="1"/>
  <c r="K65" i="27" s="1"/>
  <c r="H53" i="1"/>
  <c r="G53" i="1"/>
  <c r="I13" i="27" s="1"/>
  <c r="I61" i="27" s="1"/>
  <c r="I65" i="27" s="1"/>
  <c r="F53" i="1"/>
  <c r="H13" i="27" s="1"/>
  <c r="H61" i="27" s="1"/>
  <c r="H65" i="27" s="1"/>
  <c r="E51" i="1"/>
  <c r="G11" i="27" s="1"/>
  <c r="G59" i="27" s="1"/>
  <c r="F51" i="1"/>
  <c r="H11" i="27" s="1"/>
  <c r="H59" i="27" s="1"/>
  <c r="G51" i="1"/>
  <c r="I11" i="27" s="1"/>
  <c r="I59" i="27" s="1"/>
  <c r="H51" i="1"/>
  <c r="J11" i="27" s="1"/>
  <c r="J59" i="27" s="1"/>
  <c r="I51" i="1"/>
  <c r="K11" i="27" s="1"/>
  <c r="K59" i="27" s="1"/>
  <c r="F48" i="1"/>
  <c r="H8" i="27" s="1"/>
  <c r="H57" i="27" s="1"/>
  <c r="G48" i="1"/>
  <c r="I8" i="27" s="1"/>
  <c r="I57" i="27" s="1"/>
  <c r="H48" i="1"/>
  <c r="J8" i="27" s="1"/>
  <c r="J57" i="27" s="1"/>
  <c r="I48" i="1"/>
  <c r="L42" i="1" s="1"/>
  <c r="E49" i="1"/>
  <c r="G49" i="1"/>
  <c r="I9" i="27" s="1"/>
  <c r="I58" i="27" s="1"/>
  <c r="H49" i="1"/>
  <c r="J9" i="27" s="1"/>
  <c r="J58" i="27" s="1"/>
  <c r="I49" i="1"/>
  <c r="K9" i="27" s="1"/>
  <c r="K58" i="27" s="1"/>
  <c r="P40" i="3"/>
  <c r="AB21" i="18"/>
  <c r="AF57" i="3"/>
  <c r="S251" i="18"/>
  <c r="AE13" i="3"/>
  <c r="AF13" i="3"/>
  <c r="AG13" i="3"/>
  <c r="AH13" i="3"/>
  <c r="AI13" i="3"/>
  <c r="AE14" i="3"/>
  <c r="AF14" i="3"/>
  <c r="AG14" i="3"/>
  <c r="AH14" i="3"/>
  <c r="AI14" i="3"/>
  <c r="AE15" i="3"/>
  <c r="AF15" i="3"/>
  <c r="AG15" i="3"/>
  <c r="AH15" i="3"/>
  <c r="AI15" i="3"/>
  <c r="AE16" i="3"/>
  <c r="AF16" i="3"/>
  <c r="AG16" i="3"/>
  <c r="AH16" i="3"/>
  <c r="AI16" i="3"/>
  <c r="AE17" i="3"/>
  <c r="AF17" i="3"/>
  <c r="AG17" i="3"/>
  <c r="AH17" i="3"/>
  <c r="AI17" i="3"/>
  <c r="AE18" i="3"/>
  <c r="AF18" i="3"/>
  <c r="AG18" i="3"/>
  <c r="AH18" i="3"/>
  <c r="AI18" i="3"/>
  <c r="AE19" i="3"/>
  <c r="AF19" i="3"/>
  <c r="AG19" i="3"/>
  <c r="AH19" i="3"/>
  <c r="AI19" i="3"/>
  <c r="AE20" i="3"/>
  <c r="AF20" i="3"/>
  <c r="AG20" i="3"/>
  <c r="AH20" i="3"/>
  <c r="AI20" i="3"/>
  <c r="AE21" i="3"/>
  <c r="AF21" i="3"/>
  <c r="AG21" i="3"/>
  <c r="AH21" i="3"/>
  <c r="AI21" i="3"/>
  <c r="AE22" i="3"/>
  <c r="AF22" i="3"/>
  <c r="AG22" i="3"/>
  <c r="AH22" i="3"/>
  <c r="AI22" i="3"/>
  <c r="AE23" i="3"/>
  <c r="AF23" i="3"/>
  <c r="AG23" i="3"/>
  <c r="AH23" i="3"/>
  <c r="AI23" i="3"/>
  <c r="AE24" i="3"/>
  <c r="AF24" i="3"/>
  <c r="AG24" i="3"/>
  <c r="AH24" i="3"/>
  <c r="AI24" i="3"/>
  <c r="AE25" i="3"/>
  <c r="AF25" i="3"/>
  <c r="AG25" i="3"/>
  <c r="AH25" i="3"/>
  <c r="AI25" i="3"/>
  <c r="AE26" i="3"/>
  <c r="AF26" i="3"/>
  <c r="AG26" i="3"/>
  <c r="AH26" i="3"/>
  <c r="AI26" i="3"/>
  <c r="AE27" i="3"/>
  <c r="AF27" i="3"/>
  <c r="AG27" i="3"/>
  <c r="AH27" i="3"/>
  <c r="AI27" i="3"/>
  <c r="AE28" i="3"/>
  <c r="AF28" i="3"/>
  <c r="AG28" i="3"/>
  <c r="AH28" i="3"/>
  <c r="AI28" i="3"/>
  <c r="AE29" i="3"/>
  <c r="AF29" i="3"/>
  <c r="AG29" i="3"/>
  <c r="AH29" i="3"/>
  <c r="AI29" i="3"/>
  <c r="AE30" i="3"/>
  <c r="AF30" i="3"/>
  <c r="AG30" i="3"/>
  <c r="AH30" i="3"/>
  <c r="AI30" i="3"/>
  <c r="AE31" i="3"/>
  <c r="AF31" i="3"/>
  <c r="AG31" i="3"/>
  <c r="AH31" i="3"/>
  <c r="AI31" i="3"/>
  <c r="AE32" i="3"/>
  <c r="AF32" i="3"/>
  <c r="AG32" i="3"/>
  <c r="AH32" i="3"/>
  <c r="AI32" i="3"/>
  <c r="AE33" i="3"/>
  <c r="AF33" i="3"/>
  <c r="AG33" i="3"/>
  <c r="AH33" i="3"/>
  <c r="AI33" i="3"/>
  <c r="AE34" i="3"/>
  <c r="AF34" i="3"/>
  <c r="AG34" i="3"/>
  <c r="AH34" i="3"/>
  <c r="AI34" i="3"/>
  <c r="AE35" i="3"/>
  <c r="AF35" i="3"/>
  <c r="AG35" i="3"/>
  <c r="AH35" i="3"/>
  <c r="AI35" i="3"/>
  <c r="AE36" i="3"/>
  <c r="AF36" i="3"/>
  <c r="AG36" i="3"/>
  <c r="AH36" i="3"/>
  <c r="AI36" i="3"/>
  <c r="AE37" i="3"/>
  <c r="AF37" i="3"/>
  <c r="AG37" i="3"/>
  <c r="AH37" i="3"/>
  <c r="AI37" i="3"/>
  <c r="AE38" i="3"/>
  <c r="AF38" i="3"/>
  <c r="AG38" i="3"/>
  <c r="AH38" i="3"/>
  <c r="AI38" i="3"/>
  <c r="AE39" i="3"/>
  <c r="AF39" i="3"/>
  <c r="AG39" i="3"/>
  <c r="AH39" i="3"/>
  <c r="AI39" i="3"/>
  <c r="AE40" i="3"/>
  <c r="AF40" i="3"/>
  <c r="AG40" i="3"/>
  <c r="AH40" i="3"/>
  <c r="AI40" i="3"/>
  <c r="AE41" i="3"/>
  <c r="AF41" i="3"/>
  <c r="AG41" i="3"/>
  <c r="AH41" i="3"/>
  <c r="AI41" i="3"/>
  <c r="AE42" i="3"/>
  <c r="AF42" i="3"/>
  <c r="AG42" i="3"/>
  <c r="AH42" i="3"/>
  <c r="AI42" i="3"/>
  <c r="AE43" i="3"/>
  <c r="AF43" i="3"/>
  <c r="AG43" i="3"/>
  <c r="AH43" i="3"/>
  <c r="AI43" i="3"/>
  <c r="AE44" i="3"/>
  <c r="AF44" i="3"/>
  <c r="AG44" i="3"/>
  <c r="AH44" i="3"/>
  <c r="AI44" i="3"/>
  <c r="AE45" i="3"/>
  <c r="AF45" i="3"/>
  <c r="AG45" i="3"/>
  <c r="AH45" i="3"/>
  <c r="AI45" i="3"/>
  <c r="AE46" i="3"/>
  <c r="AF46" i="3"/>
  <c r="AG46" i="3"/>
  <c r="AH46" i="3"/>
  <c r="AI46" i="3"/>
  <c r="AE47" i="3"/>
  <c r="AF47" i="3"/>
  <c r="AG47" i="3"/>
  <c r="AH47" i="3"/>
  <c r="AI47" i="3"/>
  <c r="AE48" i="3"/>
  <c r="AF48" i="3"/>
  <c r="AG48" i="3"/>
  <c r="AH48" i="3"/>
  <c r="AI48" i="3"/>
  <c r="AE49" i="3"/>
  <c r="AF49" i="3"/>
  <c r="AG49" i="3"/>
  <c r="AH49" i="3"/>
  <c r="AI49" i="3"/>
  <c r="AE50" i="3"/>
  <c r="AF50" i="3"/>
  <c r="AG50" i="3"/>
  <c r="AH50" i="3"/>
  <c r="AI50" i="3"/>
  <c r="AE51" i="3"/>
  <c r="AF51" i="3"/>
  <c r="AG51" i="3"/>
  <c r="AH51" i="3"/>
  <c r="AI51" i="3"/>
  <c r="AE52" i="3"/>
  <c r="AF52" i="3"/>
  <c r="AG52" i="3"/>
  <c r="AH52" i="3"/>
  <c r="AI52" i="3"/>
  <c r="AE53" i="3"/>
  <c r="AF53" i="3"/>
  <c r="AG53" i="3"/>
  <c r="AH53" i="3"/>
  <c r="AI53" i="3"/>
  <c r="AE54" i="3"/>
  <c r="AF54" i="3"/>
  <c r="AG54" i="3"/>
  <c r="AH54" i="3"/>
  <c r="AI54" i="3"/>
  <c r="AE55" i="3"/>
  <c r="AF55" i="3"/>
  <c r="AG55" i="3"/>
  <c r="AH55" i="3"/>
  <c r="AI55" i="3"/>
  <c r="AE56" i="3"/>
  <c r="AF56" i="3"/>
  <c r="AG56" i="3"/>
  <c r="AH56" i="3"/>
  <c r="AI56" i="3"/>
  <c r="AE57" i="3"/>
  <c r="AG57" i="3"/>
  <c r="AH57" i="3"/>
  <c r="AI57" i="3"/>
  <c r="AE58" i="3"/>
  <c r="AF58" i="3"/>
  <c r="AG58" i="3"/>
  <c r="AH58" i="3"/>
  <c r="AI58" i="3"/>
  <c r="AE59" i="3"/>
  <c r="AF59" i="3"/>
  <c r="AG59" i="3"/>
  <c r="AH59" i="3"/>
  <c r="AI59" i="3"/>
  <c r="AE60" i="3"/>
  <c r="AF60" i="3"/>
  <c r="AG60" i="3"/>
  <c r="AH60" i="3"/>
  <c r="AI60" i="3"/>
  <c r="AE61" i="3"/>
  <c r="AF61" i="3"/>
  <c r="AG61" i="3"/>
  <c r="AH61" i="3"/>
  <c r="AI61" i="3"/>
  <c r="AE62" i="3"/>
  <c r="AF62" i="3"/>
  <c r="AG62" i="3"/>
  <c r="AH62" i="3"/>
  <c r="AI62" i="3"/>
  <c r="AE63" i="3"/>
  <c r="AF63" i="3"/>
  <c r="AG63" i="3"/>
  <c r="AH63" i="3"/>
  <c r="AI63" i="3"/>
  <c r="AE64" i="3"/>
  <c r="AF64" i="3"/>
  <c r="AG64" i="3"/>
  <c r="AH64" i="3"/>
  <c r="AI64" i="3"/>
  <c r="AE65" i="3"/>
  <c r="AF65" i="3"/>
  <c r="AG65" i="3"/>
  <c r="AH65" i="3"/>
  <c r="AI65" i="3"/>
  <c r="AE66" i="3"/>
  <c r="AF66" i="3"/>
  <c r="AG66" i="3"/>
  <c r="AH66" i="3"/>
  <c r="AI66" i="3"/>
  <c r="AE67" i="3"/>
  <c r="AF67" i="3"/>
  <c r="AG67" i="3"/>
  <c r="AH67" i="3"/>
  <c r="AI67" i="3"/>
  <c r="AE68" i="3"/>
  <c r="AF68" i="3"/>
  <c r="AG68" i="3"/>
  <c r="AH68" i="3"/>
  <c r="AI68" i="3"/>
  <c r="AE69" i="3"/>
  <c r="AF69" i="3"/>
  <c r="AG69" i="3"/>
  <c r="AH69" i="3"/>
  <c r="AI69" i="3"/>
  <c r="AE70" i="3"/>
  <c r="AF70" i="3"/>
  <c r="AG70" i="3"/>
  <c r="AH70" i="3"/>
  <c r="AI70" i="3"/>
  <c r="AE71" i="3"/>
  <c r="AF71" i="3"/>
  <c r="AG71" i="3"/>
  <c r="AH71" i="3"/>
  <c r="AI71" i="3"/>
  <c r="AE72" i="3"/>
  <c r="AF72" i="3"/>
  <c r="AG72" i="3"/>
  <c r="AH72" i="3"/>
  <c r="AI72" i="3"/>
  <c r="AE73" i="3"/>
  <c r="AF73" i="3"/>
  <c r="AG73" i="3"/>
  <c r="AH73" i="3"/>
  <c r="AI73" i="3"/>
  <c r="AE74" i="3"/>
  <c r="AF74" i="3"/>
  <c r="AG74" i="3"/>
  <c r="AH74" i="3"/>
  <c r="AI74" i="3"/>
  <c r="AF12" i="3"/>
  <c r="AG12" i="3"/>
  <c r="AH12" i="3"/>
  <c r="AI12" i="3"/>
  <c r="AE12" i="3"/>
  <c r="D12" i="18"/>
  <c r="J12" i="18"/>
  <c r="K12" i="18" s="1"/>
  <c r="J11" i="18"/>
  <c r="K11" i="18" s="1"/>
  <c r="D13" i="18"/>
  <c r="E13" i="18" s="1"/>
  <c r="D14" i="18"/>
  <c r="D15" i="18"/>
  <c r="E15" i="18" s="1"/>
  <c r="D16" i="18"/>
  <c r="E16" i="18" s="1"/>
  <c r="D17" i="18"/>
  <c r="E17" i="18" s="1"/>
  <c r="D18" i="18"/>
  <c r="D19" i="18"/>
  <c r="E19" i="18" s="1"/>
  <c r="D20" i="18"/>
  <c r="E20" i="18" s="1"/>
  <c r="D21" i="18"/>
  <c r="E21" i="18" s="1"/>
  <c r="D22" i="18"/>
  <c r="E22" i="18" s="1"/>
  <c r="D23" i="18"/>
  <c r="E23" i="18" s="1"/>
  <c r="D24" i="18"/>
  <c r="E24" i="18" s="1"/>
  <c r="D25" i="18"/>
  <c r="E25" i="18" s="1"/>
  <c r="D26" i="18"/>
  <c r="E26" i="18" s="1"/>
  <c r="D27" i="18"/>
  <c r="E27" i="18" s="1"/>
  <c r="D28" i="18"/>
  <c r="E28" i="18" s="1"/>
  <c r="D29" i="18"/>
  <c r="E29" i="18" s="1"/>
  <c r="D30" i="18"/>
  <c r="E30" i="18" s="1"/>
  <c r="D31" i="18"/>
  <c r="E31" i="18" s="1"/>
  <c r="D32" i="18"/>
  <c r="E32" i="18" s="1"/>
  <c r="D33" i="18"/>
  <c r="E33" i="18" s="1"/>
  <c r="D34" i="18"/>
  <c r="D35" i="18"/>
  <c r="E35" i="18" s="1"/>
  <c r="D36" i="18"/>
  <c r="E36" i="18" s="1"/>
  <c r="D37" i="18"/>
  <c r="E37" i="18" s="1"/>
  <c r="D38" i="18"/>
  <c r="E38" i="18" s="1"/>
  <c r="D39" i="18"/>
  <c r="E39" i="18" s="1"/>
  <c r="D40" i="18"/>
  <c r="E40" i="18" s="1"/>
  <c r="D41" i="18"/>
  <c r="E41" i="18" s="1"/>
  <c r="D42" i="18"/>
  <c r="E42" i="18" s="1"/>
  <c r="D43" i="18"/>
  <c r="E43" i="18" s="1"/>
  <c r="D44" i="18"/>
  <c r="E44" i="18" s="1"/>
  <c r="D45" i="18"/>
  <c r="E45" i="18" s="1"/>
  <c r="D46" i="18"/>
  <c r="E46" i="18" s="1"/>
  <c r="D47" i="18"/>
  <c r="E47" i="18" s="1"/>
  <c r="D48" i="18"/>
  <c r="E48" i="18" s="1"/>
  <c r="D49" i="18"/>
  <c r="E49" i="18" s="1"/>
  <c r="D50" i="18"/>
  <c r="E50" i="18" s="1"/>
  <c r="D51" i="18"/>
  <c r="E51" i="18" s="1"/>
  <c r="D52" i="18"/>
  <c r="E52" i="18" s="1"/>
  <c r="D53" i="18"/>
  <c r="E53" i="18" s="1"/>
  <c r="D54" i="18"/>
  <c r="E54" i="18" s="1"/>
  <c r="D55" i="18"/>
  <c r="E55" i="18" s="1"/>
  <c r="D56" i="18"/>
  <c r="E56" i="18" s="1"/>
  <c r="D57" i="18"/>
  <c r="E57" i="18" s="1"/>
  <c r="D58" i="18"/>
  <c r="E58" i="18" s="1"/>
  <c r="D59" i="18"/>
  <c r="E59" i="18" s="1"/>
  <c r="D60" i="18"/>
  <c r="E60" i="18" s="1"/>
  <c r="D61" i="18"/>
  <c r="E61" i="18" s="1"/>
  <c r="D62" i="18"/>
  <c r="E62" i="18" s="1"/>
  <c r="D63" i="18"/>
  <c r="E63" i="18" s="1"/>
  <c r="D64" i="18"/>
  <c r="E64" i="18" s="1"/>
  <c r="D65" i="18"/>
  <c r="E65" i="18" s="1"/>
  <c r="D66" i="18"/>
  <c r="E66" i="18" s="1"/>
  <c r="D67" i="18"/>
  <c r="E67" i="18" s="1"/>
  <c r="D68" i="18"/>
  <c r="E68" i="18" s="1"/>
  <c r="D69" i="18"/>
  <c r="E69" i="18" s="1"/>
  <c r="D70" i="18"/>
  <c r="E70" i="18" s="1"/>
  <c r="D71" i="18"/>
  <c r="E71" i="18" s="1"/>
  <c r="D72" i="18"/>
  <c r="E72" i="18" s="1"/>
  <c r="D73" i="18"/>
  <c r="E73" i="18" s="1"/>
  <c r="D74" i="18"/>
  <c r="D75" i="18"/>
  <c r="D76" i="18"/>
  <c r="E76" i="18" s="1"/>
  <c r="D77" i="18"/>
  <c r="E77" i="18" s="1"/>
  <c r="D78" i="18"/>
  <c r="E78" i="18" s="1"/>
  <c r="D79" i="18"/>
  <c r="E79" i="18" s="1"/>
  <c r="D80" i="18"/>
  <c r="E80" i="18" s="1"/>
  <c r="D81" i="18"/>
  <c r="E81" i="18" s="1"/>
  <c r="D82" i="18"/>
  <c r="E82" i="18" s="1"/>
  <c r="D83" i="18"/>
  <c r="E83" i="18" s="1"/>
  <c r="D84" i="18"/>
  <c r="E84" i="18" s="1"/>
  <c r="D85" i="18"/>
  <c r="E85" i="18" s="1"/>
  <c r="D86" i="18"/>
  <c r="E86" i="18" s="1"/>
  <c r="D87" i="18"/>
  <c r="E87" i="18" s="1"/>
  <c r="D88" i="18"/>
  <c r="E88" i="18" s="1"/>
  <c r="D89" i="18"/>
  <c r="E89" i="18" s="1"/>
  <c r="D90" i="18"/>
  <c r="E90" i="18" s="1"/>
  <c r="D91" i="18"/>
  <c r="E91" i="18" s="1"/>
  <c r="D92" i="18"/>
  <c r="E92" i="18" s="1"/>
  <c r="D93" i="18"/>
  <c r="E93" i="18" s="1"/>
  <c r="D94" i="18"/>
  <c r="E94" i="18" s="1"/>
  <c r="D95" i="18"/>
  <c r="E95" i="18" s="1"/>
  <c r="D96" i="18"/>
  <c r="E96" i="18" s="1"/>
  <c r="D97" i="18"/>
  <c r="E97" i="18" s="1"/>
  <c r="D98" i="18"/>
  <c r="E98" i="18" s="1"/>
  <c r="D99" i="18"/>
  <c r="E99" i="18" s="1"/>
  <c r="D100" i="18"/>
  <c r="E100" i="18" s="1"/>
  <c r="D101" i="18"/>
  <c r="E101" i="18" s="1"/>
  <c r="D102" i="18"/>
  <c r="E102" i="18" s="1"/>
  <c r="D103" i="18"/>
  <c r="E103" i="18" s="1"/>
  <c r="D104" i="18"/>
  <c r="E104" i="18" s="1"/>
  <c r="D105" i="18"/>
  <c r="E105" i="18" s="1"/>
  <c r="D106" i="18"/>
  <c r="E106" i="18" s="1"/>
  <c r="D107" i="18"/>
  <c r="E107" i="18" s="1"/>
  <c r="D108" i="18"/>
  <c r="E108" i="18" s="1"/>
  <c r="D109" i="18"/>
  <c r="E109" i="18" s="1"/>
  <c r="D110" i="18"/>
  <c r="E110" i="18" s="1"/>
  <c r="D111" i="18"/>
  <c r="E111" i="18" s="1"/>
  <c r="D112" i="18"/>
  <c r="E112" i="18" s="1"/>
  <c r="D113" i="18"/>
  <c r="E113" i="18" s="1"/>
  <c r="D114" i="18"/>
  <c r="E114" i="18" s="1"/>
  <c r="D115" i="18"/>
  <c r="E115" i="18" s="1"/>
  <c r="D116" i="18"/>
  <c r="E116" i="18" s="1"/>
  <c r="D117" i="18"/>
  <c r="E117" i="18" s="1"/>
  <c r="D118" i="18"/>
  <c r="E118" i="18" s="1"/>
  <c r="D119" i="18"/>
  <c r="E119" i="18" s="1"/>
  <c r="D120" i="18"/>
  <c r="E120" i="18" s="1"/>
  <c r="D121" i="18"/>
  <c r="E121" i="18" s="1"/>
  <c r="D122" i="18"/>
  <c r="E122" i="18" s="1"/>
  <c r="D123" i="18"/>
  <c r="E123" i="18" s="1"/>
  <c r="D124" i="18"/>
  <c r="E124" i="18" s="1"/>
  <c r="D125" i="18"/>
  <c r="E125" i="18" s="1"/>
  <c r="D126" i="18"/>
  <c r="E126" i="18" s="1"/>
  <c r="D127" i="18"/>
  <c r="E127" i="18" s="1"/>
  <c r="D128" i="18"/>
  <c r="E128" i="18" s="1"/>
  <c r="D129" i="18"/>
  <c r="E129" i="18" s="1"/>
  <c r="D130" i="18"/>
  <c r="E130" i="18" s="1"/>
  <c r="D131" i="18"/>
  <c r="E131" i="18" s="1"/>
  <c r="D132" i="18"/>
  <c r="E132" i="18" s="1"/>
  <c r="D133" i="18"/>
  <c r="E133" i="18" s="1"/>
  <c r="D134" i="18"/>
  <c r="D135" i="18"/>
  <c r="E135" i="18" s="1"/>
  <c r="D136" i="18"/>
  <c r="E136" i="18" s="1"/>
  <c r="D137" i="18"/>
  <c r="E137" i="18" s="1"/>
  <c r="D138" i="18"/>
  <c r="E138" i="18" s="1"/>
  <c r="D139" i="18"/>
  <c r="E139" i="18" s="1"/>
  <c r="D140" i="18"/>
  <c r="E140" i="18" s="1"/>
  <c r="D141" i="18"/>
  <c r="E141" i="18" s="1"/>
  <c r="D142" i="18"/>
  <c r="E142" i="18" s="1"/>
  <c r="D143" i="18"/>
  <c r="E143" i="18" s="1"/>
  <c r="D144" i="18"/>
  <c r="E144" i="18" s="1"/>
  <c r="D145" i="18"/>
  <c r="E145" i="18" s="1"/>
  <c r="D146" i="18"/>
  <c r="E146" i="18" s="1"/>
  <c r="D147" i="18"/>
  <c r="E147" i="18" s="1"/>
  <c r="D148" i="18"/>
  <c r="E148" i="18" s="1"/>
  <c r="D149" i="18"/>
  <c r="E149" i="18" s="1"/>
  <c r="D150" i="18"/>
  <c r="E150" i="18" s="1"/>
  <c r="D151" i="18"/>
  <c r="E151" i="18" s="1"/>
  <c r="D152" i="18"/>
  <c r="E152" i="18" s="1"/>
  <c r="D153" i="18"/>
  <c r="E153" i="18" s="1"/>
  <c r="D154" i="18"/>
  <c r="E154" i="18" s="1"/>
  <c r="D155" i="18"/>
  <c r="E155" i="18" s="1"/>
  <c r="D156" i="18"/>
  <c r="E156" i="18" s="1"/>
  <c r="D157" i="18"/>
  <c r="E157" i="18" s="1"/>
  <c r="D158" i="18"/>
  <c r="E158" i="18" s="1"/>
  <c r="D159" i="18"/>
  <c r="E159" i="18" s="1"/>
  <c r="D160" i="18"/>
  <c r="E160" i="18" s="1"/>
  <c r="D161" i="18"/>
  <c r="E161" i="18" s="1"/>
  <c r="D162" i="18"/>
  <c r="E162" i="18" s="1"/>
  <c r="D163" i="18"/>
  <c r="E163" i="18" s="1"/>
  <c r="D164" i="18"/>
  <c r="E164" i="18" s="1"/>
  <c r="D165" i="18"/>
  <c r="E165" i="18" s="1"/>
  <c r="D166" i="18"/>
  <c r="E166" i="18" s="1"/>
  <c r="D167" i="18"/>
  <c r="E167" i="18" s="1"/>
  <c r="D168" i="18"/>
  <c r="E168" i="18" s="1"/>
  <c r="D169" i="18"/>
  <c r="E169" i="18" s="1"/>
  <c r="D170" i="18"/>
  <c r="E170" i="18" s="1"/>
  <c r="D171" i="18"/>
  <c r="E171" i="18" s="1"/>
  <c r="D172" i="18"/>
  <c r="E172" i="18" s="1"/>
  <c r="D173" i="18"/>
  <c r="E173" i="18" s="1"/>
  <c r="D174" i="18"/>
  <c r="E174" i="18" s="1"/>
  <c r="D175" i="18"/>
  <c r="E175" i="18" s="1"/>
  <c r="D176" i="18"/>
  <c r="E176" i="18" s="1"/>
  <c r="D177" i="18"/>
  <c r="E177" i="18" s="1"/>
  <c r="D178" i="18"/>
  <c r="D179" i="18"/>
  <c r="E179" i="18" s="1"/>
  <c r="D180" i="18"/>
  <c r="E180" i="18" s="1"/>
  <c r="D181" i="18"/>
  <c r="E181" i="18" s="1"/>
  <c r="D182" i="18"/>
  <c r="E182" i="18" s="1"/>
  <c r="D183" i="18"/>
  <c r="E183" i="18" s="1"/>
  <c r="D184" i="18"/>
  <c r="E184" i="18" s="1"/>
  <c r="D185" i="18"/>
  <c r="E185" i="18" s="1"/>
  <c r="D186" i="18"/>
  <c r="E186" i="18" s="1"/>
  <c r="D187" i="18"/>
  <c r="E187" i="18" s="1"/>
  <c r="D188" i="18"/>
  <c r="E188" i="18" s="1"/>
  <c r="D189" i="18"/>
  <c r="E189" i="18" s="1"/>
  <c r="D190" i="18"/>
  <c r="E190" i="18" s="1"/>
  <c r="D191" i="18"/>
  <c r="E191" i="18" s="1"/>
  <c r="D192" i="18"/>
  <c r="E192" i="18" s="1"/>
  <c r="D193" i="18"/>
  <c r="E193" i="18" s="1"/>
  <c r="D194" i="18"/>
  <c r="D195" i="18"/>
  <c r="D196" i="18"/>
  <c r="E196" i="18" s="1"/>
  <c r="D197" i="18"/>
  <c r="E197" i="18" s="1"/>
  <c r="D198" i="18"/>
  <c r="E198" i="18" s="1"/>
  <c r="D199" i="18"/>
  <c r="E199" i="18" s="1"/>
  <c r="D200" i="18"/>
  <c r="E200" i="18" s="1"/>
  <c r="D201" i="18"/>
  <c r="E201" i="18" s="1"/>
  <c r="D202" i="18"/>
  <c r="E202" i="18" s="1"/>
  <c r="D203" i="18"/>
  <c r="E203" i="18" s="1"/>
  <c r="D204" i="18"/>
  <c r="E204" i="18" s="1"/>
  <c r="D205" i="18"/>
  <c r="E205" i="18" s="1"/>
  <c r="D206" i="18"/>
  <c r="E206" i="18" s="1"/>
  <c r="D207" i="18"/>
  <c r="E207" i="18" s="1"/>
  <c r="D208" i="18"/>
  <c r="E208" i="18" s="1"/>
  <c r="D209" i="18"/>
  <c r="E209" i="18" s="1"/>
  <c r="D210" i="18"/>
  <c r="E210" i="18" s="1"/>
  <c r="D211" i="18"/>
  <c r="E211" i="18" s="1"/>
  <c r="D212" i="18"/>
  <c r="E212" i="18" s="1"/>
  <c r="D213" i="18"/>
  <c r="E213" i="18" s="1"/>
  <c r="D214" i="18"/>
  <c r="D215" i="18"/>
  <c r="E215" i="18" s="1"/>
  <c r="D216" i="18"/>
  <c r="E216" i="18" s="1"/>
  <c r="D217" i="18"/>
  <c r="E217" i="18" s="1"/>
  <c r="D218" i="18"/>
  <c r="E218" i="18" s="1"/>
  <c r="D219" i="18"/>
  <c r="E219" i="18" s="1"/>
  <c r="D220" i="18"/>
  <c r="E220" i="18" s="1"/>
  <c r="D221" i="18"/>
  <c r="E221" i="18" s="1"/>
  <c r="D222" i="18"/>
  <c r="E222" i="18" s="1"/>
  <c r="D223" i="18"/>
  <c r="E223" i="18" s="1"/>
  <c r="D224" i="18"/>
  <c r="E224" i="18" s="1"/>
  <c r="D225" i="18"/>
  <c r="E225" i="18" s="1"/>
  <c r="D226" i="18"/>
  <c r="E226" i="18" s="1"/>
  <c r="D227" i="18"/>
  <c r="E227" i="18" s="1"/>
  <c r="D228" i="18"/>
  <c r="E228" i="18" s="1"/>
  <c r="D229" i="18"/>
  <c r="E229" i="18" s="1"/>
  <c r="D230" i="18"/>
  <c r="E230" i="18" s="1"/>
  <c r="D231" i="18"/>
  <c r="E231" i="18" s="1"/>
  <c r="D232" i="18"/>
  <c r="E232" i="18" s="1"/>
  <c r="D233" i="18"/>
  <c r="E233" i="18" s="1"/>
  <c r="D234" i="18"/>
  <c r="D235" i="18"/>
  <c r="E235" i="18" s="1"/>
  <c r="D236" i="18"/>
  <c r="E236" i="18" s="1"/>
  <c r="D237" i="18"/>
  <c r="E237" i="18" s="1"/>
  <c r="D238" i="18"/>
  <c r="E238" i="18" s="1"/>
  <c r="D239" i="18"/>
  <c r="E239" i="18" s="1"/>
  <c r="D240" i="18"/>
  <c r="E240" i="18" s="1"/>
  <c r="D241" i="18"/>
  <c r="E241" i="18" s="1"/>
  <c r="D242" i="18"/>
  <c r="E242" i="18" s="1"/>
  <c r="D243" i="18"/>
  <c r="E243" i="18" s="1"/>
  <c r="D244" i="18"/>
  <c r="E244" i="18" s="1"/>
  <c r="D245" i="18"/>
  <c r="E245" i="18" s="1"/>
  <c r="D246" i="18"/>
  <c r="E246" i="18" s="1"/>
  <c r="D247" i="18"/>
  <c r="E247" i="18" s="1"/>
  <c r="D248" i="18"/>
  <c r="E248" i="18" s="1"/>
  <c r="D249" i="18"/>
  <c r="E249" i="18" s="1"/>
  <c r="D250" i="18"/>
  <c r="E250" i="18" s="1"/>
  <c r="D251" i="18"/>
  <c r="E251" i="18" s="1"/>
  <c r="D252" i="18"/>
  <c r="E252" i="18" s="1"/>
  <c r="D253" i="18"/>
  <c r="E253" i="18" s="1"/>
  <c r="D254" i="18"/>
  <c r="E254" i="18" s="1"/>
  <c r="D255" i="18"/>
  <c r="E255" i="18" s="1"/>
  <c r="D256" i="18"/>
  <c r="E256" i="18" s="1"/>
  <c r="D257" i="18"/>
  <c r="E257" i="18" s="1"/>
  <c r="D258" i="18"/>
  <c r="E258" i="18" s="1"/>
  <c r="D259" i="18"/>
  <c r="E259" i="18" s="1"/>
  <c r="D260" i="18"/>
  <c r="E260" i="18" s="1"/>
  <c r="D261" i="18"/>
  <c r="E261" i="18" s="1"/>
  <c r="D262" i="18"/>
  <c r="E262" i="18" s="1"/>
  <c r="D263" i="18"/>
  <c r="E263" i="18" s="1"/>
  <c r="D264" i="18"/>
  <c r="E264" i="18" s="1"/>
  <c r="D265" i="18"/>
  <c r="E265" i="18" s="1"/>
  <c r="D266" i="18"/>
  <c r="E266" i="18" s="1"/>
  <c r="D267" i="18"/>
  <c r="E267" i="18" s="1"/>
  <c r="D268" i="18"/>
  <c r="E268" i="18" s="1"/>
  <c r="D269" i="18"/>
  <c r="E269" i="18" s="1"/>
  <c r="D270" i="18"/>
  <c r="E270" i="18" s="1"/>
  <c r="D271" i="18"/>
  <c r="E271" i="18" s="1"/>
  <c r="D272" i="18"/>
  <c r="E272" i="18" s="1"/>
  <c r="D273" i="18"/>
  <c r="E273" i="18" s="1"/>
  <c r="D274" i="18"/>
  <c r="D275" i="18"/>
  <c r="E275" i="18" s="1"/>
  <c r="D276" i="18"/>
  <c r="E276" i="18" s="1"/>
  <c r="D277" i="18"/>
  <c r="E277" i="18" s="1"/>
  <c r="D278" i="18"/>
  <c r="E278" i="18" s="1"/>
  <c r="D279" i="18"/>
  <c r="E279" i="18" s="1"/>
  <c r="D280" i="18"/>
  <c r="E280" i="18" s="1"/>
  <c r="D281" i="18"/>
  <c r="E281" i="18" s="1"/>
  <c r="D282" i="18"/>
  <c r="E282" i="18" s="1"/>
  <c r="D283" i="18"/>
  <c r="E283" i="18" s="1"/>
  <c r="D284" i="18"/>
  <c r="E284" i="18" s="1"/>
  <c r="D285" i="18"/>
  <c r="E285" i="18" s="1"/>
  <c r="D286" i="18"/>
  <c r="E286" i="18" s="1"/>
  <c r="D287" i="18"/>
  <c r="E287" i="18" s="1"/>
  <c r="D288" i="18"/>
  <c r="E288" i="18" s="1"/>
  <c r="D289" i="18"/>
  <c r="E289" i="18" s="1"/>
  <c r="D290" i="18"/>
  <c r="E290" i="18" s="1"/>
  <c r="D291" i="18"/>
  <c r="E291" i="18" s="1"/>
  <c r="D292" i="18"/>
  <c r="E292" i="18" s="1"/>
  <c r="D293" i="18"/>
  <c r="E293" i="18" s="1"/>
  <c r="D294" i="18"/>
  <c r="D295" i="18"/>
  <c r="D296" i="18"/>
  <c r="E296" i="18" s="1"/>
  <c r="D297" i="18"/>
  <c r="E297" i="18" s="1"/>
  <c r="D298" i="18"/>
  <c r="D299" i="18"/>
  <c r="E299" i="18" s="1"/>
  <c r="D300" i="18"/>
  <c r="E300" i="18" s="1"/>
  <c r="D301" i="18"/>
  <c r="E301" i="18" s="1"/>
  <c r="D302" i="18"/>
  <c r="E302" i="18" s="1"/>
  <c r="D303" i="18"/>
  <c r="E303" i="18" s="1"/>
  <c r="D304" i="18"/>
  <c r="E304" i="18" s="1"/>
  <c r="D305" i="18"/>
  <c r="E305" i="18" s="1"/>
  <c r="D306" i="18"/>
  <c r="E306" i="18" s="1"/>
  <c r="D307" i="18"/>
  <c r="E307" i="18" s="1"/>
  <c r="D308" i="18"/>
  <c r="E308" i="18" s="1"/>
  <c r="D309" i="18"/>
  <c r="E309" i="18" s="1"/>
  <c r="D310" i="18"/>
  <c r="E310" i="18" s="1"/>
  <c r="D311" i="18"/>
  <c r="E311" i="18" s="1"/>
  <c r="D312" i="18"/>
  <c r="E312" i="18" s="1"/>
  <c r="D313" i="18"/>
  <c r="E313" i="18" s="1"/>
  <c r="D314" i="18"/>
  <c r="D315" i="18"/>
  <c r="E315" i="18" s="1"/>
  <c r="D316" i="18"/>
  <c r="E316" i="18" s="1"/>
  <c r="D317" i="18"/>
  <c r="E317" i="18" s="1"/>
  <c r="D318" i="18"/>
  <c r="D319" i="18"/>
  <c r="D320" i="18"/>
  <c r="E320" i="18" s="1"/>
  <c r="D321" i="18"/>
  <c r="E321" i="18" s="1"/>
  <c r="D322" i="18"/>
  <c r="E322" i="18" s="1"/>
  <c r="D323" i="18"/>
  <c r="E323" i="18" s="1"/>
  <c r="D324" i="18"/>
  <c r="E324" i="18" s="1"/>
  <c r="D325" i="18"/>
  <c r="E325" i="18" s="1"/>
  <c r="D326" i="18"/>
  <c r="E326" i="18" s="1"/>
  <c r="D327" i="18"/>
  <c r="E327" i="18" s="1"/>
  <c r="D328" i="18"/>
  <c r="E328" i="18" s="1"/>
  <c r="D329" i="18"/>
  <c r="E329" i="18" s="1"/>
  <c r="D330" i="18"/>
  <c r="E330" i="18" s="1"/>
  <c r="D331" i="18"/>
  <c r="D332" i="18"/>
  <c r="E332" i="18" s="1"/>
  <c r="D333" i="18"/>
  <c r="E333" i="18" s="1"/>
  <c r="D334" i="18"/>
  <c r="D335" i="18"/>
  <c r="E335" i="18" s="1"/>
  <c r="D336" i="18"/>
  <c r="E336" i="18" s="1"/>
  <c r="D337" i="18"/>
  <c r="E337" i="18" s="1"/>
  <c r="D338" i="18"/>
  <c r="E338" i="18" s="1"/>
  <c r="D339" i="18"/>
  <c r="E339" i="18" s="1"/>
  <c r="D340" i="18"/>
  <c r="E340" i="18" s="1"/>
  <c r="D341" i="18"/>
  <c r="E341" i="18" s="1"/>
  <c r="D342" i="18"/>
  <c r="E342" i="18" s="1"/>
  <c r="D343" i="18"/>
  <c r="E343" i="18" s="1"/>
  <c r="D344" i="18"/>
  <c r="E344" i="18" s="1"/>
  <c r="D345" i="18"/>
  <c r="E345" i="18" s="1"/>
  <c r="D346" i="18"/>
  <c r="E346" i="18" s="1"/>
  <c r="D347" i="18"/>
  <c r="E347" i="18" s="1"/>
  <c r="D348" i="18"/>
  <c r="E348" i="18" s="1"/>
  <c r="D349" i="18"/>
  <c r="E349" i="18" s="1"/>
  <c r="D350" i="18"/>
  <c r="E350" i="18" s="1"/>
  <c r="D351" i="18"/>
  <c r="E351" i="18" s="1"/>
  <c r="D352" i="18"/>
  <c r="E352" i="18" s="1"/>
  <c r="D353" i="18"/>
  <c r="E353" i="18" s="1"/>
  <c r="D354" i="18"/>
  <c r="E354" i="18" s="1"/>
  <c r="D355" i="18"/>
  <c r="E355" i="18" s="1"/>
  <c r="D356" i="18"/>
  <c r="E356" i="18" s="1"/>
  <c r="D357" i="18"/>
  <c r="E357" i="18" s="1"/>
  <c r="D358" i="18"/>
  <c r="E358" i="18" s="1"/>
  <c r="D359" i="18"/>
  <c r="E359" i="18" s="1"/>
  <c r="D360" i="18"/>
  <c r="E360" i="18" s="1"/>
  <c r="D361" i="18"/>
  <c r="E361" i="18" s="1"/>
  <c r="D362" i="18"/>
  <c r="E362" i="18" s="1"/>
  <c r="D363" i="18"/>
  <c r="E363" i="18" s="1"/>
  <c r="D364" i="18"/>
  <c r="E364" i="18" s="1"/>
  <c r="D365" i="18"/>
  <c r="E365" i="18" s="1"/>
  <c r="D366" i="18"/>
  <c r="E366" i="18" s="1"/>
  <c r="D367" i="18"/>
  <c r="E367" i="18" s="1"/>
  <c r="D368" i="18"/>
  <c r="E368" i="18" s="1"/>
  <c r="D369" i="18"/>
  <c r="E369" i="18" s="1"/>
  <c r="D370" i="18"/>
  <c r="E370" i="18" s="1"/>
  <c r="D371" i="18"/>
  <c r="E371" i="18" s="1"/>
  <c r="D372" i="18"/>
  <c r="E372" i="18" s="1"/>
  <c r="D373" i="18"/>
  <c r="E373" i="18" s="1"/>
  <c r="D374" i="18"/>
  <c r="D375" i="18"/>
  <c r="E375" i="18" s="1"/>
  <c r="D376" i="18"/>
  <c r="E376" i="18" s="1"/>
  <c r="D377" i="18"/>
  <c r="E377" i="18" s="1"/>
  <c r="D378" i="18"/>
  <c r="E378" i="18" s="1"/>
  <c r="D379" i="18"/>
  <c r="E379" i="18" s="1"/>
  <c r="D380" i="18"/>
  <c r="E380" i="18" s="1"/>
  <c r="D381" i="18"/>
  <c r="E381" i="18" s="1"/>
  <c r="D382" i="18"/>
  <c r="E382" i="18" s="1"/>
  <c r="D383" i="18"/>
  <c r="E383" i="18" s="1"/>
  <c r="D384" i="18"/>
  <c r="E384" i="18" s="1"/>
  <c r="D385" i="18"/>
  <c r="E385" i="18" s="1"/>
  <c r="D386" i="18"/>
  <c r="E386" i="18" s="1"/>
  <c r="D387" i="18"/>
  <c r="E387" i="18" s="1"/>
  <c r="D388" i="18"/>
  <c r="E388" i="18" s="1"/>
  <c r="D389" i="18"/>
  <c r="E389" i="18" s="1"/>
  <c r="D390" i="18"/>
  <c r="E390" i="18" s="1"/>
  <c r="D391" i="18"/>
  <c r="E391" i="18" s="1"/>
  <c r="D392" i="18"/>
  <c r="E392" i="18" s="1"/>
  <c r="D393" i="18"/>
  <c r="E393" i="18" s="1"/>
  <c r="D394" i="18"/>
  <c r="D395" i="18"/>
  <c r="E395" i="18" s="1"/>
  <c r="D396" i="18"/>
  <c r="E396" i="18" s="1"/>
  <c r="D397" i="18"/>
  <c r="E397" i="18" s="1"/>
  <c r="D398" i="18"/>
  <c r="D399" i="18"/>
  <c r="E399" i="18" s="1"/>
  <c r="D400" i="18"/>
  <c r="E400" i="18" s="1"/>
  <c r="D401" i="18"/>
  <c r="E401" i="18" s="1"/>
  <c r="D402" i="18"/>
  <c r="E402" i="18" s="1"/>
  <c r="D403" i="18"/>
  <c r="E403" i="18" s="1"/>
  <c r="D404" i="18"/>
  <c r="E404" i="18" s="1"/>
  <c r="D405" i="18"/>
  <c r="E405" i="18" s="1"/>
  <c r="D406" i="18"/>
  <c r="E406" i="18" s="1"/>
  <c r="D407" i="18"/>
  <c r="E407" i="18" s="1"/>
  <c r="D408" i="18"/>
  <c r="E408" i="18" s="1"/>
  <c r="D409" i="18"/>
  <c r="E409" i="18" s="1"/>
  <c r="D410" i="18"/>
  <c r="E410" i="18" s="1"/>
  <c r="D411" i="18"/>
  <c r="E411" i="18" s="1"/>
  <c r="D412" i="18"/>
  <c r="E412" i="18" s="1"/>
  <c r="D413" i="18"/>
  <c r="E413" i="18" s="1"/>
  <c r="D414" i="18"/>
  <c r="D415" i="18"/>
  <c r="E415" i="18" s="1"/>
  <c r="D416" i="18"/>
  <c r="E416" i="18" s="1"/>
  <c r="D417" i="18"/>
  <c r="E417" i="18" s="1"/>
  <c r="D418" i="18"/>
  <c r="D419" i="18"/>
  <c r="D420" i="18"/>
  <c r="E420" i="18" s="1"/>
  <c r="D421" i="18"/>
  <c r="E421" i="18" s="1"/>
  <c r="D422" i="18"/>
  <c r="E422" i="18" s="1"/>
  <c r="D423" i="18"/>
  <c r="E423" i="18" s="1"/>
  <c r="D424" i="18"/>
  <c r="E424" i="18" s="1"/>
  <c r="D425" i="18"/>
  <c r="E425" i="18" s="1"/>
  <c r="D426" i="18"/>
  <c r="E426" i="18" s="1"/>
  <c r="D427" i="18"/>
  <c r="E427" i="18" s="1"/>
  <c r="D428" i="18"/>
  <c r="E428" i="18" s="1"/>
  <c r="D429" i="18"/>
  <c r="E429" i="18" s="1"/>
  <c r="D430" i="18"/>
  <c r="E430" i="18" s="1"/>
  <c r="D431" i="18"/>
  <c r="E431" i="18" s="1"/>
  <c r="D432" i="18"/>
  <c r="E432" i="18" s="1"/>
  <c r="D433" i="18"/>
  <c r="E433" i="18" s="1"/>
  <c r="D434" i="18"/>
  <c r="E434" i="18" s="1"/>
  <c r="D435" i="18"/>
  <c r="E435" i="18" s="1"/>
  <c r="D436" i="18"/>
  <c r="E436" i="18" s="1"/>
  <c r="D437" i="18"/>
  <c r="E437" i="18" s="1"/>
  <c r="D438" i="18"/>
  <c r="D439" i="18"/>
  <c r="E439" i="18" s="1"/>
  <c r="D440" i="18"/>
  <c r="E440" i="18" s="1"/>
  <c r="D441" i="18"/>
  <c r="E441" i="18" s="1"/>
  <c r="D442" i="18"/>
  <c r="E442" i="18" s="1"/>
  <c r="D443" i="18"/>
  <c r="E443" i="18" s="1"/>
  <c r="D444" i="18"/>
  <c r="E444" i="18" s="1"/>
  <c r="D445" i="18"/>
  <c r="E445" i="18" s="1"/>
  <c r="D446" i="18"/>
  <c r="E446" i="18" s="1"/>
  <c r="D447" i="18"/>
  <c r="E447" i="18" s="1"/>
  <c r="D448" i="18"/>
  <c r="E448" i="18" s="1"/>
  <c r="D449" i="18"/>
  <c r="E449" i="18" s="1"/>
  <c r="D450" i="18"/>
  <c r="E450" i="18" s="1"/>
  <c r="D451" i="18"/>
  <c r="E451" i="18" s="1"/>
  <c r="D452" i="18"/>
  <c r="E452" i="18" s="1"/>
  <c r="D453" i="18"/>
  <c r="E453" i="18" s="1"/>
  <c r="D454" i="18"/>
  <c r="E454" i="18" s="1"/>
  <c r="D455" i="18"/>
  <c r="E455" i="18" s="1"/>
  <c r="D456" i="18"/>
  <c r="E456" i="18" s="1"/>
  <c r="D457" i="18"/>
  <c r="E457" i="18" s="1"/>
  <c r="D458" i="18"/>
  <c r="E458" i="18" s="1"/>
  <c r="D459" i="18"/>
  <c r="E459" i="18" s="1"/>
  <c r="D460" i="18"/>
  <c r="E460" i="18" s="1"/>
  <c r="D461" i="18"/>
  <c r="E461" i="18" s="1"/>
  <c r="D462" i="18"/>
  <c r="E462" i="18" s="1"/>
  <c r="D463" i="18"/>
  <c r="E463" i="18" s="1"/>
  <c r="D464" i="18"/>
  <c r="E464" i="18" s="1"/>
  <c r="D465" i="18"/>
  <c r="E465" i="18" s="1"/>
  <c r="D466" i="18"/>
  <c r="E466" i="18" s="1"/>
  <c r="D467" i="18"/>
  <c r="E467" i="18" s="1"/>
  <c r="D468" i="18"/>
  <c r="E468" i="18" s="1"/>
  <c r="D469" i="18"/>
  <c r="E469" i="18" s="1"/>
  <c r="D470" i="18"/>
  <c r="E470" i="18" s="1"/>
  <c r="D471" i="18"/>
  <c r="E471" i="18" s="1"/>
  <c r="D472" i="18"/>
  <c r="E472" i="18" s="1"/>
  <c r="D473" i="18"/>
  <c r="E473" i="18" s="1"/>
  <c r="D474" i="18"/>
  <c r="D475" i="18"/>
  <c r="E475" i="18" s="1"/>
  <c r="D476" i="18"/>
  <c r="E476" i="18" s="1"/>
  <c r="D477" i="18"/>
  <c r="E477" i="18" s="1"/>
  <c r="D478" i="18"/>
  <c r="E478" i="18" s="1"/>
  <c r="D479" i="18"/>
  <c r="E479" i="18" s="1"/>
  <c r="D480" i="18"/>
  <c r="E480" i="18" s="1"/>
  <c r="D481" i="18"/>
  <c r="E481" i="18" s="1"/>
  <c r="D482" i="18"/>
  <c r="E482" i="18" s="1"/>
  <c r="D483" i="18"/>
  <c r="E483" i="18" s="1"/>
  <c r="D484" i="18"/>
  <c r="E484" i="18" s="1"/>
  <c r="D485" i="18"/>
  <c r="E485" i="18" s="1"/>
  <c r="D486" i="18"/>
  <c r="E486" i="18" s="1"/>
  <c r="D487" i="18"/>
  <c r="E487" i="18" s="1"/>
  <c r="D488" i="18"/>
  <c r="E488" i="18" s="1"/>
  <c r="D489" i="18"/>
  <c r="E489" i="18" s="1"/>
  <c r="D490" i="18"/>
  <c r="E490" i="18" s="1"/>
  <c r="D491" i="18"/>
  <c r="E491" i="18" s="1"/>
  <c r="D492" i="18"/>
  <c r="E492" i="18" s="1"/>
  <c r="D493" i="18"/>
  <c r="E493" i="18" s="1"/>
  <c r="D494" i="18"/>
  <c r="E494" i="18" s="1"/>
  <c r="D495" i="18"/>
  <c r="E495" i="18" s="1"/>
  <c r="D496" i="18"/>
  <c r="E496" i="18" s="1"/>
  <c r="D497" i="18"/>
  <c r="E497" i="18" s="1"/>
  <c r="D498" i="18"/>
  <c r="E498" i="18" s="1"/>
  <c r="D499" i="18"/>
  <c r="E499" i="18" s="1"/>
  <c r="D500" i="18"/>
  <c r="E500" i="18" s="1"/>
  <c r="D501" i="18"/>
  <c r="E501" i="18" s="1"/>
  <c r="D502" i="18"/>
  <c r="E502" i="18" s="1"/>
  <c r="D503" i="18"/>
  <c r="E503" i="18" s="1"/>
  <c r="D504" i="18"/>
  <c r="E504" i="18" s="1"/>
  <c r="D505" i="18"/>
  <c r="E505" i="18" s="1"/>
  <c r="D506" i="18"/>
  <c r="E506" i="18" s="1"/>
  <c r="D507" i="18"/>
  <c r="E507" i="18" s="1"/>
  <c r="D508" i="18"/>
  <c r="E508" i="18" s="1"/>
  <c r="D509" i="18"/>
  <c r="E509" i="18" s="1"/>
  <c r="D510" i="18"/>
  <c r="E510" i="18" s="1"/>
  <c r="D511" i="18"/>
  <c r="E511" i="18" s="1"/>
  <c r="D512" i="18"/>
  <c r="E512" i="18" s="1"/>
  <c r="D513" i="18"/>
  <c r="E513" i="18" s="1"/>
  <c r="D514" i="18"/>
  <c r="E514" i="18" s="1"/>
  <c r="D515" i="18"/>
  <c r="E515" i="18" s="1"/>
  <c r="D516" i="18"/>
  <c r="E516" i="18" s="1"/>
  <c r="D517" i="18"/>
  <c r="E517" i="18" s="1"/>
  <c r="D518" i="18"/>
  <c r="D519" i="18"/>
  <c r="E519" i="18" s="1"/>
  <c r="D520" i="18"/>
  <c r="E520" i="18" s="1"/>
  <c r="D521" i="18"/>
  <c r="E521" i="18" s="1"/>
  <c r="D522" i="18"/>
  <c r="E522" i="18" s="1"/>
  <c r="D523" i="18"/>
  <c r="E523" i="18" s="1"/>
  <c r="D524" i="18"/>
  <c r="E524" i="18" s="1"/>
  <c r="D525" i="18"/>
  <c r="E525" i="18" s="1"/>
  <c r="D526" i="18"/>
  <c r="E526" i="18" s="1"/>
  <c r="D527" i="18"/>
  <c r="E527" i="18" s="1"/>
  <c r="D528" i="18"/>
  <c r="E528" i="18" s="1"/>
  <c r="D529" i="18"/>
  <c r="E529" i="18" s="1"/>
  <c r="D530" i="18"/>
  <c r="E530" i="18" s="1"/>
  <c r="D531" i="18"/>
  <c r="E531" i="18" s="1"/>
  <c r="D532" i="18"/>
  <c r="E532" i="18" s="1"/>
  <c r="D533" i="18"/>
  <c r="E533" i="18" s="1"/>
  <c r="D534" i="18"/>
  <c r="D535" i="18"/>
  <c r="E535" i="18" s="1"/>
  <c r="D536" i="18"/>
  <c r="E536" i="18" s="1"/>
  <c r="D537" i="18"/>
  <c r="E537" i="18" s="1"/>
  <c r="D538" i="18"/>
  <c r="D539" i="18"/>
  <c r="E539" i="18" s="1"/>
  <c r="D540" i="18"/>
  <c r="E540" i="18" s="1"/>
  <c r="D541" i="18"/>
  <c r="E541" i="18" s="1"/>
  <c r="D542" i="18"/>
  <c r="E542" i="18" s="1"/>
  <c r="D543" i="18"/>
  <c r="E543" i="18" s="1"/>
  <c r="D544" i="18"/>
  <c r="E544" i="18" s="1"/>
  <c r="D545" i="18"/>
  <c r="E545" i="18" s="1"/>
  <c r="D546" i="18"/>
  <c r="E546" i="18" s="1"/>
  <c r="D547" i="18"/>
  <c r="E547" i="18" s="1"/>
  <c r="D548" i="18"/>
  <c r="E548" i="18" s="1"/>
  <c r="D549" i="18"/>
  <c r="E549" i="18" s="1"/>
  <c r="D550" i="18"/>
  <c r="E550" i="18" s="1"/>
  <c r="D551" i="18"/>
  <c r="E551" i="18" s="1"/>
  <c r="D552" i="18"/>
  <c r="E552" i="18" s="1"/>
  <c r="D553" i="18"/>
  <c r="E553" i="18" s="1"/>
  <c r="D554" i="18"/>
  <c r="D555" i="18"/>
  <c r="D556" i="18"/>
  <c r="E556" i="18" s="1"/>
  <c r="D557" i="18"/>
  <c r="E557" i="18" s="1"/>
  <c r="D558" i="18"/>
  <c r="D559" i="18"/>
  <c r="E559" i="18" s="1"/>
  <c r="D560" i="18"/>
  <c r="E560" i="18" s="1"/>
  <c r="D561" i="18"/>
  <c r="E561" i="18" s="1"/>
  <c r="D562" i="18"/>
  <c r="E562" i="18" s="1"/>
  <c r="D563" i="18"/>
  <c r="E563" i="18" s="1"/>
  <c r="D564" i="18"/>
  <c r="E564" i="18" s="1"/>
  <c r="D565" i="18"/>
  <c r="E565" i="18" s="1"/>
  <c r="D566" i="18"/>
  <c r="E566" i="18" s="1"/>
  <c r="D567" i="18"/>
  <c r="E567" i="18" s="1"/>
  <c r="D568" i="18"/>
  <c r="E568" i="18" s="1"/>
  <c r="D569" i="18"/>
  <c r="E569" i="18" s="1"/>
  <c r="D570" i="18"/>
  <c r="E570" i="18" s="1"/>
  <c r="D571" i="18"/>
  <c r="E571" i="18" s="1"/>
  <c r="D572" i="18"/>
  <c r="E572" i="18" s="1"/>
  <c r="D573" i="18"/>
  <c r="E573" i="18" s="1"/>
  <c r="D574" i="18"/>
  <c r="D575" i="18"/>
  <c r="E575" i="18" s="1"/>
  <c r="D576" i="18"/>
  <c r="E576" i="18" s="1"/>
  <c r="D577" i="18"/>
  <c r="E577" i="18" s="1"/>
  <c r="D578" i="18"/>
  <c r="E578" i="18" s="1"/>
  <c r="D579" i="18"/>
  <c r="E579" i="18" s="1"/>
  <c r="D580" i="18"/>
  <c r="E580" i="18" s="1"/>
  <c r="D581" i="18"/>
  <c r="E581" i="18" s="1"/>
  <c r="D582" i="18"/>
  <c r="E582" i="18" s="1"/>
  <c r="D583" i="18"/>
  <c r="E583" i="18" s="1"/>
  <c r="D584" i="18"/>
  <c r="E584" i="18" s="1"/>
  <c r="D585" i="18"/>
  <c r="E585" i="18" s="1"/>
  <c r="D586" i="18"/>
  <c r="E586" i="18" s="1"/>
  <c r="D587" i="18"/>
  <c r="E587" i="18" s="1"/>
  <c r="D588" i="18"/>
  <c r="E588" i="18" s="1"/>
  <c r="D589" i="18"/>
  <c r="E589" i="18" s="1"/>
  <c r="D590" i="18"/>
  <c r="E590" i="18" s="1"/>
  <c r="D591" i="18"/>
  <c r="E591" i="18" s="1"/>
  <c r="D592" i="18"/>
  <c r="E592" i="18" s="1"/>
  <c r="D593" i="18"/>
  <c r="E593" i="18" s="1"/>
  <c r="D594" i="18"/>
  <c r="E594" i="18" s="1"/>
  <c r="D595" i="18"/>
  <c r="E595" i="18" s="1"/>
  <c r="D596" i="18"/>
  <c r="E596" i="18" s="1"/>
  <c r="D597" i="18"/>
  <c r="E597" i="18" s="1"/>
  <c r="D598" i="18"/>
  <c r="E598" i="18" s="1"/>
  <c r="D599" i="18"/>
  <c r="E599" i="18" s="1"/>
  <c r="D600" i="18"/>
  <c r="E600" i="18" s="1"/>
  <c r="D601" i="18"/>
  <c r="E601" i="18" s="1"/>
  <c r="D602" i="18"/>
  <c r="E602" i="18" s="1"/>
  <c r="D603" i="18"/>
  <c r="E603" i="18" s="1"/>
  <c r="D604" i="18"/>
  <c r="E604" i="18" s="1"/>
  <c r="D605" i="18"/>
  <c r="E605" i="18" s="1"/>
  <c r="D606" i="18"/>
  <c r="E606" i="18" s="1"/>
  <c r="D607" i="18"/>
  <c r="E607" i="18" s="1"/>
  <c r="D608" i="18"/>
  <c r="E608" i="18" s="1"/>
  <c r="D609" i="18"/>
  <c r="E609" i="18" s="1"/>
  <c r="D610" i="18"/>
  <c r="E610" i="18" s="1"/>
  <c r="D611" i="18"/>
  <c r="E611" i="18" s="1"/>
  <c r="D612" i="18"/>
  <c r="E612" i="18" s="1"/>
  <c r="D613" i="18"/>
  <c r="E613" i="18" s="1"/>
  <c r="D614" i="18"/>
  <c r="D615" i="18"/>
  <c r="E615" i="18" s="1"/>
  <c r="D616" i="18"/>
  <c r="E616" i="18" s="1"/>
  <c r="D617" i="18"/>
  <c r="E617" i="18" s="1"/>
  <c r="D618" i="18"/>
  <c r="E618" i="18" s="1"/>
  <c r="D619" i="18"/>
  <c r="D620" i="18"/>
  <c r="E620" i="18" s="1"/>
  <c r="D621" i="18"/>
  <c r="E621" i="18" s="1"/>
  <c r="D622" i="18"/>
  <c r="E622" i="18" s="1"/>
  <c r="D623" i="18"/>
  <c r="E623" i="18" s="1"/>
  <c r="D624" i="18"/>
  <c r="E624" i="18" s="1"/>
  <c r="D625" i="18"/>
  <c r="E625" i="18" s="1"/>
  <c r="D626" i="18"/>
  <c r="E626" i="18" s="1"/>
  <c r="D627" i="18"/>
  <c r="E627" i="18" s="1"/>
  <c r="D628" i="18"/>
  <c r="E628" i="18" s="1"/>
  <c r="D629" i="18"/>
  <c r="E629" i="18" s="1"/>
  <c r="D630" i="18"/>
  <c r="E630" i="18" s="1"/>
  <c r="D631" i="18"/>
  <c r="E631" i="18" s="1"/>
  <c r="D632" i="18"/>
  <c r="E632" i="18" s="1"/>
  <c r="D633" i="18"/>
  <c r="E633" i="18" s="1"/>
  <c r="D634" i="18"/>
  <c r="D635" i="18"/>
  <c r="E635" i="18" s="1"/>
  <c r="D636" i="18"/>
  <c r="E636" i="18" s="1"/>
  <c r="D637" i="18"/>
  <c r="E637" i="18" s="1"/>
  <c r="D638" i="18"/>
  <c r="E638" i="18" s="1"/>
  <c r="D639" i="18"/>
  <c r="E639" i="18" s="1"/>
  <c r="D640" i="18"/>
  <c r="E640" i="18" s="1"/>
  <c r="D641" i="18"/>
  <c r="E641" i="18" s="1"/>
  <c r="D642" i="18"/>
  <c r="E642" i="18" s="1"/>
  <c r="D643" i="18"/>
  <c r="E643" i="18" s="1"/>
  <c r="D644" i="18"/>
  <c r="E644" i="18" s="1"/>
  <c r="D645" i="18"/>
  <c r="E645" i="18" s="1"/>
  <c r="D646" i="18"/>
  <c r="E646" i="18" s="1"/>
  <c r="D647" i="18"/>
  <c r="E647" i="18" s="1"/>
  <c r="D648" i="18"/>
  <c r="E648" i="18" s="1"/>
  <c r="D649" i="18"/>
  <c r="E649" i="18" s="1"/>
  <c r="D650" i="18"/>
  <c r="E650" i="18" s="1"/>
  <c r="D651" i="18"/>
  <c r="E651" i="18" s="1"/>
  <c r="D652" i="18"/>
  <c r="E652" i="18" s="1"/>
  <c r="D653" i="18"/>
  <c r="E653" i="18" s="1"/>
  <c r="D654" i="18"/>
  <c r="D655" i="18"/>
  <c r="E655" i="18" s="1"/>
  <c r="D656" i="18"/>
  <c r="E656" i="18" s="1"/>
  <c r="D657" i="18"/>
  <c r="E657" i="18" s="1"/>
  <c r="D658" i="18"/>
  <c r="D659" i="18"/>
  <c r="E659" i="18" s="1"/>
  <c r="D660" i="18"/>
  <c r="E660" i="18" s="1"/>
  <c r="D661" i="18"/>
  <c r="E661" i="18" s="1"/>
  <c r="D662" i="18"/>
  <c r="E662" i="18" s="1"/>
  <c r="D663" i="18"/>
  <c r="E663" i="18" s="1"/>
  <c r="D664" i="18"/>
  <c r="E664" i="18" s="1"/>
  <c r="D665" i="18"/>
  <c r="E665" i="18" s="1"/>
  <c r="D666" i="18"/>
  <c r="E666" i="18" s="1"/>
  <c r="D667" i="18"/>
  <c r="E667" i="18" s="1"/>
  <c r="D668" i="18"/>
  <c r="E668" i="18" s="1"/>
  <c r="D669" i="18"/>
  <c r="E669" i="18" s="1"/>
  <c r="D670" i="18"/>
  <c r="E670" i="18" s="1"/>
  <c r="D671" i="18"/>
  <c r="E671" i="18" s="1"/>
  <c r="D672" i="18"/>
  <c r="E672" i="18" s="1"/>
  <c r="D673" i="18"/>
  <c r="E673" i="18" s="1"/>
  <c r="D674" i="18"/>
  <c r="E674" i="18" s="1"/>
  <c r="D675" i="18"/>
  <c r="E675" i="18" s="1"/>
  <c r="D676" i="18"/>
  <c r="E676" i="18" s="1"/>
  <c r="D677" i="18"/>
  <c r="E677" i="18" s="1"/>
  <c r="D678" i="18"/>
  <c r="E678" i="18" s="1"/>
  <c r="D679" i="18"/>
  <c r="E679" i="18" s="1"/>
  <c r="D680" i="18"/>
  <c r="E680" i="18" s="1"/>
  <c r="D681" i="18"/>
  <c r="E681" i="18" s="1"/>
  <c r="D682" i="18"/>
  <c r="E682" i="18" s="1"/>
  <c r="D683" i="18"/>
  <c r="E683" i="18" s="1"/>
  <c r="D684" i="18"/>
  <c r="E684" i="18" s="1"/>
  <c r="D685" i="18"/>
  <c r="E685" i="18" s="1"/>
  <c r="D686" i="18"/>
  <c r="E686" i="18" s="1"/>
  <c r="D687" i="18"/>
  <c r="E687" i="18" s="1"/>
  <c r="D688" i="18"/>
  <c r="E688" i="18" s="1"/>
  <c r="D689" i="18"/>
  <c r="E689" i="18" s="1"/>
  <c r="D690" i="18"/>
  <c r="E690" i="18" s="1"/>
  <c r="D691" i="18"/>
  <c r="E691" i="18" s="1"/>
  <c r="D692" i="18"/>
  <c r="E692" i="18" s="1"/>
  <c r="D693" i="18"/>
  <c r="E693" i="18" s="1"/>
  <c r="D694" i="18"/>
  <c r="D695" i="18"/>
  <c r="E695" i="18" s="1"/>
  <c r="D696" i="18"/>
  <c r="E696" i="18" s="1"/>
  <c r="D697" i="18"/>
  <c r="E697" i="18" s="1"/>
  <c r="D698" i="18"/>
  <c r="E698" i="18" s="1"/>
  <c r="D699" i="18"/>
  <c r="E699" i="18" s="1"/>
  <c r="D700" i="18"/>
  <c r="E700" i="18" s="1"/>
  <c r="D701" i="18"/>
  <c r="E701" i="18" s="1"/>
  <c r="D702" i="18"/>
  <c r="E702" i="18" s="1"/>
  <c r="D703" i="18"/>
  <c r="E703" i="18" s="1"/>
  <c r="D704" i="18"/>
  <c r="E704" i="18" s="1"/>
  <c r="D705" i="18"/>
  <c r="E705" i="18" s="1"/>
  <c r="D706" i="18"/>
  <c r="E706" i="18" s="1"/>
  <c r="D707" i="18"/>
  <c r="E707" i="18" s="1"/>
  <c r="D708" i="18"/>
  <c r="E708" i="18" s="1"/>
  <c r="D709" i="18"/>
  <c r="E709" i="18" s="1"/>
  <c r="D710" i="18"/>
  <c r="E710" i="18" s="1"/>
  <c r="D711" i="18"/>
  <c r="E711" i="18" s="1"/>
  <c r="D712" i="18"/>
  <c r="E712" i="18" s="1"/>
  <c r="D713" i="18"/>
  <c r="E713" i="18" s="1"/>
  <c r="D714" i="18"/>
  <c r="E714" i="18" s="1"/>
  <c r="D715" i="18"/>
  <c r="E715" i="18" s="1"/>
  <c r="D716" i="18"/>
  <c r="D717" i="18"/>
  <c r="E717" i="18" s="1"/>
  <c r="D718" i="18"/>
  <c r="E718" i="18" s="1"/>
  <c r="D719" i="18"/>
  <c r="E719" i="18" s="1"/>
  <c r="D720" i="18"/>
  <c r="E720" i="18" s="1"/>
  <c r="D721" i="18"/>
  <c r="E721" i="18" s="1"/>
  <c r="D722" i="18"/>
  <c r="E722" i="18" s="1"/>
  <c r="D723" i="18"/>
  <c r="E723" i="18" s="1"/>
  <c r="D724" i="18"/>
  <c r="E724" i="18" s="1"/>
  <c r="D725" i="18"/>
  <c r="E725" i="18" s="1"/>
  <c r="D726" i="18"/>
  <c r="E726" i="18" s="1"/>
  <c r="D727" i="18"/>
  <c r="E727" i="18" s="1"/>
  <c r="D728" i="18"/>
  <c r="E728" i="18" s="1"/>
  <c r="D729" i="18"/>
  <c r="E729" i="18" s="1"/>
  <c r="D730" i="18"/>
  <c r="E730" i="18" s="1"/>
  <c r="D731" i="18"/>
  <c r="E731" i="18" s="1"/>
  <c r="D732" i="18"/>
  <c r="E732" i="18" s="1"/>
  <c r="D733" i="18"/>
  <c r="E733" i="18" s="1"/>
  <c r="D734" i="18"/>
  <c r="D735" i="18"/>
  <c r="E735" i="18" s="1"/>
  <c r="D736" i="18"/>
  <c r="E736" i="18" s="1"/>
  <c r="D737" i="18"/>
  <c r="E737" i="18" s="1"/>
  <c r="D738" i="18"/>
  <c r="D739" i="18"/>
  <c r="E739" i="18" s="1"/>
  <c r="D740" i="18"/>
  <c r="E740" i="18" s="1"/>
  <c r="D741" i="18"/>
  <c r="E741" i="18" s="1"/>
  <c r="D742" i="18"/>
  <c r="E742" i="18" s="1"/>
  <c r="D743" i="18"/>
  <c r="E743" i="18" s="1"/>
  <c r="D744" i="18"/>
  <c r="E744" i="18" s="1"/>
  <c r="D745" i="18"/>
  <c r="E745" i="18" s="1"/>
  <c r="D746" i="18"/>
  <c r="E746" i="18" s="1"/>
  <c r="D747" i="18"/>
  <c r="E747" i="18" s="1"/>
  <c r="D748" i="18"/>
  <c r="E748" i="18" s="1"/>
  <c r="D749" i="18"/>
  <c r="E749" i="18" s="1"/>
  <c r="D750" i="18"/>
  <c r="E750" i="18" s="1"/>
  <c r="D751" i="18"/>
  <c r="E751" i="18" s="1"/>
  <c r="D752" i="18"/>
  <c r="E752" i="18" s="1"/>
  <c r="D753" i="18"/>
  <c r="D754" i="18"/>
  <c r="E754" i="18" s="1"/>
  <c r="D755" i="18"/>
  <c r="E755" i="18" s="1"/>
  <c r="D756" i="18"/>
  <c r="E756" i="18" s="1"/>
  <c r="D757" i="18"/>
  <c r="E757" i="18" s="1"/>
  <c r="D758" i="18"/>
  <c r="D759" i="18"/>
  <c r="E759" i="18" s="1"/>
  <c r="D760" i="18"/>
  <c r="E760" i="18" s="1"/>
  <c r="D761" i="18"/>
  <c r="E761" i="18" s="1"/>
  <c r="D762" i="18"/>
  <c r="E762" i="18" s="1"/>
  <c r="D763" i="18"/>
  <c r="E763" i="18" s="1"/>
  <c r="D764" i="18"/>
  <c r="E764" i="18" s="1"/>
  <c r="D765" i="18"/>
  <c r="E765" i="18" s="1"/>
  <c r="D766" i="18"/>
  <c r="E766" i="18" s="1"/>
  <c r="D767" i="18"/>
  <c r="E767" i="18" s="1"/>
  <c r="D768" i="18"/>
  <c r="E768" i="18" s="1"/>
  <c r="D769" i="18"/>
  <c r="E769" i="18" s="1"/>
  <c r="D770" i="18"/>
  <c r="E770" i="18" s="1"/>
  <c r="D771" i="18"/>
  <c r="E771" i="18" s="1"/>
  <c r="D772" i="18"/>
  <c r="E772" i="18" s="1"/>
  <c r="D773" i="18"/>
  <c r="E773" i="18" s="1"/>
  <c r="D774" i="18"/>
  <c r="D775" i="18"/>
  <c r="E775" i="18" s="1"/>
  <c r="D776" i="18"/>
  <c r="E776" i="18" s="1"/>
  <c r="D777" i="18"/>
  <c r="E777" i="18" s="1"/>
  <c r="D778" i="18"/>
  <c r="E778" i="18" s="1"/>
  <c r="D779" i="18"/>
  <c r="E779" i="18" s="1"/>
  <c r="D780" i="18"/>
  <c r="E780" i="18" s="1"/>
  <c r="D781" i="18"/>
  <c r="E781" i="18" s="1"/>
  <c r="D782" i="18"/>
  <c r="E782" i="18" s="1"/>
  <c r="D783" i="18"/>
  <c r="E783" i="18" s="1"/>
  <c r="D784" i="18"/>
  <c r="E784" i="18" s="1"/>
  <c r="D785" i="18"/>
  <c r="E785" i="18" s="1"/>
  <c r="D786" i="18"/>
  <c r="E786" i="18" s="1"/>
  <c r="D787" i="18"/>
  <c r="E787" i="18" s="1"/>
  <c r="D788" i="18"/>
  <c r="E788" i="18" s="1"/>
  <c r="D789" i="18"/>
  <c r="E789" i="18" s="1"/>
  <c r="D790" i="18"/>
  <c r="E790" i="18" s="1"/>
  <c r="D791" i="18"/>
  <c r="E791" i="18" s="1"/>
  <c r="D792" i="18"/>
  <c r="E792" i="18" s="1"/>
  <c r="D793" i="18"/>
  <c r="E793" i="18" s="1"/>
  <c r="D794" i="18"/>
  <c r="D795" i="18"/>
  <c r="E795" i="18" s="1"/>
  <c r="D796" i="18"/>
  <c r="E796" i="18" s="1"/>
  <c r="D797" i="18"/>
  <c r="E797" i="18" s="1"/>
  <c r="D798" i="18"/>
  <c r="E798" i="18" s="1"/>
  <c r="D799" i="18"/>
  <c r="E799" i="18" s="1"/>
  <c r="D800" i="18"/>
  <c r="E800" i="18" s="1"/>
  <c r="D801" i="18"/>
  <c r="E801" i="18" s="1"/>
  <c r="D802" i="18"/>
  <c r="E802" i="18" s="1"/>
  <c r="D803" i="18"/>
  <c r="E803" i="18" s="1"/>
  <c r="D804" i="18"/>
  <c r="E804" i="18" s="1"/>
  <c r="D805" i="18"/>
  <c r="E805" i="18" s="1"/>
  <c r="D806" i="18"/>
  <c r="E806" i="18" s="1"/>
  <c r="D807" i="18"/>
  <c r="E807" i="18" s="1"/>
  <c r="D808" i="18"/>
  <c r="E808" i="18" s="1"/>
  <c r="D809" i="18"/>
  <c r="E809" i="18" s="1"/>
  <c r="D810" i="18"/>
  <c r="E810" i="18" s="1"/>
  <c r="D811" i="18"/>
  <c r="E811" i="18" s="1"/>
  <c r="D812" i="18"/>
  <c r="E812" i="18" s="1"/>
  <c r="D813" i="18"/>
  <c r="E813" i="18" s="1"/>
  <c r="D814" i="18"/>
  <c r="D815" i="18"/>
  <c r="E815" i="18" s="1"/>
  <c r="D816" i="18"/>
  <c r="E816" i="18" s="1"/>
  <c r="D817" i="18"/>
  <c r="E817" i="18" s="1"/>
  <c r="D818" i="18"/>
  <c r="E818" i="18" s="1"/>
  <c r="D819" i="18"/>
  <c r="E819" i="18" s="1"/>
  <c r="D820" i="18"/>
  <c r="E820" i="18" s="1"/>
  <c r="D821" i="18"/>
  <c r="E821" i="18" s="1"/>
  <c r="D822" i="18"/>
  <c r="E822" i="18" s="1"/>
  <c r="D823" i="18"/>
  <c r="E823" i="18" s="1"/>
  <c r="D824" i="18"/>
  <c r="E824" i="18" s="1"/>
  <c r="D825" i="18"/>
  <c r="E825" i="18" s="1"/>
  <c r="D826" i="18"/>
  <c r="E826" i="18" s="1"/>
  <c r="D827" i="18"/>
  <c r="E827" i="18" s="1"/>
  <c r="D828" i="18"/>
  <c r="E828" i="18" s="1"/>
  <c r="D829" i="18"/>
  <c r="E829" i="18" s="1"/>
  <c r="D830" i="18"/>
  <c r="E830" i="18" s="1"/>
  <c r="D831" i="18"/>
  <c r="E831" i="18" s="1"/>
  <c r="D832" i="18"/>
  <c r="E832" i="18" s="1"/>
  <c r="D833" i="18"/>
  <c r="E833" i="18" s="1"/>
  <c r="D834" i="18"/>
  <c r="D835" i="18"/>
  <c r="E835" i="18" s="1"/>
  <c r="D836" i="18"/>
  <c r="E836" i="18" s="1"/>
  <c r="D837" i="18"/>
  <c r="E837" i="18" s="1"/>
  <c r="D838" i="18"/>
  <c r="E838" i="18" s="1"/>
  <c r="D839" i="18"/>
  <c r="D840" i="18"/>
  <c r="E840" i="18" s="1"/>
  <c r="D841" i="18"/>
  <c r="E841" i="18" s="1"/>
  <c r="D842" i="18"/>
  <c r="E842" i="18" s="1"/>
  <c r="D843" i="18"/>
  <c r="E843" i="18" s="1"/>
  <c r="D844" i="18"/>
  <c r="E844" i="18" s="1"/>
  <c r="D845" i="18"/>
  <c r="E845" i="18" s="1"/>
  <c r="D846" i="18"/>
  <c r="E846" i="18" s="1"/>
  <c r="D847" i="18"/>
  <c r="E847" i="18" s="1"/>
  <c r="D848" i="18"/>
  <c r="E848" i="18" s="1"/>
  <c r="D849" i="18"/>
  <c r="E849" i="18" s="1"/>
  <c r="D850" i="18"/>
  <c r="E850" i="18" s="1"/>
  <c r="D851" i="18"/>
  <c r="E851" i="18" s="1"/>
  <c r="D852" i="18"/>
  <c r="E852" i="18" s="1"/>
  <c r="D853" i="18"/>
  <c r="E853" i="18" s="1"/>
  <c r="D854" i="18"/>
  <c r="D855" i="18"/>
  <c r="D856" i="18"/>
  <c r="E856" i="18" s="1"/>
  <c r="D857" i="18"/>
  <c r="E857" i="18" s="1"/>
  <c r="D858" i="18"/>
  <c r="D859" i="18"/>
  <c r="D860" i="18"/>
  <c r="E860" i="18" s="1"/>
  <c r="D861" i="18"/>
  <c r="E861" i="18" s="1"/>
  <c r="D862" i="18"/>
  <c r="E862" i="18" s="1"/>
  <c r="D863" i="18"/>
  <c r="E863" i="18" s="1"/>
  <c r="D864" i="18"/>
  <c r="E864" i="18" s="1"/>
  <c r="D865" i="18"/>
  <c r="E865" i="18" s="1"/>
  <c r="D866" i="18"/>
  <c r="E866" i="18" s="1"/>
  <c r="D867" i="18"/>
  <c r="E867" i="18" s="1"/>
  <c r="D868" i="18"/>
  <c r="E868" i="18" s="1"/>
  <c r="D869" i="18"/>
  <c r="E869" i="18" s="1"/>
  <c r="D870" i="18"/>
  <c r="E870" i="18" s="1"/>
  <c r="D871" i="18"/>
  <c r="E871" i="18" s="1"/>
  <c r="D872" i="18"/>
  <c r="E872" i="18" s="1"/>
  <c r="D873" i="18"/>
  <c r="E873" i="18" s="1"/>
  <c r="D874" i="18"/>
  <c r="D875" i="18"/>
  <c r="E875" i="18" s="1"/>
  <c r="D876" i="18"/>
  <c r="E876" i="18" s="1"/>
  <c r="D877" i="18"/>
  <c r="E877" i="18" s="1"/>
  <c r="D878" i="18"/>
  <c r="E878" i="18" s="1"/>
  <c r="D879" i="18"/>
  <c r="D880" i="18"/>
  <c r="E880" i="18" s="1"/>
  <c r="D881" i="18"/>
  <c r="E881" i="18" s="1"/>
  <c r="D882" i="18"/>
  <c r="E882" i="18" s="1"/>
  <c r="D883" i="18"/>
  <c r="E883" i="18" s="1"/>
  <c r="D884" i="18"/>
  <c r="E884" i="18" s="1"/>
  <c r="D885" i="18"/>
  <c r="E885" i="18" s="1"/>
  <c r="D886" i="18"/>
  <c r="E886" i="18" s="1"/>
  <c r="D887" i="18"/>
  <c r="E887" i="18" s="1"/>
  <c r="D888" i="18"/>
  <c r="E888" i="18" s="1"/>
  <c r="D889" i="18"/>
  <c r="E889" i="18" s="1"/>
  <c r="D890" i="18"/>
  <c r="E890" i="18" s="1"/>
  <c r="D891" i="18"/>
  <c r="E891" i="18" s="1"/>
  <c r="D892" i="18"/>
  <c r="E892" i="18" s="1"/>
  <c r="D893" i="18"/>
  <c r="E893" i="18" s="1"/>
  <c r="D894" i="18"/>
  <c r="E894" i="18" s="1"/>
  <c r="D895" i="18"/>
  <c r="E895" i="18" s="1"/>
  <c r="D896" i="18"/>
  <c r="E896" i="18" s="1"/>
  <c r="D897" i="18"/>
  <c r="E897" i="18" s="1"/>
  <c r="D898" i="18"/>
  <c r="D899" i="18"/>
  <c r="E899" i="18" s="1"/>
  <c r="D900" i="18"/>
  <c r="E900" i="18" s="1"/>
  <c r="D901" i="18"/>
  <c r="E901" i="18" s="1"/>
  <c r="D902" i="18"/>
  <c r="E902" i="18" s="1"/>
  <c r="D903" i="18"/>
  <c r="E903" i="18" s="1"/>
  <c r="D904" i="18"/>
  <c r="E904" i="18" s="1"/>
  <c r="D905" i="18"/>
  <c r="E905" i="18" s="1"/>
  <c r="D906" i="18"/>
  <c r="E906" i="18" s="1"/>
  <c r="D907" i="18"/>
  <c r="E907" i="18" s="1"/>
  <c r="D908" i="18"/>
  <c r="E908" i="18" s="1"/>
  <c r="D909" i="18"/>
  <c r="E909" i="18" s="1"/>
  <c r="D910" i="18"/>
  <c r="E910" i="18" s="1"/>
  <c r="D911" i="18"/>
  <c r="E911" i="18" s="1"/>
  <c r="D912" i="18"/>
  <c r="E912" i="18" s="1"/>
  <c r="D913" i="18"/>
  <c r="E913" i="18" s="1"/>
  <c r="D914" i="18"/>
  <c r="E914" i="18" s="1"/>
  <c r="D915" i="18"/>
  <c r="E915" i="18" s="1"/>
  <c r="D916" i="18"/>
  <c r="E916" i="18" s="1"/>
  <c r="D917" i="18"/>
  <c r="E917" i="18" s="1"/>
  <c r="D918" i="18"/>
  <c r="E918" i="18" s="1"/>
  <c r="D919" i="18"/>
  <c r="E919" i="18" s="1"/>
  <c r="D920" i="18"/>
  <c r="E920" i="18" s="1"/>
  <c r="D921" i="18"/>
  <c r="E921" i="18" s="1"/>
  <c r="D922" i="18"/>
  <c r="E922" i="18" s="1"/>
  <c r="D923" i="18"/>
  <c r="E923" i="18" s="1"/>
  <c r="D924" i="18"/>
  <c r="E924" i="18" s="1"/>
  <c r="D925" i="18"/>
  <c r="E925" i="18" s="1"/>
  <c r="D926" i="18"/>
  <c r="E926" i="18" s="1"/>
  <c r="D927" i="18"/>
  <c r="E927" i="18" s="1"/>
  <c r="D928" i="18"/>
  <c r="E928" i="18" s="1"/>
  <c r="D929" i="18"/>
  <c r="E929" i="18" s="1"/>
  <c r="D930" i="18"/>
  <c r="E930" i="18" s="1"/>
  <c r="D931" i="18"/>
  <c r="E931" i="18" s="1"/>
  <c r="D932" i="18"/>
  <c r="E932" i="18" s="1"/>
  <c r="D933" i="18"/>
  <c r="E933" i="18" s="1"/>
  <c r="D934" i="18"/>
  <c r="D935" i="18"/>
  <c r="E935" i="18" s="1"/>
  <c r="D936" i="18"/>
  <c r="E936" i="18" s="1"/>
  <c r="D937" i="18"/>
  <c r="E937" i="18" s="1"/>
  <c r="D938" i="18"/>
  <c r="D939" i="18"/>
  <c r="E939" i="18" s="1"/>
  <c r="D940" i="18"/>
  <c r="E940" i="18" s="1"/>
  <c r="D941" i="18"/>
  <c r="E941" i="18" s="1"/>
  <c r="D942" i="18"/>
  <c r="E942" i="18" s="1"/>
  <c r="D943" i="18"/>
  <c r="E943" i="18" s="1"/>
  <c r="D944" i="18"/>
  <c r="E944" i="18" s="1"/>
  <c r="D945" i="18"/>
  <c r="E945" i="18" s="1"/>
  <c r="D946" i="18"/>
  <c r="E946" i="18" s="1"/>
  <c r="D947" i="18"/>
  <c r="E947" i="18" s="1"/>
  <c r="D948" i="18"/>
  <c r="E948" i="18" s="1"/>
  <c r="D949" i="18"/>
  <c r="E949" i="18" s="1"/>
  <c r="D950" i="18"/>
  <c r="E950" i="18" s="1"/>
  <c r="D951" i="18"/>
  <c r="E951" i="18" s="1"/>
  <c r="D952" i="18"/>
  <c r="E952" i="18" s="1"/>
  <c r="D953" i="18"/>
  <c r="E953" i="18" s="1"/>
  <c r="D954" i="18"/>
  <c r="E954" i="18" s="1"/>
  <c r="D955" i="18"/>
  <c r="E955" i="18" s="1"/>
  <c r="D956" i="18"/>
  <c r="E956" i="18" s="1"/>
  <c r="D957" i="18"/>
  <c r="E957" i="18" s="1"/>
  <c r="D958" i="18"/>
  <c r="D959" i="18"/>
  <c r="E959" i="18" s="1"/>
  <c r="D960" i="18"/>
  <c r="E960" i="18" s="1"/>
  <c r="D961" i="18"/>
  <c r="E961" i="18" s="1"/>
  <c r="D962" i="18"/>
  <c r="E962" i="18" s="1"/>
  <c r="D963" i="18"/>
  <c r="E963" i="18" s="1"/>
  <c r="D964" i="18"/>
  <c r="E964" i="18" s="1"/>
  <c r="D965" i="18"/>
  <c r="E965" i="18" s="1"/>
  <c r="D966" i="18"/>
  <c r="E966" i="18" s="1"/>
  <c r="D967" i="18"/>
  <c r="E967" i="18" s="1"/>
  <c r="D968" i="18"/>
  <c r="E968" i="18" s="1"/>
  <c r="D969" i="18"/>
  <c r="E969" i="18" s="1"/>
  <c r="D970" i="18"/>
  <c r="E970" i="18" s="1"/>
  <c r="D971" i="18"/>
  <c r="E971" i="18" s="1"/>
  <c r="D972" i="18"/>
  <c r="E972" i="18" s="1"/>
  <c r="D973" i="18"/>
  <c r="E973" i="18" s="1"/>
  <c r="D974" i="18"/>
  <c r="D975" i="18"/>
  <c r="E975" i="18" s="1"/>
  <c r="D976" i="18"/>
  <c r="E976" i="18" s="1"/>
  <c r="D977" i="18"/>
  <c r="E977" i="18" s="1"/>
  <c r="D978" i="18"/>
  <c r="D979" i="18"/>
  <c r="E979" i="18" s="1"/>
  <c r="D980" i="18"/>
  <c r="E980" i="18" s="1"/>
  <c r="D981" i="18"/>
  <c r="E981" i="18" s="1"/>
  <c r="D982" i="18"/>
  <c r="E982" i="18" s="1"/>
  <c r="D983" i="18"/>
  <c r="E983" i="18" s="1"/>
  <c r="D984" i="18"/>
  <c r="E984" i="18" s="1"/>
  <c r="D985" i="18"/>
  <c r="E985" i="18" s="1"/>
  <c r="D986" i="18"/>
  <c r="E986" i="18" s="1"/>
  <c r="D987" i="18"/>
  <c r="E987" i="18" s="1"/>
  <c r="D988" i="18"/>
  <c r="E988" i="18" s="1"/>
  <c r="D989" i="18"/>
  <c r="E989" i="18" s="1"/>
  <c r="D990" i="18"/>
  <c r="E990" i="18" s="1"/>
  <c r="D991" i="18"/>
  <c r="E991" i="18" s="1"/>
  <c r="D992" i="18"/>
  <c r="E992" i="18" s="1"/>
  <c r="D993" i="18"/>
  <c r="E993" i="18" s="1"/>
  <c r="D994" i="18"/>
  <c r="D995" i="18"/>
  <c r="E995" i="18" s="1"/>
  <c r="D996" i="18"/>
  <c r="E996" i="18" s="1"/>
  <c r="D997" i="18"/>
  <c r="E997" i="18" s="1"/>
  <c r="D998" i="18"/>
  <c r="E998" i="18" s="1"/>
  <c r="D999" i="18"/>
  <c r="D1000" i="18"/>
  <c r="E1000" i="18" s="1"/>
  <c r="D1001" i="18"/>
  <c r="E1001" i="18" s="1"/>
  <c r="D1002" i="18"/>
  <c r="E1002" i="18" s="1"/>
  <c r="D1003" i="18"/>
  <c r="E1003" i="18" s="1"/>
  <c r="D1004" i="18"/>
  <c r="E1004" i="18" s="1"/>
  <c r="D1005" i="18"/>
  <c r="E1005" i="18" s="1"/>
  <c r="D1006" i="18"/>
  <c r="E1006" i="18" s="1"/>
  <c r="D1007" i="18"/>
  <c r="E1007" i="18" s="1"/>
  <c r="D1008" i="18"/>
  <c r="E1008" i="18" s="1"/>
  <c r="D1009" i="18"/>
  <c r="E1009" i="18" s="1"/>
  <c r="D1010" i="18"/>
  <c r="E1010" i="18" s="1"/>
  <c r="D1011" i="18"/>
  <c r="E1011" i="18" s="1"/>
  <c r="D1012" i="18"/>
  <c r="E1012" i="18" s="1"/>
  <c r="D1013" i="18"/>
  <c r="E1013" i="18" s="1"/>
  <c r="D1014" i="18"/>
  <c r="D1015" i="18"/>
  <c r="E1015" i="18" s="1"/>
  <c r="D1016" i="18"/>
  <c r="E1016" i="18" s="1"/>
  <c r="D1017" i="18"/>
  <c r="E1017" i="18" s="1"/>
  <c r="D1018" i="18"/>
  <c r="E1018" i="18" s="1"/>
  <c r="D1019" i="18"/>
  <c r="E1019" i="18" s="1"/>
  <c r="D1020" i="18"/>
  <c r="E1020" i="18" s="1"/>
  <c r="D1021" i="18"/>
  <c r="E1021" i="18" s="1"/>
  <c r="D1022" i="18"/>
  <c r="E1022" i="18" s="1"/>
  <c r="D1023" i="18"/>
  <c r="E1023" i="18" s="1"/>
  <c r="D1024" i="18"/>
  <c r="E1024" i="18" s="1"/>
  <c r="D1025" i="18"/>
  <c r="E1025" i="18" s="1"/>
  <c r="D1026" i="18"/>
  <c r="E1026" i="18" s="1"/>
  <c r="D1027" i="18"/>
  <c r="E1027" i="18" s="1"/>
  <c r="D1028" i="18"/>
  <c r="E1028" i="18" s="1"/>
  <c r="D1029" i="18"/>
  <c r="E1029" i="18" s="1"/>
  <c r="D1030" i="18"/>
  <c r="E1030" i="18" s="1"/>
  <c r="D1031" i="18"/>
  <c r="E1031" i="18" s="1"/>
  <c r="D1032" i="18"/>
  <c r="E1032" i="18" s="1"/>
  <c r="D1033" i="18"/>
  <c r="E1033" i="18" s="1"/>
  <c r="D1034" i="18"/>
  <c r="D1035" i="18"/>
  <c r="E1035" i="18" s="1"/>
  <c r="D1036" i="18"/>
  <c r="E1036" i="18" s="1"/>
  <c r="D1037" i="18"/>
  <c r="E1037" i="18" s="1"/>
  <c r="D1038" i="18"/>
  <c r="E1038" i="18" s="1"/>
  <c r="D1039" i="18"/>
  <c r="D1040" i="18"/>
  <c r="E1040" i="18" s="1"/>
  <c r="D1041" i="18"/>
  <c r="E1041" i="18" s="1"/>
  <c r="D1042" i="18"/>
  <c r="E1042" i="18" s="1"/>
  <c r="D1043" i="18"/>
  <c r="E1043" i="18" s="1"/>
  <c r="D1044" i="18"/>
  <c r="E1044" i="18" s="1"/>
  <c r="D1045" i="18"/>
  <c r="E1045" i="18" s="1"/>
  <c r="D1046" i="18"/>
  <c r="E1046" i="18" s="1"/>
  <c r="D1047" i="18"/>
  <c r="E1047" i="18" s="1"/>
  <c r="D1048" i="18"/>
  <c r="E1048" i="18" s="1"/>
  <c r="D1049" i="18"/>
  <c r="E1049" i="18" s="1"/>
  <c r="D1050" i="18"/>
  <c r="E1050" i="18" s="1"/>
  <c r="D1051" i="18"/>
  <c r="E1051" i="18" s="1"/>
  <c r="D1052" i="18"/>
  <c r="E1052" i="18" s="1"/>
  <c r="D1053" i="18"/>
  <c r="E1053" i="18" s="1"/>
  <c r="D1054" i="18"/>
  <c r="D1055" i="18"/>
  <c r="E1055" i="18" s="1"/>
  <c r="D1056" i="18"/>
  <c r="E1056" i="18" s="1"/>
  <c r="D1057" i="18"/>
  <c r="E1057" i="18" s="1"/>
  <c r="D1058" i="18"/>
  <c r="E1058" i="18" s="1"/>
  <c r="D1059" i="18"/>
  <c r="E1059" i="18" s="1"/>
  <c r="D1060" i="18"/>
  <c r="E1060" i="18" s="1"/>
  <c r="D1061" i="18"/>
  <c r="E1061" i="18" s="1"/>
  <c r="D1062" i="18"/>
  <c r="E1062" i="18" s="1"/>
  <c r="D1063" i="18"/>
  <c r="E1063" i="18" s="1"/>
  <c r="D1064" i="18"/>
  <c r="E1064" i="18" s="1"/>
  <c r="D1065" i="18"/>
  <c r="E1065" i="18" s="1"/>
  <c r="D1066" i="18"/>
  <c r="E1066" i="18" s="1"/>
  <c r="D1067" i="18"/>
  <c r="E1067" i="18" s="1"/>
  <c r="D1068" i="18"/>
  <c r="E1068" i="18" s="1"/>
  <c r="D1069" i="18"/>
  <c r="E1069" i="18" s="1"/>
  <c r="D1070" i="18"/>
  <c r="E1070" i="18" s="1"/>
  <c r="D1071" i="18"/>
  <c r="E1071" i="18" s="1"/>
  <c r="D1072" i="18"/>
  <c r="E1072" i="18" s="1"/>
  <c r="D1073" i="18"/>
  <c r="E1073" i="18" s="1"/>
  <c r="D1074" i="18"/>
  <c r="D1075" i="18"/>
  <c r="E1075" i="18" s="1"/>
  <c r="D1076" i="18"/>
  <c r="E1076" i="18" s="1"/>
  <c r="D1077" i="18"/>
  <c r="E1077" i="18" s="1"/>
  <c r="D1078" i="18"/>
  <c r="E1078" i="18" s="1"/>
  <c r="D1079" i="18"/>
  <c r="D1080" i="18"/>
  <c r="E1080" i="18" s="1"/>
  <c r="D1081" i="18"/>
  <c r="E1081" i="18" s="1"/>
  <c r="D1082" i="18"/>
  <c r="E1082" i="18" s="1"/>
  <c r="D1083" i="18"/>
  <c r="E1083" i="18" s="1"/>
  <c r="D1084" i="18"/>
  <c r="E1084" i="18" s="1"/>
  <c r="D1085" i="18"/>
  <c r="E1085" i="18" s="1"/>
  <c r="D1086" i="18"/>
  <c r="E1086" i="18" s="1"/>
  <c r="D1087" i="18"/>
  <c r="E1087" i="18" s="1"/>
  <c r="D1088" i="18"/>
  <c r="E1088" i="18" s="1"/>
  <c r="D1089" i="18"/>
  <c r="E1089" i="18" s="1"/>
  <c r="D1090" i="18"/>
  <c r="E1090" i="18" s="1"/>
  <c r="D1091" i="18"/>
  <c r="E1091" i="18" s="1"/>
  <c r="D1092" i="18"/>
  <c r="E1092" i="18" s="1"/>
  <c r="D1093" i="18"/>
  <c r="E1093" i="18" s="1"/>
  <c r="D1094" i="18"/>
  <c r="E1094" i="18" s="1"/>
  <c r="D1095" i="18"/>
  <c r="E1095" i="18" s="1"/>
  <c r="D1096" i="18"/>
  <c r="E1096" i="18" s="1"/>
  <c r="D1097" i="18"/>
  <c r="E1097" i="18" s="1"/>
  <c r="D1098" i="18"/>
  <c r="E1098" i="18" s="1"/>
  <c r="D1099" i="18"/>
  <c r="E1099" i="18" s="1"/>
  <c r="D1100" i="18"/>
  <c r="E1100" i="18" s="1"/>
  <c r="D1101" i="18"/>
  <c r="E1101" i="18" s="1"/>
  <c r="D1102" i="18"/>
  <c r="E1102" i="18" s="1"/>
  <c r="D1103" i="18"/>
  <c r="E1103" i="18" s="1"/>
  <c r="D1104" i="18"/>
  <c r="E1104" i="18" s="1"/>
  <c r="D1105" i="18"/>
  <c r="E1105" i="18" s="1"/>
  <c r="D1106" i="18"/>
  <c r="E1106" i="18" s="1"/>
  <c r="D1107" i="18"/>
  <c r="E1107" i="18" s="1"/>
  <c r="D1108" i="18"/>
  <c r="E1108" i="18" s="1"/>
  <c r="D1109" i="18"/>
  <c r="E1109" i="18" s="1"/>
  <c r="D1110" i="18"/>
  <c r="E1110" i="18" s="1"/>
  <c r="D1111" i="18"/>
  <c r="E1111" i="18" s="1"/>
  <c r="D1112" i="18"/>
  <c r="E1112" i="18" s="1"/>
  <c r="D1113" i="18"/>
  <c r="E1113" i="18" s="1"/>
  <c r="D1114" i="18"/>
  <c r="E1114" i="18" s="1"/>
  <c r="D1115" i="18"/>
  <c r="E1115" i="18" s="1"/>
  <c r="D1116" i="18"/>
  <c r="E1116" i="18" s="1"/>
  <c r="D1117" i="18"/>
  <c r="E1117" i="18" s="1"/>
  <c r="D1118" i="18"/>
  <c r="D1119" i="18"/>
  <c r="E1119" i="18" s="1"/>
  <c r="D1120" i="18"/>
  <c r="E1120" i="18" s="1"/>
  <c r="D1121" i="18"/>
  <c r="E1121" i="18" s="1"/>
  <c r="D1122" i="18"/>
  <c r="E1122" i="18" s="1"/>
  <c r="D1123" i="18"/>
  <c r="E1123" i="18" s="1"/>
  <c r="D1124" i="18"/>
  <c r="E1124" i="18" s="1"/>
  <c r="D1125" i="18"/>
  <c r="E1125" i="18" s="1"/>
  <c r="D1126" i="18"/>
  <c r="E1126" i="18" s="1"/>
  <c r="D1127" i="18"/>
  <c r="E1127" i="18" s="1"/>
  <c r="D1128" i="18"/>
  <c r="E1128" i="18" s="1"/>
  <c r="D1129" i="18"/>
  <c r="E1129" i="18" s="1"/>
  <c r="D1130" i="18"/>
  <c r="E1130" i="18" s="1"/>
  <c r="D1131" i="18"/>
  <c r="E1131" i="18" s="1"/>
  <c r="D1132" i="18"/>
  <c r="E1132" i="18" s="1"/>
  <c r="D1133" i="18"/>
  <c r="E1133" i="18" s="1"/>
  <c r="D1134" i="18"/>
  <c r="D1135" i="18"/>
  <c r="E1135" i="18" s="1"/>
  <c r="D1136" i="18"/>
  <c r="E1136" i="18" s="1"/>
  <c r="D1137" i="18"/>
  <c r="E1137" i="18" s="1"/>
  <c r="D1138" i="18"/>
  <c r="E1138" i="18" s="1"/>
  <c r="D1139" i="18"/>
  <c r="D1140" i="18"/>
  <c r="E1140" i="18" s="1"/>
  <c r="D1141" i="18"/>
  <c r="E1141" i="18" s="1"/>
  <c r="D1142" i="18"/>
  <c r="E1142" i="18" s="1"/>
  <c r="D1143" i="18"/>
  <c r="E1143" i="18" s="1"/>
  <c r="D1144" i="18"/>
  <c r="E1144" i="18" s="1"/>
  <c r="D1145" i="18"/>
  <c r="E1145" i="18" s="1"/>
  <c r="D1146" i="18"/>
  <c r="E1146" i="18" s="1"/>
  <c r="D1147" i="18"/>
  <c r="E1147" i="18" s="1"/>
  <c r="D1148" i="18"/>
  <c r="E1148" i="18" s="1"/>
  <c r="D1149" i="18"/>
  <c r="E1149" i="18" s="1"/>
  <c r="D1150" i="18"/>
  <c r="E1150" i="18" s="1"/>
  <c r="D1151" i="18"/>
  <c r="E1151" i="18" s="1"/>
  <c r="D1152" i="18"/>
  <c r="E1152" i="18" s="1"/>
  <c r="D1153" i="18"/>
  <c r="E1153" i="18" s="1"/>
  <c r="D1154" i="18"/>
  <c r="D1155" i="18"/>
  <c r="E1155" i="18" s="1"/>
  <c r="D1156" i="18"/>
  <c r="E1156" i="18" s="1"/>
  <c r="D1157" i="18"/>
  <c r="E1157" i="18" s="1"/>
  <c r="D1158" i="18"/>
  <c r="E1158" i="18" s="1"/>
  <c r="D1159" i="18"/>
  <c r="E1159" i="18" s="1"/>
  <c r="D1160" i="18"/>
  <c r="E1160" i="18" s="1"/>
  <c r="D1161" i="18"/>
  <c r="E1161" i="18" s="1"/>
  <c r="D1162" i="18"/>
  <c r="E1162" i="18" s="1"/>
  <c r="D1163" i="18"/>
  <c r="E1163" i="18" s="1"/>
  <c r="D1164" i="18"/>
  <c r="E1164" i="18" s="1"/>
  <c r="D1165" i="18"/>
  <c r="E1165" i="18" s="1"/>
  <c r="D1166" i="18"/>
  <c r="E1166" i="18" s="1"/>
  <c r="D1167" i="18"/>
  <c r="E1167" i="18" s="1"/>
  <c r="D1168" i="18"/>
  <c r="E1168" i="18" s="1"/>
  <c r="D1169" i="18"/>
  <c r="E1169" i="18" s="1"/>
  <c r="D1170" i="18"/>
  <c r="E1170" i="18" s="1"/>
  <c r="D1171" i="18"/>
  <c r="E1171" i="18" s="1"/>
  <c r="D1172" i="18"/>
  <c r="E1172" i="18" s="1"/>
  <c r="D1173" i="18"/>
  <c r="E1173" i="18" s="1"/>
  <c r="D1174" i="18"/>
  <c r="D1175" i="18"/>
  <c r="E1175" i="18" s="1"/>
  <c r="D1176" i="18"/>
  <c r="E1176" i="18" s="1"/>
  <c r="D1177" i="18"/>
  <c r="E1177" i="18" s="1"/>
  <c r="D1178" i="18"/>
  <c r="E1178" i="18" s="1"/>
  <c r="D1179" i="18"/>
  <c r="E1179" i="18" s="1"/>
  <c r="D1180" i="18"/>
  <c r="E1180" i="18" s="1"/>
  <c r="D1181" i="18"/>
  <c r="E1181" i="18" s="1"/>
  <c r="D1182" i="18"/>
  <c r="E1182" i="18" s="1"/>
  <c r="D1183" i="18"/>
  <c r="E1183" i="18" s="1"/>
  <c r="D1184" i="18"/>
  <c r="E1184" i="18" s="1"/>
  <c r="D1185" i="18"/>
  <c r="E1185" i="18" s="1"/>
  <c r="D1186" i="18"/>
  <c r="E1186" i="18" s="1"/>
  <c r="D1187" i="18"/>
  <c r="E1187" i="18" s="1"/>
  <c r="D1188" i="18"/>
  <c r="E1188" i="18" s="1"/>
  <c r="D1189" i="18"/>
  <c r="E1189" i="18" s="1"/>
  <c r="D1190" i="18"/>
  <c r="E1190" i="18" s="1"/>
  <c r="D1191" i="18"/>
  <c r="E1191" i="18" s="1"/>
  <c r="D1192" i="18"/>
  <c r="E1192" i="18" s="1"/>
  <c r="D1193" i="18"/>
  <c r="E1193" i="18" s="1"/>
  <c r="D1194" i="18"/>
  <c r="D1195" i="18"/>
  <c r="D1196" i="18"/>
  <c r="E1196" i="18" s="1"/>
  <c r="D1197" i="18"/>
  <c r="E1197" i="18" s="1"/>
  <c r="D1198" i="18"/>
  <c r="E1198" i="18" s="1"/>
  <c r="D1199" i="18"/>
  <c r="E1199" i="18" s="1"/>
  <c r="D1200" i="18"/>
  <c r="E1200" i="18" s="1"/>
  <c r="D1201" i="18"/>
  <c r="E1201" i="18" s="1"/>
  <c r="D1202" i="18"/>
  <c r="E1202" i="18" s="1"/>
  <c r="D1203" i="18"/>
  <c r="E1203" i="18" s="1"/>
  <c r="D1204" i="18"/>
  <c r="E1204" i="18" s="1"/>
  <c r="D1205" i="18"/>
  <c r="E1205" i="18" s="1"/>
  <c r="D1206" i="18"/>
  <c r="E1206" i="18" s="1"/>
  <c r="D1207" i="18"/>
  <c r="E1207" i="18" s="1"/>
  <c r="D1208" i="18"/>
  <c r="E1208" i="18" s="1"/>
  <c r="D1209" i="18"/>
  <c r="E1209" i="18" s="1"/>
  <c r="D1210" i="18"/>
  <c r="E1210" i="18" s="1"/>
  <c r="D1211" i="18"/>
  <c r="E1211" i="18" s="1"/>
  <c r="D1212" i="18"/>
  <c r="E1212" i="18" s="1"/>
  <c r="D1213" i="18"/>
  <c r="E1213" i="18" s="1"/>
  <c r="D1214" i="18"/>
  <c r="D1215" i="18"/>
  <c r="E1215" i="18" s="1"/>
  <c r="D1216" i="18"/>
  <c r="E1216" i="18" s="1"/>
  <c r="D1217" i="18"/>
  <c r="E1217" i="18" s="1"/>
  <c r="D1218" i="18"/>
  <c r="D1219" i="18"/>
  <c r="E1219" i="18" s="1"/>
  <c r="D1220" i="18"/>
  <c r="E1220" i="18" s="1"/>
  <c r="D1221" i="18"/>
  <c r="E1221" i="18" s="1"/>
  <c r="D1222" i="18"/>
  <c r="E1222" i="18" s="1"/>
  <c r="D1223" i="18"/>
  <c r="E1223" i="18" s="1"/>
  <c r="D1224" i="18"/>
  <c r="E1224" i="18" s="1"/>
  <c r="D1225" i="18"/>
  <c r="E1225" i="18" s="1"/>
  <c r="D1226" i="18"/>
  <c r="E1226" i="18" s="1"/>
  <c r="D1227" i="18"/>
  <c r="E1227" i="18" s="1"/>
  <c r="D1228" i="18"/>
  <c r="E1228" i="18" s="1"/>
  <c r="D1229" i="18"/>
  <c r="E1229" i="18" s="1"/>
  <c r="D1230" i="18"/>
  <c r="E1230" i="18" s="1"/>
  <c r="D1231" i="18"/>
  <c r="E1231" i="18" s="1"/>
  <c r="D1232" i="18"/>
  <c r="E1232" i="18" s="1"/>
  <c r="D1233" i="18"/>
  <c r="E1233" i="18" s="1"/>
  <c r="D1234" i="18"/>
  <c r="E1234" i="18" s="1"/>
  <c r="D1235" i="18"/>
  <c r="E1235" i="18" s="1"/>
  <c r="D1236" i="18"/>
  <c r="E1236" i="18" s="1"/>
  <c r="D1237" i="18"/>
  <c r="E1237" i="18" s="1"/>
  <c r="D1238" i="18"/>
  <c r="E1238" i="18" s="1"/>
  <c r="D1239" i="18"/>
  <c r="E1239" i="18" s="1"/>
  <c r="D1240" i="18"/>
  <c r="E1240" i="18" s="1"/>
  <c r="D1241" i="18"/>
  <c r="E1241" i="18" s="1"/>
  <c r="D1242" i="18"/>
  <c r="E1242" i="18" s="1"/>
  <c r="D1243" i="18"/>
  <c r="E1243" i="18" s="1"/>
  <c r="D1244" i="18"/>
  <c r="E1244" i="18" s="1"/>
  <c r="D1245" i="18"/>
  <c r="E1245" i="18" s="1"/>
  <c r="D1246" i="18"/>
  <c r="E1246" i="18" s="1"/>
  <c r="D1247" i="18"/>
  <c r="E1247" i="18" s="1"/>
  <c r="D1248" i="18"/>
  <c r="E1248" i="18" s="1"/>
  <c r="D1249" i="18"/>
  <c r="E1249" i="18" s="1"/>
  <c r="D1250" i="18"/>
  <c r="E1250" i="18" s="1"/>
  <c r="D1251" i="18"/>
  <c r="E1251" i="18" s="1"/>
  <c r="D1252" i="18"/>
  <c r="E1252" i="18" s="1"/>
  <c r="D1253" i="18"/>
  <c r="E1253" i="18" s="1"/>
  <c r="D1254" i="18"/>
  <c r="D1255" i="18"/>
  <c r="E1255" i="18" s="1"/>
  <c r="D1256" i="18"/>
  <c r="E1256" i="18" s="1"/>
  <c r="D1257" i="18"/>
  <c r="E1257" i="18" s="1"/>
  <c r="D1258" i="18"/>
  <c r="E1258" i="18" s="1"/>
  <c r="D1259" i="18"/>
  <c r="E1259" i="18" s="1"/>
  <c r="D1260" i="18"/>
  <c r="E1260" i="18" s="1"/>
  <c r="D1261" i="18"/>
  <c r="E1261" i="18" s="1"/>
  <c r="D1262" i="18"/>
  <c r="E1262" i="18" s="1"/>
  <c r="D1263" i="18"/>
  <c r="E1263" i="18" s="1"/>
  <c r="D1264" i="18"/>
  <c r="E1264" i="18" s="1"/>
  <c r="D1265" i="18"/>
  <c r="E1265" i="18" s="1"/>
  <c r="D1266" i="18"/>
  <c r="E1266" i="18" s="1"/>
  <c r="D1267" i="18"/>
  <c r="E1267" i="18" s="1"/>
  <c r="D1268" i="18"/>
  <c r="E1268" i="18" s="1"/>
  <c r="D1269" i="18"/>
  <c r="E1269" i="18" s="1"/>
  <c r="D1270" i="18"/>
  <c r="E1270" i="18" s="1"/>
  <c r="D1271" i="18"/>
  <c r="E1271" i="18" s="1"/>
  <c r="D1272" i="18"/>
  <c r="E1272" i="18" s="1"/>
  <c r="D1273" i="18"/>
  <c r="E1273" i="18" s="1"/>
  <c r="D1274" i="18"/>
  <c r="D1275" i="18"/>
  <c r="E1275" i="18" s="1"/>
  <c r="D1276" i="18"/>
  <c r="E1276" i="18" s="1"/>
  <c r="D1277" i="18"/>
  <c r="E1277" i="18" s="1"/>
  <c r="D1278" i="18"/>
  <c r="D1279" i="18"/>
  <c r="D1280" i="18"/>
  <c r="E1280" i="18" s="1"/>
  <c r="D1281" i="18"/>
  <c r="E1281" i="18" s="1"/>
  <c r="D1282" i="18"/>
  <c r="E1282" i="18" s="1"/>
  <c r="D1283" i="18"/>
  <c r="E1283" i="18" s="1"/>
  <c r="D1284" i="18"/>
  <c r="E1284" i="18" s="1"/>
  <c r="D1285" i="18"/>
  <c r="E1285" i="18" s="1"/>
  <c r="D1286" i="18"/>
  <c r="E1286" i="18" s="1"/>
  <c r="D1287" i="18"/>
  <c r="E1287" i="18" s="1"/>
  <c r="D1288" i="18"/>
  <c r="E1288" i="18" s="1"/>
  <c r="D1289" i="18"/>
  <c r="E1289" i="18" s="1"/>
  <c r="D1290" i="18"/>
  <c r="E1290" i="18" s="1"/>
  <c r="D1291" i="18"/>
  <c r="E1291" i="18" s="1"/>
  <c r="D1292" i="18"/>
  <c r="E1292" i="18" s="1"/>
  <c r="D1293" i="18"/>
  <c r="E1293" i="18" s="1"/>
  <c r="D1294" i="18"/>
  <c r="E1294" i="18" s="1"/>
  <c r="D1295" i="18"/>
  <c r="E1295" i="18" s="1"/>
  <c r="D1296" i="18"/>
  <c r="E1296" i="18" s="1"/>
  <c r="D1297" i="18"/>
  <c r="E1297" i="18" s="1"/>
  <c r="D1298" i="18"/>
  <c r="D1299" i="18"/>
  <c r="E1299" i="18" s="1"/>
  <c r="D1300" i="18"/>
  <c r="E1300" i="18" s="1"/>
  <c r="D1301" i="18"/>
  <c r="E1301" i="18" s="1"/>
  <c r="D1302" i="18"/>
  <c r="E1302" i="18" s="1"/>
  <c r="D1303" i="18"/>
  <c r="E1303" i="18" s="1"/>
  <c r="D1304" i="18"/>
  <c r="E1304" i="18" s="1"/>
  <c r="D1305" i="18"/>
  <c r="E1305" i="18" s="1"/>
  <c r="D1306" i="18"/>
  <c r="E1306" i="18" s="1"/>
  <c r="D1307" i="18"/>
  <c r="E1307" i="18" s="1"/>
  <c r="D1308" i="18"/>
  <c r="E1308" i="18" s="1"/>
  <c r="D1309" i="18"/>
  <c r="E1309" i="18" s="1"/>
  <c r="D1310" i="18"/>
  <c r="E1310" i="18" s="1"/>
  <c r="D1311" i="18"/>
  <c r="E1311" i="18" s="1"/>
  <c r="D1312" i="18"/>
  <c r="E1312" i="18" s="1"/>
  <c r="D1313" i="18"/>
  <c r="E1313" i="18" s="1"/>
  <c r="D1314" i="18"/>
  <c r="D1315" i="18"/>
  <c r="E1315" i="18" s="1"/>
  <c r="D1316" i="18"/>
  <c r="E1316" i="18" s="1"/>
  <c r="D1317" i="18"/>
  <c r="E1317" i="18" s="1"/>
  <c r="D1318" i="18"/>
  <c r="E1318" i="18" s="1"/>
  <c r="D1319" i="18"/>
  <c r="D1320" i="18"/>
  <c r="E1320" i="18" s="1"/>
  <c r="D1321" i="18"/>
  <c r="E1321" i="18" s="1"/>
  <c r="D1322" i="18"/>
  <c r="E1322" i="18" s="1"/>
  <c r="D1323" i="18"/>
  <c r="E1323" i="18" s="1"/>
  <c r="D1324" i="18"/>
  <c r="E1324" i="18" s="1"/>
  <c r="D1325" i="18"/>
  <c r="E1325" i="18" s="1"/>
  <c r="D1326" i="18"/>
  <c r="E1326" i="18" s="1"/>
  <c r="D1327" i="18"/>
  <c r="E1327" i="18" s="1"/>
  <c r="D1328" i="18"/>
  <c r="E1328" i="18" s="1"/>
  <c r="D1329" i="18"/>
  <c r="E1329" i="18" s="1"/>
  <c r="D1330" i="18"/>
  <c r="E1330" i="18" s="1"/>
  <c r="D1331" i="18"/>
  <c r="E1331" i="18" s="1"/>
  <c r="D1332" i="18"/>
  <c r="E1332" i="18" s="1"/>
  <c r="D1333" i="18"/>
  <c r="E1333" i="18" s="1"/>
  <c r="D1334" i="18"/>
  <c r="E1334" i="18" s="1"/>
  <c r="D1335" i="18"/>
  <c r="E1335" i="18" s="1"/>
  <c r="D1336" i="18"/>
  <c r="E1336" i="18" s="1"/>
  <c r="D1337" i="18"/>
  <c r="E1337" i="18" s="1"/>
  <c r="D1338" i="18"/>
  <c r="D1339" i="18"/>
  <c r="E1339" i="18" s="1"/>
  <c r="D1340" i="18"/>
  <c r="E1340" i="18" s="1"/>
  <c r="D1341" i="18"/>
  <c r="E1341" i="18" s="1"/>
  <c r="D1342" i="18"/>
  <c r="E1342" i="18" s="1"/>
  <c r="D1343" i="18"/>
  <c r="E1343" i="18" s="1"/>
  <c r="D1344" i="18"/>
  <c r="E1344" i="18" s="1"/>
  <c r="D1345" i="18"/>
  <c r="E1345" i="18" s="1"/>
  <c r="D1346" i="18"/>
  <c r="E1346" i="18" s="1"/>
  <c r="D1347" i="18"/>
  <c r="E1347" i="18" s="1"/>
  <c r="D1348" i="18"/>
  <c r="E1348" i="18" s="1"/>
  <c r="D1349" i="18"/>
  <c r="E1349" i="18" s="1"/>
  <c r="D1350" i="18"/>
  <c r="E1350" i="18" s="1"/>
  <c r="D1351" i="18"/>
  <c r="E1351" i="18" s="1"/>
  <c r="D1352" i="18"/>
  <c r="E1352" i="18" s="1"/>
  <c r="D1353" i="18"/>
  <c r="D1354" i="18"/>
  <c r="E1354" i="18" s="1"/>
  <c r="D1355" i="18"/>
  <c r="E1355" i="18" s="1"/>
  <c r="D1356" i="18"/>
  <c r="E1356" i="18" s="1"/>
  <c r="D1357" i="18"/>
  <c r="E1357" i="18" s="1"/>
  <c r="D1358" i="18"/>
  <c r="E1358" i="18" s="1"/>
  <c r="D1359" i="18"/>
  <c r="E1359" i="18" s="1"/>
  <c r="D1360" i="18"/>
  <c r="E1360" i="18" s="1"/>
  <c r="D1361" i="18"/>
  <c r="E1361" i="18" s="1"/>
  <c r="D1362" i="18"/>
  <c r="E1362" i="18" s="1"/>
  <c r="D1363" i="18"/>
  <c r="E1363" i="18" s="1"/>
  <c r="D1364" i="18"/>
  <c r="E1364" i="18" s="1"/>
  <c r="D1365" i="18"/>
  <c r="E1365" i="18" s="1"/>
  <c r="D1366" i="18"/>
  <c r="E1366" i="18" s="1"/>
  <c r="D1367" i="18"/>
  <c r="E1367" i="18" s="1"/>
  <c r="D1368" i="18"/>
  <c r="E1368" i="18" s="1"/>
  <c r="D1369" i="18"/>
  <c r="E1369" i="18" s="1"/>
  <c r="D1370" i="18"/>
  <c r="E1370" i="18" s="1"/>
  <c r="D1371" i="18"/>
  <c r="E1371" i="18" s="1"/>
  <c r="D1372" i="18"/>
  <c r="E1372" i="18" s="1"/>
  <c r="D1373" i="18"/>
  <c r="E1373" i="18" s="1"/>
  <c r="D1374" i="18"/>
  <c r="D1375" i="18"/>
  <c r="D1376" i="18"/>
  <c r="E1376" i="18" s="1"/>
  <c r="D1377" i="18"/>
  <c r="E1377" i="18" s="1"/>
  <c r="D1378" i="18"/>
  <c r="E1378" i="18" s="1"/>
  <c r="D1379" i="18"/>
  <c r="E1379" i="18" s="1"/>
  <c r="D1380" i="18"/>
  <c r="E1380" i="18" s="1"/>
  <c r="D1381" i="18"/>
  <c r="E1381" i="18" s="1"/>
  <c r="D1382" i="18"/>
  <c r="E1382" i="18" s="1"/>
  <c r="D1383" i="18"/>
  <c r="E1383" i="18" s="1"/>
  <c r="D1384" i="18"/>
  <c r="E1384" i="18" s="1"/>
  <c r="D1385" i="18"/>
  <c r="E1385" i="18" s="1"/>
  <c r="D1386" i="18"/>
  <c r="E1386" i="18" s="1"/>
  <c r="D1387" i="18"/>
  <c r="E1387" i="18" s="1"/>
  <c r="D1388" i="18"/>
  <c r="E1388" i="18" s="1"/>
  <c r="D1389" i="18"/>
  <c r="E1389" i="18" s="1"/>
  <c r="D1390" i="18"/>
  <c r="E1390" i="18" s="1"/>
  <c r="D1391" i="18"/>
  <c r="E1391" i="18" s="1"/>
  <c r="D1392" i="18"/>
  <c r="E1392" i="18" s="1"/>
  <c r="D1393" i="18"/>
  <c r="E1393" i="18" s="1"/>
  <c r="D1394" i="18"/>
  <c r="D1395" i="18"/>
  <c r="E1395" i="18" s="1"/>
  <c r="D1396" i="18"/>
  <c r="E1396" i="18" s="1"/>
  <c r="D1397" i="18"/>
  <c r="E1397" i="18" s="1"/>
  <c r="D1398" i="18"/>
  <c r="D1399" i="18"/>
  <c r="E1399" i="18" s="1"/>
  <c r="D1400" i="18"/>
  <c r="E1400" i="18" s="1"/>
  <c r="D1401" i="18"/>
  <c r="E1401" i="18" s="1"/>
  <c r="D1402" i="18"/>
  <c r="E1402" i="18" s="1"/>
  <c r="D1403" i="18"/>
  <c r="E1403" i="18" s="1"/>
  <c r="D1404" i="18"/>
  <c r="E1404" i="18" s="1"/>
  <c r="D1405" i="18"/>
  <c r="E1405" i="18" s="1"/>
  <c r="D1406" i="18"/>
  <c r="E1406" i="18" s="1"/>
  <c r="D1407" i="18"/>
  <c r="E1407" i="18" s="1"/>
  <c r="D1408" i="18"/>
  <c r="E1408" i="18" s="1"/>
  <c r="D1409" i="18"/>
  <c r="E1409" i="18" s="1"/>
  <c r="D1410" i="18"/>
  <c r="E1410" i="18" s="1"/>
  <c r="D1411" i="18"/>
  <c r="E1411" i="18" s="1"/>
  <c r="D1412" i="18"/>
  <c r="E1412" i="18" s="1"/>
  <c r="D1413" i="18"/>
  <c r="E1413" i="18" s="1"/>
  <c r="D1414" i="18"/>
  <c r="E1414" i="18" s="1"/>
  <c r="D1415" i="18"/>
  <c r="E1415" i="18" s="1"/>
  <c r="D1416" i="18"/>
  <c r="E1416" i="18" s="1"/>
  <c r="D1417" i="18"/>
  <c r="E1417" i="18" s="1"/>
  <c r="D1418" i="18"/>
  <c r="D1419" i="18"/>
  <c r="D1420" i="18"/>
  <c r="E1420" i="18" s="1"/>
  <c r="D1421" i="18"/>
  <c r="E1421" i="18" s="1"/>
  <c r="D1422" i="18"/>
  <c r="E1422" i="18" s="1"/>
  <c r="D1423" i="18"/>
  <c r="E1423" i="18" s="1"/>
  <c r="D1424" i="18"/>
  <c r="E1424" i="18" s="1"/>
  <c r="D1425" i="18"/>
  <c r="E1425" i="18" s="1"/>
  <c r="D1426" i="18"/>
  <c r="E1426" i="18" s="1"/>
  <c r="D1427" i="18"/>
  <c r="E1427" i="18" s="1"/>
  <c r="D1428" i="18"/>
  <c r="E1428" i="18" s="1"/>
  <c r="D1429" i="18"/>
  <c r="E1429" i="18" s="1"/>
  <c r="D1430" i="18"/>
  <c r="E1430" i="18" s="1"/>
  <c r="D1431" i="18"/>
  <c r="E1431" i="18" s="1"/>
  <c r="D1432" i="18"/>
  <c r="E1432" i="18" s="1"/>
  <c r="D1433" i="18"/>
  <c r="E1433" i="18" s="1"/>
  <c r="D1434" i="18"/>
  <c r="D1435" i="18"/>
  <c r="D1436" i="18"/>
  <c r="E1436" i="18" s="1"/>
  <c r="D1437" i="18"/>
  <c r="E1437" i="18" s="1"/>
  <c r="D1438" i="18"/>
  <c r="E1438" i="18" s="1"/>
  <c r="D1439" i="18"/>
  <c r="E1439" i="18" s="1"/>
  <c r="D1440" i="18"/>
  <c r="E1440" i="18" s="1"/>
  <c r="D1441" i="18"/>
  <c r="E1441" i="18" s="1"/>
  <c r="D1442" i="18"/>
  <c r="E1442" i="18" s="1"/>
  <c r="D1443" i="18"/>
  <c r="E1443" i="18" s="1"/>
  <c r="D1444" i="18"/>
  <c r="E1444" i="18" s="1"/>
  <c r="D1445" i="18"/>
  <c r="E1445" i="18" s="1"/>
  <c r="D1446" i="18"/>
  <c r="E1446" i="18" s="1"/>
  <c r="D1447" i="18"/>
  <c r="E1447" i="18" s="1"/>
  <c r="D1448" i="18"/>
  <c r="E1448" i="18" s="1"/>
  <c r="D1449" i="18"/>
  <c r="E1449" i="18" s="1"/>
  <c r="D1450" i="18"/>
  <c r="E1450" i="18" s="1"/>
  <c r="D1451" i="18"/>
  <c r="E1451" i="18" s="1"/>
  <c r="D1452" i="18"/>
  <c r="E1452" i="18" s="1"/>
  <c r="D1453" i="18"/>
  <c r="E1453" i="18" s="1"/>
  <c r="D1454" i="18"/>
  <c r="D1455" i="18"/>
  <c r="E1455" i="18" s="1"/>
  <c r="D1456" i="18"/>
  <c r="E1456" i="18" s="1"/>
  <c r="D1457" i="18"/>
  <c r="E1457" i="18" s="1"/>
  <c r="D1458" i="18"/>
  <c r="D1459" i="18"/>
  <c r="D1460" i="18"/>
  <c r="E1460" i="18" s="1"/>
  <c r="D1461" i="18"/>
  <c r="E1461" i="18" s="1"/>
  <c r="D1462" i="18"/>
  <c r="E1462" i="18" s="1"/>
  <c r="D1463" i="18"/>
  <c r="E1463" i="18" s="1"/>
  <c r="D1464" i="18"/>
  <c r="E1464" i="18" s="1"/>
  <c r="D1465" i="18"/>
  <c r="E1465" i="18" s="1"/>
  <c r="D1466" i="18"/>
  <c r="E1466" i="18" s="1"/>
  <c r="D1467" i="18"/>
  <c r="E1467" i="18" s="1"/>
  <c r="D1468" i="18"/>
  <c r="E1468" i="18" s="1"/>
  <c r="D1469" i="18"/>
  <c r="E1469" i="18" s="1"/>
  <c r="D1470" i="18"/>
  <c r="E1470" i="18" s="1"/>
  <c r="D1471" i="18"/>
  <c r="E1471" i="18" s="1"/>
  <c r="D1472" i="18"/>
  <c r="E1472" i="18" s="1"/>
  <c r="D1473" i="18"/>
  <c r="E1473" i="18" s="1"/>
  <c r="D1474" i="18"/>
  <c r="E1474" i="18" s="1"/>
  <c r="D1475" i="18"/>
  <c r="E1475" i="18" s="1"/>
  <c r="D1476" i="18"/>
  <c r="E1476" i="18" s="1"/>
  <c r="D1477" i="18"/>
  <c r="E1477" i="18" s="1"/>
  <c r="D1478" i="18"/>
  <c r="E1478" i="18" s="1"/>
  <c r="D1479" i="18"/>
  <c r="D1480" i="18"/>
  <c r="E1480" i="18" s="1"/>
  <c r="D1481" i="18"/>
  <c r="E1481" i="18" s="1"/>
  <c r="D1482" i="18"/>
  <c r="E1482" i="18" s="1"/>
  <c r="D1483" i="18"/>
  <c r="E1483" i="18" s="1"/>
  <c r="D1484" i="18"/>
  <c r="E1484" i="18" s="1"/>
  <c r="D1485" i="18"/>
  <c r="E1485" i="18" s="1"/>
  <c r="D1486" i="18"/>
  <c r="E1486" i="18" s="1"/>
  <c r="D1487" i="18"/>
  <c r="E1487" i="18" s="1"/>
  <c r="D1488" i="18"/>
  <c r="E1488" i="18" s="1"/>
  <c r="D1489" i="18"/>
  <c r="E1489" i="18" s="1"/>
  <c r="D1490" i="18"/>
  <c r="E1490" i="18" s="1"/>
  <c r="D1491" i="18"/>
  <c r="E1491" i="18" s="1"/>
  <c r="D1492" i="18"/>
  <c r="E1492" i="18" s="1"/>
  <c r="D1493" i="18"/>
  <c r="E1493" i="18" s="1"/>
  <c r="D1494" i="18"/>
  <c r="D1495" i="18"/>
  <c r="E1495" i="18" s="1"/>
  <c r="D1496" i="18"/>
  <c r="E1496" i="18" s="1"/>
  <c r="D1497" i="18"/>
  <c r="E1497" i="18" s="1"/>
  <c r="D1498" i="18"/>
  <c r="E1498" i="18" s="1"/>
  <c r="D1499" i="18"/>
  <c r="E1499" i="18" s="1"/>
  <c r="D1500" i="18"/>
  <c r="E1500" i="18" s="1"/>
  <c r="D1501" i="18"/>
  <c r="E1501" i="18" s="1"/>
  <c r="D1502" i="18"/>
  <c r="E1502" i="18" s="1"/>
  <c r="D1503" i="18"/>
  <c r="E1503" i="18" s="1"/>
  <c r="D1504" i="18"/>
  <c r="E1504" i="18" s="1"/>
  <c r="D1505" i="18"/>
  <c r="E1505" i="18" s="1"/>
  <c r="D1506" i="18"/>
  <c r="E1506" i="18" s="1"/>
  <c r="D1507" i="18"/>
  <c r="E1507" i="18" s="1"/>
  <c r="D1508" i="18"/>
  <c r="E1508" i="18" s="1"/>
  <c r="D1509" i="18"/>
  <c r="E1509" i="18" s="1"/>
  <c r="D1510" i="18"/>
  <c r="E1510" i="18" s="1"/>
  <c r="D1511" i="18"/>
  <c r="E1511" i="18" s="1"/>
  <c r="D1512" i="18"/>
  <c r="E1512" i="18" s="1"/>
  <c r="D1513" i="18"/>
  <c r="E1513" i="18" s="1"/>
  <c r="D1514" i="18"/>
  <c r="D1515" i="18"/>
  <c r="E1515" i="18" s="1"/>
  <c r="D1516" i="18"/>
  <c r="E1516" i="18" s="1"/>
  <c r="D1517" i="18"/>
  <c r="E1517" i="18" s="1"/>
  <c r="D1518" i="18"/>
  <c r="E1518" i="18" s="1"/>
  <c r="D1519" i="18"/>
  <c r="E1519" i="18" s="1"/>
  <c r="D1520" i="18"/>
  <c r="E1520" i="18" s="1"/>
  <c r="D1521" i="18"/>
  <c r="E1521" i="18" s="1"/>
  <c r="D1522" i="18"/>
  <c r="E1522" i="18" s="1"/>
  <c r="D11" i="18"/>
  <c r="E11" i="18" s="1"/>
  <c r="E18" i="18"/>
  <c r="E75" i="18"/>
  <c r="E295" i="18"/>
  <c r="E318" i="18"/>
  <c r="E319" i="18"/>
  <c r="E331" i="18"/>
  <c r="E398" i="18"/>
  <c r="E418" i="18"/>
  <c r="E419" i="18"/>
  <c r="E518" i="18"/>
  <c r="E538" i="18"/>
  <c r="E555" i="18"/>
  <c r="E558" i="18"/>
  <c r="E758" i="18"/>
  <c r="E839" i="18"/>
  <c r="E858" i="18"/>
  <c r="E958" i="18"/>
  <c r="E999" i="18"/>
  <c r="E1218" i="18"/>
  <c r="E1278" i="18"/>
  <c r="E1279" i="18"/>
  <c r="E1319" i="18"/>
  <c r="E1418" i="18"/>
  <c r="E1419" i="18"/>
  <c r="E1459" i="18"/>
  <c r="E298" i="18"/>
  <c r="E978" i="18"/>
  <c r="E178" i="18"/>
  <c r="N11" i="18"/>
  <c r="P11" i="18"/>
  <c r="T11" i="18"/>
  <c r="V11" i="18"/>
  <c r="W11" i="18" s="1"/>
  <c r="S12" i="18"/>
  <c r="T12" i="18" s="1"/>
  <c r="V12" i="18"/>
  <c r="W12" i="18" s="1"/>
  <c r="J13" i="18"/>
  <c r="S13" i="18"/>
  <c r="T13" i="18" s="1"/>
  <c r="V13" i="18"/>
  <c r="W13" i="18" s="1"/>
  <c r="E14" i="18"/>
  <c r="J14" i="18"/>
  <c r="K14" i="18" s="1"/>
  <c r="S14" i="18"/>
  <c r="T14" i="18" s="1"/>
  <c r="V14" i="18"/>
  <c r="W14" i="18" s="1"/>
  <c r="J15" i="18"/>
  <c r="K15" i="18" s="1"/>
  <c r="S15" i="18"/>
  <c r="T15" i="18" s="1"/>
  <c r="V15" i="18"/>
  <c r="W15" i="18" s="1"/>
  <c r="J16" i="18"/>
  <c r="K16" i="18" s="1"/>
  <c r="S16" i="18"/>
  <c r="T16" i="18" s="1"/>
  <c r="V16" i="18"/>
  <c r="W16" i="18" s="1"/>
  <c r="J17" i="18"/>
  <c r="K17" i="18" s="1"/>
  <c r="S17" i="18"/>
  <c r="T17" i="18" s="1"/>
  <c r="V17" i="18"/>
  <c r="W17" i="18" s="1"/>
  <c r="J18" i="18"/>
  <c r="K18" i="18" s="1"/>
  <c r="S18" i="18"/>
  <c r="T18" i="18" s="1"/>
  <c r="V18" i="18"/>
  <c r="W18" i="18" s="1"/>
  <c r="J19" i="18"/>
  <c r="K19" i="18"/>
  <c r="S19" i="18"/>
  <c r="T19" i="18" s="1"/>
  <c r="V19" i="18"/>
  <c r="W19" i="18" s="1"/>
  <c r="J20" i="18"/>
  <c r="K20" i="18" s="1"/>
  <c r="S20" i="18"/>
  <c r="T20" i="18" s="1"/>
  <c r="V20" i="18"/>
  <c r="W20" i="18" s="1"/>
  <c r="J21" i="18"/>
  <c r="K21" i="18" s="1"/>
  <c r="S21" i="18"/>
  <c r="T21" i="18" s="1"/>
  <c r="V21" i="18"/>
  <c r="W21" i="18" s="1"/>
  <c r="J22" i="18"/>
  <c r="K22" i="18" s="1"/>
  <c r="S22" i="18"/>
  <c r="T22" i="18" s="1"/>
  <c r="V22" i="18"/>
  <c r="W22" i="18" s="1"/>
  <c r="J23" i="18"/>
  <c r="K23" i="18" s="1"/>
  <c r="S23" i="18"/>
  <c r="T23" i="18" s="1"/>
  <c r="V23" i="18"/>
  <c r="W23" i="18" s="1"/>
  <c r="J24" i="18"/>
  <c r="K24" i="18" s="1"/>
  <c r="S24" i="18"/>
  <c r="T24" i="18" s="1"/>
  <c r="V24" i="18"/>
  <c r="W24" i="18" s="1"/>
  <c r="J25" i="18"/>
  <c r="K25" i="18" s="1"/>
  <c r="S25" i="18"/>
  <c r="T25" i="18" s="1"/>
  <c r="V25" i="18"/>
  <c r="W25" i="18" s="1"/>
  <c r="J26" i="18"/>
  <c r="K26" i="18" s="1"/>
  <c r="S26" i="18"/>
  <c r="T26" i="18" s="1"/>
  <c r="V26" i="18"/>
  <c r="W26" i="18" s="1"/>
  <c r="J27" i="18"/>
  <c r="K27" i="18" s="1"/>
  <c r="S27" i="18"/>
  <c r="T27" i="18" s="1"/>
  <c r="V27" i="18"/>
  <c r="W27" i="18" s="1"/>
  <c r="J28" i="18"/>
  <c r="K28" i="18" s="1"/>
  <c r="S28" i="18"/>
  <c r="T28" i="18" s="1"/>
  <c r="V28" i="18"/>
  <c r="W28" i="18" s="1"/>
  <c r="J29" i="18"/>
  <c r="K29" i="18" s="1"/>
  <c r="S29" i="18"/>
  <c r="T29" i="18" s="1"/>
  <c r="V29" i="18"/>
  <c r="W29" i="18" s="1"/>
  <c r="J30" i="18"/>
  <c r="K30" i="18" s="1"/>
  <c r="S30" i="18"/>
  <c r="T30" i="18" s="1"/>
  <c r="V30" i="18"/>
  <c r="W30" i="18" s="1"/>
  <c r="J31" i="18"/>
  <c r="K31" i="18" s="1"/>
  <c r="S31" i="18"/>
  <c r="T31" i="18" s="1"/>
  <c r="V31" i="18"/>
  <c r="W31" i="18" s="1"/>
  <c r="J32" i="18"/>
  <c r="K32" i="18" s="1"/>
  <c r="S32" i="18"/>
  <c r="T32" i="18" s="1"/>
  <c r="V32" i="18"/>
  <c r="W32" i="18" s="1"/>
  <c r="J33" i="18"/>
  <c r="K33" i="18" s="1"/>
  <c r="S33" i="18"/>
  <c r="T33" i="18" s="1"/>
  <c r="V33" i="18"/>
  <c r="W33" i="18" s="1"/>
  <c r="E34" i="18"/>
  <c r="J34" i="18"/>
  <c r="K34" i="18" s="1"/>
  <c r="S34" i="18"/>
  <c r="T34" i="18" s="1"/>
  <c r="V34" i="18"/>
  <c r="W34" i="18" s="1"/>
  <c r="J35" i="18"/>
  <c r="K35" i="18" s="1"/>
  <c r="S35" i="18"/>
  <c r="T35" i="18" s="1"/>
  <c r="V35" i="18"/>
  <c r="W35" i="18" s="1"/>
  <c r="J36" i="18"/>
  <c r="K36" i="18" s="1"/>
  <c r="S36" i="18"/>
  <c r="T36" i="18" s="1"/>
  <c r="V36" i="18"/>
  <c r="W36" i="18" s="1"/>
  <c r="J37" i="18"/>
  <c r="K37" i="18" s="1"/>
  <c r="S37" i="18"/>
  <c r="T37" i="18" s="1"/>
  <c r="V37" i="18"/>
  <c r="W37" i="18" s="1"/>
  <c r="J38" i="18"/>
  <c r="K38" i="18" s="1"/>
  <c r="S38" i="18"/>
  <c r="T38" i="18" s="1"/>
  <c r="V38" i="18"/>
  <c r="W38" i="18" s="1"/>
  <c r="J39" i="18"/>
  <c r="K39" i="18" s="1"/>
  <c r="S39" i="18"/>
  <c r="T39" i="18" s="1"/>
  <c r="V39" i="18"/>
  <c r="W39" i="18" s="1"/>
  <c r="J40" i="18"/>
  <c r="K40" i="18" s="1"/>
  <c r="S40" i="18"/>
  <c r="T40" i="18" s="1"/>
  <c r="V40" i="18"/>
  <c r="W40" i="18" s="1"/>
  <c r="J41" i="18"/>
  <c r="K41" i="18" s="1"/>
  <c r="S41" i="18"/>
  <c r="T41" i="18" s="1"/>
  <c r="V41" i="18"/>
  <c r="W41" i="18" s="1"/>
  <c r="J42" i="18"/>
  <c r="K42" i="18" s="1"/>
  <c r="S42" i="18"/>
  <c r="T42" i="18" s="1"/>
  <c r="V42" i="18"/>
  <c r="W42" i="18" s="1"/>
  <c r="J43" i="18"/>
  <c r="K43" i="18" s="1"/>
  <c r="S43" i="18"/>
  <c r="T43" i="18" s="1"/>
  <c r="V43" i="18"/>
  <c r="W43" i="18" s="1"/>
  <c r="J44" i="18"/>
  <c r="K44" i="18" s="1"/>
  <c r="S44" i="18"/>
  <c r="T44" i="18" s="1"/>
  <c r="V44" i="18"/>
  <c r="W44" i="18" s="1"/>
  <c r="J45" i="18"/>
  <c r="K45" i="18" s="1"/>
  <c r="S45" i="18"/>
  <c r="T45" i="18" s="1"/>
  <c r="V45" i="18"/>
  <c r="W45" i="18" s="1"/>
  <c r="J46" i="18"/>
  <c r="K46" i="18" s="1"/>
  <c r="S46" i="18"/>
  <c r="T46" i="18" s="1"/>
  <c r="V46" i="18"/>
  <c r="W46" i="18" s="1"/>
  <c r="J47" i="18"/>
  <c r="K47" i="18" s="1"/>
  <c r="S47" i="18"/>
  <c r="T47" i="18" s="1"/>
  <c r="V47" i="18"/>
  <c r="W47" i="18" s="1"/>
  <c r="J48" i="18"/>
  <c r="K48" i="18" s="1"/>
  <c r="S48" i="18"/>
  <c r="T48" i="18" s="1"/>
  <c r="V48" i="18"/>
  <c r="W48" i="18" s="1"/>
  <c r="J49" i="18"/>
  <c r="K49" i="18" s="1"/>
  <c r="S49" i="18"/>
  <c r="T49" i="18" s="1"/>
  <c r="V49" i="18"/>
  <c r="W49" i="18" s="1"/>
  <c r="J50" i="18"/>
  <c r="K50" i="18" s="1"/>
  <c r="S50" i="18"/>
  <c r="T50" i="18" s="1"/>
  <c r="V50" i="18"/>
  <c r="W50" i="18" s="1"/>
  <c r="J51" i="18"/>
  <c r="K51" i="18" s="1"/>
  <c r="S51" i="18"/>
  <c r="T51" i="18" s="1"/>
  <c r="V51" i="18"/>
  <c r="W51" i="18" s="1"/>
  <c r="J52" i="18"/>
  <c r="K52" i="18" s="1"/>
  <c r="S52" i="18"/>
  <c r="T52" i="18" s="1"/>
  <c r="V52" i="18"/>
  <c r="W52" i="18" s="1"/>
  <c r="J53" i="18"/>
  <c r="K53" i="18" s="1"/>
  <c r="S53" i="18"/>
  <c r="T53" i="18" s="1"/>
  <c r="V53" i="18"/>
  <c r="W53" i="18" s="1"/>
  <c r="J54" i="18"/>
  <c r="K54" i="18" s="1"/>
  <c r="S54" i="18"/>
  <c r="T54" i="18" s="1"/>
  <c r="V54" i="18"/>
  <c r="W54" i="18" s="1"/>
  <c r="J55" i="18"/>
  <c r="K55" i="18" s="1"/>
  <c r="S55" i="18"/>
  <c r="T55" i="18" s="1"/>
  <c r="V55" i="18"/>
  <c r="W55" i="18" s="1"/>
  <c r="J56" i="18"/>
  <c r="K56" i="18" s="1"/>
  <c r="S56" i="18"/>
  <c r="T56" i="18" s="1"/>
  <c r="V56" i="18"/>
  <c r="W56" i="18" s="1"/>
  <c r="J57" i="18"/>
  <c r="K57" i="18" s="1"/>
  <c r="S57" i="18"/>
  <c r="T57" i="18" s="1"/>
  <c r="V57" i="18"/>
  <c r="W57" i="18" s="1"/>
  <c r="J58" i="18"/>
  <c r="K58" i="18" s="1"/>
  <c r="S58" i="18"/>
  <c r="T58" i="18" s="1"/>
  <c r="V58" i="18"/>
  <c r="W58" i="18" s="1"/>
  <c r="J59" i="18"/>
  <c r="K59" i="18" s="1"/>
  <c r="S59" i="18"/>
  <c r="T59" i="18" s="1"/>
  <c r="V59" i="18"/>
  <c r="W59" i="18" s="1"/>
  <c r="J60" i="18"/>
  <c r="K60" i="18" s="1"/>
  <c r="S60" i="18"/>
  <c r="T60" i="18" s="1"/>
  <c r="V60" i="18"/>
  <c r="W60" i="18" s="1"/>
  <c r="J61" i="18"/>
  <c r="K61" i="18" s="1"/>
  <c r="S61" i="18"/>
  <c r="T61" i="18" s="1"/>
  <c r="V61" i="18"/>
  <c r="W61" i="18" s="1"/>
  <c r="J62" i="18"/>
  <c r="K62" i="18" s="1"/>
  <c r="S62" i="18"/>
  <c r="T62" i="18" s="1"/>
  <c r="V62" i="18"/>
  <c r="W62" i="18" s="1"/>
  <c r="J63" i="18"/>
  <c r="K63" i="18" s="1"/>
  <c r="S63" i="18"/>
  <c r="T63" i="18" s="1"/>
  <c r="V63" i="18"/>
  <c r="W63" i="18" s="1"/>
  <c r="J64" i="18"/>
  <c r="K64" i="18" s="1"/>
  <c r="S64" i="18"/>
  <c r="T64" i="18" s="1"/>
  <c r="V64" i="18"/>
  <c r="W64" i="18" s="1"/>
  <c r="J65" i="18"/>
  <c r="K65" i="18" s="1"/>
  <c r="S65" i="18"/>
  <c r="T65" i="18" s="1"/>
  <c r="V65" i="18"/>
  <c r="W65" i="18" s="1"/>
  <c r="J66" i="18"/>
  <c r="K66" i="18" s="1"/>
  <c r="S66" i="18"/>
  <c r="T66" i="18" s="1"/>
  <c r="V66" i="18"/>
  <c r="W66" i="18" s="1"/>
  <c r="J67" i="18"/>
  <c r="K67" i="18" s="1"/>
  <c r="S67" i="18"/>
  <c r="T67" i="18" s="1"/>
  <c r="V67" i="18"/>
  <c r="W67" i="18" s="1"/>
  <c r="J68" i="18"/>
  <c r="K68" i="18" s="1"/>
  <c r="S68" i="18"/>
  <c r="T68" i="18" s="1"/>
  <c r="V68" i="18"/>
  <c r="W68" i="18" s="1"/>
  <c r="J69" i="18"/>
  <c r="K69" i="18" s="1"/>
  <c r="S69" i="18"/>
  <c r="T69" i="18" s="1"/>
  <c r="V69" i="18"/>
  <c r="W69" i="18" s="1"/>
  <c r="J70" i="18"/>
  <c r="K70" i="18" s="1"/>
  <c r="S70" i="18"/>
  <c r="T70" i="18" s="1"/>
  <c r="V70" i="18"/>
  <c r="W70" i="18" s="1"/>
  <c r="J71" i="18"/>
  <c r="K71" i="18" s="1"/>
  <c r="S71" i="18"/>
  <c r="T71" i="18" s="1"/>
  <c r="V71" i="18"/>
  <c r="W71" i="18" s="1"/>
  <c r="J72" i="18"/>
  <c r="K72" i="18" s="1"/>
  <c r="S72" i="18"/>
  <c r="T72" i="18" s="1"/>
  <c r="V72" i="18"/>
  <c r="W72" i="18" s="1"/>
  <c r="J73" i="18"/>
  <c r="K73" i="18" s="1"/>
  <c r="S73" i="18"/>
  <c r="T73" i="18" s="1"/>
  <c r="V73" i="18"/>
  <c r="W73" i="18" s="1"/>
  <c r="E74" i="18"/>
  <c r="J74" i="18"/>
  <c r="K74" i="18" s="1"/>
  <c r="S74" i="18"/>
  <c r="T74" i="18" s="1"/>
  <c r="V74" i="18"/>
  <c r="W74" i="18" s="1"/>
  <c r="J75" i="18"/>
  <c r="K75" i="18" s="1"/>
  <c r="S75" i="18"/>
  <c r="T75" i="18" s="1"/>
  <c r="V75" i="18"/>
  <c r="W75" i="18" s="1"/>
  <c r="J76" i="18"/>
  <c r="K76" i="18" s="1"/>
  <c r="S76" i="18"/>
  <c r="T76" i="18" s="1"/>
  <c r="V76" i="18"/>
  <c r="W76" i="18" s="1"/>
  <c r="J77" i="18"/>
  <c r="K77" i="18" s="1"/>
  <c r="S77" i="18"/>
  <c r="T77" i="18" s="1"/>
  <c r="V77" i="18"/>
  <c r="W77" i="18" s="1"/>
  <c r="J78" i="18"/>
  <c r="K78" i="18" s="1"/>
  <c r="S78" i="18"/>
  <c r="T78" i="18" s="1"/>
  <c r="V78" i="18"/>
  <c r="W78" i="18" s="1"/>
  <c r="J79" i="18"/>
  <c r="K79" i="18" s="1"/>
  <c r="S79" i="18"/>
  <c r="T79" i="18" s="1"/>
  <c r="V79" i="18"/>
  <c r="W79" i="18" s="1"/>
  <c r="J80" i="18"/>
  <c r="K80" i="18" s="1"/>
  <c r="S80" i="18"/>
  <c r="T80" i="18" s="1"/>
  <c r="V80" i="18"/>
  <c r="W80" i="18" s="1"/>
  <c r="J81" i="18"/>
  <c r="K81" i="18" s="1"/>
  <c r="S81" i="18"/>
  <c r="T81" i="18" s="1"/>
  <c r="V81" i="18"/>
  <c r="W81" i="18" s="1"/>
  <c r="J82" i="18"/>
  <c r="K82" i="18" s="1"/>
  <c r="S82" i="18"/>
  <c r="T82" i="18" s="1"/>
  <c r="V82" i="18"/>
  <c r="W82" i="18" s="1"/>
  <c r="J83" i="18"/>
  <c r="K83" i="18" s="1"/>
  <c r="S83" i="18"/>
  <c r="T83" i="18" s="1"/>
  <c r="V83" i="18"/>
  <c r="W83" i="18" s="1"/>
  <c r="J84" i="18"/>
  <c r="K84" i="18" s="1"/>
  <c r="S84" i="18"/>
  <c r="T84" i="18" s="1"/>
  <c r="V84" i="18"/>
  <c r="W84" i="18" s="1"/>
  <c r="J85" i="18"/>
  <c r="K85" i="18" s="1"/>
  <c r="S85" i="18"/>
  <c r="T85" i="18" s="1"/>
  <c r="V85" i="18"/>
  <c r="W85" i="18" s="1"/>
  <c r="J86" i="18"/>
  <c r="K86" i="18" s="1"/>
  <c r="S86" i="18"/>
  <c r="T86" i="18" s="1"/>
  <c r="V86" i="18"/>
  <c r="W86" i="18" s="1"/>
  <c r="J87" i="18"/>
  <c r="K87" i="18" s="1"/>
  <c r="S87" i="18"/>
  <c r="T87" i="18" s="1"/>
  <c r="V87" i="18"/>
  <c r="W87" i="18" s="1"/>
  <c r="J88" i="18"/>
  <c r="K88" i="18" s="1"/>
  <c r="S88" i="18"/>
  <c r="T88" i="18" s="1"/>
  <c r="V88" i="18"/>
  <c r="W88" i="18" s="1"/>
  <c r="J89" i="18"/>
  <c r="K89" i="18" s="1"/>
  <c r="S89" i="18"/>
  <c r="T89" i="18" s="1"/>
  <c r="V89" i="18"/>
  <c r="W89" i="18" s="1"/>
  <c r="J90" i="18"/>
  <c r="K90" i="18" s="1"/>
  <c r="S90" i="18"/>
  <c r="T90" i="18" s="1"/>
  <c r="V90" i="18"/>
  <c r="W90" i="18" s="1"/>
  <c r="J91" i="18"/>
  <c r="K91" i="18" s="1"/>
  <c r="S91" i="18"/>
  <c r="T91" i="18" s="1"/>
  <c r="V91" i="18"/>
  <c r="W91" i="18" s="1"/>
  <c r="J92" i="18"/>
  <c r="K92" i="18" s="1"/>
  <c r="S92" i="18"/>
  <c r="T92" i="18" s="1"/>
  <c r="V92" i="18"/>
  <c r="W92" i="18" s="1"/>
  <c r="J93" i="18"/>
  <c r="K93" i="18" s="1"/>
  <c r="S93" i="18"/>
  <c r="T93" i="18" s="1"/>
  <c r="V93" i="18"/>
  <c r="W93" i="18" s="1"/>
  <c r="J94" i="18"/>
  <c r="K94" i="18" s="1"/>
  <c r="S94" i="18"/>
  <c r="T94" i="18" s="1"/>
  <c r="V94" i="18"/>
  <c r="W94" i="18" s="1"/>
  <c r="J95" i="18"/>
  <c r="K95" i="18" s="1"/>
  <c r="S95" i="18"/>
  <c r="T95" i="18" s="1"/>
  <c r="V95" i="18"/>
  <c r="W95" i="18" s="1"/>
  <c r="J96" i="18"/>
  <c r="K96" i="18" s="1"/>
  <c r="S96" i="18"/>
  <c r="T96" i="18" s="1"/>
  <c r="V96" i="18"/>
  <c r="W96" i="18" s="1"/>
  <c r="J97" i="18"/>
  <c r="K97" i="18" s="1"/>
  <c r="S97" i="18"/>
  <c r="T97" i="18" s="1"/>
  <c r="V97" i="18"/>
  <c r="W97" i="18" s="1"/>
  <c r="J98" i="18"/>
  <c r="K98" i="18" s="1"/>
  <c r="S98" i="18"/>
  <c r="T98" i="18" s="1"/>
  <c r="V98" i="18"/>
  <c r="W98" i="18" s="1"/>
  <c r="J99" i="18"/>
  <c r="K99" i="18" s="1"/>
  <c r="S99" i="18"/>
  <c r="T99" i="18" s="1"/>
  <c r="V99" i="18"/>
  <c r="W99" i="18" s="1"/>
  <c r="J100" i="18"/>
  <c r="K100" i="18" s="1"/>
  <c r="S100" i="18"/>
  <c r="T100" i="18" s="1"/>
  <c r="V100" i="18"/>
  <c r="W100" i="18" s="1"/>
  <c r="J101" i="18"/>
  <c r="K101" i="18" s="1"/>
  <c r="S101" i="18"/>
  <c r="T101" i="18" s="1"/>
  <c r="V101" i="18"/>
  <c r="W101" i="18" s="1"/>
  <c r="J102" i="18"/>
  <c r="K102" i="18" s="1"/>
  <c r="S102" i="18"/>
  <c r="T102" i="18" s="1"/>
  <c r="V102" i="18"/>
  <c r="W102" i="18" s="1"/>
  <c r="J103" i="18"/>
  <c r="K103" i="18" s="1"/>
  <c r="S103" i="18"/>
  <c r="T103" i="18" s="1"/>
  <c r="V103" i="18"/>
  <c r="W103" i="18" s="1"/>
  <c r="J104" i="18"/>
  <c r="K104" i="18" s="1"/>
  <c r="S104" i="18"/>
  <c r="T104" i="18" s="1"/>
  <c r="V104" i="18"/>
  <c r="W104" i="18" s="1"/>
  <c r="J105" i="18"/>
  <c r="K105" i="18" s="1"/>
  <c r="S105" i="18"/>
  <c r="T105" i="18" s="1"/>
  <c r="V105" i="18"/>
  <c r="W105" i="18" s="1"/>
  <c r="J106" i="18"/>
  <c r="K106" i="18" s="1"/>
  <c r="S106" i="18"/>
  <c r="T106" i="18" s="1"/>
  <c r="V106" i="18"/>
  <c r="W106" i="18" s="1"/>
  <c r="J107" i="18"/>
  <c r="K107" i="18" s="1"/>
  <c r="S107" i="18"/>
  <c r="T107" i="18" s="1"/>
  <c r="V107" i="18"/>
  <c r="W107" i="18" s="1"/>
  <c r="J108" i="18"/>
  <c r="K108" i="18" s="1"/>
  <c r="S108" i="18"/>
  <c r="T108" i="18" s="1"/>
  <c r="V108" i="18"/>
  <c r="W108" i="18" s="1"/>
  <c r="J109" i="18"/>
  <c r="K109" i="18" s="1"/>
  <c r="S109" i="18"/>
  <c r="T109" i="18" s="1"/>
  <c r="V109" i="18"/>
  <c r="W109" i="18" s="1"/>
  <c r="J110" i="18"/>
  <c r="K110" i="18" s="1"/>
  <c r="S110" i="18"/>
  <c r="T110" i="18" s="1"/>
  <c r="V110" i="18"/>
  <c r="W110" i="18" s="1"/>
  <c r="J111" i="18"/>
  <c r="K111" i="18" s="1"/>
  <c r="S111" i="18"/>
  <c r="T111" i="18" s="1"/>
  <c r="V111" i="18"/>
  <c r="W111" i="18" s="1"/>
  <c r="J112" i="18"/>
  <c r="K112" i="18" s="1"/>
  <c r="S112" i="18"/>
  <c r="T112" i="18" s="1"/>
  <c r="V112" i="18"/>
  <c r="W112" i="18" s="1"/>
  <c r="J113" i="18"/>
  <c r="K113" i="18" s="1"/>
  <c r="S113" i="18"/>
  <c r="T113" i="18" s="1"/>
  <c r="V113" i="18"/>
  <c r="W113" i="18" s="1"/>
  <c r="J114" i="18"/>
  <c r="K114" i="18" s="1"/>
  <c r="S114" i="18"/>
  <c r="T114" i="18" s="1"/>
  <c r="V114" i="18"/>
  <c r="W114" i="18" s="1"/>
  <c r="J115" i="18"/>
  <c r="K115" i="18" s="1"/>
  <c r="S115" i="18"/>
  <c r="T115" i="18" s="1"/>
  <c r="V115" i="18"/>
  <c r="W115" i="18" s="1"/>
  <c r="J116" i="18"/>
  <c r="K116" i="18" s="1"/>
  <c r="S116" i="18"/>
  <c r="T116" i="18" s="1"/>
  <c r="V116" i="18"/>
  <c r="W116" i="18" s="1"/>
  <c r="J117" i="18"/>
  <c r="K117" i="18" s="1"/>
  <c r="S117" i="18"/>
  <c r="T117" i="18" s="1"/>
  <c r="V117" i="18"/>
  <c r="W117" i="18" s="1"/>
  <c r="J118" i="18"/>
  <c r="K118" i="18" s="1"/>
  <c r="S118" i="18"/>
  <c r="T118" i="18" s="1"/>
  <c r="V118" i="18"/>
  <c r="W118" i="18" s="1"/>
  <c r="J119" i="18"/>
  <c r="K119" i="18" s="1"/>
  <c r="S119" i="18"/>
  <c r="T119" i="18" s="1"/>
  <c r="V119" i="18"/>
  <c r="W119" i="18" s="1"/>
  <c r="J120" i="18"/>
  <c r="K120" i="18" s="1"/>
  <c r="S120" i="18"/>
  <c r="T120" i="18" s="1"/>
  <c r="V120" i="18"/>
  <c r="W120" i="18" s="1"/>
  <c r="J121" i="18"/>
  <c r="K121" i="18" s="1"/>
  <c r="S121" i="18"/>
  <c r="T121" i="18" s="1"/>
  <c r="V121" i="18"/>
  <c r="W121" i="18" s="1"/>
  <c r="J122" i="18"/>
  <c r="K122" i="18" s="1"/>
  <c r="S122" i="18"/>
  <c r="T122" i="18" s="1"/>
  <c r="V122" i="18"/>
  <c r="W122" i="18" s="1"/>
  <c r="J123" i="18"/>
  <c r="K123" i="18" s="1"/>
  <c r="S123" i="18"/>
  <c r="T123" i="18" s="1"/>
  <c r="V123" i="18"/>
  <c r="W123" i="18" s="1"/>
  <c r="J124" i="18"/>
  <c r="K124" i="18" s="1"/>
  <c r="S124" i="18"/>
  <c r="T124" i="18" s="1"/>
  <c r="V124" i="18"/>
  <c r="W124" i="18" s="1"/>
  <c r="J125" i="18"/>
  <c r="K125" i="18" s="1"/>
  <c r="S125" i="18"/>
  <c r="T125" i="18" s="1"/>
  <c r="V125" i="18"/>
  <c r="W125" i="18" s="1"/>
  <c r="J126" i="18"/>
  <c r="K126" i="18" s="1"/>
  <c r="S126" i="18"/>
  <c r="T126" i="18" s="1"/>
  <c r="V126" i="18"/>
  <c r="W126" i="18" s="1"/>
  <c r="J127" i="18"/>
  <c r="K127" i="18" s="1"/>
  <c r="S127" i="18"/>
  <c r="T127" i="18" s="1"/>
  <c r="V127" i="18"/>
  <c r="W127" i="18" s="1"/>
  <c r="J128" i="18"/>
  <c r="K128" i="18" s="1"/>
  <c r="S128" i="18"/>
  <c r="T128" i="18" s="1"/>
  <c r="V128" i="18"/>
  <c r="W128" i="18" s="1"/>
  <c r="J129" i="18"/>
  <c r="K129" i="18" s="1"/>
  <c r="S129" i="18"/>
  <c r="T129" i="18" s="1"/>
  <c r="V129" i="18"/>
  <c r="W129" i="18" s="1"/>
  <c r="J130" i="18"/>
  <c r="K130" i="18" s="1"/>
  <c r="S130" i="18"/>
  <c r="T130" i="18" s="1"/>
  <c r="V130" i="18"/>
  <c r="W130" i="18" s="1"/>
  <c r="J131" i="18"/>
  <c r="K131" i="18" s="1"/>
  <c r="S131" i="18"/>
  <c r="T131" i="18" s="1"/>
  <c r="V131" i="18"/>
  <c r="W131" i="18" s="1"/>
  <c r="J132" i="18"/>
  <c r="K132" i="18" s="1"/>
  <c r="S132" i="18"/>
  <c r="T132" i="18" s="1"/>
  <c r="V132" i="18"/>
  <c r="W132" i="18" s="1"/>
  <c r="J133" i="18"/>
  <c r="K133" i="18" s="1"/>
  <c r="S133" i="18"/>
  <c r="T133" i="18" s="1"/>
  <c r="V133" i="18"/>
  <c r="W133" i="18" s="1"/>
  <c r="E134" i="18"/>
  <c r="J134" i="18"/>
  <c r="K134" i="18" s="1"/>
  <c r="S134" i="18"/>
  <c r="T134" i="18" s="1"/>
  <c r="V134" i="18"/>
  <c r="W134" i="18" s="1"/>
  <c r="J135" i="18"/>
  <c r="K135" i="18" s="1"/>
  <c r="S135" i="18"/>
  <c r="T135" i="18" s="1"/>
  <c r="V135" i="18"/>
  <c r="W135" i="18" s="1"/>
  <c r="J136" i="18"/>
  <c r="K136" i="18" s="1"/>
  <c r="S136" i="18"/>
  <c r="T136" i="18" s="1"/>
  <c r="V136" i="18"/>
  <c r="W136" i="18" s="1"/>
  <c r="J137" i="18"/>
  <c r="K137" i="18" s="1"/>
  <c r="S137" i="18"/>
  <c r="T137" i="18" s="1"/>
  <c r="V137" i="18"/>
  <c r="W137" i="18" s="1"/>
  <c r="J138" i="18"/>
  <c r="K138" i="18" s="1"/>
  <c r="S138" i="18"/>
  <c r="T138" i="18" s="1"/>
  <c r="V138" i="18"/>
  <c r="W138" i="18" s="1"/>
  <c r="J139" i="18"/>
  <c r="K139" i="18" s="1"/>
  <c r="S139" i="18"/>
  <c r="T139" i="18" s="1"/>
  <c r="V139" i="18"/>
  <c r="W139" i="18" s="1"/>
  <c r="J140" i="18"/>
  <c r="K140" i="18" s="1"/>
  <c r="S140" i="18"/>
  <c r="T140" i="18" s="1"/>
  <c r="V140" i="18"/>
  <c r="W140" i="18" s="1"/>
  <c r="J141" i="18"/>
  <c r="K141" i="18" s="1"/>
  <c r="S141" i="18"/>
  <c r="T141" i="18" s="1"/>
  <c r="V141" i="18"/>
  <c r="W141" i="18" s="1"/>
  <c r="J142" i="18"/>
  <c r="K142" i="18" s="1"/>
  <c r="S142" i="18"/>
  <c r="T142" i="18" s="1"/>
  <c r="V142" i="18"/>
  <c r="W142" i="18" s="1"/>
  <c r="J143" i="18"/>
  <c r="K143" i="18" s="1"/>
  <c r="S143" i="18"/>
  <c r="T143" i="18" s="1"/>
  <c r="V143" i="18"/>
  <c r="W143" i="18" s="1"/>
  <c r="J144" i="18"/>
  <c r="K144" i="18" s="1"/>
  <c r="S144" i="18"/>
  <c r="T144" i="18" s="1"/>
  <c r="V144" i="18"/>
  <c r="W144" i="18" s="1"/>
  <c r="J145" i="18"/>
  <c r="K145" i="18" s="1"/>
  <c r="S145" i="18"/>
  <c r="T145" i="18" s="1"/>
  <c r="V145" i="18"/>
  <c r="W145" i="18" s="1"/>
  <c r="J146" i="18"/>
  <c r="K146" i="18" s="1"/>
  <c r="S146" i="18"/>
  <c r="T146" i="18" s="1"/>
  <c r="V146" i="18"/>
  <c r="W146" i="18" s="1"/>
  <c r="J147" i="18"/>
  <c r="K147" i="18" s="1"/>
  <c r="S147" i="18"/>
  <c r="T147" i="18" s="1"/>
  <c r="V147" i="18"/>
  <c r="W147" i="18" s="1"/>
  <c r="J148" i="18"/>
  <c r="K148" i="18" s="1"/>
  <c r="S148" i="18"/>
  <c r="T148" i="18" s="1"/>
  <c r="V148" i="18"/>
  <c r="W148" i="18" s="1"/>
  <c r="J149" i="18"/>
  <c r="K149" i="18" s="1"/>
  <c r="S149" i="18"/>
  <c r="T149" i="18" s="1"/>
  <c r="V149" i="18"/>
  <c r="W149" i="18" s="1"/>
  <c r="J150" i="18"/>
  <c r="K150" i="18" s="1"/>
  <c r="S150" i="18"/>
  <c r="T150" i="18" s="1"/>
  <c r="V150" i="18"/>
  <c r="W150" i="18" s="1"/>
  <c r="J151" i="18"/>
  <c r="K151" i="18" s="1"/>
  <c r="S151" i="18"/>
  <c r="T151" i="18" s="1"/>
  <c r="V151" i="18"/>
  <c r="W151" i="18" s="1"/>
  <c r="J152" i="18"/>
  <c r="K152" i="18" s="1"/>
  <c r="S152" i="18"/>
  <c r="T152" i="18" s="1"/>
  <c r="V152" i="18"/>
  <c r="W152" i="18" s="1"/>
  <c r="J153" i="18"/>
  <c r="K153" i="18" s="1"/>
  <c r="S153" i="18"/>
  <c r="T153" i="18" s="1"/>
  <c r="V153" i="18"/>
  <c r="W153" i="18" s="1"/>
  <c r="J154" i="18"/>
  <c r="K154" i="18" s="1"/>
  <c r="S154" i="18"/>
  <c r="T154" i="18" s="1"/>
  <c r="V154" i="18"/>
  <c r="W154" i="18" s="1"/>
  <c r="J155" i="18"/>
  <c r="K155" i="18" s="1"/>
  <c r="S155" i="18"/>
  <c r="T155" i="18" s="1"/>
  <c r="V155" i="18"/>
  <c r="W155" i="18" s="1"/>
  <c r="J156" i="18"/>
  <c r="K156" i="18" s="1"/>
  <c r="S156" i="18"/>
  <c r="T156" i="18" s="1"/>
  <c r="V156" i="18"/>
  <c r="W156" i="18" s="1"/>
  <c r="J157" i="18"/>
  <c r="K157" i="18" s="1"/>
  <c r="S157" i="18"/>
  <c r="T157" i="18" s="1"/>
  <c r="V157" i="18"/>
  <c r="W157" i="18" s="1"/>
  <c r="J158" i="18"/>
  <c r="K158" i="18" s="1"/>
  <c r="S158" i="18"/>
  <c r="T158" i="18" s="1"/>
  <c r="V158" i="18"/>
  <c r="W158" i="18" s="1"/>
  <c r="J159" i="18"/>
  <c r="K159" i="18" s="1"/>
  <c r="S159" i="18"/>
  <c r="T159" i="18" s="1"/>
  <c r="V159" i="18"/>
  <c r="W159" i="18" s="1"/>
  <c r="J160" i="18"/>
  <c r="K160" i="18" s="1"/>
  <c r="S160" i="18"/>
  <c r="T160" i="18" s="1"/>
  <c r="V160" i="18"/>
  <c r="W160" i="18" s="1"/>
  <c r="J161" i="18"/>
  <c r="K161" i="18" s="1"/>
  <c r="S161" i="18"/>
  <c r="T161" i="18" s="1"/>
  <c r="V161" i="18"/>
  <c r="W161" i="18" s="1"/>
  <c r="J162" i="18"/>
  <c r="K162" i="18" s="1"/>
  <c r="S162" i="18"/>
  <c r="T162" i="18" s="1"/>
  <c r="V162" i="18"/>
  <c r="W162" i="18" s="1"/>
  <c r="J163" i="18"/>
  <c r="K163" i="18" s="1"/>
  <c r="S163" i="18"/>
  <c r="T163" i="18" s="1"/>
  <c r="V163" i="18"/>
  <c r="W163" i="18" s="1"/>
  <c r="J164" i="18"/>
  <c r="K164" i="18" s="1"/>
  <c r="S164" i="18"/>
  <c r="T164" i="18" s="1"/>
  <c r="V164" i="18"/>
  <c r="W164" i="18" s="1"/>
  <c r="J165" i="18"/>
  <c r="K165" i="18" s="1"/>
  <c r="S165" i="18"/>
  <c r="T165" i="18" s="1"/>
  <c r="V165" i="18"/>
  <c r="W165" i="18" s="1"/>
  <c r="J166" i="18"/>
  <c r="K166" i="18" s="1"/>
  <c r="S166" i="18"/>
  <c r="T166" i="18" s="1"/>
  <c r="V166" i="18"/>
  <c r="W166" i="18" s="1"/>
  <c r="J167" i="18"/>
  <c r="K167" i="18" s="1"/>
  <c r="S167" i="18"/>
  <c r="T167" i="18" s="1"/>
  <c r="V167" i="18"/>
  <c r="W167" i="18" s="1"/>
  <c r="J168" i="18"/>
  <c r="K168" i="18" s="1"/>
  <c r="S168" i="18"/>
  <c r="T168" i="18" s="1"/>
  <c r="V168" i="18"/>
  <c r="W168" i="18" s="1"/>
  <c r="J169" i="18"/>
  <c r="K169" i="18" s="1"/>
  <c r="S169" i="18"/>
  <c r="T169" i="18" s="1"/>
  <c r="V169" i="18"/>
  <c r="W169" i="18" s="1"/>
  <c r="J170" i="18"/>
  <c r="K170" i="18" s="1"/>
  <c r="S170" i="18"/>
  <c r="T170" i="18" s="1"/>
  <c r="V170" i="18"/>
  <c r="W170" i="18" s="1"/>
  <c r="J171" i="18"/>
  <c r="K171" i="18" s="1"/>
  <c r="S171" i="18"/>
  <c r="T171" i="18" s="1"/>
  <c r="V171" i="18"/>
  <c r="W171" i="18" s="1"/>
  <c r="J172" i="18"/>
  <c r="K172" i="18" s="1"/>
  <c r="S172" i="18"/>
  <c r="T172" i="18" s="1"/>
  <c r="V172" i="18"/>
  <c r="W172" i="18" s="1"/>
  <c r="J173" i="18"/>
  <c r="K173" i="18" s="1"/>
  <c r="S173" i="18"/>
  <c r="T173" i="18" s="1"/>
  <c r="V173" i="18"/>
  <c r="W173" i="18" s="1"/>
  <c r="J174" i="18"/>
  <c r="K174" i="18" s="1"/>
  <c r="S174" i="18"/>
  <c r="T174" i="18" s="1"/>
  <c r="V174" i="18"/>
  <c r="W174" i="18" s="1"/>
  <c r="J175" i="18"/>
  <c r="K175" i="18" s="1"/>
  <c r="S175" i="18"/>
  <c r="T175" i="18" s="1"/>
  <c r="V175" i="18"/>
  <c r="W175" i="18" s="1"/>
  <c r="J176" i="18"/>
  <c r="K176" i="18" s="1"/>
  <c r="S176" i="18"/>
  <c r="T176" i="18" s="1"/>
  <c r="V176" i="18"/>
  <c r="W176" i="18" s="1"/>
  <c r="J177" i="18"/>
  <c r="K177" i="18" s="1"/>
  <c r="S177" i="18"/>
  <c r="T177" i="18" s="1"/>
  <c r="V177" i="18"/>
  <c r="W177" i="18" s="1"/>
  <c r="J178" i="18"/>
  <c r="K178" i="18" s="1"/>
  <c r="S178" i="18"/>
  <c r="T178" i="18" s="1"/>
  <c r="V178" i="18"/>
  <c r="W178" i="18" s="1"/>
  <c r="J179" i="18"/>
  <c r="K179" i="18" s="1"/>
  <c r="S179" i="18"/>
  <c r="T179" i="18" s="1"/>
  <c r="V179" i="18"/>
  <c r="W179" i="18" s="1"/>
  <c r="J180" i="18"/>
  <c r="K180" i="18" s="1"/>
  <c r="S180" i="18"/>
  <c r="T180" i="18" s="1"/>
  <c r="V180" i="18"/>
  <c r="W180" i="18" s="1"/>
  <c r="J181" i="18"/>
  <c r="K181" i="18" s="1"/>
  <c r="S181" i="18"/>
  <c r="T181" i="18" s="1"/>
  <c r="V181" i="18"/>
  <c r="W181" i="18" s="1"/>
  <c r="J182" i="18"/>
  <c r="K182" i="18" s="1"/>
  <c r="S182" i="18"/>
  <c r="T182" i="18" s="1"/>
  <c r="V182" i="18"/>
  <c r="W182" i="18" s="1"/>
  <c r="J183" i="18"/>
  <c r="K183" i="18" s="1"/>
  <c r="S183" i="18"/>
  <c r="T183" i="18" s="1"/>
  <c r="V183" i="18"/>
  <c r="W183" i="18" s="1"/>
  <c r="J184" i="18"/>
  <c r="K184" i="18" s="1"/>
  <c r="S184" i="18"/>
  <c r="T184" i="18" s="1"/>
  <c r="V184" i="18"/>
  <c r="W184" i="18" s="1"/>
  <c r="J185" i="18"/>
  <c r="K185" i="18" s="1"/>
  <c r="S185" i="18"/>
  <c r="T185" i="18" s="1"/>
  <c r="V185" i="18"/>
  <c r="W185" i="18" s="1"/>
  <c r="J186" i="18"/>
  <c r="K186" i="18" s="1"/>
  <c r="S186" i="18"/>
  <c r="T186" i="18" s="1"/>
  <c r="V186" i="18"/>
  <c r="W186" i="18" s="1"/>
  <c r="J187" i="18"/>
  <c r="K187" i="18" s="1"/>
  <c r="S187" i="18"/>
  <c r="T187" i="18" s="1"/>
  <c r="V187" i="18"/>
  <c r="W187" i="18" s="1"/>
  <c r="J188" i="18"/>
  <c r="K188" i="18" s="1"/>
  <c r="S188" i="18"/>
  <c r="T188" i="18" s="1"/>
  <c r="V188" i="18"/>
  <c r="W188" i="18" s="1"/>
  <c r="J189" i="18"/>
  <c r="K189" i="18" s="1"/>
  <c r="S189" i="18"/>
  <c r="T189" i="18" s="1"/>
  <c r="V189" i="18"/>
  <c r="W189" i="18" s="1"/>
  <c r="J190" i="18"/>
  <c r="K190" i="18" s="1"/>
  <c r="S190" i="18"/>
  <c r="T190" i="18" s="1"/>
  <c r="V190" i="18"/>
  <c r="W190" i="18" s="1"/>
  <c r="J191" i="18"/>
  <c r="K191" i="18" s="1"/>
  <c r="S191" i="18"/>
  <c r="T191" i="18" s="1"/>
  <c r="V191" i="18"/>
  <c r="W191" i="18" s="1"/>
  <c r="J192" i="18"/>
  <c r="K192" i="18" s="1"/>
  <c r="S192" i="18"/>
  <c r="T192" i="18" s="1"/>
  <c r="V192" i="18"/>
  <c r="W192" i="18" s="1"/>
  <c r="J193" i="18"/>
  <c r="K193" i="18" s="1"/>
  <c r="S193" i="18"/>
  <c r="T193" i="18" s="1"/>
  <c r="V193" i="18"/>
  <c r="W193" i="18" s="1"/>
  <c r="E194" i="18"/>
  <c r="J194" i="18"/>
  <c r="K194" i="18" s="1"/>
  <c r="S194" i="18"/>
  <c r="T194" i="18" s="1"/>
  <c r="V194" i="18"/>
  <c r="W194" i="18" s="1"/>
  <c r="E195" i="18"/>
  <c r="J195" i="18"/>
  <c r="K195" i="18" s="1"/>
  <c r="S195" i="18"/>
  <c r="T195" i="18" s="1"/>
  <c r="V195" i="18"/>
  <c r="W195" i="18" s="1"/>
  <c r="J196" i="18"/>
  <c r="K196" i="18" s="1"/>
  <c r="S196" i="18"/>
  <c r="T196" i="18" s="1"/>
  <c r="V196" i="18"/>
  <c r="W196" i="18" s="1"/>
  <c r="J197" i="18"/>
  <c r="K197" i="18" s="1"/>
  <c r="S197" i="18"/>
  <c r="T197" i="18" s="1"/>
  <c r="V197" i="18"/>
  <c r="W197" i="18" s="1"/>
  <c r="J198" i="18"/>
  <c r="K198" i="18" s="1"/>
  <c r="S198" i="18"/>
  <c r="T198" i="18" s="1"/>
  <c r="V198" i="18"/>
  <c r="W198" i="18" s="1"/>
  <c r="J199" i="18"/>
  <c r="K199" i="18" s="1"/>
  <c r="S199" i="18"/>
  <c r="T199" i="18" s="1"/>
  <c r="V199" i="18"/>
  <c r="W199" i="18" s="1"/>
  <c r="J200" i="18"/>
  <c r="K200" i="18" s="1"/>
  <c r="S200" i="18"/>
  <c r="T200" i="18" s="1"/>
  <c r="V200" i="18"/>
  <c r="W200" i="18" s="1"/>
  <c r="J201" i="18"/>
  <c r="K201" i="18" s="1"/>
  <c r="S201" i="18"/>
  <c r="T201" i="18" s="1"/>
  <c r="V201" i="18"/>
  <c r="W201" i="18" s="1"/>
  <c r="J202" i="18"/>
  <c r="K202" i="18" s="1"/>
  <c r="S202" i="18"/>
  <c r="T202" i="18" s="1"/>
  <c r="V202" i="18"/>
  <c r="W202" i="18" s="1"/>
  <c r="J203" i="18"/>
  <c r="K203" i="18" s="1"/>
  <c r="S203" i="18"/>
  <c r="T203" i="18" s="1"/>
  <c r="V203" i="18"/>
  <c r="W203" i="18" s="1"/>
  <c r="J204" i="18"/>
  <c r="K204" i="18" s="1"/>
  <c r="S204" i="18"/>
  <c r="T204" i="18" s="1"/>
  <c r="V204" i="18"/>
  <c r="W204" i="18" s="1"/>
  <c r="J205" i="18"/>
  <c r="K205" i="18" s="1"/>
  <c r="S205" i="18"/>
  <c r="T205" i="18" s="1"/>
  <c r="V205" i="18"/>
  <c r="W205" i="18" s="1"/>
  <c r="J206" i="18"/>
  <c r="K206" i="18" s="1"/>
  <c r="S206" i="18"/>
  <c r="T206" i="18" s="1"/>
  <c r="V206" i="18"/>
  <c r="W206" i="18" s="1"/>
  <c r="J207" i="18"/>
  <c r="K207" i="18" s="1"/>
  <c r="S207" i="18"/>
  <c r="T207" i="18" s="1"/>
  <c r="V207" i="18"/>
  <c r="W207" i="18" s="1"/>
  <c r="J208" i="18"/>
  <c r="K208" i="18" s="1"/>
  <c r="S208" i="18"/>
  <c r="T208" i="18" s="1"/>
  <c r="V208" i="18"/>
  <c r="W208" i="18" s="1"/>
  <c r="J209" i="18"/>
  <c r="K209" i="18" s="1"/>
  <c r="S209" i="18"/>
  <c r="T209" i="18" s="1"/>
  <c r="V209" i="18"/>
  <c r="W209" i="18" s="1"/>
  <c r="J210" i="18"/>
  <c r="K210" i="18" s="1"/>
  <c r="S210" i="18"/>
  <c r="T210" i="18" s="1"/>
  <c r="V210" i="18"/>
  <c r="W210" i="18" s="1"/>
  <c r="J211" i="18"/>
  <c r="K211" i="18" s="1"/>
  <c r="S211" i="18"/>
  <c r="T211" i="18" s="1"/>
  <c r="V211" i="18"/>
  <c r="W211" i="18" s="1"/>
  <c r="J212" i="18"/>
  <c r="K212" i="18" s="1"/>
  <c r="S212" i="18"/>
  <c r="T212" i="18" s="1"/>
  <c r="V212" i="18"/>
  <c r="W212" i="18" s="1"/>
  <c r="J213" i="18"/>
  <c r="K213" i="18" s="1"/>
  <c r="S213" i="18"/>
  <c r="T213" i="18" s="1"/>
  <c r="V213" i="18"/>
  <c r="W213" i="18" s="1"/>
  <c r="E214" i="18"/>
  <c r="J214" i="18"/>
  <c r="K214" i="18" s="1"/>
  <c r="S214" i="18"/>
  <c r="T214" i="18" s="1"/>
  <c r="V214" i="18"/>
  <c r="W214" i="18" s="1"/>
  <c r="J215" i="18"/>
  <c r="K215" i="18" s="1"/>
  <c r="S215" i="18"/>
  <c r="T215" i="18" s="1"/>
  <c r="V215" i="18"/>
  <c r="W215" i="18" s="1"/>
  <c r="J216" i="18"/>
  <c r="K216" i="18" s="1"/>
  <c r="S216" i="18"/>
  <c r="T216" i="18" s="1"/>
  <c r="V216" i="18"/>
  <c r="W216" i="18" s="1"/>
  <c r="J217" i="18"/>
  <c r="K217" i="18" s="1"/>
  <c r="S217" i="18"/>
  <c r="T217" i="18" s="1"/>
  <c r="V217" i="18"/>
  <c r="W217" i="18" s="1"/>
  <c r="J218" i="18"/>
  <c r="K218" i="18" s="1"/>
  <c r="S218" i="18"/>
  <c r="T218" i="18" s="1"/>
  <c r="V218" i="18"/>
  <c r="W218" i="18" s="1"/>
  <c r="J219" i="18"/>
  <c r="K219" i="18" s="1"/>
  <c r="S219" i="18"/>
  <c r="T219" i="18" s="1"/>
  <c r="V219" i="18"/>
  <c r="W219" i="18" s="1"/>
  <c r="J220" i="18"/>
  <c r="K220" i="18" s="1"/>
  <c r="S220" i="18"/>
  <c r="T220" i="18" s="1"/>
  <c r="V220" i="18"/>
  <c r="W220" i="18" s="1"/>
  <c r="J221" i="18"/>
  <c r="K221" i="18" s="1"/>
  <c r="S221" i="18"/>
  <c r="T221" i="18" s="1"/>
  <c r="V221" i="18"/>
  <c r="W221" i="18" s="1"/>
  <c r="J222" i="18"/>
  <c r="K222" i="18" s="1"/>
  <c r="S222" i="18"/>
  <c r="T222" i="18" s="1"/>
  <c r="V222" i="18"/>
  <c r="W222" i="18" s="1"/>
  <c r="J223" i="18"/>
  <c r="K223" i="18" s="1"/>
  <c r="S223" i="18"/>
  <c r="T223" i="18" s="1"/>
  <c r="V223" i="18"/>
  <c r="W223" i="18" s="1"/>
  <c r="J224" i="18"/>
  <c r="K224" i="18" s="1"/>
  <c r="S224" i="18"/>
  <c r="T224" i="18" s="1"/>
  <c r="V224" i="18"/>
  <c r="W224" i="18" s="1"/>
  <c r="J225" i="18"/>
  <c r="K225" i="18" s="1"/>
  <c r="S225" i="18"/>
  <c r="T225" i="18" s="1"/>
  <c r="V225" i="18"/>
  <c r="W225" i="18" s="1"/>
  <c r="J226" i="18"/>
  <c r="K226" i="18" s="1"/>
  <c r="S226" i="18"/>
  <c r="T226" i="18" s="1"/>
  <c r="V226" i="18"/>
  <c r="W226" i="18" s="1"/>
  <c r="J227" i="18"/>
  <c r="K227" i="18" s="1"/>
  <c r="S227" i="18"/>
  <c r="T227" i="18" s="1"/>
  <c r="V227" i="18"/>
  <c r="W227" i="18" s="1"/>
  <c r="J228" i="18"/>
  <c r="K228" i="18" s="1"/>
  <c r="S228" i="18"/>
  <c r="T228" i="18" s="1"/>
  <c r="V228" i="18"/>
  <c r="W228" i="18" s="1"/>
  <c r="J229" i="18"/>
  <c r="K229" i="18" s="1"/>
  <c r="S229" i="18"/>
  <c r="T229" i="18" s="1"/>
  <c r="V229" i="18"/>
  <c r="W229" i="18" s="1"/>
  <c r="J230" i="18"/>
  <c r="K230" i="18" s="1"/>
  <c r="S230" i="18"/>
  <c r="T230" i="18" s="1"/>
  <c r="V230" i="18"/>
  <c r="W230" i="18" s="1"/>
  <c r="J231" i="18"/>
  <c r="K231" i="18" s="1"/>
  <c r="S231" i="18"/>
  <c r="T231" i="18" s="1"/>
  <c r="V231" i="18"/>
  <c r="W231" i="18" s="1"/>
  <c r="J232" i="18"/>
  <c r="K232" i="18" s="1"/>
  <c r="S232" i="18"/>
  <c r="T232" i="18" s="1"/>
  <c r="V232" i="18"/>
  <c r="W232" i="18" s="1"/>
  <c r="J233" i="18"/>
  <c r="K233" i="18" s="1"/>
  <c r="S233" i="18"/>
  <c r="T233" i="18" s="1"/>
  <c r="V233" i="18"/>
  <c r="W233" i="18"/>
  <c r="E234" i="18"/>
  <c r="J234" i="18"/>
  <c r="K234" i="18" s="1"/>
  <c r="S234" i="18"/>
  <c r="T234" i="18" s="1"/>
  <c r="V234" i="18"/>
  <c r="W234" i="18" s="1"/>
  <c r="J235" i="18"/>
  <c r="K235" i="18" s="1"/>
  <c r="S235" i="18"/>
  <c r="T235" i="18" s="1"/>
  <c r="V235" i="18"/>
  <c r="W235" i="18" s="1"/>
  <c r="J236" i="18"/>
  <c r="K236" i="18" s="1"/>
  <c r="S236" i="18"/>
  <c r="T236" i="18" s="1"/>
  <c r="V236" i="18"/>
  <c r="W236" i="18" s="1"/>
  <c r="J237" i="18"/>
  <c r="K237" i="18" s="1"/>
  <c r="S237" i="18"/>
  <c r="T237" i="18" s="1"/>
  <c r="V237" i="18"/>
  <c r="W237" i="18" s="1"/>
  <c r="J238" i="18"/>
  <c r="K238" i="18" s="1"/>
  <c r="S238" i="18"/>
  <c r="T238" i="18" s="1"/>
  <c r="V238" i="18"/>
  <c r="W238" i="18" s="1"/>
  <c r="J239" i="18"/>
  <c r="K239" i="18" s="1"/>
  <c r="S239" i="18"/>
  <c r="T239" i="18" s="1"/>
  <c r="V239" i="18"/>
  <c r="W239" i="18"/>
  <c r="J240" i="18"/>
  <c r="K240" i="18" s="1"/>
  <c r="S240" i="18"/>
  <c r="T240" i="18" s="1"/>
  <c r="V240" i="18"/>
  <c r="W240" i="18" s="1"/>
  <c r="J241" i="18"/>
  <c r="K241" i="18" s="1"/>
  <c r="S241" i="18"/>
  <c r="T241" i="18" s="1"/>
  <c r="V241" i="18"/>
  <c r="W241" i="18" s="1"/>
  <c r="J242" i="18"/>
  <c r="K242" i="18" s="1"/>
  <c r="S242" i="18"/>
  <c r="T242" i="18" s="1"/>
  <c r="V242" i="18"/>
  <c r="W242" i="18" s="1"/>
  <c r="J243" i="18"/>
  <c r="K243" i="18" s="1"/>
  <c r="S243" i="18"/>
  <c r="T243" i="18" s="1"/>
  <c r="V243" i="18"/>
  <c r="W243" i="18" s="1"/>
  <c r="J244" i="18"/>
  <c r="K244" i="18" s="1"/>
  <c r="S244" i="18"/>
  <c r="T244" i="18" s="1"/>
  <c r="V244" i="18"/>
  <c r="W244" i="18" s="1"/>
  <c r="J245" i="18"/>
  <c r="K245" i="18" s="1"/>
  <c r="S245" i="18"/>
  <c r="T245" i="18" s="1"/>
  <c r="V245" i="18"/>
  <c r="W245" i="18" s="1"/>
  <c r="J246" i="18"/>
  <c r="K246" i="18" s="1"/>
  <c r="S246" i="18"/>
  <c r="T246" i="18" s="1"/>
  <c r="V246" i="18"/>
  <c r="W246" i="18" s="1"/>
  <c r="J247" i="18"/>
  <c r="K247" i="18" s="1"/>
  <c r="S247" i="18"/>
  <c r="T247" i="18" s="1"/>
  <c r="V247" i="18"/>
  <c r="W247" i="18" s="1"/>
  <c r="J248" i="18"/>
  <c r="K248" i="18" s="1"/>
  <c r="S248" i="18"/>
  <c r="T248" i="18" s="1"/>
  <c r="V248" i="18"/>
  <c r="W248" i="18" s="1"/>
  <c r="J249" i="18"/>
  <c r="K249" i="18" s="1"/>
  <c r="S249" i="18"/>
  <c r="T249" i="18" s="1"/>
  <c r="V249" i="18"/>
  <c r="W249" i="18" s="1"/>
  <c r="J250" i="18"/>
  <c r="K250" i="18" s="1"/>
  <c r="S250" i="18"/>
  <c r="T250" i="18" s="1"/>
  <c r="V250" i="18"/>
  <c r="W250" i="18" s="1"/>
  <c r="J251" i="18"/>
  <c r="K251" i="18" s="1"/>
  <c r="T251" i="18"/>
  <c r="V251" i="18"/>
  <c r="W251" i="18" s="1"/>
  <c r="J252" i="18"/>
  <c r="K252" i="18" s="1"/>
  <c r="S252" i="18"/>
  <c r="T252" i="18" s="1"/>
  <c r="V252" i="18"/>
  <c r="W252" i="18" s="1"/>
  <c r="J253" i="18"/>
  <c r="K253" i="18" s="1"/>
  <c r="S253" i="18"/>
  <c r="T253" i="18" s="1"/>
  <c r="V253" i="18"/>
  <c r="W253" i="18" s="1"/>
  <c r="J254" i="18"/>
  <c r="K254" i="18" s="1"/>
  <c r="S254" i="18"/>
  <c r="T254" i="18" s="1"/>
  <c r="V254" i="18"/>
  <c r="W254" i="18" s="1"/>
  <c r="J255" i="18"/>
  <c r="K255" i="18" s="1"/>
  <c r="S255" i="18"/>
  <c r="T255" i="18" s="1"/>
  <c r="V255" i="18"/>
  <c r="W255" i="18" s="1"/>
  <c r="J256" i="18"/>
  <c r="K256" i="18" s="1"/>
  <c r="S256" i="18"/>
  <c r="T256" i="18" s="1"/>
  <c r="V256" i="18"/>
  <c r="W256" i="18" s="1"/>
  <c r="J257" i="18"/>
  <c r="K257" i="18" s="1"/>
  <c r="S257" i="18"/>
  <c r="T257" i="18" s="1"/>
  <c r="V257" i="18"/>
  <c r="W257" i="18" s="1"/>
  <c r="J258" i="18"/>
  <c r="K258" i="18" s="1"/>
  <c r="S258" i="18"/>
  <c r="T258" i="18" s="1"/>
  <c r="V258" i="18"/>
  <c r="W258" i="18" s="1"/>
  <c r="J259" i="18"/>
  <c r="K259" i="18" s="1"/>
  <c r="S259" i="18"/>
  <c r="T259" i="18" s="1"/>
  <c r="V259" i="18"/>
  <c r="W259" i="18" s="1"/>
  <c r="J260" i="18"/>
  <c r="K260" i="18" s="1"/>
  <c r="S260" i="18"/>
  <c r="T260" i="18" s="1"/>
  <c r="V260" i="18"/>
  <c r="W260" i="18" s="1"/>
  <c r="J261" i="18"/>
  <c r="K261" i="18" s="1"/>
  <c r="S261" i="18"/>
  <c r="T261" i="18" s="1"/>
  <c r="V261" i="18"/>
  <c r="W261" i="18" s="1"/>
  <c r="J262" i="18"/>
  <c r="K262" i="18" s="1"/>
  <c r="S262" i="18"/>
  <c r="T262" i="18" s="1"/>
  <c r="V262" i="18"/>
  <c r="W262" i="18" s="1"/>
  <c r="J263" i="18"/>
  <c r="K263" i="18" s="1"/>
  <c r="S263" i="18"/>
  <c r="T263" i="18" s="1"/>
  <c r="V263" i="18"/>
  <c r="W263" i="18" s="1"/>
  <c r="J264" i="18"/>
  <c r="K264" i="18" s="1"/>
  <c r="S264" i="18"/>
  <c r="T264" i="18" s="1"/>
  <c r="V264" i="18"/>
  <c r="W264" i="18" s="1"/>
  <c r="J265" i="18"/>
  <c r="K265" i="18" s="1"/>
  <c r="S265" i="18"/>
  <c r="T265" i="18" s="1"/>
  <c r="V265" i="18"/>
  <c r="W265" i="18" s="1"/>
  <c r="J266" i="18"/>
  <c r="K266" i="18" s="1"/>
  <c r="S266" i="18"/>
  <c r="T266" i="18" s="1"/>
  <c r="V266" i="18"/>
  <c r="W266" i="18" s="1"/>
  <c r="J267" i="18"/>
  <c r="K267" i="18" s="1"/>
  <c r="S267" i="18"/>
  <c r="T267" i="18" s="1"/>
  <c r="V267" i="18"/>
  <c r="W267" i="18" s="1"/>
  <c r="J268" i="18"/>
  <c r="K268" i="18" s="1"/>
  <c r="S268" i="18"/>
  <c r="T268" i="18" s="1"/>
  <c r="V268" i="18"/>
  <c r="W268" i="18" s="1"/>
  <c r="J269" i="18"/>
  <c r="K269" i="18" s="1"/>
  <c r="S269" i="18"/>
  <c r="T269" i="18" s="1"/>
  <c r="V269" i="18"/>
  <c r="W269" i="18" s="1"/>
  <c r="J270" i="18"/>
  <c r="K270" i="18" s="1"/>
  <c r="S270" i="18"/>
  <c r="T270" i="18" s="1"/>
  <c r="V270" i="18"/>
  <c r="W270" i="18" s="1"/>
  <c r="J271" i="18"/>
  <c r="K271" i="18" s="1"/>
  <c r="S271" i="18"/>
  <c r="T271" i="18" s="1"/>
  <c r="V271" i="18"/>
  <c r="W271" i="18" s="1"/>
  <c r="J272" i="18"/>
  <c r="K272" i="18" s="1"/>
  <c r="S272" i="18"/>
  <c r="T272" i="18" s="1"/>
  <c r="V272" i="18"/>
  <c r="W272" i="18" s="1"/>
  <c r="J273" i="18"/>
  <c r="K273" i="18" s="1"/>
  <c r="S273" i="18"/>
  <c r="T273" i="18" s="1"/>
  <c r="V273" i="18"/>
  <c r="W273" i="18" s="1"/>
  <c r="E274" i="18"/>
  <c r="J274" i="18"/>
  <c r="K274" i="18" s="1"/>
  <c r="S274" i="18"/>
  <c r="T274" i="18" s="1"/>
  <c r="V274" i="18"/>
  <c r="W274" i="18" s="1"/>
  <c r="J275" i="18"/>
  <c r="K275" i="18" s="1"/>
  <c r="S275" i="18"/>
  <c r="T275" i="18" s="1"/>
  <c r="V275" i="18"/>
  <c r="W275" i="18" s="1"/>
  <c r="J276" i="18"/>
  <c r="K276" i="18" s="1"/>
  <c r="S276" i="18"/>
  <c r="T276" i="18" s="1"/>
  <c r="V276" i="18"/>
  <c r="W276" i="18" s="1"/>
  <c r="J277" i="18"/>
  <c r="K277" i="18" s="1"/>
  <c r="S277" i="18"/>
  <c r="T277" i="18" s="1"/>
  <c r="V277" i="18"/>
  <c r="W277" i="18" s="1"/>
  <c r="J278" i="18"/>
  <c r="K278" i="18" s="1"/>
  <c r="S278" i="18"/>
  <c r="T278" i="18" s="1"/>
  <c r="V278" i="18"/>
  <c r="W278" i="18" s="1"/>
  <c r="J279" i="18"/>
  <c r="K279" i="18" s="1"/>
  <c r="S279" i="18"/>
  <c r="T279" i="18" s="1"/>
  <c r="V279" i="18"/>
  <c r="W279" i="18" s="1"/>
  <c r="J280" i="18"/>
  <c r="K280" i="18" s="1"/>
  <c r="S280" i="18"/>
  <c r="T280" i="18" s="1"/>
  <c r="V280" i="18"/>
  <c r="W280" i="18" s="1"/>
  <c r="J281" i="18"/>
  <c r="K281" i="18" s="1"/>
  <c r="S281" i="18"/>
  <c r="T281" i="18" s="1"/>
  <c r="V281" i="18"/>
  <c r="W281" i="18" s="1"/>
  <c r="J282" i="18"/>
  <c r="K282" i="18" s="1"/>
  <c r="S282" i="18"/>
  <c r="T282" i="18" s="1"/>
  <c r="V282" i="18"/>
  <c r="W282" i="18" s="1"/>
  <c r="J283" i="18"/>
  <c r="K283" i="18" s="1"/>
  <c r="S283" i="18"/>
  <c r="T283" i="18" s="1"/>
  <c r="V283" i="18"/>
  <c r="W283" i="18" s="1"/>
  <c r="J284" i="18"/>
  <c r="K284" i="18" s="1"/>
  <c r="S284" i="18"/>
  <c r="T284" i="18" s="1"/>
  <c r="V284" i="18"/>
  <c r="W284" i="18" s="1"/>
  <c r="J285" i="18"/>
  <c r="K285" i="18" s="1"/>
  <c r="S285" i="18"/>
  <c r="T285" i="18" s="1"/>
  <c r="V285" i="18"/>
  <c r="W285" i="18" s="1"/>
  <c r="J286" i="18"/>
  <c r="K286" i="18" s="1"/>
  <c r="S286" i="18"/>
  <c r="T286" i="18" s="1"/>
  <c r="V286" i="18"/>
  <c r="W286" i="18" s="1"/>
  <c r="J287" i="18"/>
  <c r="K287" i="18" s="1"/>
  <c r="S287" i="18"/>
  <c r="T287" i="18" s="1"/>
  <c r="V287" i="18"/>
  <c r="W287" i="18" s="1"/>
  <c r="J288" i="18"/>
  <c r="K288" i="18" s="1"/>
  <c r="S288" i="18"/>
  <c r="T288" i="18" s="1"/>
  <c r="V288" i="18"/>
  <c r="W288" i="18" s="1"/>
  <c r="J289" i="18"/>
  <c r="K289" i="18" s="1"/>
  <c r="S289" i="18"/>
  <c r="T289" i="18" s="1"/>
  <c r="V289" i="18"/>
  <c r="W289" i="18" s="1"/>
  <c r="J290" i="18"/>
  <c r="K290" i="18" s="1"/>
  <c r="S290" i="18"/>
  <c r="T290" i="18" s="1"/>
  <c r="V290" i="18"/>
  <c r="W290" i="18" s="1"/>
  <c r="J291" i="18"/>
  <c r="K291" i="18" s="1"/>
  <c r="S291" i="18"/>
  <c r="T291" i="18" s="1"/>
  <c r="V291" i="18"/>
  <c r="W291" i="18" s="1"/>
  <c r="J292" i="18"/>
  <c r="K292" i="18" s="1"/>
  <c r="S292" i="18"/>
  <c r="T292" i="18" s="1"/>
  <c r="V292" i="18"/>
  <c r="W292" i="18" s="1"/>
  <c r="J293" i="18"/>
  <c r="K293" i="18" s="1"/>
  <c r="S293" i="18"/>
  <c r="T293" i="18" s="1"/>
  <c r="V293" i="18"/>
  <c r="W293" i="18" s="1"/>
  <c r="E294" i="18"/>
  <c r="J294" i="18"/>
  <c r="K294" i="18" s="1"/>
  <c r="S294" i="18"/>
  <c r="T294" i="18" s="1"/>
  <c r="V294" i="18"/>
  <c r="W294" i="18" s="1"/>
  <c r="J295" i="18"/>
  <c r="K295" i="18" s="1"/>
  <c r="S295" i="18"/>
  <c r="T295" i="18" s="1"/>
  <c r="V295" i="18"/>
  <c r="W295" i="18" s="1"/>
  <c r="J296" i="18"/>
  <c r="K296" i="18" s="1"/>
  <c r="S296" i="18"/>
  <c r="T296" i="18" s="1"/>
  <c r="V296" i="18"/>
  <c r="W296" i="18" s="1"/>
  <c r="J297" i="18"/>
  <c r="K297" i="18" s="1"/>
  <c r="S297" i="18"/>
  <c r="T297" i="18" s="1"/>
  <c r="V297" i="18"/>
  <c r="W297" i="18" s="1"/>
  <c r="J298" i="18"/>
  <c r="K298" i="18" s="1"/>
  <c r="S298" i="18"/>
  <c r="T298" i="18" s="1"/>
  <c r="V298" i="18"/>
  <c r="W298" i="18" s="1"/>
  <c r="J299" i="18"/>
  <c r="K299" i="18" s="1"/>
  <c r="S299" i="18"/>
  <c r="T299" i="18" s="1"/>
  <c r="V299" i="18"/>
  <c r="W299" i="18" s="1"/>
  <c r="J300" i="18"/>
  <c r="K300" i="18" s="1"/>
  <c r="S300" i="18"/>
  <c r="T300" i="18" s="1"/>
  <c r="V300" i="18"/>
  <c r="W300" i="18" s="1"/>
  <c r="J301" i="18"/>
  <c r="K301" i="18" s="1"/>
  <c r="S301" i="18"/>
  <c r="T301" i="18" s="1"/>
  <c r="V301" i="18"/>
  <c r="W301" i="18" s="1"/>
  <c r="J302" i="18"/>
  <c r="K302" i="18" s="1"/>
  <c r="S302" i="18"/>
  <c r="T302" i="18" s="1"/>
  <c r="V302" i="18"/>
  <c r="W302" i="18" s="1"/>
  <c r="J303" i="18"/>
  <c r="K303" i="18" s="1"/>
  <c r="S303" i="18"/>
  <c r="T303" i="18" s="1"/>
  <c r="V303" i="18"/>
  <c r="W303" i="18" s="1"/>
  <c r="J304" i="18"/>
  <c r="K304" i="18" s="1"/>
  <c r="S304" i="18"/>
  <c r="T304" i="18" s="1"/>
  <c r="V304" i="18"/>
  <c r="W304" i="18" s="1"/>
  <c r="J305" i="18"/>
  <c r="K305" i="18" s="1"/>
  <c r="S305" i="18"/>
  <c r="T305" i="18" s="1"/>
  <c r="V305" i="18"/>
  <c r="W305" i="18" s="1"/>
  <c r="J306" i="18"/>
  <c r="K306" i="18" s="1"/>
  <c r="S306" i="18"/>
  <c r="T306" i="18" s="1"/>
  <c r="V306" i="18"/>
  <c r="W306" i="18" s="1"/>
  <c r="J307" i="18"/>
  <c r="K307" i="18" s="1"/>
  <c r="S307" i="18"/>
  <c r="T307" i="18" s="1"/>
  <c r="V307" i="18"/>
  <c r="W307" i="18" s="1"/>
  <c r="J308" i="18"/>
  <c r="K308" i="18" s="1"/>
  <c r="S308" i="18"/>
  <c r="T308" i="18" s="1"/>
  <c r="V308" i="18"/>
  <c r="W308" i="18" s="1"/>
  <c r="J309" i="18"/>
  <c r="K309" i="18" s="1"/>
  <c r="S309" i="18"/>
  <c r="T309" i="18" s="1"/>
  <c r="V309" i="18"/>
  <c r="W309" i="18" s="1"/>
  <c r="J310" i="18"/>
  <c r="K310" i="18" s="1"/>
  <c r="S310" i="18"/>
  <c r="T310" i="18" s="1"/>
  <c r="V310" i="18"/>
  <c r="W310" i="18" s="1"/>
  <c r="J311" i="18"/>
  <c r="K311" i="18" s="1"/>
  <c r="S311" i="18"/>
  <c r="T311" i="18" s="1"/>
  <c r="V311" i="18"/>
  <c r="W311" i="18" s="1"/>
  <c r="J312" i="18"/>
  <c r="K312" i="18" s="1"/>
  <c r="S312" i="18"/>
  <c r="T312" i="18" s="1"/>
  <c r="V312" i="18"/>
  <c r="W312" i="18" s="1"/>
  <c r="J313" i="18"/>
  <c r="K313" i="18" s="1"/>
  <c r="S313" i="18"/>
  <c r="T313" i="18" s="1"/>
  <c r="V313" i="18"/>
  <c r="W313" i="18" s="1"/>
  <c r="E314" i="18"/>
  <c r="J314" i="18"/>
  <c r="K314" i="18" s="1"/>
  <c r="S314" i="18"/>
  <c r="T314" i="18" s="1"/>
  <c r="V314" i="18"/>
  <c r="W314" i="18" s="1"/>
  <c r="J315" i="18"/>
  <c r="K315" i="18" s="1"/>
  <c r="S315" i="18"/>
  <c r="T315" i="18" s="1"/>
  <c r="V315" i="18"/>
  <c r="W315" i="18" s="1"/>
  <c r="J316" i="18"/>
  <c r="K316" i="18" s="1"/>
  <c r="S316" i="18"/>
  <c r="T316" i="18" s="1"/>
  <c r="V316" i="18"/>
  <c r="W316" i="18" s="1"/>
  <c r="J317" i="18"/>
  <c r="K317" i="18" s="1"/>
  <c r="S317" i="18"/>
  <c r="T317" i="18" s="1"/>
  <c r="V317" i="18"/>
  <c r="W317" i="18" s="1"/>
  <c r="J318" i="18"/>
  <c r="K318" i="18" s="1"/>
  <c r="S318" i="18"/>
  <c r="T318" i="18" s="1"/>
  <c r="V318" i="18"/>
  <c r="W318" i="18" s="1"/>
  <c r="J319" i="18"/>
  <c r="K319" i="18" s="1"/>
  <c r="S319" i="18"/>
  <c r="T319" i="18" s="1"/>
  <c r="V319" i="18"/>
  <c r="W319" i="18" s="1"/>
  <c r="J320" i="18"/>
  <c r="K320" i="18" s="1"/>
  <c r="S320" i="18"/>
  <c r="T320" i="18" s="1"/>
  <c r="V320" i="18"/>
  <c r="W320" i="18" s="1"/>
  <c r="J321" i="18"/>
  <c r="K321" i="18" s="1"/>
  <c r="S321" i="18"/>
  <c r="T321" i="18" s="1"/>
  <c r="V321" i="18"/>
  <c r="W321" i="18" s="1"/>
  <c r="J322" i="18"/>
  <c r="K322" i="18" s="1"/>
  <c r="S322" i="18"/>
  <c r="T322" i="18" s="1"/>
  <c r="V322" i="18"/>
  <c r="W322" i="18" s="1"/>
  <c r="J323" i="18"/>
  <c r="K323" i="18" s="1"/>
  <c r="S323" i="18"/>
  <c r="T323" i="18" s="1"/>
  <c r="V323" i="18"/>
  <c r="W323" i="18" s="1"/>
  <c r="J324" i="18"/>
  <c r="K324" i="18" s="1"/>
  <c r="S324" i="18"/>
  <c r="T324" i="18" s="1"/>
  <c r="V324" i="18"/>
  <c r="W324" i="18" s="1"/>
  <c r="J325" i="18"/>
  <c r="K325" i="18" s="1"/>
  <c r="S325" i="18"/>
  <c r="T325" i="18" s="1"/>
  <c r="V325" i="18"/>
  <c r="W325" i="18" s="1"/>
  <c r="J326" i="18"/>
  <c r="K326" i="18" s="1"/>
  <c r="S326" i="18"/>
  <c r="T326" i="18" s="1"/>
  <c r="V326" i="18"/>
  <c r="W326" i="18" s="1"/>
  <c r="J327" i="18"/>
  <c r="K327" i="18" s="1"/>
  <c r="S327" i="18"/>
  <c r="T327" i="18" s="1"/>
  <c r="V327" i="18"/>
  <c r="W327" i="18" s="1"/>
  <c r="J328" i="18"/>
  <c r="K328" i="18" s="1"/>
  <c r="S328" i="18"/>
  <c r="T328" i="18" s="1"/>
  <c r="V328" i="18"/>
  <c r="W328" i="18" s="1"/>
  <c r="J329" i="18"/>
  <c r="K329" i="18" s="1"/>
  <c r="S329" i="18"/>
  <c r="T329" i="18" s="1"/>
  <c r="V329" i="18"/>
  <c r="W329" i="18" s="1"/>
  <c r="J330" i="18"/>
  <c r="K330" i="18" s="1"/>
  <c r="S330" i="18"/>
  <c r="T330" i="18" s="1"/>
  <c r="V330" i="18"/>
  <c r="W330" i="18" s="1"/>
  <c r="J331" i="18"/>
  <c r="K331" i="18" s="1"/>
  <c r="S331" i="18"/>
  <c r="T331" i="18" s="1"/>
  <c r="V331" i="18"/>
  <c r="W331" i="18" s="1"/>
  <c r="J332" i="18"/>
  <c r="K332" i="18" s="1"/>
  <c r="S332" i="18"/>
  <c r="T332" i="18" s="1"/>
  <c r="V332" i="18"/>
  <c r="W332" i="18" s="1"/>
  <c r="J333" i="18"/>
  <c r="K333" i="18" s="1"/>
  <c r="S333" i="18"/>
  <c r="T333" i="18" s="1"/>
  <c r="V333" i="18"/>
  <c r="W333" i="18" s="1"/>
  <c r="E334" i="18"/>
  <c r="J334" i="18"/>
  <c r="K334" i="18" s="1"/>
  <c r="S334" i="18"/>
  <c r="T334" i="18" s="1"/>
  <c r="V334" i="18"/>
  <c r="W334" i="18" s="1"/>
  <c r="J335" i="18"/>
  <c r="K335" i="18" s="1"/>
  <c r="S335" i="18"/>
  <c r="T335" i="18" s="1"/>
  <c r="V335" i="18"/>
  <c r="W335" i="18" s="1"/>
  <c r="J336" i="18"/>
  <c r="K336" i="18" s="1"/>
  <c r="S336" i="18"/>
  <c r="T336" i="18" s="1"/>
  <c r="V336" i="18"/>
  <c r="W336" i="18" s="1"/>
  <c r="J337" i="18"/>
  <c r="K337" i="18" s="1"/>
  <c r="S337" i="18"/>
  <c r="T337" i="18" s="1"/>
  <c r="V337" i="18"/>
  <c r="W337" i="18" s="1"/>
  <c r="J338" i="18"/>
  <c r="K338" i="18" s="1"/>
  <c r="S338" i="18"/>
  <c r="T338" i="18" s="1"/>
  <c r="V338" i="18"/>
  <c r="W338" i="18" s="1"/>
  <c r="J339" i="18"/>
  <c r="K339" i="18" s="1"/>
  <c r="S339" i="18"/>
  <c r="T339" i="18" s="1"/>
  <c r="V339" i="18"/>
  <c r="W339" i="18" s="1"/>
  <c r="J340" i="18"/>
  <c r="K340" i="18" s="1"/>
  <c r="S340" i="18"/>
  <c r="T340" i="18" s="1"/>
  <c r="V340" i="18"/>
  <c r="W340" i="18" s="1"/>
  <c r="J341" i="18"/>
  <c r="K341" i="18" s="1"/>
  <c r="S341" i="18"/>
  <c r="T341" i="18" s="1"/>
  <c r="V341" i="18"/>
  <c r="W341" i="18" s="1"/>
  <c r="J342" i="18"/>
  <c r="K342" i="18" s="1"/>
  <c r="S342" i="18"/>
  <c r="T342" i="18" s="1"/>
  <c r="V342" i="18"/>
  <c r="W342" i="18" s="1"/>
  <c r="J343" i="18"/>
  <c r="K343" i="18" s="1"/>
  <c r="S343" i="18"/>
  <c r="T343" i="18" s="1"/>
  <c r="V343" i="18"/>
  <c r="W343" i="18" s="1"/>
  <c r="J344" i="18"/>
  <c r="K344" i="18" s="1"/>
  <c r="S344" i="18"/>
  <c r="T344" i="18" s="1"/>
  <c r="V344" i="18"/>
  <c r="W344" i="18" s="1"/>
  <c r="J345" i="18"/>
  <c r="K345" i="18" s="1"/>
  <c r="S345" i="18"/>
  <c r="T345" i="18" s="1"/>
  <c r="V345" i="18"/>
  <c r="W345" i="18" s="1"/>
  <c r="J346" i="18"/>
  <c r="K346" i="18" s="1"/>
  <c r="S346" i="18"/>
  <c r="T346" i="18" s="1"/>
  <c r="V346" i="18"/>
  <c r="W346" i="18" s="1"/>
  <c r="J347" i="18"/>
  <c r="K347" i="18" s="1"/>
  <c r="S347" i="18"/>
  <c r="T347" i="18" s="1"/>
  <c r="V347" i="18"/>
  <c r="W347" i="18" s="1"/>
  <c r="J348" i="18"/>
  <c r="K348" i="18" s="1"/>
  <c r="S348" i="18"/>
  <c r="T348" i="18" s="1"/>
  <c r="V348" i="18"/>
  <c r="W348" i="18" s="1"/>
  <c r="J349" i="18"/>
  <c r="K349" i="18" s="1"/>
  <c r="S349" i="18"/>
  <c r="T349" i="18" s="1"/>
  <c r="V349" i="18"/>
  <c r="W349" i="18" s="1"/>
  <c r="J350" i="18"/>
  <c r="K350" i="18" s="1"/>
  <c r="S350" i="18"/>
  <c r="T350" i="18" s="1"/>
  <c r="V350" i="18"/>
  <c r="W350" i="18" s="1"/>
  <c r="J351" i="18"/>
  <c r="K351" i="18" s="1"/>
  <c r="S351" i="18"/>
  <c r="T351" i="18" s="1"/>
  <c r="V351" i="18"/>
  <c r="W351" i="18" s="1"/>
  <c r="J352" i="18"/>
  <c r="K352" i="18" s="1"/>
  <c r="S352" i="18"/>
  <c r="T352" i="18" s="1"/>
  <c r="V352" i="18"/>
  <c r="W352" i="18" s="1"/>
  <c r="J353" i="18"/>
  <c r="K353" i="18" s="1"/>
  <c r="S353" i="18"/>
  <c r="T353" i="18" s="1"/>
  <c r="V353" i="18"/>
  <c r="W353" i="18" s="1"/>
  <c r="J354" i="18"/>
  <c r="K354" i="18" s="1"/>
  <c r="S354" i="18"/>
  <c r="T354" i="18" s="1"/>
  <c r="V354" i="18"/>
  <c r="W354" i="18" s="1"/>
  <c r="J355" i="18"/>
  <c r="K355" i="18" s="1"/>
  <c r="S355" i="18"/>
  <c r="T355" i="18" s="1"/>
  <c r="V355" i="18"/>
  <c r="W355" i="18" s="1"/>
  <c r="J356" i="18"/>
  <c r="K356" i="18" s="1"/>
  <c r="S356" i="18"/>
  <c r="T356" i="18" s="1"/>
  <c r="V356" i="18"/>
  <c r="W356" i="18" s="1"/>
  <c r="J357" i="18"/>
  <c r="K357" i="18" s="1"/>
  <c r="S357" i="18"/>
  <c r="T357" i="18" s="1"/>
  <c r="V357" i="18"/>
  <c r="W357" i="18" s="1"/>
  <c r="J358" i="18"/>
  <c r="K358" i="18" s="1"/>
  <c r="S358" i="18"/>
  <c r="T358" i="18" s="1"/>
  <c r="V358" i="18"/>
  <c r="W358" i="18" s="1"/>
  <c r="J359" i="18"/>
  <c r="K359" i="18" s="1"/>
  <c r="S359" i="18"/>
  <c r="T359" i="18" s="1"/>
  <c r="V359" i="18"/>
  <c r="W359" i="18" s="1"/>
  <c r="J360" i="18"/>
  <c r="K360" i="18" s="1"/>
  <c r="S360" i="18"/>
  <c r="T360" i="18" s="1"/>
  <c r="V360" i="18"/>
  <c r="W360" i="18" s="1"/>
  <c r="J361" i="18"/>
  <c r="K361" i="18" s="1"/>
  <c r="S361" i="18"/>
  <c r="T361" i="18" s="1"/>
  <c r="V361" i="18"/>
  <c r="W361" i="18" s="1"/>
  <c r="J362" i="18"/>
  <c r="K362" i="18" s="1"/>
  <c r="S362" i="18"/>
  <c r="T362" i="18" s="1"/>
  <c r="V362" i="18"/>
  <c r="W362" i="18" s="1"/>
  <c r="J363" i="18"/>
  <c r="K363" i="18" s="1"/>
  <c r="S363" i="18"/>
  <c r="T363" i="18" s="1"/>
  <c r="V363" i="18"/>
  <c r="W363" i="18" s="1"/>
  <c r="J364" i="18"/>
  <c r="K364" i="18" s="1"/>
  <c r="S364" i="18"/>
  <c r="T364" i="18" s="1"/>
  <c r="V364" i="18"/>
  <c r="W364" i="18" s="1"/>
  <c r="J365" i="18"/>
  <c r="K365" i="18" s="1"/>
  <c r="S365" i="18"/>
  <c r="T365" i="18" s="1"/>
  <c r="V365" i="18"/>
  <c r="W365" i="18" s="1"/>
  <c r="J366" i="18"/>
  <c r="K366" i="18" s="1"/>
  <c r="S366" i="18"/>
  <c r="T366" i="18" s="1"/>
  <c r="V366" i="18"/>
  <c r="W366" i="18" s="1"/>
  <c r="J367" i="18"/>
  <c r="K367" i="18" s="1"/>
  <c r="S367" i="18"/>
  <c r="T367" i="18" s="1"/>
  <c r="V367" i="18"/>
  <c r="W367" i="18" s="1"/>
  <c r="J368" i="18"/>
  <c r="K368" i="18" s="1"/>
  <c r="S368" i="18"/>
  <c r="T368" i="18" s="1"/>
  <c r="V368" i="18"/>
  <c r="W368" i="18" s="1"/>
  <c r="J369" i="18"/>
  <c r="K369" i="18" s="1"/>
  <c r="S369" i="18"/>
  <c r="T369" i="18" s="1"/>
  <c r="V369" i="18"/>
  <c r="W369" i="18" s="1"/>
  <c r="J370" i="18"/>
  <c r="K370" i="18" s="1"/>
  <c r="S370" i="18"/>
  <c r="T370" i="18" s="1"/>
  <c r="V370" i="18"/>
  <c r="W370" i="18" s="1"/>
  <c r="J371" i="18"/>
  <c r="K371" i="18" s="1"/>
  <c r="S371" i="18"/>
  <c r="T371" i="18" s="1"/>
  <c r="V371" i="18"/>
  <c r="W371" i="18" s="1"/>
  <c r="J372" i="18"/>
  <c r="K372" i="18" s="1"/>
  <c r="S372" i="18"/>
  <c r="T372" i="18" s="1"/>
  <c r="V372" i="18"/>
  <c r="W372" i="18" s="1"/>
  <c r="J373" i="18"/>
  <c r="K373" i="18" s="1"/>
  <c r="S373" i="18"/>
  <c r="T373" i="18" s="1"/>
  <c r="V373" i="18"/>
  <c r="W373" i="18" s="1"/>
  <c r="E374" i="18"/>
  <c r="J374" i="18"/>
  <c r="K374" i="18" s="1"/>
  <c r="S374" i="18"/>
  <c r="T374" i="18" s="1"/>
  <c r="V374" i="18"/>
  <c r="W374" i="18" s="1"/>
  <c r="J375" i="18"/>
  <c r="K375" i="18" s="1"/>
  <c r="S375" i="18"/>
  <c r="T375" i="18" s="1"/>
  <c r="V375" i="18"/>
  <c r="W375" i="18" s="1"/>
  <c r="J376" i="18"/>
  <c r="K376" i="18" s="1"/>
  <c r="S376" i="18"/>
  <c r="T376" i="18" s="1"/>
  <c r="V376" i="18"/>
  <c r="W376" i="18" s="1"/>
  <c r="J377" i="18"/>
  <c r="K377" i="18" s="1"/>
  <c r="S377" i="18"/>
  <c r="T377" i="18" s="1"/>
  <c r="V377" i="18"/>
  <c r="W377" i="18" s="1"/>
  <c r="J378" i="18"/>
  <c r="K378" i="18" s="1"/>
  <c r="S378" i="18"/>
  <c r="T378" i="18" s="1"/>
  <c r="V378" i="18"/>
  <c r="W378" i="18" s="1"/>
  <c r="J379" i="18"/>
  <c r="K379" i="18" s="1"/>
  <c r="S379" i="18"/>
  <c r="T379" i="18" s="1"/>
  <c r="V379" i="18"/>
  <c r="W379" i="18" s="1"/>
  <c r="J380" i="18"/>
  <c r="K380" i="18" s="1"/>
  <c r="S380" i="18"/>
  <c r="T380" i="18" s="1"/>
  <c r="V380" i="18"/>
  <c r="W380" i="18" s="1"/>
  <c r="J381" i="18"/>
  <c r="K381" i="18" s="1"/>
  <c r="S381" i="18"/>
  <c r="T381" i="18" s="1"/>
  <c r="V381" i="18"/>
  <c r="W381" i="18" s="1"/>
  <c r="J382" i="18"/>
  <c r="K382" i="18" s="1"/>
  <c r="S382" i="18"/>
  <c r="T382" i="18" s="1"/>
  <c r="V382" i="18"/>
  <c r="W382" i="18" s="1"/>
  <c r="J383" i="18"/>
  <c r="K383" i="18" s="1"/>
  <c r="S383" i="18"/>
  <c r="T383" i="18" s="1"/>
  <c r="V383" i="18"/>
  <c r="W383" i="18" s="1"/>
  <c r="J384" i="18"/>
  <c r="K384" i="18" s="1"/>
  <c r="S384" i="18"/>
  <c r="T384" i="18" s="1"/>
  <c r="V384" i="18"/>
  <c r="W384" i="18" s="1"/>
  <c r="J385" i="18"/>
  <c r="K385" i="18" s="1"/>
  <c r="S385" i="18"/>
  <c r="T385" i="18" s="1"/>
  <c r="V385" i="18"/>
  <c r="W385" i="18" s="1"/>
  <c r="J386" i="18"/>
  <c r="K386" i="18" s="1"/>
  <c r="S386" i="18"/>
  <c r="T386" i="18" s="1"/>
  <c r="V386" i="18"/>
  <c r="W386" i="18" s="1"/>
  <c r="J387" i="18"/>
  <c r="K387" i="18" s="1"/>
  <c r="S387" i="18"/>
  <c r="T387" i="18" s="1"/>
  <c r="V387" i="18"/>
  <c r="W387" i="18" s="1"/>
  <c r="J388" i="18"/>
  <c r="K388" i="18" s="1"/>
  <c r="S388" i="18"/>
  <c r="T388" i="18" s="1"/>
  <c r="V388" i="18"/>
  <c r="W388" i="18" s="1"/>
  <c r="J389" i="18"/>
  <c r="K389" i="18" s="1"/>
  <c r="S389" i="18"/>
  <c r="T389" i="18" s="1"/>
  <c r="V389" i="18"/>
  <c r="W389" i="18" s="1"/>
  <c r="J390" i="18"/>
  <c r="K390" i="18" s="1"/>
  <c r="S390" i="18"/>
  <c r="T390" i="18" s="1"/>
  <c r="V390" i="18"/>
  <c r="W390" i="18" s="1"/>
  <c r="J391" i="18"/>
  <c r="K391" i="18" s="1"/>
  <c r="S391" i="18"/>
  <c r="T391" i="18" s="1"/>
  <c r="V391" i="18"/>
  <c r="W391" i="18" s="1"/>
  <c r="J392" i="18"/>
  <c r="K392" i="18" s="1"/>
  <c r="S392" i="18"/>
  <c r="T392" i="18" s="1"/>
  <c r="V392" i="18"/>
  <c r="W392" i="18" s="1"/>
  <c r="J393" i="18"/>
  <c r="K393" i="18" s="1"/>
  <c r="S393" i="18"/>
  <c r="T393" i="18" s="1"/>
  <c r="V393" i="18"/>
  <c r="W393" i="18" s="1"/>
  <c r="E394" i="18"/>
  <c r="J394" i="18"/>
  <c r="K394" i="18" s="1"/>
  <c r="S394" i="18"/>
  <c r="T394" i="18" s="1"/>
  <c r="V394" i="18"/>
  <c r="W394" i="18" s="1"/>
  <c r="J395" i="18"/>
  <c r="K395" i="18" s="1"/>
  <c r="S395" i="18"/>
  <c r="T395" i="18" s="1"/>
  <c r="V395" i="18"/>
  <c r="W395" i="18" s="1"/>
  <c r="J396" i="18"/>
  <c r="K396" i="18" s="1"/>
  <c r="S396" i="18"/>
  <c r="T396" i="18" s="1"/>
  <c r="V396" i="18"/>
  <c r="W396" i="18" s="1"/>
  <c r="J397" i="18"/>
  <c r="K397" i="18" s="1"/>
  <c r="S397" i="18"/>
  <c r="T397" i="18" s="1"/>
  <c r="V397" i="18"/>
  <c r="W397" i="18" s="1"/>
  <c r="J398" i="18"/>
  <c r="K398" i="18" s="1"/>
  <c r="S398" i="18"/>
  <c r="T398" i="18" s="1"/>
  <c r="V398" i="18"/>
  <c r="W398" i="18" s="1"/>
  <c r="J399" i="18"/>
  <c r="K399" i="18" s="1"/>
  <c r="S399" i="18"/>
  <c r="T399" i="18" s="1"/>
  <c r="V399" i="18"/>
  <c r="W399" i="18" s="1"/>
  <c r="J400" i="18"/>
  <c r="K400" i="18" s="1"/>
  <c r="S400" i="18"/>
  <c r="T400" i="18" s="1"/>
  <c r="V400" i="18"/>
  <c r="W400" i="18" s="1"/>
  <c r="J401" i="18"/>
  <c r="K401" i="18" s="1"/>
  <c r="S401" i="18"/>
  <c r="T401" i="18" s="1"/>
  <c r="V401" i="18"/>
  <c r="W401" i="18" s="1"/>
  <c r="J402" i="18"/>
  <c r="K402" i="18" s="1"/>
  <c r="S402" i="18"/>
  <c r="T402" i="18" s="1"/>
  <c r="V402" i="18"/>
  <c r="W402" i="18" s="1"/>
  <c r="J403" i="18"/>
  <c r="K403" i="18" s="1"/>
  <c r="S403" i="18"/>
  <c r="T403" i="18" s="1"/>
  <c r="V403" i="18"/>
  <c r="W403" i="18" s="1"/>
  <c r="J404" i="18"/>
  <c r="K404" i="18" s="1"/>
  <c r="S404" i="18"/>
  <c r="T404" i="18" s="1"/>
  <c r="V404" i="18"/>
  <c r="W404" i="18" s="1"/>
  <c r="J405" i="18"/>
  <c r="K405" i="18" s="1"/>
  <c r="S405" i="18"/>
  <c r="T405" i="18" s="1"/>
  <c r="V405" i="18"/>
  <c r="W405" i="18" s="1"/>
  <c r="J406" i="18"/>
  <c r="K406" i="18" s="1"/>
  <c r="S406" i="18"/>
  <c r="T406" i="18" s="1"/>
  <c r="V406" i="18"/>
  <c r="W406" i="18" s="1"/>
  <c r="J407" i="18"/>
  <c r="K407" i="18" s="1"/>
  <c r="S407" i="18"/>
  <c r="T407" i="18" s="1"/>
  <c r="V407" i="18"/>
  <c r="W407" i="18" s="1"/>
  <c r="J408" i="18"/>
  <c r="K408" i="18" s="1"/>
  <c r="S408" i="18"/>
  <c r="T408" i="18" s="1"/>
  <c r="V408" i="18"/>
  <c r="W408" i="18" s="1"/>
  <c r="J409" i="18"/>
  <c r="K409" i="18" s="1"/>
  <c r="S409" i="18"/>
  <c r="T409" i="18" s="1"/>
  <c r="V409" i="18"/>
  <c r="W409" i="18" s="1"/>
  <c r="J410" i="18"/>
  <c r="K410" i="18" s="1"/>
  <c r="S410" i="18"/>
  <c r="T410" i="18" s="1"/>
  <c r="V410" i="18"/>
  <c r="W410" i="18" s="1"/>
  <c r="J411" i="18"/>
  <c r="K411" i="18" s="1"/>
  <c r="S411" i="18"/>
  <c r="T411" i="18" s="1"/>
  <c r="V411" i="18"/>
  <c r="W411" i="18" s="1"/>
  <c r="J412" i="18"/>
  <c r="K412" i="18" s="1"/>
  <c r="S412" i="18"/>
  <c r="T412" i="18" s="1"/>
  <c r="V412" i="18"/>
  <c r="W412" i="18" s="1"/>
  <c r="J413" i="18"/>
  <c r="K413" i="18" s="1"/>
  <c r="S413" i="18"/>
  <c r="T413" i="18" s="1"/>
  <c r="V413" i="18"/>
  <c r="W413" i="18" s="1"/>
  <c r="E414" i="18"/>
  <c r="J414" i="18"/>
  <c r="K414" i="18" s="1"/>
  <c r="S414" i="18"/>
  <c r="T414" i="18" s="1"/>
  <c r="V414" i="18"/>
  <c r="W414" i="18" s="1"/>
  <c r="J415" i="18"/>
  <c r="K415" i="18" s="1"/>
  <c r="S415" i="18"/>
  <c r="T415" i="18" s="1"/>
  <c r="V415" i="18"/>
  <c r="W415" i="18" s="1"/>
  <c r="J416" i="18"/>
  <c r="K416" i="18" s="1"/>
  <c r="S416" i="18"/>
  <c r="T416" i="18" s="1"/>
  <c r="V416" i="18"/>
  <c r="W416" i="18" s="1"/>
  <c r="J417" i="18"/>
  <c r="K417" i="18" s="1"/>
  <c r="S417" i="18"/>
  <c r="T417" i="18" s="1"/>
  <c r="V417" i="18"/>
  <c r="W417" i="18" s="1"/>
  <c r="J418" i="18"/>
  <c r="K418" i="18" s="1"/>
  <c r="S418" i="18"/>
  <c r="T418" i="18" s="1"/>
  <c r="V418" i="18"/>
  <c r="W418" i="18" s="1"/>
  <c r="J419" i="18"/>
  <c r="K419" i="18" s="1"/>
  <c r="S419" i="18"/>
  <c r="T419" i="18" s="1"/>
  <c r="V419" i="18"/>
  <c r="W419" i="18" s="1"/>
  <c r="J420" i="18"/>
  <c r="K420" i="18" s="1"/>
  <c r="S420" i="18"/>
  <c r="T420" i="18" s="1"/>
  <c r="V420" i="18"/>
  <c r="W420" i="18" s="1"/>
  <c r="J421" i="18"/>
  <c r="K421" i="18" s="1"/>
  <c r="S421" i="18"/>
  <c r="T421" i="18" s="1"/>
  <c r="V421" i="18"/>
  <c r="W421" i="18" s="1"/>
  <c r="J422" i="18"/>
  <c r="K422" i="18" s="1"/>
  <c r="S422" i="18"/>
  <c r="T422" i="18" s="1"/>
  <c r="V422" i="18"/>
  <c r="W422" i="18" s="1"/>
  <c r="J423" i="18"/>
  <c r="K423" i="18" s="1"/>
  <c r="S423" i="18"/>
  <c r="T423" i="18" s="1"/>
  <c r="V423" i="18"/>
  <c r="W423" i="18" s="1"/>
  <c r="J424" i="18"/>
  <c r="K424" i="18" s="1"/>
  <c r="S424" i="18"/>
  <c r="T424" i="18" s="1"/>
  <c r="V424" i="18"/>
  <c r="W424" i="18" s="1"/>
  <c r="J425" i="18"/>
  <c r="K425" i="18" s="1"/>
  <c r="S425" i="18"/>
  <c r="T425" i="18" s="1"/>
  <c r="V425" i="18"/>
  <c r="W425" i="18" s="1"/>
  <c r="J426" i="18"/>
  <c r="K426" i="18" s="1"/>
  <c r="S426" i="18"/>
  <c r="T426" i="18" s="1"/>
  <c r="V426" i="18"/>
  <c r="W426" i="18" s="1"/>
  <c r="J427" i="18"/>
  <c r="K427" i="18" s="1"/>
  <c r="S427" i="18"/>
  <c r="T427" i="18" s="1"/>
  <c r="V427" i="18"/>
  <c r="W427" i="18" s="1"/>
  <c r="J428" i="18"/>
  <c r="K428" i="18" s="1"/>
  <c r="S428" i="18"/>
  <c r="T428" i="18" s="1"/>
  <c r="V428" i="18"/>
  <c r="W428" i="18" s="1"/>
  <c r="J429" i="18"/>
  <c r="K429" i="18" s="1"/>
  <c r="S429" i="18"/>
  <c r="T429" i="18" s="1"/>
  <c r="V429" i="18"/>
  <c r="W429" i="18" s="1"/>
  <c r="J430" i="18"/>
  <c r="K430" i="18" s="1"/>
  <c r="S430" i="18"/>
  <c r="T430" i="18" s="1"/>
  <c r="V430" i="18"/>
  <c r="W430" i="18" s="1"/>
  <c r="J431" i="18"/>
  <c r="K431" i="18" s="1"/>
  <c r="S431" i="18"/>
  <c r="T431" i="18" s="1"/>
  <c r="V431" i="18"/>
  <c r="W431" i="18" s="1"/>
  <c r="J432" i="18"/>
  <c r="K432" i="18" s="1"/>
  <c r="S432" i="18"/>
  <c r="T432" i="18" s="1"/>
  <c r="V432" i="18"/>
  <c r="W432" i="18" s="1"/>
  <c r="J433" i="18"/>
  <c r="K433" i="18" s="1"/>
  <c r="S433" i="18"/>
  <c r="T433" i="18" s="1"/>
  <c r="V433" i="18"/>
  <c r="W433" i="18" s="1"/>
  <c r="J434" i="18"/>
  <c r="K434" i="18" s="1"/>
  <c r="S434" i="18"/>
  <c r="T434" i="18" s="1"/>
  <c r="V434" i="18"/>
  <c r="W434" i="18" s="1"/>
  <c r="J435" i="18"/>
  <c r="K435" i="18" s="1"/>
  <c r="S435" i="18"/>
  <c r="T435" i="18" s="1"/>
  <c r="V435" i="18"/>
  <c r="W435" i="18" s="1"/>
  <c r="J436" i="18"/>
  <c r="K436" i="18" s="1"/>
  <c r="S436" i="18"/>
  <c r="T436" i="18" s="1"/>
  <c r="V436" i="18"/>
  <c r="W436" i="18" s="1"/>
  <c r="J437" i="18"/>
  <c r="K437" i="18" s="1"/>
  <c r="S437" i="18"/>
  <c r="T437" i="18" s="1"/>
  <c r="V437" i="18"/>
  <c r="W437" i="18" s="1"/>
  <c r="E438" i="18"/>
  <c r="J438" i="18"/>
  <c r="K438" i="18" s="1"/>
  <c r="S438" i="18"/>
  <c r="T438" i="18" s="1"/>
  <c r="V438" i="18"/>
  <c r="W438" i="18" s="1"/>
  <c r="J439" i="18"/>
  <c r="K439" i="18" s="1"/>
  <c r="S439" i="18"/>
  <c r="T439" i="18" s="1"/>
  <c r="V439" i="18"/>
  <c r="W439" i="18" s="1"/>
  <c r="J440" i="18"/>
  <c r="K440" i="18" s="1"/>
  <c r="S440" i="18"/>
  <c r="T440" i="18" s="1"/>
  <c r="V440" i="18"/>
  <c r="W440" i="18" s="1"/>
  <c r="J441" i="18"/>
  <c r="K441" i="18" s="1"/>
  <c r="S441" i="18"/>
  <c r="T441" i="18" s="1"/>
  <c r="V441" i="18"/>
  <c r="W441" i="18" s="1"/>
  <c r="J442" i="18"/>
  <c r="K442" i="18" s="1"/>
  <c r="S442" i="18"/>
  <c r="T442" i="18" s="1"/>
  <c r="V442" i="18"/>
  <c r="W442" i="18" s="1"/>
  <c r="J443" i="18"/>
  <c r="K443" i="18" s="1"/>
  <c r="S443" i="18"/>
  <c r="T443" i="18" s="1"/>
  <c r="V443" i="18"/>
  <c r="W443" i="18" s="1"/>
  <c r="J444" i="18"/>
  <c r="K444" i="18" s="1"/>
  <c r="S444" i="18"/>
  <c r="T444" i="18" s="1"/>
  <c r="V444" i="18"/>
  <c r="W444" i="18" s="1"/>
  <c r="J445" i="18"/>
  <c r="K445" i="18" s="1"/>
  <c r="S445" i="18"/>
  <c r="T445" i="18" s="1"/>
  <c r="V445" i="18"/>
  <c r="W445" i="18" s="1"/>
  <c r="J446" i="18"/>
  <c r="K446" i="18" s="1"/>
  <c r="S446" i="18"/>
  <c r="T446" i="18" s="1"/>
  <c r="V446" i="18"/>
  <c r="W446" i="18" s="1"/>
  <c r="J447" i="18"/>
  <c r="K447" i="18" s="1"/>
  <c r="S447" i="18"/>
  <c r="T447" i="18" s="1"/>
  <c r="V447" i="18"/>
  <c r="W447" i="18" s="1"/>
  <c r="J448" i="18"/>
  <c r="K448" i="18" s="1"/>
  <c r="S448" i="18"/>
  <c r="T448" i="18" s="1"/>
  <c r="V448" i="18"/>
  <c r="W448" i="18" s="1"/>
  <c r="J449" i="18"/>
  <c r="K449" i="18" s="1"/>
  <c r="S449" i="18"/>
  <c r="T449" i="18" s="1"/>
  <c r="V449" i="18"/>
  <c r="W449" i="18" s="1"/>
  <c r="J450" i="18"/>
  <c r="K450" i="18" s="1"/>
  <c r="S450" i="18"/>
  <c r="T450" i="18" s="1"/>
  <c r="V450" i="18"/>
  <c r="W450" i="18" s="1"/>
  <c r="J451" i="18"/>
  <c r="K451" i="18" s="1"/>
  <c r="S451" i="18"/>
  <c r="T451" i="18" s="1"/>
  <c r="V451" i="18"/>
  <c r="W451" i="18" s="1"/>
  <c r="J452" i="18"/>
  <c r="K452" i="18" s="1"/>
  <c r="S452" i="18"/>
  <c r="T452" i="18" s="1"/>
  <c r="V452" i="18"/>
  <c r="W452" i="18" s="1"/>
  <c r="J453" i="18"/>
  <c r="K453" i="18" s="1"/>
  <c r="S453" i="18"/>
  <c r="T453" i="18" s="1"/>
  <c r="V453" i="18"/>
  <c r="W453" i="18" s="1"/>
  <c r="J454" i="18"/>
  <c r="K454" i="18" s="1"/>
  <c r="S454" i="18"/>
  <c r="T454" i="18" s="1"/>
  <c r="V454" i="18"/>
  <c r="W454" i="18" s="1"/>
  <c r="J455" i="18"/>
  <c r="K455" i="18" s="1"/>
  <c r="S455" i="18"/>
  <c r="T455" i="18" s="1"/>
  <c r="V455" i="18"/>
  <c r="W455" i="18" s="1"/>
  <c r="J456" i="18"/>
  <c r="K456" i="18" s="1"/>
  <c r="S456" i="18"/>
  <c r="T456" i="18" s="1"/>
  <c r="V456" i="18"/>
  <c r="W456" i="18" s="1"/>
  <c r="J457" i="18"/>
  <c r="K457" i="18" s="1"/>
  <c r="S457" i="18"/>
  <c r="T457" i="18" s="1"/>
  <c r="V457" i="18"/>
  <c r="W457" i="18" s="1"/>
  <c r="J458" i="18"/>
  <c r="K458" i="18" s="1"/>
  <c r="S458" i="18"/>
  <c r="T458" i="18" s="1"/>
  <c r="V458" i="18"/>
  <c r="W458" i="18" s="1"/>
  <c r="J459" i="18"/>
  <c r="K459" i="18" s="1"/>
  <c r="S459" i="18"/>
  <c r="T459" i="18" s="1"/>
  <c r="V459" i="18"/>
  <c r="W459" i="18" s="1"/>
  <c r="J460" i="18"/>
  <c r="K460" i="18" s="1"/>
  <c r="S460" i="18"/>
  <c r="T460" i="18" s="1"/>
  <c r="V460" i="18"/>
  <c r="W460" i="18" s="1"/>
  <c r="J461" i="18"/>
  <c r="K461" i="18" s="1"/>
  <c r="S461" i="18"/>
  <c r="T461" i="18" s="1"/>
  <c r="V461" i="18"/>
  <c r="W461" i="18" s="1"/>
  <c r="J462" i="18"/>
  <c r="K462" i="18" s="1"/>
  <c r="S462" i="18"/>
  <c r="T462" i="18" s="1"/>
  <c r="V462" i="18"/>
  <c r="W462" i="18" s="1"/>
  <c r="J463" i="18"/>
  <c r="K463" i="18" s="1"/>
  <c r="S463" i="18"/>
  <c r="T463" i="18" s="1"/>
  <c r="V463" i="18"/>
  <c r="W463" i="18" s="1"/>
  <c r="J464" i="18"/>
  <c r="K464" i="18" s="1"/>
  <c r="S464" i="18"/>
  <c r="T464" i="18" s="1"/>
  <c r="V464" i="18"/>
  <c r="W464" i="18" s="1"/>
  <c r="J465" i="18"/>
  <c r="K465" i="18" s="1"/>
  <c r="S465" i="18"/>
  <c r="T465" i="18" s="1"/>
  <c r="V465" i="18"/>
  <c r="W465" i="18" s="1"/>
  <c r="J466" i="18"/>
  <c r="K466" i="18" s="1"/>
  <c r="S466" i="18"/>
  <c r="T466" i="18" s="1"/>
  <c r="V466" i="18"/>
  <c r="W466" i="18" s="1"/>
  <c r="J467" i="18"/>
  <c r="K467" i="18" s="1"/>
  <c r="S467" i="18"/>
  <c r="T467" i="18" s="1"/>
  <c r="V467" i="18"/>
  <c r="W467" i="18" s="1"/>
  <c r="J468" i="18"/>
  <c r="K468" i="18" s="1"/>
  <c r="S468" i="18"/>
  <c r="T468" i="18" s="1"/>
  <c r="V468" i="18"/>
  <c r="W468" i="18" s="1"/>
  <c r="J469" i="18"/>
  <c r="K469" i="18" s="1"/>
  <c r="S469" i="18"/>
  <c r="T469" i="18" s="1"/>
  <c r="V469" i="18"/>
  <c r="W469" i="18" s="1"/>
  <c r="J470" i="18"/>
  <c r="K470" i="18" s="1"/>
  <c r="S470" i="18"/>
  <c r="T470" i="18" s="1"/>
  <c r="V470" i="18"/>
  <c r="W470" i="18" s="1"/>
  <c r="J471" i="18"/>
  <c r="K471" i="18" s="1"/>
  <c r="S471" i="18"/>
  <c r="T471" i="18" s="1"/>
  <c r="V471" i="18"/>
  <c r="W471" i="18" s="1"/>
  <c r="J472" i="18"/>
  <c r="K472" i="18" s="1"/>
  <c r="S472" i="18"/>
  <c r="T472" i="18" s="1"/>
  <c r="V472" i="18"/>
  <c r="W472" i="18" s="1"/>
  <c r="J473" i="18"/>
  <c r="K473" i="18" s="1"/>
  <c r="S473" i="18"/>
  <c r="T473" i="18" s="1"/>
  <c r="V473" i="18"/>
  <c r="W473" i="18" s="1"/>
  <c r="E474" i="18"/>
  <c r="J474" i="18"/>
  <c r="K474" i="18" s="1"/>
  <c r="S474" i="18"/>
  <c r="T474" i="18" s="1"/>
  <c r="V474" i="18"/>
  <c r="W474" i="18" s="1"/>
  <c r="J475" i="18"/>
  <c r="K475" i="18" s="1"/>
  <c r="S475" i="18"/>
  <c r="T475" i="18" s="1"/>
  <c r="V475" i="18"/>
  <c r="W475" i="18" s="1"/>
  <c r="J476" i="18"/>
  <c r="K476" i="18" s="1"/>
  <c r="S476" i="18"/>
  <c r="T476" i="18" s="1"/>
  <c r="V476" i="18"/>
  <c r="W476" i="18" s="1"/>
  <c r="J477" i="18"/>
  <c r="K477" i="18" s="1"/>
  <c r="S477" i="18"/>
  <c r="T477" i="18" s="1"/>
  <c r="V477" i="18"/>
  <c r="W477" i="18" s="1"/>
  <c r="J478" i="18"/>
  <c r="K478" i="18" s="1"/>
  <c r="S478" i="18"/>
  <c r="T478" i="18" s="1"/>
  <c r="V478" i="18"/>
  <c r="W478" i="18" s="1"/>
  <c r="J479" i="18"/>
  <c r="K479" i="18" s="1"/>
  <c r="S479" i="18"/>
  <c r="T479" i="18" s="1"/>
  <c r="V479" i="18"/>
  <c r="W479" i="18" s="1"/>
  <c r="J480" i="18"/>
  <c r="K480" i="18" s="1"/>
  <c r="S480" i="18"/>
  <c r="T480" i="18" s="1"/>
  <c r="V480" i="18"/>
  <c r="W480" i="18" s="1"/>
  <c r="J481" i="18"/>
  <c r="K481" i="18" s="1"/>
  <c r="S481" i="18"/>
  <c r="T481" i="18" s="1"/>
  <c r="V481" i="18"/>
  <c r="W481" i="18" s="1"/>
  <c r="J482" i="18"/>
  <c r="K482" i="18" s="1"/>
  <c r="S482" i="18"/>
  <c r="T482" i="18" s="1"/>
  <c r="V482" i="18"/>
  <c r="W482" i="18" s="1"/>
  <c r="J483" i="18"/>
  <c r="K483" i="18" s="1"/>
  <c r="S483" i="18"/>
  <c r="T483" i="18" s="1"/>
  <c r="V483" i="18"/>
  <c r="W483" i="18" s="1"/>
  <c r="J484" i="18"/>
  <c r="K484" i="18" s="1"/>
  <c r="S484" i="18"/>
  <c r="T484" i="18" s="1"/>
  <c r="V484" i="18"/>
  <c r="W484" i="18" s="1"/>
  <c r="J485" i="18"/>
  <c r="K485" i="18" s="1"/>
  <c r="S485" i="18"/>
  <c r="T485" i="18" s="1"/>
  <c r="V485" i="18"/>
  <c r="W485" i="18" s="1"/>
  <c r="J486" i="18"/>
  <c r="K486" i="18" s="1"/>
  <c r="S486" i="18"/>
  <c r="T486" i="18" s="1"/>
  <c r="V486" i="18"/>
  <c r="W486" i="18" s="1"/>
  <c r="J487" i="18"/>
  <c r="K487" i="18" s="1"/>
  <c r="S487" i="18"/>
  <c r="T487" i="18" s="1"/>
  <c r="V487" i="18"/>
  <c r="W487" i="18" s="1"/>
  <c r="J488" i="18"/>
  <c r="K488" i="18" s="1"/>
  <c r="S488" i="18"/>
  <c r="T488" i="18" s="1"/>
  <c r="V488" i="18"/>
  <c r="W488" i="18" s="1"/>
  <c r="J489" i="18"/>
  <c r="K489" i="18" s="1"/>
  <c r="S489" i="18"/>
  <c r="T489" i="18" s="1"/>
  <c r="V489" i="18"/>
  <c r="W489" i="18" s="1"/>
  <c r="J490" i="18"/>
  <c r="K490" i="18" s="1"/>
  <c r="S490" i="18"/>
  <c r="T490" i="18" s="1"/>
  <c r="V490" i="18"/>
  <c r="W490" i="18" s="1"/>
  <c r="J491" i="18"/>
  <c r="K491" i="18" s="1"/>
  <c r="S491" i="18"/>
  <c r="T491" i="18" s="1"/>
  <c r="V491" i="18"/>
  <c r="W491" i="18" s="1"/>
  <c r="J492" i="18"/>
  <c r="K492" i="18" s="1"/>
  <c r="S492" i="18"/>
  <c r="T492" i="18" s="1"/>
  <c r="V492" i="18"/>
  <c r="W492" i="18" s="1"/>
  <c r="J493" i="18"/>
  <c r="K493" i="18" s="1"/>
  <c r="S493" i="18"/>
  <c r="T493" i="18" s="1"/>
  <c r="V493" i="18"/>
  <c r="W493" i="18" s="1"/>
  <c r="J494" i="18"/>
  <c r="K494" i="18" s="1"/>
  <c r="S494" i="18"/>
  <c r="T494" i="18" s="1"/>
  <c r="V494" i="18"/>
  <c r="W494" i="18" s="1"/>
  <c r="J495" i="18"/>
  <c r="K495" i="18" s="1"/>
  <c r="S495" i="18"/>
  <c r="T495" i="18" s="1"/>
  <c r="V495" i="18"/>
  <c r="W495" i="18" s="1"/>
  <c r="J496" i="18"/>
  <c r="K496" i="18" s="1"/>
  <c r="S496" i="18"/>
  <c r="T496" i="18" s="1"/>
  <c r="V496" i="18"/>
  <c r="W496" i="18" s="1"/>
  <c r="J497" i="18"/>
  <c r="K497" i="18" s="1"/>
  <c r="S497" i="18"/>
  <c r="T497" i="18" s="1"/>
  <c r="V497" i="18"/>
  <c r="W497" i="18" s="1"/>
  <c r="J498" i="18"/>
  <c r="K498" i="18" s="1"/>
  <c r="S498" i="18"/>
  <c r="T498" i="18" s="1"/>
  <c r="V498" i="18"/>
  <c r="W498" i="18" s="1"/>
  <c r="J499" i="18"/>
  <c r="K499" i="18" s="1"/>
  <c r="S499" i="18"/>
  <c r="T499" i="18" s="1"/>
  <c r="V499" i="18"/>
  <c r="W499" i="18" s="1"/>
  <c r="J500" i="18"/>
  <c r="K500" i="18" s="1"/>
  <c r="S500" i="18"/>
  <c r="T500" i="18" s="1"/>
  <c r="V500" i="18"/>
  <c r="W500" i="18" s="1"/>
  <c r="J501" i="18"/>
  <c r="K501" i="18" s="1"/>
  <c r="S501" i="18"/>
  <c r="T501" i="18" s="1"/>
  <c r="V501" i="18"/>
  <c r="W501" i="18" s="1"/>
  <c r="J502" i="18"/>
  <c r="K502" i="18" s="1"/>
  <c r="S502" i="18"/>
  <c r="T502" i="18" s="1"/>
  <c r="V502" i="18"/>
  <c r="W502" i="18" s="1"/>
  <c r="J503" i="18"/>
  <c r="K503" i="18" s="1"/>
  <c r="S503" i="18"/>
  <c r="T503" i="18" s="1"/>
  <c r="V503" i="18"/>
  <c r="W503" i="18" s="1"/>
  <c r="J504" i="18"/>
  <c r="K504" i="18" s="1"/>
  <c r="S504" i="18"/>
  <c r="T504" i="18" s="1"/>
  <c r="V504" i="18"/>
  <c r="W504" i="18" s="1"/>
  <c r="J505" i="18"/>
  <c r="K505" i="18" s="1"/>
  <c r="S505" i="18"/>
  <c r="T505" i="18" s="1"/>
  <c r="V505" i="18"/>
  <c r="W505" i="18" s="1"/>
  <c r="J506" i="18"/>
  <c r="K506" i="18" s="1"/>
  <c r="S506" i="18"/>
  <c r="T506" i="18" s="1"/>
  <c r="V506" i="18"/>
  <c r="W506" i="18" s="1"/>
  <c r="J507" i="18"/>
  <c r="K507" i="18" s="1"/>
  <c r="S507" i="18"/>
  <c r="T507" i="18" s="1"/>
  <c r="V507" i="18"/>
  <c r="W507" i="18" s="1"/>
  <c r="J508" i="18"/>
  <c r="K508" i="18" s="1"/>
  <c r="S508" i="18"/>
  <c r="T508" i="18" s="1"/>
  <c r="V508" i="18"/>
  <c r="W508" i="18" s="1"/>
  <c r="J509" i="18"/>
  <c r="K509" i="18" s="1"/>
  <c r="S509" i="18"/>
  <c r="T509" i="18" s="1"/>
  <c r="V509" i="18"/>
  <c r="W509" i="18" s="1"/>
  <c r="J510" i="18"/>
  <c r="K510" i="18" s="1"/>
  <c r="S510" i="18"/>
  <c r="T510" i="18" s="1"/>
  <c r="V510" i="18"/>
  <c r="W510" i="18" s="1"/>
  <c r="J511" i="18"/>
  <c r="K511" i="18" s="1"/>
  <c r="S511" i="18"/>
  <c r="T511" i="18" s="1"/>
  <c r="V511" i="18"/>
  <c r="W511" i="18" s="1"/>
  <c r="J512" i="18"/>
  <c r="K512" i="18" s="1"/>
  <c r="S512" i="18"/>
  <c r="T512" i="18" s="1"/>
  <c r="V512" i="18"/>
  <c r="W512" i="18" s="1"/>
  <c r="J513" i="18"/>
  <c r="K513" i="18" s="1"/>
  <c r="S513" i="18"/>
  <c r="T513" i="18" s="1"/>
  <c r="V513" i="18"/>
  <c r="W513" i="18" s="1"/>
  <c r="J514" i="18"/>
  <c r="K514" i="18" s="1"/>
  <c r="S514" i="18"/>
  <c r="T514" i="18" s="1"/>
  <c r="V514" i="18"/>
  <c r="W514" i="18" s="1"/>
  <c r="J515" i="18"/>
  <c r="K515" i="18" s="1"/>
  <c r="S515" i="18"/>
  <c r="T515" i="18" s="1"/>
  <c r="V515" i="18"/>
  <c r="W515" i="18" s="1"/>
  <c r="J516" i="18"/>
  <c r="K516" i="18" s="1"/>
  <c r="S516" i="18"/>
  <c r="T516" i="18" s="1"/>
  <c r="V516" i="18"/>
  <c r="W516" i="18" s="1"/>
  <c r="J517" i="18"/>
  <c r="K517" i="18" s="1"/>
  <c r="S517" i="18"/>
  <c r="T517" i="18" s="1"/>
  <c r="V517" i="18"/>
  <c r="W517" i="18" s="1"/>
  <c r="J518" i="18"/>
  <c r="K518" i="18" s="1"/>
  <c r="S518" i="18"/>
  <c r="T518" i="18" s="1"/>
  <c r="V518" i="18"/>
  <c r="W518" i="18" s="1"/>
  <c r="J519" i="18"/>
  <c r="K519" i="18" s="1"/>
  <c r="S519" i="18"/>
  <c r="T519" i="18" s="1"/>
  <c r="V519" i="18"/>
  <c r="W519" i="18" s="1"/>
  <c r="J520" i="18"/>
  <c r="K520" i="18" s="1"/>
  <c r="S520" i="18"/>
  <c r="T520" i="18" s="1"/>
  <c r="V520" i="18"/>
  <c r="W520" i="18" s="1"/>
  <c r="J521" i="18"/>
  <c r="K521" i="18" s="1"/>
  <c r="S521" i="18"/>
  <c r="T521" i="18" s="1"/>
  <c r="V521" i="18"/>
  <c r="W521" i="18" s="1"/>
  <c r="J522" i="18"/>
  <c r="K522" i="18" s="1"/>
  <c r="S522" i="18"/>
  <c r="T522" i="18" s="1"/>
  <c r="V522" i="18"/>
  <c r="W522" i="18" s="1"/>
  <c r="J523" i="18"/>
  <c r="K523" i="18" s="1"/>
  <c r="S523" i="18"/>
  <c r="T523" i="18" s="1"/>
  <c r="V523" i="18"/>
  <c r="W523" i="18" s="1"/>
  <c r="J524" i="18"/>
  <c r="K524" i="18" s="1"/>
  <c r="S524" i="18"/>
  <c r="T524" i="18" s="1"/>
  <c r="V524" i="18"/>
  <c r="W524" i="18" s="1"/>
  <c r="J525" i="18"/>
  <c r="K525" i="18" s="1"/>
  <c r="S525" i="18"/>
  <c r="T525" i="18" s="1"/>
  <c r="V525" i="18"/>
  <c r="W525" i="18" s="1"/>
  <c r="J526" i="18"/>
  <c r="K526" i="18" s="1"/>
  <c r="S526" i="18"/>
  <c r="T526" i="18" s="1"/>
  <c r="V526" i="18"/>
  <c r="W526" i="18" s="1"/>
  <c r="J527" i="18"/>
  <c r="K527" i="18" s="1"/>
  <c r="S527" i="18"/>
  <c r="T527" i="18" s="1"/>
  <c r="V527" i="18"/>
  <c r="W527" i="18" s="1"/>
  <c r="J528" i="18"/>
  <c r="K528" i="18" s="1"/>
  <c r="S528" i="18"/>
  <c r="T528" i="18" s="1"/>
  <c r="V528" i="18"/>
  <c r="W528" i="18" s="1"/>
  <c r="J529" i="18"/>
  <c r="K529" i="18" s="1"/>
  <c r="S529" i="18"/>
  <c r="T529" i="18" s="1"/>
  <c r="V529" i="18"/>
  <c r="W529" i="18" s="1"/>
  <c r="J530" i="18"/>
  <c r="K530" i="18" s="1"/>
  <c r="S530" i="18"/>
  <c r="T530" i="18" s="1"/>
  <c r="V530" i="18"/>
  <c r="W530" i="18" s="1"/>
  <c r="J531" i="18"/>
  <c r="K531" i="18" s="1"/>
  <c r="S531" i="18"/>
  <c r="T531" i="18" s="1"/>
  <c r="V531" i="18"/>
  <c r="W531" i="18" s="1"/>
  <c r="J532" i="18"/>
  <c r="K532" i="18" s="1"/>
  <c r="S532" i="18"/>
  <c r="T532" i="18" s="1"/>
  <c r="V532" i="18"/>
  <c r="W532" i="18" s="1"/>
  <c r="J533" i="18"/>
  <c r="K533" i="18" s="1"/>
  <c r="S533" i="18"/>
  <c r="T533" i="18" s="1"/>
  <c r="V533" i="18"/>
  <c r="W533" i="18" s="1"/>
  <c r="E534" i="18"/>
  <c r="J534" i="18"/>
  <c r="K534" i="18" s="1"/>
  <c r="S534" i="18"/>
  <c r="T534" i="18" s="1"/>
  <c r="V534" i="18"/>
  <c r="W534" i="18" s="1"/>
  <c r="J535" i="18"/>
  <c r="K535" i="18" s="1"/>
  <c r="S535" i="18"/>
  <c r="T535" i="18" s="1"/>
  <c r="V535" i="18"/>
  <c r="W535" i="18" s="1"/>
  <c r="J536" i="18"/>
  <c r="K536" i="18" s="1"/>
  <c r="S536" i="18"/>
  <c r="T536" i="18" s="1"/>
  <c r="V536" i="18"/>
  <c r="W536" i="18" s="1"/>
  <c r="J537" i="18"/>
  <c r="K537" i="18" s="1"/>
  <c r="S537" i="18"/>
  <c r="T537" i="18" s="1"/>
  <c r="V537" i="18"/>
  <c r="W537" i="18" s="1"/>
  <c r="J538" i="18"/>
  <c r="K538" i="18" s="1"/>
  <c r="S538" i="18"/>
  <c r="T538" i="18" s="1"/>
  <c r="V538" i="18"/>
  <c r="W538" i="18" s="1"/>
  <c r="J539" i="18"/>
  <c r="K539" i="18" s="1"/>
  <c r="S539" i="18"/>
  <c r="T539" i="18" s="1"/>
  <c r="V539" i="18"/>
  <c r="W539" i="18" s="1"/>
  <c r="J540" i="18"/>
  <c r="K540" i="18" s="1"/>
  <c r="S540" i="18"/>
  <c r="T540" i="18" s="1"/>
  <c r="V540" i="18"/>
  <c r="W540" i="18" s="1"/>
  <c r="J541" i="18"/>
  <c r="K541" i="18" s="1"/>
  <c r="S541" i="18"/>
  <c r="T541" i="18" s="1"/>
  <c r="V541" i="18"/>
  <c r="W541" i="18" s="1"/>
  <c r="J542" i="18"/>
  <c r="K542" i="18" s="1"/>
  <c r="S542" i="18"/>
  <c r="T542" i="18" s="1"/>
  <c r="V542" i="18"/>
  <c r="W542" i="18" s="1"/>
  <c r="J543" i="18"/>
  <c r="K543" i="18" s="1"/>
  <c r="S543" i="18"/>
  <c r="T543" i="18" s="1"/>
  <c r="V543" i="18"/>
  <c r="W543" i="18" s="1"/>
  <c r="J544" i="18"/>
  <c r="K544" i="18" s="1"/>
  <c r="S544" i="18"/>
  <c r="T544" i="18" s="1"/>
  <c r="V544" i="18"/>
  <c r="W544" i="18" s="1"/>
  <c r="J545" i="18"/>
  <c r="K545" i="18" s="1"/>
  <c r="S545" i="18"/>
  <c r="T545" i="18" s="1"/>
  <c r="V545" i="18"/>
  <c r="W545" i="18" s="1"/>
  <c r="J546" i="18"/>
  <c r="K546" i="18" s="1"/>
  <c r="S546" i="18"/>
  <c r="T546" i="18" s="1"/>
  <c r="V546" i="18"/>
  <c r="W546" i="18" s="1"/>
  <c r="J547" i="18"/>
  <c r="K547" i="18" s="1"/>
  <c r="S547" i="18"/>
  <c r="T547" i="18" s="1"/>
  <c r="V547" i="18"/>
  <c r="W547" i="18" s="1"/>
  <c r="J548" i="18"/>
  <c r="K548" i="18" s="1"/>
  <c r="S548" i="18"/>
  <c r="T548" i="18" s="1"/>
  <c r="V548" i="18"/>
  <c r="W548" i="18" s="1"/>
  <c r="J549" i="18"/>
  <c r="K549" i="18" s="1"/>
  <c r="S549" i="18"/>
  <c r="T549" i="18" s="1"/>
  <c r="V549" i="18"/>
  <c r="W549" i="18" s="1"/>
  <c r="J550" i="18"/>
  <c r="K550" i="18" s="1"/>
  <c r="S550" i="18"/>
  <c r="T550" i="18" s="1"/>
  <c r="V550" i="18"/>
  <c r="W550" i="18" s="1"/>
  <c r="J551" i="18"/>
  <c r="K551" i="18" s="1"/>
  <c r="S551" i="18"/>
  <c r="T551" i="18" s="1"/>
  <c r="V551" i="18"/>
  <c r="W551" i="18" s="1"/>
  <c r="J552" i="18"/>
  <c r="K552" i="18" s="1"/>
  <c r="S552" i="18"/>
  <c r="T552" i="18" s="1"/>
  <c r="V552" i="18"/>
  <c r="W552" i="18" s="1"/>
  <c r="J553" i="18"/>
  <c r="K553" i="18" s="1"/>
  <c r="S553" i="18"/>
  <c r="T553" i="18" s="1"/>
  <c r="V553" i="18"/>
  <c r="W553" i="18" s="1"/>
  <c r="E554" i="18"/>
  <c r="J554" i="18"/>
  <c r="K554" i="18" s="1"/>
  <c r="S554" i="18"/>
  <c r="T554" i="18" s="1"/>
  <c r="V554" i="18"/>
  <c r="W554" i="18" s="1"/>
  <c r="J555" i="18"/>
  <c r="K555" i="18" s="1"/>
  <c r="S555" i="18"/>
  <c r="T555" i="18" s="1"/>
  <c r="V555" i="18"/>
  <c r="W555" i="18" s="1"/>
  <c r="J556" i="18"/>
  <c r="K556" i="18" s="1"/>
  <c r="S556" i="18"/>
  <c r="T556" i="18" s="1"/>
  <c r="V556" i="18"/>
  <c r="W556" i="18" s="1"/>
  <c r="J557" i="18"/>
  <c r="K557" i="18" s="1"/>
  <c r="S557" i="18"/>
  <c r="T557" i="18" s="1"/>
  <c r="V557" i="18"/>
  <c r="W557" i="18" s="1"/>
  <c r="J558" i="18"/>
  <c r="K558" i="18" s="1"/>
  <c r="S558" i="18"/>
  <c r="T558" i="18" s="1"/>
  <c r="V558" i="18"/>
  <c r="W558" i="18" s="1"/>
  <c r="J559" i="18"/>
  <c r="K559" i="18" s="1"/>
  <c r="S559" i="18"/>
  <c r="T559" i="18" s="1"/>
  <c r="V559" i="18"/>
  <c r="W559" i="18" s="1"/>
  <c r="J560" i="18"/>
  <c r="K560" i="18" s="1"/>
  <c r="S560" i="18"/>
  <c r="T560" i="18" s="1"/>
  <c r="V560" i="18"/>
  <c r="W560" i="18" s="1"/>
  <c r="J561" i="18"/>
  <c r="K561" i="18" s="1"/>
  <c r="S561" i="18"/>
  <c r="T561" i="18" s="1"/>
  <c r="V561" i="18"/>
  <c r="W561" i="18" s="1"/>
  <c r="J562" i="18"/>
  <c r="K562" i="18" s="1"/>
  <c r="S562" i="18"/>
  <c r="T562" i="18" s="1"/>
  <c r="V562" i="18"/>
  <c r="W562" i="18" s="1"/>
  <c r="J563" i="18"/>
  <c r="K563" i="18" s="1"/>
  <c r="S563" i="18"/>
  <c r="T563" i="18" s="1"/>
  <c r="V563" i="18"/>
  <c r="W563" i="18" s="1"/>
  <c r="J564" i="18"/>
  <c r="K564" i="18" s="1"/>
  <c r="S564" i="18"/>
  <c r="T564" i="18" s="1"/>
  <c r="V564" i="18"/>
  <c r="W564" i="18" s="1"/>
  <c r="J565" i="18"/>
  <c r="K565" i="18" s="1"/>
  <c r="S565" i="18"/>
  <c r="T565" i="18" s="1"/>
  <c r="V565" i="18"/>
  <c r="W565" i="18" s="1"/>
  <c r="J566" i="18"/>
  <c r="K566" i="18" s="1"/>
  <c r="S566" i="18"/>
  <c r="T566" i="18" s="1"/>
  <c r="V566" i="18"/>
  <c r="W566" i="18" s="1"/>
  <c r="J567" i="18"/>
  <c r="K567" i="18" s="1"/>
  <c r="S567" i="18"/>
  <c r="T567" i="18" s="1"/>
  <c r="V567" i="18"/>
  <c r="W567" i="18" s="1"/>
  <c r="J568" i="18"/>
  <c r="K568" i="18" s="1"/>
  <c r="S568" i="18"/>
  <c r="T568" i="18" s="1"/>
  <c r="V568" i="18"/>
  <c r="W568" i="18" s="1"/>
  <c r="J569" i="18"/>
  <c r="K569" i="18" s="1"/>
  <c r="S569" i="18"/>
  <c r="T569" i="18" s="1"/>
  <c r="V569" i="18"/>
  <c r="W569" i="18" s="1"/>
  <c r="J570" i="18"/>
  <c r="K570" i="18" s="1"/>
  <c r="S570" i="18"/>
  <c r="T570" i="18" s="1"/>
  <c r="V570" i="18"/>
  <c r="W570" i="18" s="1"/>
  <c r="J571" i="18"/>
  <c r="K571" i="18" s="1"/>
  <c r="S571" i="18"/>
  <c r="T571" i="18" s="1"/>
  <c r="V571" i="18"/>
  <c r="W571" i="18" s="1"/>
  <c r="J572" i="18"/>
  <c r="K572" i="18" s="1"/>
  <c r="S572" i="18"/>
  <c r="T572" i="18" s="1"/>
  <c r="V572" i="18"/>
  <c r="W572" i="18" s="1"/>
  <c r="J573" i="18"/>
  <c r="K573" i="18" s="1"/>
  <c r="S573" i="18"/>
  <c r="T573" i="18" s="1"/>
  <c r="V573" i="18"/>
  <c r="W573" i="18" s="1"/>
  <c r="E574" i="18"/>
  <c r="J574" i="18"/>
  <c r="K574" i="18" s="1"/>
  <c r="S574" i="18"/>
  <c r="T574" i="18" s="1"/>
  <c r="V574" i="18"/>
  <c r="W574" i="18" s="1"/>
  <c r="J575" i="18"/>
  <c r="K575" i="18" s="1"/>
  <c r="S575" i="18"/>
  <c r="T575" i="18" s="1"/>
  <c r="V575" i="18"/>
  <c r="W575" i="18" s="1"/>
  <c r="J576" i="18"/>
  <c r="K576" i="18" s="1"/>
  <c r="S576" i="18"/>
  <c r="T576" i="18" s="1"/>
  <c r="V576" i="18"/>
  <c r="W576" i="18" s="1"/>
  <c r="J577" i="18"/>
  <c r="K577" i="18" s="1"/>
  <c r="S577" i="18"/>
  <c r="T577" i="18" s="1"/>
  <c r="V577" i="18"/>
  <c r="W577" i="18" s="1"/>
  <c r="J578" i="18"/>
  <c r="K578" i="18" s="1"/>
  <c r="S578" i="18"/>
  <c r="T578" i="18" s="1"/>
  <c r="V578" i="18"/>
  <c r="W578" i="18" s="1"/>
  <c r="J579" i="18"/>
  <c r="K579" i="18" s="1"/>
  <c r="S579" i="18"/>
  <c r="T579" i="18" s="1"/>
  <c r="V579" i="18"/>
  <c r="W579" i="18" s="1"/>
  <c r="J580" i="18"/>
  <c r="K580" i="18" s="1"/>
  <c r="S580" i="18"/>
  <c r="T580" i="18" s="1"/>
  <c r="V580" i="18"/>
  <c r="W580" i="18" s="1"/>
  <c r="J581" i="18"/>
  <c r="K581" i="18" s="1"/>
  <c r="S581" i="18"/>
  <c r="T581" i="18" s="1"/>
  <c r="V581" i="18"/>
  <c r="W581" i="18" s="1"/>
  <c r="J582" i="18"/>
  <c r="K582" i="18" s="1"/>
  <c r="S582" i="18"/>
  <c r="T582" i="18" s="1"/>
  <c r="V582" i="18"/>
  <c r="W582" i="18" s="1"/>
  <c r="J583" i="18"/>
  <c r="K583" i="18" s="1"/>
  <c r="S583" i="18"/>
  <c r="T583" i="18" s="1"/>
  <c r="V583" i="18"/>
  <c r="W583" i="18" s="1"/>
  <c r="J584" i="18"/>
  <c r="K584" i="18" s="1"/>
  <c r="S584" i="18"/>
  <c r="T584" i="18" s="1"/>
  <c r="V584" i="18"/>
  <c r="W584" i="18" s="1"/>
  <c r="J585" i="18"/>
  <c r="K585" i="18" s="1"/>
  <c r="S585" i="18"/>
  <c r="T585" i="18" s="1"/>
  <c r="V585" i="18"/>
  <c r="W585" i="18" s="1"/>
  <c r="J586" i="18"/>
  <c r="K586" i="18" s="1"/>
  <c r="S586" i="18"/>
  <c r="T586" i="18" s="1"/>
  <c r="V586" i="18"/>
  <c r="W586" i="18" s="1"/>
  <c r="J587" i="18"/>
  <c r="K587" i="18" s="1"/>
  <c r="S587" i="18"/>
  <c r="T587" i="18" s="1"/>
  <c r="V587" i="18"/>
  <c r="W587" i="18" s="1"/>
  <c r="J588" i="18"/>
  <c r="K588" i="18" s="1"/>
  <c r="S588" i="18"/>
  <c r="T588" i="18" s="1"/>
  <c r="V588" i="18"/>
  <c r="W588" i="18" s="1"/>
  <c r="J589" i="18"/>
  <c r="K589" i="18" s="1"/>
  <c r="S589" i="18"/>
  <c r="T589" i="18" s="1"/>
  <c r="V589" i="18"/>
  <c r="W589" i="18" s="1"/>
  <c r="J590" i="18"/>
  <c r="K590" i="18" s="1"/>
  <c r="S590" i="18"/>
  <c r="T590" i="18" s="1"/>
  <c r="V590" i="18"/>
  <c r="W590" i="18" s="1"/>
  <c r="J591" i="18"/>
  <c r="K591" i="18" s="1"/>
  <c r="S591" i="18"/>
  <c r="T591" i="18" s="1"/>
  <c r="V591" i="18"/>
  <c r="W591" i="18" s="1"/>
  <c r="J592" i="18"/>
  <c r="K592" i="18" s="1"/>
  <c r="S592" i="18"/>
  <c r="T592" i="18" s="1"/>
  <c r="V592" i="18"/>
  <c r="W592" i="18" s="1"/>
  <c r="J593" i="18"/>
  <c r="K593" i="18" s="1"/>
  <c r="S593" i="18"/>
  <c r="T593" i="18" s="1"/>
  <c r="V593" i="18"/>
  <c r="W593" i="18" s="1"/>
  <c r="J594" i="18"/>
  <c r="K594" i="18" s="1"/>
  <c r="S594" i="18"/>
  <c r="T594" i="18" s="1"/>
  <c r="V594" i="18"/>
  <c r="W594" i="18" s="1"/>
  <c r="J595" i="18"/>
  <c r="K595" i="18" s="1"/>
  <c r="S595" i="18"/>
  <c r="T595" i="18" s="1"/>
  <c r="V595" i="18"/>
  <c r="W595" i="18" s="1"/>
  <c r="J596" i="18"/>
  <c r="K596" i="18" s="1"/>
  <c r="S596" i="18"/>
  <c r="T596" i="18" s="1"/>
  <c r="V596" i="18"/>
  <c r="W596" i="18" s="1"/>
  <c r="J597" i="18"/>
  <c r="K597" i="18" s="1"/>
  <c r="S597" i="18"/>
  <c r="T597" i="18" s="1"/>
  <c r="V597" i="18"/>
  <c r="W597" i="18" s="1"/>
  <c r="J598" i="18"/>
  <c r="K598" i="18" s="1"/>
  <c r="S598" i="18"/>
  <c r="T598" i="18" s="1"/>
  <c r="V598" i="18"/>
  <c r="W598" i="18" s="1"/>
  <c r="J599" i="18"/>
  <c r="K599" i="18" s="1"/>
  <c r="S599" i="18"/>
  <c r="T599" i="18" s="1"/>
  <c r="V599" i="18"/>
  <c r="W599" i="18" s="1"/>
  <c r="J600" i="18"/>
  <c r="K600" i="18" s="1"/>
  <c r="S600" i="18"/>
  <c r="T600" i="18" s="1"/>
  <c r="V600" i="18"/>
  <c r="W600" i="18" s="1"/>
  <c r="J601" i="18"/>
  <c r="K601" i="18" s="1"/>
  <c r="S601" i="18"/>
  <c r="T601" i="18" s="1"/>
  <c r="V601" i="18"/>
  <c r="W601" i="18" s="1"/>
  <c r="J602" i="18"/>
  <c r="K602" i="18" s="1"/>
  <c r="S602" i="18"/>
  <c r="T602" i="18" s="1"/>
  <c r="V602" i="18"/>
  <c r="W602" i="18" s="1"/>
  <c r="J603" i="18"/>
  <c r="K603" i="18" s="1"/>
  <c r="S603" i="18"/>
  <c r="T603" i="18" s="1"/>
  <c r="V603" i="18"/>
  <c r="W603" i="18" s="1"/>
  <c r="J604" i="18"/>
  <c r="K604" i="18" s="1"/>
  <c r="S604" i="18"/>
  <c r="T604" i="18" s="1"/>
  <c r="V604" i="18"/>
  <c r="W604" i="18" s="1"/>
  <c r="J605" i="18"/>
  <c r="K605" i="18" s="1"/>
  <c r="S605" i="18"/>
  <c r="T605" i="18" s="1"/>
  <c r="V605" i="18"/>
  <c r="W605" i="18" s="1"/>
  <c r="J606" i="18"/>
  <c r="K606" i="18" s="1"/>
  <c r="S606" i="18"/>
  <c r="T606" i="18" s="1"/>
  <c r="V606" i="18"/>
  <c r="W606" i="18" s="1"/>
  <c r="J607" i="18"/>
  <c r="K607" i="18" s="1"/>
  <c r="S607" i="18"/>
  <c r="T607" i="18" s="1"/>
  <c r="V607" i="18"/>
  <c r="W607" i="18" s="1"/>
  <c r="J608" i="18"/>
  <c r="K608" i="18" s="1"/>
  <c r="S608" i="18"/>
  <c r="T608" i="18" s="1"/>
  <c r="V608" i="18"/>
  <c r="W608" i="18" s="1"/>
  <c r="J609" i="18"/>
  <c r="K609" i="18" s="1"/>
  <c r="S609" i="18"/>
  <c r="T609" i="18" s="1"/>
  <c r="V609" i="18"/>
  <c r="W609" i="18" s="1"/>
  <c r="J610" i="18"/>
  <c r="K610" i="18" s="1"/>
  <c r="S610" i="18"/>
  <c r="T610" i="18" s="1"/>
  <c r="V610" i="18"/>
  <c r="W610" i="18" s="1"/>
  <c r="J611" i="18"/>
  <c r="K611" i="18" s="1"/>
  <c r="S611" i="18"/>
  <c r="T611" i="18" s="1"/>
  <c r="V611" i="18"/>
  <c r="W611" i="18" s="1"/>
  <c r="J612" i="18"/>
  <c r="K612" i="18" s="1"/>
  <c r="S612" i="18"/>
  <c r="T612" i="18" s="1"/>
  <c r="V612" i="18"/>
  <c r="W612" i="18" s="1"/>
  <c r="J613" i="18"/>
  <c r="K613" i="18" s="1"/>
  <c r="S613" i="18"/>
  <c r="T613" i="18" s="1"/>
  <c r="V613" i="18"/>
  <c r="W613" i="18" s="1"/>
  <c r="E614" i="18"/>
  <c r="J614" i="18"/>
  <c r="K614" i="18" s="1"/>
  <c r="S614" i="18"/>
  <c r="T614" i="18" s="1"/>
  <c r="V614" i="18"/>
  <c r="W614" i="18" s="1"/>
  <c r="J615" i="18"/>
  <c r="K615" i="18" s="1"/>
  <c r="S615" i="18"/>
  <c r="T615" i="18" s="1"/>
  <c r="V615" i="18"/>
  <c r="W615" i="18" s="1"/>
  <c r="J616" i="18"/>
  <c r="K616" i="18" s="1"/>
  <c r="S616" i="18"/>
  <c r="T616" i="18" s="1"/>
  <c r="V616" i="18"/>
  <c r="W616" i="18" s="1"/>
  <c r="J617" i="18"/>
  <c r="K617" i="18" s="1"/>
  <c r="S617" i="18"/>
  <c r="T617" i="18" s="1"/>
  <c r="V617" i="18"/>
  <c r="W617" i="18" s="1"/>
  <c r="J618" i="18"/>
  <c r="K618" i="18" s="1"/>
  <c r="S618" i="18"/>
  <c r="T618" i="18" s="1"/>
  <c r="V618" i="18"/>
  <c r="W618" i="18" s="1"/>
  <c r="E619" i="18"/>
  <c r="J619" i="18"/>
  <c r="K619" i="18" s="1"/>
  <c r="S619" i="18"/>
  <c r="T619" i="18" s="1"/>
  <c r="V619" i="18"/>
  <c r="W619" i="18" s="1"/>
  <c r="J620" i="18"/>
  <c r="K620" i="18" s="1"/>
  <c r="S620" i="18"/>
  <c r="T620" i="18" s="1"/>
  <c r="V620" i="18"/>
  <c r="W620" i="18" s="1"/>
  <c r="J621" i="18"/>
  <c r="K621" i="18" s="1"/>
  <c r="S621" i="18"/>
  <c r="T621" i="18" s="1"/>
  <c r="V621" i="18"/>
  <c r="W621" i="18" s="1"/>
  <c r="J622" i="18"/>
  <c r="K622" i="18" s="1"/>
  <c r="S622" i="18"/>
  <c r="T622" i="18" s="1"/>
  <c r="V622" i="18"/>
  <c r="W622" i="18" s="1"/>
  <c r="J623" i="18"/>
  <c r="K623" i="18" s="1"/>
  <c r="S623" i="18"/>
  <c r="T623" i="18" s="1"/>
  <c r="V623" i="18"/>
  <c r="W623" i="18" s="1"/>
  <c r="J624" i="18"/>
  <c r="K624" i="18" s="1"/>
  <c r="S624" i="18"/>
  <c r="T624" i="18" s="1"/>
  <c r="V624" i="18"/>
  <c r="W624" i="18" s="1"/>
  <c r="J625" i="18"/>
  <c r="K625" i="18" s="1"/>
  <c r="S625" i="18"/>
  <c r="T625" i="18" s="1"/>
  <c r="V625" i="18"/>
  <c r="W625" i="18" s="1"/>
  <c r="J626" i="18"/>
  <c r="K626" i="18" s="1"/>
  <c r="S626" i="18"/>
  <c r="T626" i="18" s="1"/>
  <c r="V626" i="18"/>
  <c r="W626" i="18" s="1"/>
  <c r="J627" i="18"/>
  <c r="K627" i="18" s="1"/>
  <c r="S627" i="18"/>
  <c r="T627" i="18" s="1"/>
  <c r="V627" i="18"/>
  <c r="W627" i="18" s="1"/>
  <c r="J628" i="18"/>
  <c r="K628" i="18" s="1"/>
  <c r="S628" i="18"/>
  <c r="T628" i="18" s="1"/>
  <c r="V628" i="18"/>
  <c r="W628" i="18" s="1"/>
  <c r="J629" i="18"/>
  <c r="K629" i="18" s="1"/>
  <c r="S629" i="18"/>
  <c r="T629" i="18" s="1"/>
  <c r="V629" i="18"/>
  <c r="W629" i="18" s="1"/>
  <c r="J630" i="18"/>
  <c r="K630" i="18" s="1"/>
  <c r="S630" i="18"/>
  <c r="T630" i="18" s="1"/>
  <c r="V630" i="18"/>
  <c r="W630" i="18" s="1"/>
  <c r="J631" i="18"/>
  <c r="K631" i="18" s="1"/>
  <c r="S631" i="18"/>
  <c r="T631" i="18" s="1"/>
  <c r="V631" i="18"/>
  <c r="W631" i="18" s="1"/>
  <c r="J632" i="18"/>
  <c r="K632" i="18" s="1"/>
  <c r="S632" i="18"/>
  <c r="T632" i="18" s="1"/>
  <c r="V632" i="18"/>
  <c r="W632" i="18" s="1"/>
  <c r="J633" i="18"/>
  <c r="K633" i="18" s="1"/>
  <c r="S633" i="18"/>
  <c r="T633" i="18" s="1"/>
  <c r="V633" i="18"/>
  <c r="W633" i="18" s="1"/>
  <c r="E634" i="18"/>
  <c r="J634" i="18"/>
  <c r="K634" i="18" s="1"/>
  <c r="S634" i="18"/>
  <c r="T634" i="18" s="1"/>
  <c r="V634" i="18"/>
  <c r="W634" i="18" s="1"/>
  <c r="J635" i="18"/>
  <c r="K635" i="18" s="1"/>
  <c r="S635" i="18"/>
  <c r="T635" i="18" s="1"/>
  <c r="V635" i="18"/>
  <c r="W635" i="18" s="1"/>
  <c r="J636" i="18"/>
  <c r="K636" i="18" s="1"/>
  <c r="S636" i="18"/>
  <c r="T636" i="18" s="1"/>
  <c r="V636" i="18"/>
  <c r="W636" i="18" s="1"/>
  <c r="J637" i="18"/>
  <c r="K637" i="18" s="1"/>
  <c r="S637" i="18"/>
  <c r="T637" i="18" s="1"/>
  <c r="V637" i="18"/>
  <c r="W637" i="18" s="1"/>
  <c r="J638" i="18"/>
  <c r="K638" i="18" s="1"/>
  <c r="S638" i="18"/>
  <c r="T638" i="18" s="1"/>
  <c r="V638" i="18"/>
  <c r="W638" i="18" s="1"/>
  <c r="J639" i="18"/>
  <c r="K639" i="18" s="1"/>
  <c r="S639" i="18"/>
  <c r="T639" i="18" s="1"/>
  <c r="V639" i="18"/>
  <c r="W639" i="18" s="1"/>
  <c r="J640" i="18"/>
  <c r="K640" i="18" s="1"/>
  <c r="S640" i="18"/>
  <c r="T640" i="18" s="1"/>
  <c r="V640" i="18"/>
  <c r="W640" i="18" s="1"/>
  <c r="J641" i="18"/>
  <c r="K641" i="18" s="1"/>
  <c r="S641" i="18"/>
  <c r="T641" i="18" s="1"/>
  <c r="V641" i="18"/>
  <c r="W641" i="18" s="1"/>
  <c r="J642" i="18"/>
  <c r="K642" i="18" s="1"/>
  <c r="S642" i="18"/>
  <c r="T642" i="18" s="1"/>
  <c r="V642" i="18"/>
  <c r="W642" i="18" s="1"/>
  <c r="J643" i="18"/>
  <c r="K643" i="18" s="1"/>
  <c r="S643" i="18"/>
  <c r="T643" i="18" s="1"/>
  <c r="V643" i="18"/>
  <c r="W643" i="18" s="1"/>
  <c r="J644" i="18"/>
  <c r="K644" i="18" s="1"/>
  <c r="S644" i="18"/>
  <c r="T644" i="18" s="1"/>
  <c r="V644" i="18"/>
  <c r="W644" i="18" s="1"/>
  <c r="J645" i="18"/>
  <c r="K645" i="18" s="1"/>
  <c r="S645" i="18"/>
  <c r="T645" i="18" s="1"/>
  <c r="V645" i="18"/>
  <c r="W645" i="18" s="1"/>
  <c r="J646" i="18"/>
  <c r="K646" i="18" s="1"/>
  <c r="S646" i="18"/>
  <c r="T646" i="18" s="1"/>
  <c r="V646" i="18"/>
  <c r="W646" i="18" s="1"/>
  <c r="J647" i="18"/>
  <c r="K647" i="18" s="1"/>
  <c r="S647" i="18"/>
  <c r="T647" i="18" s="1"/>
  <c r="V647" i="18"/>
  <c r="W647" i="18" s="1"/>
  <c r="J648" i="18"/>
  <c r="K648" i="18" s="1"/>
  <c r="S648" i="18"/>
  <c r="T648" i="18" s="1"/>
  <c r="V648" i="18"/>
  <c r="W648" i="18" s="1"/>
  <c r="J649" i="18"/>
  <c r="K649" i="18" s="1"/>
  <c r="S649" i="18"/>
  <c r="T649" i="18" s="1"/>
  <c r="V649" i="18"/>
  <c r="W649" i="18" s="1"/>
  <c r="J650" i="18"/>
  <c r="K650" i="18" s="1"/>
  <c r="S650" i="18"/>
  <c r="T650" i="18" s="1"/>
  <c r="V650" i="18"/>
  <c r="W650" i="18" s="1"/>
  <c r="J651" i="18"/>
  <c r="K651" i="18" s="1"/>
  <c r="S651" i="18"/>
  <c r="T651" i="18" s="1"/>
  <c r="V651" i="18"/>
  <c r="W651" i="18" s="1"/>
  <c r="J652" i="18"/>
  <c r="K652" i="18" s="1"/>
  <c r="S652" i="18"/>
  <c r="T652" i="18" s="1"/>
  <c r="V652" i="18"/>
  <c r="W652" i="18" s="1"/>
  <c r="J653" i="18"/>
  <c r="K653" i="18" s="1"/>
  <c r="S653" i="18"/>
  <c r="T653" i="18" s="1"/>
  <c r="V653" i="18"/>
  <c r="W653" i="18" s="1"/>
  <c r="E654" i="18"/>
  <c r="J654" i="18"/>
  <c r="K654" i="18" s="1"/>
  <c r="S654" i="18"/>
  <c r="T654" i="18" s="1"/>
  <c r="V654" i="18"/>
  <c r="W654" i="18" s="1"/>
  <c r="J655" i="18"/>
  <c r="K655" i="18" s="1"/>
  <c r="S655" i="18"/>
  <c r="T655" i="18" s="1"/>
  <c r="V655" i="18"/>
  <c r="W655" i="18" s="1"/>
  <c r="J656" i="18"/>
  <c r="K656" i="18" s="1"/>
  <c r="S656" i="18"/>
  <c r="T656" i="18" s="1"/>
  <c r="V656" i="18"/>
  <c r="W656" i="18" s="1"/>
  <c r="J657" i="18"/>
  <c r="K657" i="18" s="1"/>
  <c r="S657" i="18"/>
  <c r="T657" i="18" s="1"/>
  <c r="V657" i="18"/>
  <c r="W657" i="18" s="1"/>
  <c r="E658" i="18"/>
  <c r="J658" i="18"/>
  <c r="K658" i="18" s="1"/>
  <c r="S658" i="18"/>
  <c r="T658" i="18" s="1"/>
  <c r="V658" i="18"/>
  <c r="W658" i="18" s="1"/>
  <c r="J659" i="18"/>
  <c r="K659" i="18" s="1"/>
  <c r="S659" i="18"/>
  <c r="T659" i="18" s="1"/>
  <c r="V659" i="18"/>
  <c r="W659" i="18" s="1"/>
  <c r="J660" i="18"/>
  <c r="K660" i="18" s="1"/>
  <c r="S660" i="18"/>
  <c r="T660" i="18" s="1"/>
  <c r="V660" i="18"/>
  <c r="W660" i="18" s="1"/>
  <c r="J661" i="18"/>
  <c r="K661" i="18" s="1"/>
  <c r="S661" i="18"/>
  <c r="T661" i="18" s="1"/>
  <c r="V661" i="18"/>
  <c r="W661" i="18" s="1"/>
  <c r="J662" i="18"/>
  <c r="K662" i="18" s="1"/>
  <c r="S662" i="18"/>
  <c r="T662" i="18" s="1"/>
  <c r="V662" i="18"/>
  <c r="W662" i="18" s="1"/>
  <c r="J663" i="18"/>
  <c r="K663" i="18" s="1"/>
  <c r="S663" i="18"/>
  <c r="T663" i="18" s="1"/>
  <c r="V663" i="18"/>
  <c r="W663" i="18" s="1"/>
  <c r="J664" i="18"/>
  <c r="K664" i="18" s="1"/>
  <c r="S664" i="18"/>
  <c r="T664" i="18" s="1"/>
  <c r="V664" i="18"/>
  <c r="W664" i="18" s="1"/>
  <c r="J665" i="18"/>
  <c r="K665" i="18" s="1"/>
  <c r="S665" i="18"/>
  <c r="T665" i="18" s="1"/>
  <c r="V665" i="18"/>
  <c r="W665" i="18" s="1"/>
  <c r="J666" i="18"/>
  <c r="K666" i="18" s="1"/>
  <c r="S666" i="18"/>
  <c r="T666" i="18" s="1"/>
  <c r="V666" i="18"/>
  <c r="W666" i="18" s="1"/>
  <c r="J667" i="18"/>
  <c r="K667" i="18" s="1"/>
  <c r="S667" i="18"/>
  <c r="T667" i="18" s="1"/>
  <c r="V667" i="18"/>
  <c r="W667" i="18" s="1"/>
  <c r="J668" i="18"/>
  <c r="K668" i="18" s="1"/>
  <c r="S668" i="18"/>
  <c r="T668" i="18" s="1"/>
  <c r="V668" i="18"/>
  <c r="W668" i="18" s="1"/>
  <c r="J669" i="18"/>
  <c r="K669" i="18" s="1"/>
  <c r="S669" i="18"/>
  <c r="T669" i="18" s="1"/>
  <c r="V669" i="18"/>
  <c r="W669" i="18" s="1"/>
  <c r="J670" i="18"/>
  <c r="K670" i="18" s="1"/>
  <c r="S670" i="18"/>
  <c r="T670" i="18" s="1"/>
  <c r="V670" i="18"/>
  <c r="W670" i="18" s="1"/>
  <c r="J671" i="18"/>
  <c r="K671" i="18" s="1"/>
  <c r="S671" i="18"/>
  <c r="T671" i="18" s="1"/>
  <c r="V671" i="18"/>
  <c r="W671" i="18" s="1"/>
  <c r="J672" i="18"/>
  <c r="K672" i="18" s="1"/>
  <c r="S672" i="18"/>
  <c r="T672" i="18" s="1"/>
  <c r="V672" i="18"/>
  <c r="W672" i="18" s="1"/>
  <c r="J673" i="18"/>
  <c r="K673" i="18" s="1"/>
  <c r="S673" i="18"/>
  <c r="T673" i="18" s="1"/>
  <c r="V673" i="18"/>
  <c r="W673" i="18" s="1"/>
  <c r="J674" i="18"/>
  <c r="K674" i="18" s="1"/>
  <c r="S674" i="18"/>
  <c r="T674" i="18" s="1"/>
  <c r="V674" i="18"/>
  <c r="W674" i="18" s="1"/>
  <c r="J675" i="18"/>
  <c r="K675" i="18" s="1"/>
  <c r="S675" i="18"/>
  <c r="T675" i="18" s="1"/>
  <c r="V675" i="18"/>
  <c r="W675" i="18" s="1"/>
  <c r="J676" i="18"/>
  <c r="K676" i="18" s="1"/>
  <c r="S676" i="18"/>
  <c r="T676" i="18" s="1"/>
  <c r="V676" i="18"/>
  <c r="W676" i="18" s="1"/>
  <c r="J677" i="18"/>
  <c r="K677" i="18" s="1"/>
  <c r="S677" i="18"/>
  <c r="T677" i="18" s="1"/>
  <c r="V677" i="18"/>
  <c r="W677" i="18" s="1"/>
  <c r="J678" i="18"/>
  <c r="K678" i="18" s="1"/>
  <c r="S678" i="18"/>
  <c r="T678" i="18" s="1"/>
  <c r="V678" i="18"/>
  <c r="W678" i="18" s="1"/>
  <c r="J679" i="18"/>
  <c r="K679" i="18" s="1"/>
  <c r="S679" i="18"/>
  <c r="T679" i="18" s="1"/>
  <c r="V679" i="18"/>
  <c r="W679" i="18" s="1"/>
  <c r="J680" i="18"/>
  <c r="K680" i="18" s="1"/>
  <c r="S680" i="18"/>
  <c r="T680" i="18" s="1"/>
  <c r="V680" i="18"/>
  <c r="W680" i="18" s="1"/>
  <c r="J681" i="18"/>
  <c r="K681" i="18" s="1"/>
  <c r="S681" i="18"/>
  <c r="T681" i="18" s="1"/>
  <c r="V681" i="18"/>
  <c r="W681" i="18" s="1"/>
  <c r="J682" i="18"/>
  <c r="K682" i="18" s="1"/>
  <c r="S682" i="18"/>
  <c r="T682" i="18" s="1"/>
  <c r="V682" i="18"/>
  <c r="W682" i="18" s="1"/>
  <c r="J683" i="18"/>
  <c r="K683" i="18" s="1"/>
  <c r="S683" i="18"/>
  <c r="T683" i="18" s="1"/>
  <c r="V683" i="18"/>
  <c r="W683" i="18" s="1"/>
  <c r="J684" i="18"/>
  <c r="K684" i="18" s="1"/>
  <c r="S684" i="18"/>
  <c r="T684" i="18" s="1"/>
  <c r="V684" i="18"/>
  <c r="W684" i="18" s="1"/>
  <c r="J685" i="18"/>
  <c r="K685" i="18" s="1"/>
  <c r="S685" i="18"/>
  <c r="T685" i="18" s="1"/>
  <c r="V685" i="18"/>
  <c r="W685" i="18" s="1"/>
  <c r="J686" i="18"/>
  <c r="K686" i="18" s="1"/>
  <c r="S686" i="18"/>
  <c r="T686" i="18" s="1"/>
  <c r="V686" i="18"/>
  <c r="W686" i="18" s="1"/>
  <c r="J687" i="18"/>
  <c r="K687" i="18" s="1"/>
  <c r="S687" i="18"/>
  <c r="T687" i="18" s="1"/>
  <c r="V687" i="18"/>
  <c r="W687" i="18" s="1"/>
  <c r="J688" i="18"/>
  <c r="K688" i="18" s="1"/>
  <c r="S688" i="18"/>
  <c r="T688" i="18" s="1"/>
  <c r="V688" i="18"/>
  <c r="W688" i="18" s="1"/>
  <c r="J689" i="18"/>
  <c r="K689" i="18" s="1"/>
  <c r="S689" i="18"/>
  <c r="T689" i="18" s="1"/>
  <c r="V689" i="18"/>
  <c r="W689" i="18" s="1"/>
  <c r="J690" i="18"/>
  <c r="K690" i="18" s="1"/>
  <c r="S690" i="18"/>
  <c r="T690" i="18" s="1"/>
  <c r="V690" i="18"/>
  <c r="W690" i="18" s="1"/>
  <c r="J691" i="18"/>
  <c r="K691" i="18" s="1"/>
  <c r="S691" i="18"/>
  <c r="T691" i="18" s="1"/>
  <c r="V691" i="18"/>
  <c r="W691" i="18" s="1"/>
  <c r="J692" i="18"/>
  <c r="K692" i="18" s="1"/>
  <c r="S692" i="18"/>
  <c r="T692" i="18" s="1"/>
  <c r="V692" i="18"/>
  <c r="W692" i="18" s="1"/>
  <c r="J693" i="18"/>
  <c r="K693" i="18" s="1"/>
  <c r="S693" i="18"/>
  <c r="T693" i="18" s="1"/>
  <c r="V693" i="18"/>
  <c r="W693" i="18" s="1"/>
  <c r="E694" i="18"/>
  <c r="J694" i="18"/>
  <c r="K694" i="18" s="1"/>
  <c r="S694" i="18"/>
  <c r="T694" i="18" s="1"/>
  <c r="V694" i="18"/>
  <c r="W694" i="18" s="1"/>
  <c r="J695" i="18"/>
  <c r="K695" i="18" s="1"/>
  <c r="S695" i="18"/>
  <c r="T695" i="18" s="1"/>
  <c r="V695" i="18"/>
  <c r="W695" i="18" s="1"/>
  <c r="J696" i="18"/>
  <c r="K696" i="18" s="1"/>
  <c r="S696" i="18"/>
  <c r="T696" i="18" s="1"/>
  <c r="V696" i="18"/>
  <c r="W696" i="18" s="1"/>
  <c r="J697" i="18"/>
  <c r="K697" i="18" s="1"/>
  <c r="S697" i="18"/>
  <c r="T697" i="18" s="1"/>
  <c r="V697" i="18"/>
  <c r="W697" i="18" s="1"/>
  <c r="J698" i="18"/>
  <c r="K698" i="18" s="1"/>
  <c r="S698" i="18"/>
  <c r="T698" i="18" s="1"/>
  <c r="V698" i="18"/>
  <c r="W698" i="18" s="1"/>
  <c r="J699" i="18"/>
  <c r="K699" i="18" s="1"/>
  <c r="S699" i="18"/>
  <c r="T699" i="18" s="1"/>
  <c r="V699" i="18"/>
  <c r="W699" i="18" s="1"/>
  <c r="J700" i="18"/>
  <c r="K700" i="18" s="1"/>
  <c r="S700" i="18"/>
  <c r="T700" i="18" s="1"/>
  <c r="V700" i="18"/>
  <c r="W700" i="18" s="1"/>
  <c r="J701" i="18"/>
  <c r="K701" i="18" s="1"/>
  <c r="S701" i="18"/>
  <c r="T701" i="18" s="1"/>
  <c r="V701" i="18"/>
  <c r="W701" i="18" s="1"/>
  <c r="J702" i="18"/>
  <c r="K702" i="18" s="1"/>
  <c r="S702" i="18"/>
  <c r="T702" i="18" s="1"/>
  <c r="V702" i="18"/>
  <c r="W702" i="18" s="1"/>
  <c r="J703" i="18"/>
  <c r="K703" i="18" s="1"/>
  <c r="S703" i="18"/>
  <c r="T703" i="18" s="1"/>
  <c r="V703" i="18"/>
  <c r="W703" i="18" s="1"/>
  <c r="J704" i="18"/>
  <c r="K704" i="18" s="1"/>
  <c r="S704" i="18"/>
  <c r="T704" i="18" s="1"/>
  <c r="V704" i="18"/>
  <c r="W704" i="18" s="1"/>
  <c r="J705" i="18"/>
  <c r="K705" i="18" s="1"/>
  <c r="S705" i="18"/>
  <c r="T705" i="18" s="1"/>
  <c r="V705" i="18"/>
  <c r="W705" i="18" s="1"/>
  <c r="J706" i="18"/>
  <c r="K706" i="18" s="1"/>
  <c r="S706" i="18"/>
  <c r="T706" i="18" s="1"/>
  <c r="V706" i="18"/>
  <c r="W706" i="18" s="1"/>
  <c r="J707" i="18"/>
  <c r="K707" i="18" s="1"/>
  <c r="S707" i="18"/>
  <c r="T707" i="18" s="1"/>
  <c r="V707" i="18"/>
  <c r="W707" i="18" s="1"/>
  <c r="J708" i="18"/>
  <c r="K708" i="18" s="1"/>
  <c r="S708" i="18"/>
  <c r="T708" i="18" s="1"/>
  <c r="V708" i="18"/>
  <c r="W708" i="18" s="1"/>
  <c r="J709" i="18"/>
  <c r="K709" i="18" s="1"/>
  <c r="S709" i="18"/>
  <c r="T709" i="18" s="1"/>
  <c r="V709" i="18"/>
  <c r="W709" i="18" s="1"/>
  <c r="J710" i="18"/>
  <c r="K710" i="18" s="1"/>
  <c r="S710" i="18"/>
  <c r="T710" i="18" s="1"/>
  <c r="V710" i="18"/>
  <c r="W710" i="18" s="1"/>
  <c r="J711" i="18"/>
  <c r="K711" i="18" s="1"/>
  <c r="S711" i="18"/>
  <c r="T711" i="18" s="1"/>
  <c r="V711" i="18"/>
  <c r="W711" i="18" s="1"/>
  <c r="J712" i="18"/>
  <c r="K712" i="18" s="1"/>
  <c r="S712" i="18"/>
  <c r="T712" i="18" s="1"/>
  <c r="V712" i="18"/>
  <c r="W712" i="18" s="1"/>
  <c r="J713" i="18"/>
  <c r="K713" i="18" s="1"/>
  <c r="S713" i="18"/>
  <c r="T713" i="18" s="1"/>
  <c r="V713" i="18"/>
  <c r="W713" i="18" s="1"/>
  <c r="J714" i="18"/>
  <c r="K714" i="18" s="1"/>
  <c r="S714" i="18"/>
  <c r="T714" i="18" s="1"/>
  <c r="V714" i="18"/>
  <c r="W714" i="18" s="1"/>
  <c r="J715" i="18"/>
  <c r="K715" i="18" s="1"/>
  <c r="S715" i="18"/>
  <c r="T715" i="18" s="1"/>
  <c r="V715" i="18"/>
  <c r="W715" i="18" s="1"/>
  <c r="E716" i="18"/>
  <c r="J716" i="18"/>
  <c r="K716" i="18" s="1"/>
  <c r="S716" i="18"/>
  <c r="T716" i="18" s="1"/>
  <c r="V716" i="18"/>
  <c r="W716" i="18" s="1"/>
  <c r="J717" i="18"/>
  <c r="K717" i="18" s="1"/>
  <c r="S717" i="18"/>
  <c r="T717" i="18" s="1"/>
  <c r="V717" i="18"/>
  <c r="W717" i="18" s="1"/>
  <c r="J718" i="18"/>
  <c r="K718" i="18" s="1"/>
  <c r="S718" i="18"/>
  <c r="T718" i="18" s="1"/>
  <c r="V718" i="18"/>
  <c r="W718" i="18" s="1"/>
  <c r="J719" i="18"/>
  <c r="K719" i="18" s="1"/>
  <c r="S719" i="18"/>
  <c r="T719" i="18" s="1"/>
  <c r="V719" i="18"/>
  <c r="W719" i="18" s="1"/>
  <c r="J720" i="18"/>
  <c r="K720" i="18" s="1"/>
  <c r="S720" i="18"/>
  <c r="T720" i="18" s="1"/>
  <c r="V720" i="18"/>
  <c r="W720" i="18" s="1"/>
  <c r="J721" i="18"/>
  <c r="K721" i="18" s="1"/>
  <c r="S721" i="18"/>
  <c r="T721" i="18" s="1"/>
  <c r="V721" i="18"/>
  <c r="W721" i="18" s="1"/>
  <c r="J722" i="18"/>
  <c r="K722" i="18" s="1"/>
  <c r="S722" i="18"/>
  <c r="T722" i="18" s="1"/>
  <c r="V722" i="18"/>
  <c r="W722" i="18" s="1"/>
  <c r="J723" i="18"/>
  <c r="K723" i="18" s="1"/>
  <c r="S723" i="18"/>
  <c r="T723" i="18" s="1"/>
  <c r="V723" i="18"/>
  <c r="W723" i="18" s="1"/>
  <c r="J724" i="18"/>
  <c r="K724" i="18" s="1"/>
  <c r="S724" i="18"/>
  <c r="T724" i="18" s="1"/>
  <c r="V724" i="18"/>
  <c r="W724" i="18" s="1"/>
  <c r="J725" i="18"/>
  <c r="K725" i="18" s="1"/>
  <c r="S725" i="18"/>
  <c r="T725" i="18" s="1"/>
  <c r="V725" i="18"/>
  <c r="W725" i="18" s="1"/>
  <c r="J726" i="18"/>
  <c r="K726" i="18" s="1"/>
  <c r="S726" i="18"/>
  <c r="T726" i="18" s="1"/>
  <c r="V726" i="18"/>
  <c r="W726" i="18" s="1"/>
  <c r="J727" i="18"/>
  <c r="K727" i="18" s="1"/>
  <c r="S727" i="18"/>
  <c r="T727" i="18" s="1"/>
  <c r="V727" i="18"/>
  <c r="W727" i="18" s="1"/>
  <c r="J728" i="18"/>
  <c r="K728" i="18" s="1"/>
  <c r="S728" i="18"/>
  <c r="T728" i="18" s="1"/>
  <c r="V728" i="18"/>
  <c r="W728" i="18" s="1"/>
  <c r="J729" i="18"/>
  <c r="K729" i="18" s="1"/>
  <c r="S729" i="18"/>
  <c r="T729" i="18" s="1"/>
  <c r="V729" i="18"/>
  <c r="W729" i="18" s="1"/>
  <c r="J730" i="18"/>
  <c r="K730" i="18" s="1"/>
  <c r="S730" i="18"/>
  <c r="T730" i="18" s="1"/>
  <c r="V730" i="18"/>
  <c r="W730" i="18" s="1"/>
  <c r="J731" i="18"/>
  <c r="K731" i="18" s="1"/>
  <c r="S731" i="18"/>
  <c r="T731" i="18" s="1"/>
  <c r="V731" i="18"/>
  <c r="W731" i="18" s="1"/>
  <c r="J732" i="18"/>
  <c r="K732" i="18" s="1"/>
  <c r="S732" i="18"/>
  <c r="T732" i="18" s="1"/>
  <c r="V732" i="18"/>
  <c r="W732" i="18" s="1"/>
  <c r="J733" i="18"/>
  <c r="K733" i="18" s="1"/>
  <c r="S733" i="18"/>
  <c r="T733" i="18" s="1"/>
  <c r="V733" i="18"/>
  <c r="W733" i="18" s="1"/>
  <c r="E734" i="18"/>
  <c r="J734" i="18"/>
  <c r="K734" i="18" s="1"/>
  <c r="S734" i="18"/>
  <c r="T734" i="18" s="1"/>
  <c r="V734" i="18"/>
  <c r="W734" i="18" s="1"/>
  <c r="J735" i="18"/>
  <c r="K735" i="18" s="1"/>
  <c r="S735" i="18"/>
  <c r="T735" i="18" s="1"/>
  <c r="V735" i="18"/>
  <c r="W735" i="18" s="1"/>
  <c r="J736" i="18"/>
  <c r="K736" i="18" s="1"/>
  <c r="S736" i="18"/>
  <c r="T736" i="18" s="1"/>
  <c r="V736" i="18"/>
  <c r="W736" i="18" s="1"/>
  <c r="J737" i="18"/>
  <c r="K737" i="18" s="1"/>
  <c r="S737" i="18"/>
  <c r="T737" i="18" s="1"/>
  <c r="V737" i="18"/>
  <c r="W737" i="18" s="1"/>
  <c r="E738" i="18"/>
  <c r="J738" i="18"/>
  <c r="K738" i="18" s="1"/>
  <c r="S738" i="18"/>
  <c r="T738" i="18" s="1"/>
  <c r="V738" i="18"/>
  <c r="W738" i="18" s="1"/>
  <c r="J739" i="18"/>
  <c r="K739" i="18" s="1"/>
  <c r="S739" i="18"/>
  <c r="T739" i="18" s="1"/>
  <c r="V739" i="18"/>
  <c r="W739" i="18" s="1"/>
  <c r="J740" i="18"/>
  <c r="K740" i="18" s="1"/>
  <c r="S740" i="18"/>
  <c r="T740" i="18" s="1"/>
  <c r="V740" i="18"/>
  <c r="W740" i="18" s="1"/>
  <c r="J741" i="18"/>
  <c r="K741" i="18" s="1"/>
  <c r="S741" i="18"/>
  <c r="T741" i="18" s="1"/>
  <c r="V741" i="18"/>
  <c r="W741" i="18" s="1"/>
  <c r="J742" i="18"/>
  <c r="K742" i="18" s="1"/>
  <c r="S742" i="18"/>
  <c r="T742" i="18" s="1"/>
  <c r="V742" i="18"/>
  <c r="W742" i="18" s="1"/>
  <c r="J743" i="18"/>
  <c r="K743" i="18" s="1"/>
  <c r="S743" i="18"/>
  <c r="T743" i="18" s="1"/>
  <c r="V743" i="18"/>
  <c r="W743" i="18" s="1"/>
  <c r="J744" i="18"/>
  <c r="K744" i="18" s="1"/>
  <c r="S744" i="18"/>
  <c r="T744" i="18" s="1"/>
  <c r="V744" i="18"/>
  <c r="W744" i="18" s="1"/>
  <c r="J745" i="18"/>
  <c r="K745" i="18" s="1"/>
  <c r="S745" i="18"/>
  <c r="T745" i="18" s="1"/>
  <c r="V745" i="18"/>
  <c r="W745" i="18" s="1"/>
  <c r="J746" i="18"/>
  <c r="K746" i="18" s="1"/>
  <c r="S746" i="18"/>
  <c r="T746" i="18" s="1"/>
  <c r="V746" i="18"/>
  <c r="W746" i="18" s="1"/>
  <c r="J747" i="18"/>
  <c r="K747" i="18" s="1"/>
  <c r="S747" i="18"/>
  <c r="T747" i="18" s="1"/>
  <c r="V747" i="18"/>
  <c r="W747" i="18" s="1"/>
  <c r="J748" i="18"/>
  <c r="K748" i="18" s="1"/>
  <c r="S748" i="18"/>
  <c r="T748" i="18" s="1"/>
  <c r="V748" i="18"/>
  <c r="W748" i="18" s="1"/>
  <c r="J749" i="18"/>
  <c r="K749" i="18" s="1"/>
  <c r="S749" i="18"/>
  <c r="T749" i="18" s="1"/>
  <c r="V749" i="18"/>
  <c r="W749" i="18" s="1"/>
  <c r="J750" i="18"/>
  <c r="K750" i="18" s="1"/>
  <c r="S750" i="18"/>
  <c r="T750" i="18" s="1"/>
  <c r="V750" i="18"/>
  <c r="W750" i="18" s="1"/>
  <c r="J751" i="18"/>
  <c r="K751" i="18" s="1"/>
  <c r="S751" i="18"/>
  <c r="T751" i="18" s="1"/>
  <c r="V751" i="18"/>
  <c r="W751" i="18" s="1"/>
  <c r="J752" i="18"/>
  <c r="K752" i="18" s="1"/>
  <c r="S752" i="18"/>
  <c r="T752" i="18" s="1"/>
  <c r="V752" i="18"/>
  <c r="W752" i="18" s="1"/>
  <c r="E753" i="18"/>
  <c r="J753" i="18"/>
  <c r="K753" i="18" s="1"/>
  <c r="S753" i="18"/>
  <c r="T753" i="18" s="1"/>
  <c r="V753" i="18"/>
  <c r="W753" i="18" s="1"/>
  <c r="J754" i="18"/>
  <c r="K754" i="18" s="1"/>
  <c r="S754" i="18"/>
  <c r="T754" i="18" s="1"/>
  <c r="V754" i="18"/>
  <c r="W754" i="18" s="1"/>
  <c r="J755" i="18"/>
  <c r="K755" i="18" s="1"/>
  <c r="S755" i="18"/>
  <c r="T755" i="18" s="1"/>
  <c r="V755" i="18"/>
  <c r="W755" i="18" s="1"/>
  <c r="J756" i="18"/>
  <c r="K756" i="18" s="1"/>
  <c r="S756" i="18"/>
  <c r="T756" i="18" s="1"/>
  <c r="V756" i="18"/>
  <c r="W756" i="18" s="1"/>
  <c r="J757" i="18"/>
  <c r="K757" i="18" s="1"/>
  <c r="S757" i="18"/>
  <c r="T757" i="18" s="1"/>
  <c r="V757" i="18"/>
  <c r="W757" i="18" s="1"/>
  <c r="J758" i="18"/>
  <c r="K758" i="18" s="1"/>
  <c r="S758" i="18"/>
  <c r="T758" i="18" s="1"/>
  <c r="V758" i="18"/>
  <c r="W758" i="18" s="1"/>
  <c r="J759" i="18"/>
  <c r="K759" i="18" s="1"/>
  <c r="S759" i="18"/>
  <c r="T759" i="18" s="1"/>
  <c r="V759" i="18"/>
  <c r="W759" i="18" s="1"/>
  <c r="J760" i="18"/>
  <c r="K760" i="18" s="1"/>
  <c r="S760" i="18"/>
  <c r="T760" i="18" s="1"/>
  <c r="V760" i="18"/>
  <c r="W760" i="18" s="1"/>
  <c r="J761" i="18"/>
  <c r="K761" i="18" s="1"/>
  <c r="S761" i="18"/>
  <c r="T761" i="18" s="1"/>
  <c r="V761" i="18"/>
  <c r="W761" i="18" s="1"/>
  <c r="J762" i="18"/>
  <c r="K762" i="18" s="1"/>
  <c r="S762" i="18"/>
  <c r="T762" i="18" s="1"/>
  <c r="V762" i="18"/>
  <c r="W762" i="18" s="1"/>
  <c r="J763" i="18"/>
  <c r="K763" i="18" s="1"/>
  <c r="S763" i="18"/>
  <c r="T763" i="18" s="1"/>
  <c r="V763" i="18"/>
  <c r="W763" i="18" s="1"/>
  <c r="J764" i="18"/>
  <c r="K764" i="18" s="1"/>
  <c r="S764" i="18"/>
  <c r="T764" i="18" s="1"/>
  <c r="V764" i="18"/>
  <c r="W764" i="18" s="1"/>
  <c r="J765" i="18"/>
  <c r="K765" i="18" s="1"/>
  <c r="S765" i="18"/>
  <c r="T765" i="18" s="1"/>
  <c r="V765" i="18"/>
  <c r="W765" i="18" s="1"/>
  <c r="J766" i="18"/>
  <c r="K766" i="18" s="1"/>
  <c r="S766" i="18"/>
  <c r="T766" i="18" s="1"/>
  <c r="V766" i="18"/>
  <c r="W766" i="18" s="1"/>
  <c r="J767" i="18"/>
  <c r="K767" i="18" s="1"/>
  <c r="S767" i="18"/>
  <c r="T767" i="18" s="1"/>
  <c r="V767" i="18"/>
  <c r="W767" i="18" s="1"/>
  <c r="J768" i="18"/>
  <c r="K768" i="18" s="1"/>
  <c r="S768" i="18"/>
  <c r="T768" i="18" s="1"/>
  <c r="V768" i="18"/>
  <c r="W768" i="18" s="1"/>
  <c r="J769" i="18"/>
  <c r="K769" i="18" s="1"/>
  <c r="S769" i="18"/>
  <c r="T769" i="18" s="1"/>
  <c r="V769" i="18"/>
  <c r="W769" i="18" s="1"/>
  <c r="J770" i="18"/>
  <c r="K770" i="18" s="1"/>
  <c r="S770" i="18"/>
  <c r="T770" i="18" s="1"/>
  <c r="V770" i="18"/>
  <c r="W770" i="18" s="1"/>
  <c r="J771" i="18"/>
  <c r="K771" i="18" s="1"/>
  <c r="S771" i="18"/>
  <c r="T771" i="18" s="1"/>
  <c r="V771" i="18"/>
  <c r="W771" i="18" s="1"/>
  <c r="J772" i="18"/>
  <c r="K772" i="18" s="1"/>
  <c r="S772" i="18"/>
  <c r="T772" i="18" s="1"/>
  <c r="V772" i="18"/>
  <c r="W772" i="18" s="1"/>
  <c r="J773" i="18"/>
  <c r="K773" i="18" s="1"/>
  <c r="S773" i="18"/>
  <c r="T773" i="18" s="1"/>
  <c r="V773" i="18"/>
  <c r="W773" i="18" s="1"/>
  <c r="E774" i="18"/>
  <c r="J774" i="18"/>
  <c r="K774" i="18" s="1"/>
  <c r="S774" i="18"/>
  <c r="T774" i="18" s="1"/>
  <c r="V774" i="18"/>
  <c r="W774" i="18" s="1"/>
  <c r="J775" i="18"/>
  <c r="K775" i="18" s="1"/>
  <c r="S775" i="18"/>
  <c r="T775" i="18" s="1"/>
  <c r="V775" i="18"/>
  <c r="W775" i="18" s="1"/>
  <c r="J776" i="18"/>
  <c r="K776" i="18" s="1"/>
  <c r="S776" i="18"/>
  <c r="T776" i="18" s="1"/>
  <c r="V776" i="18"/>
  <c r="W776" i="18"/>
  <c r="J777" i="18"/>
  <c r="K777" i="18" s="1"/>
  <c r="S777" i="18"/>
  <c r="T777" i="18" s="1"/>
  <c r="V777" i="18"/>
  <c r="W777" i="18" s="1"/>
  <c r="J778" i="18"/>
  <c r="K778" i="18" s="1"/>
  <c r="S778" i="18"/>
  <c r="T778" i="18" s="1"/>
  <c r="V778" i="18"/>
  <c r="W778" i="18" s="1"/>
  <c r="J779" i="18"/>
  <c r="K779" i="18" s="1"/>
  <c r="S779" i="18"/>
  <c r="T779" i="18" s="1"/>
  <c r="V779" i="18"/>
  <c r="W779" i="18" s="1"/>
  <c r="J780" i="18"/>
  <c r="K780" i="18" s="1"/>
  <c r="S780" i="18"/>
  <c r="T780" i="18" s="1"/>
  <c r="V780" i="18"/>
  <c r="W780" i="18" s="1"/>
  <c r="J781" i="18"/>
  <c r="K781" i="18" s="1"/>
  <c r="S781" i="18"/>
  <c r="T781" i="18" s="1"/>
  <c r="V781" i="18"/>
  <c r="W781" i="18" s="1"/>
  <c r="J782" i="18"/>
  <c r="K782" i="18" s="1"/>
  <c r="S782" i="18"/>
  <c r="T782" i="18" s="1"/>
  <c r="V782" i="18"/>
  <c r="W782" i="18" s="1"/>
  <c r="J783" i="18"/>
  <c r="K783" i="18" s="1"/>
  <c r="S783" i="18"/>
  <c r="T783" i="18" s="1"/>
  <c r="V783" i="18"/>
  <c r="W783" i="18" s="1"/>
  <c r="J784" i="18"/>
  <c r="K784" i="18" s="1"/>
  <c r="S784" i="18"/>
  <c r="T784" i="18" s="1"/>
  <c r="V784" i="18"/>
  <c r="W784" i="18" s="1"/>
  <c r="J785" i="18"/>
  <c r="K785" i="18" s="1"/>
  <c r="S785" i="18"/>
  <c r="T785" i="18" s="1"/>
  <c r="V785" i="18"/>
  <c r="W785" i="18" s="1"/>
  <c r="J786" i="18"/>
  <c r="K786" i="18" s="1"/>
  <c r="S786" i="18"/>
  <c r="T786" i="18" s="1"/>
  <c r="V786" i="18"/>
  <c r="W786" i="18" s="1"/>
  <c r="J787" i="18"/>
  <c r="K787" i="18" s="1"/>
  <c r="S787" i="18"/>
  <c r="T787" i="18" s="1"/>
  <c r="V787" i="18"/>
  <c r="W787" i="18" s="1"/>
  <c r="J788" i="18"/>
  <c r="K788" i="18" s="1"/>
  <c r="S788" i="18"/>
  <c r="T788" i="18" s="1"/>
  <c r="V788" i="18"/>
  <c r="W788" i="18" s="1"/>
  <c r="J789" i="18"/>
  <c r="K789" i="18" s="1"/>
  <c r="S789" i="18"/>
  <c r="T789" i="18" s="1"/>
  <c r="V789" i="18"/>
  <c r="W789" i="18" s="1"/>
  <c r="J790" i="18"/>
  <c r="K790" i="18" s="1"/>
  <c r="S790" i="18"/>
  <c r="T790" i="18" s="1"/>
  <c r="V790" i="18"/>
  <c r="W790" i="18" s="1"/>
  <c r="J791" i="18"/>
  <c r="K791" i="18" s="1"/>
  <c r="S791" i="18"/>
  <c r="T791" i="18" s="1"/>
  <c r="V791" i="18"/>
  <c r="W791" i="18" s="1"/>
  <c r="J792" i="18"/>
  <c r="K792" i="18" s="1"/>
  <c r="S792" i="18"/>
  <c r="T792" i="18" s="1"/>
  <c r="V792" i="18"/>
  <c r="W792" i="18" s="1"/>
  <c r="J793" i="18"/>
  <c r="K793" i="18" s="1"/>
  <c r="S793" i="18"/>
  <c r="T793" i="18" s="1"/>
  <c r="V793" i="18"/>
  <c r="W793" i="18" s="1"/>
  <c r="E794" i="18"/>
  <c r="J794" i="18"/>
  <c r="K794" i="18" s="1"/>
  <c r="S794" i="18"/>
  <c r="T794" i="18" s="1"/>
  <c r="V794" i="18"/>
  <c r="W794" i="18" s="1"/>
  <c r="J795" i="18"/>
  <c r="K795" i="18" s="1"/>
  <c r="S795" i="18"/>
  <c r="T795" i="18" s="1"/>
  <c r="V795" i="18"/>
  <c r="W795" i="18" s="1"/>
  <c r="J796" i="18"/>
  <c r="K796" i="18" s="1"/>
  <c r="S796" i="18"/>
  <c r="T796" i="18" s="1"/>
  <c r="V796" i="18"/>
  <c r="W796" i="18" s="1"/>
  <c r="J797" i="18"/>
  <c r="K797" i="18" s="1"/>
  <c r="S797" i="18"/>
  <c r="T797" i="18" s="1"/>
  <c r="V797" i="18"/>
  <c r="W797" i="18" s="1"/>
  <c r="J798" i="18"/>
  <c r="K798" i="18" s="1"/>
  <c r="S798" i="18"/>
  <c r="T798" i="18" s="1"/>
  <c r="V798" i="18"/>
  <c r="W798" i="18" s="1"/>
  <c r="J799" i="18"/>
  <c r="K799" i="18" s="1"/>
  <c r="S799" i="18"/>
  <c r="T799" i="18" s="1"/>
  <c r="V799" i="18"/>
  <c r="W799" i="18" s="1"/>
  <c r="J800" i="18"/>
  <c r="K800" i="18" s="1"/>
  <c r="S800" i="18"/>
  <c r="T800" i="18" s="1"/>
  <c r="V800" i="18"/>
  <c r="W800" i="18" s="1"/>
  <c r="J801" i="18"/>
  <c r="K801" i="18" s="1"/>
  <c r="S801" i="18"/>
  <c r="T801" i="18" s="1"/>
  <c r="V801" i="18"/>
  <c r="W801" i="18" s="1"/>
  <c r="J802" i="18"/>
  <c r="K802" i="18" s="1"/>
  <c r="S802" i="18"/>
  <c r="T802" i="18" s="1"/>
  <c r="V802" i="18"/>
  <c r="W802" i="18" s="1"/>
  <c r="J803" i="18"/>
  <c r="K803" i="18" s="1"/>
  <c r="S803" i="18"/>
  <c r="T803" i="18" s="1"/>
  <c r="V803" i="18"/>
  <c r="W803" i="18" s="1"/>
  <c r="J804" i="18"/>
  <c r="K804" i="18" s="1"/>
  <c r="S804" i="18"/>
  <c r="T804" i="18" s="1"/>
  <c r="V804" i="18"/>
  <c r="W804" i="18" s="1"/>
  <c r="J805" i="18"/>
  <c r="K805" i="18" s="1"/>
  <c r="S805" i="18"/>
  <c r="T805" i="18" s="1"/>
  <c r="V805" i="18"/>
  <c r="W805" i="18" s="1"/>
  <c r="J806" i="18"/>
  <c r="K806" i="18" s="1"/>
  <c r="S806" i="18"/>
  <c r="T806" i="18" s="1"/>
  <c r="V806" i="18"/>
  <c r="W806" i="18" s="1"/>
  <c r="J807" i="18"/>
  <c r="K807" i="18" s="1"/>
  <c r="S807" i="18"/>
  <c r="T807" i="18" s="1"/>
  <c r="V807" i="18"/>
  <c r="W807" i="18" s="1"/>
  <c r="J808" i="18"/>
  <c r="K808" i="18" s="1"/>
  <c r="S808" i="18"/>
  <c r="T808" i="18" s="1"/>
  <c r="V808" i="18"/>
  <c r="W808" i="18" s="1"/>
  <c r="J809" i="18"/>
  <c r="K809" i="18" s="1"/>
  <c r="S809" i="18"/>
  <c r="T809" i="18" s="1"/>
  <c r="V809" i="18"/>
  <c r="W809" i="18" s="1"/>
  <c r="J810" i="18"/>
  <c r="K810" i="18" s="1"/>
  <c r="S810" i="18"/>
  <c r="T810" i="18" s="1"/>
  <c r="V810" i="18"/>
  <c r="W810" i="18" s="1"/>
  <c r="J811" i="18"/>
  <c r="K811" i="18" s="1"/>
  <c r="S811" i="18"/>
  <c r="T811" i="18" s="1"/>
  <c r="V811" i="18"/>
  <c r="W811" i="18" s="1"/>
  <c r="J812" i="18"/>
  <c r="K812" i="18" s="1"/>
  <c r="S812" i="18"/>
  <c r="T812" i="18" s="1"/>
  <c r="V812" i="18"/>
  <c r="W812" i="18" s="1"/>
  <c r="J813" i="18"/>
  <c r="K813" i="18" s="1"/>
  <c r="S813" i="18"/>
  <c r="T813" i="18" s="1"/>
  <c r="V813" i="18"/>
  <c r="W813" i="18" s="1"/>
  <c r="E814" i="18"/>
  <c r="J814" i="18"/>
  <c r="K814" i="18" s="1"/>
  <c r="S814" i="18"/>
  <c r="T814" i="18" s="1"/>
  <c r="V814" i="18"/>
  <c r="W814" i="18" s="1"/>
  <c r="J815" i="18"/>
  <c r="K815" i="18" s="1"/>
  <c r="S815" i="18"/>
  <c r="T815" i="18" s="1"/>
  <c r="V815" i="18"/>
  <c r="W815" i="18" s="1"/>
  <c r="J816" i="18"/>
  <c r="K816" i="18" s="1"/>
  <c r="S816" i="18"/>
  <c r="T816" i="18" s="1"/>
  <c r="V816" i="18"/>
  <c r="W816" i="18" s="1"/>
  <c r="J817" i="18"/>
  <c r="K817" i="18" s="1"/>
  <c r="S817" i="18"/>
  <c r="T817" i="18" s="1"/>
  <c r="V817" i="18"/>
  <c r="W817" i="18" s="1"/>
  <c r="J818" i="18"/>
  <c r="K818" i="18" s="1"/>
  <c r="S818" i="18"/>
  <c r="T818" i="18" s="1"/>
  <c r="V818" i="18"/>
  <c r="W818" i="18" s="1"/>
  <c r="J819" i="18"/>
  <c r="K819" i="18" s="1"/>
  <c r="S819" i="18"/>
  <c r="T819" i="18" s="1"/>
  <c r="V819" i="18"/>
  <c r="W819" i="18" s="1"/>
  <c r="J820" i="18"/>
  <c r="K820" i="18" s="1"/>
  <c r="S820" i="18"/>
  <c r="T820" i="18" s="1"/>
  <c r="V820" i="18"/>
  <c r="W820" i="18" s="1"/>
  <c r="J821" i="18"/>
  <c r="K821" i="18" s="1"/>
  <c r="S821" i="18"/>
  <c r="T821" i="18" s="1"/>
  <c r="V821" i="18"/>
  <c r="W821" i="18" s="1"/>
  <c r="J822" i="18"/>
  <c r="K822" i="18" s="1"/>
  <c r="S822" i="18"/>
  <c r="T822" i="18" s="1"/>
  <c r="V822" i="18"/>
  <c r="W822" i="18" s="1"/>
  <c r="J823" i="18"/>
  <c r="K823" i="18" s="1"/>
  <c r="S823" i="18"/>
  <c r="T823" i="18" s="1"/>
  <c r="V823" i="18"/>
  <c r="W823" i="18" s="1"/>
  <c r="J824" i="18"/>
  <c r="K824" i="18" s="1"/>
  <c r="S824" i="18"/>
  <c r="T824" i="18" s="1"/>
  <c r="V824" i="18"/>
  <c r="W824" i="18" s="1"/>
  <c r="J825" i="18"/>
  <c r="K825" i="18" s="1"/>
  <c r="S825" i="18"/>
  <c r="T825" i="18" s="1"/>
  <c r="V825" i="18"/>
  <c r="W825" i="18" s="1"/>
  <c r="J826" i="18"/>
  <c r="K826" i="18" s="1"/>
  <c r="S826" i="18"/>
  <c r="T826" i="18" s="1"/>
  <c r="V826" i="18"/>
  <c r="W826" i="18" s="1"/>
  <c r="J827" i="18"/>
  <c r="K827" i="18" s="1"/>
  <c r="S827" i="18"/>
  <c r="T827" i="18" s="1"/>
  <c r="V827" i="18"/>
  <c r="W827" i="18" s="1"/>
  <c r="J828" i="18"/>
  <c r="K828" i="18" s="1"/>
  <c r="S828" i="18"/>
  <c r="T828" i="18" s="1"/>
  <c r="V828" i="18"/>
  <c r="W828" i="18" s="1"/>
  <c r="J829" i="18"/>
  <c r="K829" i="18" s="1"/>
  <c r="S829" i="18"/>
  <c r="T829" i="18" s="1"/>
  <c r="V829" i="18"/>
  <c r="W829" i="18" s="1"/>
  <c r="J830" i="18"/>
  <c r="K830" i="18" s="1"/>
  <c r="S830" i="18"/>
  <c r="T830" i="18" s="1"/>
  <c r="V830" i="18"/>
  <c r="W830" i="18" s="1"/>
  <c r="J831" i="18"/>
  <c r="K831" i="18" s="1"/>
  <c r="S831" i="18"/>
  <c r="T831" i="18" s="1"/>
  <c r="V831" i="18"/>
  <c r="W831" i="18" s="1"/>
  <c r="J832" i="18"/>
  <c r="K832" i="18" s="1"/>
  <c r="S832" i="18"/>
  <c r="T832" i="18" s="1"/>
  <c r="V832" i="18"/>
  <c r="W832" i="18" s="1"/>
  <c r="J833" i="18"/>
  <c r="K833" i="18" s="1"/>
  <c r="S833" i="18"/>
  <c r="T833" i="18" s="1"/>
  <c r="V833" i="18"/>
  <c r="W833" i="18" s="1"/>
  <c r="E834" i="18"/>
  <c r="J834" i="18"/>
  <c r="K834" i="18" s="1"/>
  <c r="S834" i="18"/>
  <c r="T834" i="18" s="1"/>
  <c r="V834" i="18"/>
  <c r="W834" i="18" s="1"/>
  <c r="J835" i="18"/>
  <c r="K835" i="18" s="1"/>
  <c r="S835" i="18"/>
  <c r="T835" i="18" s="1"/>
  <c r="V835" i="18"/>
  <c r="W835" i="18" s="1"/>
  <c r="J836" i="18"/>
  <c r="K836" i="18" s="1"/>
  <c r="S836" i="18"/>
  <c r="T836" i="18" s="1"/>
  <c r="V836" i="18"/>
  <c r="W836" i="18" s="1"/>
  <c r="J837" i="18"/>
  <c r="K837" i="18" s="1"/>
  <c r="S837" i="18"/>
  <c r="T837" i="18" s="1"/>
  <c r="V837" i="18"/>
  <c r="W837" i="18" s="1"/>
  <c r="J838" i="18"/>
  <c r="K838" i="18" s="1"/>
  <c r="S838" i="18"/>
  <c r="T838" i="18" s="1"/>
  <c r="V838" i="18"/>
  <c r="W838" i="18" s="1"/>
  <c r="J839" i="18"/>
  <c r="K839" i="18" s="1"/>
  <c r="S839" i="18"/>
  <c r="T839" i="18" s="1"/>
  <c r="V839" i="18"/>
  <c r="W839" i="18" s="1"/>
  <c r="J840" i="18"/>
  <c r="K840" i="18" s="1"/>
  <c r="S840" i="18"/>
  <c r="T840" i="18" s="1"/>
  <c r="V840" i="18"/>
  <c r="W840" i="18" s="1"/>
  <c r="J841" i="18"/>
  <c r="K841" i="18" s="1"/>
  <c r="S841" i="18"/>
  <c r="T841" i="18" s="1"/>
  <c r="V841" i="18"/>
  <c r="W841" i="18" s="1"/>
  <c r="J842" i="18"/>
  <c r="K842" i="18" s="1"/>
  <c r="S842" i="18"/>
  <c r="T842" i="18" s="1"/>
  <c r="V842" i="18"/>
  <c r="W842" i="18" s="1"/>
  <c r="J843" i="18"/>
  <c r="K843" i="18" s="1"/>
  <c r="S843" i="18"/>
  <c r="T843" i="18" s="1"/>
  <c r="V843" i="18"/>
  <c r="W843" i="18" s="1"/>
  <c r="J844" i="18"/>
  <c r="K844" i="18" s="1"/>
  <c r="S844" i="18"/>
  <c r="T844" i="18" s="1"/>
  <c r="V844" i="18"/>
  <c r="W844" i="18" s="1"/>
  <c r="J845" i="18"/>
  <c r="K845" i="18" s="1"/>
  <c r="S845" i="18"/>
  <c r="T845" i="18" s="1"/>
  <c r="V845" i="18"/>
  <c r="W845" i="18" s="1"/>
  <c r="J846" i="18"/>
  <c r="K846" i="18" s="1"/>
  <c r="S846" i="18"/>
  <c r="T846" i="18" s="1"/>
  <c r="V846" i="18"/>
  <c r="W846" i="18" s="1"/>
  <c r="J847" i="18"/>
  <c r="K847" i="18" s="1"/>
  <c r="S847" i="18"/>
  <c r="T847" i="18" s="1"/>
  <c r="V847" i="18"/>
  <c r="W847" i="18" s="1"/>
  <c r="J848" i="18"/>
  <c r="K848" i="18" s="1"/>
  <c r="S848" i="18"/>
  <c r="T848" i="18" s="1"/>
  <c r="V848" i="18"/>
  <c r="W848" i="18" s="1"/>
  <c r="J849" i="18"/>
  <c r="K849" i="18" s="1"/>
  <c r="S849" i="18"/>
  <c r="T849" i="18" s="1"/>
  <c r="V849" i="18"/>
  <c r="W849" i="18" s="1"/>
  <c r="J850" i="18"/>
  <c r="K850" i="18" s="1"/>
  <c r="S850" i="18"/>
  <c r="T850" i="18" s="1"/>
  <c r="V850" i="18"/>
  <c r="W850" i="18" s="1"/>
  <c r="J851" i="18"/>
  <c r="K851" i="18" s="1"/>
  <c r="S851" i="18"/>
  <c r="T851" i="18" s="1"/>
  <c r="V851" i="18"/>
  <c r="W851" i="18" s="1"/>
  <c r="J852" i="18"/>
  <c r="K852" i="18" s="1"/>
  <c r="S852" i="18"/>
  <c r="T852" i="18" s="1"/>
  <c r="V852" i="18"/>
  <c r="W852" i="18" s="1"/>
  <c r="J853" i="18"/>
  <c r="K853" i="18" s="1"/>
  <c r="S853" i="18"/>
  <c r="T853" i="18" s="1"/>
  <c r="V853" i="18"/>
  <c r="W853" i="18" s="1"/>
  <c r="E854" i="18"/>
  <c r="J854" i="18"/>
  <c r="K854" i="18" s="1"/>
  <c r="S854" i="18"/>
  <c r="T854" i="18" s="1"/>
  <c r="V854" i="18"/>
  <c r="W854" i="18" s="1"/>
  <c r="E855" i="18"/>
  <c r="J855" i="18"/>
  <c r="K855" i="18" s="1"/>
  <c r="S855" i="18"/>
  <c r="T855" i="18" s="1"/>
  <c r="V855" i="18"/>
  <c r="W855" i="18" s="1"/>
  <c r="J856" i="18"/>
  <c r="K856" i="18" s="1"/>
  <c r="S856" i="18"/>
  <c r="T856" i="18" s="1"/>
  <c r="V856" i="18"/>
  <c r="W856" i="18" s="1"/>
  <c r="J857" i="18"/>
  <c r="K857" i="18" s="1"/>
  <c r="S857" i="18"/>
  <c r="T857" i="18" s="1"/>
  <c r="V857" i="18"/>
  <c r="W857" i="18" s="1"/>
  <c r="J858" i="18"/>
  <c r="K858" i="18" s="1"/>
  <c r="S858" i="18"/>
  <c r="T858" i="18" s="1"/>
  <c r="V858" i="18"/>
  <c r="W858" i="18" s="1"/>
  <c r="E859" i="18"/>
  <c r="J859" i="18"/>
  <c r="K859" i="18" s="1"/>
  <c r="S859" i="18"/>
  <c r="T859" i="18" s="1"/>
  <c r="V859" i="18"/>
  <c r="W859" i="18" s="1"/>
  <c r="J860" i="18"/>
  <c r="K860" i="18" s="1"/>
  <c r="S860" i="18"/>
  <c r="T860" i="18" s="1"/>
  <c r="V860" i="18"/>
  <c r="W860" i="18" s="1"/>
  <c r="J861" i="18"/>
  <c r="K861" i="18" s="1"/>
  <c r="S861" i="18"/>
  <c r="T861" i="18" s="1"/>
  <c r="V861" i="18"/>
  <c r="W861" i="18" s="1"/>
  <c r="J862" i="18"/>
  <c r="K862" i="18" s="1"/>
  <c r="S862" i="18"/>
  <c r="T862" i="18" s="1"/>
  <c r="V862" i="18"/>
  <c r="W862" i="18" s="1"/>
  <c r="J863" i="18"/>
  <c r="K863" i="18" s="1"/>
  <c r="S863" i="18"/>
  <c r="T863" i="18" s="1"/>
  <c r="V863" i="18"/>
  <c r="W863" i="18" s="1"/>
  <c r="J864" i="18"/>
  <c r="K864" i="18" s="1"/>
  <c r="S864" i="18"/>
  <c r="T864" i="18" s="1"/>
  <c r="V864" i="18"/>
  <c r="W864" i="18" s="1"/>
  <c r="J865" i="18"/>
  <c r="K865" i="18" s="1"/>
  <c r="S865" i="18"/>
  <c r="T865" i="18" s="1"/>
  <c r="V865" i="18"/>
  <c r="W865" i="18" s="1"/>
  <c r="J866" i="18"/>
  <c r="K866" i="18" s="1"/>
  <c r="S866" i="18"/>
  <c r="T866" i="18" s="1"/>
  <c r="V866" i="18"/>
  <c r="W866" i="18" s="1"/>
  <c r="J867" i="18"/>
  <c r="K867" i="18" s="1"/>
  <c r="S867" i="18"/>
  <c r="T867" i="18" s="1"/>
  <c r="V867" i="18"/>
  <c r="W867" i="18" s="1"/>
  <c r="J868" i="18"/>
  <c r="K868" i="18" s="1"/>
  <c r="S868" i="18"/>
  <c r="T868" i="18" s="1"/>
  <c r="V868" i="18"/>
  <c r="W868" i="18" s="1"/>
  <c r="J869" i="18"/>
  <c r="K869" i="18" s="1"/>
  <c r="S869" i="18"/>
  <c r="T869" i="18" s="1"/>
  <c r="V869" i="18"/>
  <c r="W869" i="18" s="1"/>
  <c r="J870" i="18"/>
  <c r="K870" i="18" s="1"/>
  <c r="S870" i="18"/>
  <c r="T870" i="18" s="1"/>
  <c r="V870" i="18"/>
  <c r="W870" i="18" s="1"/>
  <c r="J871" i="18"/>
  <c r="K871" i="18" s="1"/>
  <c r="S871" i="18"/>
  <c r="T871" i="18" s="1"/>
  <c r="V871" i="18"/>
  <c r="W871" i="18" s="1"/>
  <c r="J872" i="18"/>
  <c r="K872" i="18" s="1"/>
  <c r="S872" i="18"/>
  <c r="T872" i="18" s="1"/>
  <c r="V872" i="18"/>
  <c r="W872" i="18" s="1"/>
  <c r="J873" i="18"/>
  <c r="K873" i="18" s="1"/>
  <c r="S873" i="18"/>
  <c r="T873" i="18" s="1"/>
  <c r="V873" i="18"/>
  <c r="W873" i="18" s="1"/>
  <c r="E874" i="18"/>
  <c r="J874" i="18"/>
  <c r="K874" i="18" s="1"/>
  <c r="S874" i="18"/>
  <c r="T874" i="18" s="1"/>
  <c r="V874" i="18"/>
  <c r="W874" i="18" s="1"/>
  <c r="J875" i="18"/>
  <c r="K875" i="18" s="1"/>
  <c r="S875" i="18"/>
  <c r="T875" i="18" s="1"/>
  <c r="V875" i="18"/>
  <c r="W875" i="18" s="1"/>
  <c r="J876" i="18"/>
  <c r="K876" i="18" s="1"/>
  <c r="S876" i="18"/>
  <c r="T876" i="18" s="1"/>
  <c r="V876" i="18"/>
  <c r="W876" i="18" s="1"/>
  <c r="J877" i="18"/>
  <c r="K877" i="18" s="1"/>
  <c r="S877" i="18"/>
  <c r="T877" i="18" s="1"/>
  <c r="V877" i="18"/>
  <c r="W877" i="18" s="1"/>
  <c r="J878" i="18"/>
  <c r="K878" i="18" s="1"/>
  <c r="S878" i="18"/>
  <c r="T878" i="18" s="1"/>
  <c r="V878" i="18"/>
  <c r="W878" i="18" s="1"/>
  <c r="E879" i="18"/>
  <c r="J879" i="18"/>
  <c r="K879" i="18" s="1"/>
  <c r="S879" i="18"/>
  <c r="T879" i="18" s="1"/>
  <c r="V879" i="18"/>
  <c r="W879" i="18" s="1"/>
  <c r="J880" i="18"/>
  <c r="K880" i="18" s="1"/>
  <c r="S880" i="18"/>
  <c r="T880" i="18" s="1"/>
  <c r="V880" i="18"/>
  <c r="W880" i="18" s="1"/>
  <c r="J881" i="18"/>
  <c r="K881" i="18" s="1"/>
  <c r="S881" i="18"/>
  <c r="T881" i="18" s="1"/>
  <c r="V881" i="18"/>
  <c r="W881" i="18" s="1"/>
  <c r="J882" i="18"/>
  <c r="K882" i="18" s="1"/>
  <c r="S882" i="18"/>
  <c r="T882" i="18" s="1"/>
  <c r="V882" i="18"/>
  <c r="W882" i="18" s="1"/>
  <c r="J883" i="18"/>
  <c r="K883" i="18" s="1"/>
  <c r="S883" i="18"/>
  <c r="T883" i="18" s="1"/>
  <c r="V883" i="18"/>
  <c r="W883" i="18" s="1"/>
  <c r="J884" i="18"/>
  <c r="K884" i="18" s="1"/>
  <c r="S884" i="18"/>
  <c r="T884" i="18" s="1"/>
  <c r="V884" i="18"/>
  <c r="W884" i="18" s="1"/>
  <c r="J885" i="18"/>
  <c r="K885" i="18" s="1"/>
  <c r="S885" i="18"/>
  <c r="T885" i="18" s="1"/>
  <c r="V885" i="18"/>
  <c r="W885" i="18" s="1"/>
  <c r="J886" i="18"/>
  <c r="K886" i="18" s="1"/>
  <c r="S886" i="18"/>
  <c r="T886" i="18" s="1"/>
  <c r="V886" i="18"/>
  <c r="W886" i="18" s="1"/>
  <c r="J887" i="18"/>
  <c r="K887" i="18" s="1"/>
  <c r="S887" i="18"/>
  <c r="T887" i="18" s="1"/>
  <c r="V887" i="18"/>
  <c r="W887" i="18" s="1"/>
  <c r="J888" i="18"/>
  <c r="K888" i="18" s="1"/>
  <c r="S888" i="18"/>
  <c r="T888" i="18" s="1"/>
  <c r="V888" i="18"/>
  <c r="W888" i="18" s="1"/>
  <c r="J889" i="18"/>
  <c r="K889" i="18" s="1"/>
  <c r="S889" i="18"/>
  <c r="T889" i="18" s="1"/>
  <c r="V889" i="18"/>
  <c r="W889" i="18" s="1"/>
  <c r="J890" i="18"/>
  <c r="K890" i="18" s="1"/>
  <c r="S890" i="18"/>
  <c r="T890" i="18" s="1"/>
  <c r="V890" i="18"/>
  <c r="W890" i="18" s="1"/>
  <c r="J891" i="18"/>
  <c r="K891" i="18" s="1"/>
  <c r="S891" i="18"/>
  <c r="T891" i="18" s="1"/>
  <c r="V891" i="18"/>
  <c r="W891" i="18" s="1"/>
  <c r="J892" i="18"/>
  <c r="K892" i="18" s="1"/>
  <c r="S892" i="18"/>
  <c r="T892" i="18" s="1"/>
  <c r="V892" i="18"/>
  <c r="W892" i="18" s="1"/>
  <c r="J893" i="18"/>
  <c r="K893" i="18" s="1"/>
  <c r="S893" i="18"/>
  <c r="T893" i="18" s="1"/>
  <c r="V893" i="18"/>
  <c r="W893" i="18" s="1"/>
  <c r="J894" i="18"/>
  <c r="K894" i="18" s="1"/>
  <c r="S894" i="18"/>
  <c r="T894" i="18" s="1"/>
  <c r="V894" i="18"/>
  <c r="W894" i="18" s="1"/>
  <c r="J895" i="18"/>
  <c r="K895" i="18" s="1"/>
  <c r="S895" i="18"/>
  <c r="T895" i="18" s="1"/>
  <c r="V895" i="18"/>
  <c r="W895" i="18" s="1"/>
  <c r="J896" i="18"/>
  <c r="K896" i="18" s="1"/>
  <c r="S896" i="18"/>
  <c r="T896" i="18" s="1"/>
  <c r="V896" i="18"/>
  <c r="W896" i="18" s="1"/>
  <c r="J897" i="18"/>
  <c r="K897" i="18" s="1"/>
  <c r="S897" i="18"/>
  <c r="T897" i="18" s="1"/>
  <c r="V897" i="18"/>
  <c r="W897" i="18" s="1"/>
  <c r="E898" i="18"/>
  <c r="J898" i="18"/>
  <c r="K898" i="18" s="1"/>
  <c r="S898" i="18"/>
  <c r="T898" i="18" s="1"/>
  <c r="V898" i="18"/>
  <c r="W898" i="18" s="1"/>
  <c r="J899" i="18"/>
  <c r="K899" i="18" s="1"/>
  <c r="S899" i="18"/>
  <c r="T899" i="18" s="1"/>
  <c r="V899" i="18"/>
  <c r="W899" i="18" s="1"/>
  <c r="J900" i="18"/>
  <c r="K900" i="18" s="1"/>
  <c r="S900" i="18"/>
  <c r="T900" i="18" s="1"/>
  <c r="V900" i="18"/>
  <c r="W900" i="18" s="1"/>
  <c r="J901" i="18"/>
  <c r="K901" i="18" s="1"/>
  <c r="S901" i="18"/>
  <c r="T901" i="18" s="1"/>
  <c r="V901" i="18"/>
  <c r="W901" i="18" s="1"/>
  <c r="J902" i="18"/>
  <c r="K902" i="18" s="1"/>
  <c r="S902" i="18"/>
  <c r="T902" i="18" s="1"/>
  <c r="V902" i="18"/>
  <c r="W902" i="18" s="1"/>
  <c r="J903" i="18"/>
  <c r="K903" i="18" s="1"/>
  <c r="S903" i="18"/>
  <c r="T903" i="18" s="1"/>
  <c r="V903" i="18"/>
  <c r="W903" i="18" s="1"/>
  <c r="J904" i="18"/>
  <c r="K904" i="18" s="1"/>
  <c r="S904" i="18"/>
  <c r="T904" i="18" s="1"/>
  <c r="V904" i="18"/>
  <c r="W904" i="18" s="1"/>
  <c r="J905" i="18"/>
  <c r="K905" i="18" s="1"/>
  <c r="S905" i="18"/>
  <c r="T905" i="18" s="1"/>
  <c r="V905" i="18"/>
  <c r="W905" i="18" s="1"/>
  <c r="J906" i="18"/>
  <c r="K906" i="18" s="1"/>
  <c r="S906" i="18"/>
  <c r="T906" i="18" s="1"/>
  <c r="V906" i="18"/>
  <c r="W906" i="18" s="1"/>
  <c r="J907" i="18"/>
  <c r="K907" i="18" s="1"/>
  <c r="S907" i="18"/>
  <c r="T907" i="18" s="1"/>
  <c r="V907" i="18"/>
  <c r="W907" i="18" s="1"/>
  <c r="J908" i="18"/>
  <c r="K908" i="18" s="1"/>
  <c r="S908" i="18"/>
  <c r="T908" i="18" s="1"/>
  <c r="V908" i="18"/>
  <c r="W908" i="18" s="1"/>
  <c r="J909" i="18"/>
  <c r="K909" i="18" s="1"/>
  <c r="S909" i="18"/>
  <c r="T909" i="18" s="1"/>
  <c r="V909" i="18"/>
  <c r="W909" i="18" s="1"/>
  <c r="J910" i="18"/>
  <c r="K910" i="18" s="1"/>
  <c r="S910" i="18"/>
  <c r="T910" i="18" s="1"/>
  <c r="V910" i="18"/>
  <c r="W910" i="18" s="1"/>
  <c r="J911" i="18"/>
  <c r="K911" i="18" s="1"/>
  <c r="S911" i="18"/>
  <c r="T911" i="18" s="1"/>
  <c r="V911" i="18"/>
  <c r="W911" i="18" s="1"/>
  <c r="J912" i="18"/>
  <c r="K912" i="18" s="1"/>
  <c r="S912" i="18"/>
  <c r="T912" i="18" s="1"/>
  <c r="V912" i="18"/>
  <c r="W912" i="18" s="1"/>
  <c r="J913" i="18"/>
  <c r="K913" i="18" s="1"/>
  <c r="S913" i="18"/>
  <c r="T913" i="18" s="1"/>
  <c r="V913" i="18"/>
  <c r="W913" i="18" s="1"/>
  <c r="J914" i="18"/>
  <c r="K914" i="18" s="1"/>
  <c r="S914" i="18"/>
  <c r="T914" i="18" s="1"/>
  <c r="V914" i="18"/>
  <c r="W914" i="18" s="1"/>
  <c r="J915" i="18"/>
  <c r="K915" i="18" s="1"/>
  <c r="S915" i="18"/>
  <c r="T915" i="18" s="1"/>
  <c r="V915" i="18"/>
  <c r="W915" i="18" s="1"/>
  <c r="J916" i="18"/>
  <c r="K916" i="18" s="1"/>
  <c r="S916" i="18"/>
  <c r="T916" i="18" s="1"/>
  <c r="V916" i="18"/>
  <c r="W916" i="18" s="1"/>
  <c r="J917" i="18"/>
  <c r="K917" i="18" s="1"/>
  <c r="S917" i="18"/>
  <c r="T917" i="18" s="1"/>
  <c r="V917" i="18"/>
  <c r="W917" i="18" s="1"/>
  <c r="J918" i="18"/>
  <c r="K918" i="18" s="1"/>
  <c r="S918" i="18"/>
  <c r="T918" i="18" s="1"/>
  <c r="V918" i="18"/>
  <c r="W918" i="18" s="1"/>
  <c r="J919" i="18"/>
  <c r="K919" i="18" s="1"/>
  <c r="S919" i="18"/>
  <c r="T919" i="18" s="1"/>
  <c r="V919" i="18"/>
  <c r="W919" i="18" s="1"/>
  <c r="J920" i="18"/>
  <c r="K920" i="18" s="1"/>
  <c r="S920" i="18"/>
  <c r="T920" i="18" s="1"/>
  <c r="V920" i="18"/>
  <c r="W920" i="18" s="1"/>
  <c r="J921" i="18"/>
  <c r="K921" i="18" s="1"/>
  <c r="S921" i="18"/>
  <c r="T921" i="18" s="1"/>
  <c r="V921" i="18"/>
  <c r="W921" i="18" s="1"/>
  <c r="J922" i="18"/>
  <c r="K922" i="18" s="1"/>
  <c r="S922" i="18"/>
  <c r="T922" i="18" s="1"/>
  <c r="V922" i="18"/>
  <c r="W922" i="18" s="1"/>
  <c r="J923" i="18"/>
  <c r="K923" i="18" s="1"/>
  <c r="S923" i="18"/>
  <c r="T923" i="18" s="1"/>
  <c r="V923" i="18"/>
  <c r="W923" i="18" s="1"/>
  <c r="J924" i="18"/>
  <c r="K924" i="18" s="1"/>
  <c r="S924" i="18"/>
  <c r="T924" i="18" s="1"/>
  <c r="V924" i="18"/>
  <c r="W924" i="18" s="1"/>
  <c r="J925" i="18"/>
  <c r="K925" i="18" s="1"/>
  <c r="S925" i="18"/>
  <c r="T925" i="18" s="1"/>
  <c r="V925" i="18"/>
  <c r="W925" i="18" s="1"/>
  <c r="J926" i="18"/>
  <c r="K926" i="18" s="1"/>
  <c r="S926" i="18"/>
  <c r="T926" i="18" s="1"/>
  <c r="V926" i="18"/>
  <c r="W926" i="18" s="1"/>
  <c r="J927" i="18"/>
  <c r="K927" i="18" s="1"/>
  <c r="S927" i="18"/>
  <c r="T927" i="18" s="1"/>
  <c r="V927" i="18"/>
  <c r="W927" i="18" s="1"/>
  <c r="J928" i="18"/>
  <c r="K928" i="18" s="1"/>
  <c r="S928" i="18"/>
  <c r="T928" i="18" s="1"/>
  <c r="V928" i="18"/>
  <c r="W928" i="18" s="1"/>
  <c r="J929" i="18"/>
  <c r="K929" i="18" s="1"/>
  <c r="S929" i="18"/>
  <c r="T929" i="18" s="1"/>
  <c r="V929" i="18"/>
  <c r="W929" i="18" s="1"/>
  <c r="J930" i="18"/>
  <c r="K930" i="18" s="1"/>
  <c r="S930" i="18"/>
  <c r="T930" i="18" s="1"/>
  <c r="V930" i="18"/>
  <c r="W930" i="18" s="1"/>
  <c r="J931" i="18"/>
  <c r="K931" i="18" s="1"/>
  <c r="S931" i="18"/>
  <c r="T931" i="18" s="1"/>
  <c r="V931" i="18"/>
  <c r="W931" i="18" s="1"/>
  <c r="J932" i="18"/>
  <c r="K932" i="18" s="1"/>
  <c r="S932" i="18"/>
  <c r="T932" i="18" s="1"/>
  <c r="V932" i="18"/>
  <c r="W932" i="18" s="1"/>
  <c r="J933" i="18"/>
  <c r="K933" i="18" s="1"/>
  <c r="S933" i="18"/>
  <c r="T933" i="18" s="1"/>
  <c r="V933" i="18"/>
  <c r="W933" i="18" s="1"/>
  <c r="E934" i="18"/>
  <c r="J934" i="18"/>
  <c r="K934" i="18" s="1"/>
  <c r="S934" i="18"/>
  <c r="T934" i="18" s="1"/>
  <c r="V934" i="18"/>
  <c r="W934" i="18" s="1"/>
  <c r="J935" i="18"/>
  <c r="K935" i="18" s="1"/>
  <c r="S935" i="18"/>
  <c r="T935" i="18" s="1"/>
  <c r="V935" i="18"/>
  <c r="W935" i="18" s="1"/>
  <c r="J936" i="18"/>
  <c r="K936" i="18" s="1"/>
  <c r="S936" i="18"/>
  <c r="T936" i="18" s="1"/>
  <c r="V936" i="18"/>
  <c r="W936" i="18" s="1"/>
  <c r="J937" i="18"/>
  <c r="K937" i="18" s="1"/>
  <c r="S937" i="18"/>
  <c r="T937" i="18" s="1"/>
  <c r="V937" i="18"/>
  <c r="W937" i="18" s="1"/>
  <c r="E938" i="18"/>
  <c r="J938" i="18"/>
  <c r="K938" i="18" s="1"/>
  <c r="S938" i="18"/>
  <c r="T938" i="18" s="1"/>
  <c r="V938" i="18"/>
  <c r="W938" i="18" s="1"/>
  <c r="J939" i="18"/>
  <c r="K939" i="18" s="1"/>
  <c r="S939" i="18"/>
  <c r="T939" i="18" s="1"/>
  <c r="V939" i="18"/>
  <c r="W939" i="18" s="1"/>
  <c r="J940" i="18"/>
  <c r="K940" i="18" s="1"/>
  <c r="S940" i="18"/>
  <c r="T940" i="18" s="1"/>
  <c r="V940" i="18"/>
  <c r="W940" i="18" s="1"/>
  <c r="J941" i="18"/>
  <c r="K941" i="18" s="1"/>
  <c r="S941" i="18"/>
  <c r="T941" i="18" s="1"/>
  <c r="V941" i="18"/>
  <c r="W941" i="18" s="1"/>
  <c r="J942" i="18"/>
  <c r="K942" i="18" s="1"/>
  <c r="S942" i="18"/>
  <c r="T942" i="18" s="1"/>
  <c r="V942" i="18"/>
  <c r="W942" i="18" s="1"/>
  <c r="J943" i="18"/>
  <c r="K943" i="18" s="1"/>
  <c r="S943" i="18"/>
  <c r="T943" i="18" s="1"/>
  <c r="V943" i="18"/>
  <c r="W943" i="18" s="1"/>
  <c r="J944" i="18"/>
  <c r="K944" i="18" s="1"/>
  <c r="S944" i="18"/>
  <c r="T944" i="18" s="1"/>
  <c r="V944" i="18"/>
  <c r="W944" i="18" s="1"/>
  <c r="J945" i="18"/>
  <c r="K945" i="18" s="1"/>
  <c r="S945" i="18"/>
  <c r="T945" i="18" s="1"/>
  <c r="V945" i="18"/>
  <c r="W945" i="18" s="1"/>
  <c r="J946" i="18"/>
  <c r="K946" i="18" s="1"/>
  <c r="S946" i="18"/>
  <c r="T946" i="18" s="1"/>
  <c r="V946" i="18"/>
  <c r="W946" i="18" s="1"/>
  <c r="J947" i="18"/>
  <c r="K947" i="18" s="1"/>
  <c r="S947" i="18"/>
  <c r="T947" i="18" s="1"/>
  <c r="V947" i="18"/>
  <c r="W947" i="18" s="1"/>
  <c r="J948" i="18"/>
  <c r="K948" i="18" s="1"/>
  <c r="S948" i="18"/>
  <c r="T948" i="18" s="1"/>
  <c r="V948" i="18"/>
  <c r="W948" i="18" s="1"/>
  <c r="J949" i="18"/>
  <c r="K949" i="18" s="1"/>
  <c r="S949" i="18"/>
  <c r="T949" i="18" s="1"/>
  <c r="V949" i="18"/>
  <c r="W949" i="18" s="1"/>
  <c r="J950" i="18"/>
  <c r="K950" i="18" s="1"/>
  <c r="S950" i="18"/>
  <c r="T950" i="18" s="1"/>
  <c r="V950" i="18"/>
  <c r="W950" i="18" s="1"/>
  <c r="J951" i="18"/>
  <c r="K951" i="18" s="1"/>
  <c r="S951" i="18"/>
  <c r="T951" i="18" s="1"/>
  <c r="V951" i="18"/>
  <c r="W951" i="18" s="1"/>
  <c r="J952" i="18"/>
  <c r="K952" i="18" s="1"/>
  <c r="S952" i="18"/>
  <c r="T952" i="18" s="1"/>
  <c r="V952" i="18"/>
  <c r="W952" i="18" s="1"/>
  <c r="J953" i="18"/>
  <c r="K953" i="18" s="1"/>
  <c r="S953" i="18"/>
  <c r="T953" i="18" s="1"/>
  <c r="V953" i="18"/>
  <c r="W953" i="18" s="1"/>
  <c r="J954" i="18"/>
  <c r="K954" i="18" s="1"/>
  <c r="S954" i="18"/>
  <c r="T954" i="18" s="1"/>
  <c r="V954" i="18"/>
  <c r="W954" i="18" s="1"/>
  <c r="J955" i="18"/>
  <c r="K955" i="18" s="1"/>
  <c r="S955" i="18"/>
  <c r="T955" i="18" s="1"/>
  <c r="V955" i="18"/>
  <c r="W955" i="18" s="1"/>
  <c r="J956" i="18"/>
  <c r="K956" i="18" s="1"/>
  <c r="S956" i="18"/>
  <c r="T956" i="18" s="1"/>
  <c r="V956" i="18"/>
  <c r="W956" i="18" s="1"/>
  <c r="J957" i="18"/>
  <c r="K957" i="18" s="1"/>
  <c r="S957" i="18"/>
  <c r="T957" i="18" s="1"/>
  <c r="V957" i="18"/>
  <c r="W957" i="18" s="1"/>
  <c r="J958" i="18"/>
  <c r="K958" i="18" s="1"/>
  <c r="S958" i="18"/>
  <c r="T958" i="18" s="1"/>
  <c r="V958" i="18"/>
  <c r="W958" i="18" s="1"/>
  <c r="J959" i="18"/>
  <c r="K959" i="18" s="1"/>
  <c r="S959" i="18"/>
  <c r="T959" i="18" s="1"/>
  <c r="V959" i="18"/>
  <c r="W959" i="18" s="1"/>
  <c r="J960" i="18"/>
  <c r="K960" i="18" s="1"/>
  <c r="S960" i="18"/>
  <c r="T960" i="18" s="1"/>
  <c r="V960" i="18"/>
  <c r="W960" i="18" s="1"/>
  <c r="J961" i="18"/>
  <c r="K961" i="18" s="1"/>
  <c r="S961" i="18"/>
  <c r="T961" i="18" s="1"/>
  <c r="V961" i="18"/>
  <c r="W961" i="18" s="1"/>
  <c r="J962" i="18"/>
  <c r="K962" i="18" s="1"/>
  <c r="S962" i="18"/>
  <c r="T962" i="18" s="1"/>
  <c r="V962" i="18"/>
  <c r="W962" i="18" s="1"/>
  <c r="J963" i="18"/>
  <c r="K963" i="18" s="1"/>
  <c r="S963" i="18"/>
  <c r="T963" i="18" s="1"/>
  <c r="V963" i="18"/>
  <c r="W963" i="18" s="1"/>
  <c r="J964" i="18"/>
  <c r="K964" i="18" s="1"/>
  <c r="S964" i="18"/>
  <c r="T964" i="18" s="1"/>
  <c r="V964" i="18"/>
  <c r="W964" i="18" s="1"/>
  <c r="J965" i="18"/>
  <c r="K965" i="18" s="1"/>
  <c r="S965" i="18"/>
  <c r="T965" i="18" s="1"/>
  <c r="V965" i="18"/>
  <c r="W965" i="18" s="1"/>
  <c r="J966" i="18"/>
  <c r="K966" i="18" s="1"/>
  <c r="S966" i="18"/>
  <c r="T966" i="18" s="1"/>
  <c r="V966" i="18"/>
  <c r="W966" i="18" s="1"/>
  <c r="J967" i="18"/>
  <c r="K967" i="18" s="1"/>
  <c r="S967" i="18"/>
  <c r="T967" i="18" s="1"/>
  <c r="V967" i="18"/>
  <c r="W967" i="18" s="1"/>
  <c r="J968" i="18"/>
  <c r="K968" i="18" s="1"/>
  <c r="S968" i="18"/>
  <c r="T968" i="18" s="1"/>
  <c r="V968" i="18"/>
  <c r="W968" i="18" s="1"/>
  <c r="J969" i="18"/>
  <c r="K969" i="18" s="1"/>
  <c r="S969" i="18"/>
  <c r="T969" i="18" s="1"/>
  <c r="V969" i="18"/>
  <c r="W969" i="18" s="1"/>
  <c r="J970" i="18"/>
  <c r="K970" i="18" s="1"/>
  <c r="S970" i="18"/>
  <c r="T970" i="18" s="1"/>
  <c r="V970" i="18"/>
  <c r="W970" i="18" s="1"/>
  <c r="J971" i="18"/>
  <c r="K971" i="18" s="1"/>
  <c r="S971" i="18"/>
  <c r="T971" i="18" s="1"/>
  <c r="V971" i="18"/>
  <c r="W971" i="18" s="1"/>
  <c r="J972" i="18"/>
  <c r="K972" i="18" s="1"/>
  <c r="S972" i="18"/>
  <c r="T972" i="18" s="1"/>
  <c r="V972" i="18"/>
  <c r="W972" i="18" s="1"/>
  <c r="J973" i="18"/>
  <c r="K973" i="18" s="1"/>
  <c r="S973" i="18"/>
  <c r="T973" i="18" s="1"/>
  <c r="V973" i="18"/>
  <c r="W973" i="18" s="1"/>
  <c r="E974" i="18"/>
  <c r="J974" i="18"/>
  <c r="K974" i="18" s="1"/>
  <c r="S974" i="18"/>
  <c r="T974" i="18" s="1"/>
  <c r="V974" i="18"/>
  <c r="W974" i="18" s="1"/>
  <c r="J975" i="18"/>
  <c r="K975" i="18" s="1"/>
  <c r="S975" i="18"/>
  <c r="T975" i="18" s="1"/>
  <c r="V975" i="18"/>
  <c r="W975" i="18" s="1"/>
  <c r="J976" i="18"/>
  <c r="K976" i="18" s="1"/>
  <c r="S976" i="18"/>
  <c r="T976" i="18" s="1"/>
  <c r="V976" i="18"/>
  <c r="W976" i="18" s="1"/>
  <c r="J977" i="18"/>
  <c r="K977" i="18" s="1"/>
  <c r="S977" i="18"/>
  <c r="T977" i="18" s="1"/>
  <c r="V977" i="18"/>
  <c r="W977" i="18" s="1"/>
  <c r="J978" i="18"/>
  <c r="K978" i="18" s="1"/>
  <c r="S978" i="18"/>
  <c r="T978" i="18" s="1"/>
  <c r="V978" i="18"/>
  <c r="W978" i="18" s="1"/>
  <c r="J979" i="18"/>
  <c r="K979" i="18" s="1"/>
  <c r="S979" i="18"/>
  <c r="T979" i="18" s="1"/>
  <c r="V979" i="18"/>
  <c r="W979" i="18" s="1"/>
  <c r="J980" i="18"/>
  <c r="K980" i="18" s="1"/>
  <c r="S980" i="18"/>
  <c r="T980" i="18" s="1"/>
  <c r="V980" i="18"/>
  <c r="W980" i="18" s="1"/>
  <c r="J981" i="18"/>
  <c r="K981" i="18" s="1"/>
  <c r="S981" i="18"/>
  <c r="T981" i="18" s="1"/>
  <c r="V981" i="18"/>
  <c r="W981" i="18" s="1"/>
  <c r="J982" i="18"/>
  <c r="K982" i="18" s="1"/>
  <c r="S982" i="18"/>
  <c r="T982" i="18" s="1"/>
  <c r="V982" i="18"/>
  <c r="W982" i="18" s="1"/>
  <c r="J983" i="18"/>
  <c r="K983" i="18" s="1"/>
  <c r="S983" i="18"/>
  <c r="T983" i="18" s="1"/>
  <c r="V983" i="18"/>
  <c r="W983" i="18" s="1"/>
  <c r="J984" i="18"/>
  <c r="K984" i="18" s="1"/>
  <c r="S984" i="18"/>
  <c r="T984" i="18" s="1"/>
  <c r="V984" i="18"/>
  <c r="W984" i="18" s="1"/>
  <c r="J985" i="18"/>
  <c r="K985" i="18" s="1"/>
  <c r="S985" i="18"/>
  <c r="T985" i="18" s="1"/>
  <c r="V985" i="18"/>
  <c r="W985" i="18" s="1"/>
  <c r="J986" i="18"/>
  <c r="K986" i="18" s="1"/>
  <c r="S986" i="18"/>
  <c r="T986" i="18" s="1"/>
  <c r="V986" i="18"/>
  <c r="W986" i="18" s="1"/>
  <c r="J987" i="18"/>
  <c r="K987" i="18" s="1"/>
  <c r="S987" i="18"/>
  <c r="T987" i="18" s="1"/>
  <c r="V987" i="18"/>
  <c r="W987" i="18" s="1"/>
  <c r="J988" i="18"/>
  <c r="K988" i="18" s="1"/>
  <c r="S988" i="18"/>
  <c r="T988" i="18" s="1"/>
  <c r="V988" i="18"/>
  <c r="W988" i="18" s="1"/>
  <c r="J989" i="18"/>
  <c r="K989" i="18" s="1"/>
  <c r="S989" i="18"/>
  <c r="T989" i="18" s="1"/>
  <c r="V989" i="18"/>
  <c r="W989" i="18" s="1"/>
  <c r="J990" i="18"/>
  <c r="K990" i="18" s="1"/>
  <c r="S990" i="18"/>
  <c r="T990" i="18" s="1"/>
  <c r="V990" i="18"/>
  <c r="W990" i="18" s="1"/>
  <c r="J991" i="18"/>
  <c r="K991" i="18" s="1"/>
  <c r="S991" i="18"/>
  <c r="T991" i="18" s="1"/>
  <c r="V991" i="18"/>
  <c r="W991" i="18" s="1"/>
  <c r="J992" i="18"/>
  <c r="K992" i="18" s="1"/>
  <c r="S992" i="18"/>
  <c r="T992" i="18" s="1"/>
  <c r="V992" i="18"/>
  <c r="W992" i="18" s="1"/>
  <c r="J993" i="18"/>
  <c r="K993" i="18" s="1"/>
  <c r="S993" i="18"/>
  <c r="T993" i="18" s="1"/>
  <c r="V993" i="18"/>
  <c r="W993" i="18" s="1"/>
  <c r="E994" i="18"/>
  <c r="J994" i="18"/>
  <c r="K994" i="18" s="1"/>
  <c r="S994" i="18"/>
  <c r="T994" i="18" s="1"/>
  <c r="V994" i="18"/>
  <c r="W994" i="18" s="1"/>
  <c r="J995" i="18"/>
  <c r="K995" i="18" s="1"/>
  <c r="S995" i="18"/>
  <c r="T995" i="18" s="1"/>
  <c r="V995" i="18"/>
  <c r="W995" i="18" s="1"/>
  <c r="J996" i="18"/>
  <c r="K996" i="18" s="1"/>
  <c r="S996" i="18"/>
  <c r="T996" i="18" s="1"/>
  <c r="V996" i="18"/>
  <c r="W996" i="18" s="1"/>
  <c r="J997" i="18"/>
  <c r="K997" i="18" s="1"/>
  <c r="S997" i="18"/>
  <c r="T997" i="18" s="1"/>
  <c r="V997" i="18"/>
  <c r="W997" i="18" s="1"/>
  <c r="J998" i="18"/>
  <c r="K998" i="18" s="1"/>
  <c r="S998" i="18"/>
  <c r="T998" i="18" s="1"/>
  <c r="V998" i="18"/>
  <c r="W998" i="18" s="1"/>
  <c r="J999" i="18"/>
  <c r="K999" i="18" s="1"/>
  <c r="S999" i="18"/>
  <c r="T999" i="18" s="1"/>
  <c r="V999" i="18"/>
  <c r="W999" i="18" s="1"/>
  <c r="J1000" i="18"/>
  <c r="K1000" i="18" s="1"/>
  <c r="S1000" i="18"/>
  <c r="T1000" i="18" s="1"/>
  <c r="V1000" i="18"/>
  <c r="W1000" i="18" s="1"/>
  <c r="J1001" i="18"/>
  <c r="K1001" i="18" s="1"/>
  <c r="S1001" i="18"/>
  <c r="T1001" i="18" s="1"/>
  <c r="V1001" i="18"/>
  <c r="W1001" i="18" s="1"/>
  <c r="J1002" i="18"/>
  <c r="K1002" i="18" s="1"/>
  <c r="S1002" i="18"/>
  <c r="T1002" i="18" s="1"/>
  <c r="V1002" i="18"/>
  <c r="W1002" i="18" s="1"/>
  <c r="J1003" i="18"/>
  <c r="K1003" i="18" s="1"/>
  <c r="S1003" i="18"/>
  <c r="T1003" i="18" s="1"/>
  <c r="V1003" i="18"/>
  <c r="W1003" i="18" s="1"/>
  <c r="J1004" i="18"/>
  <c r="K1004" i="18" s="1"/>
  <c r="S1004" i="18"/>
  <c r="T1004" i="18" s="1"/>
  <c r="V1004" i="18"/>
  <c r="W1004" i="18" s="1"/>
  <c r="J1005" i="18"/>
  <c r="K1005" i="18" s="1"/>
  <c r="S1005" i="18"/>
  <c r="T1005" i="18" s="1"/>
  <c r="V1005" i="18"/>
  <c r="W1005" i="18" s="1"/>
  <c r="J1006" i="18"/>
  <c r="K1006" i="18" s="1"/>
  <c r="S1006" i="18"/>
  <c r="T1006" i="18" s="1"/>
  <c r="V1006" i="18"/>
  <c r="W1006" i="18" s="1"/>
  <c r="J1007" i="18"/>
  <c r="K1007" i="18" s="1"/>
  <c r="S1007" i="18"/>
  <c r="T1007" i="18" s="1"/>
  <c r="V1007" i="18"/>
  <c r="W1007" i="18" s="1"/>
  <c r="J1008" i="18"/>
  <c r="K1008" i="18" s="1"/>
  <c r="S1008" i="18"/>
  <c r="T1008" i="18" s="1"/>
  <c r="V1008" i="18"/>
  <c r="W1008" i="18" s="1"/>
  <c r="J1009" i="18"/>
  <c r="K1009" i="18" s="1"/>
  <c r="S1009" i="18"/>
  <c r="T1009" i="18" s="1"/>
  <c r="V1009" i="18"/>
  <c r="W1009" i="18" s="1"/>
  <c r="J1010" i="18"/>
  <c r="K1010" i="18" s="1"/>
  <c r="S1010" i="18"/>
  <c r="T1010" i="18" s="1"/>
  <c r="V1010" i="18"/>
  <c r="W1010" i="18" s="1"/>
  <c r="J1011" i="18"/>
  <c r="K1011" i="18" s="1"/>
  <c r="S1011" i="18"/>
  <c r="T1011" i="18" s="1"/>
  <c r="V1011" i="18"/>
  <c r="W1011" i="18" s="1"/>
  <c r="J1012" i="18"/>
  <c r="K1012" i="18" s="1"/>
  <c r="S1012" i="18"/>
  <c r="T1012" i="18" s="1"/>
  <c r="V1012" i="18"/>
  <c r="W1012" i="18" s="1"/>
  <c r="J1013" i="18"/>
  <c r="K1013" i="18" s="1"/>
  <c r="S1013" i="18"/>
  <c r="T1013" i="18" s="1"/>
  <c r="V1013" i="18"/>
  <c r="W1013" i="18" s="1"/>
  <c r="E1014" i="18"/>
  <c r="J1014" i="18"/>
  <c r="K1014" i="18" s="1"/>
  <c r="S1014" i="18"/>
  <c r="T1014" i="18" s="1"/>
  <c r="V1014" i="18"/>
  <c r="W1014" i="18" s="1"/>
  <c r="J1015" i="18"/>
  <c r="K1015" i="18" s="1"/>
  <c r="S1015" i="18"/>
  <c r="T1015" i="18" s="1"/>
  <c r="V1015" i="18"/>
  <c r="W1015" i="18" s="1"/>
  <c r="J1016" i="18"/>
  <c r="K1016" i="18" s="1"/>
  <c r="S1016" i="18"/>
  <c r="T1016" i="18" s="1"/>
  <c r="V1016" i="18"/>
  <c r="W1016" i="18" s="1"/>
  <c r="J1017" i="18"/>
  <c r="K1017" i="18" s="1"/>
  <c r="S1017" i="18"/>
  <c r="T1017" i="18" s="1"/>
  <c r="V1017" i="18"/>
  <c r="W1017" i="18" s="1"/>
  <c r="J1018" i="18"/>
  <c r="K1018" i="18" s="1"/>
  <c r="S1018" i="18"/>
  <c r="T1018" i="18" s="1"/>
  <c r="V1018" i="18"/>
  <c r="W1018" i="18" s="1"/>
  <c r="J1019" i="18"/>
  <c r="K1019" i="18" s="1"/>
  <c r="S1019" i="18"/>
  <c r="T1019" i="18" s="1"/>
  <c r="V1019" i="18"/>
  <c r="W1019" i="18" s="1"/>
  <c r="J1020" i="18"/>
  <c r="K1020" i="18" s="1"/>
  <c r="S1020" i="18"/>
  <c r="T1020" i="18" s="1"/>
  <c r="V1020" i="18"/>
  <c r="W1020" i="18" s="1"/>
  <c r="J1021" i="18"/>
  <c r="K1021" i="18" s="1"/>
  <c r="S1021" i="18"/>
  <c r="T1021" i="18" s="1"/>
  <c r="V1021" i="18"/>
  <c r="W1021" i="18" s="1"/>
  <c r="J1022" i="18"/>
  <c r="K1022" i="18" s="1"/>
  <c r="S1022" i="18"/>
  <c r="T1022" i="18" s="1"/>
  <c r="V1022" i="18"/>
  <c r="W1022" i="18" s="1"/>
  <c r="J1023" i="18"/>
  <c r="K1023" i="18" s="1"/>
  <c r="S1023" i="18"/>
  <c r="T1023" i="18" s="1"/>
  <c r="V1023" i="18"/>
  <c r="W1023" i="18" s="1"/>
  <c r="J1024" i="18"/>
  <c r="K1024" i="18" s="1"/>
  <c r="S1024" i="18"/>
  <c r="T1024" i="18" s="1"/>
  <c r="V1024" i="18"/>
  <c r="W1024" i="18" s="1"/>
  <c r="J1025" i="18"/>
  <c r="K1025" i="18" s="1"/>
  <c r="S1025" i="18"/>
  <c r="T1025" i="18"/>
  <c r="V1025" i="18"/>
  <c r="W1025" i="18" s="1"/>
  <c r="J1026" i="18"/>
  <c r="K1026" i="18" s="1"/>
  <c r="S1026" i="18"/>
  <c r="T1026" i="18" s="1"/>
  <c r="V1026" i="18"/>
  <c r="W1026" i="18" s="1"/>
  <c r="J1027" i="18"/>
  <c r="K1027" i="18" s="1"/>
  <c r="S1027" i="18"/>
  <c r="T1027" i="18" s="1"/>
  <c r="V1027" i="18"/>
  <c r="W1027" i="18" s="1"/>
  <c r="J1028" i="18"/>
  <c r="K1028" i="18" s="1"/>
  <c r="S1028" i="18"/>
  <c r="T1028" i="18" s="1"/>
  <c r="V1028" i="18"/>
  <c r="W1028" i="18" s="1"/>
  <c r="J1029" i="18"/>
  <c r="K1029" i="18" s="1"/>
  <c r="S1029" i="18"/>
  <c r="T1029" i="18" s="1"/>
  <c r="V1029" i="18"/>
  <c r="W1029" i="18" s="1"/>
  <c r="J1030" i="18"/>
  <c r="K1030" i="18" s="1"/>
  <c r="S1030" i="18"/>
  <c r="T1030" i="18" s="1"/>
  <c r="V1030" i="18"/>
  <c r="W1030" i="18" s="1"/>
  <c r="J1031" i="18"/>
  <c r="K1031" i="18" s="1"/>
  <c r="S1031" i="18"/>
  <c r="T1031" i="18" s="1"/>
  <c r="V1031" i="18"/>
  <c r="W1031" i="18" s="1"/>
  <c r="J1032" i="18"/>
  <c r="K1032" i="18" s="1"/>
  <c r="S1032" i="18"/>
  <c r="T1032" i="18" s="1"/>
  <c r="V1032" i="18"/>
  <c r="W1032" i="18" s="1"/>
  <c r="J1033" i="18"/>
  <c r="K1033" i="18" s="1"/>
  <c r="S1033" i="18"/>
  <c r="T1033" i="18" s="1"/>
  <c r="V1033" i="18"/>
  <c r="W1033" i="18" s="1"/>
  <c r="E1034" i="18"/>
  <c r="J1034" i="18"/>
  <c r="K1034" i="18" s="1"/>
  <c r="S1034" i="18"/>
  <c r="T1034" i="18" s="1"/>
  <c r="V1034" i="18"/>
  <c r="W1034" i="18" s="1"/>
  <c r="J1035" i="18"/>
  <c r="K1035" i="18" s="1"/>
  <c r="S1035" i="18"/>
  <c r="T1035" i="18" s="1"/>
  <c r="V1035" i="18"/>
  <c r="W1035" i="18" s="1"/>
  <c r="J1036" i="18"/>
  <c r="K1036" i="18" s="1"/>
  <c r="S1036" i="18"/>
  <c r="T1036" i="18" s="1"/>
  <c r="V1036" i="18"/>
  <c r="W1036" i="18" s="1"/>
  <c r="J1037" i="18"/>
  <c r="K1037" i="18" s="1"/>
  <c r="S1037" i="18"/>
  <c r="T1037" i="18" s="1"/>
  <c r="V1037" i="18"/>
  <c r="W1037" i="18" s="1"/>
  <c r="J1038" i="18"/>
  <c r="K1038" i="18" s="1"/>
  <c r="S1038" i="18"/>
  <c r="T1038" i="18" s="1"/>
  <c r="V1038" i="18"/>
  <c r="W1038" i="18" s="1"/>
  <c r="E1039" i="18"/>
  <c r="J1039" i="18"/>
  <c r="K1039" i="18" s="1"/>
  <c r="S1039" i="18"/>
  <c r="T1039" i="18" s="1"/>
  <c r="V1039" i="18"/>
  <c r="W1039" i="18" s="1"/>
  <c r="J1040" i="18"/>
  <c r="K1040" i="18" s="1"/>
  <c r="S1040" i="18"/>
  <c r="T1040" i="18" s="1"/>
  <c r="V1040" i="18"/>
  <c r="W1040" i="18" s="1"/>
  <c r="J1041" i="18"/>
  <c r="K1041" i="18" s="1"/>
  <c r="S1041" i="18"/>
  <c r="T1041" i="18" s="1"/>
  <c r="V1041" i="18"/>
  <c r="W1041" i="18" s="1"/>
  <c r="J1042" i="18"/>
  <c r="K1042" i="18" s="1"/>
  <c r="S1042" i="18"/>
  <c r="T1042" i="18" s="1"/>
  <c r="V1042" i="18"/>
  <c r="W1042" i="18" s="1"/>
  <c r="J1043" i="18"/>
  <c r="K1043" i="18" s="1"/>
  <c r="S1043" i="18"/>
  <c r="T1043" i="18" s="1"/>
  <c r="V1043" i="18"/>
  <c r="W1043" i="18" s="1"/>
  <c r="J1044" i="18"/>
  <c r="K1044" i="18" s="1"/>
  <c r="S1044" i="18"/>
  <c r="T1044" i="18" s="1"/>
  <c r="V1044" i="18"/>
  <c r="W1044" i="18" s="1"/>
  <c r="J1045" i="18"/>
  <c r="K1045" i="18" s="1"/>
  <c r="S1045" i="18"/>
  <c r="T1045" i="18" s="1"/>
  <c r="V1045" i="18"/>
  <c r="W1045" i="18" s="1"/>
  <c r="J1046" i="18"/>
  <c r="K1046" i="18" s="1"/>
  <c r="S1046" i="18"/>
  <c r="T1046" i="18" s="1"/>
  <c r="V1046" i="18"/>
  <c r="W1046" i="18" s="1"/>
  <c r="J1047" i="18"/>
  <c r="K1047" i="18" s="1"/>
  <c r="S1047" i="18"/>
  <c r="T1047" i="18" s="1"/>
  <c r="V1047" i="18"/>
  <c r="W1047" i="18" s="1"/>
  <c r="J1048" i="18"/>
  <c r="K1048" i="18" s="1"/>
  <c r="S1048" i="18"/>
  <c r="T1048" i="18" s="1"/>
  <c r="V1048" i="18"/>
  <c r="W1048" i="18" s="1"/>
  <c r="J1049" i="18"/>
  <c r="K1049" i="18" s="1"/>
  <c r="S1049" i="18"/>
  <c r="T1049" i="18" s="1"/>
  <c r="V1049" i="18"/>
  <c r="W1049" i="18" s="1"/>
  <c r="J1050" i="18"/>
  <c r="K1050" i="18" s="1"/>
  <c r="S1050" i="18"/>
  <c r="T1050" i="18" s="1"/>
  <c r="V1050" i="18"/>
  <c r="W1050" i="18" s="1"/>
  <c r="J1051" i="18"/>
  <c r="K1051" i="18" s="1"/>
  <c r="S1051" i="18"/>
  <c r="T1051" i="18" s="1"/>
  <c r="V1051" i="18"/>
  <c r="W1051" i="18" s="1"/>
  <c r="J1052" i="18"/>
  <c r="K1052" i="18" s="1"/>
  <c r="S1052" i="18"/>
  <c r="T1052" i="18" s="1"/>
  <c r="V1052" i="18"/>
  <c r="W1052" i="18" s="1"/>
  <c r="J1053" i="18"/>
  <c r="K1053" i="18" s="1"/>
  <c r="S1053" i="18"/>
  <c r="T1053" i="18" s="1"/>
  <c r="V1053" i="18"/>
  <c r="W1053" i="18" s="1"/>
  <c r="E1054" i="18"/>
  <c r="J1054" i="18"/>
  <c r="K1054" i="18" s="1"/>
  <c r="S1054" i="18"/>
  <c r="T1054" i="18" s="1"/>
  <c r="V1054" i="18"/>
  <c r="W1054" i="18" s="1"/>
  <c r="J1055" i="18"/>
  <c r="K1055" i="18" s="1"/>
  <c r="S1055" i="18"/>
  <c r="T1055" i="18" s="1"/>
  <c r="V1055" i="18"/>
  <c r="W1055" i="18" s="1"/>
  <c r="J1056" i="18"/>
  <c r="K1056" i="18" s="1"/>
  <c r="S1056" i="18"/>
  <c r="T1056" i="18" s="1"/>
  <c r="V1056" i="18"/>
  <c r="W1056" i="18" s="1"/>
  <c r="J1057" i="18"/>
  <c r="K1057" i="18" s="1"/>
  <c r="S1057" i="18"/>
  <c r="T1057" i="18" s="1"/>
  <c r="V1057" i="18"/>
  <c r="W1057" i="18" s="1"/>
  <c r="J1058" i="18"/>
  <c r="K1058" i="18" s="1"/>
  <c r="S1058" i="18"/>
  <c r="T1058" i="18" s="1"/>
  <c r="V1058" i="18"/>
  <c r="W1058" i="18" s="1"/>
  <c r="J1059" i="18"/>
  <c r="K1059" i="18" s="1"/>
  <c r="S1059" i="18"/>
  <c r="T1059" i="18" s="1"/>
  <c r="V1059" i="18"/>
  <c r="W1059" i="18" s="1"/>
  <c r="J1060" i="18"/>
  <c r="K1060" i="18" s="1"/>
  <c r="S1060" i="18"/>
  <c r="T1060" i="18" s="1"/>
  <c r="V1060" i="18"/>
  <c r="W1060" i="18" s="1"/>
  <c r="J1061" i="18"/>
  <c r="K1061" i="18" s="1"/>
  <c r="S1061" i="18"/>
  <c r="T1061" i="18" s="1"/>
  <c r="V1061" i="18"/>
  <c r="W1061" i="18" s="1"/>
  <c r="J1062" i="18"/>
  <c r="K1062" i="18" s="1"/>
  <c r="S1062" i="18"/>
  <c r="T1062" i="18" s="1"/>
  <c r="V1062" i="18"/>
  <c r="W1062" i="18" s="1"/>
  <c r="J1063" i="18"/>
  <c r="K1063" i="18" s="1"/>
  <c r="S1063" i="18"/>
  <c r="T1063" i="18" s="1"/>
  <c r="V1063" i="18"/>
  <c r="W1063" i="18" s="1"/>
  <c r="J1064" i="18"/>
  <c r="K1064" i="18" s="1"/>
  <c r="S1064" i="18"/>
  <c r="T1064" i="18" s="1"/>
  <c r="V1064" i="18"/>
  <c r="W1064" i="18" s="1"/>
  <c r="J1065" i="18"/>
  <c r="K1065" i="18" s="1"/>
  <c r="S1065" i="18"/>
  <c r="T1065" i="18" s="1"/>
  <c r="V1065" i="18"/>
  <c r="W1065" i="18" s="1"/>
  <c r="J1066" i="18"/>
  <c r="K1066" i="18" s="1"/>
  <c r="S1066" i="18"/>
  <c r="T1066" i="18" s="1"/>
  <c r="V1066" i="18"/>
  <c r="W1066" i="18" s="1"/>
  <c r="J1067" i="18"/>
  <c r="K1067" i="18" s="1"/>
  <c r="S1067" i="18"/>
  <c r="T1067" i="18" s="1"/>
  <c r="V1067" i="18"/>
  <c r="W1067" i="18" s="1"/>
  <c r="J1068" i="18"/>
  <c r="K1068" i="18" s="1"/>
  <c r="S1068" i="18"/>
  <c r="T1068" i="18" s="1"/>
  <c r="V1068" i="18"/>
  <c r="W1068" i="18" s="1"/>
  <c r="J1069" i="18"/>
  <c r="K1069" i="18" s="1"/>
  <c r="S1069" i="18"/>
  <c r="T1069" i="18" s="1"/>
  <c r="V1069" i="18"/>
  <c r="W1069" i="18" s="1"/>
  <c r="J1070" i="18"/>
  <c r="K1070" i="18" s="1"/>
  <c r="S1070" i="18"/>
  <c r="T1070" i="18" s="1"/>
  <c r="V1070" i="18"/>
  <c r="W1070" i="18" s="1"/>
  <c r="J1071" i="18"/>
  <c r="K1071" i="18" s="1"/>
  <c r="S1071" i="18"/>
  <c r="T1071" i="18" s="1"/>
  <c r="V1071" i="18"/>
  <c r="W1071" i="18" s="1"/>
  <c r="J1072" i="18"/>
  <c r="K1072" i="18" s="1"/>
  <c r="S1072" i="18"/>
  <c r="T1072" i="18" s="1"/>
  <c r="V1072" i="18"/>
  <c r="W1072" i="18" s="1"/>
  <c r="J1073" i="18"/>
  <c r="K1073" i="18" s="1"/>
  <c r="S1073" i="18"/>
  <c r="T1073" i="18" s="1"/>
  <c r="V1073" i="18"/>
  <c r="W1073" i="18" s="1"/>
  <c r="E1074" i="18"/>
  <c r="J1074" i="18"/>
  <c r="K1074" i="18" s="1"/>
  <c r="S1074" i="18"/>
  <c r="T1074" i="18" s="1"/>
  <c r="V1074" i="18"/>
  <c r="W1074" i="18" s="1"/>
  <c r="J1075" i="18"/>
  <c r="K1075" i="18" s="1"/>
  <c r="S1075" i="18"/>
  <c r="T1075" i="18" s="1"/>
  <c r="V1075" i="18"/>
  <c r="W1075" i="18" s="1"/>
  <c r="J1076" i="18"/>
  <c r="K1076" i="18" s="1"/>
  <c r="S1076" i="18"/>
  <c r="T1076" i="18" s="1"/>
  <c r="V1076" i="18"/>
  <c r="W1076" i="18" s="1"/>
  <c r="J1077" i="18"/>
  <c r="K1077" i="18" s="1"/>
  <c r="S1077" i="18"/>
  <c r="T1077" i="18" s="1"/>
  <c r="V1077" i="18"/>
  <c r="W1077" i="18" s="1"/>
  <c r="J1078" i="18"/>
  <c r="K1078" i="18" s="1"/>
  <c r="S1078" i="18"/>
  <c r="T1078" i="18" s="1"/>
  <c r="V1078" i="18"/>
  <c r="W1078" i="18" s="1"/>
  <c r="E1079" i="18"/>
  <c r="J1079" i="18"/>
  <c r="K1079" i="18" s="1"/>
  <c r="S1079" i="18"/>
  <c r="T1079" i="18" s="1"/>
  <c r="V1079" i="18"/>
  <c r="W1079" i="18" s="1"/>
  <c r="J1080" i="18"/>
  <c r="K1080" i="18" s="1"/>
  <c r="S1080" i="18"/>
  <c r="T1080" i="18" s="1"/>
  <c r="V1080" i="18"/>
  <c r="W1080" i="18" s="1"/>
  <c r="J1081" i="18"/>
  <c r="K1081" i="18" s="1"/>
  <c r="S1081" i="18"/>
  <c r="T1081" i="18" s="1"/>
  <c r="V1081" i="18"/>
  <c r="W1081" i="18" s="1"/>
  <c r="J1082" i="18"/>
  <c r="K1082" i="18" s="1"/>
  <c r="S1082" i="18"/>
  <c r="T1082" i="18" s="1"/>
  <c r="V1082" i="18"/>
  <c r="W1082" i="18" s="1"/>
  <c r="J1083" i="18"/>
  <c r="K1083" i="18" s="1"/>
  <c r="S1083" i="18"/>
  <c r="T1083" i="18" s="1"/>
  <c r="V1083" i="18"/>
  <c r="W1083" i="18" s="1"/>
  <c r="J1084" i="18"/>
  <c r="K1084" i="18" s="1"/>
  <c r="S1084" i="18"/>
  <c r="T1084" i="18" s="1"/>
  <c r="V1084" i="18"/>
  <c r="W1084" i="18" s="1"/>
  <c r="J1085" i="18"/>
  <c r="K1085" i="18" s="1"/>
  <c r="S1085" i="18"/>
  <c r="T1085" i="18" s="1"/>
  <c r="V1085" i="18"/>
  <c r="W1085" i="18" s="1"/>
  <c r="J1086" i="18"/>
  <c r="K1086" i="18" s="1"/>
  <c r="S1086" i="18"/>
  <c r="T1086" i="18" s="1"/>
  <c r="V1086" i="18"/>
  <c r="W1086" i="18" s="1"/>
  <c r="J1087" i="18"/>
  <c r="K1087" i="18" s="1"/>
  <c r="S1087" i="18"/>
  <c r="T1087" i="18" s="1"/>
  <c r="V1087" i="18"/>
  <c r="W1087" i="18" s="1"/>
  <c r="J1088" i="18"/>
  <c r="K1088" i="18" s="1"/>
  <c r="S1088" i="18"/>
  <c r="T1088" i="18" s="1"/>
  <c r="V1088" i="18"/>
  <c r="W1088" i="18" s="1"/>
  <c r="J1089" i="18"/>
  <c r="K1089" i="18" s="1"/>
  <c r="S1089" i="18"/>
  <c r="T1089" i="18" s="1"/>
  <c r="V1089" i="18"/>
  <c r="W1089" i="18" s="1"/>
  <c r="J1090" i="18"/>
  <c r="K1090" i="18" s="1"/>
  <c r="S1090" i="18"/>
  <c r="T1090" i="18" s="1"/>
  <c r="V1090" i="18"/>
  <c r="W1090" i="18" s="1"/>
  <c r="J1091" i="18"/>
  <c r="K1091" i="18" s="1"/>
  <c r="S1091" i="18"/>
  <c r="T1091" i="18" s="1"/>
  <c r="V1091" i="18"/>
  <c r="W1091" i="18" s="1"/>
  <c r="J1092" i="18"/>
  <c r="K1092" i="18" s="1"/>
  <c r="S1092" i="18"/>
  <c r="T1092" i="18" s="1"/>
  <c r="V1092" i="18"/>
  <c r="W1092" i="18" s="1"/>
  <c r="J1093" i="18"/>
  <c r="K1093" i="18" s="1"/>
  <c r="S1093" i="18"/>
  <c r="T1093" i="18" s="1"/>
  <c r="V1093" i="18"/>
  <c r="W1093" i="18" s="1"/>
  <c r="J1094" i="18"/>
  <c r="K1094" i="18" s="1"/>
  <c r="S1094" i="18"/>
  <c r="T1094" i="18" s="1"/>
  <c r="V1094" i="18"/>
  <c r="W1094" i="18" s="1"/>
  <c r="J1095" i="18"/>
  <c r="K1095" i="18" s="1"/>
  <c r="S1095" i="18"/>
  <c r="T1095" i="18" s="1"/>
  <c r="V1095" i="18"/>
  <c r="W1095" i="18" s="1"/>
  <c r="J1096" i="18"/>
  <c r="K1096" i="18" s="1"/>
  <c r="S1096" i="18"/>
  <c r="T1096" i="18" s="1"/>
  <c r="V1096" i="18"/>
  <c r="W1096" i="18" s="1"/>
  <c r="J1097" i="18"/>
  <c r="K1097" i="18" s="1"/>
  <c r="S1097" i="18"/>
  <c r="T1097" i="18" s="1"/>
  <c r="V1097" i="18"/>
  <c r="W1097" i="18" s="1"/>
  <c r="J1098" i="18"/>
  <c r="K1098" i="18" s="1"/>
  <c r="S1098" i="18"/>
  <c r="T1098" i="18" s="1"/>
  <c r="V1098" i="18"/>
  <c r="W1098" i="18" s="1"/>
  <c r="J1099" i="18"/>
  <c r="K1099" i="18" s="1"/>
  <c r="S1099" i="18"/>
  <c r="T1099" i="18" s="1"/>
  <c r="V1099" i="18"/>
  <c r="W1099" i="18" s="1"/>
  <c r="J1100" i="18"/>
  <c r="K1100" i="18" s="1"/>
  <c r="S1100" i="18"/>
  <c r="T1100" i="18" s="1"/>
  <c r="V1100" i="18"/>
  <c r="W1100" i="18" s="1"/>
  <c r="J1101" i="18"/>
  <c r="K1101" i="18" s="1"/>
  <c r="S1101" i="18"/>
  <c r="T1101" i="18" s="1"/>
  <c r="V1101" i="18"/>
  <c r="W1101" i="18" s="1"/>
  <c r="J1102" i="18"/>
  <c r="K1102" i="18" s="1"/>
  <c r="S1102" i="18"/>
  <c r="T1102" i="18" s="1"/>
  <c r="V1102" i="18"/>
  <c r="W1102" i="18" s="1"/>
  <c r="J1103" i="18"/>
  <c r="K1103" i="18" s="1"/>
  <c r="S1103" i="18"/>
  <c r="T1103" i="18" s="1"/>
  <c r="V1103" i="18"/>
  <c r="W1103" i="18" s="1"/>
  <c r="J1104" i="18"/>
  <c r="K1104" i="18" s="1"/>
  <c r="S1104" i="18"/>
  <c r="T1104" i="18" s="1"/>
  <c r="V1104" i="18"/>
  <c r="W1104" i="18" s="1"/>
  <c r="J1105" i="18"/>
  <c r="K1105" i="18" s="1"/>
  <c r="S1105" i="18"/>
  <c r="T1105" i="18" s="1"/>
  <c r="V1105" i="18"/>
  <c r="W1105" i="18" s="1"/>
  <c r="J1106" i="18"/>
  <c r="K1106" i="18" s="1"/>
  <c r="S1106" i="18"/>
  <c r="T1106" i="18" s="1"/>
  <c r="V1106" i="18"/>
  <c r="W1106" i="18" s="1"/>
  <c r="J1107" i="18"/>
  <c r="K1107" i="18" s="1"/>
  <c r="S1107" i="18"/>
  <c r="T1107" i="18" s="1"/>
  <c r="V1107" i="18"/>
  <c r="W1107" i="18" s="1"/>
  <c r="J1108" i="18"/>
  <c r="K1108" i="18" s="1"/>
  <c r="S1108" i="18"/>
  <c r="T1108" i="18" s="1"/>
  <c r="V1108" i="18"/>
  <c r="W1108" i="18" s="1"/>
  <c r="J1109" i="18"/>
  <c r="K1109" i="18" s="1"/>
  <c r="S1109" i="18"/>
  <c r="T1109" i="18" s="1"/>
  <c r="V1109" i="18"/>
  <c r="W1109" i="18" s="1"/>
  <c r="J1110" i="18"/>
  <c r="K1110" i="18" s="1"/>
  <c r="S1110" i="18"/>
  <c r="T1110" i="18" s="1"/>
  <c r="V1110" i="18"/>
  <c r="W1110" i="18" s="1"/>
  <c r="J1111" i="18"/>
  <c r="K1111" i="18" s="1"/>
  <c r="S1111" i="18"/>
  <c r="T1111" i="18" s="1"/>
  <c r="V1111" i="18"/>
  <c r="W1111" i="18" s="1"/>
  <c r="J1112" i="18"/>
  <c r="K1112" i="18" s="1"/>
  <c r="S1112" i="18"/>
  <c r="T1112" i="18" s="1"/>
  <c r="V1112" i="18"/>
  <c r="W1112" i="18" s="1"/>
  <c r="J1113" i="18"/>
  <c r="K1113" i="18" s="1"/>
  <c r="S1113" i="18"/>
  <c r="T1113" i="18" s="1"/>
  <c r="V1113" i="18"/>
  <c r="W1113" i="18" s="1"/>
  <c r="J1114" i="18"/>
  <c r="K1114" i="18" s="1"/>
  <c r="S1114" i="18"/>
  <c r="T1114" i="18" s="1"/>
  <c r="V1114" i="18"/>
  <c r="W1114" i="18" s="1"/>
  <c r="J1115" i="18"/>
  <c r="K1115" i="18" s="1"/>
  <c r="S1115" i="18"/>
  <c r="T1115" i="18" s="1"/>
  <c r="V1115" i="18"/>
  <c r="W1115" i="18" s="1"/>
  <c r="J1116" i="18"/>
  <c r="K1116" i="18" s="1"/>
  <c r="S1116" i="18"/>
  <c r="T1116" i="18" s="1"/>
  <c r="V1116" i="18"/>
  <c r="W1116" i="18" s="1"/>
  <c r="J1117" i="18"/>
  <c r="K1117" i="18" s="1"/>
  <c r="S1117" i="18"/>
  <c r="T1117" i="18" s="1"/>
  <c r="V1117" i="18"/>
  <c r="W1117" i="18" s="1"/>
  <c r="E1118" i="18"/>
  <c r="J1118" i="18"/>
  <c r="K1118" i="18" s="1"/>
  <c r="S1118" i="18"/>
  <c r="T1118" i="18" s="1"/>
  <c r="V1118" i="18"/>
  <c r="W1118" i="18" s="1"/>
  <c r="J1119" i="18"/>
  <c r="K1119" i="18" s="1"/>
  <c r="S1119" i="18"/>
  <c r="T1119" i="18" s="1"/>
  <c r="V1119" i="18"/>
  <c r="W1119" i="18" s="1"/>
  <c r="J1120" i="18"/>
  <c r="K1120" i="18" s="1"/>
  <c r="S1120" i="18"/>
  <c r="T1120" i="18" s="1"/>
  <c r="V1120" i="18"/>
  <c r="W1120" i="18" s="1"/>
  <c r="J1121" i="18"/>
  <c r="K1121" i="18" s="1"/>
  <c r="S1121" i="18"/>
  <c r="T1121" i="18" s="1"/>
  <c r="V1121" i="18"/>
  <c r="W1121" i="18" s="1"/>
  <c r="J1122" i="18"/>
  <c r="K1122" i="18" s="1"/>
  <c r="S1122" i="18"/>
  <c r="T1122" i="18" s="1"/>
  <c r="V1122" i="18"/>
  <c r="W1122" i="18" s="1"/>
  <c r="J1123" i="18"/>
  <c r="K1123" i="18" s="1"/>
  <c r="S1123" i="18"/>
  <c r="T1123" i="18" s="1"/>
  <c r="V1123" i="18"/>
  <c r="W1123" i="18" s="1"/>
  <c r="J1124" i="18"/>
  <c r="K1124" i="18" s="1"/>
  <c r="S1124" i="18"/>
  <c r="T1124" i="18" s="1"/>
  <c r="V1124" i="18"/>
  <c r="W1124" i="18" s="1"/>
  <c r="J1125" i="18"/>
  <c r="K1125" i="18" s="1"/>
  <c r="S1125" i="18"/>
  <c r="T1125" i="18" s="1"/>
  <c r="V1125" i="18"/>
  <c r="W1125" i="18" s="1"/>
  <c r="J1126" i="18"/>
  <c r="K1126" i="18" s="1"/>
  <c r="S1126" i="18"/>
  <c r="T1126" i="18" s="1"/>
  <c r="V1126" i="18"/>
  <c r="W1126" i="18" s="1"/>
  <c r="J1127" i="18"/>
  <c r="K1127" i="18" s="1"/>
  <c r="S1127" i="18"/>
  <c r="T1127" i="18" s="1"/>
  <c r="V1127" i="18"/>
  <c r="W1127" i="18" s="1"/>
  <c r="J1128" i="18"/>
  <c r="K1128" i="18" s="1"/>
  <c r="S1128" i="18"/>
  <c r="T1128" i="18" s="1"/>
  <c r="V1128" i="18"/>
  <c r="W1128" i="18" s="1"/>
  <c r="J1129" i="18"/>
  <c r="K1129" i="18" s="1"/>
  <c r="S1129" i="18"/>
  <c r="T1129" i="18" s="1"/>
  <c r="V1129" i="18"/>
  <c r="W1129" i="18" s="1"/>
  <c r="J1130" i="18"/>
  <c r="K1130" i="18" s="1"/>
  <c r="S1130" i="18"/>
  <c r="T1130" i="18" s="1"/>
  <c r="V1130" i="18"/>
  <c r="W1130" i="18" s="1"/>
  <c r="J1131" i="18"/>
  <c r="K1131" i="18" s="1"/>
  <c r="S1131" i="18"/>
  <c r="T1131" i="18" s="1"/>
  <c r="V1131" i="18"/>
  <c r="W1131" i="18" s="1"/>
  <c r="J1132" i="18"/>
  <c r="K1132" i="18" s="1"/>
  <c r="S1132" i="18"/>
  <c r="T1132" i="18" s="1"/>
  <c r="V1132" i="18"/>
  <c r="W1132" i="18" s="1"/>
  <c r="J1133" i="18"/>
  <c r="K1133" i="18" s="1"/>
  <c r="S1133" i="18"/>
  <c r="T1133" i="18" s="1"/>
  <c r="V1133" i="18"/>
  <c r="W1133" i="18" s="1"/>
  <c r="E1134" i="18"/>
  <c r="J1134" i="18"/>
  <c r="K1134" i="18" s="1"/>
  <c r="S1134" i="18"/>
  <c r="T1134" i="18" s="1"/>
  <c r="V1134" i="18"/>
  <c r="W1134" i="18" s="1"/>
  <c r="J1135" i="18"/>
  <c r="K1135" i="18" s="1"/>
  <c r="S1135" i="18"/>
  <c r="T1135" i="18" s="1"/>
  <c r="V1135" i="18"/>
  <c r="W1135" i="18" s="1"/>
  <c r="J1136" i="18"/>
  <c r="K1136" i="18" s="1"/>
  <c r="S1136" i="18"/>
  <c r="T1136" i="18" s="1"/>
  <c r="V1136" i="18"/>
  <c r="W1136" i="18" s="1"/>
  <c r="J1137" i="18"/>
  <c r="K1137" i="18" s="1"/>
  <c r="S1137" i="18"/>
  <c r="T1137" i="18" s="1"/>
  <c r="V1137" i="18"/>
  <c r="W1137" i="18" s="1"/>
  <c r="J1138" i="18"/>
  <c r="K1138" i="18" s="1"/>
  <c r="S1138" i="18"/>
  <c r="T1138" i="18" s="1"/>
  <c r="V1138" i="18"/>
  <c r="W1138" i="18" s="1"/>
  <c r="E1139" i="18"/>
  <c r="J1139" i="18"/>
  <c r="K1139" i="18" s="1"/>
  <c r="S1139" i="18"/>
  <c r="T1139" i="18" s="1"/>
  <c r="V1139" i="18"/>
  <c r="W1139" i="18" s="1"/>
  <c r="J1140" i="18"/>
  <c r="K1140" i="18" s="1"/>
  <c r="S1140" i="18"/>
  <c r="T1140" i="18" s="1"/>
  <c r="V1140" i="18"/>
  <c r="W1140" i="18" s="1"/>
  <c r="J1141" i="18"/>
  <c r="K1141" i="18" s="1"/>
  <c r="S1141" i="18"/>
  <c r="T1141" i="18" s="1"/>
  <c r="V1141" i="18"/>
  <c r="W1141" i="18" s="1"/>
  <c r="J1142" i="18"/>
  <c r="K1142" i="18" s="1"/>
  <c r="S1142" i="18"/>
  <c r="T1142" i="18" s="1"/>
  <c r="V1142" i="18"/>
  <c r="W1142" i="18" s="1"/>
  <c r="J1143" i="18"/>
  <c r="K1143" i="18" s="1"/>
  <c r="S1143" i="18"/>
  <c r="T1143" i="18" s="1"/>
  <c r="V1143" i="18"/>
  <c r="W1143" i="18" s="1"/>
  <c r="J1144" i="18"/>
  <c r="K1144" i="18" s="1"/>
  <c r="S1144" i="18"/>
  <c r="T1144" i="18" s="1"/>
  <c r="V1144" i="18"/>
  <c r="W1144" i="18" s="1"/>
  <c r="J1145" i="18"/>
  <c r="K1145" i="18" s="1"/>
  <c r="S1145" i="18"/>
  <c r="T1145" i="18" s="1"/>
  <c r="V1145" i="18"/>
  <c r="W1145" i="18" s="1"/>
  <c r="J1146" i="18"/>
  <c r="K1146" i="18" s="1"/>
  <c r="S1146" i="18"/>
  <c r="T1146" i="18" s="1"/>
  <c r="V1146" i="18"/>
  <c r="W1146" i="18" s="1"/>
  <c r="J1147" i="18"/>
  <c r="K1147" i="18" s="1"/>
  <c r="S1147" i="18"/>
  <c r="T1147" i="18" s="1"/>
  <c r="V1147" i="18"/>
  <c r="W1147" i="18" s="1"/>
  <c r="J1148" i="18"/>
  <c r="K1148" i="18" s="1"/>
  <c r="S1148" i="18"/>
  <c r="T1148" i="18" s="1"/>
  <c r="V1148" i="18"/>
  <c r="W1148" i="18" s="1"/>
  <c r="J1149" i="18"/>
  <c r="K1149" i="18" s="1"/>
  <c r="S1149" i="18"/>
  <c r="T1149" i="18" s="1"/>
  <c r="V1149" i="18"/>
  <c r="W1149" i="18" s="1"/>
  <c r="J1150" i="18"/>
  <c r="K1150" i="18" s="1"/>
  <c r="S1150" i="18"/>
  <c r="T1150" i="18" s="1"/>
  <c r="V1150" i="18"/>
  <c r="W1150" i="18" s="1"/>
  <c r="J1151" i="18"/>
  <c r="K1151" i="18" s="1"/>
  <c r="S1151" i="18"/>
  <c r="T1151" i="18" s="1"/>
  <c r="V1151" i="18"/>
  <c r="W1151" i="18" s="1"/>
  <c r="J1152" i="18"/>
  <c r="K1152" i="18" s="1"/>
  <c r="S1152" i="18"/>
  <c r="T1152" i="18" s="1"/>
  <c r="V1152" i="18"/>
  <c r="W1152" i="18" s="1"/>
  <c r="J1153" i="18"/>
  <c r="K1153" i="18" s="1"/>
  <c r="S1153" i="18"/>
  <c r="T1153" i="18" s="1"/>
  <c r="V1153" i="18"/>
  <c r="W1153" i="18" s="1"/>
  <c r="E1154" i="18"/>
  <c r="J1154" i="18"/>
  <c r="K1154" i="18" s="1"/>
  <c r="S1154" i="18"/>
  <c r="T1154" i="18" s="1"/>
  <c r="V1154" i="18"/>
  <c r="W1154" i="18" s="1"/>
  <c r="J1155" i="18"/>
  <c r="K1155" i="18" s="1"/>
  <c r="S1155" i="18"/>
  <c r="T1155" i="18" s="1"/>
  <c r="V1155" i="18"/>
  <c r="W1155" i="18" s="1"/>
  <c r="J1156" i="18"/>
  <c r="K1156" i="18" s="1"/>
  <c r="S1156" i="18"/>
  <c r="T1156" i="18" s="1"/>
  <c r="V1156" i="18"/>
  <c r="W1156" i="18" s="1"/>
  <c r="J1157" i="18"/>
  <c r="K1157" i="18" s="1"/>
  <c r="S1157" i="18"/>
  <c r="T1157" i="18" s="1"/>
  <c r="V1157" i="18"/>
  <c r="W1157" i="18" s="1"/>
  <c r="J1158" i="18"/>
  <c r="K1158" i="18" s="1"/>
  <c r="S1158" i="18"/>
  <c r="T1158" i="18" s="1"/>
  <c r="V1158" i="18"/>
  <c r="W1158" i="18" s="1"/>
  <c r="J1159" i="18"/>
  <c r="K1159" i="18" s="1"/>
  <c r="S1159" i="18"/>
  <c r="T1159" i="18" s="1"/>
  <c r="V1159" i="18"/>
  <c r="W1159" i="18" s="1"/>
  <c r="J1160" i="18"/>
  <c r="K1160" i="18" s="1"/>
  <c r="S1160" i="18"/>
  <c r="T1160" i="18" s="1"/>
  <c r="V1160" i="18"/>
  <c r="W1160" i="18" s="1"/>
  <c r="J1161" i="18"/>
  <c r="K1161" i="18" s="1"/>
  <c r="S1161" i="18"/>
  <c r="T1161" i="18" s="1"/>
  <c r="V1161" i="18"/>
  <c r="W1161" i="18" s="1"/>
  <c r="J1162" i="18"/>
  <c r="K1162" i="18" s="1"/>
  <c r="S1162" i="18"/>
  <c r="T1162" i="18" s="1"/>
  <c r="V1162" i="18"/>
  <c r="W1162" i="18" s="1"/>
  <c r="J1163" i="18"/>
  <c r="K1163" i="18" s="1"/>
  <c r="S1163" i="18"/>
  <c r="T1163" i="18" s="1"/>
  <c r="V1163" i="18"/>
  <c r="W1163" i="18" s="1"/>
  <c r="J1164" i="18"/>
  <c r="K1164" i="18" s="1"/>
  <c r="S1164" i="18"/>
  <c r="T1164" i="18" s="1"/>
  <c r="V1164" i="18"/>
  <c r="W1164" i="18" s="1"/>
  <c r="J1165" i="18"/>
  <c r="K1165" i="18" s="1"/>
  <c r="S1165" i="18"/>
  <c r="T1165" i="18" s="1"/>
  <c r="V1165" i="18"/>
  <c r="W1165" i="18" s="1"/>
  <c r="J1166" i="18"/>
  <c r="K1166" i="18" s="1"/>
  <c r="S1166" i="18"/>
  <c r="T1166" i="18" s="1"/>
  <c r="V1166" i="18"/>
  <c r="W1166" i="18" s="1"/>
  <c r="J1167" i="18"/>
  <c r="K1167" i="18" s="1"/>
  <c r="S1167" i="18"/>
  <c r="T1167" i="18" s="1"/>
  <c r="V1167" i="18"/>
  <c r="W1167" i="18" s="1"/>
  <c r="J1168" i="18"/>
  <c r="K1168" i="18" s="1"/>
  <c r="S1168" i="18"/>
  <c r="T1168" i="18" s="1"/>
  <c r="V1168" i="18"/>
  <c r="W1168" i="18" s="1"/>
  <c r="J1169" i="18"/>
  <c r="K1169" i="18" s="1"/>
  <c r="S1169" i="18"/>
  <c r="T1169" i="18" s="1"/>
  <c r="V1169" i="18"/>
  <c r="W1169" i="18" s="1"/>
  <c r="J1170" i="18"/>
  <c r="K1170" i="18" s="1"/>
  <c r="S1170" i="18"/>
  <c r="T1170" i="18" s="1"/>
  <c r="V1170" i="18"/>
  <c r="W1170" i="18" s="1"/>
  <c r="J1171" i="18"/>
  <c r="K1171" i="18" s="1"/>
  <c r="S1171" i="18"/>
  <c r="T1171" i="18" s="1"/>
  <c r="V1171" i="18"/>
  <c r="W1171" i="18" s="1"/>
  <c r="J1172" i="18"/>
  <c r="K1172" i="18" s="1"/>
  <c r="S1172" i="18"/>
  <c r="T1172" i="18" s="1"/>
  <c r="V1172" i="18"/>
  <c r="W1172" i="18" s="1"/>
  <c r="J1173" i="18"/>
  <c r="K1173" i="18" s="1"/>
  <c r="S1173" i="18"/>
  <c r="T1173" i="18" s="1"/>
  <c r="V1173" i="18"/>
  <c r="W1173" i="18" s="1"/>
  <c r="E1174" i="18"/>
  <c r="J1174" i="18"/>
  <c r="K1174" i="18" s="1"/>
  <c r="S1174" i="18"/>
  <c r="T1174" i="18" s="1"/>
  <c r="V1174" i="18"/>
  <c r="W1174" i="18" s="1"/>
  <c r="J1175" i="18"/>
  <c r="K1175" i="18" s="1"/>
  <c r="S1175" i="18"/>
  <c r="T1175" i="18" s="1"/>
  <c r="V1175" i="18"/>
  <c r="W1175" i="18" s="1"/>
  <c r="J1176" i="18"/>
  <c r="K1176" i="18" s="1"/>
  <c r="S1176" i="18"/>
  <c r="T1176" i="18" s="1"/>
  <c r="V1176" i="18"/>
  <c r="W1176" i="18" s="1"/>
  <c r="J1177" i="18"/>
  <c r="K1177" i="18" s="1"/>
  <c r="S1177" i="18"/>
  <c r="T1177" i="18" s="1"/>
  <c r="V1177" i="18"/>
  <c r="W1177" i="18" s="1"/>
  <c r="J1178" i="18"/>
  <c r="K1178" i="18" s="1"/>
  <c r="S1178" i="18"/>
  <c r="T1178" i="18" s="1"/>
  <c r="V1178" i="18"/>
  <c r="W1178" i="18" s="1"/>
  <c r="J1179" i="18"/>
  <c r="K1179" i="18" s="1"/>
  <c r="S1179" i="18"/>
  <c r="T1179" i="18" s="1"/>
  <c r="V1179" i="18"/>
  <c r="W1179" i="18" s="1"/>
  <c r="J1180" i="18"/>
  <c r="K1180" i="18" s="1"/>
  <c r="S1180" i="18"/>
  <c r="T1180" i="18" s="1"/>
  <c r="V1180" i="18"/>
  <c r="W1180" i="18" s="1"/>
  <c r="J1181" i="18"/>
  <c r="K1181" i="18" s="1"/>
  <c r="S1181" i="18"/>
  <c r="T1181" i="18" s="1"/>
  <c r="V1181" i="18"/>
  <c r="W1181" i="18" s="1"/>
  <c r="J1182" i="18"/>
  <c r="K1182" i="18" s="1"/>
  <c r="S1182" i="18"/>
  <c r="T1182" i="18" s="1"/>
  <c r="V1182" i="18"/>
  <c r="W1182" i="18" s="1"/>
  <c r="J1183" i="18"/>
  <c r="K1183" i="18" s="1"/>
  <c r="S1183" i="18"/>
  <c r="T1183" i="18" s="1"/>
  <c r="V1183" i="18"/>
  <c r="W1183" i="18" s="1"/>
  <c r="J1184" i="18"/>
  <c r="K1184" i="18" s="1"/>
  <c r="S1184" i="18"/>
  <c r="T1184" i="18" s="1"/>
  <c r="V1184" i="18"/>
  <c r="W1184" i="18" s="1"/>
  <c r="J1185" i="18"/>
  <c r="K1185" i="18" s="1"/>
  <c r="S1185" i="18"/>
  <c r="T1185" i="18" s="1"/>
  <c r="V1185" i="18"/>
  <c r="W1185" i="18" s="1"/>
  <c r="J1186" i="18"/>
  <c r="K1186" i="18" s="1"/>
  <c r="S1186" i="18"/>
  <c r="T1186" i="18" s="1"/>
  <c r="V1186" i="18"/>
  <c r="W1186" i="18" s="1"/>
  <c r="J1187" i="18"/>
  <c r="K1187" i="18" s="1"/>
  <c r="S1187" i="18"/>
  <c r="T1187" i="18" s="1"/>
  <c r="V1187" i="18"/>
  <c r="W1187" i="18" s="1"/>
  <c r="J1188" i="18"/>
  <c r="K1188" i="18" s="1"/>
  <c r="S1188" i="18"/>
  <c r="T1188" i="18" s="1"/>
  <c r="V1188" i="18"/>
  <c r="W1188" i="18" s="1"/>
  <c r="J1189" i="18"/>
  <c r="K1189" i="18" s="1"/>
  <c r="S1189" i="18"/>
  <c r="T1189" i="18" s="1"/>
  <c r="V1189" i="18"/>
  <c r="W1189" i="18" s="1"/>
  <c r="J1190" i="18"/>
  <c r="K1190" i="18" s="1"/>
  <c r="S1190" i="18"/>
  <c r="T1190" i="18" s="1"/>
  <c r="V1190" i="18"/>
  <c r="W1190" i="18" s="1"/>
  <c r="J1191" i="18"/>
  <c r="K1191" i="18" s="1"/>
  <c r="S1191" i="18"/>
  <c r="T1191" i="18" s="1"/>
  <c r="V1191" i="18"/>
  <c r="W1191" i="18" s="1"/>
  <c r="J1192" i="18"/>
  <c r="K1192" i="18" s="1"/>
  <c r="S1192" i="18"/>
  <c r="T1192" i="18" s="1"/>
  <c r="V1192" i="18"/>
  <c r="W1192" i="18" s="1"/>
  <c r="J1193" i="18"/>
  <c r="K1193" i="18" s="1"/>
  <c r="S1193" i="18"/>
  <c r="T1193" i="18" s="1"/>
  <c r="V1193" i="18"/>
  <c r="W1193" i="18" s="1"/>
  <c r="E1194" i="18"/>
  <c r="J1194" i="18"/>
  <c r="K1194" i="18" s="1"/>
  <c r="S1194" i="18"/>
  <c r="T1194" i="18" s="1"/>
  <c r="V1194" i="18"/>
  <c r="W1194" i="18" s="1"/>
  <c r="E1195" i="18"/>
  <c r="J1195" i="18"/>
  <c r="K1195" i="18" s="1"/>
  <c r="S1195" i="18"/>
  <c r="T1195" i="18" s="1"/>
  <c r="V1195" i="18"/>
  <c r="W1195" i="18" s="1"/>
  <c r="J1196" i="18"/>
  <c r="K1196" i="18" s="1"/>
  <c r="S1196" i="18"/>
  <c r="T1196" i="18" s="1"/>
  <c r="V1196" i="18"/>
  <c r="W1196" i="18" s="1"/>
  <c r="J1197" i="18"/>
  <c r="K1197" i="18" s="1"/>
  <c r="S1197" i="18"/>
  <c r="T1197" i="18" s="1"/>
  <c r="V1197" i="18"/>
  <c r="W1197" i="18" s="1"/>
  <c r="J1198" i="18"/>
  <c r="K1198" i="18" s="1"/>
  <c r="S1198" i="18"/>
  <c r="T1198" i="18" s="1"/>
  <c r="V1198" i="18"/>
  <c r="W1198" i="18" s="1"/>
  <c r="J1199" i="18"/>
  <c r="K1199" i="18" s="1"/>
  <c r="S1199" i="18"/>
  <c r="T1199" i="18" s="1"/>
  <c r="V1199" i="18"/>
  <c r="W1199" i="18" s="1"/>
  <c r="J1200" i="18"/>
  <c r="K1200" i="18" s="1"/>
  <c r="S1200" i="18"/>
  <c r="T1200" i="18" s="1"/>
  <c r="V1200" i="18"/>
  <c r="W1200" i="18" s="1"/>
  <c r="J1201" i="18"/>
  <c r="K1201" i="18" s="1"/>
  <c r="S1201" i="18"/>
  <c r="T1201" i="18" s="1"/>
  <c r="V1201" i="18"/>
  <c r="W1201" i="18" s="1"/>
  <c r="J1202" i="18"/>
  <c r="K1202" i="18" s="1"/>
  <c r="S1202" i="18"/>
  <c r="T1202" i="18" s="1"/>
  <c r="V1202" i="18"/>
  <c r="W1202" i="18" s="1"/>
  <c r="J1203" i="18"/>
  <c r="K1203" i="18" s="1"/>
  <c r="S1203" i="18"/>
  <c r="T1203" i="18" s="1"/>
  <c r="V1203" i="18"/>
  <c r="W1203" i="18" s="1"/>
  <c r="J1204" i="18"/>
  <c r="K1204" i="18" s="1"/>
  <c r="S1204" i="18"/>
  <c r="T1204" i="18" s="1"/>
  <c r="V1204" i="18"/>
  <c r="W1204" i="18" s="1"/>
  <c r="J1205" i="18"/>
  <c r="K1205" i="18" s="1"/>
  <c r="S1205" i="18"/>
  <c r="T1205" i="18" s="1"/>
  <c r="V1205" i="18"/>
  <c r="W1205" i="18" s="1"/>
  <c r="J1206" i="18"/>
  <c r="K1206" i="18" s="1"/>
  <c r="S1206" i="18"/>
  <c r="T1206" i="18" s="1"/>
  <c r="V1206" i="18"/>
  <c r="W1206" i="18" s="1"/>
  <c r="J1207" i="18"/>
  <c r="K1207" i="18" s="1"/>
  <c r="S1207" i="18"/>
  <c r="T1207" i="18" s="1"/>
  <c r="V1207" i="18"/>
  <c r="W1207" i="18" s="1"/>
  <c r="J1208" i="18"/>
  <c r="K1208" i="18" s="1"/>
  <c r="S1208" i="18"/>
  <c r="T1208" i="18" s="1"/>
  <c r="V1208" i="18"/>
  <c r="W1208" i="18" s="1"/>
  <c r="J1209" i="18"/>
  <c r="K1209" i="18" s="1"/>
  <c r="S1209" i="18"/>
  <c r="T1209" i="18" s="1"/>
  <c r="V1209" i="18"/>
  <c r="W1209" i="18" s="1"/>
  <c r="J1210" i="18"/>
  <c r="K1210" i="18" s="1"/>
  <c r="S1210" i="18"/>
  <c r="T1210" i="18" s="1"/>
  <c r="V1210" i="18"/>
  <c r="W1210" i="18" s="1"/>
  <c r="J1211" i="18"/>
  <c r="K1211" i="18" s="1"/>
  <c r="S1211" i="18"/>
  <c r="T1211" i="18" s="1"/>
  <c r="V1211" i="18"/>
  <c r="W1211" i="18" s="1"/>
  <c r="J1212" i="18"/>
  <c r="K1212" i="18" s="1"/>
  <c r="S1212" i="18"/>
  <c r="T1212" i="18" s="1"/>
  <c r="V1212" i="18"/>
  <c r="W1212" i="18" s="1"/>
  <c r="J1213" i="18"/>
  <c r="K1213" i="18" s="1"/>
  <c r="S1213" i="18"/>
  <c r="T1213" i="18" s="1"/>
  <c r="V1213" i="18"/>
  <c r="W1213" i="18" s="1"/>
  <c r="E1214" i="18"/>
  <c r="J1214" i="18"/>
  <c r="K1214" i="18" s="1"/>
  <c r="S1214" i="18"/>
  <c r="T1214" i="18" s="1"/>
  <c r="V1214" i="18"/>
  <c r="W1214" i="18" s="1"/>
  <c r="J1215" i="18"/>
  <c r="K1215" i="18" s="1"/>
  <c r="S1215" i="18"/>
  <c r="T1215" i="18" s="1"/>
  <c r="V1215" i="18"/>
  <c r="W1215" i="18" s="1"/>
  <c r="J1216" i="18"/>
  <c r="K1216" i="18" s="1"/>
  <c r="S1216" i="18"/>
  <c r="T1216" i="18" s="1"/>
  <c r="V1216" i="18"/>
  <c r="W1216" i="18" s="1"/>
  <c r="J1217" i="18"/>
  <c r="K1217" i="18" s="1"/>
  <c r="S1217" i="18"/>
  <c r="T1217" i="18" s="1"/>
  <c r="V1217" i="18"/>
  <c r="W1217" i="18" s="1"/>
  <c r="J1218" i="18"/>
  <c r="K1218" i="18" s="1"/>
  <c r="S1218" i="18"/>
  <c r="T1218" i="18" s="1"/>
  <c r="V1218" i="18"/>
  <c r="W1218" i="18" s="1"/>
  <c r="J1219" i="18"/>
  <c r="K1219" i="18" s="1"/>
  <c r="S1219" i="18"/>
  <c r="T1219" i="18" s="1"/>
  <c r="V1219" i="18"/>
  <c r="W1219" i="18" s="1"/>
  <c r="J1220" i="18"/>
  <c r="K1220" i="18" s="1"/>
  <c r="S1220" i="18"/>
  <c r="T1220" i="18" s="1"/>
  <c r="V1220" i="18"/>
  <c r="W1220" i="18" s="1"/>
  <c r="J1221" i="18"/>
  <c r="K1221" i="18" s="1"/>
  <c r="S1221" i="18"/>
  <c r="T1221" i="18" s="1"/>
  <c r="V1221" i="18"/>
  <c r="W1221" i="18" s="1"/>
  <c r="J1222" i="18"/>
  <c r="K1222" i="18" s="1"/>
  <c r="S1222" i="18"/>
  <c r="T1222" i="18" s="1"/>
  <c r="V1222" i="18"/>
  <c r="W1222" i="18" s="1"/>
  <c r="J1223" i="18"/>
  <c r="K1223" i="18" s="1"/>
  <c r="S1223" i="18"/>
  <c r="T1223" i="18" s="1"/>
  <c r="V1223" i="18"/>
  <c r="W1223" i="18" s="1"/>
  <c r="J1224" i="18"/>
  <c r="K1224" i="18" s="1"/>
  <c r="S1224" i="18"/>
  <c r="T1224" i="18" s="1"/>
  <c r="V1224" i="18"/>
  <c r="W1224" i="18" s="1"/>
  <c r="J1225" i="18"/>
  <c r="K1225" i="18" s="1"/>
  <c r="S1225" i="18"/>
  <c r="T1225" i="18" s="1"/>
  <c r="V1225" i="18"/>
  <c r="W1225" i="18" s="1"/>
  <c r="J1226" i="18"/>
  <c r="K1226" i="18" s="1"/>
  <c r="S1226" i="18"/>
  <c r="T1226" i="18" s="1"/>
  <c r="V1226" i="18"/>
  <c r="W1226" i="18" s="1"/>
  <c r="J1227" i="18"/>
  <c r="K1227" i="18" s="1"/>
  <c r="S1227" i="18"/>
  <c r="T1227" i="18" s="1"/>
  <c r="V1227" i="18"/>
  <c r="W1227" i="18" s="1"/>
  <c r="J1228" i="18"/>
  <c r="K1228" i="18" s="1"/>
  <c r="S1228" i="18"/>
  <c r="T1228" i="18" s="1"/>
  <c r="V1228" i="18"/>
  <c r="W1228" i="18" s="1"/>
  <c r="J1229" i="18"/>
  <c r="K1229" i="18" s="1"/>
  <c r="S1229" i="18"/>
  <c r="T1229" i="18" s="1"/>
  <c r="V1229" i="18"/>
  <c r="W1229" i="18" s="1"/>
  <c r="J1230" i="18"/>
  <c r="K1230" i="18" s="1"/>
  <c r="S1230" i="18"/>
  <c r="T1230" i="18" s="1"/>
  <c r="V1230" i="18"/>
  <c r="W1230" i="18" s="1"/>
  <c r="J1231" i="18"/>
  <c r="K1231" i="18" s="1"/>
  <c r="S1231" i="18"/>
  <c r="T1231" i="18" s="1"/>
  <c r="V1231" i="18"/>
  <c r="W1231" i="18" s="1"/>
  <c r="J1232" i="18"/>
  <c r="K1232" i="18" s="1"/>
  <c r="S1232" i="18"/>
  <c r="T1232" i="18" s="1"/>
  <c r="V1232" i="18"/>
  <c r="W1232" i="18" s="1"/>
  <c r="J1233" i="18"/>
  <c r="K1233" i="18" s="1"/>
  <c r="S1233" i="18"/>
  <c r="T1233" i="18" s="1"/>
  <c r="V1233" i="18"/>
  <c r="W1233" i="18" s="1"/>
  <c r="J1234" i="18"/>
  <c r="K1234" i="18" s="1"/>
  <c r="S1234" i="18"/>
  <c r="T1234" i="18" s="1"/>
  <c r="V1234" i="18"/>
  <c r="W1234" i="18" s="1"/>
  <c r="J1235" i="18"/>
  <c r="K1235" i="18" s="1"/>
  <c r="S1235" i="18"/>
  <c r="T1235" i="18" s="1"/>
  <c r="V1235" i="18"/>
  <c r="W1235" i="18" s="1"/>
  <c r="J1236" i="18"/>
  <c r="K1236" i="18" s="1"/>
  <c r="S1236" i="18"/>
  <c r="T1236" i="18" s="1"/>
  <c r="V1236" i="18"/>
  <c r="W1236" i="18" s="1"/>
  <c r="J1237" i="18"/>
  <c r="K1237" i="18" s="1"/>
  <c r="S1237" i="18"/>
  <c r="T1237" i="18" s="1"/>
  <c r="V1237" i="18"/>
  <c r="W1237" i="18" s="1"/>
  <c r="J1238" i="18"/>
  <c r="K1238" i="18" s="1"/>
  <c r="S1238" i="18"/>
  <c r="T1238" i="18" s="1"/>
  <c r="V1238" i="18"/>
  <c r="W1238" i="18" s="1"/>
  <c r="J1239" i="18"/>
  <c r="K1239" i="18" s="1"/>
  <c r="S1239" i="18"/>
  <c r="T1239" i="18" s="1"/>
  <c r="V1239" i="18"/>
  <c r="W1239" i="18" s="1"/>
  <c r="J1240" i="18"/>
  <c r="K1240" i="18" s="1"/>
  <c r="S1240" i="18"/>
  <c r="T1240" i="18" s="1"/>
  <c r="V1240" i="18"/>
  <c r="W1240" i="18" s="1"/>
  <c r="J1241" i="18"/>
  <c r="K1241" i="18" s="1"/>
  <c r="S1241" i="18"/>
  <c r="T1241" i="18" s="1"/>
  <c r="V1241" i="18"/>
  <c r="W1241" i="18" s="1"/>
  <c r="J1242" i="18"/>
  <c r="K1242" i="18" s="1"/>
  <c r="S1242" i="18"/>
  <c r="T1242" i="18" s="1"/>
  <c r="V1242" i="18"/>
  <c r="W1242" i="18" s="1"/>
  <c r="J1243" i="18"/>
  <c r="K1243" i="18" s="1"/>
  <c r="S1243" i="18"/>
  <c r="T1243" i="18" s="1"/>
  <c r="V1243" i="18"/>
  <c r="W1243" i="18" s="1"/>
  <c r="J1244" i="18"/>
  <c r="K1244" i="18" s="1"/>
  <c r="S1244" i="18"/>
  <c r="T1244" i="18" s="1"/>
  <c r="V1244" i="18"/>
  <c r="W1244" i="18" s="1"/>
  <c r="J1245" i="18"/>
  <c r="K1245" i="18" s="1"/>
  <c r="S1245" i="18"/>
  <c r="T1245" i="18" s="1"/>
  <c r="V1245" i="18"/>
  <c r="W1245" i="18" s="1"/>
  <c r="J1246" i="18"/>
  <c r="K1246" i="18" s="1"/>
  <c r="S1246" i="18"/>
  <c r="T1246" i="18" s="1"/>
  <c r="V1246" i="18"/>
  <c r="W1246" i="18" s="1"/>
  <c r="J1247" i="18"/>
  <c r="K1247" i="18" s="1"/>
  <c r="S1247" i="18"/>
  <c r="T1247" i="18" s="1"/>
  <c r="V1247" i="18"/>
  <c r="W1247" i="18" s="1"/>
  <c r="J1248" i="18"/>
  <c r="K1248" i="18" s="1"/>
  <c r="S1248" i="18"/>
  <c r="T1248" i="18" s="1"/>
  <c r="V1248" i="18"/>
  <c r="W1248" i="18" s="1"/>
  <c r="J1249" i="18"/>
  <c r="K1249" i="18" s="1"/>
  <c r="S1249" i="18"/>
  <c r="T1249" i="18" s="1"/>
  <c r="V1249" i="18"/>
  <c r="W1249" i="18" s="1"/>
  <c r="J1250" i="18"/>
  <c r="K1250" i="18" s="1"/>
  <c r="S1250" i="18"/>
  <c r="T1250" i="18" s="1"/>
  <c r="V1250" i="18"/>
  <c r="W1250" i="18" s="1"/>
  <c r="J1251" i="18"/>
  <c r="K1251" i="18" s="1"/>
  <c r="S1251" i="18"/>
  <c r="T1251" i="18" s="1"/>
  <c r="V1251" i="18"/>
  <c r="W1251" i="18" s="1"/>
  <c r="J1252" i="18"/>
  <c r="K1252" i="18" s="1"/>
  <c r="S1252" i="18"/>
  <c r="T1252" i="18" s="1"/>
  <c r="V1252" i="18"/>
  <c r="W1252" i="18" s="1"/>
  <c r="J1253" i="18"/>
  <c r="K1253" i="18" s="1"/>
  <c r="S1253" i="18"/>
  <c r="T1253" i="18" s="1"/>
  <c r="V1253" i="18"/>
  <c r="W1253" i="18" s="1"/>
  <c r="E1254" i="18"/>
  <c r="J1254" i="18"/>
  <c r="K1254" i="18" s="1"/>
  <c r="S1254" i="18"/>
  <c r="T1254" i="18" s="1"/>
  <c r="V1254" i="18"/>
  <c r="W1254" i="18" s="1"/>
  <c r="J1255" i="18"/>
  <c r="K1255" i="18" s="1"/>
  <c r="S1255" i="18"/>
  <c r="T1255" i="18" s="1"/>
  <c r="V1255" i="18"/>
  <c r="W1255" i="18" s="1"/>
  <c r="J1256" i="18"/>
  <c r="K1256" i="18" s="1"/>
  <c r="S1256" i="18"/>
  <c r="T1256" i="18" s="1"/>
  <c r="V1256" i="18"/>
  <c r="W1256" i="18" s="1"/>
  <c r="J1257" i="18"/>
  <c r="K1257" i="18" s="1"/>
  <c r="S1257" i="18"/>
  <c r="T1257" i="18" s="1"/>
  <c r="V1257" i="18"/>
  <c r="W1257" i="18" s="1"/>
  <c r="J1258" i="18"/>
  <c r="K1258" i="18" s="1"/>
  <c r="S1258" i="18"/>
  <c r="T1258" i="18" s="1"/>
  <c r="V1258" i="18"/>
  <c r="W1258" i="18" s="1"/>
  <c r="J1259" i="18"/>
  <c r="K1259" i="18" s="1"/>
  <c r="S1259" i="18"/>
  <c r="T1259" i="18" s="1"/>
  <c r="V1259" i="18"/>
  <c r="W1259" i="18" s="1"/>
  <c r="J1260" i="18"/>
  <c r="K1260" i="18" s="1"/>
  <c r="S1260" i="18"/>
  <c r="T1260" i="18" s="1"/>
  <c r="V1260" i="18"/>
  <c r="W1260" i="18" s="1"/>
  <c r="J1261" i="18"/>
  <c r="K1261" i="18" s="1"/>
  <c r="S1261" i="18"/>
  <c r="T1261" i="18" s="1"/>
  <c r="V1261" i="18"/>
  <c r="W1261" i="18" s="1"/>
  <c r="J1262" i="18"/>
  <c r="K1262" i="18" s="1"/>
  <c r="S1262" i="18"/>
  <c r="T1262" i="18" s="1"/>
  <c r="V1262" i="18"/>
  <c r="W1262" i="18" s="1"/>
  <c r="J1263" i="18"/>
  <c r="K1263" i="18" s="1"/>
  <c r="S1263" i="18"/>
  <c r="T1263" i="18" s="1"/>
  <c r="V1263" i="18"/>
  <c r="W1263" i="18" s="1"/>
  <c r="J1264" i="18"/>
  <c r="K1264" i="18" s="1"/>
  <c r="S1264" i="18"/>
  <c r="T1264" i="18" s="1"/>
  <c r="V1264" i="18"/>
  <c r="W1264" i="18" s="1"/>
  <c r="J1265" i="18"/>
  <c r="K1265" i="18" s="1"/>
  <c r="S1265" i="18"/>
  <c r="T1265" i="18" s="1"/>
  <c r="V1265" i="18"/>
  <c r="W1265" i="18" s="1"/>
  <c r="J1266" i="18"/>
  <c r="K1266" i="18" s="1"/>
  <c r="S1266" i="18"/>
  <c r="T1266" i="18" s="1"/>
  <c r="V1266" i="18"/>
  <c r="W1266" i="18" s="1"/>
  <c r="J1267" i="18"/>
  <c r="K1267" i="18" s="1"/>
  <c r="S1267" i="18"/>
  <c r="T1267" i="18" s="1"/>
  <c r="V1267" i="18"/>
  <c r="W1267" i="18" s="1"/>
  <c r="J1268" i="18"/>
  <c r="K1268" i="18" s="1"/>
  <c r="S1268" i="18"/>
  <c r="T1268" i="18" s="1"/>
  <c r="V1268" i="18"/>
  <c r="W1268" i="18" s="1"/>
  <c r="J1269" i="18"/>
  <c r="K1269" i="18" s="1"/>
  <c r="S1269" i="18"/>
  <c r="T1269" i="18" s="1"/>
  <c r="V1269" i="18"/>
  <c r="W1269" i="18" s="1"/>
  <c r="J1270" i="18"/>
  <c r="K1270" i="18" s="1"/>
  <c r="S1270" i="18"/>
  <c r="T1270" i="18" s="1"/>
  <c r="V1270" i="18"/>
  <c r="W1270" i="18" s="1"/>
  <c r="J1271" i="18"/>
  <c r="K1271" i="18" s="1"/>
  <c r="S1271" i="18"/>
  <c r="T1271" i="18" s="1"/>
  <c r="V1271" i="18"/>
  <c r="W1271" i="18" s="1"/>
  <c r="J1272" i="18"/>
  <c r="K1272" i="18"/>
  <c r="S1272" i="18"/>
  <c r="T1272" i="18" s="1"/>
  <c r="V1272" i="18"/>
  <c r="W1272" i="18" s="1"/>
  <c r="J1273" i="18"/>
  <c r="K1273" i="18" s="1"/>
  <c r="S1273" i="18"/>
  <c r="T1273" i="18" s="1"/>
  <c r="V1273" i="18"/>
  <c r="W1273" i="18" s="1"/>
  <c r="E1274" i="18"/>
  <c r="J1274" i="18"/>
  <c r="K1274" i="18" s="1"/>
  <c r="S1274" i="18"/>
  <c r="T1274" i="18" s="1"/>
  <c r="V1274" i="18"/>
  <c r="W1274" i="18" s="1"/>
  <c r="J1275" i="18"/>
  <c r="K1275" i="18" s="1"/>
  <c r="S1275" i="18"/>
  <c r="T1275" i="18" s="1"/>
  <c r="V1275" i="18"/>
  <c r="W1275" i="18" s="1"/>
  <c r="J1276" i="18"/>
  <c r="K1276" i="18" s="1"/>
  <c r="S1276" i="18"/>
  <c r="T1276" i="18" s="1"/>
  <c r="V1276" i="18"/>
  <c r="W1276" i="18" s="1"/>
  <c r="J1277" i="18"/>
  <c r="K1277" i="18" s="1"/>
  <c r="S1277" i="18"/>
  <c r="T1277" i="18" s="1"/>
  <c r="V1277" i="18"/>
  <c r="W1277" i="18" s="1"/>
  <c r="J1278" i="18"/>
  <c r="K1278" i="18" s="1"/>
  <c r="S1278" i="18"/>
  <c r="T1278" i="18" s="1"/>
  <c r="V1278" i="18"/>
  <c r="W1278" i="18" s="1"/>
  <c r="J1279" i="18"/>
  <c r="K1279" i="18" s="1"/>
  <c r="S1279" i="18"/>
  <c r="T1279" i="18" s="1"/>
  <c r="V1279" i="18"/>
  <c r="W1279" i="18" s="1"/>
  <c r="J1280" i="18"/>
  <c r="K1280" i="18" s="1"/>
  <c r="S1280" i="18"/>
  <c r="T1280" i="18" s="1"/>
  <c r="V1280" i="18"/>
  <c r="W1280" i="18" s="1"/>
  <c r="J1281" i="18"/>
  <c r="K1281" i="18" s="1"/>
  <c r="S1281" i="18"/>
  <c r="T1281" i="18" s="1"/>
  <c r="V1281" i="18"/>
  <c r="W1281" i="18" s="1"/>
  <c r="J1282" i="18"/>
  <c r="K1282" i="18" s="1"/>
  <c r="S1282" i="18"/>
  <c r="T1282" i="18" s="1"/>
  <c r="V1282" i="18"/>
  <c r="W1282" i="18" s="1"/>
  <c r="J1283" i="18"/>
  <c r="K1283" i="18" s="1"/>
  <c r="S1283" i="18"/>
  <c r="T1283" i="18" s="1"/>
  <c r="V1283" i="18"/>
  <c r="W1283" i="18" s="1"/>
  <c r="J1284" i="18"/>
  <c r="K1284" i="18" s="1"/>
  <c r="S1284" i="18"/>
  <c r="T1284" i="18" s="1"/>
  <c r="V1284" i="18"/>
  <c r="W1284" i="18" s="1"/>
  <c r="J1285" i="18"/>
  <c r="K1285" i="18" s="1"/>
  <c r="S1285" i="18"/>
  <c r="T1285" i="18" s="1"/>
  <c r="V1285" i="18"/>
  <c r="W1285" i="18" s="1"/>
  <c r="J1286" i="18"/>
  <c r="K1286" i="18" s="1"/>
  <c r="S1286" i="18"/>
  <c r="T1286" i="18" s="1"/>
  <c r="V1286" i="18"/>
  <c r="W1286" i="18" s="1"/>
  <c r="J1287" i="18"/>
  <c r="K1287" i="18" s="1"/>
  <c r="S1287" i="18"/>
  <c r="T1287" i="18" s="1"/>
  <c r="V1287" i="18"/>
  <c r="W1287" i="18" s="1"/>
  <c r="J1288" i="18"/>
  <c r="K1288" i="18" s="1"/>
  <c r="S1288" i="18"/>
  <c r="T1288" i="18" s="1"/>
  <c r="V1288" i="18"/>
  <c r="W1288" i="18" s="1"/>
  <c r="J1289" i="18"/>
  <c r="K1289" i="18" s="1"/>
  <c r="S1289" i="18"/>
  <c r="T1289" i="18" s="1"/>
  <c r="V1289" i="18"/>
  <c r="W1289" i="18" s="1"/>
  <c r="J1290" i="18"/>
  <c r="K1290" i="18" s="1"/>
  <c r="S1290" i="18"/>
  <c r="T1290" i="18" s="1"/>
  <c r="V1290" i="18"/>
  <c r="W1290" i="18" s="1"/>
  <c r="J1291" i="18"/>
  <c r="K1291" i="18" s="1"/>
  <c r="S1291" i="18"/>
  <c r="T1291" i="18" s="1"/>
  <c r="V1291" i="18"/>
  <c r="W1291" i="18" s="1"/>
  <c r="J1292" i="18"/>
  <c r="K1292" i="18" s="1"/>
  <c r="S1292" i="18"/>
  <c r="T1292" i="18" s="1"/>
  <c r="V1292" i="18"/>
  <c r="W1292" i="18" s="1"/>
  <c r="J1293" i="18"/>
  <c r="K1293" i="18" s="1"/>
  <c r="S1293" i="18"/>
  <c r="T1293" i="18" s="1"/>
  <c r="V1293" i="18"/>
  <c r="W1293" i="18" s="1"/>
  <c r="J1294" i="18"/>
  <c r="K1294" i="18" s="1"/>
  <c r="S1294" i="18"/>
  <c r="T1294" i="18" s="1"/>
  <c r="V1294" i="18"/>
  <c r="W1294" i="18" s="1"/>
  <c r="J1295" i="18"/>
  <c r="K1295" i="18" s="1"/>
  <c r="S1295" i="18"/>
  <c r="T1295" i="18" s="1"/>
  <c r="V1295" i="18"/>
  <c r="W1295" i="18" s="1"/>
  <c r="J1296" i="18"/>
  <c r="K1296" i="18" s="1"/>
  <c r="S1296" i="18"/>
  <c r="T1296" i="18" s="1"/>
  <c r="V1296" i="18"/>
  <c r="W1296" i="18" s="1"/>
  <c r="J1297" i="18"/>
  <c r="K1297" i="18" s="1"/>
  <c r="S1297" i="18"/>
  <c r="T1297" i="18" s="1"/>
  <c r="V1297" i="18"/>
  <c r="W1297" i="18" s="1"/>
  <c r="E1298" i="18"/>
  <c r="J1298" i="18"/>
  <c r="K1298" i="18" s="1"/>
  <c r="S1298" i="18"/>
  <c r="T1298" i="18" s="1"/>
  <c r="V1298" i="18"/>
  <c r="W1298" i="18" s="1"/>
  <c r="J1299" i="18"/>
  <c r="K1299" i="18" s="1"/>
  <c r="S1299" i="18"/>
  <c r="T1299" i="18" s="1"/>
  <c r="V1299" i="18"/>
  <c r="W1299" i="18" s="1"/>
  <c r="J1300" i="18"/>
  <c r="K1300" i="18" s="1"/>
  <c r="S1300" i="18"/>
  <c r="T1300" i="18" s="1"/>
  <c r="V1300" i="18"/>
  <c r="W1300" i="18" s="1"/>
  <c r="J1301" i="18"/>
  <c r="K1301" i="18" s="1"/>
  <c r="S1301" i="18"/>
  <c r="T1301" i="18" s="1"/>
  <c r="V1301" i="18"/>
  <c r="W1301" i="18" s="1"/>
  <c r="J1302" i="18"/>
  <c r="K1302" i="18" s="1"/>
  <c r="S1302" i="18"/>
  <c r="T1302" i="18" s="1"/>
  <c r="V1302" i="18"/>
  <c r="W1302" i="18" s="1"/>
  <c r="J1303" i="18"/>
  <c r="K1303" i="18" s="1"/>
  <c r="S1303" i="18"/>
  <c r="T1303" i="18" s="1"/>
  <c r="V1303" i="18"/>
  <c r="W1303" i="18" s="1"/>
  <c r="J1304" i="18"/>
  <c r="K1304" i="18" s="1"/>
  <c r="S1304" i="18"/>
  <c r="T1304" i="18" s="1"/>
  <c r="V1304" i="18"/>
  <c r="W1304" i="18" s="1"/>
  <c r="J1305" i="18"/>
  <c r="K1305" i="18" s="1"/>
  <c r="S1305" i="18"/>
  <c r="T1305" i="18" s="1"/>
  <c r="V1305" i="18"/>
  <c r="W1305" i="18" s="1"/>
  <c r="J1306" i="18"/>
  <c r="K1306" i="18" s="1"/>
  <c r="S1306" i="18"/>
  <c r="T1306" i="18" s="1"/>
  <c r="V1306" i="18"/>
  <c r="W1306" i="18" s="1"/>
  <c r="J1307" i="18"/>
  <c r="K1307" i="18" s="1"/>
  <c r="S1307" i="18"/>
  <c r="T1307" i="18" s="1"/>
  <c r="V1307" i="18"/>
  <c r="W1307" i="18" s="1"/>
  <c r="J1308" i="18"/>
  <c r="K1308" i="18" s="1"/>
  <c r="S1308" i="18"/>
  <c r="T1308" i="18" s="1"/>
  <c r="V1308" i="18"/>
  <c r="W1308" i="18" s="1"/>
  <c r="J1309" i="18"/>
  <c r="K1309" i="18" s="1"/>
  <c r="S1309" i="18"/>
  <c r="T1309" i="18" s="1"/>
  <c r="V1309" i="18"/>
  <c r="W1309" i="18" s="1"/>
  <c r="J1310" i="18"/>
  <c r="K1310" i="18" s="1"/>
  <c r="S1310" i="18"/>
  <c r="T1310" i="18" s="1"/>
  <c r="V1310" i="18"/>
  <c r="W1310" i="18" s="1"/>
  <c r="J1311" i="18"/>
  <c r="K1311" i="18" s="1"/>
  <c r="S1311" i="18"/>
  <c r="T1311" i="18" s="1"/>
  <c r="V1311" i="18"/>
  <c r="W1311" i="18" s="1"/>
  <c r="J1312" i="18"/>
  <c r="K1312" i="18" s="1"/>
  <c r="S1312" i="18"/>
  <c r="T1312" i="18" s="1"/>
  <c r="V1312" i="18"/>
  <c r="W1312" i="18" s="1"/>
  <c r="J1313" i="18"/>
  <c r="K1313" i="18" s="1"/>
  <c r="S1313" i="18"/>
  <c r="T1313" i="18" s="1"/>
  <c r="V1313" i="18"/>
  <c r="W1313" i="18" s="1"/>
  <c r="E1314" i="18"/>
  <c r="J1314" i="18"/>
  <c r="K1314" i="18" s="1"/>
  <c r="S1314" i="18"/>
  <c r="T1314" i="18" s="1"/>
  <c r="V1314" i="18"/>
  <c r="W1314" i="18" s="1"/>
  <c r="J1315" i="18"/>
  <c r="K1315" i="18" s="1"/>
  <c r="S1315" i="18"/>
  <c r="T1315" i="18" s="1"/>
  <c r="V1315" i="18"/>
  <c r="W1315" i="18" s="1"/>
  <c r="J1316" i="18"/>
  <c r="K1316" i="18" s="1"/>
  <c r="S1316" i="18"/>
  <c r="T1316" i="18" s="1"/>
  <c r="V1316" i="18"/>
  <c r="W1316" i="18" s="1"/>
  <c r="J1317" i="18"/>
  <c r="K1317" i="18" s="1"/>
  <c r="S1317" i="18"/>
  <c r="T1317" i="18" s="1"/>
  <c r="V1317" i="18"/>
  <c r="W1317" i="18" s="1"/>
  <c r="J1318" i="18"/>
  <c r="K1318" i="18" s="1"/>
  <c r="S1318" i="18"/>
  <c r="T1318" i="18" s="1"/>
  <c r="V1318" i="18"/>
  <c r="W1318" i="18" s="1"/>
  <c r="J1319" i="18"/>
  <c r="K1319" i="18" s="1"/>
  <c r="S1319" i="18"/>
  <c r="T1319" i="18" s="1"/>
  <c r="V1319" i="18"/>
  <c r="W1319" i="18" s="1"/>
  <c r="J1320" i="18"/>
  <c r="K1320" i="18" s="1"/>
  <c r="S1320" i="18"/>
  <c r="T1320" i="18" s="1"/>
  <c r="V1320" i="18"/>
  <c r="W1320" i="18" s="1"/>
  <c r="J1321" i="18"/>
  <c r="K1321" i="18" s="1"/>
  <c r="S1321" i="18"/>
  <c r="T1321" i="18" s="1"/>
  <c r="V1321" i="18"/>
  <c r="W1321" i="18" s="1"/>
  <c r="J1322" i="18"/>
  <c r="K1322" i="18" s="1"/>
  <c r="S1322" i="18"/>
  <c r="T1322" i="18" s="1"/>
  <c r="V1322" i="18"/>
  <c r="W1322" i="18" s="1"/>
  <c r="J1323" i="18"/>
  <c r="K1323" i="18" s="1"/>
  <c r="S1323" i="18"/>
  <c r="T1323" i="18" s="1"/>
  <c r="V1323" i="18"/>
  <c r="W1323" i="18" s="1"/>
  <c r="J1324" i="18"/>
  <c r="K1324" i="18" s="1"/>
  <c r="S1324" i="18"/>
  <c r="T1324" i="18" s="1"/>
  <c r="V1324" i="18"/>
  <c r="W1324" i="18" s="1"/>
  <c r="J1325" i="18"/>
  <c r="K1325" i="18" s="1"/>
  <c r="S1325" i="18"/>
  <c r="T1325" i="18" s="1"/>
  <c r="V1325" i="18"/>
  <c r="W1325" i="18" s="1"/>
  <c r="J1326" i="18"/>
  <c r="K1326" i="18" s="1"/>
  <c r="S1326" i="18"/>
  <c r="T1326" i="18" s="1"/>
  <c r="V1326" i="18"/>
  <c r="W1326" i="18" s="1"/>
  <c r="J1327" i="18"/>
  <c r="K1327" i="18" s="1"/>
  <c r="S1327" i="18"/>
  <c r="T1327" i="18" s="1"/>
  <c r="V1327" i="18"/>
  <c r="W1327" i="18" s="1"/>
  <c r="J1328" i="18"/>
  <c r="K1328" i="18" s="1"/>
  <c r="S1328" i="18"/>
  <c r="T1328" i="18" s="1"/>
  <c r="V1328" i="18"/>
  <c r="W1328" i="18" s="1"/>
  <c r="J1329" i="18"/>
  <c r="K1329" i="18" s="1"/>
  <c r="S1329" i="18"/>
  <c r="T1329" i="18" s="1"/>
  <c r="V1329" i="18"/>
  <c r="W1329" i="18" s="1"/>
  <c r="J1330" i="18"/>
  <c r="K1330" i="18" s="1"/>
  <c r="S1330" i="18"/>
  <c r="T1330" i="18" s="1"/>
  <c r="V1330" i="18"/>
  <c r="W1330" i="18" s="1"/>
  <c r="J1331" i="18"/>
  <c r="K1331" i="18" s="1"/>
  <c r="S1331" i="18"/>
  <c r="T1331" i="18" s="1"/>
  <c r="V1331" i="18"/>
  <c r="W1331" i="18" s="1"/>
  <c r="J1332" i="18"/>
  <c r="K1332" i="18" s="1"/>
  <c r="S1332" i="18"/>
  <c r="T1332" i="18" s="1"/>
  <c r="V1332" i="18"/>
  <c r="W1332" i="18" s="1"/>
  <c r="J1333" i="18"/>
  <c r="K1333" i="18" s="1"/>
  <c r="S1333" i="18"/>
  <c r="T1333" i="18" s="1"/>
  <c r="V1333" i="18"/>
  <c r="W1333" i="18" s="1"/>
  <c r="J1334" i="18"/>
  <c r="K1334" i="18" s="1"/>
  <c r="S1334" i="18"/>
  <c r="T1334" i="18" s="1"/>
  <c r="V1334" i="18"/>
  <c r="W1334" i="18" s="1"/>
  <c r="J1335" i="18"/>
  <c r="K1335" i="18" s="1"/>
  <c r="S1335" i="18"/>
  <c r="T1335" i="18" s="1"/>
  <c r="V1335" i="18"/>
  <c r="W1335" i="18" s="1"/>
  <c r="J1336" i="18"/>
  <c r="K1336" i="18" s="1"/>
  <c r="S1336" i="18"/>
  <c r="T1336" i="18" s="1"/>
  <c r="V1336" i="18"/>
  <c r="W1336" i="18" s="1"/>
  <c r="J1337" i="18"/>
  <c r="K1337" i="18" s="1"/>
  <c r="S1337" i="18"/>
  <c r="T1337" i="18" s="1"/>
  <c r="V1337" i="18"/>
  <c r="W1337" i="18" s="1"/>
  <c r="E1338" i="18"/>
  <c r="J1338" i="18"/>
  <c r="K1338" i="18" s="1"/>
  <c r="S1338" i="18"/>
  <c r="T1338" i="18" s="1"/>
  <c r="V1338" i="18"/>
  <c r="W1338" i="18" s="1"/>
  <c r="J1339" i="18"/>
  <c r="K1339" i="18" s="1"/>
  <c r="S1339" i="18"/>
  <c r="T1339" i="18" s="1"/>
  <c r="V1339" i="18"/>
  <c r="W1339" i="18" s="1"/>
  <c r="J1340" i="18"/>
  <c r="K1340" i="18" s="1"/>
  <c r="S1340" i="18"/>
  <c r="T1340" i="18" s="1"/>
  <c r="V1340" i="18"/>
  <c r="W1340" i="18" s="1"/>
  <c r="J1341" i="18"/>
  <c r="K1341" i="18" s="1"/>
  <c r="S1341" i="18"/>
  <c r="T1341" i="18" s="1"/>
  <c r="V1341" i="18"/>
  <c r="W1341" i="18" s="1"/>
  <c r="J1342" i="18"/>
  <c r="K1342" i="18" s="1"/>
  <c r="S1342" i="18"/>
  <c r="T1342" i="18" s="1"/>
  <c r="V1342" i="18"/>
  <c r="W1342" i="18" s="1"/>
  <c r="J1343" i="18"/>
  <c r="K1343" i="18" s="1"/>
  <c r="S1343" i="18"/>
  <c r="T1343" i="18" s="1"/>
  <c r="V1343" i="18"/>
  <c r="W1343" i="18" s="1"/>
  <c r="J1344" i="18"/>
  <c r="K1344" i="18" s="1"/>
  <c r="S1344" i="18"/>
  <c r="T1344" i="18" s="1"/>
  <c r="V1344" i="18"/>
  <c r="W1344" i="18" s="1"/>
  <c r="J1345" i="18"/>
  <c r="K1345" i="18" s="1"/>
  <c r="S1345" i="18"/>
  <c r="T1345" i="18" s="1"/>
  <c r="V1345" i="18"/>
  <c r="W1345" i="18" s="1"/>
  <c r="J1346" i="18"/>
  <c r="K1346" i="18" s="1"/>
  <c r="S1346" i="18"/>
  <c r="T1346" i="18" s="1"/>
  <c r="V1346" i="18"/>
  <c r="W1346" i="18" s="1"/>
  <c r="J1347" i="18"/>
  <c r="K1347" i="18" s="1"/>
  <c r="S1347" i="18"/>
  <c r="T1347" i="18" s="1"/>
  <c r="V1347" i="18"/>
  <c r="W1347" i="18" s="1"/>
  <c r="J1348" i="18"/>
  <c r="K1348" i="18" s="1"/>
  <c r="S1348" i="18"/>
  <c r="T1348" i="18" s="1"/>
  <c r="V1348" i="18"/>
  <c r="W1348" i="18" s="1"/>
  <c r="J1349" i="18"/>
  <c r="K1349" i="18" s="1"/>
  <c r="S1349" i="18"/>
  <c r="T1349" i="18" s="1"/>
  <c r="V1349" i="18"/>
  <c r="W1349" i="18" s="1"/>
  <c r="J1350" i="18"/>
  <c r="K1350" i="18" s="1"/>
  <c r="S1350" i="18"/>
  <c r="T1350" i="18" s="1"/>
  <c r="V1350" i="18"/>
  <c r="W1350" i="18" s="1"/>
  <c r="J1351" i="18"/>
  <c r="K1351" i="18" s="1"/>
  <c r="S1351" i="18"/>
  <c r="T1351" i="18" s="1"/>
  <c r="V1351" i="18"/>
  <c r="W1351" i="18" s="1"/>
  <c r="J1352" i="18"/>
  <c r="K1352" i="18" s="1"/>
  <c r="S1352" i="18"/>
  <c r="T1352" i="18" s="1"/>
  <c r="V1352" i="18"/>
  <c r="W1352" i="18" s="1"/>
  <c r="E1353" i="18"/>
  <c r="J1353" i="18"/>
  <c r="K1353" i="18" s="1"/>
  <c r="S1353" i="18"/>
  <c r="T1353" i="18" s="1"/>
  <c r="V1353" i="18"/>
  <c r="W1353" i="18" s="1"/>
  <c r="J1354" i="18"/>
  <c r="K1354" i="18" s="1"/>
  <c r="S1354" i="18"/>
  <c r="T1354" i="18" s="1"/>
  <c r="V1354" i="18"/>
  <c r="W1354" i="18" s="1"/>
  <c r="J1355" i="18"/>
  <c r="K1355" i="18" s="1"/>
  <c r="S1355" i="18"/>
  <c r="T1355" i="18" s="1"/>
  <c r="V1355" i="18"/>
  <c r="W1355" i="18" s="1"/>
  <c r="J1356" i="18"/>
  <c r="K1356" i="18" s="1"/>
  <c r="S1356" i="18"/>
  <c r="T1356" i="18" s="1"/>
  <c r="V1356" i="18"/>
  <c r="W1356" i="18" s="1"/>
  <c r="J1357" i="18"/>
  <c r="K1357" i="18" s="1"/>
  <c r="S1357" i="18"/>
  <c r="T1357" i="18" s="1"/>
  <c r="V1357" i="18"/>
  <c r="W1357" i="18" s="1"/>
  <c r="J1358" i="18"/>
  <c r="K1358" i="18" s="1"/>
  <c r="S1358" i="18"/>
  <c r="T1358" i="18" s="1"/>
  <c r="V1358" i="18"/>
  <c r="W1358" i="18" s="1"/>
  <c r="J1359" i="18"/>
  <c r="K1359" i="18" s="1"/>
  <c r="S1359" i="18"/>
  <c r="T1359" i="18" s="1"/>
  <c r="V1359" i="18"/>
  <c r="W1359" i="18" s="1"/>
  <c r="J1360" i="18"/>
  <c r="K1360" i="18" s="1"/>
  <c r="S1360" i="18"/>
  <c r="T1360" i="18" s="1"/>
  <c r="V1360" i="18"/>
  <c r="W1360" i="18" s="1"/>
  <c r="J1361" i="18"/>
  <c r="K1361" i="18" s="1"/>
  <c r="S1361" i="18"/>
  <c r="T1361" i="18" s="1"/>
  <c r="V1361" i="18"/>
  <c r="W1361" i="18" s="1"/>
  <c r="J1362" i="18"/>
  <c r="K1362" i="18" s="1"/>
  <c r="S1362" i="18"/>
  <c r="T1362" i="18" s="1"/>
  <c r="V1362" i="18"/>
  <c r="W1362" i="18" s="1"/>
  <c r="J1363" i="18"/>
  <c r="K1363" i="18" s="1"/>
  <c r="S1363" i="18"/>
  <c r="T1363" i="18" s="1"/>
  <c r="V1363" i="18"/>
  <c r="W1363" i="18" s="1"/>
  <c r="J1364" i="18"/>
  <c r="K1364" i="18" s="1"/>
  <c r="S1364" i="18"/>
  <c r="T1364" i="18" s="1"/>
  <c r="V1364" i="18"/>
  <c r="W1364" i="18" s="1"/>
  <c r="J1365" i="18"/>
  <c r="K1365" i="18" s="1"/>
  <c r="S1365" i="18"/>
  <c r="T1365" i="18" s="1"/>
  <c r="V1365" i="18"/>
  <c r="W1365" i="18" s="1"/>
  <c r="J1366" i="18"/>
  <c r="K1366" i="18" s="1"/>
  <c r="S1366" i="18"/>
  <c r="T1366" i="18" s="1"/>
  <c r="V1366" i="18"/>
  <c r="W1366" i="18" s="1"/>
  <c r="J1367" i="18"/>
  <c r="K1367" i="18" s="1"/>
  <c r="S1367" i="18"/>
  <c r="T1367" i="18" s="1"/>
  <c r="V1367" i="18"/>
  <c r="W1367" i="18" s="1"/>
  <c r="J1368" i="18"/>
  <c r="K1368" i="18" s="1"/>
  <c r="S1368" i="18"/>
  <c r="T1368" i="18" s="1"/>
  <c r="V1368" i="18"/>
  <c r="W1368" i="18" s="1"/>
  <c r="J1369" i="18"/>
  <c r="K1369" i="18" s="1"/>
  <c r="S1369" i="18"/>
  <c r="T1369" i="18" s="1"/>
  <c r="V1369" i="18"/>
  <c r="W1369" i="18" s="1"/>
  <c r="J1370" i="18"/>
  <c r="K1370" i="18" s="1"/>
  <c r="S1370" i="18"/>
  <c r="T1370" i="18" s="1"/>
  <c r="V1370" i="18"/>
  <c r="W1370" i="18" s="1"/>
  <c r="J1371" i="18"/>
  <c r="K1371" i="18" s="1"/>
  <c r="S1371" i="18"/>
  <c r="T1371" i="18" s="1"/>
  <c r="V1371" i="18"/>
  <c r="W1371" i="18" s="1"/>
  <c r="J1372" i="18"/>
  <c r="K1372" i="18" s="1"/>
  <c r="S1372" i="18"/>
  <c r="T1372" i="18" s="1"/>
  <c r="V1372" i="18"/>
  <c r="W1372" i="18" s="1"/>
  <c r="J1373" i="18"/>
  <c r="K1373" i="18" s="1"/>
  <c r="S1373" i="18"/>
  <c r="T1373" i="18" s="1"/>
  <c r="V1373" i="18"/>
  <c r="W1373" i="18" s="1"/>
  <c r="E1374" i="18"/>
  <c r="J1374" i="18"/>
  <c r="K1374" i="18" s="1"/>
  <c r="S1374" i="18"/>
  <c r="T1374" i="18" s="1"/>
  <c r="V1374" i="18"/>
  <c r="W1374" i="18" s="1"/>
  <c r="E1375" i="18"/>
  <c r="J1375" i="18"/>
  <c r="K1375" i="18" s="1"/>
  <c r="S1375" i="18"/>
  <c r="T1375" i="18" s="1"/>
  <c r="V1375" i="18"/>
  <c r="W1375" i="18" s="1"/>
  <c r="J1376" i="18"/>
  <c r="K1376" i="18" s="1"/>
  <c r="S1376" i="18"/>
  <c r="T1376" i="18" s="1"/>
  <c r="V1376" i="18"/>
  <c r="W1376" i="18" s="1"/>
  <c r="J1377" i="18"/>
  <c r="K1377" i="18" s="1"/>
  <c r="S1377" i="18"/>
  <c r="T1377" i="18" s="1"/>
  <c r="V1377" i="18"/>
  <c r="W1377" i="18" s="1"/>
  <c r="J1378" i="18"/>
  <c r="K1378" i="18" s="1"/>
  <c r="S1378" i="18"/>
  <c r="T1378" i="18" s="1"/>
  <c r="V1378" i="18"/>
  <c r="W1378" i="18" s="1"/>
  <c r="J1379" i="18"/>
  <c r="K1379" i="18" s="1"/>
  <c r="S1379" i="18"/>
  <c r="T1379" i="18" s="1"/>
  <c r="V1379" i="18"/>
  <c r="W1379" i="18" s="1"/>
  <c r="J1380" i="18"/>
  <c r="K1380" i="18" s="1"/>
  <c r="S1380" i="18"/>
  <c r="T1380" i="18" s="1"/>
  <c r="V1380" i="18"/>
  <c r="W1380" i="18" s="1"/>
  <c r="J1381" i="18"/>
  <c r="K1381" i="18" s="1"/>
  <c r="S1381" i="18"/>
  <c r="T1381" i="18" s="1"/>
  <c r="V1381" i="18"/>
  <c r="W1381" i="18" s="1"/>
  <c r="J1382" i="18"/>
  <c r="K1382" i="18" s="1"/>
  <c r="S1382" i="18"/>
  <c r="T1382" i="18" s="1"/>
  <c r="V1382" i="18"/>
  <c r="W1382" i="18" s="1"/>
  <c r="J1383" i="18"/>
  <c r="K1383" i="18" s="1"/>
  <c r="S1383" i="18"/>
  <c r="T1383" i="18" s="1"/>
  <c r="V1383" i="18"/>
  <c r="W1383" i="18" s="1"/>
  <c r="J1384" i="18"/>
  <c r="K1384" i="18" s="1"/>
  <c r="S1384" i="18"/>
  <c r="T1384" i="18" s="1"/>
  <c r="V1384" i="18"/>
  <c r="W1384" i="18" s="1"/>
  <c r="J1385" i="18"/>
  <c r="K1385" i="18" s="1"/>
  <c r="S1385" i="18"/>
  <c r="T1385" i="18" s="1"/>
  <c r="V1385" i="18"/>
  <c r="W1385" i="18" s="1"/>
  <c r="J1386" i="18"/>
  <c r="K1386" i="18" s="1"/>
  <c r="S1386" i="18"/>
  <c r="T1386" i="18" s="1"/>
  <c r="V1386" i="18"/>
  <c r="W1386" i="18" s="1"/>
  <c r="J1387" i="18"/>
  <c r="K1387" i="18" s="1"/>
  <c r="S1387" i="18"/>
  <c r="T1387" i="18" s="1"/>
  <c r="V1387" i="18"/>
  <c r="W1387" i="18" s="1"/>
  <c r="J1388" i="18"/>
  <c r="K1388" i="18" s="1"/>
  <c r="S1388" i="18"/>
  <c r="T1388" i="18" s="1"/>
  <c r="V1388" i="18"/>
  <c r="W1388" i="18" s="1"/>
  <c r="J1389" i="18"/>
  <c r="K1389" i="18" s="1"/>
  <c r="S1389" i="18"/>
  <c r="T1389" i="18" s="1"/>
  <c r="V1389" i="18"/>
  <c r="W1389" i="18" s="1"/>
  <c r="J1390" i="18"/>
  <c r="K1390" i="18" s="1"/>
  <c r="S1390" i="18"/>
  <c r="T1390" i="18" s="1"/>
  <c r="V1390" i="18"/>
  <c r="W1390" i="18" s="1"/>
  <c r="J1391" i="18"/>
  <c r="K1391" i="18" s="1"/>
  <c r="S1391" i="18"/>
  <c r="T1391" i="18" s="1"/>
  <c r="V1391" i="18"/>
  <c r="W1391" i="18" s="1"/>
  <c r="J1392" i="18"/>
  <c r="K1392" i="18" s="1"/>
  <c r="S1392" i="18"/>
  <c r="T1392" i="18" s="1"/>
  <c r="V1392" i="18"/>
  <c r="W1392" i="18" s="1"/>
  <c r="J1393" i="18"/>
  <c r="K1393" i="18" s="1"/>
  <c r="S1393" i="18"/>
  <c r="T1393" i="18" s="1"/>
  <c r="V1393" i="18"/>
  <c r="W1393" i="18" s="1"/>
  <c r="E1394" i="18"/>
  <c r="J1394" i="18"/>
  <c r="K1394" i="18" s="1"/>
  <c r="S1394" i="18"/>
  <c r="T1394" i="18" s="1"/>
  <c r="V1394" i="18"/>
  <c r="W1394" i="18" s="1"/>
  <c r="J1395" i="18"/>
  <c r="K1395" i="18" s="1"/>
  <c r="S1395" i="18"/>
  <c r="T1395" i="18" s="1"/>
  <c r="V1395" i="18"/>
  <c r="W1395" i="18" s="1"/>
  <c r="J1396" i="18"/>
  <c r="K1396" i="18" s="1"/>
  <c r="S1396" i="18"/>
  <c r="T1396" i="18" s="1"/>
  <c r="V1396" i="18"/>
  <c r="W1396" i="18" s="1"/>
  <c r="J1397" i="18"/>
  <c r="K1397" i="18" s="1"/>
  <c r="S1397" i="18"/>
  <c r="T1397" i="18" s="1"/>
  <c r="V1397" i="18"/>
  <c r="W1397" i="18" s="1"/>
  <c r="E1398" i="18"/>
  <c r="J1398" i="18"/>
  <c r="K1398" i="18" s="1"/>
  <c r="S1398" i="18"/>
  <c r="T1398" i="18" s="1"/>
  <c r="V1398" i="18"/>
  <c r="W1398" i="18" s="1"/>
  <c r="J1399" i="18"/>
  <c r="K1399" i="18" s="1"/>
  <c r="S1399" i="18"/>
  <c r="T1399" i="18" s="1"/>
  <c r="V1399" i="18"/>
  <c r="W1399" i="18" s="1"/>
  <c r="J1400" i="18"/>
  <c r="K1400" i="18" s="1"/>
  <c r="S1400" i="18"/>
  <c r="T1400" i="18" s="1"/>
  <c r="V1400" i="18"/>
  <c r="W1400" i="18" s="1"/>
  <c r="J1401" i="18"/>
  <c r="K1401" i="18" s="1"/>
  <c r="S1401" i="18"/>
  <c r="T1401" i="18" s="1"/>
  <c r="V1401" i="18"/>
  <c r="W1401" i="18" s="1"/>
  <c r="J1402" i="18"/>
  <c r="K1402" i="18" s="1"/>
  <c r="S1402" i="18"/>
  <c r="T1402" i="18" s="1"/>
  <c r="V1402" i="18"/>
  <c r="W1402" i="18" s="1"/>
  <c r="J1403" i="18"/>
  <c r="K1403" i="18" s="1"/>
  <c r="S1403" i="18"/>
  <c r="T1403" i="18" s="1"/>
  <c r="V1403" i="18"/>
  <c r="W1403" i="18" s="1"/>
  <c r="J1404" i="18"/>
  <c r="K1404" i="18" s="1"/>
  <c r="S1404" i="18"/>
  <c r="T1404" i="18" s="1"/>
  <c r="V1404" i="18"/>
  <c r="W1404" i="18" s="1"/>
  <c r="J1405" i="18"/>
  <c r="K1405" i="18" s="1"/>
  <c r="S1405" i="18"/>
  <c r="T1405" i="18" s="1"/>
  <c r="V1405" i="18"/>
  <c r="W1405" i="18" s="1"/>
  <c r="J1406" i="18"/>
  <c r="K1406" i="18" s="1"/>
  <c r="S1406" i="18"/>
  <c r="T1406" i="18" s="1"/>
  <c r="V1406" i="18"/>
  <c r="W1406" i="18" s="1"/>
  <c r="J1407" i="18"/>
  <c r="K1407" i="18" s="1"/>
  <c r="S1407" i="18"/>
  <c r="T1407" i="18" s="1"/>
  <c r="V1407" i="18"/>
  <c r="W1407" i="18" s="1"/>
  <c r="J1408" i="18"/>
  <c r="K1408" i="18" s="1"/>
  <c r="S1408" i="18"/>
  <c r="T1408" i="18" s="1"/>
  <c r="V1408" i="18"/>
  <c r="W1408" i="18" s="1"/>
  <c r="J1409" i="18"/>
  <c r="K1409" i="18" s="1"/>
  <c r="S1409" i="18"/>
  <c r="T1409" i="18" s="1"/>
  <c r="V1409" i="18"/>
  <c r="W1409" i="18" s="1"/>
  <c r="J1410" i="18"/>
  <c r="K1410" i="18" s="1"/>
  <c r="S1410" i="18"/>
  <c r="T1410" i="18" s="1"/>
  <c r="V1410" i="18"/>
  <c r="W1410" i="18" s="1"/>
  <c r="J1411" i="18"/>
  <c r="K1411" i="18" s="1"/>
  <c r="S1411" i="18"/>
  <c r="T1411" i="18" s="1"/>
  <c r="V1411" i="18"/>
  <c r="W1411" i="18" s="1"/>
  <c r="J1412" i="18"/>
  <c r="K1412" i="18" s="1"/>
  <c r="S1412" i="18"/>
  <c r="T1412" i="18" s="1"/>
  <c r="V1412" i="18"/>
  <c r="W1412" i="18" s="1"/>
  <c r="J1413" i="18"/>
  <c r="K1413" i="18" s="1"/>
  <c r="S1413" i="18"/>
  <c r="T1413" i="18" s="1"/>
  <c r="V1413" i="18"/>
  <c r="W1413" i="18" s="1"/>
  <c r="J1414" i="18"/>
  <c r="K1414" i="18" s="1"/>
  <c r="S1414" i="18"/>
  <c r="T1414" i="18" s="1"/>
  <c r="V1414" i="18"/>
  <c r="W1414" i="18" s="1"/>
  <c r="J1415" i="18"/>
  <c r="K1415" i="18" s="1"/>
  <c r="S1415" i="18"/>
  <c r="T1415" i="18" s="1"/>
  <c r="V1415" i="18"/>
  <c r="W1415" i="18" s="1"/>
  <c r="J1416" i="18"/>
  <c r="K1416" i="18" s="1"/>
  <c r="S1416" i="18"/>
  <c r="T1416" i="18" s="1"/>
  <c r="V1416" i="18"/>
  <c r="W1416" i="18" s="1"/>
  <c r="J1417" i="18"/>
  <c r="K1417" i="18" s="1"/>
  <c r="S1417" i="18"/>
  <c r="T1417" i="18" s="1"/>
  <c r="V1417" i="18"/>
  <c r="W1417" i="18" s="1"/>
  <c r="J1418" i="18"/>
  <c r="K1418" i="18" s="1"/>
  <c r="S1418" i="18"/>
  <c r="T1418" i="18" s="1"/>
  <c r="V1418" i="18"/>
  <c r="W1418" i="18" s="1"/>
  <c r="J1419" i="18"/>
  <c r="K1419" i="18" s="1"/>
  <c r="S1419" i="18"/>
  <c r="T1419" i="18" s="1"/>
  <c r="V1419" i="18"/>
  <c r="W1419" i="18" s="1"/>
  <c r="J1420" i="18"/>
  <c r="K1420" i="18" s="1"/>
  <c r="S1420" i="18"/>
  <c r="T1420" i="18" s="1"/>
  <c r="V1420" i="18"/>
  <c r="W1420" i="18" s="1"/>
  <c r="J1421" i="18"/>
  <c r="K1421" i="18" s="1"/>
  <c r="S1421" i="18"/>
  <c r="T1421" i="18" s="1"/>
  <c r="V1421" i="18"/>
  <c r="W1421" i="18" s="1"/>
  <c r="J1422" i="18"/>
  <c r="K1422" i="18" s="1"/>
  <c r="S1422" i="18"/>
  <c r="T1422" i="18" s="1"/>
  <c r="V1422" i="18"/>
  <c r="W1422" i="18" s="1"/>
  <c r="J1423" i="18"/>
  <c r="K1423" i="18" s="1"/>
  <c r="S1423" i="18"/>
  <c r="T1423" i="18" s="1"/>
  <c r="V1423" i="18"/>
  <c r="W1423" i="18" s="1"/>
  <c r="J1424" i="18"/>
  <c r="K1424" i="18" s="1"/>
  <c r="S1424" i="18"/>
  <c r="T1424" i="18" s="1"/>
  <c r="V1424" i="18"/>
  <c r="W1424" i="18" s="1"/>
  <c r="J1425" i="18"/>
  <c r="K1425" i="18" s="1"/>
  <c r="S1425" i="18"/>
  <c r="T1425" i="18" s="1"/>
  <c r="V1425" i="18"/>
  <c r="W1425" i="18" s="1"/>
  <c r="J1426" i="18"/>
  <c r="K1426" i="18" s="1"/>
  <c r="S1426" i="18"/>
  <c r="T1426" i="18" s="1"/>
  <c r="V1426" i="18"/>
  <c r="W1426" i="18" s="1"/>
  <c r="J1427" i="18"/>
  <c r="K1427" i="18" s="1"/>
  <c r="S1427" i="18"/>
  <c r="T1427" i="18" s="1"/>
  <c r="V1427" i="18"/>
  <c r="W1427" i="18" s="1"/>
  <c r="J1428" i="18"/>
  <c r="K1428" i="18" s="1"/>
  <c r="S1428" i="18"/>
  <c r="T1428" i="18" s="1"/>
  <c r="V1428" i="18"/>
  <c r="W1428" i="18" s="1"/>
  <c r="J1429" i="18"/>
  <c r="K1429" i="18" s="1"/>
  <c r="S1429" i="18"/>
  <c r="T1429" i="18" s="1"/>
  <c r="V1429" i="18"/>
  <c r="W1429" i="18" s="1"/>
  <c r="J1430" i="18"/>
  <c r="K1430" i="18" s="1"/>
  <c r="S1430" i="18"/>
  <c r="T1430" i="18" s="1"/>
  <c r="V1430" i="18"/>
  <c r="W1430" i="18" s="1"/>
  <c r="J1431" i="18"/>
  <c r="K1431" i="18" s="1"/>
  <c r="S1431" i="18"/>
  <c r="T1431" i="18" s="1"/>
  <c r="V1431" i="18"/>
  <c r="W1431" i="18" s="1"/>
  <c r="J1432" i="18"/>
  <c r="K1432" i="18" s="1"/>
  <c r="S1432" i="18"/>
  <c r="T1432" i="18" s="1"/>
  <c r="V1432" i="18"/>
  <c r="W1432" i="18" s="1"/>
  <c r="J1433" i="18"/>
  <c r="K1433" i="18" s="1"/>
  <c r="S1433" i="18"/>
  <c r="T1433" i="18" s="1"/>
  <c r="V1433" i="18"/>
  <c r="W1433" i="18" s="1"/>
  <c r="E1434" i="18"/>
  <c r="J1434" i="18"/>
  <c r="K1434" i="18" s="1"/>
  <c r="S1434" i="18"/>
  <c r="T1434" i="18" s="1"/>
  <c r="V1434" i="18"/>
  <c r="W1434" i="18" s="1"/>
  <c r="E1435" i="18"/>
  <c r="J1435" i="18"/>
  <c r="K1435" i="18" s="1"/>
  <c r="S1435" i="18"/>
  <c r="T1435" i="18" s="1"/>
  <c r="V1435" i="18"/>
  <c r="W1435" i="18" s="1"/>
  <c r="J1436" i="18"/>
  <c r="K1436" i="18" s="1"/>
  <c r="S1436" i="18"/>
  <c r="T1436" i="18" s="1"/>
  <c r="V1436" i="18"/>
  <c r="W1436" i="18" s="1"/>
  <c r="J1437" i="18"/>
  <c r="K1437" i="18" s="1"/>
  <c r="S1437" i="18"/>
  <c r="T1437" i="18" s="1"/>
  <c r="V1437" i="18"/>
  <c r="W1437" i="18" s="1"/>
  <c r="J1438" i="18"/>
  <c r="K1438" i="18"/>
  <c r="S1438" i="18"/>
  <c r="T1438" i="18" s="1"/>
  <c r="V1438" i="18"/>
  <c r="W1438" i="18" s="1"/>
  <c r="J1439" i="18"/>
  <c r="K1439" i="18" s="1"/>
  <c r="S1439" i="18"/>
  <c r="T1439" i="18" s="1"/>
  <c r="V1439" i="18"/>
  <c r="W1439" i="18" s="1"/>
  <c r="J1440" i="18"/>
  <c r="K1440" i="18" s="1"/>
  <c r="S1440" i="18"/>
  <c r="T1440" i="18" s="1"/>
  <c r="V1440" i="18"/>
  <c r="W1440" i="18" s="1"/>
  <c r="J1441" i="18"/>
  <c r="K1441" i="18" s="1"/>
  <c r="S1441" i="18"/>
  <c r="T1441" i="18" s="1"/>
  <c r="V1441" i="18"/>
  <c r="W1441" i="18" s="1"/>
  <c r="J1442" i="18"/>
  <c r="K1442" i="18" s="1"/>
  <c r="S1442" i="18"/>
  <c r="T1442" i="18" s="1"/>
  <c r="V1442" i="18"/>
  <c r="W1442" i="18" s="1"/>
  <c r="J1443" i="18"/>
  <c r="K1443" i="18" s="1"/>
  <c r="S1443" i="18"/>
  <c r="T1443" i="18" s="1"/>
  <c r="V1443" i="18"/>
  <c r="W1443" i="18" s="1"/>
  <c r="J1444" i="18"/>
  <c r="K1444" i="18" s="1"/>
  <c r="S1444" i="18"/>
  <c r="T1444" i="18" s="1"/>
  <c r="V1444" i="18"/>
  <c r="W1444" i="18" s="1"/>
  <c r="J1445" i="18"/>
  <c r="K1445" i="18" s="1"/>
  <c r="S1445" i="18"/>
  <c r="T1445" i="18" s="1"/>
  <c r="V1445" i="18"/>
  <c r="W1445" i="18" s="1"/>
  <c r="J1446" i="18"/>
  <c r="K1446" i="18" s="1"/>
  <c r="S1446" i="18"/>
  <c r="T1446" i="18" s="1"/>
  <c r="V1446" i="18"/>
  <c r="W1446" i="18" s="1"/>
  <c r="J1447" i="18"/>
  <c r="K1447" i="18" s="1"/>
  <c r="S1447" i="18"/>
  <c r="T1447" i="18" s="1"/>
  <c r="V1447" i="18"/>
  <c r="W1447" i="18" s="1"/>
  <c r="J1448" i="18"/>
  <c r="K1448" i="18" s="1"/>
  <c r="S1448" i="18"/>
  <c r="T1448" i="18" s="1"/>
  <c r="V1448" i="18"/>
  <c r="W1448" i="18" s="1"/>
  <c r="J1449" i="18"/>
  <c r="K1449" i="18" s="1"/>
  <c r="S1449" i="18"/>
  <c r="T1449" i="18" s="1"/>
  <c r="V1449" i="18"/>
  <c r="W1449" i="18" s="1"/>
  <c r="J1450" i="18"/>
  <c r="K1450" i="18" s="1"/>
  <c r="S1450" i="18"/>
  <c r="T1450" i="18" s="1"/>
  <c r="V1450" i="18"/>
  <c r="W1450" i="18" s="1"/>
  <c r="J1451" i="18"/>
  <c r="K1451" i="18" s="1"/>
  <c r="S1451" i="18"/>
  <c r="T1451" i="18" s="1"/>
  <c r="V1451" i="18"/>
  <c r="W1451" i="18" s="1"/>
  <c r="J1452" i="18"/>
  <c r="K1452" i="18" s="1"/>
  <c r="S1452" i="18"/>
  <c r="T1452" i="18" s="1"/>
  <c r="V1452" i="18"/>
  <c r="W1452" i="18" s="1"/>
  <c r="J1453" i="18"/>
  <c r="K1453" i="18" s="1"/>
  <c r="S1453" i="18"/>
  <c r="T1453" i="18" s="1"/>
  <c r="V1453" i="18"/>
  <c r="W1453" i="18" s="1"/>
  <c r="E1454" i="18"/>
  <c r="J1454" i="18"/>
  <c r="K1454" i="18" s="1"/>
  <c r="S1454" i="18"/>
  <c r="T1454" i="18" s="1"/>
  <c r="V1454" i="18"/>
  <c r="W1454" i="18" s="1"/>
  <c r="J1455" i="18"/>
  <c r="K1455" i="18" s="1"/>
  <c r="S1455" i="18"/>
  <c r="T1455" i="18" s="1"/>
  <c r="V1455" i="18"/>
  <c r="W1455" i="18" s="1"/>
  <c r="J1456" i="18"/>
  <c r="K1456" i="18" s="1"/>
  <c r="S1456" i="18"/>
  <c r="T1456" i="18" s="1"/>
  <c r="V1456" i="18"/>
  <c r="W1456" i="18" s="1"/>
  <c r="J1457" i="18"/>
  <c r="K1457" i="18" s="1"/>
  <c r="S1457" i="18"/>
  <c r="T1457" i="18" s="1"/>
  <c r="V1457" i="18"/>
  <c r="W1457" i="18" s="1"/>
  <c r="E1458" i="18"/>
  <c r="J1458" i="18"/>
  <c r="K1458" i="18" s="1"/>
  <c r="S1458" i="18"/>
  <c r="T1458" i="18" s="1"/>
  <c r="V1458" i="18"/>
  <c r="W1458" i="18" s="1"/>
  <c r="J1459" i="18"/>
  <c r="K1459" i="18" s="1"/>
  <c r="S1459" i="18"/>
  <c r="T1459" i="18" s="1"/>
  <c r="V1459" i="18"/>
  <c r="W1459" i="18" s="1"/>
  <c r="J1460" i="18"/>
  <c r="K1460" i="18" s="1"/>
  <c r="S1460" i="18"/>
  <c r="T1460" i="18" s="1"/>
  <c r="V1460" i="18"/>
  <c r="W1460" i="18" s="1"/>
  <c r="J1461" i="18"/>
  <c r="K1461" i="18" s="1"/>
  <c r="S1461" i="18"/>
  <c r="T1461" i="18" s="1"/>
  <c r="V1461" i="18"/>
  <c r="W1461" i="18" s="1"/>
  <c r="J1462" i="18"/>
  <c r="K1462" i="18" s="1"/>
  <c r="S1462" i="18"/>
  <c r="T1462" i="18" s="1"/>
  <c r="V1462" i="18"/>
  <c r="W1462" i="18" s="1"/>
  <c r="J1463" i="18"/>
  <c r="K1463" i="18" s="1"/>
  <c r="S1463" i="18"/>
  <c r="T1463" i="18" s="1"/>
  <c r="V1463" i="18"/>
  <c r="W1463" i="18" s="1"/>
  <c r="J1464" i="18"/>
  <c r="K1464" i="18" s="1"/>
  <c r="S1464" i="18"/>
  <c r="T1464" i="18" s="1"/>
  <c r="V1464" i="18"/>
  <c r="W1464" i="18" s="1"/>
  <c r="J1465" i="18"/>
  <c r="K1465" i="18" s="1"/>
  <c r="S1465" i="18"/>
  <c r="T1465" i="18" s="1"/>
  <c r="V1465" i="18"/>
  <c r="W1465" i="18" s="1"/>
  <c r="J1466" i="18"/>
  <c r="K1466" i="18" s="1"/>
  <c r="S1466" i="18"/>
  <c r="T1466" i="18" s="1"/>
  <c r="V1466" i="18"/>
  <c r="W1466" i="18" s="1"/>
  <c r="J1467" i="18"/>
  <c r="K1467" i="18" s="1"/>
  <c r="S1467" i="18"/>
  <c r="T1467" i="18" s="1"/>
  <c r="V1467" i="18"/>
  <c r="W1467" i="18" s="1"/>
  <c r="J1468" i="18"/>
  <c r="K1468" i="18" s="1"/>
  <c r="S1468" i="18"/>
  <c r="T1468" i="18" s="1"/>
  <c r="V1468" i="18"/>
  <c r="W1468" i="18" s="1"/>
  <c r="J1469" i="18"/>
  <c r="K1469" i="18" s="1"/>
  <c r="S1469" i="18"/>
  <c r="T1469" i="18" s="1"/>
  <c r="V1469" i="18"/>
  <c r="W1469" i="18" s="1"/>
  <c r="J1470" i="18"/>
  <c r="K1470" i="18" s="1"/>
  <c r="S1470" i="18"/>
  <c r="T1470" i="18" s="1"/>
  <c r="V1470" i="18"/>
  <c r="W1470" i="18" s="1"/>
  <c r="J1471" i="18"/>
  <c r="K1471" i="18" s="1"/>
  <c r="S1471" i="18"/>
  <c r="T1471" i="18" s="1"/>
  <c r="V1471" i="18"/>
  <c r="W1471" i="18" s="1"/>
  <c r="J1472" i="18"/>
  <c r="K1472" i="18" s="1"/>
  <c r="S1472" i="18"/>
  <c r="T1472" i="18" s="1"/>
  <c r="V1472" i="18"/>
  <c r="W1472" i="18" s="1"/>
  <c r="J1473" i="18"/>
  <c r="K1473" i="18" s="1"/>
  <c r="S1473" i="18"/>
  <c r="T1473" i="18" s="1"/>
  <c r="V1473" i="18"/>
  <c r="W1473" i="18" s="1"/>
  <c r="J1474" i="18"/>
  <c r="K1474" i="18" s="1"/>
  <c r="S1474" i="18"/>
  <c r="T1474" i="18" s="1"/>
  <c r="V1474" i="18"/>
  <c r="W1474" i="18" s="1"/>
  <c r="J1475" i="18"/>
  <c r="K1475" i="18" s="1"/>
  <c r="S1475" i="18"/>
  <c r="T1475" i="18" s="1"/>
  <c r="V1475" i="18"/>
  <c r="W1475" i="18" s="1"/>
  <c r="J1476" i="18"/>
  <c r="K1476" i="18" s="1"/>
  <c r="S1476" i="18"/>
  <c r="T1476" i="18" s="1"/>
  <c r="V1476" i="18"/>
  <c r="W1476" i="18" s="1"/>
  <c r="J1477" i="18"/>
  <c r="K1477" i="18" s="1"/>
  <c r="S1477" i="18"/>
  <c r="T1477" i="18" s="1"/>
  <c r="V1477" i="18"/>
  <c r="W1477" i="18" s="1"/>
  <c r="J1478" i="18"/>
  <c r="K1478" i="18" s="1"/>
  <c r="S1478" i="18"/>
  <c r="T1478" i="18" s="1"/>
  <c r="V1478" i="18"/>
  <c r="W1478" i="18" s="1"/>
  <c r="E1479" i="18"/>
  <c r="J1479" i="18"/>
  <c r="K1479" i="18" s="1"/>
  <c r="S1479" i="18"/>
  <c r="T1479" i="18" s="1"/>
  <c r="V1479" i="18"/>
  <c r="W1479" i="18" s="1"/>
  <c r="J1480" i="18"/>
  <c r="K1480" i="18" s="1"/>
  <c r="S1480" i="18"/>
  <c r="T1480" i="18" s="1"/>
  <c r="V1480" i="18"/>
  <c r="W1480" i="18" s="1"/>
  <c r="J1481" i="18"/>
  <c r="K1481" i="18" s="1"/>
  <c r="S1481" i="18"/>
  <c r="T1481" i="18" s="1"/>
  <c r="V1481" i="18"/>
  <c r="W1481" i="18" s="1"/>
  <c r="J1482" i="18"/>
  <c r="K1482" i="18" s="1"/>
  <c r="S1482" i="18"/>
  <c r="T1482" i="18" s="1"/>
  <c r="V1482" i="18"/>
  <c r="W1482" i="18" s="1"/>
  <c r="J1483" i="18"/>
  <c r="K1483" i="18" s="1"/>
  <c r="S1483" i="18"/>
  <c r="T1483" i="18" s="1"/>
  <c r="V1483" i="18"/>
  <c r="W1483" i="18" s="1"/>
  <c r="J1484" i="18"/>
  <c r="K1484" i="18" s="1"/>
  <c r="S1484" i="18"/>
  <c r="T1484" i="18" s="1"/>
  <c r="V1484" i="18"/>
  <c r="W1484" i="18" s="1"/>
  <c r="J1485" i="18"/>
  <c r="K1485" i="18" s="1"/>
  <c r="S1485" i="18"/>
  <c r="T1485" i="18" s="1"/>
  <c r="V1485" i="18"/>
  <c r="W1485" i="18" s="1"/>
  <c r="J1486" i="18"/>
  <c r="K1486" i="18" s="1"/>
  <c r="S1486" i="18"/>
  <c r="T1486" i="18" s="1"/>
  <c r="V1486" i="18"/>
  <c r="W1486" i="18" s="1"/>
  <c r="J1487" i="18"/>
  <c r="K1487" i="18" s="1"/>
  <c r="S1487" i="18"/>
  <c r="T1487" i="18" s="1"/>
  <c r="V1487" i="18"/>
  <c r="W1487" i="18" s="1"/>
  <c r="J1488" i="18"/>
  <c r="K1488" i="18" s="1"/>
  <c r="S1488" i="18"/>
  <c r="T1488" i="18" s="1"/>
  <c r="V1488" i="18"/>
  <c r="W1488" i="18" s="1"/>
  <c r="J1489" i="18"/>
  <c r="K1489" i="18" s="1"/>
  <c r="S1489" i="18"/>
  <c r="T1489" i="18" s="1"/>
  <c r="V1489" i="18"/>
  <c r="W1489" i="18" s="1"/>
  <c r="J1490" i="18"/>
  <c r="K1490" i="18" s="1"/>
  <c r="S1490" i="18"/>
  <c r="T1490" i="18" s="1"/>
  <c r="V1490" i="18"/>
  <c r="W1490" i="18" s="1"/>
  <c r="J1491" i="18"/>
  <c r="K1491" i="18" s="1"/>
  <c r="S1491" i="18"/>
  <c r="T1491" i="18" s="1"/>
  <c r="V1491" i="18"/>
  <c r="W1491" i="18" s="1"/>
  <c r="J1492" i="18"/>
  <c r="K1492" i="18" s="1"/>
  <c r="S1492" i="18"/>
  <c r="T1492" i="18" s="1"/>
  <c r="V1492" i="18"/>
  <c r="W1492" i="18" s="1"/>
  <c r="J1493" i="18"/>
  <c r="K1493" i="18" s="1"/>
  <c r="S1493" i="18"/>
  <c r="T1493" i="18" s="1"/>
  <c r="V1493" i="18"/>
  <c r="W1493" i="18" s="1"/>
  <c r="E1494" i="18"/>
  <c r="J1494" i="18"/>
  <c r="K1494" i="18" s="1"/>
  <c r="S1494" i="18"/>
  <c r="T1494" i="18" s="1"/>
  <c r="V1494" i="18"/>
  <c r="W1494" i="18" s="1"/>
  <c r="J1495" i="18"/>
  <c r="K1495" i="18" s="1"/>
  <c r="S1495" i="18"/>
  <c r="T1495" i="18" s="1"/>
  <c r="V1495" i="18"/>
  <c r="W1495" i="18" s="1"/>
  <c r="J1496" i="18"/>
  <c r="K1496" i="18" s="1"/>
  <c r="S1496" i="18"/>
  <c r="T1496" i="18" s="1"/>
  <c r="V1496" i="18"/>
  <c r="W1496" i="18" s="1"/>
  <c r="J1497" i="18"/>
  <c r="K1497" i="18" s="1"/>
  <c r="S1497" i="18"/>
  <c r="T1497" i="18" s="1"/>
  <c r="V1497" i="18"/>
  <c r="W1497" i="18" s="1"/>
  <c r="J1498" i="18"/>
  <c r="K1498" i="18" s="1"/>
  <c r="S1498" i="18"/>
  <c r="T1498" i="18" s="1"/>
  <c r="V1498" i="18"/>
  <c r="W1498" i="18" s="1"/>
  <c r="J1499" i="18"/>
  <c r="K1499" i="18" s="1"/>
  <c r="S1499" i="18"/>
  <c r="T1499" i="18" s="1"/>
  <c r="V1499" i="18"/>
  <c r="W1499" i="18" s="1"/>
  <c r="J1500" i="18"/>
  <c r="K1500" i="18" s="1"/>
  <c r="S1500" i="18"/>
  <c r="T1500" i="18" s="1"/>
  <c r="V1500" i="18"/>
  <c r="W1500" i="18" s="1"/>
  <c r="J1501" i="18"/>
  <c r="K1501" i="18" s="1"/>
  <c r="S1501" i="18"/>
  <c r="T1501" i="18" s="1"/>
  <c r="V1501" i="18"/>
  <c r="W1501" i="18" s="1"/>
  <c r="J1502" i="18"/>
  <c r="K1502" i="18" s="1"/>
  <c r="S1502" i="18"/>
  <c r="T1502" i="18" s="1"/>
  <c r="V1502" i="18"/>
  <c r="W1502" i="18" s="1"/>
  <c r="J1503" i="18"/>
  <c r="K1503" i="18" s="1"/>
  <c r="S1503" i="18"/>
  <c r="T1503" i="18" s="1"/>
  <c r="V1503" i="18"/>
  <c r="W1503" i="18" s="1"/>
  <c r="J1504" i="18"/>
  <c r="K1504" i="18" s="1"/>
  <c r="S1504" i="18"/>
  <c r="T1504" i="18" s="1"/>
  <c r="V1504" i="18"/>
  <c r="W1504" i="18" s="1"/>
  <c r="J1505" i="18"/>
  <c r="K1505" i="18" s="1"/>
  <c r="S1505" i="18"/>
  <c r="T1505" i="18" s="1"/>
  <c r="V1505" i="18"/>
  <c r="W1505" i="18" s="1"/>
  <c r="J1506" i="18"/>
  <c r="K1506" i="18" s="1"/>
  <c r="S1506" i="18"/>
  <c r="T1506" i="18" s="1"/>
  <c r="V1506" i="18"/>
  <c r="W1506" i="18" s="1"/>
  <c r="J1507" i="18"/>
  <c r="K1507" i="18" s="1"/>
  <c r="S1507" i="18"/>
  <c r="T1507" i="18" s="1"/>
  <c r="V1507" i="18"/>
  <c r="W1507" i="18" s="1"/>
  <c r="J1508" i="18"/>
  <c r="K1508" i="18" s="1"/>
  <c r="S1508" i="18"/>
  <c r="T1508" i="18" s="1"/>
  <c r="V1508" i="18"/>
  <c r="W1508" i="18" s="1"/>
  <c r="J1509" i="18"/>
  <c r="K1509" i="18" s="1"/>
  <c r="S1509" i="18"/>
  <c r="T1509" i="18" s="1"/>
  <c r="V1509" i="18"/>
  <c r="W1509" i="18" s="1"/>
  <c r="J1510" i="18"/>
  <c r="K1510" i="18" s="1"/>
  <c r="S1510" i="18"/>
  <c r="T1510" i="18" s="1"/>
  <c r="V1510" i="18"/>
  <c r="W1510" i="18" s="1"/>
  <c r="J1511" i="18"/>
  <c r="K1511" i="18" s="1"/>
  <c r="S1511" i="18"/>
  <c r="T1511" i="18" s="1"/>
  <c r="V1511" i="18"/>
  <c r="W1511" i="18" s="1"/>
  <c r="J1512" i="18"/>
  <c r="K1512" i="18" s="1"/>
  <c r="S1512" i="18"/>
  <c r="T1512" i="18" s="1"/>
  <c r="V1512" i="18"/>
  <c r="W1512" i="18" s="1"/>
  <c r="J1513" i="18"/>
  <c r="K1513" i="18" s="1"/>
  <c r="S1513" i="18"/>
  <c r="T1513" i="18" s="1"/>
  <c r="V1513" i="18"/>
  <c r="W1513" i="18" s="1"/>
  <c r="E1514" i="18"/>
  <c r="J1514" i="18"/>
  <c r="K1514" i="18" s="1"/>
  <c r="S1514" i="18"/>
  <c r="T1514" i="18" s="1"/>
  <c r="V1514" i="18"/>
  <c r="W1514" i="18" s="1"/>
  <c r="J1515" i="18"/>
  <c r="K1515" i="18" s="1"/>
  <c r="S1515" i="18"/>
  <c r="T1515" i="18" s="1"/>
  <c r="V1515" i="18"/>
  <c r="W1515" i="18" s="1"/>
  <c r="J1516" i="18"/>
  <c r="K1516" i="18" s="1"/>
  <c r="S1516" i="18"/>
  <c r="T1516" i="18" s="1"/>
  <c r="V1516" i="18"/>
  <c r="W1516" i="18" s="1"/>
  <c r="J1517" i="18"/>
  <c r="K1517" i="18" s="1"/>
  <c r="S1517" i="18"/>
  <c r="T1517" i="18" s="1"/>
  <c r="V1517" i="18"/>
  <c r="W1517" i="18" s="1"/>
  <c r="J1518" i="18"/>
  <c r="K1518" i="18" s="1"/>
  <c r="S1518" i="18"/>
  <c r="T1518" i="18" s="1"/>
  <c r="V1518" i="18"/>
  <c r="W1518" i="18" s="1"/>
  <c r="J1519" i="18"/>
  <c r="K1519" i="18" s="1"/>
  <c r="S1519" i="18"/>
  <c r="T1519" i="18" s="1"/>
  <c r="V1519" i="18"/>
  <c r="W1519" i="18" s="1"/>
  <c r="J1520" i="18"/>
  <c r="K1520" i="18" s="1"/>
  <c r="S1520" i="18"/>
  <c r="T1520" i="18" s="1"/>
  <c r="V1520" i="18"/>
  <c r="W1520" i="18" s="1"/>
  <c r="J1521" i="18"/>
  <c r="K1521" i="18" s="1"/>
  <c r="S1521" i="18"/>
  <c r="T1521" i="18" s="1"/>
  <c r="V1521" i="18"/>
  <c r="W1521" i="18" s="1"/>
  <c r="J1522" i="18"/>
  <c r="K1522" i="18" s="1"/>
  <c r="S1522" i="18"/>
  <c r="T1522" i="18" s="1"/>
  <c r="V1522" i="18"/>
  <c r="W1522" i="18" s="1"/>
  <c r="C14" i="28" l="1"/>
  <c r="C13" i="28" s="1"/>
  <c r="H32" i="13"/>
  <c r="F104" i="4"/>
  <c r="F105" i="4" s="1"/>
  <c r="F109" i="4" s="1"/>
  <c r="M82" i="4"/>
  <c r="M85" i="4" s="1"/>
  <c r="M88" i="4" s="1"/>
  <c r="L82" i="4"/>
  <c r="L85" i="4" s="1"/>
  <c r="L88" i="4" s="1"/>
  <c r="K82" i="4"/>
  <c r="K85" i="4" s="1"/>
  <c r="K88" i="4" s="1"/>
  <c r="J79" i="4"/>
  <c r="J80" i="4"/>
  <c r="J83" i="4"/>
  <c r="N103" i="4"/>
  <c r="H60" i="27"/>
  <c r="H62" i="27" s="1"/>
  <c r="H64" i="27" s="1"/>
  <c r="T49" i="1"/>
  <c r="J60" i="27"/>
  <c r="I60" i="27"/>
  <c r="I62" i="27" s="1"/>
  <c r="I64" i="27" s="1"/>
  <c r="W55" i="1"/>
  <c r="K15" i="27"/>
  <c r="G15" i="27"/>
  <c r="G17" i="27"/>
  <c r="G63" i="27" s="1"/>
  <c r="S73" i="1"/>
  <c r="G33" i="27"/>
  <c r="E98" i="1"/>
  <c r="G9" i="27"/>
  <c r="G58" i="27" s="1"/>
  <c r="G60" i="27" s="1"/>
  <c r="V53" i="1"/>
  <c r="J13" i="27"/>
  <c r="J61" i="27" s="1"/>
  <c r="J65" i="27" s="1"/>
  <c r="V55" i="1"/>
  <c r="J15" i="27"/>
  <c r="J66" i="1"/>
  <c r="L26" i="27" s="1"/>
  <c r="G26" i="27"/>
  <c r="W73" i="1"/>
  <c r="K33" i="27"/>
  <c r="T73" i="1"/>
  <c r="H33" i="27"/>
  <c r="K8" i="27"/>
  <c r="K57" i="27" s="1"/>
  <c r="K60" i="27" s="1"/>
  <c r="K62" i="27" s="1"/>
  <c r="K64" i="27" s="1"/>
  <c r="U55" i="1"/>
  <c r="I15" i="27"/>
  <c r="G28" i="27"/>
  <c r="E89" i="1"/>
  <c r="V73" i="1"/>
  <c r="J33" i="27"/>
  <c r="S53" i="1"/>
  <c r="G13" i="27"/>
  <c r="G61" i="27" s="1"/>
  <c r="G65" i="27" s="1"/>
  <c r="T55" i="1"/>
  <c r="H15" i="27"/>
  <c r="U73" i="1"/>
  <c r="I33" i="27"/>
  <c r="C25" i="24"/>
  <c r="C24" i="24"/>
  <c r="I104" i="4"/>
  <c r="I105" i="4" s="1"/>
  <c r="I109" i="4" s="1"/>
  <c r="I111" i="4" s="1"/>
  <c r="N89" i="4"/>
  <c r="N83" i="4"/>
  <c r="N80" i="4"/>
  <c r="N79" i="4"/>
  <c r="M106" i="4"/>
  <c r="M103" i="4"/>
  <c r="M94" i="4"/>
  <c r="M58" i="4" s="1"/>
  <c r="L94" i="4"/>
  <c r="L58" i="4" s="1"/>
  <c r="K94" i="4"/>
  <c r="K58" i="4" s="1"/>
  <c r="K59" i="4" s="1"/>
  <c r="Y60" i="4"/>
  <c r="M43" i="27"/>
  <c r="M32" i="27"/>
  <c r="L29" i="27"/>
  <c r="P26" i="27"/>
  <c r="H61" i="4"/>
  <c r="I61" i="4"/>
  <c r="G61" i="4"/>
  <c r="E61" i="4"/>
  <c r="F61" i="4"/>
  <c r="J48" i="1"/>
  <c r="V48" i="1"/>
  <c r="U48" i="1"/>
  <c r="T48" i="1"/>
  <c r="N108" i="26"/>
  <c r="W48" i="1"/>
  <c r="F107" i="1"/>
  <c r="S68" i="1"/>
  <c r="E70" i="1"/>
  <c r="U53" i="1"/>
  <c r="S71" i="1"/>
  <c r="S67" i="1"/>
  <c r="G107" i="1"/>
  <c r="T67" i="1"/>
  <c r="F89" i="1"/>
  <c r="U67" i="1"/>
  <c r="G89" i="1"/>
  <c r="V67" i="1"/>
  <c r="H89" i="1"/>
  <c r="I89" i="1"/>
  <c r="T68" i="1"/>
  <c r="U68" i="1"/>
  <c r="V68" i="1"/>
  <c r="W68" i="1"/>
  <c r="H107" i="1"/>
  <c r="I107" i="1"/>
  <c r="W71" i="1"/>
  <c r="T53" i="1"/>
  <c r="W67" i="1"/>
  <c r="F79" i="1"/>
  <c r="T75" i="1"/>
  <c r="G79" i="1"/>
  <c r="U75" i="1"/>
  <c r="H79" i="1"/>
  <c r="V75" i="1"/>
  <c r="W75" i="1"/>
  <c r="I79" i="1"/>
  <c r="V49" i="1"/>
  <c r="U49" i="1"/>
  <c r="T71" i="1"/>
  <c r="U71" i="1"/>
  <c r="V71" i="1"/>
  <c r="I98" i="1"/>
  <c r="W49" i="1"/>
  <c r="I99" i="1"/>
  <c r="W51" i="1"/>
  <c r="H99" i="1"/>
  <c r="V51" i="1"/>
  <c r="W53" i="1"/>
  <c r="G99" i="1"/>
  <c r="U51" i="1"/>
  <c r="E92" i="1"/>
  <c r="S55" i="1" s="1"/>
  <c r="F99" i="1"/>
  <c r="T51" i="1"/>
  <c r="E99" i="1"/>
  <c r="S51" i="1"/>
  <c r="G98" i="1"/>
  <c r="F98" i="1"/>
  <c r="H98" i="1"/>
  <c r="S49" i="1"/>
  <c r="G52" i="1"/>
  <c r="I12" i="27" s="1"/>
  <c r="F101" i="1"/>
  <c r="F105" i="1" s="1"/>
  <c r="I101" i="1"/>
  <c r="I105" i="1" s="1"/>
  <c r="G101" i="1"/>
  <c r="G105" i="1" s="1"/>
  <c r="I52" i="1"/>
  <c r="I97" i="1"/>
  <c r="I50" i="1"/>
  <c r="K10" i="27" s="1"/>
  <c r="H97" i="1"/>
  <c r="H50" i="1"/>
  <c r="J10" i="27" s="1"/>
  <c r="G97" i="1"/>
  <c r="G50" i="1"/>
  <c r="I10" i="27" s="1"/>
  <c r="E50" i="1"/>
  <c r="G10" i="27" s="1"/>
  <c r="H101" i="1"/>
  <c r="H105" i="1" s="1"/>
  <c r="F97" i="1"/>
  <c r="F50" i="1"/>
  <c r="H10" i="27" s="1"/>
  <c r="E101" i="1"/>
  <c r="E105" i="1" s="1"/>
  <c r="I70" i="1"/>
  <c r="K30" i="27" s="1"/>
  <c r="F70" i="1"/>
  <c r="H30" i="27" s="1"/>
  <c r="G70" i="1"/>
  <c r="I30" i="27" s="1"/>
  <c r="H70" i="1"/>
  <c r="J30" i="27" s="1"/>
  <c r="F52" i="1"/>
  <c r="H12" i="27" s="1"/>
  <c r="E52" i="1"/>
  <c r="H52" i="1"/>
  <c r="J12" i="27" s="1"/>
  <c r="AB13" i="18"/>
  <c r="AA15" i="18"/>
  <c r="AB15" i="18"/>
  <c r="AB16" i="18"/>
  <c r="AA16" i="18"/>
  <c r="AA18" i="18"/>
  <c r="AB11" i="18"/>
  <c r="AA19" i="18"/>
  <c r="AA13" i="18"/>
  <c r="AA14" i="18" s="1"/>
  <c r="AB20" i="18"/>
  <c r="E1523" i="18"/>
  <c r="K13" i="18"/>
  <c r="E12" i="18"/>
  <c r="AB22" i="18"/>
  <c r="AB14" i="18"/>
  <c r="F35" i="3"/>
  <c r="J38" i="7"/>
  <c r="J32" i="7"/>
  <c r="K12" i="7"/>
  <c r="J12" i="7"/>
  <c r="Z11" i="14"/>
  <c r="Y11" i="14"/>
  <c r="AD11" i="2"/>
  <c r="AJ11" i="2"/>
  <c r="B19" i="28" l="1"/>
  <c r="D19" i="28" s="1"/>
  <c r="B17" i="28"/>
  <c r="L90" i="4"/>
  <c r="L91" i="4" s="1"/>
  <c r="C37" i="13"/>
  <c r="N109" i="26"/>
  <c r="N110" i="26" s="1"/>
  <c r="E112" i="26" s="1"/>
  <c r="E114" i="26" s="1"/>
  <c r="N82" i="4"/>
  <c r="N85" i="4" s="1"/>
  <c r="N88" i="4" s="1"/>
  <c r="M90" i="4"/>
  <c r="M91" i="4" s="1"/>
  <c r="J94" i="4"/>
  <c r="J58" i="4" s="1"/>
  <c r="J59" i="4" s="1"/>
  <c r="K90" i="4"/>
  <c r="K91" i="4" s="1"/>
  <c r="L107" i="4" s="1"/>
  <c r="J82" i="4"/>
  <c r="F106" i="1"/>
  <c r="J62" i="27"/>
  <c r="J64" i="27" s="1"/>
  <c r="X53" i="1"/>
  <c r="X48" i="1"/>
  <c r="X49" i="1"/>
  <c r="J49" i="1" s="1"/>
  <c r="L9" i="27" s="1"/>
  <c r="L58" i="27" s="1"/>
  <c r="X51" i="1"/>
  <c r="J51" i="1" s="1"/>
  <c r="L11" i="27" s="1"/>
  <c r="L59" i="27" s="1"/>
  <c r="X73" i="1"/>
  <c r="J73" i="1" s="1"/>
  <c r="I82" i="1"/>
  <c r="K38" i="27"/>
  <c r="K39" i="27"/>
  <c r="K47" i="27" s="1"/>
  <c r="K48" i="27" s="1"/>
  <c r="I54" i="1"/>
  <c r="K14" i="27" s="1"/>
  <c r="K12" i="27"/>
  <c r="S59" i="1"/>
  <c r="X59" i="1" s="1"/>
  <c r="J59" i="1" s="1"/>
  <c r="G82" i="1"/>
  <c r="I38" i="27"/>
  <c r="I39" i="27"/>
  <c r="I47" i="27" s="1"/>
  <c r="I48" i="27" s="1"/>
  <c r="G30" i="27"/>
  <c r="G47" i="27" s="1"/>
  <c r="G48" i="27" s="1"/>
  <c r="L8" i="27"/>
  <c r="L57" i="27" s="1"/>
  <c r="H106" i="1"/>
  <c r="G62" i="27"/>
  <c r="G64" i="27" s="1"/>
  <c r="E54" i="1"/>
  <c r="G14" i="27" s="1"/>
  <c r="G12" i="27"/>
  <c r="H82" i="1"/>
  <c r="J38" i="27"/>
  <c r="J39" i="27"/>
  <c r="J47" i="27" s="1"/>
  <c r="J48" i="27" s="1"/>
  <c r="F82" i="1"/>
  <c r="H38" i="27"/>
  <c r="H39" i="27"/>
  <c r="H47" i="27" s="1"/>
  <c r="H48" i="27" s="1"/>
  <c r="E74" i="1"/>
  <c r="K109" i="26"/>
  <c r="K110" i="26" s="1"/>
  <c r="L109" i="26"/>
  <c r="L110" i="26" s="1"/>
  <c r="N104" i="4"/>
  <c r="N105" i="4" s="1"/>
  <c r="K104" i="4"/>
  <c r="K105" i="4" s="1"/>
  <c r="L104" i="4"/>
  <c r="L105" i="4" s="1"/>
  <c r="J104" i="4"/>
  <c r="J105" i="4" s="1"/>
  <c r="M104" i="4"/>
  <c r="M105" i="4" s="1"/>
  <c r="N94" i="4"/>
  <c r="N58" i="4" s="1"/>
  <c r="M107" i="4"/>
  <c r="K62" i="4"/>
  <c r="L62" i="4"/>
  <c r="L59" i="4"/>
  <c r="M62" i="4"/>
  <c r="M59" i="4"/>
  <c r="M29" i="27"/>
  <c r="N32" i="27"/>
  <c r="N43" i="27"/>
  <c r="F65" i="4"/>
  <c r="E65" i="4"/>
  <c r="G65" i="4"/>
  <c r="I65" i="4"/>
  <c r="H65" i="4"/>
  <c r="K48" i="1"/>
  <c r="M42" i="1"/>
  <c r="I87" i="1"/>
  <c r="I88" i="1" s="1"/>
  <c r="I74" i="1"/>
  <c r="X68" i="1"/>
  <c r="J68" i="1" s="1"/>
  <c r="L28" i="27" s="1"/>
  <c r="G106" i="1"/>
  <c r="X67" i="1"/>
  <c r="J67" i="1" s="1"/>
  <c r="I106" i="1"/>
  <c r="X71" i="1"/>
  <c r="J71" i="1" s="1"/>
  <c r="L31" i="27" s="1"/>
  <c r="X55" i="1"/>
  <c r="X75" i="1"/>
  <c r="J75" i="1" s="1"/>
  <c r="E82" i="1"/>
  <c r="G42" i="27" s="1"/>
  <c r="I100" i="1"/>
  <c r="I102" i="1" s="1"/>
  <c r="F100" i="1"/>
  <c r="F102" i="1" s="1"/>
  <c r="G100" i="1"/>
  <c r="G102" i="1" s="1"/>
  <c r="H100" i="1"/>
  <c r="H102" i="1" s="1"/>
  <c r="E100" i="1"/>
  <c r="E102" i="1" s="1"/>
  <c r="H74" i="1"/>
  <c r="H87" i="1"/>
  <c r="H88" i="1" s="1"/>
  <c r="G74" i="1"/>
  <c r="G87" i="1"/>
  <c r="G88" i="1" s="1"/>
  <c r="F74" i="1"/>
  <c r="F87" i="1"/>
  <c r="F88" i="1" s="1"/>
  <c r="G54" i="1"/>
  <c r="I14" i="27" s="1"/>
  <c r="H54" i="1"/>
  <c r="J14" i="27" s="1"/>
  <c r="F54" i="1"/>
  <c r="H14" i="27" s="1"/>
  <c r="AA6" i="18"/>
  <c r="AA12" i="18"/>
  <c r="AA17" i="18" s="1"/>
  <c r="AB17" i="18"/>
  <c r="J109" i="26" l="1"/>
  <c r="J110" i="26" s="1"/>
  <c r="M109" i="26"/>
  <c r="M110" i="26" s="1"/>
  <c r="E114" i="1"/>
  <c r="N90" i="4"/>
  <c r="N91" i="4" s="1"/>
  <c r="N107" i="4" s="1"/>
  <c r="J62" i="4"/>
  <c r="L19" i="27" s="1"/>
  <c r="J90" i="4"/>
  <c r="J91" i="4" s="1"/>
  <c r="J85" i="4"/>
  <c r="J88" i="4" s="1"/>
  <c r="E56" i="1"/>
  <c r="G16" i="27" s="1"/>
  <c r="J98" i="1"/>
  <c r="J50" i="1"/>
  <c r="L10" i="27" s="1"/>
  <c r="U77" i="1"/>
  <c r="V80" i="1"/>
  <c r="U76" i="1"/>
  <c r="I34" i="27"/>
  <c r="U92" i="1"/>
  <c r="H86" i="1"/>
  <c r="J46" i="27" s="1"/>
  <c r="J42" i="27"/>
  <c r="I86" i="1"/>
  <c r="K42" i="27"/>
  <c r="G86" i="1"/>
  <c r="I46" i="27" s="1"/>
  <c r="I42" i="27"/>
  <c r="T77" i="1"/>
  <c r="U80" i="1"/>
  <c r="T76" i="1"/>
  <c r="H34" i="27"/>
  <c r="T92" i="1"/>
  <c r="V77" i="1"/>
  <c r="W80" i="1"/>
  <c r="V76" i="1"/>
  <c r="J34" i="27"/>
  <c r="V92" i="1"/>
  <c r="L35" i="27"/>
  <c r="J89" i="1"/>
  <c r="L27" i="27"/>
  <c r="W77" i="1"/>
  <c r="W76" i="1"/>
  <c r="W92" i="1"/>
  <c r="K34" i="27"/>
  <c r="K73" i="1"/>
  <c r="M8" i="27"/>
  <c r="M57" i="27" s="1"/>
  <c r="T80" i="1"/>
  <c r="S77" i="1"/>
  <c r="S76" i="1"/>
  <c r="G34" i="27"/>
  <c r="L60" i="27"/>
  <c r="I111" i="26"/>
  <c r="E116" i="26" s="1"/>
  <c r="E118" i="26" s="1"/>
  <c r="E120" i="26" s="1"/>
  <c r="F86" i="1"/>
  <c r="H46" i="27" s="1"/>
  <c r="H42" i="27"/>
  <c r="S92" i="1"/>
  <c r="M109" i="1"/>
  <c r="L109" i="1"/>
  <c r="N109" i="1"/>
  <c r="N62" i="4"/>
  <c r="N59" i="4"/>
  <c r="M109" i="4"/>
  <c r="L109" i="4"/>
  <c r="N109" i="4"/>
  <c r="M60" i="4"/>
  <c r="M61" i="4" s="1"/>
  <c r="M65" i="4" s="1"/>
  <c r="L60" i="4"/>
  <c r="L61" i="4" s="1"/>
  <c r="L65" i="4" s="1"/>
  <c r="K60" i="4"/>
  <c r="K61" i="4" s="1"/>
  <c r="K65" i="4" s="1"/>
  <c r="J60" i="4"/>
  <c r="J61" i="4" s="1"/>
  <c r="O43" i="27"/>
  <c r="P32" i="27"/>
  <c r="O32" i="27"/>
  <c r="L33" i="27"/>
  <c r="N29" i="27"/>
  <c r="J70" i="1"/>
  <c r="L48" i="1"/>
  <c r="J53" i="1"/>
  <c r="L13" i="27" s="1"/>
  <c r="L61" i="27" s="1"/>
  <c r="L65" i="27" s="1"/>
  <c r="K59" i="1"/>
  <c r="M19" i="27" s="1"/>
  <c r="K51" i="1"/>
  <c r="M11" i="27" s="1"/>
  <c r="M59" i="27" s="1"/>
  <c r="J55" i="1"/>
  <c r="L15" i="27" s="1"/>
  <c r="J97" i="1"/>
  <c r="K49" i="1"/>
  <c r="K75" i="1"/>
  <c r="K97" i="1"/>
  <c r="K68" i="1"/>
  <c r="M28" i="27" s="1"/>
  <c r="K67" i="1"/>
  <c r="M27" i="27" s="1"/>
  <c r="K71" i="1"/>
  <c r="M31" i="27" s="1"/>
  <c r="K55" i="1"/>
  <c r="M15" i="27" s="1"/>
  <c r="F56" i="1"/>
  <c r="G56" i="1"/>
  <c r="H56" i="1"/>
  <c r="I56" i="1"/>
  <c r="E86" i="1"/>
  <c r="B10" i="2" a="1"/>
  <c r="N10" i="2" a="1"/>
  <c r="K109" i="1" l="1"/>
  <c r="J109" i="1"/>
  <c r="J65" i="4"/>
  <c r="J107" i="4"/>
  <c r="K107" i="4"/>
  <c r="K109" i="4" s="1"/>
  <c r="E58" i="1"/>
  <c r="E62" i="1" s="1"/>
  <c r="G22" i="27" s="1"/>
  <c r="S57" i="1"/>
  <c r="J107" i="1"/>
  <c r="X76" i="1"/>
  <c r="X92" i="1"/>
  <c r="X80" i="1"/>
  <c r="W57" i="1"/>
  <c r="K16" i="27"/>
  <c r="V57" i="1"/>
  <c r="J16" i="27"/>
  <c r="G46" i="27"/>
  <c r="U57" i="1"/>
  <c r="I16" i="27"/>
  <c r="L62" i="27"/>
  <c r="M35" i="27"/>
  <c r="L73" i="1"/>
  <c r="N8" i="27"/>
  <c r="N57" i="27" s="1"/>
  <c r="T57" i="1"/>
  <c r="H16" i="27"/>
  <c r="K50" i="1"/>
  <c r="M10" i="27" s="1"/>
  <c r="M9" i="27"/>
  <c r="M58" i="27" s="1"/>
  <c r="M60" i="27" s="1"/>
  <c r="J74" i="1"/>
  <c r="L30" i="27"/>
  <c r="X77" i="1"/>
  <c r="K46" i="27"/>
  <c r="N60" i="4"/>
  <c r="N61" i="4" s="1"/>
  <c r="N65" i="4" s="1"/>
  <c r="P29" i="27"/>
  <c r="O29" i="27"/>
  <c r="M33" i="27"/>
  <c r="P43" i="27"/>
  <c r="M48" i="1"/>
  <c r="L59" i="1"/>
  <c r="N19" i="27" s="1"/>
  <c r="L51" i="1"/>
  <c r="N11" i="27" s="1"/>
  <c r="N59" i="27" s="1"/>
  <c r="K89" i="1"/>
  <c r="K70" i="1"/>
  <c r="K98" i="1"/>
  <c r="L97" i="1"/>
  <c r="L68" i="1"/>
  <c r="N28" i="27" s="1"/>
  <c r="K53" i="1"/>
  <c r="J105" i="1"/>
  <c r="J101" i="1"/>
  <c r="K99" i="1"/>
  <c r="L75" i="1"/>
  <c r="L67" i="1"/>
  <c r="L55" i="1"/>
  <c r="N15" i="27" s="1"/>
  <c r="L71" i="1"/>
  <c r="N31" i="27" s="1"/>
  <c r="L49" i="1"/>
  <c r="N9" i="27" s="1"/>
  <c r="N58" i="27" s="1"/>
  <c r="I58" i="1"/>
  <c r="K18" i="27" s="1"/>
  <c r="H58" i="1"/>
  <c r="J18" i="27" s="1"/>
  <c r="G58" i="1"/>
  <c r="I18" i="27" s="1"/>
  <c r="F58" i="1"/>
  <c r="H18" i="27" s="1"/>
  <c r="T355" i="2"/>
  <c r="U355" i="2" s="1"/>
  <c r="T370" i="2"/>
  <c r="U370" i="2" s="1"/>
  <c r="T756" i="2"/>
  <c r="U756" i="2" s="1"/>
  <c r="T807" i="2"/>
  <c r="U807" i="2" s="1"/>
  <c r="T220" i="2"/>
  <c r="U220" i="2" s="1"/>
  <c r="T1253" i="2"/>
  <c r="U1253" i="2" s="1"/>
  <c r="T182" i="2"/>
  <c r="U182" i="2" s="1"/>
  <c r="T407" i="2"/>
  <c r="U407" i="2" s="1"/>
  <c r="T663" i="2"/>
  <c r="U663" i="2" s="1"/>
  <c r="T1078" i="2"/>
  <c r="U1078" i="2" s="1"/>
  <c r="T151" i="2"/>
  <c r="U151" i="2" s="1"/>
  <c r="T1005" i="2"/>
  <c r="U1005" i="2" s="1"/>
  <c r="T1249" i="2"/>
  <c r="U1249" i="2" s="1"/>
  <c r="T280" i="2"/>
  <c r="U280" i="2" s="1"/>
  <c r="T59" i="2"/>
  <c r="U59" i="2" s="1"/>
  <c r="T1028" i="2"/>
  <c r="U1028" i="2" s="1"/>
  <c r="T855" i="2"/>
  <c r="U855" i="2" s="1"/>
  <c r="T985" i="2"/>
  <c r="U985" i="2" s="1"/>
  <c r="T372" i="2"/>
  <c r="U372" i="2" s="1"/>
  <c r="T604" i="2"/>
  <c r="U604" i="2" s="1"/>
  <c r="T577" i="2"/>
  <c r="U577" i="2" s="1"/>
  <c r="T615" i="2"/>
  <c r="U615" i="2" s="1"/>
  <c r="T349" i="2"/>
  <c r="U349" i="2" s="1"/>
  <c r="T768" i="2"/>
  <c r="U768" i="2" s="1"/>
  <c r="T541" i="2"/>
  <c r="U541" i="2" s="1"/>
  <c r="T266" i="2"/>
  <c r="U266" i="2" s="1"/>
  <c r="T998" i="2"/>
  <c r="U998" i="2" s="1"/>
  <c r="T610" i="2"/>
  <c r="U610" i="2" s="1"/>
  <c r="T895" i="2"/>
  <c r="U895" i="2" s="1"/>
  <c r="T46" i="2"/>
  <c r="U46" i="2" s="1"/>
  <c r="T994" i="2"/>
  <c r="U994" i="2" s="1"/>
  <c r="T608" i="2"/>
  <c r="U608" i="2" s="1"/>
  <c r="T727" i="2"/>
  <c r="U727" i="2" s="1"/>
  <c r="T403" i="2"/>
  <c r="U403" i="2" s="1"/>
  <c r="T548" i="2"/>
  <c r="U548" i="2" s="1"/>
  <c r="T882" i="2"/>
  <c r="U882" i="2" s="1"/>
  <c r="T923" i="2"/>
  <c r="U923" i="2" s="1"/>
  <c r="T860" i="2"/>
  <c r="U860" i="2" s="1"/>
  <c r="T1080" i="2"/>
  <c r="U1080" i="2" s="1"/>
  <c r="T944" i="2"/>
  <c r="U944" i="2" s="1"/>
  <c r="T230" i="2"/>
  <c r="U230" i="2" s="1"/>
  <c r="T606" i="2"/>
  <c r="U606" i="2" s="1"/>
  <c r="T1070" i="2"/>
  <c r="U1070" i="2" s="1"/>
  <c r="T1265" i="2"/>
  <c r="U1265" i="2" s="1"/>
  <c r="T284" i="2"/>
  <c r="U284" i="2" s="1"/>
  <c r="T922" i="2"/>
  <c r="U922" i="2" s="1"/>
  <c r="T290" i="2"/>
  <c r="U290" i="2" s="1"/>
  <c r="T936" i="2"/>
  <c r="U936" i="2" s="1"/>
  <c r="T183" i="2"/>
  <c r="U183" i="2" s="1"/>
  <c r="T187" i="2"/>
  <c r="U187" i="2" s="1"/>
  <c r="T693" i="2"/>
  <c r="U693" i="2" s="1"/>
  <c r="T547" i="2"/>
  <c r="U547" i="2" s="1"/>
  <c r="T884" i="2"/>
  <c r="U884" i="2" s="1"/>
  <c r="T417" i="2"/>
  <c r="U417" i="2" s="1"/>
  <c r="T157" i="2"/>
  <c r="U157" i="2" s="1"/>
  <c r="T613" i="2"/>
  <c r="U613" i="2" s="1"/>
  <c r="T105" i="2"/>
  <c r="U105" i="2" s="1"/>
  <c r="T672" i="2"/>
  <c r="U672" i="2" s="1"/>
  <c r="T102" i="2"/>
  <c r="U102" i="2" s="1"/>
  <c r="T950" i="2"/>
  <c r="U950" i="2" s="1"/>
  <c r="T766" i="2"/>
  <c r="U766" i="2" s="1"/>
  <c r="T1140" i="2"/>
  <c r="U1140" i="2" s="1"/>
  <c r="T1056" i="2"/>
  <c r="U1056" i="2" s="1"/>
  <c r="T339" i="2"/>
  <c r="U339" i="2" s="1"/>
  <c r="T831" i="2"/>
  <c r="U831" i="2" s="1"/>
  <c r="T1051" i="2"/>
  <c r="U1051" i="2" s="1"/>
  <c r="T819" i="2"/>
  <c r="U819" i="2" s="1"/>
  <c r="T872" i="2"/>
  <c r="U872" i="2" s="1"/>
  <c r="T58" i="2"/>
  <c r="U58" i="2" s="1"/>
  <c r="T539" i="2"/>
  <c r="U539" i="2" s="1"/>
  <c r="T888" i="2"/>
  <c r="U888" i="2" s="1"/>
  <c r="T1157" i="2"/>
  <c r="U1157" i="2" s="1"/>
  <c r="T127" i="2"/>
  <c r="U127" i="2" s="1"/>
  <c r="T543" i="2"/>
  <c r="U543" i="2" s="1"/>
  <c r="T123" i="2"/>
  <c r="U123" i="2" s="1"/>
  <c r="T43" i="2"/>
  <c r="U43" i="2" s="1"/>
  <c r="T942" i="2"/>
  <c r="U942" i="2" s="1"/>
  <c r="T351" i="2"/>
  <c r="U351" i="2" s="1"/>
  <c r="T314" i="2"/>
  <c r="U314" i="2" s="1"/>
  <c r="T823" i="2"/>
  <c r="U823" i="2" s="1"/>
  <c r="T866" i="2"/>
  <c r="U866" i="2" s="1"/>
  <c r="T779" i="2"/>
  <c r="U779" i="2" s="1"/>
  <c r="T309" i="2"/>
  <c r="U309" i="2" s="1"/>
  <c r="T502" i="2"/>
  <c r="U502" i="2" s="1"/>
  <c r="T970" i="2"/>
  <c r="U970" i="2" s="1"/>
  <c r="T732" i="2"/>
  <c r="U732" i="2" s="1"/>
  <c r="T260" i="2"/>
  <c r="U260" i="2" s="1"/>
  <c r="T759" i="2"/>
  <c r="U759" i="2" s="1"/>
  <c r="T83" i="2"/>
  <c r="U83" i="2" s="1"/>
  <c r="T584" i="2"/>
  <c r="U584" i="2" s="1"/>
  <c r="T549" i="2"/>
  <c r="U549" i="2" s="1"/>
  <c r="T570" i="2"/>
  <c r="U570" i="2" s="1"/>
  <c r="T803" i="2"/>
  <c r="U803" i="2" s="1"/>
  <c r="T724" i="2"/>
  <c r="U724" i="2" s="1"/>
  <c r="T50" i="2"/>
  <c r="U50" i="2" s="1"/>
  <c r="T1049" i="2"/>
  <c r="U1049" i="2" s="1"/>
  <c r="T492" i="2"/>
  <c r="U492" i="2" s="1"/>
  <c r="T16" i="2"/>
  <c r="U16" i="2" s="1"/>
  <c r="T106" i="2"/>
  <c r="U106" i="2" s="1"/>
  <c r="T934" i="2"/>
  <c r="U934" i="2" s="1"/>
  <c r="T313" i="2"/>
  <c r="U313" i="2" s="1"/>
  <c r="T329" i="2"/>
  <c r="U329" i="2" s="1"/>
  <c r="T414" i="2"/>
  <c r="U414" i="2" s="1"/>
  <c r="T745" i="2"/>
  <c r="U745" i="2" s="1"/>
  <c r="T592" i="2"/>
  <c r="U592" i="2" s="1"/>
  <c r="T1064" i="2"/>
  <c r="U1064" i="2" s="1"/>
  <c r="T723" i="2"/>
  <c r="U723" i="2" s="1"/>
  <c r="T61" i="2"/>
  <c r="U61" i="2" s="1"/>
  <c r="T131" i="2"/>
  <c r="U131" i="2" s="1"/>
  <c r="T939" i="2"/>
  <c r="U939" i="2" s="1"/>
  <c r="T1227" i="2"/>
  <c r="U1227" i="2" s="1"/>
  <c r="T251" i="2"/>
  <c r="U251" i="2" s="1"/>
  <c r="T443" i="2"/>
  <c r="U443" i="2" s="1"/>
  <c r="T737" i="2"/>
  <c r="U737" i="2" s="1"/>
  <c r="T275" i="2"/>
  <c r="U275" i="2" s="1"/>
  <c r="T511" i="2"/>
  <c r="U511" i="2" s="1"/>
  <c r="T1258" i="2"/>
  <c r="U1258" i="2" s="1"/>
  <c r="T217" i="2"/>
  <c r="U217" i="2" s="1"/>
  <c r="T710" i="2"/>
  <c r="U710" i="2" s="1"/>
  <c r="T1243" i="2"/>
  <c r="U1243" i="2" s="1"/>
  <c r="T930" i="2"/>
  <c r="U930" i="2" s="1"/>
  <c r="T384" i="2"/>
  <c r="U384" i="2" s="1"/>
  <c r="T112" i="2"/>
  <c r="U112" i="2" s="1"/>
  <c r="T839" i="2"/>
  <c r="U839" i="2" s="1"/>
  <c r="T1084" i="2"/>
  <c r="U1084" i="2" s="1"/>
  <c r="T181" i="2"/>
  <c r="U181" i="2" s="1"/>
  <c r="T1256" i="2"/>
  <c r="U1256" i="2" s="1"/>
  <c r="T1131" i="2"/>
  <c r="U1131" i="2" s="1"/>
  <c r="T1206" i="2"/>
  <c r="U1206" i="2" s="1"/>
  <c r="T591" i="2"/>
  <c r="U591" i="2" s="1"/>
  <c r="T270" i="2"/>
  <c r="U270" i="2" s="1"/>
  <c r="T709" i="2"/>
  <c r="U709" i="2" s="1"/>
  <c r="T601" i="2"/>
  <c r="U601" i="2" s="1"/>
  <c r="T689" i="2"/>
  <c r="U689" i="2" s="1"/>
  <c r="T322" i="2"/>
  <c r="U322" i="2" s="1"/>
  <c r="T648" i="2"/>
  <c r="U648" i="2" s="1"/>
  <c r="T1164" i="2"/>
  <c r="U1164" i="2" s="1"/>
  <c r="T1022" i="2"/>
  <c r="U1022" i="2" s="1"/>
  <c r="T411" i="2"/>
  <c r="U411" i="2" s="1"/>
  <c r="T1108" i="2"/>
  <c r="U1108" i="2" s="1"/>
  <c r="T483" i="2"/>
  <c r="U483" i="2" s="1"/>
  <c r="T459" i="2"/>
  <c r="U459" i="2" s="1"/>
  <c r="T838" i="2"/>
  <c r="U838" i="2" s="1"/>
  <c r="T504" i="2"/>
  <c r="U504" i="2" s="1"/>
  <c r="T690" i="2"/>
  <c r="U690" i="2" s="1"/>
  <c r="T136" i="2"/>
  <c r="U136" i="2" s="1"/>
  <c r="T1127" i="2"/>
  <c r="U1127" i="2" s="1"/>
  <c r="T57" i="2"/>
  <c r="U57" i="2" s="1"/>
  <c r="T510" i="2"/>
  <c r="U510" i="2" s="1"/>
  <c r="T529" i="2"/>
  <c r="U529" i="2" s="1"/>
  <c r="T93" i="2"/>
  <c r="U93" i="2" s="1"/>
  <c r="T809" i="2"/>
  <c r="U809" i="2" s="1"/>
  <c r="T383" i="2"/>
  <c r="U383" i="2" s="1"/>
  <c r="T996" i="2"/>
  <c r="U996" i="2" s="1"/>
  <c r="T1086" i="2"/>
  <c r="U1086" i="2" s="1"/>
  <c r="T379" i="2"/>
  <c r="U379" i="2" s="1"/>
  <c r="T729" i="2"/>
  <c r="U729" i="2" s="1"/>
  <c r="T1128" i="2"/>
  <c r="U1128" i="2" s="1"/>
  <c r="T975" i="2"/>
  <c r="U975" i="2" s="1"/>
  <c r="T1255" i="2"/>
  <c r="U1255" i="2" s="1"/>
  <c r="T571" i="2"/>
  <c r="U571" i="2" s="1"/>
  <c r="T1263" i="2"/>
  <c r="U1263" i="2" s="1"/>
  <c r="T525" i="2"/>
  <c r="U525" i="2" s="1"/>
  <c r="T172" i="2"/>
  <c r="U172" i="2" s="1"/>
  <c r="T210" i="2"/>
  <c r="U210" i="2" s="1"/>
  <c r="T774" i="2"/>
  <c r="U774" i="2" s="1"/>
  <c r="T586" i="2"/>
  <c r="U586" i="2" s="1"/>
  <c r="T767" i="2"/>
  <c r="U767" i="2" s="1"/>
  <c r="T886" i="2"/>
  <c r="U886" i="2" s="1"/>
  <c r="T935" i="2"/>
  <c r="U935" i="2" s="1"/>
  <c r="T618" i="2"/>
  <c r="U618" i="2" s="1"/>
  <c r="T849" i="2"/>
  <c r="U849" i="2" s="1"/>
  <c r="T1141" i="2"/>
  <c r="U1141" i="2" s="1"/>
  <c r="T196" i="2"/>
  <c r="U196" i="2" s="1"/>
  <c r="T381" i="2"/>
  <c r="U381" i="2" s="1"/>
  <c r="T1077" i="2"/>
  <c r="U1077" i="2" s="1"/>
  <c r="T646" i="2"/>
  <c r="U646" i="2" s="1"/>
  <c r="T350" i="2"/>
  <c r="U350" i="2" s="1"/>
  <c r="T1124" i="2"/>
  <c r="U1124" i="2" s="1"/>
  <c r="T683" i="2"/>
  <c r="U683" i="2" s="1"/>
  <c r="T979" i="2"/>
  <c r="U979" i="2" s="1"/>
  <c r="T142" i="2"/>
  <c r="U142" i="2" s="1"/>
  <c r="T245" i="2"/>
  <c r="U245" i="2" s="1"/>
  <c r="T848" i="2"/>
  <c r="U848" i="2" s="1"/>
  <c r="T804" i="2"/>
  <c r="U804" i="2" s="1"/>
  <c r="T148" i="2"/>
  <c r="U148" i="2" s="1"/>
  <c r="T56" i="2"/>
  <c r="U56" i="2" s="1"/>
  <c r="T144" i="2"/>
  <c r="U144" i="2" s="1"/>
  <c r="T427" i="2"/>
  <c r="U427" i="2" s="1"/>
  <c r="T1040" i="2"/>
  <c r="U1040" i="2" s="1"/>
  <c r="T581" i="2"/>
  <c r="U581" i="2" s="1"/>
  <c r="T629" i="2"/>
  <c r="U629" i="2" s="1"/>
  <c r="T1162" i="2"/>
  <c r="U1162" i="2" s="1"/>
  <c r="T1186" i="2"/>
  <c r="U1186" i="2" s="1"/>
  <c r="T1065" i="2"/>
  <c r="U1065" i="2" s="1"/>
  <c r="T154" i="2"/>
  <c r="U154" i="2" s="1"/>
  <c r="T1199" i="2"/>
  <c r="U1199" i="2" s="1"/>
  <c r="T292" i="2"/>
  <c r="U292" i="2" s="1"/>
  <c r="T1264" i="2"/>
  <c r="U1264" i="2" s="1"/>
  <c r="T652" i="2"/>
  <c r="U652" i="2" s="1"/>
  <c r="T692" i="2"/>
  <c r="U692" i="2" s="1"/>
  <c r="T391" i="2"/>
  <c r="U391" i="2" s="1"/>
  <c r="T929" i="2"/>
  <c r="U929" i="2" s="1"/>
  <c r="T1123" i="2"/>
  <c r="U1123" i="2" s="1"/>
  <c r="T395" i="2"/>
  <c r="U395" i="2" s="1"/>
  <c r="T1117" i="2"/>
  <c r="U1117" i="2" s="1"/>
  <c r="T783" i="2"/>
  <c r="U783" i="2" s="1"/>
  <c r="T306" i="2"/>
  <c r="U306" i="2" s="1"/>
  <c r="T31" i="2"/>
  <c r="U31" i="2" s="1"/>
  <c r="T335" i="2"/>
  <c r="U335" i="2" s="1"/>
  <c r="T1219" i="2"/>
  <c r="U1219" i="2" s="1"/>
  <c r="T288" i="2"/>
  <c r="U288" i="2" s="1"/>
  <c r="T760" i="2"/>
  <c r="U760" i="2" s="1"/>
  <c r="T188" i="2"/>
  <c r="U188" i="2" s="1"/>
  <c r="T433" i="2"/>
  <c r="U433" i="2" s="1"/>
  <c r="T344" i="2"/>
  <c r="U344" i="2" s="1"/>
  <c r="T1143" i="2"/>
  <c r="U1143" i="2" s="1"/>
  <c r="T18" i="2"/>
  <c r="U18" i="2" s="1"/>
  <c r="T978" i="2"/>
  <c r="U978" i="2" s="1"/>
  <c r="T203" i="2"/>
  <c r="U203" i="2" s="1"/>
  <c r="T464" i="2"/>
  <c r="U464" i="2" s="1"/>
  <c r="T470" i="2"/>
  <c r="U470" i="2" s="1"/>
  <c r="T202" i="2"/>
  <c r="U202" i="2" s="1"/>
  <c r="T1115" i="2"/>
  <c r="U1115" i="2" s="1"/>
  <c r="T1079" i="2"/>
  <c r="U1079" i="2" s="1"/>
  <c r="T133" i="2"/>
  <c r="U133" i="2" s="1"/>
  <c r="T479" i="2"/>
  <c r="U479" i="2" s="1"/>
  <c r="T1145" i="2"/>
  <c r="U1145" i="2" s="1"/>
  <c r="T770" i="2"/>
  <c r="U770" i="2" s="1"/>
  <c r="T1133" i="2"/>
  <c r="U1133" i="2" s="1"/>
  <c r="T1041" i="2"/>
  <c r="U1041" i="2" s="1"/>
  <c r="T545" i="2"/>
  <c r="U545" i="2" s="1"/>
  <c r="T394" i="2"/>
  <c r="U394" i="2" s="1"/>
  <c r="T1156" i="2"/>
  <c r="U1156" i="2" s="1"/>
  <c r="T965" i="2"/>
  <c r="U965" i="2" s="1"/>
  <c r="T338" i="2"/>
  <c r="U338" i="2" s="1"/>
  <c r="T1234" i="2"/>
  <c r="U1234" i="2" s="1"/>
  <c r="T982" i="2"/>
  <c r="U982" i="2" s="1"/>
  <c r="T150" i="2"/>
  <c r="U150" i="2" s="1"/>
  <c r="T874" i="2"/>
  <c r="U874" i="2" s="1"/>
  <c r="T1203" i="2"/>
  <c r="U1203" i="2" s="1"/>
  <c r="T563" i="2"/>
  <c r="U563" i="2" s="1"/>
  <c r="T1044" i="2"/>
  <c r="U1044" i="2" s="1"/>
  <c r="T214" i="2"/>
  <c r="U214" i="2" s="1"/>
  <c r="T526" i="2"/>
  <c r="U526" i="2" s="1"/>
  <c r="T45" i="2"/>
  <c r="U45" i="2" s="1"/>
  <c r="T193" i="2"/>
  <c r="U193" i="2" s="1"/>
  <c r="T611" i="2"/>
  <c r="U611" i="2" s="1"/>
  <c r="T192" i="2"/>
  <c r="U192" i="2" s="1"/>
  <c r="T461" i="2"/>
  <c r="U461" i="2" s="1"/>
  <c r="T811" i="2"/>
  <c r="U811" i="2" s="1"/>
  <c r="T334" i="2"/>
  <c r="U334" i="2" s="1"/>
  <c r="T15" i="2"/>
  <c r="U15" i="2" s="1"/>
  <c r="T927" i="2"/>
  <c r="U927" i="2" s="1"/>
  <c r="T21" i="2"/>
  <c r="U21" i="2" s="1"/>
  <c r="T145" i="2"/>
  <c r="U145" i="2" s="1"/>
  <c r="T299" i="2"/>
  <c r="U299" i="2" s="1"/>
  <c r="T857" i="2"/>
  <c r="U857" i="2" s="1"/>
  <c r="T281" i="2"/>
  <c r="U281" i="2" s="1"/>
  <c r="T301" i="2"/>
  <c r="U301" i="2" s="1"/>
  <c r="T516" i="2"/>
  <c r="U516" i="2" s="1"/>
  <c r="T1198" i="2"/>
  <c r="U1198" i="2" s="1"/>
  <c r="T1085" i="2"/>
  <c r="U1085" i="2" s="1"/>
  <c r="T1014" i="2"/>
  <c r="U1014" i="2" s="1"/>
  <c r="T303" i="2"/>
  <c r="U303" i="2" s="1"/>
  <c r="T747" i="2"/>
  <c r="U747" i="2" s="1"/>
  <c r="T54" i="2"/>
  <c r="U54" i="2" s="1"/>
  <c r="T1009" i="2"/>
  <c r="U1009" i="2" s="1"/>
  <c r="T1202" i="2"/>
  <c r="U1202" i="2" s="1"/>
  <c r="T870" i="2"/>
  <c r="U870" i="2" s="1"/>
  <c r="T47" i="2"/>
  <c r="U47" i="2" s="1"/>
  <c r="T911" i="2"/>
  <c r="U911" i="2" s="1"/>
  <c r="T463" i="2"/>
  <c r="U463" i="2" s="1"/>
  <c r="T228" i="2"/>
  <c r="U228" i="2" s="1"/>
  <c r="T1226" i="2"/>
  <c r="U1226" i="2" s="1"/>
  <c r="T1261" i="2"/>
  <c r="U1261" i="2" s="1"/>
  <c r="T477" i="2"/>
  <c r="U477" i="2" s="1"/>
  <c r="T248" i="2"/>
  <c r="U248" i="2" s="1"/>
  <c r="T1161" i="2"/>
  <c r="U1161" i="2" s="1"/>
  <c r="T824" i="2"/>
  <c r="U824" i="2" s="1"/>
  <c r="T14" i="2"/>
  <c r="U14" i="2" s="1"/>
  <c r="T113" i="2"/>
  <c r="U113" i="2" s="1"/>
  <c r="T307" i="2"/>
  <c r="U307" i="2" s="1"/>
  <c r="T660" i="2"/>
  <c r="U660" i="2" s="1"/>
  <c r="T540" i="2"/>
  <c r="U540" i="2" s="1"/>
  <c r="T1149" i="2"/>
  <c r="U1149" i="2" s="1"/>
  <c r="T166" i="2"/>
  <c r="U166" i="2" s="1"/>
  <c r="T62" i="2"/>
  <c r="U62" i="2" s="1"/>
  <c r="T1193" i="2"/>
  <c r="U1193" i="2" s="1"/>
  <c r="T170" i="2"/>
  <c r="U170" i="2" s="1"/>
  <c r="T1163" i="2"/>
  <c r="U1163" i="2" s="1"/>
  <c r="T1032" i="2"/>
  <c r="U1032" i="2" s="1"/>
  <c r="T1061" i="2"/>
  <c r="U1061" i="2" s="1"/>
  <c r="T1138" i="2"/>
  <c r="U1138" i="2" s="1"/>
  <c r="T916" i="2"/>
  <c r="U916" i="2" s="1"/>
  <c r="T473" i="2"/>
  <c r="U473" i="2" s="1"/>
  <c r="T26" i="2"/>
  <c r="U26" i="2" s="1"/>
  <c r="T374" i="2"/>
  <c r="U374" i="2" s="1"/>
  <c r="T594" i="2"/>
  <c r="U594" i="2" s="1"/>
  <c r="T1102" i="2"/>
  <c r="U1102" i="2" s="1"/>
  <c r="T418" i="2"/>
  <c r="U418" i="2" s="1"/>
  <c r="T568" i="2"/>
  <c r="U568" i="2" s="1"/>
  <c r="T905" i="2"/>
  <c r="U905" i="2" s="1"/>
  <c r="T1003" i="2"/>
  <c r="U1003" i="2" s="1"/>
  <c r="T720" i="2"/>
  <c r="U720" i="2" s="1"/>
  <c r="T780" i="2"/>
  <c r="U780" i="2" s="1"/>
  <c r="T1183" i="2"/>
  <c r="U1183" i="2" s="1"/>
  <c r="T1209" i="2"/>
  <c r="U1209" i="2" s="1"/>
  <c r="T283" i="2"/>
  <c r="U283" i="2" s="1"/>
  <c r="T958" i="2"/>
  <c r="U958" i="2" s="1"/>
  <c r="T137" i="2"/>
  <c r="U137" i="2" s="1"/>
  <c r="T619" i="2"/>
  <c r="U619" i="2" s="1"/>
  <c r="T495" i="2"/>
  <c r="U495" i="2" s="1"/>
  <c r="T616" i="2"/>
  <c r="U616" i="2" s="1"/>
  <c r="T1025" i="2"/>
  <c r="U1025" i="2" s="1"/>
  <c r="T278" i="2"/>
  <c r="U278" i="2" s="1"/>
  <c r="T937" i="2"/>
  <c r="U937" i="2" s="1"/>
  <c r="T212" i="2"/>
  <c r="U212" i="2" s="1"/>
  <c r="T386" i="2"/>
  <c r="U386" i="2" s="1"/>
  <c r="T551" i="2"/>
  <c r="U551" i="2" s="1"/>
  <c r="T913" i="2"/>
  <c r="U913" i="2" s="1"/>
  <c r="T1176" i="2"/>
  <c r="U1176" i="2" s="1"/>
  <c r="T1074" i="2"/>
  <c r="U1074" i="2" s="1"/>
  <c r="T583" i="2"/>
  <c r="U583" i="2" s="1"/>
  <c r="T1006" i="2"/>
  <c r="U1006" i="2" s="1"/>
  <c r="T396" i="2"/>
  <c r="U396" i="2" s="1"/>
  <c r="T1135" i="2"/>
  <c r="U1135" i="2" s="1"/>
  <c r="T376" i="2"/>
  <c r="U376" i="2" s="1"/>
  <c r="T661" i="2"/>
  <c r="U661" i="2" s="1"/>
  <c r="T1178" i="2"/>
  <c r="U1178" i="2" s="1"/>
  <c r="T647" i="2"/>
  <c r="U647" i="2" s="1"/>
  <c r="T39" i="2"/>
  <c r="U39" i="2" s="1"/>
  <c r="T345" i="2"/>
  <c r="U345" i="2" s="1"/>
  <c r="T143" i="2"/>
  <c r="U143" i="2" s="1"/>
  <c r="T291" i="2"/>
  <c r="U291" i="2" s="1"/>
  <c r="T920" i="2"/>
  <c r="U920" i="2" s="1"/>
  <c r="T946" i="2"/>
  <c r="U946" i="2" s="1"/>
  <c r="T599" i="2"/>
  <c r="U599" i="2" s="1"/>
  <c r="T686" i="2"/>
  <c r="U686" i="2" s="1"/>
  <c r="T881" i="2"/>
  <c r="U881" i="2" s="1"/>
  <c r="T114" i="2"/>
  <c r="U114" i="2" s="1"/>
  <c r="T346" i="2"/>
  <c r="U346" i="2" s="1"/>
  <c r="T397" i="2"/>
  <c r="U397" i="2" s="1"/>
  <c r="T116" i="2"/>
  <c r="U116" i="2" s="1"/>
  <c r="T316" i="2"/>
  <c r="U316" i="2" s="1"/>
  <c r="T223" i="2"/>
  <c r="U223" i="2" s="1"/>
  <c r="T233" i="2"/>
  <c r="U233" i="2" s="1"/>
  <c r="T941" i="2"/>
  <c r="U941" i="2" s="1"/>
  <c r="T900" i="2"/>
  <c r="U900" i="2" s="1"/>
  <c r="T437" i="2"/>
  <c r="U437" i="2" s="1"/>
  <c r="T557" i="2"/>
  <c r="U557" i="2" s="1"/>
  <c r="T44" i="2"/>
  <c r="U44" i="2" s="1"/>
  <c r="T853" i="2"/>
  <c r="U853" i="2" s="1"/>
  <c r="T1037" i="2"/>
  <c r="U1037" i="2" s="1"/>
  <c r="T736" i="2"/>
  <c r="U736" i="2" s="1"/>
  <c r="T980" i="2"/>
  <c r="U980" i="2" s="1"/>
  <c r="T776" i="2"/>
  <c r="U776" i="2" s="1"/>
  <c r="T588" i="2"/>
  <c r="U588" i="2" s="1"/>
  <c r="T1136" i="2"/>
  <c r="U1136" i="2" s="1"/>
  <c r="T325" i="2"/>
  <c r="U325" i="2" s="1"/>
  <c r="T340" i="2"/>
  <c r="U340" i="2" s="1"/>
  <c r="T478" i="2"/>
  <c r="U478" i="2" s="1"/>
  <c r="T653" i="2"/>
  <c r="U653" i="2" s="1"/>
  <c r="T642" i="2"/>
  <c r="U642" i="2" s="1"/>
  <c r="T637" i="2"/>
  <c r="U637" i="2" s="1"/>
  <c r="T1055" i="2"/>
  <c r="U1055" i="2" s="1"/>
  <c r="T977" i="2"/>
  <c r="U977" i="2" s="1"/>
  <c r="T159" i="2"/>
  <c r="U159" i="2" s="1"/>
  <c r="T347" i="2"/>
  <c r="U347" i="2" s="1"/>
  <c r="T705" i="2"/>
  <c r="U705" i="2" s="1"/>
  <c r="T295" i="2"/>
  <c r="U295" i="2" s="1"/>
  <c r="T440" i="2"/>
  <c r="U440" i="2" s="1"/>
  <c r="T23" i="2"/>
  <c r="U23" i="2" s="1"/>
  <c r="T1010" i="2"/>
  <c r="U1010" i="2" s="1"/>
  <c r="T833" i="2"/>
  <c r="U833" i="2" s="1"/>
  <c r="T730" i="2"/>
  <c r="U730" i="2" s="1"/>
  <c r="T486" i="2"/>
  <c r="U486" i="2" s="1"/>
  <c r="T152" i="2"/>
  <c r="U152" i="2" s="1"/>
  <c r="T1241" i="2"/>
  <c r="U1241" i="2" s="1"/>
  <c r="T108" i="2"/>
  <c r="U108" i="2" s="1"/>
  <c r="T1134" i="2"/>
  <c r="U1134" i="2" s="1"/>
  <c r="T186" i="2"/>
  <c r="U186" i="2" s="1"/>
  <c r="T413" i="2"/>
  <c r="U413" i="2" s="1"/>
  <c r="T1042" i="2"/>
  <c r="U1042" i="2" s="1"/>
  <c r="T1098" i="2"/>
  <c r="U1098" i="2" s="1"/>
  <c r="T658" i="2"/>
  <c r="U658" i="2" s="1"/>
  <c r="T380" i="2"/>
  <c r="U380" i="2" s="1"/>
  <c r="T933" i="2"/>
  <c r="U933" i="2" s="1"/>
  <c r="T792" i="2"/>
  <c r="U792" i="2" s="1"/>
  <c r="T286" i="2"/>
  <c r="U286" i="2" s="1"/>
  <c r="T489" i="2"/>
  <c r="U489" i="2" s="1"/>
  <c r="T1021" i="2"/>
  <c r="U1021" i="2" s="1"/>
  <c r="T101" i="2"/>
  <c r="U101" i="2" s="1"/>
  <c r="T910" i="2"/>
  <c r="U910" i="2" s="1"/>
  <c r="T717" i="2"/>
  <c r="U717" i="2" s="1"/>
  <c r="T160" i="2"/>
  <c r="U160" i="2" s="1"/>
  <c r="T633" i="2"/>
  <c r="U633" i="2" s="1"/>
  <c r="T1207" i="2"/>
  <c r="U1207" i="2" s="1"/>
  <c r="T919" i="2"/>
  <c r="U919" i="2" s="1"/>
  <c r="T1057" i="2"/>
  <c r="U1057" i="2" s="1"/>
  <c r="T387" i="2"/>
  <c r="U387" i="2" s="1"/>
  <c r="T1097" i="2"/>
  <c r="U1097" i="2" s="1"/>
  <c r="T1071" i="2"/>
  <c r="U1071" i="2" s="1"/>
  <c r="T598" i="2"/>
  <c r="U598" i="2" s="1"/>
  <c r="T531" i="2"/>
  <c r="U531" i="2" s="1"/>
  <c r="T138" i="2"/>
  <c r="U138" i="2" s="1"/>
  <c r="T891" i="2"/>
  <c r="U891" i="2" s="1"/>
  <c r="T624" i="2"/>
  <c r="U624" i="2" s="1"/>
  <c r="T1175" i="2"/>
  <c r="U1175" i="2" s="1"/>
  <c r="T293" i="2"/>
  <c r="U293" i="2" s="1"/>
  <c r="T1109" i="2"/>
  <c r="U1109" i="2" s="1"/>
  <c r="T300" i="2"/>
  <c r="U300" i="2" s="1"/>
  <c r="T718" i="2"/>
  <c r="U718" i="2" s="1"/>
  <c r="T265" i="2"/>
  <c r="U265" i="2" s="1"/>
  <c r="T734" i="2"/>
  <c r="U734" i="2" s="1"/>
  <c r="T1239" i="2"/>
  <c r="U1239" i="2" s="1"/>
  <c r="T336" i="2"/>
  <c r="U336" i="2" s="1"/>
  <c r="T330" i="2"/>
  <c r="U330" i="2" s="1"/>
  <c r="T171" i="2"/>
  <c r="U171" i="2" s="1"/>
  <c r="T1230" i="2"/>
  <c r="U1230" i="2" s="1"/>
  <c r="T684" i="2"/>
  <c r="U684" i="2" s="1"/>
  <c r="T643" i="2"/>
  <c r="U643" i="2" s="1"/>
  <c r="T1223" i="2"/>
  <c r="U1223" i="2" s="1"/>
  <c r="T521" i="2"/>
  <c r="U521" i="2" s="1"/>
  <c r="T546" i="2"/>
  <c r="U546" i="2" s="1"/>
  <c r="T1187" i="2"/>
  <c r="U1187" i="2" s="1"/>
  <c r="T627" i="2"/>
  <c r="U627" i="2" s="1"/>
  <c r="T201" i="2"/>
  <c r="U201" i="2" s="1"/>
  <c r="T1169" i="2"/>
  <c r="U1169" i="2" s="1"/>
  <c r="T968" i="2"/>
  <c r="U968" i="2" s="1"/>
  <c r="T626" i="2"/>
  <c r="U626" i="2" s="1"/>
  <c r="T1018" i="2"/>
  <c r="U1018" i="2" s="1"/>
  <c r="T1019" i="2"/>
  <c r="U1019" i="2" s="1"/>
  <c r="T625" i="2"/>
  <c r="U625" i="2" s="1"/>
  <c r="T410" i="2"/>
  <c r="U410" i="2" s="1"/>
  <c r="T901" i="2"/>
  <c r="U901" i="2" s="1"/>
  <c r="T1211" i="2"/>
  <c r="U1211" i="2" s="1"/>
  <c r="T840" i="2"/>
  <c r="U840" i="2" s="1"/>
  <c r="T416" i="2"/>
  <c r="U416" i="2" s="1"/>
  <c r="T1173" i="2"/>
  <c r="U1173" i="2" s="1"/>
  <c r="T1113" i="2"/>
  <c r="U1113" i="2" s="1"/>
  <c r="T518" i="2"/>
  <c r="U518" i="2" s="1"/>
  <c r="T1233" i="2"/>
  <c r="U1233" i="2" s="1"/>
  <c r="T25" i="2"/>
  <c r="U25" i="2" s="1"/>
  <c r="T1152" i="2"/>
  <c r="U1152" i="2" s="1"/>
  <c r="T932" i="2"/>
  <c r="U932" i="2" s="1"/>
  <c r="T1039" i="2"/>
  <c r="U1039" i="2" s="1"/>
  <c r="T92" i="2"/>
  <c r="U92" i="2" s="1"/>
  <c r="T362" i="2"/>
  <c r="U362" i="2" s="1"/>
  <c r="T1191" i="2"/>
  <c r="U1191" i="2" s="1"/>
  <c r="T118" i="2"/>
  <c r="U118" i="2" s="1"/>
  <c r="T993" i="2"/>
  <c r="U993" i="2" s="1"/>
  <c r="T332" i="2"/>
  <c r="U332" i="2" s="1"/>
  <c r="T429" i="2"/>
  <c r="U429" i="2" s="1"/>
  <c r="T1007" i="2"/>
  <c r="U1007" i="2" s="1"/>
  <c r="T912" i="2"/>
  <c r="U912" i="2" s="1"/>
  <c r="T687" i="2"/>
  <c r="U687" i="2" s="1"/>
  <c r="T1220" i="2"/>
  <c r="U1220" i="2" s="1"/>
  <c r="T1023" i="2"/>
  <c r="U1023" i="2" s="1"/>
  <c r="T973" i="2"/>
  <c r="U973" i="2" s="1"/>
  <c r="T24" i="2"/>
  <c r="U24" i="2" s="1"/>
  <c r="T1015" i="2"/>
  <c r="U1015" i="2" s="1"/>
  <c r="T528" i="2"/>
  <c r="U528" i="2" s="1"/>
  <c r="T1225" i="2"/>
  <c r="U1225" i="2" s="1"/>
  <c r="T574" i="2"/>
  <c r="U574" i="2" s="1"/>
  <c r="T1172" i="2"/>
  <c r="U1172" i="2" s="1"/>
  <c r="T786" i="2"/>
  <c r="U786" i="2" s="1"/>
  <c r="T242" i="2"/>
  <c r="U242" i="2" s="1"/>
  <c r="T550" i="2"/>
  <c r="U550" i="2" s="1"/>
  <c r="T515" i="2"/>
  <c r="U515" i="2" s="1"/>
  <c r="T1034" i="2"/>
  <c r="U1034" i="2" s="1"/>
  <c r="T514" i="2"/>
  <c r="U514" i="2" s="1"/>
  <c r="T726" i="2"/>
  <c r="U726" i="2" s="1"/>
  <c r="T576" i="2"/>
  <c r="U576" i="2" s="1"/>
  <c r="T1092" i="2"/>
  <c r="U1092" i="2" s="1"/>
  <c r="T805" i="2"/>
  <c r="U805" i="2" s="1"/>
  <c r="T1045" i="2"/>
  <c r="U1045" i="2" s="1"/>
  <c r="T249" i="2"/>
  <c r="U249" i="2" s="1"/>
  <c r="T505" i="2"/>
  <c r="U505" i="2" s="1"/>
  <c r="T1196" i="2"/>
  <c r="U1196" i="2" s="1"/>
  <c r="T675" i="2"/>
  <c r="U675" i="2" s="1"/>
  <c r="T41" i="2"/>
  <c r="U41" i="2" s="1"/>
  <c r="T669" i="2"/>
  <c r="U669" i="2" s="1"/>
  <c r="T12" i="2"/>
  <c r="T445" i="2"/>
  <c r="U445" i="2" s="1"/>
  <c r="T679" i="2"/>
  <c r="U679" i="2" s="1"/>
  <c r="T232" i="2"/>
  <c r="U232" i="2" s="1"/>
  <c r="T453" i="2"/>
  <c r="U453" i="2" s="1"/>
  <c r="T826" i="2"/>
  <c r="U826" i="2" s="1"/>
  <c r="T700" i="2"/>
  <c r="U700" i="2" s="1"/>
  <c r="T67" i="2"/>
  <c r="U67" i="2" s="1"/>
  <c r="T29" i="2"/>
  <c r="U29" i="2" s="1"/>
  <c r="T817" i="2"/>
  <c r="U817" i="2" s="1"/>
  <c r="T279" i="2"/>
  <c r="U279" i="2" s="1"/>
  <c r="T76" i="2"/>
  <c r="U76" i="2" s="1"/>
  <c r="T1119" i="2"/>
  <c r="U1119" i="2" s="1"/>
  <c r="T815" i="2"/>
  <c r="U815" i="2" s="1"/>
  <c r="T816" i="2"/>
  <c r="U816" i="2" s="1"/>
  <c r="T199" i="2"/>
  <c r="U199" i="2" s="1"/>
  <c r="T294" i="2"/>
  <c r="U294" i="2" s="1"/>
  <c r="T590" i="2"/>
  <c r="U590" i="2" s="1"/>
  <c r="T1214" i="2"/>
  <c r="U1214" i="2" s="1"/>
  <c r="T435" i="2"/>
  <c r="U435" i="2" s="1"/>
  <c r="T428" i="2"/>
  <c r="U428" i="2" s="1"/>
  <c r="T1213" i="2"/>
  <c r="U1213" i="2" s="1"/>
  <c r="T354" i="2"/>
  <c r="U354" i="2" s="1"/>
  <c r="T825" i="2"/>
  <c r="U825" i="2" s="1"/>
  <c r="T1118" i="2"/>
  <c r="U1118" i="2" s="1"/>
  <c r="T798" i="2"/>
  <c r="U798" i="2" s="1"/>
  <c r="T264" i="2"/>
  <c r="U264" i="2" s="1"/>
  <c r="T289" i="2"/>
  <c r="U289" i="2" s="1"/>
  <c r="T207" i="2"/>
  <c r="U207" i="2" s="1"/>
  <c r="T274" i="2"/>
  <c r="U274" i="2" s="1"/>
  <c r="T659" i="2"/>
  <c r="U659" i="2" s="1"/>
  <c r="T990" i="2"/>
  <c r="U990" i="2" s="1"/>
  <c r="T620" i="2"/>
  <c r="U620" i="2" s="1"/>
  <c r="T421" i="2"/>
  <c r="U421" i="2" s="1"/>
  <c r="T30" i="2"/>
  <c r="U30" i="2" s="1"/>
  <c r="T178" i="2"/>
  <c r="U178" i="2" s="1"/>
  <c r="T250" i="2"/>
  <c r="U250" i="2" s="1"/>
  <c r="T810" i="2"/>
  <c r="U810" i="2" s="1"/>
  <c r="T969" i="2"/>
  <c r="U969" i="2" s="1"/>
  <c r="T423" i="2"/>
  <c r="U423" i="2" s="1"/>
  <c r="T98" i="2"/>
  <c r="U98" i="2" s="1"/>
  <c r="T448" i="2"/>
  <c r="U448" i="2" s="1"/>
  <c r="T612" i="2"/>
  <c r="U612" i="2" s="1"/>
  <c r="T141" i="2"/>
  <c r="U141" i="2" s="1"/>
  <c r="T235" i="2"/>
  <c r="U235" i="2" s="1"/>
  <c r="T851" i="2"/>
  <c r="U851" i="2" s="1"/>
  <c r="T465" i="2"/>
  <c r="U465" i="2" s="1"/>
  <c r="T75" i="2"/>
  <c r="U75" i="2" s="1"/>
  <c r="T189" i="2"/>
  <c r="U189" i="2" s="1"/>
  <c r="T725" i="2"/>
  <c r="U725" i="2" s="1"/>
  <c r="T537" i="2"/>
  <c r="U537" i="2" s="1"/>
  <c r="T253" i="2"/>
  <c r="U253" i="2" s="1"/>
  <c r="T967" i="2"/>
  <c r="U967" i="2" s="1"/>
  <c r="T513" i="2"/>
  <c r="U513" i="2" s="1"/>
  <c r="T956" i="2"/>
  <c r="U956" i="2" s="1"/>
  <c r="T1194" i="2"/>
  <c r="U1194" i="2" s="1"/>
  <c r="T554" i="2"/>
  <c r="U554" i="2" s="1"/>
  <c r="T561" i="2"/>
  <c r="U561" i="2" s="1"/>
  <c r="T503" i="2"/>
  <c r="U503" i="2" s="1"/>
  <c r="T241" i="2"/>
  <c r="U241" i="2" s="1"/>
  <c r="T573" i="2"/>
  <c r="U573" i="2" s="1"/>
  <c r="T1012" i="2"/>
  <c r="U1012" i="2" s="1"/>
  <c r="T822" i="2"/>
  <c r="U822" i="2" s="1"/>
  <c r="T842" i="2"/>
  <c r="U842" i="2" s="1"/>
  <c r="T954" i="2"/>
  <c r="U954" i="2" s="1"/>
  <c r="T1259" i="2"/>
  <c r="U1259" i="2" s="1"/>
  <c r="T555" i="2"/>
  <c r="U555" i="2" s="1"/>
  <c r="T219" i="2"/>
  <c r="U219" i="2" s="1"/>
  <c r="T1111" i="2"/>
  <c r="U1111" i="2" s="1"/>
  <c r="T204" i="2"/>
  <c r="U204" i="2" s="1"/>
  <c r="T176" i="2"/>
  <c r="U176" i="2" s="1"/>
  <c r="T1000" i="2"/>
  <c r="U1000" i="2" s="1"/>
  <c r="T673" i="2"/>
  <c r="U673" i="2" s="1"/>
  <c r="T962" i="2"/>
  <c r="U962" i="2" s="1"/>
  <c r="T889" i="2"/>
  <c r="U889" i="2" s="1"/>
  <c r="T1144" i="2"/>
  <c r="U1144" i="2" s="1"/>
  <c r="T125" i="2"/>
  <c r="U125" i="2" s="1"/>
  <c r="T491" i="2"/>
  <c r="U491" i="2" s="1"/>
  <c r="T162" i="2"/>
  <c r="U162" i="2" s="1"/>
  <c r="T271" i="2"/>
  <c r="U271" i="2" s="1"/>
  <c r="T694" i="2"/>
  <c r="U694" i="2" s="1"/>
  <c r="T865" i="2"/>
  <c r="U865" i="2" s="1"/>
  <c r="T218" i="2"/>
  <c r="U218" i="2" s="1"/>
  <c r="T85" i="2"/>
  <c r="U85" i="2" s="1"/>
  <c r="T992" i="2"/>
  <c r="U992" i="2" s="1"/>
  <c r="T906" i="2"/>
  <c r="U906" i="2" s="1"/>
  <c r="T1266" i="2"/>
  <c r="U1266" i="2" s="1"/>
  <c r="T472" i="2"/>
  <c r="U472" i="2" s="1"/>
  <c r="T711" i="2"/>
  <c r="U711" i="2" s="1"/>
  <c r="T1189" i="2"/>
  <c r="U1189" i="2" s="1"/>
  <c r="T938" i="2"/>
  <c r="U938" i="2" s="1"/>
  <c r="T596" i="2"/>
  <c r="U596" i="2" s="1"/>
  <c r="T308" i="2"/>
  <c r="U308" i="2" s="1"/>
  <c r="T337" i="2"/>
  <c r="U337" i="2" s="1"/>
  <c r="T1139" i="2"/>
  <c r="U1139" i="2" s="1"/>
  <c r="T458" i="2"/>
  <c r="U458" i="2" s="1"/>
  <c r="T963" i="2"/>
  <c r="U963" i="2" s="1"/>
  <c r="T749" i="2"/>
  <c r="U749" i="2" s="1"/>
  <c r="T1231" i="2"/>
  <c r="U1231" i="2" s="1"/>
  <c r="T1228" i="2"/>
  <c r="U1228" i="2" s="1"/>
  <c r="T657" i="2"/>
  <c r="U657" i="2" s="1"/>
  <c r="T1181" i="2"/>
  <c r="U1181" i="2" s="1"/>
  <c r="T609" i="2"/>
  <c r="U609" i="2" s="1"/>
  <c r="T1242" i="2"/>
  <c r="U1242" i="2" s="1"/>
  <c r="T639" i="2"/>
  <c r="U639" i="2" s="1"/>
  <c r="T781" i="2"/>
  <c r="U781" i="2" s="1"/>
  <c r="T818" i="2"/>
  <c r="U818" i="2" s="1"/>
  <c r="T808" i="2"/>
  <c r="U808" i="2" s="1"/>
  <c r="T97" i="2"/>
  <c r="U97" i="2" s="1"/>
  <c r="T707" i="2"/>
  <c r="U707" i="2" s="1"/>
  <c r="T404" i="2"/>
  <c r="U404" i="2" s="1"/>
  <c r="T1069" i="2"/>
  <c r="U1069" i="2" s="1"/>
  <c r="T100" i="2"/>
  <c r="U100" i="2" s="1"/>
  <c r="T77" i="2"/>
  <c r="U77" i="2" s="1"/>
  <c r="T224" i="2"/>
  <c r="U224" i="2" s="1"/>
  <c r="T844" i="2"/>
  <c r="U844" i="2" s="1"/>
  <c r="T262" i="2"/>
  <c r="U262" i="2" s="1"/>
  <c r="T742" i="2"/>
  <c r="U742" i="2" s="1"/>
  <c r="T508" i="2"/>
  <c r="U508" i="2" s="1"/>
  <c r="T971" i="2"/>
  <c r="U971" i="2" s="1"/>
  <c r="T365" i="2"/>
  <c r="U365" i="2" s="1"/>
  <c r="T952" i="2"/>
  <c r="U952" i="2" s="1"/>
  <c r="T802" i="2"/>
  <c r="U802" i="2" s="1"/>
  <c r="T121" i="2"/>
  <c r="U121" i="2" s="1"/>
  <c r="T948" i="2"/>
  <c r="U948" i="2" s="1"/>
  <c r="T721" i="2"/>
  <c r="U721" i="2" s="1"/>
  <c r="T259" i="2"/>
  <c r="U259" i="2" s="1"/>
  <c r="T66" i="2"/>
  <c r="U66" i="2" s="1"/>
  <c r="T677" i="2"/>
  <c r="U677" i="2" s="1"/>
  <c r="T371" i="2"/>
  <c r="U371" i="2" s="1"/>
  <c r="T796" i="2"/>
  <c r="U796" i="2" s="1"/>
  <c r="T788" i="2"/>
  <c r="U788" i="2" s="1"/>
  <c r="T955" i="2"/>
  <c r="U955" i="2" s="1"/>
  <c r="T38" i="2"/>
  <c r="U38" i="2" s="1"/>
  <c r="T859" i="2"/>
  <c r="U859" i="2" s="1"/>
  <c r="T147" i="2"/>
  <c r="U147" i="2" s="1"/>
  <c r="T95" i="2"/>
  <c r="U95" i="2" s="1"/>
  <c r="T1029" i="2"/>
  <c r="U1029" i="2" s="1"/>
  <c r="T782" i="2"/>
  <c r="U782" i="2" s="1"/>
  <c r="T480" i="2"/>
  <c r="U480" i="2" s="1"/>
  <c r="T645" i="2"/>
  <c r="U645" i="2" s="1"/>
  <c r="T800" i="2"/>
  <c r="U800" i="2" s="1"/>
  <c r="T297" i="2"/>
  <c r="U297" i="2" s="1"/>
  <c r="T32" i="2"/>
  <c r="U32" i="2" s="1"/>
  <c r="T209" i="2"/>
  <c r="U209" i="2" s="1"/>
  <c r="T656" i="2"/>
  <c r="U656" i="2" s="1"/>
  <c r="T580" i="2"/>
  <c r="U580" i="2" s="1"/>
  <c r="T122" i="2"/>
  <c r="U122" i="2" s="1"/>
  <c r="T156" i="2"/>
  <c r="U156" i="2" s="1"/>
  <c r="T496" i="2"/>
  <c r="U496" i="2" s="1"/>
  <c r="T238" i="2"/>
  <c r="U238" i="2" s="1"/>
  <c r="T668" i="2"/>
  <c r="U668" i="2" s="1"/>
  <c r="T1046" i="2"/>
  <c r="U1046" i="2" s="1"/>
  <c r="T63" i="2"/>
  <c r="U63" i="2" s="1"/>
  <c r="T559" i="2"/>
  <c r="U559" i="2" s="1"/>
  <c r="T662" i="2"/>
  <c r="U662" i="2" s="1"/>
  <c r="T64" i="2"/>
  <c r="U64" i="2" s="1"/>
  <c r="T1217" i="2"/>
  <c r="U1217" i="2" s="1"/>
  <c r="T174" i="2"/>
  <c r="U174" i="2" s="1"/>
  <c r="T343" i="2"/>
  <c r="U343" i="2" s="1"/>
  <c r="T1125" i="2"/>
  <c r="U1125" i="2" s="1"/>
  <c r="T115" i="2"/>
  <c r="U115" i="2" s="1"/>
  <c r="T1221" i="2"/>
  <c r="U1221" i="2" s="1"/>
  <c r="T51" i="2"/>
  <c r="U51" i="2" s="1"/>
  <c r="T1073" i="2"/>
  <c r="U1073" i="2" s="1"/>
  <c r="T903" i="2"/>
  <c r="U903" i="2" s="1"/>
  <c r="T553" i="2"/>
  <c r="U553" i="2" s="1"/>
  <c r="T236" i="2"/>
  <c r="U236" i="2" s="1"/>
  <c r="T454" i="2"/>
  <c r="U454" i="2" s="1"/>
  <c r="T632" i="2"/>
  <c r="U632" i="2" s="1"/>
  <c r="T1089" i="2"/>
  <c r="U1089" i="2" s="1"/>
  <c r="T940" i="2"/>
  <c r="U940" i="2" s="1"/>
  <c r="T739" i="2"/>
  <c r="U739" i="2" s="1"/>
  <c r="T71" i="2"/>
  <c r="U71" i="2" s="1"/>
  <c r="T65" i="2"/>
  <c r="U65" i="2" s="1"/>
  <c r="T135" i="2"/>
  <c r="U135" i="2" s="1"/>
  <c r="T507" i="2"/>
  <c r="U507" i="2" s="1"/>
  <c r="T1068" i="2"/>
  <c r="U1068" i="2" s="1"/>
  <c r="T787" i="2"/>
  <c r="U787" i="2" s="1"/>
  <c r="T33" i="2"/>
  <c r="U33" i="2" s="1"/>
  <c r="T208" i="2"/>
  <c r="U208" i="2" s="1"/>
  <c r="T887" i="2"/>
  <c r="U887" i="2" s="1"/>
  <c r="T801" i="2"/>
  <c r="U801" i="2" s="1"/>
  <c r="T323" i="2"/>
  <c r="U323" i="2" s="1"/>
  <c r="T179" i="2"/>
  <c r="U179" i="2" s="1"/>
  <c r="T1154" i="2"/>
  <c r="U1154" i="2" s="1"/>
  <c r="T636" i="2"/>
  <c r="U636" i="2" s="1"/>
  <c r="T773" i="2"/>
  <c r="U773" i="2" s="1"/>
  <c r="T402" i="2"/>
  <c r="U402" i="2" s="1"/>
  <c r="T666" i="2"/>
  <c r="U666" i="2" s="1"/>
  <c r="T439" i="2"/>
  <c r="U439" i="2" s="1"/>
  <c r="T175" i="2"/>
  <c r="U175" i="2" s="1"/>
  <c r="T532" i="2"/>
  <c r="U532" i="2" s="1"/>
  <c r="T107" i="2"/>
  <c r="U107" i="2" s="1"/>
  <c r="T436" i="2"/>
  <c r="U436" i="2" s="1"/>
  <c r="T342" i="2"/>
  <c r="U342" i="2" s="1"/>
  <c r="T708" i="2"/>
  <c r="U708" i="2" s="1"/>
  <c r="T167" i="2"/>
  <c r="U167" i="2" s="1"/>
  <c r="T1201" i="2"/>
  <c r="U1201" i="2" s="1"/>
  <c r="T237" i="2"/>
  <c r="U237" i="2" s="1"/>
  <c r="T1244" i="2"/>
  <c r="U1244" i="2" s="1"/>
  <c r="T1116" i="2"/>
  <c r="U1116" i="2" s="1"/>
  <c r="T99" i="2"/>
  <c r="U99" i="2" s="1"/>
  <c r="T1095" i="2"/>
  <c r="U1095" i="2" s="1"/>
  <c r="T1114" i="2"/>
  <c r="U1114" i="2" s="1"/>
  <c r="T959" i="2"/>
  <c r="U959" i="2" s="1"/>
  <c r="T1150" i="2"/>
  <c r="U1150" i="2" s="1"/>
  <c r="T84" i="2"/>
  <c r="U84" i="2" s="1"/>
  <c r="T1002" i="2"/>
  <c r="U1002" i="2" s="1"/>
  <c r="T538" i="2"/>
  <c r="U538" i="2" s="1"/>
  <c r="T1093" i="2"/>
  <c r="U1093" i="2" s="1"/>
  <c r="T976" i="2"/>
  <c r="U976" i="2" s="1"/>
  <c r="T986" i="2"/>
  <c r="U986" i="2" s="1"/>
  <c r="T655" i="2"/>
  <c r="U655" i="2" s="1"/>
  <c r="T519" i="2"/>
  <c r="U519" i="2" s="1"/>
  <c r="T494" i="2"/>
  <c r="U494" i="2" s="1"/>
  <c r="T544" i="2"/>
  <c r="U544" i="2" s="1"/>
  <c r="T499" i="2"/>
  <c r="U499" i="2" s="1"/>
  <c r="T1195" i="2"/>
  <c r="U1195" i="2" s="1"/>
  <c r="T73" i="2"/>
  <c r="U73" i="2" s="1"/>
  <c r="T1159" i="2"/>
  <c r="U1159" i="2" s="1"/>
  <c r="T363" i="2"/>
  <c r="U363" i="2" s="1"/>
  <c r="T785" i="2"/>
  <c r="U785" i="2" s="1"/>
  <c r="T467" i="2"/>
  <c r="U467" i="2" s="1"/>
  <c r="T213" i="2"/>
  <c r="U213" i="2" s="1"/>
  <c r="T764" i="2"/>
  <c r="U764" i="2" s="1"/>
  <c r="T285" i="2"/>
  <c r="U285" i="2" s="1"/>
  <c r="T1250" i="2"/>
  <c r="U1250" i="2" s="1"/>
  <c r="T1190" i="2"/>
  <c r="U1190" i="2" s="1"/>
  <c r="T369" i="2"/>
  <c r="U369" i="2" s="1"/>
  <c r="T862" i="2"/>
  <c r="U862" i="2" s="1"/>
  <c r="T799" i="2"/>
  <c r="U799" i="2" s="1"/>
  <c r="T622" i="2"/>
  <c r="U622" i="2" s="1"/>
  <c r="T697" i="2"/>
  <c r="U697" i="2" s="1"/>
  <c r="T858" i="2"/>
  <c r="U858" i="2" s="1"/>
  <c r="T481" i="2"/>
  <c r="U481" i="2" s="1"/>
  <c r="T126" i="2"/>
  <c r="U126" i="2" s="1"/>
  <c r="T777" i="2"/>
  <c r="U777" i="2" s="1"/>
  <c r="T1236" i="2"/>
  <c r="U1236" i="2" s="1"/>
  <c r="T273" i="2"/>
  <c r="U273" i="2" s="1"/>
  <c r="T1066" i="2"/>
  <c r="U1066" i="2" s="1"/>
  <c r="T1246" i="2"/>
  <c r="U1246" i="2" s="1"/>
  <c r="T1075" i="2"/>
  <c r="U1075" i="2" s="1"/>
  <c r="T695" i="2"/>
  <c r="U695" i="2" s="1"/>
  <c r="T806" i="2"/>
  <c r="U806" i="2" s="1"/>
  <c r="T331" i="2"/>
  <c r="U331" i="2" s="1"/>
  <c r="T924" i="2"/>
  <c r="U924" i="2" s="1"/>
  <c r="T1120" i="2"/>
  <c r="U1120" i="2" s="1"/>
  <c r="T602" i="2"/>
  <c r="U602" i="2" s="1"/>
  <c r="T524" i="2"/>
  <c r="U524" i="2" s="1"/>
  <c r="T603" i="2"/>
  <c r="U603" i="2" s="1"/>
  <c r="T36" i="2"/>
  <c r="U36" i="2" s="1"/>
  <c r="T80" i="2"/>
  <c r="U80" i="2" s="1"/>
  <c r="T1053" i="2"/>
  <c r="U1053" i="2" s="1"/>
  <c r="T560" i="2"/>
  <c r="U560" i="2" s="1"/>
  <c r="T375" i="2"/>
  <c r="U375" i="2" s="1"/>
  <c r="T852" i="2"/>
  <c r="U852" i="2" s="1"/>
  <c r="T775" i="2"/>
  <c r="U775" i="2" s="1"/>
  <c r="T902" i="2"/>
  <c r="U902" i="2" s="1"/>
  <c r="T812" i="2"/>
  <c r="U812" i="2" s="1"/>
  <c r="T841" i="2"/>
  <c r="U841" i="2" s="1"/>
  <c r="T600" i="2"/>
  <c r="U600" i="2" s="1"/>
  <c r="T34" i="2"/>
  <c r="U34" i="2" s="1"/>
  <c r="T793" i="2"/>
  <c r="U793" i="2" s="1"/>
  <c r="T111" i="2"/>
  <c r="U111" i="2" s="1"/>
  <c r="T909" i="2"/>
  <c r="U909" i="2" s="1"/>
  <c r="T1016" i="2"/>
  <c r="U1016" i="2" s="1"/>
  <c r="T885" i="2"/>
  <c r="U885" i="2" s="1"/>
  <c r="T140" i="2"/>
  <c r="U140" i="2" s="1"/>
  <c r="T104" i="2"/>
  <c r="U104" i="2" s="1"/>
  <c r="T869" i="2"/>
  <c r="U869" i="2" s="1"/>
  <c r="T527" i="2"/>
  <c r="U527" i="2" s="1"/>
  <c r="T432" i="2"/>
  <c r="U432" i="2" s="1"/>
  <c r="T205" i="2"/>
  <c r="U205" i="2" s="1"/>
  <c r="T1237" i="2"/>
  <c r="U1237" i="2" s="1"/>
  <c r="T190" i="2"/>
  <c r="U190" i="2" s="1"/>
  <c r="T856" i="2"/>
  <c r="U856" i="2" s="1"/>
  <c r="T676" i="2"/>
  <c r="U676" i="2" s="1"/>
  <c r="T896" i="2"/>
  <c r="U896" i="2" s="1"/>
  <c r="T134" i="2"/>
  <c r="U134" i="2" s="1"/>
  <c r="T1142" i="2"/>
  <c r="U1142" i="2" s="1"/>
  <c r="T931" i="2"/>
  <c r="U931" i="2" s="1"/>
  <c r="T471" i="2"/>
  <c r="U471" i="2" s="1"/>
  <c r="T928" i="2"/>
  <c r="U928" i="2" s="1"/>
  <c r="T564" i="2"/>
  <c r="U564" i="2" s="1"/>
  <c r="T614" i="2"/>
  <c r="U614" i="2" s="1"/>
  <c r="T750" i="2"/>
  <c r="U750" i="2" s="1"/>
  <c r="T1235" i="2"/>
  <c r="U1235" i="2" s="1"/>
  <c r="T475" i="2"/>
  <c r="U475" i="2" s="1"/>
  <c r="T1129" i="2"/>
  <c r="U1129" i="2" s="1"/>
  <c r="T846" i="2"/>
  <c r="U846" i="2" s="1"/>
  <c r="T385" i="2"/>
  <c r="U385" i="2" s="1"/>
  <c r="T520" i="2"/>
  <c r="U520" i="2" s="1"/>
  <c r="T741" i="2"/>
  <c r="U741" i="2" s="1"/>
  <c r="T393" i="2"/>
  <c r="U393" i="2" s="1"/>
  <c r="T87" i="2"/>
  <c r="U87" i="2" s="1"/>
  <c r="T680" i="2"/>
  <c r="U680" i="2" s="1"/>
  <c r="T1106" i="2"/>
  <c r="U1106" i="2" s="1"/>
  <c r="T1038" i="2"/>
  <c r="U1038" i="2" s="1"/>
  <c r="T1257" i="2"/>
  <c r="U1257" i="2" s="1"/>
  <c r="T446" i="2"/>
  <c r="U446" i="2" s="1"/>
  <c r="T1240" i="2"/>
  <c r="U1240" i="2" s="1"/>
  <c r="T129" i="2"/>
  <c r="U129" i="2" s="1"/>
  <c r="T752" i="2"/>
  <c r="U752" i="2" s="1"/>
  <c r="T469" i="2"/>
  <c r="U469" i="2" s="1"/>
  <c r="T960" i="2"/>
  <c r="U960" i="2" s="1"/>
  <c r="T790" i="2"/>
  <c r="U790" i="2" s="1"/>
  <c r="T1184" i="2"/>
  <c r="U1184" i="2" s="1"/>
  <c r="T430" i="2"/>
  <c r="U430" i="2" s="1"/>
  <c r="T389" i="2"/>
  <c r="U389" i="2" s="1"/>
  <c r="T1017" i="2"/>
  <c r="U1017" i="2" s="1"/>
  <c r="T19" i="2"/>
  <c r="U19" i="2" s="1"/>
  <c r="T794" i="2"/>
  <c r="U794" i="2" s="1"/>
  <c r="T155" i="2"/>
  <c r="U155" i="2" s="1"/>
  <c r="T405" i="2"/>
  <c r="U405" i="2" s="1"/>
  <c r="T425" i="2"/>
  <c r="U425" i="2" s="1"/>
  <c r="T358" i="2"/>
  <c r="U358" i="2" s="1"/>
  <c r="T352" i="2"/>
  <c r="U352" i="2" s="1"/>
  <c r="T312" i="2"/>
  <c r="U312" i="2" s="1"/>
  <c r="T89" i="2"/>
  <c r="U89" i="2" s="1"/>
  <c r="T22" i="2"/>
  <c r="U22" i="2" s="1"/>
  <c r="T715" i="2"/>
  <c r="U715" i="2" s="1"/>
  <c r="T317" i="2"/>
  <c r="U317" i="2" s="1"/>
  <c r="T239" i="2"/>
  <c r="U239" i="2" s="1"/>
  <c r="T837" i="2"/>
  <c r="U837" i="2" s="1"/>
  <c r="T917" i="2"/>
  <c r="U917" i="2" s="1"/>
  <c r="T110" i="2"/>
  <c r="U110" i="2" s="1"/>
  <c r="T234" i="2"/>
  <c r="U234" i="2" s="1"/>
  <c r="T1218" i="2"/>
  <c r="U1218" i="2" s="1"/>
  <c r="T987" i="2"/>
  <c r="U987" i="2" s="1"/>
  <c r="T318" i="2"/>
  <c r="U318" i="2" s="1"/>
  <c r="T829" i="2"/>
  <c r="U829" i="2" s="1"/>
  <c r="T1105" i="2"/>
  <c r="U1105" i="2" s="1"/>
  <c r="T302" i="2"/>
  <c r="U302" i="2" s="1"/>
  <c r="T644" i="2"/>
  <c r="U644" i="2" s="1"/>
  <c r="T1033" i="2"/>
  <c r="U1033" i="2" s="1"/>
  <c r="T512" i="2"/>
  <c r="U512" i="2" s="1"/>
  <c r="T830" i="2"/>
  <c r="U830" i="2" s="1"/>
  <c r="T1062" i="2"/>
  <c r="U1062" i="2" s="1"/>
  <c r="T408" i="2"/>
  <c r="U408" i="2" s="1"/>
  <c r="T177" i="2"/>
  <c r="U177" i="2" s="1"/>
  <c r="T1151" i="2"/>
  <c r="U1151" i="2" s="1"/>
  <c r="T738" i="2"/>
  <c r="U738" i="2" s="1"/>
  <c r="T828" i="2"/>
  <c r="U828" i="2" s="1"/>
  <c r="T366" i="2"/>
  <c r="U366" i="2" s="1"/>
  <c r="T388" i="2"/>
  <c r="U388" i="2" s="1"/>
  <c r="T945" i="2"/>
  <c r="U945" i="2" s="1"/>
  <c r="T536" i="2"/>
  <c r="U536" i="2" s="1"/>
  <c r="T877" i="2"/>
  <c r="U877" i="2" s="1"/>
  <c r="T74" i="2"/>
  <c r="U74" i="2" s="1"/>
  <c r="T556" i="2"/>
  <c r="U556" i="2" s="1"/>
  <c r="T1132" i="2"/>
  <c r="U1132" i="2" s="1"/>
  <c r="T821" i="2"/>
  <c r="U821" i="2" s="1"/>
  <c r="T897" i="2"/>
  <c r="U897" i="2" s="1"/>
  <c r="T1247" i="2"/>
  <c r="U1247" i="2" s="1"/>
  <c r="T180" i="2"/>
  <c r="U180" i="2" s="1"/>
  <c r="T91" i="2"/>
  <c r="U91" i="2" s="1"/>
  <c r="T670" i="2"/>
  <c r="U670" i="2" s="1"/>
  <c r="T702" i="2"/>
  <c r="U702" i="2" s="1"/>
  <c r="T1165" i="2"/>
  <c r="U1165" i="2" s="1"/>
  <c r="T442" i="2"/>
  <c r="U442" i="2" s="1"/>
  <c r="T276" i="2"/>
  <c r="U276" i="2" s="1"/>
  <c r="T422" i="2"/>
  <c r="U422" i="2" s="1"/>
  <c r="T880" i="2"/>
  <c r="U880" i="2" s="1"/>
  <c r="T1179" i="2"/>
  <c r="U1179" i="2" s="1"/>
  <c r="T206" i="2"/>
  <c r="U206" i="2" s="1"/>
  <c r="T184" i="2"/>
  <c r="U184" i="2" s="1"/>
  <c r="T744" i="2"/>
  <c r="U744" i="2" s="1"/>
  <c r="T755" i="2"/>
  <c r="U755" i="2" s="1"/>
  <c r="T1030" i="2"/>
  <c r="U1030" i="2" s="1"/>
  <c r="T441" i="2"/>
  <c r="U441" i="2" s="1"/>
  <c r="T682" i="2"/>
  <c r="U682" i="2" s="1"/>
  <c r="T585" i="2"/>
  <c r="U585" i="2" s="1"/>
  <c r="T493" i="2"/>
  <c r="U493" i="2" s="1"/>
  <c r="T631" i="2"/>
  <c r="U631" i="2" s="1"/>
  <c r="T535" i="2"/>
  <c r="U535" i="2" s="1"/>
  <c r="T575" i="2"/>
  <c r="U575" i="2" s="1"/>
  <c r="T173" i="2"/>
  <c r="U173" i="2" s="1"/>
  <c r="T1096" i="2"/>
  <c r="U1096" i="2" s="1"/>
  <c r="T795" i="2"/>
  <c r="U795" i="2" s="1"/>
  <c r="T257" i="2"/>
  <c r="U257" i="2" s="1"/>
  <c r="T1192" i="2"/>
  <c r="U1192" i="2" s="1"/>
  <c r="T1087" i="2"/>
  <c r="U1087" i="2" s="1"/>
  <c r="T871" i="2"/>
  <c r="U871" i="2" s="1"/>
  <c r="T1137" i="2"/>
  <c r="U1137" i="2" s="1"/>
  <c r="T850" i="2"/>
  <c r="U850" i="2" s="1"/>
  <c r="T438" i="2"/>
  <c r="U438" i="2" s="1"/>
  <c r="T1229" i="2"/>
  <c r="U1229" i="2" s="1"/>
  <c r="T1048" i="2"/>
  <c r="U1048" i="2" s="1"/>
  <c r="T1031" i="2"/>
  <c r="U1031" i="2" s="1"/>
  <c r="T1112" i="2"/>
  <c r="U1112" i="2" s="1"/>
  <c r="T845" i="2"/>
  <c r="U845" i="2" s="1"/>
  <c r="T1252" i="2"/>
  <c r="U1252" i="2" s="1"/>
  <c r="T733" i="2"/>
  <c r="U733" i="2" s="1"/>
  <c r="T1224" i="2"/>
  <c r="U1224" i="2" s="1"/>
  <c r="T953" i="2"/>
  <c r="U953" i="2" s="1"/>
  <c r="T298" i="2"/>
  <c r="U298" i="2" s="1"/>
  <c r="T390" i="2"/>
  <c r="U390" i="2" s="1"/>
  <c r="T1215" i="2"/>
  <c r="U1215" i="2" s="1"/>
  <c r="T487" i="2"/>
  <c r="U487" i="2" s="1"/>
  <c r="T1026" i="2"/>
  <c r="U1026" i="2" s="1"/>
  <c r="T90" i="2"/>
  <c r="U90" i="2" s="1"/>
  <c r="T78" i="2"/>
  <c r="U78" i="2" s="1"/>
  <c r="T1013" i="2"/>
  <c r="U1013" i="2" s="1"/>
  <c r="T1067" i="2"/>
  <c r="U1067" i="2" s="1"/>
  <c r="T789" i="2"/>
  <c r="U789" i="2" s="1"/>
  <c r="T621" i="2"/>
  <c r="U621" i="2" s="1"/>
  <c r="T1043" i="2"/>
  <c r="U1043" i="2" s="1"/>
  <c r="T1174" i="2"/>
  <c r="U1174" i="2" s="1"/>
  <c r="T1232" i="2"/>
  <c r="U1232" i="2" s="1"/>
  <c r="T1188" i="2"/>
  <c r="U1188" i="2" s="1"/>
  <c r="T1148" i="2"/>
  <c r="U1148" i="2" s="1"/>
  <c r="T995" i="2"/>
  <c r="U995" i="2" s="1"/>
  <c r="T124" i="2"/>
  <c r="U124" i="2" s="1"/>
  <c r="T1254" i="2"/>
  <c r="U1254" i="2" s="1"/>
  <c r="T1126" i="2"/>
  <c r="U1126" i="2" s="1"/>
  <c r="T949" i="2"/>
  <c r="U949" i="2" s="1"/>
  <c r="T315" i="2"/>
  <c r="U315" i="2" s="1"/>
  <c r="T731" i="2"/>
  <c r="U731" i="2" s="1"/>
  <c r="T17" i="2"/>
  <c r="U17" i="2" s="1"/>
  <c r="T947" i="2"/>
  <c r="U947" i="2" s="1"/>
  <c r="T81" i="2"/>
  <c r="U81" i="2" s="1"/>
  <c r="T875" i="2"/>
  <c r="U875" i="2" s="1"/>
  <c r="T681" i="2"/>
  <c r="U681" i="2" s="1"/>
  <c r="T287" i="2"/>
  <c r="U287" i="2" s="1"/>
  <c r="T746" i="2"/>
  <c r="U746" i="2" s="1"/>
  <c r="T918" i="2"/>
  <c r="U918" i="2" s="1"/>
  <c r="T399" i="2"/>
  <c r="U399" i="2" s="1"/>
  <c r="T864" i="2"/>
  <c r="U864" i="2" s="1"/>
  <c r="T974" i="2"/>
  <c r="U974" i="2" s="1"/>
  <c r="T915" i="2"/>
  <c r="U915" i="2" s="1"/>
  <c r="T191" i="2"/>
  <c r="U191" i="2" s="1"/>
  <c r="T474" i="2"/>
  <c r="U474" i="2" s="1"/>
  <c r="T754" i="2"/>
  <c r="U754" i="2" s="1"/>
  <c r="T1008" i="2"/>
  <c r="U1008" i="2" s="1"/>
  <c r="T60" i="2"/>
  <c r="U60" i="2" s="1"/>
  <c r="T484" i="2"/>
  <c r="U484" i="2" s="1"/>
  <c r="T972" i="2"/>
  <c r="U972" i="2" s="1"/>
  <c r="T988" i="2"/>
  <c r="U988" i="2" s="1"/>
  <c r="T215" i="2"/>
  <c r="U215" i="2" s="1"/>
  <c r="T640" i="2"/>
  <c r="U640" i="2" s="1"/>
  <c r="T1200" i="2"/>
  <c r="U1200" i="2" s="1"/>
  <c r="T552" i="2"/>
  <c r="U552" i="2" s="1"/>
  <c r="T263" i="2"/>
  <c r="U263" i="2" s="1"/>
  <c r="T378" i="2"/>
  <c r="U378" i="2" s="1"/>
  <c r="T359" i="2"/>
  <c r="U359" i="2" s="1"/>
  <c r="T1212" i="2"/>
  <c r="U1212" i="2" s="1"/>
  <c r="T139" i="2"/>
  <c r="U139" i="2" s="1"/>
  <c r="T1094" i="2"/>
  <c r="U1094" i="2" s="1"/>
  <c r="T1090" i="2"/>
  <c r="U1090" i="2" s="1"/>
  <c r="T517" i="2"/>
  <c r="U517" i="2" s="1"/>
  <c r="T364" i="2"/>
  <c r="U364" i="2" s="1"/>
  <c r="T691" i="2"/>
  <c r="U691" i="2" s="1"/>
  <c r="T617" i="2"/>
  <c r="U617" i="2" s="1"/>
  <c r="T735" i="2"/>
  <c r="U735" i="2" s="1"/>
  <c r="T1072" i="2"/>
  <c r="U1072" i="2" s="1"/>
  <c r="T426" i="2"/>
  <c r="U426" i="2" s="1"/>
  <c r="T247" i="2"/>
  <c r="U247" i="2" s="1"/>
  <c r="T696" i="2"/>
  <c r="U696" i="2" s="1"/>
  <c r="T35" i="2"/>
  <c r="U35" i="2" s="1"/>
  <c r="T304" i="2"/>
  <c r="U304" i="2" s="1"/>
  <c r="T597" i="2"/>
  <c r="U597" i="2" s="1"/>
  <c r="T49" i="2"/>
  <c r="U49" i="2" s="1"/>
  <c r="T533" i="2"/>
  <c r="U533" i="2" s="1"/>
  <c r="T791" i="2"/>
  <c r="U791" i="2" s="1"/>
  <c r="T1091" i="2"/>
  <c r="U1091" i="2" s="1"/>
  <c r="T883" i="2"/>
  <c r="U883" i="2" s="1"/>
  <c r="T904" i="2"/>
  <c r="U904" i="2" s="1"/>
  <c r="T282" i="2"/>
  <c r="U282" i="2" s="1"/>
  <c r="T605" i="2"/>
  <c r="U605" i="2" s="1"/>
  <c r="T743" i="2"/>
  <c r="U743" i="2" s="1"/>
  <c r="T415" i="2"/>
  <c r="U415" i="2" s="1"/>
  <c r="T607" i="2"/>
  <c r="U607" i="2" s="1"/>
  <c r="T751" i="2"/>
  <c r="U751" i="2" s="1"/>
  <c r="T476" i="2"/>
  <c r="U476" i="2" s="1"/>
  <c r="T226" i="2"/>
  <c r="U226" i="2" s="1"/>
  <c r="T728" i="2"/>
  <c r="U728" i="2" s="1"/>
  <c r="T326" i="2"/>
  <c r="U326" i="2" s="1"/>
  <c r="T431" i="2"/>
  <c r="U431" i="2" s="1"/>
  <c r="T194" i="2"/>
  <c r="U194" i="2" s="1"/>
  <c r="T1099" i="2"/>
  <c r="U1099" i="2" s="1"/>
  <c r="T1004" i="2"/>
  <c r="U1004" i="2" s="1"/>
  <c r="T623" i="2"/>
  <c r="U623" i="2" s="1"/>
  <c r="T981" i="2"/>
  <c r="U981" i="2" s="1"/>
  <c r="T578" i="2"/>
  <c r="U578" i="2" s="1"/>
  <c r="T419" i="2"/>
  <c r="U419" i="2" s="1"/>
  <c r="T921" i="2"/>
  <c r="U921" i="2" s="1"/>
  <c r="T498" i="2"/>
  <c r="U498" i="2" s="1"/>
  <c r="T651" i="2"/>
  <c r="U651" i="2" s="1"/>
  <c r="T1011" i="2"/>
  <c r="U1011" i="2" s="1"/>
  <c r="T778" i="2"/>
  <c r="U778" i="2" s="1"/>
  <c r="T82" i="2"/>
  <c r="U82" i="2" s="1"/>
  <c r="T221" i="2"/>
  <c r="U221" i="2" s="1"/>
  <c r="T1052" i="2"/>
  <c r="U1052" i="2" s="1"/>
  <c r="T706" i="2"/>
  <c r="U706" i="2" s="1"/>
  <c r="T650" i="2"/>
  <c r="U650" i="2" s="1"/>
  <c r="T348" i="2"/>
  <c r="U348" i="2" s="1"/>
  <c r="T86" i="2"/>
  <c r="U86" i="2" s="1"/>
  <c r="T269" i="2"/>
  <c r="U269" i="2" s="1"/>
  <c r="T261" i="2"/>
  <c r="U261" i="2" s="1"/>
  <c r="T457" i="2"/>
  <c r="U457" i="2" s="1"/>
  <c r="T37" i="2"/>
  <c r="U37" i="2" s="1"/>
  <c r="T820" i="2"/>
  <c r="U820" i="2" s="1"/>
  <c r="T943" i="2"/>
  <c r="U943" i="2" s="1"/>
  <c r="T989" i="2"/>
  <c r="U989" i="2" s="1"/>
  <c r="T854" i="2"/>
  <c r="U854" i="2" s="1"/>
  <c r="T843" i="2"/>
  <c r="U843" i="2" s="1"/>
  <c r="T392" i="2"/>
  <c r="U392" i="2" s="1"/>
  <c r="T451" i="2"/>
  <c r="U451" i="2" s="1"/>
  <c r="T667" i="2"/>
  <c r="U667" i="2" s="1"/>
  <c r="T482" i="2"/>
  <c r="U482" i="2" s="1"/>
  <c r="T566" i="2"/>
  <c r="U566" i="2" s="1"/>
  <c r="T1197" i="2"/>
  <c r="U1197" i="2" s="1"/>
  <c r="T328" i="2"/>
  <c r="U328" i="2" s="1"/>
  <c r="T761" i="2"/>
  <c r="U761" i="2" s="1"/>
  <c r="T1122" i="2"/>
  <c r="U1122" i="2" s="1"/>
  <c r="T1020" i="2"/>
  <c r="U1020" i="2" s="1"/>
  <c r="T424" i="2"/>
  <c r="U424" i="2" s="1"/>
  <c r="T161" i="2"/>
  <c r="U161" i="2" s="1"/>
  <c r="T1001" i="2"/>
  <c r="U1001" i="2" s="1"/>
  <c r="T246" i="2"/>
  <c r="U246" i="2" s="1"/>
  <c r="T158" i="2"/>
  <c r="U158" i="2" s="1"/>
  <c r="T1110" i="2"/>
  <c r="U1110" i="2" s="1"/>
  <c r="T908" i="2"/>
  <c r="U908" i="2" s="1"/>
  <c r="T165" i="2"/>
  <c r="U165" i="2" s="1"/>
  <c r="T244" i="2"/>
  <c r="U244" i="2" s="1"/>
  <c r="T703" i="2"/>
  <c r="U703" i="2" s="1"/>
  <c r="T367" i="2"/>
  <c r="U367" i="2" s="1"/>
  <c r="T957" i="2"/>
  <c r="U957" i="2" s="1"/>
  <c r="T360" i="2"/>
  <c r="U360" i="2" s="1"/>
  <c r="T892" i="2"/>
  <c r="U892" i="2" s="1"/>
  <c r="T984" i="2"/>
  <c r="U984" i="2" s="1"/>
  <c r="T899" i="2"/>
  <c r="U899" i="2" s="1"/>
  <c r="T558" i="2"/>
  <c r="U558" i="2" s="1"/>
  <c r="T562" i="2"/>
  <c r="U562" i="2" s="1"/>
  <c r="T1222" i="2"/>
  <c r="U1222" i="2" s="1"/>
  <c r="T357" i="2"/>
  <c r="U357" i="2" s="1"/>
  <c r="T500" i="2"/>
  <c r="U500" i="2" s="1"/>
  <c r="T1107" i="2"/>
  <c r="U1107" i="2" s="1"/>
  <c r="T688" i="2"/>
  <c r="U688" i="2" s="1"/>
  <c r="T542" i="2"/>
  <c r="U542" i="2" s="1"/>
  <c r="T589" i="2"/>
  <c r="U589" i="2" s="1"/>
  <c r="T587" i="2"/>
  <c r="U587" i="2" s="1"/>
  <c r="T827" i="2"/>
  <c r="U827" i="2" s="1"/>
  <c r="T450" i="2"/>
  <c r="U450" i="2" s="1"/>
  <c r="T490" i="2"/>
  <c r="U490" i="2" s="1"/>
  <c r="T1088" i="2"/>
  <c r="U1088" i="2" s="1"/>
  <c r="N10" i="2"/>
  <c r="T649" i="2"/>
  <c r="U649" i="2" s="1"/>
  <c r="T20" i="2"/>
  <c r="U20" i="2" s="1"/>
  <c r="T635" i="2"/>
  <c r="U635" i="2" s="1"/>
  <c r="T716" i="2"/>
  <c r="U716" i="2" s="1"/>
  <c r="T398" i="2"/>
  <c r="U398" i="2" s="1"/>
  <c r="T1059" i="2"/>
  <c r="U1059" i="2" s="1"/>
  <c r="T231" i="2"/>
  <c r="U231" i="2" s="1"/>
  <c r="T164" i="2"/>
  <c r="U164" i="2" s="1"/>
  <c r="T834" i="2"/>
  <c r="U834" i="2" s="1"/>
  <c r="T243" i="2"/>
  <c r="U243" i="2" s="1"/>
  <c r="T449" i="2"/>
  <c r="U449" i="2" s="1"/>
  <c r="T420" i="2"/>
  <c r="U420" i="2" s="1"/>
  <c r="T132" i="2"/>
  <c r="U132" i="2" s="1"/>
  <c r="T925" i="2"/>
  <c r="U925" i="2" s="1"/>
  <c r="T27" i="2"/>
  <c r="U27" i="2" s="1"/>
  <c r="T368" i="2"/>
  <c r="U368" i="2" s="1"/>
  <c r="T1260" i="2"/>
  <c r="U1260" i="2" s="1"/>
  <c r="T861" i="2"/>
  <c r="U861" i="2" s="1"/>
  <c r="T373" i="2"/>
  <c r="U373" i="2" s="1"/>
  <c r="T103" i="2"/>
  <c r="U103" i="2" s="1"/>
  <c r="T406" i="2"/>
  <c r="U406" i="2" s="1"/>
  <c r="T361" i="2"/>
  <c r="U361" i="2" s="1"/>
  <c r="T1082" i="2"/>
  <c r="U1082" i="2" s="1"/>
  <c r="T638" i="2"/>
  <c r="U638" i="2" s="1"/>
  <c r="T763" i="2"/>
  <c r="U763" i="2" s="1"/>
  <c r="T68" i="2"/>
  <c r="U68" i="2" s="1"/>
  <c r="T254" i="2"/>
  <c r="U254" i="2" s="1"/>
  <c r="T1267" i="2"/>
  <c r="U1267" i="2" s="1"/>
  <c r="T769" i="2"/>
  <c r="U769" i="2" s="1"/>
  <c r="T997" i="2"/>
  <c r="U997" i="2" s="1"/>
  <c r="T665" i="2"/>
  <c r="U665" i="2" s="1"/>
  <c r="T664" i="2"/>
  <c r="U664" i="2" s="1"/>
  <c r="T497" i="2"/>
  <c r="U497" i="2" s="1"/>
  <c r="T671" i="2"/>
  <c r="U671" i="2" s="1"/>
  <c r="T1047" i="2"/>
  <c r="U1047" i="2" s="1"/>
  <c r="T926" i="2"/>
  <c r="U926" i="2" s="1"/>
  <c r="T1262" i="2"/>
  <c r="U1262" i="2" s="1"/>
  <c r="T169" i="2"/>
  <c r="U169" i="2" s="1"/>
  <c r="T1205" i="2"/>
  <c r="U1205" i="2" s="1"/>
  <c r="T305" i="2"/>
  <c r="U305" i="2" s="1"/>
  <c r="T412" i="2"/>
  <c r="U412" i="2" s="1"/>
  <c r="T52" i="2"/>
  <c r="U52" i="2" s="1"/>
  <c r="T1035" i="2"/>
  <c r="U1035" i="2" s="1"/>
  <c r="T1076" i="2"/>
  <c r="U1076" i="2" s="1"/>
  <c r="T879" i="2"/>
  <c r="U879" i="2" s="1"/>
  <c r="T1058" i="2"/>
  <c r="U1058" i="2" s="1"/>
  <c r="T1081" i="2"/>
  <c r="U1081" i="2" s="1"/>
  <c r="T1158" i="2"/>
  <c r="U1158" i="2" s="1"/>
  <c r="T1245" i="2"/>
  <c r="U1245" i="2" s="1"/>
  <c r="T1248" i="2"/>
  <c r="U1248" i="2" s="1"/>
  <c r="T832" i="2"/>
  <c r="U832" i="2" s="1"/>
  <c r="T268" i="2"/>
  <c r="U268" i="2" s="1"/>
  <c r="T1251" i="2"/>
  <c r="U1251" i="2" s="1"/>
  <c r="T377" i="2"/>
  <c r="U377" i="2" s="1"/>
  <c r="T120" i="2"/>
  <c r="U120" i="2" s="1"/>
  <c r="T582" i="2"/>
  <c r="U582" i="2" s="1"/>
  <c r="T256" i="2"/>
  <c r="U256" i="2" s="1"/>
  <c r="T460" i="2"/>
  <c r="U460" i="2" s="1"/>
  <c r="T678" i="2"/>
  <c r="U678" i="2" s="1"/>
  <c r="T267" i="2"/>
  <c r="U267" i="2" s="1"/>
  <c r="T1121" i="2"/>
  <c r="U1121" i="2" s="1"/>
  <c r="T1182" i="2"/>
  <c r="U1182" i="2" s="1"/>
  <c r="T216" i="2"/>
  <c r="U216" i="2" s="1"/>
  <c r="T225" i="2"/>
  <c r="U225" i="2" s="1"/>
  <c r="T70" i="2"/>
  <c r="U70" i="2" s="1"/>
  <c r="T1160" i="2"/>
  <c r="U1160" i="2" s="1"/>
  <c r="T522" i="2"/>
  <c r="U522" i="2" s="1"/>
  <c r="T704" i="2"/>
  <c r="U704" i="2" s="1"/>
  <c r="T685" i="2"/>
  <c r="U685" i="2" s="1"/>
  <c r="T894" i="2"/>
  <c r="U894" i="2" s="1"/>
  <c r="T674" i="2"/>
  <c r="U674" i="2" s="1"/>
  <c r="T999" i="2"/>
  <c r="U999" i="2" s="1"/>
  <c r="T758" i="2"/>
  <c r="U758" i="2" s="1"/>
  <c r="T258" i="2"/>
  <c r="U258" i="2" s="1"/>
  <c r="T1180" i="2"/>
  <c r="U1180" i="2" s="1"/>
  <c r="T333" i="2"/>
  <c r="U333" i="2" s="1"/>
  <c r="T628" i="2"/>
  <c r="U628" i="2" s="1"/>
  <c r="T509" i="2"/>
  <c r="U509" i="2" s="1"/>
  <c r="T813" i="2"/>
  <c r="U813" i="2" s="1"/>
  <c r="T185" i="2"/>
  <c r="U185" i="2" s="1"/>
  <c r="T1177" i="2"/>
  <c r="U1177" i="2" s="1"/>
  <c r="T255" i="2"/>
  <c r="U255" i="2" s="1"/>
  <c r="T701" i="2"/>
  <c r="U701" i="2" s="1"/>
  <c r="T353" i="2"/>
  <c r="U353" i="2" s="1"/>
  <c r="T847" i="2"/>
  <c r="U847" i="2" s="1"/>
  <c r="T740" i="2"/>
  <c r="U740" i="2" s="1"/>
  <c r="T409" i="2"/>
  <c r="U409" i="2" s="1"/>
  <c r="T506" i="2"/>
  <c r="U506" i="2" s="1"/>
  <c r="T117" i="2"/>
  <c r="U117" i="2" s="1"/>
  <c r="T462" i="2"/>
  <c r="U462" i="2" s="1"/>
  <c r="T272" i="2"/>
  <c r="U272" i="2" s="1"/>
  <c r="T1153" i="2"/>
  <c r="U1153" i="2" s="1"/>
  <c r="T579" i="2"/>
  <c r="U579" i="2" s="1"/>
  <c r="T222" i="2"/>
  <c r="U222" i="2" s="1"/>
  <c r="T890" i="2"/>
  <c r="U890" i="2" s="1"/>
  <c r="T914" i="2"/>
  <c r="U914" i="2" s="1"/>
  <c r="T1146" i="2"/>
  <c r="U1146" i="2" s="1"/>
  <c r="T96" i="2"/>
  <c r="U96" i="2" s="1"/>
  <c r="T530" i="2"/>
  <c r="U530" i="2" s="1"/>
  <c r="T836" i="2"/>
  <c r="U836" i="2" s="1"/>
  <c r="T1100" i="2"/>
  <c r="U1100" i="2" s="1"/>
  <c r="T320" i="2"/>
  <c r="U320" i="2" s="1"/>
  <c r="T784" i="2"/>
  <c r="U784" i="2" s="1"/>
  <c r="T240" i="2"/>
  <c r="U240" i="2" s="1"/>
  <c r="T69" i="2"/>
  <c r="U69" i="2" s="1"/>
  <c r="T1103" i="2"/>
  <c r="U1103" i="2" s="1"/>
  <c r="T94" i="2"/>
  <c r="U94" i="2" s="1"/>
  <c r="T1166" i="2"/>
  <c r="U1166" i="2" s="1"/>
  <c r="T1101" i="2"/>
  <c r="U1101" i="2" s="1"/>
  <c r="T983" i="2"/>
  <c r="U983" i="2" s="1"/>
  <c r="T797" i="2"/>
  <c r="U797" i="2" s="1"/>
  <c r="T324" i="2"/>
  <c r="U324" i="2" s="1"/>
  <c r="T1170" i="2"/>
  <c r="U1170" i="2" s="1"/>
  <c r="T1036" i="2"/>
  <c r="U1036" i="2" s="1"/>
  <c r="T1204" i="2"/>
  <c r="U1204" i="2" s="1"/>
  <c r="T466" i="2"/>
  <c r="U466" i="2" s="1"/>
  <c r="T699" i="2"/>
  <c r="U699" i="2" s="1"/>
  <c r="T1024" i="2"/>
  <c r="U1024" i="2" s="1"/>
  <c r="T48" i="2"/>
  <c r="U48" i="2" s="1"/>
  <c r="T523" i="2"/>
  <c r="U523" i="2" s="1"/>
  <c r="T149" i="2"/>
  <c r="U149" i="2" s="1"/>
  <c r="T569" i="2"/>
  <c r="U569" i="2" s="1"/>
  <c r="T593" i="2"/>
  <c r="U593" i="2" s="1"/>
  <c r="T634" i="2"/>
  <c r="U634" i="2" s="1"/>
  <c r="T341" i="2"/>
  <c r="U341" i="2" s="1"/>
  <c r="T1167" i="2"/>
  <c r="U1167" i="2" s="1"/>
  <c r="T119" i="2"/>
  <c r="U119" i="2" s="1"/>
  <c r="T567" i="2"/>
  <c r="U567" i="2" s="1"/>
  <c r="T200" i="2"/>
  <c r="U200" i="2" s="1"/>
  <c r="T130" i="2"/>
  <c r="U130" i="2" s="1"/>
  <c r="T868" i="2"/>
  <c r="U868" i="2" s="1"/>
  <c r="T876" i="2"/>
  <c r="U876" i="2" s="1"/>
  <c r="T1063" i="2"/>
  <c r="U1063" i="2" s="1"/>
  <c r="T534" i="2"/>
  <c r="U534" i="2" s="1"/>
  <c r="T748" i="2"/>
  <c r="U748" i="2" s="1"/>
  <c r="T197" i="2"/>
  <c r="U197" i="2" s="1"/>
  <c r="T1185" i="2"/>
  <c r="U1185" i="2" s="1"/>
  <c r="T227" i="2"/>
  <c r="U227" i="2" s="1"/>
  <c r="T814" i="2"/>
  <c r="U814" i="2" s="1"/>
  <c r="T595" i="2"/>
  <c r="U595" i="2" s="1"/>
  <c r="T964" i="2"/>
  <c r="U964" i="2" s="1"/>
  <c r="T873" i="2"/>
  <c r="U873" i="2" s="1"/>
  <c r="T382" i="2"/>
  <c r="U382" i="2" s="1"/>
  <c r="T452" i="2"/>
  <c r="U452" i="2" s="1"/>
  <c r="T28" i="2"/>
  <c r="U28" i="2" s="1"/>
  <c r="T1216" i="2"/>
  <c r="U1216" i="2" s="1"/>
  <c r="T252" i="2"/>
  <c r="U252" i="2" s="1"/>
  <c r="T79" i="2"/>
  <c r="U79" i="2" s="1"/>
  <c r="T1238" i="2"/>
  <c r="U1238" i="2" s="1"/>
  <c r="T163" i="2"/>
  <c r="U163" i="2" s="1"/>
  <c r="T867" i="2"/>
  <c r="U867" i="2" s="1"/>
  <c r="T907" i="2"/>
  <c r="U907" i="2" s="1"/>
  <c r="T485" i="2"/>
  <c r="U485" i="2" s="1"/>
  <c r="T961" i="2"/>
  <c r="U961" i="2" s="1"/>
  <c r="T296" i="2"/>
  <c r="U296" i="2" s="1"/>
  <c r="T400" i="2"/>
  <c r="U400" i="2" s="1"/>
  <c r="T1027" i="2"/>
  <c r="U1027" i="2" s="1"/>
  <c r="T572" i="2"/>
  <c r="U572" i="2" s="1"/>
  <c r="T654" i="2"/>
  <c r="U654" i="2" s="1"/>
  <c r="T1208" i="2"/>
  <c r="U1208" i="2" s="1"/>
  <c r="T455" i="2"/>
  <c r="U455" i="2" s="1"/>
  <c r="T772" i="2"/>
  <c r="U772" i="2" s="1"/>
  <c r="T1083" i="2"/>
  <c r="U1083" i="2" s="1"/>
  <c r="T401" i="2"/>
  <c r="U401" i="2" s="1"/>
  <c r="T898" i="2"/>
  <c r="U898" i="2" s="1"/>
  <c r="T1155" i="2"/>
  <c r="U1155" i="2" s="1"/>
  <c r="T40" i="2"/>
  <c r="U40" i="2" s="1"/>
  <c r="T55" i="2"/>
  <c r="U55" i="2" s="1"/>
  <c r="T319" i="2"/>
  <c r="U319" i="2" s="1"/>
  <c r="T42" i="2"/>
  <c r="U42" i="2" s="1"/>
  <c r="T468" i="2"/>
  <c r="U468" i="2" s="1"/>
  <c r="T198" i="2"/>
  <c r="U198" i="2" s="1"/>
  <c r="T1210" i="2"/>
  <c r="U1210" i="2" s="1"/>
  <c r="T1130" i="2"/>
  <c r="U1130" i="2" s="1"/>
  <c r="T771" i="2"/>
  <c r="U771" i="2" s="1"/>
  <c r="T991" i="2"/>
  <c r="U991" i="2" s="1"/>
  <c r="T1104" i="2"/>
  <c r="U1104" i="2" s="1"/>
  <c r="T714" i="2"/>
  <c r="U714" i="2" s="1"/>
  <c r="T713" i="2"/>
  <c r="U713" i="2" s="1"/>
  <c r="T966" i="2"/>
  <c r="U966" i="2" s="1"/>
  <c r="T753" i="2"/>
  <c r="U753" i="2" s="1"/>
  <c r="T1054" i="2"/>
  <c r="U1054" i="2" s="1"/>
  <c r="T762" i="2"/>
  <c r="U762" i="2" s="1"/>
  <c r="T765" i="2"/>
  <c r="U765" i="2" s="1"/>
  <c r="T311" i="2"/>
  <c r="U311" i="2" s="1"/>
  <c r="T1168" i="2"/>
  <c r="U1168" i="2" s="1"/>
  <c r="T434" i="2"/>
  <c r="U434" i="2" s="1"/>
  <c r="T878" i="2"/>
  <c r="U878" i="2" s="1"/>
  <c r="T153" i="2"/>
  <c r="U153" i="2" s="1"/>
  <c r="T109" i="2"/>
  <c r="U109" i="2" s="1"/>
  <c r="T893" i="2"/>
  <c r="U893" i="2" s="1"/>
  <c r="T128" i="2"/>
  <c r="U128" i="2" s="1"/>
  <c r="T488" i="2"/>
  <c r="U488" i="2" s="1"/>
  <c r="T630" i="2"/>
  <c r="U630" i="2" s="1"/>
  <c r="T1171" i="2"/>
  <c r="U1171" i="2" s="1"/>
  <c r="T168" i="2"/>
  <c r="U168" i="2" s="1"/>
  <c r="T501" i="2"/>
  <c r="U501" i="2" s="1"/>
  <c r="T863" i="2"/>
  <c r="U863" i="2" s="1"/>
  <c r="T13" i="2"/>
  <c r="U13" i="2" s="1"/>
  <c r="T53" i="2"/>
  <c r="U53" i="2" s="1"/>
  <c r="T356" i="2"/>
  <c r="U356" i="2" s="1"/>
  <c r="T211" i="2"/>
  <c r="U211" i="2" s="1"/>
  <c r="T327" i="2"/>
  <c r="U327" i="2" s="1"/>
  <c r="T310" i="2"/>
  <c r="U310" i="2" s="1"/>
  <c r="T444" i="2"/>
  <c r="U444" i="2" s="1"/>
  <c r="T229" i="2"/>
  <c r="U229" i="2" s="1"/>
  <c r="T565" i="2"/>
  <c r="U565" i="2" s="1"/>
  <c r="T321" i="2"/>
  <c r="U321" i="2" s="1"/>
  <c r="T72" i="2"/>
  <c r="U72" i="2" s="1"/>
  <c r="T757" i="2"/>
  <c r="U757" i="2" s="1"/>
  <c r="T719" i="2"/>
  <c r="U719" i="2" s="1"/>
  <c r="T712" i="2"/>
  <c r="U712" i="2" s="1"/>
  <c r="T1060" i="2"/>
  <c r="U1060" i="2" s="1"/>
  <c r="T722" i="2"/>
  <c r="U722" i="2" s="1"/>
  <c r="T951" i="2"/>
  <c r="U951" i="2" s="1"/>
  <c r="T456" i="2"/>
  <c r="U456" i="2" s="1"/>
  <c r="T641" i="2"/>
  <c r="U641" i="2" s="1"/>
  <c r="T1050" i="2"/>
  <c r="U1050" i="2" s="1"/>
  <c r="T835" i="2"/>
  <c r="U835" i="2" s="1"/>
  <c r="T88" i="2"/>
  <c r="U88" i="2" s="1"/>
  <c r="T1147" i="2"/>
  <c r="U1147" i="2" s="1"/>
  <c r="T146" i="2"/>
  <c r="U146" i="2" s="1"/>
  <c r="T447" i="2"/>
  <c r="U447" i="2" s="1"/>
  <c r="T195" i="2"/>
  <c r="U195" i="2" s="1"/>
  <c r="T277" i="2"/>
  <c r="U277" i="2" s="1"/>
  <c r="T698" i="2"/>
  <c r="U698" i="2" s="1"/>
  <c r="H1073" i="2"/>
  <c r="I1073" i="2" s="1"/>
  <c r="H1132" i="2"/>
  <c r="I1132" i="2" s="1"/>
  <c r="H951" i="2"/>
  <c r="I951" i="2" s="1"/>
  <c r="H233" i="2"/>
  <c r="I233" i="2" s="1"/>
  <c r="H992" i="2"/>
  <c r="I992" i="2" s="1"/>
  <c r="H493" i="2"/>
  <c r="I493" i="2" s="1"/>
  <c r="H907" i="2"/>
  <c r="I907" i="2" s="1"/>
  <c r="H413" i="2"/>
  <c r="I413" i="2" s="1"/>
  <c r="H935" i="2"/>
  <c r="I935" i="2" s="1"/>
  <c r="H411" i="2"/>
  <c r="I411" i="2" s="1"/>
  <c r="H676" i="2"/>
  <c r="I676" i="2" s="1"/>
  <c r="H1102" i="2"/>
  <c r="I1102" i="2" s="1"/>
  <c r="H1034" i="2"/>
  <c r="I1034" i="2" s="1"/>
  <c r="H617" i="2"/>
  <c r="I617" i="2" s="1"/>
  <c r="H472" i="2"/>
  <c r="I472" i="2" s="1"/>
  <c r="H33" i="2"/>
  <c r="I33" i="2" s="1"/>
  <c r="H1272" i="2"/>
  <c r="I1272" i="2" s="1"/>
  <c r="H852" i="2"/>
  <c r="I852" i="2" s="1"/>
  <c r="H63" i="2"/>
  <c r="I63" i="2" s="1"/>
  <c r="H581" i="2"/>
  <c r="I581" i="2" s="1"/>
  <c r="H163" i="2"/>
  <c r="I163" i="2" s="1"/>
  <c r="H974" i="2"/>
  <c r="I974" i="2" s="1"/>
  <c r="H453" i="2"/>
  <c r="I453" i="2" s="1"/>
  <c r="H510" i="2"/>
  <c r="I510" i="2" s="1"/>
  <c r="H872" i="2"/>
  <c r="I872" i="2" s="1"/>
  <c r="H893" i="2"/>
  <c r="I893" i="2" s="1"/>
  <c r="H1269" i="2"/>
  <c r="I1269" i="2" s="1"/>
  <c r="H1151" i="2"/>
  <c r="I1151" i="2" s="1"/>
  <c r="H913" i="2"/>
  <c r="I913" i="2" s="1"/>
  <c r="H53" i="2"/>
  <c r="I53" i="2" s="1"/>
  <c r="H373" i="2"/>
  <c r="I373" i="2" s="1"/>
  <c r="H463" i="2"/>
  <c r="I463" i="2" s="1"/>
  <c r="H981" i="2"/>
  <c r="I981" i="2" s="1"/>
  <c r="H663" i="2"/>
  <c r="I663" i="2" s="1"/>
  <c r="H267" i="2"/>
  <c r="I267" i="2" s="1"/>
  <c r="H341" i="2"/>
  <c r="I341" i="2" s="1"/>
  <c r="H1082" i="2"/>
  <c r="I1082" i="2" s="1"/>
  <c r="H813" i="2"/>
  <c r="I813" i="2" s="1"/>
  <c r="H432" i="2"/>
  <c r="I432" i="2" s="1"/>
  <c r="H48" i="2"/>
  <c r="I48" i="2" s="1"/>
  <c r="H1033" i="2"/>
  <c r="I1033" i="2" s="1"/>
  <c r="H235" i="2"/>
  <c r="I235" i="2" s="1"/>
  <c r="H743" i="2"/>
  <c r="I743" i="2" s="1"/>
  <c r="H186" i="2"/>
  <c r="I186" i="2" s="1"/>
  <c r="H358" i="2"/>
  <c r="I358" i="2" s="1"/>
  <c r="H1019" i="2"/>
  <c r="I1019" i="2" s="1"/>
  <c r="H247" i="2"/>
  <c r="I247" i="2" s="1"/>
  <c r="H303" i="2"/>
  <c r="I303" i="2" s="1"/>
  <c r="H1181" i="2"/>
  <c r="I1181" i="2" s="1"/>
  <c r="H841" i="2"/>
  <c r="I841" i="2" s="1"/>
  <c r="H804" i="2"/>
  <c r="I804" i="2" s="1"/>
  <c r="H64" i="2"/>
  <c r="I64" i="2" s="1"/>
  <c r="H145" i="2"/>
  <c r="I145" i="2" s="1"/>
  <c r="H1030" i="2"/>
  <c r="I1030" i="2" s="1"/>
  <c r="H1203" i="2"/>
  <c r="I1203" i="2" s="1"/>
  <c r="H1199" i="2"/>
  <c r="I1199" i="2" s="1"/>
  <c r="H243" i="2"/>
  <c r="I243" i="2" s="1"/>
  <c r="H561" i="2"/>
  <c r="I561" i="2" s="1"/>
  <c r="H28" i="2"/>
  <c r="I28" i="2" s="1"/>
  <c r="H101" i="2"/>
  <c r="I101" i="2" s="1"/>
  <c r="H797" i="2"/>
  <c r="I797" i="2" s="1"/>
  <c r="H645" i="2"/>
  <c r="I645" i="2" s="1"/>
  <c r="H1250" i="2"/>
  <c r="I1250" i="2" s="1"/>
  <c r="H751" i="2"/>
  <c r="I751" i="2" s="1"/>
  <c r="H1139" i="2"/>
  <c r="I1139" i="2" s="1"/>
  <c r="H1180" i="2"/>
  <c r="I1180" i="2" s="1"/>
  <c r="H703" i="2"/>
  <c r="I703" i="2" s="1"/>
  <c r="H323" i="2"/>
  <c r="I323" i="2" s="1"/>
  <c r="H1241" i="2"/>
  <c r="I1241" i="2" s="1"/>
  <c r="H1204" i="2"/>
  <c r="I1204" i="2" s="1"/>
  <c r="H464" i="2"/>
  <c r="I464" i="2" s="1"/>
  <c r="H319" i="2"/>
  <c r="I319" i="2" s="1"/>
  <c r="H130" i="2"/>
  <c r="I130" i="2" s="1"/>
  <c r="H444" i="2"/>
  <c r="I444" i="2" s="1"/>
  <c r="H854" i="2"/>
  <c r="I854" i="2" s="1"/>
  <c r="H783" i="2"/>
  <c r="I783" i="2" s="1"/>
  <c r="H1081" i="2"/>
  <c r="I1081" i="2" s="1"/>
  <c r="H629" i="2"/>
  <c r="I629" i="2" s="1"/>
  <c r="H641" i="2"/>
  <c r="I641" i="2" s="1"/>
  <c r="H119" i="2"/>
  <c r="I119" i="2" s="1"/>
  <c r="H137" i="2"/>
  <c r="I137" i="2" s="1"/>
  <c r="H38" i="2"/>
  <c r="I38" i="2" s="1"/>
  <c r="H573" i="2"/>
  <c r="I573" i="2" s="1"/>
  <c r="H600" i="2"/>
  <c r="I600" i="2" s="1"/>
  <c r="H796" i="2"/>
  <c r="I796" i="2" s="1"/>
  <c r="H259" i="2"/>
  <c r="I259" i="2" s="1"/>
  <c r="H1103" i="2"/>
  <c r="I1103" i="2" s="1"/>
  <c r="H723" i="2"/>
  <c r="I723" i="2" s="1"/>
  <c r="H383" i="2"/>
  <c r="I383" i="2" s="1"/>
  <c r="H345" i="2"/>
  <c r="I345" i="2" s="1"/>
  <c r="H864" i="2"/>
  <c r="I864" i="2" s="1"/>
  <c r="H958" i="2"/>
  <c r="I958" i="2" s="1"/>
  <c r="H862" i="2"/>
  <c r="I862" i="2" s="1"/>
  <c r="H944" i="2"/>
  <c r="I944" i="2" s="1"/>
  <c r="H176" i="2"/>
  <c r="I176" i="2" s="1"/>
  <c r="H24" i="2"/>
  <c r="I24" i="2" s="1"/>
  <c r="H363" i="2"/>
  <c r="I363" i="2" s="1"/>
  <c r="H1198" i="2"/>
  <c r="I1198" i="2" s="1"/>
  <c r="H1141" i="2"/>
  <c r="I1141" i="2" s="1"/>
  <c r="H716" i="2"/>
  <c r="I716" i="2" s="1"/>
  <c r="H644" i="2"/>
  <c r="I644" i="2" s="1"/>
  <c r="H264" i="2"/>
  <c r="I264" i="2" s="1"/>
  <c r="H631" i="2"/>
  <c r="I631" i="2" s="1"/>
  <c r="H1016" i="2"/>
  <c r="I1016" i="2" s="1"/>
  <c r="H405" i="2"/>
  <c r="I405" i="2" s="1"/>
  <c r="H875" i="2"/>
  <c r="I875" i="2" s="1"/>
  <c r="H680" i="2"/>
  <c r="I680" i="2" s="1"/>
  <c r="H350" i="2"/>
  <c r="I350" i="2" s="1"/>
  <c r="H226" i="2"/>
  <c r="I226" i="2" s="1"/>
  <c r="H1004" i="2"/>
  <c r="I1004" i="2" s="1"/>
  <c r="H124" i="2"/>
  <c r="I124" i="2" s="1"/>
  <c r="H268" i="2"/>
  <c r="I268" i="2" s="1"/>
  <c r="H963" i="2"/>
  <c r="I963" i="2" s="1"/>
  <c r="H757" i="2"/>
  <c r="I757" i="2" s="1"/>
  <c r="H1044" i="2"/>
  <c r="I1044" i="2" s="1"/>
  <c r="H664" i="2"/>
  <c r="I664" i="2" s="1"/>
  <c r="H1031" i="2"/>
  <c r="I1031" i="2" s="1"/>
  <c r="H291" i="2"/>
  <c r="I291" i="2" s="1"/>
  <c r="H529" i="2"/>
  <c r="I529" i="2" s="1"/>
  <c r="H1049" i="2"/>
  <c r="I1049" i="2" s="1"/>
  <c r="H725" i="2"/>
  <c r="I725" i="2" s="1"/>
  <c r="H987" i="2"/>
  <c r="I987" i="2" s="1"/>
  <c r="H949" i="2"/>
  <c r="I949" i="2" s="1"/>
  <c r="H265" i="2"/>
  <c r="I265" i="2" s="1"/>
  <c r="H604" i="2"/>
  <c r="I604" i="2" s="1"/>
  <c r="H1156" i="2"/>
  <c r="I1156" i="2" s="1"/>
  <c r="H184" i="2"/>
  <c r="I184" i="2" s="1"/>
  <c r="H407" i="2"/>
  <c r="I407" i="2" s="1"/>
  <c r="H990" i="2"/>
  <c r="I990" i="2" s="1"/>
  <c r="H195" i="2"/>
  <c r="I195" i="2" s="1"/>
  <c r="H185" i="2"/>
  <c r="I185" i="2" s="1"/>
  <c r="H1064" i="2"/>
  <c r="I1064" i="2" s="1"/>
  <c r="H473" i="2"/>
  <c r="I473" i="2" s="1"/>
  <c r="H691" i="2"/>
  <c r="I691" i="2" s="1"/>
  <c r="H331" i="2"/>
  <c r="I331" i="2" s="1"/>
  <c r="H560" i="2"/>
  <c r="I560" i="2" s="1"/>
  <c r="H328" i="2"/>
  <c r="I328" i="2" s="1"/>
  <c r="H320" i="2"/>
  <c r="I320" i="2" s="1"/>
  <c r="H999" i="2"/>
  <c r="I999" i="2" s="1"/>
  <c r="H474" i="2"/>
  <c r="I474" i="2" s="1"/>
  <c r="H1124" i="2"/>
  <c r="I1124" i="2" s="1"/>
  <c r="H498" i="2"/>
  <c r="I498" i="2" s="1"/>
  <c r="H704" i="2"/>
  <c r="I704" i="2" s="1"/>
  <c r="H329" i="2"/>
  <c r="I329" i="2" s="1"/>
  <c r="H1165" i="2"/>
  <c r="I1165" i="2" s="1"/>
  <c r="H1095" i="2"/>
  <c r="I1095" i="2" s="1"/>
  <c r="H43" i="2"/>
  <c r="I43" i="2" s="1"/>
  <c r="H685" i="2"/>
  <c r="I685" i="2" s="1"/>
  <c r="H1274" i="2"/>
  <c r="I1274" i="2" s="1"/>
  <c r="H200" i="2"/>
  <c r="I200" i="2" s="1"/>
  <c r="H1259" i="2"/>
  <c r="I1259" i="2" s="1"/>
  <c r="H71" i="2"/>
  <c r="I71" i="2" s="1"/>
  <c r="H197" i="2"/>
  <c r="I197" i="2" s="1"/>
  <c r="H205" i="2"/>
  <c r="I205" i="2" s="1"/>
  <c r="H132" i="2"/>
  <c r="I132" i="2" s="1"/>
  <c r="H1091" i="2"/>
  <c r="I1091" i="2" s="1"/>
  <c r="H831" i="2"/>
  <c r="I831" i="2" s="1"/>
  <c r="H1134" i="2"/>
  <c r="I1134" i="2" s="1"/>
  <c r="H1209" i="2"/>
  <c r="I1209" i="2" s="1"/>
  <c r="H902" i="2"/>
  <c r="I902" i="2" s="1"/>
  <c r="H722" i="2"/>
  <c r="I722" i="2" s="1"/>
  <c r="H1100" i="2"/>
  <c r="I1100" i="2" s="1"/>
  <c r="H365" i="2"/>
  <c r="I365" i="2" s="1"/>
  <c r="H276" i="2"/>
  <c r="I276" i="2" s="1"/>
  <c r="H1184" i="2"/>
  <c r="I1184" i="2" s="1"/>
  <c r="H635" i="2"/>
  <c r="I635" i="2" s="1"/>
  <c r="H266" i="2"/>
  <c r="I266" i="2" s="1"/>
  <c r="H156" i="2"/>
  <c r="I156" i="2" s="1"/>
  <c r="H763" i="2"/>
  <c r="I763" i="2" s="1"/>
  <c r="H278" i="2"/>
  <c r="I278" i="2" s="1"/>
  <c r="H471" i="2"/>
  <c r="I471" i="2" s="1"/>
  <c r="H91" i="2"/>
  <c r="I91" i="2" s="1"/>
  <c r="H228" i="2"/>
  <c r="I228" i="2" s="1"/>
  <c r="H532" i="2"/>
  <c r="I532" i="2" s="1"/>
  <c r="H633" i="2"/>
  <c r="I633" i="2" s="1"/>
  <c r="H333" i="2"/>
  <c r="I333" i="2" s="1"/>
  <c r="H906" i="2"/>
  <c r="I906" i="2" s="1"/>
  <c r="H996" i="2"/>
  <c r="I996" i="2" s="1"/>
  <c r="H1190" i="2"/>
  <c r="I1190" i="2" s="1"/>
  <c r="H810" i="2"/>
  <c r="I810" i="2" s="1"/>
  <c r="H415" i="2"/>
  <c r="I415" i="2" s="1"/>
  <c r="H616" i="2"/>
  <c r="I616" i="2" s="1"/>
  <c r="H948" i="2"/>
  <c r="I948" i="2" s="1"/>
  <c r="H445" i="2"/>
  <c r="I445" i="2" s="1"/>
  <c r="H12" i="2"/>
  <c r="H871" i="2"/>
  <c r="I871" i="2" s="1"/>
  <c r="H491" i="2"/>
  <c r="I491" i="2" s="1"/>
  <c r="H151" i="2"/>
  <c r="I151" i="2" s="1"/>
  <c r="H932" i="2"/>
  <c r="I932" i="2" s="1"/>
  <c r="H192" i="2"/>
  <c r="I192" i="2" s="1"/>
  <c r="H232" i="2"/>
  <c r="I232" i="2" s="1"/>
  <c r="H707" i="2"/>
  <c r="I707" i="2" s="1"/>
  <c r="H351" i="2"/>
  <c r="I351" i="2" s="1"/>
  <c r="H589" i="2"/>
  <c r="I589" i="2" s="1"/>
  <c r="H466" i="2"/>
  <c r="I466" i="2" s="1"/>
  <c r="H988" i="2"/>
  <c r="I988" i="2" s="1"/>
  <c r="H1213" i="2"/>
  <c r="I1213" i="2" s="1"/>
  <c r="H640" i="2"/>
  <c r="I640" i="2" s="1"/>
  <c r="H700" i="2"/>
  <c r="I700" i="2" s="1"/>
  <c r="H731" i="2"/>
  <c r="I731" i="2" s="1"/>
  <c r="H1110" i="2"/>
  <c r="I1110" i="2" s="1"/>
  <c r="H920" i="2"/>
  <c r="I920" i="2" s="1"/>
  <c r="H824" i="2"/>
  <c r="I824" i="2" s="1"/>
  <c r="H809" i="2"/>
  <c r="I809" i="2" s="1"/>
  <c r="H811" i="2"/>
  <c r="I811" i="2" s="1"/>
  <c r="H1220" i="2"/>
  <c r="I1220" i="2" s="1"/>
  <c r="H32" i="2"/>
  <c r="I32" i="2" s="1"/>
  <c r="H858" i="2"/>
  <c r="I858" i="2" s="1"/>
  <c r="H361" i="2"/>
  <c r="I361" i="2" s="1"/>
  <c r="H613" i="2"/>
  <c r="I613" i="2" s="1"/>
  <c r="H1183" i="2"/>
  <c r="I1183" i="2" s="1"/>
  <c r="H1160" i="2"/>
  <c r="I1160" i="2" s="1"/>
  <c r="H972" i="2"/>
  <c r="I972" i="2" s="1"/>
  <c r="H15" i="2"/>
  <c r="I15" i="2" s="1"/>
  <c r="H360" i="2"/>
  <c r="I360" i="2" s="1"/>
  <c r="H239" i="2"/>
  <c r="I239" i="2" s="1"/>
  <c r="H459" i="2"/>
  <c r="I459" i="2" s="1"/>
  <c r="H1093" i="2"/>
  <c r="I1093" i="2" s="1"/>
  <c r="H599" i="2"/>
  <c r="I599" i="2" s="1"/>
  <c r="H42" i="2"/>
  <c r="I42" i="2" s="1"/>
  <c r="H777" i="2"/>
  <c r="I777" i="2" s="1"/>
  <c r="H832" i="2"/>
  <c r="I832" i="2" s="1"/>
  <c r="H496" i="2"/>
  <c r="I496" i="2" s="1"/>
  <c r="H867" i="2"/>
  <c r="I867" i="2" s="1"/>
  <c r="H147" i="2"/>
  <c r="I147" i="2" s="1"/>
  <c r="H667" i="2"/>
  <c r="I667" i="2" s="1"/>
  <c r="H72" i="2"/>
  <c r="I72" i="2" s="1"/>
  <c r="H737" i="2"/>
  <c r="I737" i="2" s="1"/>
  <c r="H118" i="2"/>
  <c r="I118" i="2" s="1"/>
  <c r="H1135" i="2"/>
  <c r="I1135" i="2" s="1"/>
  <c r="H962" i="2"/>
  <c r="I962" i="2" s="1"/>
  <c r="H976" i="2"/>
  <c r="I976" i="2" s="1"/>
  <c r="H275" i="2"/>
  <c r="I275" i="2" s="1"/>
  <c r="H518" i="2"/>
  <c r="I518" i="2" s="1"/>
  <c r="H1231" i="2"/>
  <c r="I1231" i="2" s="1"/>
  <c r="H236" i="2"/>
  <c r="I236" i="2" s="1"/>
  <c r="H93" i="2"/>
  <c r="I93" i="2" s="1"/>
  <c r="H1265" i="2"/>
  <c r="I1265" i="2" s="1"/>
  <c r="H209" i="2"/>
  <c r="I209" i="2" s="1"/>
  <c r="H366" i="2"/>
  <c r="I366" i="2" s="1"/>
  <c r="H462" i="2"/>
  <c r="I462" i="2" s="1"/>
  <c r="H534" i="2"/>
  <c r="I534" i="2" s="1"/>
  <c r="H702" i="2"/>
  <c r="I702" i="2" s="1"/>
  <c r="H761" i="2"/>
  <c r="I761" i="2" s="1"/>
  <c r="H121" i="2"/>
  <c r="I121" i="2" s="1"/>
  <c r="H424" i="2"/>
  <c r="I424" i="2" s="1"/>
  <c r="H794" i="2"/>
  <c r="I794" i="2" s="1"/>
  <c r="H1053" i="2"/>
  <c r="I1053" i="2" s="1"/>
  <c r="H1187" i="2"/>
  <c r="I1187" i="2" s="1"/>
  <c r="H574" i="2"/>
  <c r="I574" i="2" s="1"/>
  <c r="H557" i="2"/>
  <c r="I557" i="2" s="1"/>
  <c r="H690" i="2"/>
  <c r="I690" i="2" s="1"/>
  <c r="H701" i="2"/>
  <c r="I701" i="2" s="1"/>
  <c r="H1255" i="2"/>
  <c r="I1255" i="2" s="1"/>
  <c r="H900" i="2"/>
  <c r="I900" i="2" s="1"/>
  <c r="H639" i="2"/>
  <c r="I639" i="2" s="1"/>
  <c r="H1153" i="2"/>
  <c r="I1153" i="2" s="1"/>
  <c r="H362" i="2"/>
  <c r="I362" i="2" s="1"/>
  <c r="H937" i="2"/>
  <c r="I937" i="2" s="1"/>
  <c r="H1026" i="2"/>
  <c r="I1026" i="2" s="1"/>
  <c r="H1109" i="2"/>
  <c r="I1109" i="2" s="1"/>
  <c r="H1012" i="2"/>
  <c r="I1012" i="2" s="1"/>
  <c r="H1205" i="2"/>
  <c r="I1205" i="2" s="1"/>
  <c r="H309" i="2"/>
  <c r="I309" i="2" s="1"/>
  <c r="H506" i="2"/>
  <c r="I506" i="2" s="1"/>
  <c r="H299" i="2"/>
  <c r="I299" i="2" s="1"/>
  <c r="H1040" i="2"/>
  <c r="I1040" i="2" s="1"/>
  <c r="H1173" i="2"/>
  <c r="I1173" i="2" s="1"/>
  <c r="H579" i="2"/>
  <c r="I579" i="2" s="1"/>
  <c r="H552" i="2"/>
  <c r="I552" i="2" s="1"/>
  <c r="H460" i="2"/>
  <c r="I460" i="2" s="1"/>
  <c r="H1113" i="2"/>
  <c r="I1113" i="2" s="1"/>
  <c r="H189" i="2"/>
  <c r="I189" i="2" s="1"/>
  <c r="H1233" i="2"/>
  <c r="I1233" i="2" s="1"/>
  <c r="H227" i="2"/>
  <c r="I227" i="2" s="1"/>
  <c r="H740" i="2"/>
  <c r="I740" i="2" s="1"/>
  <c r="H388" i="2"/>
  <c r="I388" i="2" s="1"/>
  <c r="H705" i="2"/>
  <c r="I705" i="2" s="1"/>
  <c r="H484" i="2"/>
  <c r="I484" i="2" s="1"/>
  <c r="H399" i="2"/>
  <c r="I399" i="2" s="1"/>
  <c r="H736" i="2"/>
  <c r="I736" i="2" s="1"/>
  <c r="H178" i="2"/>
  <c r="I178" i="2" s="1"/>
  <c r="H634" i="2"/>
  <c r="I634" i="2" s="1"/>
  <c r="H995" i="2"/>
  <c r="I995" i="2" s="1"/>
  <c r="H194" i="2"/>
  <c r="I194" i="2" s="1"/>
  <c r="H547" i="2"/>
  <c r="I547" i="2" s="1"/>
  <c r="H1268" i="2"/>
  <c r="I1268" i="2" s="1"/>
  <c r="H221" i="2"/>
  <c r="I221" i="2" s="1"/>
  <c r="H256" i="2"/>
  <c r="I256" i="2" s="1"/>
  <c r="H749" i="2"/>
  <c r="I749" i="2" s="1"/>
  <c r="H76" i="2"/>
  <c r="I76" i="2" s="1"/>
  <c r="H39" i="2"/>
  <c r="I39" i="2" s="1"/>
  <c r="H497" i="2"/>
  <c r="I497" i="2" s="1"/>
  <c r="H965" i="2"/>
  <c r="I965" i="2" s="1"/>
  <c r="H300" i="2"/>
  <c r="I300" i="2" s="1"/>
  <c r="H986" i="2"/>
  <c r="I986" i="2" s="1"/>
  <c r="H866" i="2"/>
  <c r="I866" i="2" s="1"/>
  <c r="H203" i="2"/>
  <c r="I203" i="2" s="1"/>
  <c r="H336" i="2"/>
  <c r="I336" i="2" s="1"/>
  <c r="H1107" i="2"/>
  <c r="I1107" i="2" s="1"/>
  <c r="H1222" i="2"/>
  <c r="I1222" i="2" s="1"/>
  <c r="H570" i="2"/>
  <c r="I570" i="2" s="1"/>
  <c r="H222" i="2"/>
  <c r="I222" i="2" s="1"/>
  <c r="H1161" i="2"/>
  <c r="I1161" i="2" s="1"/>
  <c r="H521" i="2"/>
  <c r="I521" i="2" s="1"/>
  <c r="H924" i="2"/>
  <c r="I924" i="2" s="1"/>
  <c r="H790" i="2"/>
  <c r="I790" i="2" s="1"/>
  <c r="H21" i="2"/>
  <c r="I21" i="2" s="1"/>
  <c r="H294" i="2"/>
  <c r="I294" i="2" s="1"/>
  <c r="H59" i="2"/>
  <c r="I59" i="2" s="1"/>
  <c r="H31" i="2"/>
  <c r="I31" i="2" s="1"/>
  <c r="H34" i="2"/>
  <c r="I34" i="2" s="1"/>
  <c r="H143" i="2"/>
  <c r="I143" i="2" s="1"/>
  <c r="H946" i="2"/>
  <c r="I946" i="2" s="1"/>
  <c r="H475" i="2"/>
  <c r="I475" i="2" s="1"/>
  <c r="H470" i="2"/>
  <c r="I470" i="2" s="1"/>
  <c r="H241" i="2"/>
  <c r="I241" i="2" s="1"/>
  <c r="H605" i="2"/>
  <c r="I605" i="2" s="1"/>
  <c r="H1193" i="2"/>
  <c r="I1193" i="2" s="1"/>
  <c r="H829" i="2"/>
  <c r="I829" i="2" s="1"/>
  <c r="H756" i="2"/>
  <c r="I756" i="2" s="1"/>
  <c r="H733" i="2"/>
  <c r="I733" i="2" s="1"/>
  <c r="H688" i="2"/>
  <c r="I688" i="2" s="1"/>
  <c r="H799" i="2"/>
  <c r="I799" i="2" s="1"/>
  <c r="H238" i="2"/>
  <c r="I238" i="2" s="1"/>
  <c r="H58" i="2"/>
  <c r="I58" i="2" s="1"/>
  <c r="H1128" i="2"/>
  <c r="I1128" i="2" s="1"/>
  <c r="H20" i="2"/>
  <c r="I20" i="2" s="1"/>
  <c r="H211" i="2"/>
  <c r="I211" i="2" s="1"/>
  <c r="H993" i="2"/>
  <c r="I993" i="2" s="1"/>
  <c r="H182" i="2"/>
  <c r="I182" i="2" s="1"/>
  <c r="H1061" i="2"/>
  <c r="I1061" i="2" s="1"/>
  <c r="H1194" i="2"/>
  <c r="I1194" i="2" s="1"/>
  <c r="H131" i="2"/>
  <c r="I131" i="2" s="1"/>
  <c r="H486" i="2"/>
  <c r="I486" i="2" s="1"/>
  <c r="H159" i="2"/>
  <c r="I159" i="2" s="1"/>
  <c r="H1217" i="2"/>
  <c r="I1217" i="2" s="1"/>
  <c r="H86" i="2"/>
  <c r="I86" i="2" s="1"/>
  <c r="H167" i="2"/>
  <c r="I167" i="2" s="1"/>
  <c r="H1226" i="2"/>
  <c r="I1226" i="2" s="1"/>
  <c r="H280" i="2"/>
  <c r="I280" i="2" s="1"/>
  <c r="H686" i="2"/>
  <c r="I686" i="2" s="1"/>
  <c r="H925" i="2"/>
  <c r="I925" i="2" s="1"/>
  <c r="H815" i="2"/>
  <c r="I815" i="2" s="1"/>
  <c r="H349" i="2"/>
  <c r="I349" i="2" s="1"/>
  <c r="H374" i="2"/>
  <c r="I374" i="2" s="1"/>
  <c r="H234" i="2"/>
  <c r="I234" i="2" s="1"/>
  <c r="H483" i="2"/>
  <c r="I483" i="2" s="1"/>
  <c r="H377" i="2"/>
  <c r="I377" i="2" s="1"/>
  <c r="H210" i="2"/>
  <c r="I210" i="2" s="1"/>
  <c r="H180" i="2"/>
  <c r="I180" i="2" s="1"/>
  <c r="H608" i="2"/>
  <c r="I608" i="2" s="1"/>
  <c r="H1118" i="2"/>
  <c r="I1118" i="2" s="1"/>
  <c r="H648" i="2"/>
  <c r="I648" i="2" s="1"/>
  <c r="H541" i="2"/>
  <c r="I541" i="2" s="1"/>
  <c r="H1229" i="2"/>
  <c r="I1229" i="2" s="1"/>
  <c r="H1191" i="2"/>
  <c r="I1191" i="2" s="1"/>
  <c r="H1218" i="2"/>
  <c r="I1218" i="2" s="1"/>
  <c r="H302" i="2"/>
  <c r="I302" i="2" s="1"/>
  <c r="H26" i="2"/>
  <c r="I26" i="2" s="1"/>
  <c r="H918" i="2"/>
  <c r="I918" i="2" s="1"/>
  <c r="H899" i="2"/>
  <c r="I899" i="2" s="1"/>
  <c r="H1257" i="2"/>
  <c r="I1257" i="2" s="1"/>
  <c r="H244" i="2"/>
  <c r="I244" i="2" s="1"/>
  <c r="H921" i="2"/>
  <c r="I921" i="2" s="1"/>
  <c r="H290" i="2"/>
  <c r="I290" i="2" s="1"/>
  <c r="H994" i="2"/>
  <c r="I994" i="2" s="1"/>
  <c r="H883" i="2"/>
  <c r="I883" i="2" s="1"/>
  <c r="H876" i="2"/>
  <c r="I876" i="2" s="1"/>
  <c r="H979" i="2"/>
  <c r="I979" i="2" s="1"/>
  <c r="H492" i="2"/>
  <c r="I492" i="2" s="1"/>
  <c r="H88" i="2"/>
  <c r="I88" i="2" s="1"/>
  <c r="H843" i="2"/>
  <c r="I843" i="2" s="1"/>
  <c r="H509" i="2"/>
  <c r="I509" i="2" s="1"/>
  <c r="H1239" i="2"/>
  <c r="I1239" i="2" s="1"/>
  <c r="H97" i="2"/>
  <c r="I97" i="2" s="1"/>
  <c r="H961" i="2"/>
  <c r="I961" i="2" s="1"/>
  <c r="H982" i="2"/>
  <c r="I982" i="2" s="1"/>
  <c r="H889" i="2"/>
  <c r="I889" i="2" s="1"/>
  <c r="H669" i="2"/>
  <c r="I669" i="2" s="1"/>
  <c r="H1025" i="2"/>
  <c r="I1025" i="2" s="1"/>
  <c r="H861" i="2"/>
  <c r="I861" i="2" s="1"/>
  <c r="H596" i="2"/>
  <c r="I596" i="2" s="1"/>
  <c r="H152" i="2"/>
  <c r="I152" i="2" s="1"/>
  <c r="H916" i="2"/>
  <c r="I916" i="2" s="1"/>
  <c r="H1058" i="2"/>
  <c r="I1058" i="2" s="1"/>
  <c r="H160" i="2"/>
  <c r="I160" i="2" s="1"/>
  <c r="H401" i="2"/>
  <c r="I401" i="2" s="1"/>
  <c r="H950" i="2"/>
  <c r="I950" i="2" s="1"/>
  <c r="H1223" i="2"/>
  <c r="I1223" i="2" s="1"/>
  <c r="H721" i="2"/>
  <c r="I721" i="2" s="1"/>
  <c r="H392" i="2"/>
  <c r="I392" i="2" s="1"/>
  <c r="H404" i="2"/>
  <c r="I404" i="2" s="1"/>
  <c r="H1055" i="2"/>
  <c r="I1055" i="2" s="1"/>
  <c r="H310" i="2"/>
  <c r="I310" i="2" s="1"/>
  <c r="H789" i="2"/>
  <c r="I789" i="2" s="1"/>
  <c r="H202" i="2"/>
  <c r="I202" i="2" s="1"/>
  <c r="H549" i="2"/>
  <c r="I549" i="2" s="1"/>
  <c r="H621" i="2"/>
  <c r="I621" i="2" s="1"/>
  <c r="H1042" i="2"/>
  <c r="I1042" i="2" s="1"/>
  <c r="H325" i="2"/>
  <c r="I325" i="2" s="1"/>
  <c r="H286" i="2"/>
  <c r="I286" i="2" s="1"/>
  <c r="H296" i="2"/>
  <c r="I296" i="2" s="1"/>
  <c r="H698" i="2"/>
  <c r="I698" i="2" s="1"/>
  <c r="H504" i="2"/>
  <c r="I504" i="2" s="1"/>
  <c r="H274" i="2"/>
  <c r="I274" i="2" s="1"/>
  <c r="H711" i="2"/>
  <c r="I711" i="2" s="1"/>
  <c r="H814" i="2"/>
  <c r="I814" i="2" s="1"/>
  <c r="H1195" i="2"/>
  <c r="I1195" i="2" s="1"/>
  <c r="H1104" i="2"/>
  <c r="I1104" i="2" s="1"/>
  <c r="H288" i="2"/>
  <c r="I288" i="2" s="1"/>
  <c r="H1224" i="2"/>
  <c r="I1224" i="2" s="1"/>
  <c r="H747" i="2"/>
  <c r="I747" i="2" s="1"/>
  <c r="H1157" i="2"/>
  <c r="I1157" i="2" s="1"/>
  <c r="H332" i="2"/>
  <c r="I332" i="2" s="1"/>
  <c r="H316" i="2"/>
  <c r="I316" i="2" s="1"/>
  <c r="H281" i="2"/>
  <c r="I281" i="2" s="1"/>
  <c r="H624" i="2"/>
  <c r="I624" i="2" s="1"/>
  <c r="H1050" i="2"/>
  <c r="I1050" i="2" s="1"/>
  <c r="H476" i="2"/>
  <c r="I476" i="2" s="1"/>
  <c r="H1137" i="2"/>
  <c r="I1137" i="2" s="1"/>
  <c r="H545" i="2"/>
  <c r="I545" i="2" s="1"/>
  <c r="H347" i="2"/>
  <c r="I347" i="2" s="1"/>
  <c r="H780" i="2"/>
  <c r="I780" i="2" s="1"/>
  <c r="H1247" i="2"/>
  <c r="I1247" i="2" s="1"/>
  <c r="H56" i="2"/>
  <c r="I56" i="2" s="1"/>
  <c r="H1169" i="2"/>
  <c r="I1169" i="2" s="1"/>
  <c r="H1253" i="2"/>
  <c r="I1253" i="2" s="1"/>
  <c r="H778" i="2"/>
  <c r="I778" i="2" s="1"/>
  <c r="H582" i="2"/>
  <c r="I582" i="2" s="1"/>
  <c r="H111" i="2"/>
  <c r="I111" i="2" s="1"/>
  <c r="H436" i="2"/>
  <c r="I436" i="2" s="1"/>
  <c r="H654" i="2"/>
  <c r="I654" i="2" s="1"/>
  <c r="H287" i="2"/>
  <c r="I287" i="2" s="1"/>
  <c r="H586" i="2"/>
  <c r="I586" i="2" s="1"/>
  <c r="H448" i="2"/>
  <c r="I448" i="2" s="1"/>
  <c r="H840" i="2"/>
  <c r="I840" i="2" s="1"/>
  <c r="H997" i="2"/>
  <c r="I997" i="2" s="1"/>
  <c r="H672" i="2"/>
  <c r="I672" i="2" s="1"/>
  <c r="H115" i="2"/>
  <c r="I115" i="2" s="1"/>
  <c r="H190" i="2"/>
  <c r="I190" i="2" s="1"/>
  <c r="H546" i="2"/>
  <c r="I546" i="2" s="1"/>
  <c r="H1123" i="2"/>
  <c r="I1123" i="2" s="1"/>
  <c r="H181" i="2"/>
  <c r="I181" i="2" s="1"/>
  <c r="H954" i="2"/>
  <c r="I954" i="2" s="1"/>
  <c r="H312" i="2"/>
  <c r="I312" i="2" s="1"/>
  <c r="H630" i="2"/>
  <c r="I630" i="2" s="1"/>
  <c r="H513" i="2"/>
  <c r="I513" i="2" s="1"/>
  <c r="H1005" i="2"/>
  <c r="I1005" i="2" s="1"/>
  <c r="H959" i="2"/>
  <c r="I959" i="2" s="1"/>
  <c r="H114" i="2"/>
  <c r="I114" i="2" s="1"/>
  <c r="H1189" i="2"/>
  <c r="I1189" i="2" s="1"/>
  <c r="H1011" i="2"/>
  <c r="I1011" i="2" s="1"/>
  <c r="H359" i="2"/>
  <c r="I359" i="2" s="1"/>
  <c r="H668" i="2"/>
  <c r="I668" i="2" s="1"/>
  <c r="H620" i="2"/>
  <c r="I620" i="2" s="1"/>
  <c r="H607" i="2"/>
  <c r="I607" i="2" s="1"/>
  <c r="H543" i="2"/>
  <c r="I543" i="2" s="1"/>
  <c r="H430" i="2"/>
  <c r="I430" i="2" s="1"/>
  <c r="H1185" i="2"/>
  <c r="I1185" i="2" s="1"/>
  <c r="H1077" i="2"/>
  <c r="I1077" i="2" s="1"/>
  <c r="H622" i="2"/>
  <c r="I622" i="2" s="1"/>
  <c r="H833" i="2"/>
  <c r="I833" i="2" s="1"/>
  <c r="H1041" i="2"/>
  <c r="I1041" i="2" s="1"/>
  <c r="H134" i="2"/>
  <c r="I134" i="2" s="1"/>
  <c r="H544" i="2"/>
  <c r="I544" i="2" s="1"/>
  <c r="H869" i="2"/>
  <c r="I869" i="2" s="1"/>
  <c r="H845" i="2"/>
  <c r="I845" i="2" s="1"/>
  <c r="H326" i="2"/>
  <c r="I326" i="2" s="1"/>
  <c r="H650" i="2"/>
  <c r="I650" i="2" s="1"/>
  <c r="H1254" i="2"/>
  <c r="I1254" i="2" s="1"/>
  <c r="H1261" i="2"/>
  <c r="I1261" i="2" s="1"/>
  <c r="H1230" i="2"/>
  <c r="I1230" i="2" s="1"/>
  <c r="H489" i="2"/>
  <c r="I489" i="2" s="1"/>
  <c r="H217" i="2"/>
  <c r="I217" i="2" s="1"/>
  <c r="H1059" i="2"/>
  <c r="I1059" i="2" s="1"/>
  <c r="H905" i="2"/>
  <c r="I905" i="2" s="1"/>
  <c r="H926" i="2"/>
  <c r="I926" i="2" s="1"/>
  <c r="H508" i="2"/>
  <c r="I508" i="2" s="1"/>
  <c r="H44" i="2"/>
  <c r="I44" i="2" s="1"/>
  <c r="H609" i="2"/>
  <c r="I609" i="2" s="1"/>
  <c r="H75" i="2"/>
  <c r="I75" i="2" s="1"/>
  <c r="H212" i="2"/>
  <c r="I212" i="2" s="1"/>
  <c r="H141" i="2"/>
  <c r="I141" i="2" s="1"/>
  <c r="H440" i="2"/>
  <c r="I440" i="2" s="1"/>
  <c r="H338" i="2"/>
  <c r="I338" i="2" s="1"/>
  <c r="H720" i="2"/>
  <c r="I720" i="2" s="1"/>
  <c r="H1158" i="2"/>
  <c r="I1158" i="2" s="1"/>
  <c r="H355" i="2"/>
  <c r="I355" i="2" s="1"/>
  <c r="H1159" i="2"/>
  <c r="I1159" i="2" s="1"/>
  <c r="H712" i="2"/>
  <c r="I712" i="2" s="1"/>
  <c r="H494" i="2"/>
  <c r="I494" i="2" s="1"/>
  <c r="H782" i="2"/>
  <c r="I782" i="2" s="1"/>
  <c r="H507" i="2"/>
  <c r="I507" i="2" s="1"/>
  <c r="H495" i="2"/>
  <c r="I495" i="2" s="1"/>
  <c r="H16" i="2"/>
  <c r="I16" i="2" s="1"/>
  <c r="H590" i="2"/>
  <c r="I590" i="2" s="1"/>
  <c r="H421" i="2"/>
  <c r="I421" i="2" s="1"/>
  <c r="H1054" i="2"/>
  <c r="I1054" i="2" s="1"/>
  <c r="H670" i="2"/>
  <c r="I670" i="2" s="1"/>
  <c r="H551" i="2"/>
  <c r="I551" i="2" s="1"/>
  <c r="H123" i="2"/>
  <c r="I123" i="2" s="1"/>
  <c r="H851" i="2"/>
  <c r="I851" i="2" s="1"/>
  <c r="H673" i="2"/>
  <c r="I673" i="2" s="1"/>
  <c r="H128" i="2"/>
  <c r="I128" i="2" s="1"/>
  <c r="H601" i="2"/>
  <c r="I601" i="2" s="1"/>
  <c r="H656" i="2"/>
  <c r="I656" i="2" s="1"/>
  <c r="H260" i="2"/>
  <c r="I260" i="2" s="1"/>
  <c r="H162" i="2"/>
  <c r="I162" i="2" s="1"/>
  <c r="H565" i="2"/>
  <c r="I565" i="2" s="1"/>
  <c r="H692" i="2"/>
  <c r="I692" i="2" s="1"/>
  <c r="H175" i="2"/>
  <c r="I175" i="2" s="1"/>
  <c r="H400" i="2"/>
  <c r="I400" i="2" s="1"/>
  <c r="H647" i="2"/>
  <c r="I647" i="2" s="1"/>
  <c r="H246" i="2"/>
  <c r="I246" i="2" s="1"/>
  <c r="H104" i="2"/>
  <c r="I104" i="2" s="1"/>
  <c r="H379" i="2"/>
  <c r="I379" i="2" s="1"/>
  <c r="H975" i="2"/>
  <c r="I975" i="2" s="1"/>
  <c r="H417" i="2"/>
  <c r="I417" i="2" s="1"/>
  <c r="H1148" i="2"/>
  <c r="I1148" i="2" s="1"/>
  <c r="H941" i="2"/>
  <c r="I941" i="2" s="1"/>
  <c r="H623" i="2"/>
  <c r="I623" i="2" s="1"/>
  <c r="H695" i="2"/>
  <c r="I695" i="2" s="1"/>
  <c r="H85" i="2"/>
  <c r="I85" i="2" s="1"/>
  <c r="H746" i="2"/>
  <c r="I746" i="2" s="1"/>
  <c r="H675" i="2"/>
  <c r="I675" i="2" s="1"/>
  <c r="H678" i="2"/>
  <c r="I678" i="2" s="1"/>
  <c r="H738" i="2"/>
  <c r="I738" i="2" s="1"/>
  <c r="H1120" i="2"/>
  <c r="I1120" i="2" s="1"/>
  <c r="H14" i="2"/>
  <c r="I14" i="2" s="1"/>
  <c r="H960" i="2"/>
  <c r="I960" i="2" s="1"/>
  <c r="H661" i="2"/>
  <c r="I661" i="2" s="1"/>
  <c r="H334" i="2"/>
  <c r="I334" i="2" s="1"/>
  <c r="H1142" i="2"/>
  <c r="I1142" i="2" s="1"/>
  <c r="H330" i="2"/>
  <c r="I330" i="2" s="1"/>
  <c r="H431" i="2"/>
  <c r="I431" i="2" s="1"/>
  <c r="H527" i="2"/>
  <c r="I527" i="2" s="1"/>
  <c r="H425" i="2"/>
  <c r="I425" i="2" s="1"/>
  <c r="H258" i="2"/>
  <c r="I258" i="2" s="1"/>
  <c r="H759" i="2"/>
  <c r="I759" i="2" s="1"/>
  <c r="H106" i="2"/>
  <c r="I106" i="2" s="1"/>
  <c r="H343" i="2"/>
  <c r="I343" i="2" s="1"/>
  <c r="H890" i="2"/>
  <c r="I890" i="2" s="1"/>
  <c r="H834" i="2"/>
  <c r="I834" i="2" s="1"/>
  <c r="H1085" i="2"/>
  <c r="I1085" i="2" s="1"/>
  <c r="H122" i="2"/>
  <c r="I122" i="2" s="1"/>
  <c r="H1154" i="2"/>
  <c r="I1154" i="2" s="1"/>
  <c r="H442" i="2"/>
  <c r="I442" i="2" s="1"/>
  <c r="H901" i="2"/>
  <c r="I901" i="2" s="1"/>
  <c r="H49" i="2"/>
  <c r="I49" i="2" s="1"/>
  <c r="H930" i="2"/>
  <c r="I930" i="2" s="1"/>
  <c r="H674" i="2"/>
  <c r="I674" i="2" s="1"/>
  <c r="H612" i="2"/>
  <c r="I612" i="2" s="1"/>
  <c r="H271" i="2"/>
  <c r="I271" i="2" s="1"/>
  <c r="H860" i="2"/>
  <c r="I860" i="2" s="1"/>
  <c r="H477" i="2"/>
  <c r="I477" i="2" s="1"/>
  <c r="H1022" i="2"/>
  <c r="I1022" i="2" s="1"/>
  <c r="H659" i="2"/>
  <c r="I659" i="2" s="1"/>
  <c r="H204" i="2"/>
  <c r="I204" i="2" s="1"/>
  <c r="H1246" i="2"/>
  <c r="I1246" i="2" s="1"/>
  <c r="H931" i="2"/>
  <c r="I931" i="2" s="1"/>
  <c r="H57" i="2"/>
  <c r="I57" i="2" s="1"/>
  <c r="H467" i="2"/>
  <c r="I467" i="2" s="1"/>
  <c r="H597" i="2"/>
  <c r="I597" i="2" s="1"/>
  <c r="H1147" i="2"/>
  <c r="I1147" i="2" s="1"/>
  <c r="H1096" i="2"/>
  <c r="I1096" i="2" s="1"/>
  <c r="H469" i="2"/>
  <c r="I469" i="2" s="1"/>
  <c r="H1248" i="2"/>
  <c r="I1248" i="2" s="1"/>
  <c r="H248" i="2"/>
  <c r="I248" i="2" s="1"/>
  <c r="H253" i="2"/>
  <c r="I253" i="2" s="1"/>
  <c r="H19" i="2"/>
  <c r="I19" i="2" s="1"/>
  <c r="H542" i="2"/>
  <c r="I542" i="2" s="1"/>
  <c r="H193" i="2"/>
  <c r="I193" i="2" s="1"/>
  <c r="H422" i="2"/>
  <c r="I422" i="2" s="1"/>
  <c r="H908" i="2"/>
  <c r="I908" i="2" s="1"/>
  <c r="H825" i="2"/>
  <c r="I825" i="2" s="1"/>
  <c r="H919" i="2"/>
  <c r="I919" i="2" s="1"/>
  <c r="H1043" i="2"/>
  <c r="I1043" i="2" s="1"/>
  <c r="H874" i="2"/>
  <c r="I874" i="2" s="1"/>
  <c r="H619" i="2"/>
  <c r="I619" i="2" s="1"/>
  <c r="H910" i="2"/>
  <c r="I910" i="2" s="1"/>
  <c r="H1111" i="2"/>
  <c r="I1111" i="2" s="1"/>
  <c r="H263" i="2"/>
  <c r="I263" i="2" s="1"/>
  <c r="H1015" i="2"/>
  <c r="I1015" i="2" s="1"/>
  <c r="H1087" i="2"/>
  <c r="I1087" i="2" s="1"/>
  <c r="H888" i="2"/>
  <c r="I888" i="2" s="1"/>
  <c r="H1065" i="2"/>
  <c r="I1065" i="2" s="1"/>
  <c r="H1070" i="2"/>
  <c r="I1070" i="2" s="1"/>
  <c r="H891" i="2"/>
  <c r="I891" i="2" s="1"/>
  <c r="H611" i="2"/>
  <c r="I611" i="2" s="1"/>
  <c r="H394" i="2"/>
  <c r="I394" i="2" s="1"/>
  <c r="H1075" i="2"/>
  <c r="I1075" i="2" s="1"/>
  <c r="H242" i="2"/>
  <c r="I242" i="2" s="1"/>
  <c r="H61" i="2"/>
  <c r="I61" i="2" s="1"/>
  <c r="H1171" i="2"/>
  <c r="I1171" i="2" s="1"/>
  <c r="H285" i="2"/>
  <c r="I285" i="2" s="1"/>
  <c r="H173" i="2"/>
  <c r="I173" i="2" s="1"/>
  <c r="H1122" i="2"/>
  <c r="I1122" i="2" s="1"/>
  <c r="H665" i="2"/>
  <c r="I665" i="2" s="1"/>
  <c r="H689" i="2"/>
  <c r="I689" i="2" s="1"/>
  <c r="H1069" i="2"/>
  <c r="I1069" i="2" s="1"/>
  <c r="H90" i="2"/>
  <c r="I90" i="2" s="1"/>
  <c r="H255" i="2"/>
  <c r="I255" i="2" s="1"/>
  <c r="H1271" i="2"/>
  <c r="I1271" i="2" s="1"/>
  <c r="H592" i="2"/>
  <c r="I592" i="2" s="1"/>
  <c r="H183" i="2"/>
  <c r="I183" i="2" s="1"/>
  <c r="H116" i="2"/>
  <c r="I116" i="2" s="1"/>
  <c r="H230" i="2"/>
  <c r="I230" i="2" s="1"/>
  <c r="H168" i="2"/>
  <c r="I168" i="2" s="1"/>
  <c r="H433" i="2"/>
  <c r="I433" i="2" s="1"/>
  <c r="H933" i="2"/>
  <c r="I933" i="2" s="1"/>
  <c r="H1006" i="2"/>
  <c r="I1006" i="2" s="1"/>
  <c r="H449" i="2"/>
  <c r="I449" i="2" s="1"/>
  <c r="H694" i="2"/>
  <c r="I694" i="2" s="1"/>
  <c r="H969" i="2"/>
  <c r="I969" i="2" s="1"/>
  <c r="H380" i="2"/>
  <c r="I380" i="2" s="1"/>
  <c r="H776" i="2"/>
  <c r="I776" i="2" s="1"/>
  <c r="H172" i="2"/>
  <c r="I172" i="2" s="1"/>
  <c r="H395" i="2"/>
  <c r="I395" i="2" s="1"/>
  <c r="H555" i="2"/>
  <c r="I555" i="2" s="1"/>
  <c r="H306" i="2"/>
  <c r="I306" i="2" s="1"/>
  <c r="H102" i="2"/>
  <c r="I102" i="2" s="1"/>
  <c r="H155" i="2"/>
  <c r="I155" i="2" s="1"/>
  <c r="H499" i="2"/>
  <c r="I499" i="2" s="1"/>
  <c r="H1242" i="2"/>
  <c r="I1242" i="2" s="1"/>
  <c r="H450" i="2"/>
  <c r="I450" i="2" s="1"/>
  <c r="H658" i="2"/>
  <c r="I658" i="2" s="1"/>
  <c r="H1211" i="2"/>
  <c r="I1211" i="2" s="1"/>
  <c r="H1127" i="2"/>
  <c r="I1127" i="2" s="1"/>
  <c r="H103" i="2"/>
  <c r="I103" i="2" s="1"/>
  <c r="H35" i="2"/>
  <c r="I35" i="2" s="1"/>
  <c r="H517" i="2"/>
  <c r="I517" i="2" s="1"/>
  <c r="H699" i="2"/>
  <c r="I699" i="2" s="1"/>
  <c r="H748" i="2"/>
  <c r="I748" i="2" s="1"/>
  <c r="H169" i="2"/>
  <c r="I169" i="2" s="1"/>
  <c r="H877" i="2"/>
  <c r="I877" i="2" s="1"/>
  <c r="H1048" i="2"/>
  <c r="I1048" i="2" s="1"/>
  <c r="H1145" i="2"/>
  <c r="I1145" i="2" s="1"/>
  <c r="H25" i="2"/>
  <c r="I25" i="2" s="1"/>
  <c r="H575" i="2"/>
  <c r="I575" i="2" s="1"/>
  <c r="H1094" i="2"/>
  <c r="I1094" i="2" s="1"/>
  <c r="H728" i="2"/>
  <c r="I728" i="2" s="1"/>
  <c r="H838" i="2"/>
  <c r="I838" i="2" s="1"/>
  <c r="H45" i="2"/>
  <c r="I45" i="2" s="1"/>
  <c r="H923" i="2"/>
  <c r="I923" i="2" s="1"/>
  <c r="H556" i="2"/>
  <c r="I556" i="2" s="1"/>
  <c r="H1003" i="2"/>
  <c r="I1003" i="2" s="1"/>
  <c r="H177" i="2"/>
  <c r="I177" i="2" s="1"/>
  <c r="H880" i="2"/>
  <c r="I880" i="2" s="1"/>
  <c r="H1099" i="2"/>
  <c r="I1099" i="2" s="1"/>
  <c r="H100" i="2"/>
  <c r="I100" i="2" s="1"/>
  <c r="H269" i="2"/>
  <c r="I269" i="2" s="1"/>
  <c r="H1176" i="2"/>
  <c r="I1176" i="2" s="1"/>
  <c r="H1235" i="2"/>
  <c r="I1235" i="2" s="1"/>
  <c r="H133" i="2"/>
  <c r="I133" i="2" s="1"/>
  <c r="H512" i="2"/>
  <c r="I512" i="2" s="1"/>
  <c r="H945" i="2"/>
  <c r="I945" i="2" s="1"/>
  <c r="H372" i="2"/>
  <c r="I372" i="2" s="1"/>
  <c r="H773" i="2"/>
  <c r="I773" i="2" s="1"/>
  <c r="H683" i="2"/>
  <c r="I683" i="2" s="1"/>
  <c r="H710" i="2"/>
  <c r="I710" i="2" s="1"/>
  <c r="H989" i="2"/>
  <c r="I989" i="2" s="1"/>
  <c r="H1018" i="2"/>
  <c r="I1018" i="2" s="1"/>
  <c r="H284" i="2"/>
  <c r="I284" i="2" s="1"/>
  <c r="H161" i="2"/>
  <c r="I161" i="2" s="1"/>
  <c r="H569" i="2"/>
  <c r="I569" i="2" s="1"/>
  <c r="H562" i="2"/>
  <c r="I562" i="2" s="1"/>
  <c r="H1273" i="2"/>
  <c r="I1273" i="2" s="1"/>
  <c r="H525" i="2"/>
  <c r="I525" i="2" s="1"/>
  <c r="H198" i="2"/>
  <c r="I198" i="2" s="1"/>
  <c r="H566" i="2"/>
  <c r="I566" i="2" s="1"/>
  <c r="H1092" i="2"/>
  <c r="I1092" i="2" s="1"/>
  <c r="H60" i="2"/>
  <c r="I60" i="2" s="1"/>
  <c r="H868" i="2"/>
  <c r="I868" i="2" s="1"/>
  <c r="H311" i="2"/>
  <c r="I311" i="2" s="1"/>
  <c r="H827" i="2"/>
  <c r="I827" i="2" s="1"/>
  <c r="H750" i="2"/>
  <c r="I750" i="2" s="1"/>
  <c r="H437" i="2"/>
  <c r="I437" i="2" s="1"/>
  <c r="H859" i="2"/>
  <c r="I859" i="2" s="1"/>
  <c r="H308" i="2"/>
  <c r="I308" i="2" s="1"/>
  <c r="H1067" i="2"/>
  <c r="I1067" i="2" s="1"/>
  <c r="H1083" i="2"/>
  <c r="I1083" i="2" s="1"/>
  <c r="H370" i="2"/>
  <c r="I370" i="2" s="1"/>
  <c r="H344" i="2"/>
  <c r="I344" i="2" s="1"/>
  <c r="H1002" i="2"/>
  <c r="I1002" i="2" s="1"/>
  <c r="H785" i="2"/>
  <c r="I785" i="2" s="1"/>
  <c r="H795" i="2"/>
  <c r="I795" i="2" s="1"/>
  <c r="H1097" i="2"/>
  <c r="I1097" i="2" s="1"/>
  <c r="H1174" i="2"/>
  <c r="I1174" i="2" s="1"/>
  <c r="H855" i="2"/>
  <c r="I855" i="2" s="1"/>
  <c r="H882" i="2"/>
  <c r="I882" i="2" s="1"/>
  <c r="H1202" i="2"/>
  <c r="I1202" i="2" s="1"/>
  <c r="H376" i="2"/>
  <c r="I376" i="2" s="1"/>
  <c r="H734" i="2"/>
  <c r="I734" i="2" s="1"/>
  <c r="H1116" i="2"/>
  <c r="I1116" i="2" s="1"/>
  <c r="H426" i="2"/>
  <c r="I426" i="2" s="1"/>
  <c r="H1000" i="2"/>
  <c r="I1000" i="2" s="1"/>
  <c r="H1009" i="2"/>
  <c r="I1009" i="2" s="1"/>
  <c r="H1244" i="2"/>
  <c r="I1244" i="2" s="1"/>
  <c r="H254" i="2"/>
  <c r="I254" i="2" s="1"/>
  <c r="H1178" i="2"/>
  <c r="I1178" i="2" s="1"/>
  <c r="H240" i="2"/>
  <c r="I240" i="2" s="1"/>
  <c r="H649" i="2"/>
  <c r="I649" i="2" s="1"/>
  <c r="H1133" i="2"/>
  <c r="I1133" i="2" s="1"/>
  <c r="H386" i="2"/>
  <c r="I386" i="2" s="1"/>
  <c r="H772" i="2"/>
  <c r="I772" i="2" s="1"/>
  <c r="H293" i="2"/>
  <c r="I293" i="2" s="1"/>
  <c r="H165" i="2"/>
  <c r="I165" i="2" s="1"/>
  <c r="H318" i="2"/>
  <c r="I318" i="2" s="1"/>
  <c r="H895" i="2"/>
  <c r="I895" i="2" s="1"/>
  <c r="H17" i="2"/>
  <c r="I17" i="2" s="1"/>
  <c r="H904" i="2"/>
  <c r="I904" i="2" s="1"/>
  <c r="H821" i="2"/>
  <c r="I821" i="2" s="1"/>
  <c r="H614" i="2"/>
  <c r="I614" i="2" s="1"/>
  <c r="H22" i="2"/>
  <c r="I22" i="2" s="1"/>
  <c r="H952" i="2"/>
  <c r="I952" i="2" s="1"/>
  <c r="H970" i="2"/>
  <c r="I970" i="2" s="1"/>
  <c r="H1267" i="2"/>
  <c r="I1267" i="2" s="1"/>
  <c r="H339" i="2"/>
  <c r="I339" i="2" s="1"/>
  <c r="H81" i="2"/>
  <c r="I81" i="2" s="1"/>
  <c r="H886" i="2"/>
  <c r="I886" i="2" s="1"/>
  <c r="H1227" i="2"/>
  <c r="I1227" i="2" s="1"/>
  <c r="H83" i="2"/>
  <c r="I83" i="2" s="1"/>
  <c r="H540" i="2"/>
  <c r="I540" i="2" s="1"/>
  <c r="H528" i="2"/>
  <c r="I528" i="2" s="1"/>
  <c r="H1062" i="2"/>
  <c r="I1062" i="2" s="1"/>
  <c r="H490" i="2"/>
  <c r="I490" i="2" s="1"/>
  <c r="H1260" i="2"/>
  <c r="I1260" i="2" s="1"/>
  <c r="H822" i="2"/>
  <c r="I822" i="2" s="1"/>
  <c r="H819" i="2"/>
  <c r="I819" i="2" s="1"/>
  <c r="H50" i="2"/>
  <c r="I50" i="2" s="1"/>
  <c r="H666" i="2"/>
  <c r="I666" i="2" s="1"/>
  <c r="H801" i="2"/>
  <c r="I801" i="2" s="1"/>
  <c r="H584" i="2"/>
  <c r="I584" i="2" s="1"/>
  <c r="H767" i="2"/>
  <c r="I767" i="2" s="1"/>
  <c r="H1232" i="2"/>
  <c r="I1232" i="2" s="1"/>
  <c r="H523" i="2"/>
  <c r="I523" i="2" s="1"/>
  <c r="H428" i="2"/>
  <c r="I428" i="2" s="1"/>
  <c r="H51" i="2"/>
  <c r="I51" i="2" s="1"/>
  <c r="H408" i="2"/>
  <c r="I408" i="2" s="1"/>
  <c r="H327" i="2"/>
  <c r="I327" i="2" s="1"/>
  <c r="H787" i="2"/>
  <c r="I787" i="2" s="1"/>
  <c r="H283" i="2"/>
  <c r="I283" i="2" s="1"/>
  <c r="H54" i="2"/>
  <c r="I54" i="2" s="1"/>
  <c r="H768" i="2"/>
  <c r="I768" i="2" s="1"/>
  <c r="H353" i="2"/>
  <c r="I353" i="2" s="1"/>
  <c r="H117" i="2"/>
  <c r="I117" i="2" s="1"/>
  <c r="H818" i="2"/>
  <c r="I818" i="2" s="1"/>
  <c r="H1146" i="2"/>
  <c r="I1146" i="2" s="1"/>
  <c r="H324" i="2"/>
  <c r="I324" i="2" s="1"/>
  <c r="H191" i="2"/>
  <c r="I191" i="2" s="1"/>
  <c r="H837" i="2"/>
  <c r="I837" i="2" s="1"/>
  <c r="H1023" i="2"/>
  <c r="I1023" i="2" s="1"/>
  <c r="H1060" i="2"/>
  <c r="I1060" i="2" s="1"/>
  <c r="H340" i="2"/>
  <c r="I340" i="2" s="1"/>
  <c r="H292" i="2"/>
  <c r="I292" i="2" s="1"/>
  <c r="H1212" i="2"/>
  <c r="I1212" i="2" s="1"/>
  <c r="H335" i="2"/>
  <c r="I335" i="2" s="1"/>
  <c r="H149" i="2"/>
  <c r="I149" i="2" s="1"/>
  <c r="H719" i="2"/>
  <c r="I719" i="2" s="1"/>
  <c r="H627" i="2"/>
  <c r="I627" i="2" s="1"/>
  <c r="H936" i="2"/>
  <c r="I936" i="2" s="1"/>
  <c r="H687" i="2"/>
  <c r="I687" i="2" s="1"/>
  <c r="H660" i="2"/>
  <c r="I660" i="2" s="1"/>
  <c r="H62" i="2"/>
  <c r="I62" i="2" s="1"/>
  <c r="H457" i="2"/>
  <c r="I457" i="2" s="1"/>
  <c r="H955" i="2"/>
  <c r="I955" i="2" s="1"/>
  <c r="H1163" i="2"/>
  <c r="I1163" i="2" s="1"/>
  <c r="H985" i="2"/>
  <c r="I985" i="2" s="1"/>
  <c r="H1013" i="2"/>
  <c r="I1013" i="2" s="1"/>
  <c r="H393" i="2"/>
  <c r="I393" i="2" s="1"/>
  <c r="H971" i="2"/>
  <c r="I971" i="2" s="1"/>
  <c r="H13" i="2"/>
  <c r="I13" i="2" s="1"/>
  <c r="H96" i="2"/>
  <c r="I96" i="2" s="1"/>
  <c r="H940" i="2"/>
  <c r="I940" i="2" s="1"/>
  <c r="H539" i="2"/>
  <c r="I539" i="2" s="1"/>
  <c r="H505" i="2"/>
  <c r="I505" i="2" s="1"/>
  <c r="H714" i="2"/>
  <c r="I714" i="2" s="1"/>
  <c r="H515" i="2"/>
  <c r="I515" i="2" s="1"/>
  <c r="H107" i="2"/>
  <c r="I107" i="2" s="1"/>
  <c r="H1080" i="2"/>
  <c r="I1080" i="2" s="1"/>
  <c r="H718" i="2"/>
  <c r="I718" i="2" s="1"/>
  <c r="H791" i="2"/>
  <c r="I791" i="2" s="1"/>
  <c r="H878" i="2"/>
  <c r="I878" i="2" s="1"/>
  <c r="H1201" i="2"/>
  <c r="I1201" i="2" s="1"/>
  <c r="H978" i="2"/>
  <c r="I978" i="2" s="1"/>
  <c r="H322" i="2"/>
  <c r="I322" i="2" s="1"/>
  <c r="H572" i="2"/>
  <c r="I572" i="2" s="1"/>
  <c r="H849" i="2"/>
  <c r="I849" i="2" s="1"/>
  <c r="H1162" i="2"/>
  <c r="I1162" i="2" s="1"/>
  <c r="H753" i="2"/>
  <c r="I753" i="2" s="1"/>
  <c r="H420" i="2"/>
  <c r="I420" i="2" s="1"/>
  <c r="H846" i="2"/>
  <c r="I846" i="2" s="1"/>
  <c r="H65" i="2"/>
  <c r="I65" i="2" s="1"/>
  <c r="H315" i="2"/>
  <c r="I315" i="2" s="1"/>
  <c r="H219" i="2"/>
  <c r="I219" i="2" s="1"/>
  <c r="H1149" i="2"/>
  <c r="I1149" i="2" s="1"/>
  <c r="H632" i="2"/>
  <c r="I632" i="2" s="1"/>
  <c r="H652" i="2"/>
  <c r="I652" i="2" s="1"/>
  <c r="H1270" i="2"/>
  <c r="I1270" i="2" s="1"/>
  <c r="H313" i="2"/>
  <c r="I313" i="2" s="1"/>
  <c r="H279" i="2"/>
  <c r="I279" i="2" s="1"/>
  <c r="H1007" i="2"/>
  <c r="I1007" i="2" s="1"/>
  <c r="H991" i="2"/>
  <c r="I991" i="2" s="1"/>
  <c r="H46" i="2"/>
  <c r="I46" i="2" s="1"/>
  <c r="H109" i="2"/>
  <c r="I109" i="2" s="1"/>
  <c r="H638" i="2"/>
  <c r="I638" i="2" s="1"/>
  <c r="H201" i="2"/>
  <c r="I201" i="2" s="1"/>
  <c r="H744" i="2"/>
  <c r="I744" i="2" s="1"/>
  <c r="H416" i="2"/>
  <c r="I416" i="2" s="1"/>
  <c r="H966" i="2"/>
  <c r="I966" i="2" s="1"/>
  <c r="H1228" i="2"/>
  <c r="I1228" i="2" s="1"/>
  <c r="H166" i="2"/>
  <c r="I166" i="2" s="1"/>
  <c r="H381" i="2"/>
  <c r="I381" i="2" s="1"/>
  <c r="H321" i="2"/>
  <c r="I321" i="2" s="1"/>
  <c r="H693" i="2"/>
  <c r="I693" i="2" s="1"/>
  <c r="H443" i="2"/>
  <c r="I443" i="2" s="1"/>
  <c r="H488" i="2"/>
  <c r="I488" i="2" s="1"/>
  <c r="H80" i="2"/>
  <c r="I80" i="2" s="1"/>
  <c r="H745" i="2"/>
  <c r="I745" i="2" s="1"/>
  <c r="H78" i="2"/>
  <c r="I78" i="2" s="1"/>
  <c r="H439" i="2"/>
  <c r="I439" i="2" s="1"/>
  <c r="H30" i="2"/>
  <c r="I30" i="2" s="1"/>
  <c r="H1214" i="2"/>
  <c r="I1214" i="2" s="1"/>
  <c r="H1167" i="2"/>
  <c r="I1167" i="2" s="1"/>
  <c r="H980" i="2"/>
  <c r="I980" i="2" s="1"/>
  <c r="H92" i="2"/>
  <c r="I92" i="2" s="1"/>
  <c r="H934" i="2"/>
  <c r="I934" i="2" s="1"/>
  <c r="H903" i="2"/>
  <c r="I903" i="2" s="1"/>
  <c r="H158" i="2"/>
  <c r="I158" i="2" s="1"/>
  <c r="H418" i="2"/>
  <c r="I418" i="2" s="1"/>
  <c r="H305" i="2"/>
  <c r="I305" i="2" s="1"/>
  <c r="H487" i="2"/>
  <c r="I487" i="2" s="1"/>
  <c r="H337" i="2"/>
  <c r="I337" i="2" s="1"/>
  <c r="H73" i="2"/>
  <c r="I73" i="2" s="1"/>
  <c r="H977" i="2"/>
  <c r="I977" i="2" s="1"/>
  <c r="H125" i="2"/>
  <c r="I125" i="2" s="1"/>
  <c r="H548" i="2"/>
  <c r="I548" i="2" s="1"/>
  <c r="H451" i="2"/>
  <c r="I451" i="2" s="1"/>
  <c r="H892" i="2"/>
  <c r="I892" i="2" s="1"/>
  <c r="H501" i="2"/>
  <c r="I501" i="2" s="1"/>
  <c r="H52" i="2"/>
  <c r="I52" i="2" s="1"/>
  <c r="H482" i="2"/>
  <c r="I482" i="2" s="1"/>
  <c r="H524" i="2"/>
  <c r="I524" i="2" s="1"/>
  <c r="H208" i="2"/>
  <c r="I208" i="2" s="1"/>
  <c r="H1066" i="2"/>
  <c r="I1066" i="2" s="1"/>
  <c r="H1140" i="2"/>
  <c r="I1140" i="2" s="1"/>
  <c r="H1068" i="2"/>
  <c r="I1068" i="2" s="1"/>
  <c r="H655" i="2"/>
  <c r="I655" i="2" s="1"/>
  <c r="H1131" i="2"/>
  <c r="I1131" i="2" s="1"/>
  <c r="H135" i="2"/>
  <c r="I135" i="2" s="1"/>
  <c r="H295" i="2"/>
  <c r="I295" i="2" s="1"/>
  <c r="H1114" i="2"/>
  <c r="I1114" i="2" s="1"/>
  <c r="H519" i="2"/>
  <c r="I519" i="2" s="1"/>
  <c r="H224" i="2"/>
  <c r="I224" i="2" s="1"/>
  <c r="H1200" i="2"/>
  <c r="I1200" i="2" s="1"/>
  <c r="H108" i="2"/>
  <c r="I108" i="2" s="1"/>
  <c r="H1221" i="2"/>
  <c r="I1221" i="2" s="1"/>
  <c r="H120" i="2"/>
  <c r="I120" i="2" s="1"/>
  <c r="H1136" i="2"/>
  <c r="I1136" i="2" s="1"/>
  <c r="H1219" i="2"/>
  <c r="I1219" i="2" s="1"/>
  <c r="H998" i="2"/>
  <c r="I998" i="2" s="1"/>
  <c r="H385" i="2"/>
  <c r="I385" i="2" s="1"/>
  <c r="H384" i="2"/>
  <c r="I384" i="2" s="1"/>
  <c r="H1086" i="2"/>
  <c r="I1086" i="2" s="1"/>
  <c r="H793" i="2"/>
  <c r="I793" i="2" s="1"/>
  <c r="H402" i="2"/>
  <c r="I402" i="2" s="1"/>
  <c r="H298" i="2"/>
  <c r="I298" i="2" s="1"/>
  <c r="H587" i="2"/>
  <c r="I587" i="2" s="1"/>
  <c r="H729" i="2"/>
  <c r="I729" i="2" s="1"/>
  <c r="H262" i="2"/>
  <c r="I262" i="2" s="1"/>
  <c r="H865" i="2"/>
  <c r="I865" i="2" s="1"/>
  <c r="H1234" i="2"/>
  <c r="I1234" i="2" s="1"/>
  <c r="H805" i="2"/>
  <c r="I805" i="2" s="1"/>
  <c r="H398" i="2"/>
  <c r="I398" i="2" s="1"/>
  <c r="H585" i="2"/>
  <c r="I585" i="2" s="1"/>
  <c r="H1237" i="2"/>
  <c r="I1237" i="2" s="1"/>
  <c r="H1056" i="2"/>
  <c r="I1056" i="2" s="1"/>
  <c r="H739" i="2"/>
  <c r="I739" i="2" s="1"/>
  <c r="H812" i="2"/>
  <c r="I812" i="2" s="1"/>
  <c r="H927" i="2"/>
  <c r="I927" i="2" s="1"/>
  <c r="H879" i="2"/>
  <c r="I879" i="2" s="1"/>
  <c r="H317" i="2"/>
  <c r="I317" i="2" s="1"/>
  <c r="H95" i="2"/>
  <c r="I95" i="2" s="1"/>
  <c r="H40" i="2"/>
  <c r="I40" i="2" s="1"/>
  <c r="H452" i="2"/>
  <c r="I452" i="2" s="1"/>
  <c r="H397" i="2"/>
  <c r="I397" i="2" s="1"/>
  <c r="H77" i="2"/>
  <c r="I77" i="2" s="1"/>
  <c r="H29" i="2"/>
  <c r="I29" i="2" s="1"/>
  <c r="H454" i="2"/>
  <c r="I454" i="2" s="1"/>
  <c r="H206" i="2"/>
  <c r="I206" i="2" s="1"/>
  <c r="H679" i="2"/>
  <c r="I679" i="2" s="1"/>
  <c r="H150" i="2"/>
  <c r="I150" i="2" s="1"/>
  <c r="H112" i="2"/>
  <c r="I112" i="2" s="1"/>
  <c r="H1138" i="2"/>
  <c r="I1138" i="2" s="1"/>
  <c r="H766" i="2"/>
  <c r="I766" i="2" s="1"/>
  <c r="H911" i="2"/>
  <c r="I911" i="2" s="1"/>
  <c r="H434" i="2"/>
  <c r="I434" i="2" s="1"/>
  <c r="H1144" i="2"/>
  <c r="I1144" i="2" s="1"/>
  <c r="H1249" i="2"/>
  <c r="I1249" i="2" s="1"/>
  <c r="H1188" i="2"/>
  <c r="I1188" i="2" s="1"/>
  <c r="H943" i="2"/>
  <c r="I943" i="2" s="1"/>
  <c r="H218" i="2"/>
  <c r="I218" i="2" s="1"/>
  <c r="H214" i="2"/>
  <c r="I214" i="2" s="1"/>
  <c r="H98" i="2"/>
  <c r="I98" i="2" s="1"/>
  <c r="H1225" i="2"/>
  <c r="I1225" i="2" s="1"/>
  <c r="H502" i="2"/>
  <c r="I502" i="2" s="1"/>
  <c r="H938" i="2"/>
  <c r="I938" i="2" s="1"/>
  <c r="H657" i="2"/>
  <c r="I657" i="2" s="1"/>
  <c r="H113" i="2"/>
  <c r="I113" i="2" s="1"/>
  <c r="H468" i="2"/>
  <c r="I468" i="2" s="1"/>
  <c r="H257" i="2"/>
  <c r="I257" i="2" s="1"/>
  <c r="H1017" i="2"/>
  <c r="I1017" i="2" s="1"/>
  <c r="H1046" i="2"/>
  <c r="I1046" i="2" s="1"/>
  <c r="H826" i="2"/>
  <c r="I826" i="2" s="1"/>
  <c r="H1179" i="2"/>
  <c r="I1179" i="2" s="1"/>
  <c r="H741" i="2"/>
  <c r="I741" i="2" s="1"/>
  <c r="H1089" i="2"/>
  <c r="I1089" i="2" s="1"/>
  <c r="H671" i="2"/>
  <c r="I671" i="2" s="1"/>
  <c r="H1038" i="2"/>
  <c r="I1038" i="2" s="1"/>
  <c r="H1051" i="2"/>
  <c r="I1051" i="2" s="1"/>
  <c r="H1035" i="2"/>
  <c r="I1035" i="2" s="1"/>
  <c r="H984" i="2"/>
  <c r="I984" i="2" s="1"/>
  <c r="H807" i="2"/>
  <c r="I807" i="2" s="1"/>
  <c r="H1152" i="2"/>
  <c r="I1152" i="2" s="1"/>
  <c r="H628" i="2"/>
  <c r="I628" i="2" s="1"/>
  <c r="H856" i="2"/>
  <c r="I856" i="2" s="1"/>
  <c r="H427" i="2"/>
  <c r="I427" i="2" s="1"/>
  <c r="H1057" i="2"/>
  <c r="I1057" i="2" s="1"/>
  <c r="H1216" i="2"/>
  <c r="I1216" i="2" s="1"/>
  <c r="H770" i="2"/>
  <c r="I770" i="2" s="1"/>
  <c r="H369" i="2"/>
  <c r="I369" i="2" s="1"/>
  <c r="H578" i="2"/>
  <c r="I578" i="2" s="1"/>
  <c r="H153" i="2"/>
  <c r="I153" i="2" s="1"/>
  <c r="H1155" i="2"/>
  <c r="I1155" i="2" s="1"/>
  <c r="H1240" i="2"/>
  <c r="I1240" i="2" s="1"/>
  <c r="H533" i="2"/>
  <c r="I533" i="2" s="1"/>
  <c r="H842" i="2"/>
  <c r="I842" i="2" s="1"/>
  <c r="H615" i="2"/>
  <c r="I615" i="2" s="1"/>
  <c r="H947" i="2"/>
  <c r="I947" i="2" s="1"/>
  <c r="H909" i="2"/>
  <c r="I909" i="2" s="1"/>
  <c r="H423" i="2"/>
  <c r="I423" i="2" s="1"/>
  <c r="H697" i="2"/>
  <c r="I697" i="2" s="1"/>
  <c r="H808" i="2"/>
  <c r="I808" i="2" s="1"/>
  <c r="H1072" i="2"/>
  <c r="I1072" i="2" s="1"/>
  <c r="H786" i="2"/>
  <c r="I786" i="2" s="1"/>
  <c r="H414" i="2"/>
  <c r="I414" i="2" s="1"/>
  <c r="H282" i="2"/>
  <c r="I282" i="2" s="1"/>
  <c r="H478" i="2"/>
  <c r="I478" i="2" s="1"/>
  <c r="H564" i="2"/>
  <c r="I564" i="2" s="1"/>
  <c r="H70" i="2"/>
  <c r="I70" i="2" s="1"/>
  <c r="H406" i="2"/>
  <c r="I406" i="2" s="1"/>
  <c r="H390" i="2"/>
  <c r="I390" i="2" s="1"/>
  <c r="H762" i="2"/>
  <c r="I762" i="2" s="1"/>
  <c r="H456" i="2"/>
  <c r="I456" i="2" s="1"/>
  <c r="H409" i="2"/>
  <c r="I409" i="2" s="1"/>
  <c r="H526" i="2"/>
  <c r="I526" i="2" s="1"/>
  <c r="H1121" i="2"/>
  <c r="I1121" i="2" s="1"/>
  <c r="H89" i="2"/>
  <c r="I89" i="2" s="1"/>
  <c r="H1108" i="2"/>
  <c r="I1108" i="2" s="1"/>
  <c r="H1076" i="2"/>
  <c r="I1076" i="2" s="1"/>
  <c r="H1029" i="2"/>
  <c r="I1029" i="2" s="1"/>
  <c r="H915" i="2"/>
  <c r="I915" i="2" s="1"/>
  <c r="H839" i="2"/>
  <c r="I839" i="2" s="1"/>
  <c r="H41" i="2"/>
  <c r="I41" i="2" s="1"/>
  <c r="H531" i="2"/>
  <c r="I531" i="2" s="1"/>
  <c r="H375" i="2"/>
  <c r="I375" i="2" s="1"/>
  <c r="H1063" i="2"/>
  <c r="I1063" i="2" s="1"/>
  <c r="H1021" i="2"/>
  <c r="I1021" i="2" s="1"/>
  <c r="H229" i="2"/>
  <c r="I229" i="2" s="1"/>
  <c r="H105" i="2"/>
  <c r="I105" i="2" s="1"/>
  <c r="H788" i="2"/>
  <c r="I788" i="2" s="1"/>
  <c r="H188" i="2"/>
  <c r="I188" i="2" s="1"/>
  <c r="H559" i="2"/>
  <c r="I559" i="2" s="1"/>
  <c r="H863" i="2"/>
  <c r="I863" i="2" s="1"/>
  <c r="H752" i="2"/>
  <c r="I752" i="2" s="1"/>
  <c r="H199" i="2"/>
  <c r="I199" i="2" s="1"/>
  <c r="H784" i="2"/>
  <c r="I784" i="2" s="1"/>
  <c r="H164" i="2"/>
  <c r="I164" i="2" s="1"/>
  <c r="H171" i="2"/>
  <c r="I171" i="2" s="1"/>
  <c r="H830" i="2"/>
  <c r="I830" i="2" s="1"/>
  <c r="H74" i="2"/>
  <c r="I74" i="2" s="1"/>
  <c r="H1074" i="2"/>
  <c r="I1074" i="2" s="1"/>
  <c r="H1262" i="2"/>
  <c r="I1262" i="2" s="1"/>
  <c r="H1210" i="2"/>
  <c r="I1210" i="2" s="1"/>
  <c r="H771" i="2"/>
  <c r="I771" i="2" s="1"/>
  <c r="H806" i="2"/>
  <c r="I806" i="2" s="1"/>
  <c r="H1028" i="2"/>
  <c r="I1028" i="2" s="1"/>
  <c r="H480" i="2"/>
  <c r="I480" i="2" s="1"/>
  <c r="H727" i="2"/>
  <c r="I727" i="2" s="1"/>
  <c r="H536" i="2"/>
  <c r="I536" i="2" s="1"/>
  <c r="H870" i="2"/>
  <c r="I870" i="2" s="1"/>
  <c r="H917" i="2"/>
  <c r="I917" i="2" s="1"/>
  <c r="H1208" i="2"/>
  <c r="I1208" i="2" s="1"/>
  <c r="H681" i="2"/>
  <c r="I681" i="2" s="1"/>
  <c r="H1039" i="2"/>
  <c r="I1039" i="2" s="1"/>
  <c r="H1256" i="2"/>
  <c r="I1256" i="2" s="1"/>
  <c r="H348" i="2"/>
  <c r="I348" i="2" s="1"/>
  <c r="H55" i="2"/>
  <c r="I55" i="2" s="1"/>
  <c r="H967" i="2"/>
  <c r="I967" i="2" s="1"/>
  <c r="H342" i="2"/>
  <c r="I342" i="2" s="1"/>
  <c r="H69" i="2"/>
  <c r="I69" i="2" s="1"/>
  <c r="H636" i="2"/>
  <c r="I636" i="2" s="1"/>
  <c r="H1088" i="2"/>
  <c r="I1088" i="2" s="1"/>
  <c r="H410" i="2"/>
  <c r="I410" i="2" s="1"/>
  <c r="H503" i="2"/>
  <c r="I503" i="2" s="1"/>
  <c r="H1045" i="2"/>
  <c r="I1045" i="2" s="1"/>
  <c r="H1129" i="2"/>
  <c r="I1129" i="2" s="1"/>
  <c r="H438" i="2"/>
  <c r="I438" i="2" s="1"/>
  <c r="H1106" i="2"/>
  <c r="I1106" i="2" s="1"/>
  <c r="H1264" i="2"/>
  <c r="I1264" i="2" s="1"/>
  <c r="H364" i="2"/>
  <c r="I364" i="2" s="1"/>
  <c r="H1263" i="2"/>
  <c r="I1263" i="2" s="1"/>
  <c r="H553" i="2"/>
  <c r="I553" i="2" s="1"/>
  <c r="H387" i="2"/>
  <c r="I387" i="2" s="1"/>
  <c r="H225" i="2"/>
  <c r="I225" i="2" s="1"/>
  <c r="H245" i="2"/>
  <c r="I245" i="2" s="1"/>
  <c r="H853" i="2"/>
  <c r="I853" i="2" s="1"/>
  <c r="H389" i="2"/>
  <c r="I389" i="2" s="1"/>
  <c r="H1166" i="2"/>
  <c r="I1166" i="2" s="1"/>
  <c r="H588" i="2"/>
  <c r="I588" i="2" s="1"/>
  <c r="H802" i="2"/>
  <c r="I802" i="2" s="1"/>
  <c r="H154" i="2"/>
  <c r="I154" i="2" s="1"/>
  <c r="H563" i="2"/>
  <c r="I563" i="2" s="1"/>
  <c r="H942" i="2"/>
  <c r="I942" i="2" s="1"/>
  <c r="H1175" i="2"/>
  <c r="I1175" i="2" s="1"/>
  <c r="H1008" i="2"/>
  <c r="I1008" i="2" s="1"/>
  <c r="H898" i="2"/>
  <c r="I898" i="2" s="1"/>
  <c r="H110" i="2"/>
  <c r="I110" i="2" s="1"/>
  <c r="H249" i="2"/>
  <c r="I249" i="2" s="1"/>
  <c r="H396" i="2"/>
  <c r="I396" i="2" s="1"/>
  <c r="H522" i="2"/>
  <c r="I522" i="2" s="1"/>
  <c r="H1266" i="2"/>
  <c r="I1266" i="2" s="1"/>
  <c r="H956" i="2"/>
  <c r="I956" i="2" s="1"/>
  <c r="H251" i="2"/>
  <c r="I251" i="2" s="1"/>
  <c r="H1238" i="2"/>
  <c r="I1238" i="2" s="1"/>
  <c r="H458" i="2"/>
  <c r="I458" i="2" s="1"/>
  <c r="H973" i="2"/>
  <c r="I973" i="2" s="1"/>
  <c r="H223" i="2"/>
  <c r="I223" i="2" s="1"/>
  <c r="H595" i="2"/>
  <c r="I595" i="2" s="1"/>
  <c r="H1125" i="2"/>
  <c r="I1125" i="2" s="1"/>
  <c r="H520" i="2"/>
  <c r="I520" i="2" s="1"/>
  <c r="H1112" i="2"/>
  <c r="I1112" i="2" s="1"/>
  <c r="H764" i="2"/>
  <c r="I764" i="2" s="1"/>
  <c r="H765" i="2"/>
  <c r="I765" i="2" s="1"/>
  <c r="H606" i="2"/>
  <c r="I606" i="2" s="1"/>
  <c r="H677" i="2"/>
  <c r="I677" i="2" s="1"/>
  <c r="H148" i="2"/>
  <c r="I148" i="2" s="1"/>
  <c r="H1207" i="2"/>
  <c r="I1207" i="2" s="1"/>
  <c r="H610" i="2"/>
  <c r="I610" i="2" s="1"/>
  <c r="H1150" i="2"/>
  <c r="I1150" i="2" s="1"/>
  <c r="H465" i="2"/>
  <c r="I465" i="2" s="1"/>
  <c r="H485" i="2"/>
  <c r="I485" i="2" s="1"/>
  <c r="H1143" i="2"/>
  <c r="I1143" i="2" s="1"/>
  <c r="H126" i="2"/>
  <c r="I126" i="2" s="1"/>
  <c r="H99" i="2"/>
  <c r="I99" i="2" s="1"/>
  <c r="H706" i="2"/>
  <c r="I706" i="2" s="1"/>
  <c r="H68" i="2"/>
  <c r="I68" i="2" s="1"/>
  <c r="H1215" i="2"/>
  <c r="I1215" i="2" s="1"/>
  <c r="H1130" i="2"/>
  <c r="I1130" i="2" s="1"/>
  <c r="H929" i="2"/>
  <c r="I929" i="2" s="1"/>
  <c r="H873" i="2"/>
  <c r="I873" i="2" s="1"/>
  <c r="H530" i="2"/>
  <c r="I530" i="2" s="1"/>
  <c r="H237" i="2"/>
  <c r="I237" i="2" s="1"/>
  <c r="H682" i="2"/>
  <c r="I682" i="2" s="1"/>
  <c r="H1079" i="2"/>
  <c r="I1079" i="2" s="1"/>
  <c r="H382" i="2"/>
  <c r="I382" i="2" s="1"/>
  <c r="H250" i="2"/>
  <c r="I250" i="2" s="1"/>
  <c r="H66" i="2"/>
  <c r="I66" i="2" s="1"/>
  <c r="H23" i="2"/>
  <c r="I23" i="2" s="1"/>
  <c r="H717" i="2"/>
  <c r="I717" i="2" s="1"/>
  <c r="H1101" i="2"/>
  <c r="I1101" i="2" s="1"/>
  <c r="H983" i="2"/>
  <c r="I983" i="2" s="1"/>
  <c r="H653" i="2"/>
  <c r="I653" i="2" s="1"/>
  <c r="H481" i="2"/>
  <c r="I481" i="2" s="1"/>
  <c r="H1252" i="2"/>
  <c r="I1252" i="2" s="1"/>
  <c r="H803" i="2"/>
  <c r="I803" i="2" s="1"/>
  <c r="H419" i="2"/>
  <c r="I419" i="2" s="1"/>
  <c r="H127" i="2"/>
  <c r="I127" i="2" s="1"/>
  <c r="H696" i="2"/>
  <c r="I696" i="2" s="1"/>
  <c r="H1126" i="2"/>
  <c r="I1126" i="2" s="1"/>
  <c r="H1098" i="2"/>
  <c r="I1098" i="2" s="1"/>
  <c r="H538" i="2"/>
  <c r="I538" i="2" s="1"/>
  <c r="H775" i="2"/>
  <c r="I775" i="2" s="1"/>
  <c r="H928" i="2"/>
  <c r="I928" i="2" s="1"/>
  <c r="H516" i="2"/>
  <c r="I516" i="2" s="1"/>
  <c r="H514" i="2"/>
  <c r="I514" i="2" s="1"/>
  <c r="H591" i="2"/>
  <c r="I591" i="2" s="1"/>
  <c r="H174" i="2"/>
  <c r="I174" i="2" s="1"/>
  <c r="H87" i="2"/>
  <c r="I87" i="2" s="1"/>
  <c r="H1236" i="2"/>
  <c r="I1236" i="2" s="1"/>
  <c r="H79" i="2"/>
  <c r="I79" i="2" s="1"/>
  <c r="H715" i="2"/>
  <c r="I715" i="2" s="1"/>
  <c r="H277" i="2"/>
  <c r="I277" i="2" s="1"/>
  <c r="H730" i="2"/>
  <c r="I730" i="2" s="1"/>
  <c r="H857" i="2"/>
  <c r="I857" i="2" s="1"/>
  <c r="H1177" i="2"/>
  <c r="I1177" i="2" s="1"/>
  <c r="H625" i="2"/>
  <c r="I625" i="2" s="1"/>
  <c r="H1084" i="2"/>
  <c r="I1084" i="2" s="1"/>
  <c r="H1172" i="2"/>
  <c r="I1172" i="2" s="1"/>
  <c r="H828" i="2"/>
  <c r="I828" i="2" s="1"/>
  <c r="H1196" i="2"/>
  <c r="I1196" i="2" s="1"/>
  <c r="H412" i="2"/>
  <c r="I412" i="2" s="1"/>
  <c r="H618" i="2"/>
  <c r="I618" i="2" s="1"/>
  <c r="H781" i="2"/>
  <c r="I781" i="2" s="1"/>
  <c r="H272" i="2"/>
  <c r="I272" i="2" s="1"/>
  <c r="H261" i="2"/>
  <c r="I261" i="2" s="1"/>
  <c r="H511" i="2"/>
  <c r="I511" i="2" s="1"/>
  <c r="H220" i="2"/>
  <c r="I220" i="2" s="1"/>
  <c r="H662" i="2"/>
  <c r="I662" i="2" s="1"/>
  <c r="H953" i="2"/>
  <c r="I953" i="2" s="1"/>
  <c r="H800" i="2"/>
  <c r="I800" i="2" s="1"/>
  <c r="H252" i="2"/>
  <c r="I252" i="2" s="1"/>
  <c r="H1197" i="2"/>
  <c r="I1197" i="2" s="1"/>
  <c r="H836" i="2"/>
  <c r="I836" i="2" s="1"/>
  <c r="H603" i="2"/>
  <c r="I603" i="2" s="1"/>
  <c r="H352" i="2"/>
  <c r="I352" i="2" s="1"/>
  <c r="H1020" i="2"/>
  <c r="I1020" i="2" s="1"/>
  <c r="H215" i="2"/>
  <c r="I215" i="2" s="1"/>
  <c r="H850" i="2"/>
  <c r="I850" i="2" s="1"/>
  <c r="B10" i="2"/>
  <c r="H301" i="2"/>
  <c r="I301" i="2" s="1"/>
  <c r="H129" i="2"/>
  <c r="I129" i="2" s="1"/>
  <c r="H1001" i="2"/>
  <c r="I1001" i="2" s="1"/>
  <c r="H455" i="2"/>
  <c r="I455" i="2" s="1"/>
  <c r="H576" i="2"/>
  <c r="I576" i="2" s="1"/>
  <c r="H1071" i="2"/>
  <c r="I1071" i="2" s="1"/>
  <c r="H314" i="2"/>
  <c r="I314" i="2" s="1"/>
  <c r="H270" i="2"/>
  <c r="I270" i="2" s="1"/>
  <c r="H1052" i="2"/>
  <c r="I1052" i="2" s="1"/>
  <c r="H957" i="2"/>
  <c r="I957" i="2" s="1"/>
  <c r="H535" i="2"/>
  <c r="I535" i="2" s="1"/>
  <c r="H779" i="2"/>
  <c r="I779" i="2" s="1"/>
  <c r="H356" i="2"/>
  <c r="I356" i="2" s="1"/>
  <c r="H602" i="2"/>
  <c r="I602" i="2" s="1"/>
  <c r="H580" i="2"/>
  <c r="I580" i="2" s="1"/>
  <c r="H371" i="2"/>
  <c r="I371" i="2" s="1"/>
  <c r="H914" i="2"/>
  <c r="I914" i="2" s="1"/>
  <c r="H593" i="2"/>
  <c r="I593" i="2" s="1"/>
  <c r="H550" i="2"/>
  <c r="I550" i="2" s="1"/>
  <c r="H94" i="2"/>
  <c r="I94" i="2" s="1"/>
  <c r="H798" i="2"/>
  <c r="I798" i="2" s="1"/>
  <c r="H196" i="2"/>
  <c r="I196" i="2" s="1"/>
  <c r="H354" i="2"/>
  <c r="I354" i="2" s="1"/>
  <c r="H713" i="2"/>
  <c r="I713" i="2" s="1"/>
  <c r="H726" i="2"/>
  <c r="I726" i="2" s="1"/>
  <c r="H273" i="2"/>
  <c r="I273" i="2" s="1"/>
  <c r="H368" i="2"/>
  <c r="I368" i="2" s="1"/>
  <c r="H571" i="2"/>
  <c r="I571" i="2" s="1"/>
  <c r="H1170" i="2"/>
  <c r="I1170" i="2" s="1"/>
  <c r="H378" i="2"/>
  <c r="I378" i="2" s="1"/>
  <c r="H289" i="2"/>
  <c r="I289" i="2" s="1"/>
  <c r="H709" i="2"/>
  <c r="I709" i="2" s="1"/>
  <c r="H912" i="2"/>
  <c r="I912" i="2" s="1"/>
  <c r="H847" i="2"/>
  <c r="I847" i="2" s="1"/>
  <c r="H651" i="2"/>
  <c r="I651" i="2" s="1"/>
  <c r="H558" i="2"/>
  <c r="I558" i="2" s="1"/>
  <c r="H643" i="2"/>
  <c r="I643" i="2" s="1"/>
  <c r="H367" i="2"/>
  <c r="I367" i="2" s="1"/>
  <c r="H844" i="2"/>
  <c r="I844" i="2" s="1"/>
  <c r="H170" i="2"/>
  <c r="I170" i="2" s="1"/>
  <c r="H140" i="2"/>
  <c r="I140" i="2" s="1"/>
  <c r="H742" i="2"/>
  <c r="I742" i="2" s="1"/>
  <c r="H1251" i="2"/>
  <c r="I1251" i="2" s="1"/>
  <c r="H577" i="2"/>
  <c r="I577" i="2" s="1"/>
  <c r="H27" i="2"/>
  <c r="I27" i="2" s="1"/>
  <c r="H429" i="2"/>
  <c r="I429" i="2" s="1"/>
  <c r="H403" i="2"/>
  <c r="I403" i="2" s="1"/>
  <c r="H537" i="2"/>
  <c r="I537" i="2" s="1"/>
  <c r="H179" i="2"/>
  <c r="I179" i="2" s="1"/>
  <c r="H461" i="2"/>
  <c r="I461" i="2" s="1"/>
  <c r="H1105" i="2"/>
  <c r="I1105" i="2" s="1"/>
  <c r="H1024" i="2"/>
  <c r="I1024" i="2" s="1"/>
  <c r="H1032" i="2"/>
  <c r="I1032" i="2" s="1"/>
  <c r="H138" i="2"/>
  <c r="I138" i="2" s="1"/>
  <c r="H1047" i="2"/>
  <c r="I1047" i="2" s="1"/>
  <c r="H1115" i="2"/>
  <c r="I1115" i="2" s="1"/>
  <c r="H435" i="2"/>
  <c r="I435" i="2" s="1"/>
  <c r="H758" i="2"/>
  <c r="I758" i="2" s="1"/>
  <c r="H897" i="2"/>
  <c r="I897" i="2" s="1"/>
  <c r="H37" i="2"/>
  <c r="I37" i="2" s="1"/>
  <c r="H583" i="2"/>
  <c r="I583" i="2" s="1"/>
  <c r="H922" i="2"/>
  <c r="I922" i="2" s="1"/>
  <c r="H760" i="2"/>
  <c r="I760" i="2" s="1"/>
  <c r="H1186" i="2"/>
  <c r="I1186" i="2" s="1"/>
  <c r="H1182" i="2"/>
  <c r="I1182" i="2" s="1"/>
  <c r="H848" i="2"/>
  <c r="I848" i="2" s="1"/>
  <c r="H735" i="2"/>
  <c r="I735" i="2" s="1"/>
  <c r="H447" i="2"/>
  <c r="I447" i="2" s="1"/>
  <c r="H1119" i="2"/>
  <c r="I1119" i="2" s="1"/>
  <c r="H187" i="2"/>
  <c r="I187" i="2" s="1"/>
  <c r="H554" i="2"/>
  <c r="I554" i="2" s="1"/>
  <c r="H307" i="2"/>
  <c r="I307" i="2" s="1"/>
  <c r="H820" i="2"/>
  <c r="I820" i="2" s="1"/>
  <c r="H894" i="2"/>
  <c r="I894" i="2" s="1"/>
  <c r="H885" i="2"/>
  <c r="I885" i="2" s="1"/>
  <c r="H479" i="2"/>
  <c r="I479" i="2" s="1"/>
  <c r="H939" i="2"/>
  <c r="I939" i="2" s="1"/>
  <c r="H1206" i="2"/>
  <c r="I1206" i="2" s="1"/>
  <c r="H708" i="2"/>
  <c r="I708" i="2" s="1"/>
  <c r="H441" i="2"/>
  <c r="I441" i="2" s="1"/>
  <c r="H1164" i="2"/>
  <c r="I1164" i="2" s="1"/>
  <c r="H1010" i="2"/>
  <c r="I1010" i="2" s="1"/>
  <c r="H732" i="2"/>
  <c r="I732" i="2" s="1"/>
  <c r="H1117" i="2"/>
  <c r="I1117" i="2" s="1"/>
  <c r="H1027" i="2"/>
  <c r="I1027" i="2" s="1"/>
  <c r="H1245" i="2"/>
  <c r="I1245" i="2" s="1"/>
  <c r="H142" i="2"/>
  <c r="I142" i="2" s="1"/>
  <c r="H1090" i="2"/>
  <c r="I1090" i="2" s="1"/>
  <c r="H157" i="2"/>
  <c r="I157" i="2" s="1"/>
  <c r="H626" i="2"/>
  <c r="I626" i="2" s="1"/>
  <c r="H67" i="2"/>
  <c r="I67" i="2" s="1"/>
  <c r="H216" i="2"/>
  <c r="I216" i="2" s="1"/>
  <c r="H817" i="2"/>
  <c r="I817" i="2" s="1"/>
  <c r="H1168" i="2"/>
  <c r="I1168" i="2" s="1"/>
  <c r="H84" i="2"/>
  <c r="I84" i="2" s="1"/>
  <c r="H896" i="2"/>
  <c r="I896" i="2" s="1"/>
  <c r="H754" i="2"/>
  <c r="I754" i="2" s="1"/>
  <c r="H964" i="2"/>
  <c r="I964" i="2" s="1"/>
  <c r="H297" i="2"/>
  <c r="I297" i="2" s="1"/>
  <c r="H684" i="2"/>
  <c r="I684" i="2" s="1"/>
  <c r="H1243" i="2"/>
  <c r="I1243" i="2" s="1"/>
  <c r="H304" i="2"/>
  <c r="I304" i="2" s="1"/>
  <c r="H598" i="2"/>
  <c r="I598" i="2" s="1"/>
  <c r="H816" i="2"/>
  <c r="I816" i="2" s="1"/>
  <c r="H637" i="2"/>
  <c r="I637" i="2" s="1"/>
  <c r="H1192" i="2"/>
  <c r="I1192" i="2" s="1"/>
  <c r="H207" i="2"/>
  <c r="I207" i="2" s="1"/>
  <c r="H568" i="2"/>
  <c r="I568" i="2" s="1"/>
  <c r="H18" i="2"/>
  <c r="I18" i="2" s="1"/>
  <c r="H1258" i="2"/>
  <c r="I1258" i="2" s="1"/>
  <c r="H1078" i="2"/>
  <c r="I1078" i="2" s="1"/>
  <c r="H823" i="2"/>
  <c r="I823" i="2" s="1"/>
  <c r="H139" i="2"/>
  <c r="I139" i="2" s="1"/>
  <c r="H357" i="2"/>
  <c r="I357" i="2" s="1"/>
  <c r="H968" i="2"/>
  <c r="I968" i="2" s="1"/>
  <c r="H391" i="2"/>
  <c r="I391" i="2" s="1"/>
  <c r="H884" i="2"/>
  <c r="I884" i="2" s="1"/>
  <c r="H646" i="2"/>
  <c r="I646" i="2" s="1"/>
  <c r="H144" i="2"/>
  <c r="I144" i="2" s="1"/>
  <c r="H82" i="2"/>
  <c r="I82" i="2" s="1"/>
  <c r="H1037" i="2"/>
  <c r="I1037" i="2" s="1"/>
  <c r="H774" i="2"/>
  <c r="I774" i="2" s="1"/>
  <c r="H500" i="2"/>
  <c r="I500" i="2" s="1"/>
  <c r="H755" i="2"/>
  <c r="I755" i="2" s="1"/>
  <c r="H887" i="2"/>
  <c r="I887" i="2" s="1"/>
  <c r="H346" i="2"/>
  <c r="I346" i="2" s="1"/>
  <c r="H136" i="2"/>
  <c r="I136" i="2" s="1"/>
  <c r="H146" i="2"/>
  <c r="I146" i="2" s="1"/>
  <c r="H881" i="2"/>
  <c r="I881" i="2" s="1"/>
  <c r="H213" i="2"/>
  <c r="I213" i="2" s="1"/>
  <c r="H792" i="2"/>
  <c r="I792" i="2" s="1"/>
  <c r="H769" i="2"/>
  <c r="I769" i="2" s="1"/>
  <c r="H36" i="2"/>
  <c r="I36" i="2" s="1"/>
  <c r="H835" i="2"/>
  <c r="I835" i="2" s="1"/>
  <c r="H567" i="2"/>
  <c r="I567" i="2" s="1"/>
  <c r="H594" i="2"/>
  <c r="I594" i="2" s="1"/>
  <c r="H446" i="2"/>
  <c r="I446" i="2" s="1"/>
  <c r="H47" i="2"/>
  <c r="I47" i="2" s="1"/>
  <c r="H1014" i="2"/>
  <c r="I1014" i="2" s="1"/>
  <c r="H231" i="2"/>
  <c r="I231" i="2" s="1"/>
  <c r="H724" i="2"/>
  <c r="I724" i="2" s="1"/>
  <c r="H1036" i="2"/>
  <c r="I1036" i="2" s="1"/>
  <c r="H642" i="2"/>
  <c r="I642" i="2" s="1"/>
  <c r="J109" i="4" l="1"/>
  <c r="G18" i="27"/>
  <c r="K52" i="1"/>
  <c r="M12" i="27" s="1"/>
  <c r="X57" i="1"/>
  <c r="H103" i="1" s="1"/>
  <c r="H104" i="1" s="1"/>
  <c r="H108" i="1" s="1"/>
  <c r="N60" i="27"/>
  <c r="L70" i="1"/>
  <c r="N27" i="27"/>
  <c r="K74" i="1"/>
  <c r="M30" i="27"/>
  <c r="J80" i="1"/>
  <c r="J77" i="1"/>
  <c r="J76" i="1"/>
  <c r="L34" i="27"/>
  <c r="N35" i="27"/>
  <c r="K100" i="1"/>
  <c r="K107" i="1"/>
  <c r="M13" i="27"/>
  <c r="M61" i="27" s="1"/>
  <c r="M65" i="27" s="1"/>
  <c r="M73" i="1"/>
  <c r="O8" i="27"/>
  <c r="O57" i="27" s="1"/>
  <c r="N33" i="27"/>
  <c r="N48" i="1"/>
  <c r="M59" i="1"/>
  <c r="O19" i="27" s="1"/>
  <c r="M51" i="1"/>
  <c r="O11" i="27" s="1"/>
  <c r="O59" i="27" s="1"/>
  <c r="L89" i="1"/>
  <c r="M97" i="1"/>
  <c r="M68" i="1"/>
  <c r="O28" i="27" s="1"/>
  <c r="K54" i="1"/>
  <c r="K105" i="1"/>
  <c r="K101" i="1"/>
  <c r="L50" i="1"/>
  <c r="N10" i="27" s="1"/>
  <c r="L98" i="1"/>
  <c r="L53" i="1"/>
  <c r="N13" i="27" s="1"/>
  <c r="N61" i="27" s="1"/>
  <c r="N65" i="27" s="1"/>
  <c r="J52" i="1"/>
  <c r="J99" i="1"/>
  <c r="J100" i="1" s="1"/>
  <c r="J102" i="1" s="1"/>
  <c r="M75" i="1"/>
  <c r="M67" i="1"/>
  <c r="O27" i="27" s="1"/>
  <c r="M55" i="1"/>
  <c r="O15" i="27" s="1"/>
  <c r="M71" i="1"/>
  <c r="O31" i="27" s="1"/>
  <c r="M49" i="1"/>
  <c r="O9" i="27" s="1"/>
  <c r="O58" i="27" s="1"/>
  <c r="F62" i="1"/>
  <c r="H22" i="27" s="1"/>
  <c r="G62" i="1"/>
  <c r="I22" i="27" s="1"/>
  <c r="H62" i="1"/>
  <c r="J22" i="27" s="1"/>
  <c r="I62" i="1"/>
  <c r="K22" i="27" s="1"/>
  <c r="U12" i="2"/>
  <c r="T11" i="2"/>
  <c r="H11" i="2"/>
  <c r="I12" i="2"/>
  <c r="G103" i="1" l="1"/>
  <c r="G104" i="1" s="1"/>
  <c r="G108" i="1" s="1"/>
  <c r="F103" i="1"/>
  <c r="F104" i="1" s="1"/>
  <c r="F108" i="1" s="1"/>
  <c r="M62" i="27"/>
  <c r="I103" i="1"/>
  <c r="I104" i="1" s="1"/>
  <c r="I108" i="1" s="1"/>
  <c r="I110" i="1" s="1"/>
  <c r="O60" i="27"/>
  <c r="E103" i="1"/>
  <c r="E104" i="1" s="1"/>
  <c r="K102" i="1"/>
  <c r="K103" i="1" s="1"/>
  <c r="K104" i="1" s="1"/>
  <c r="O35" i="27"/>
  <c r="K56" i="1"/>
  <c r="M14" i="27"/>
  <c r="N73" i="1"/>
  <c r="P33" i="27" s="1"/>
  <c r="P8" i="27"/>
  <c r="P57" i="27" s="1"/>
  <c r="L74" i="1"/>
  <c r="N30" i="27"/>
  <c r="J103" i="1"/>
  <c r="J104" i="1" s="1"/>
  <c r="J79" i="1"/>
  <c r="L36" i="27"/>
  <c r="K77" i="1"/>
  <c r="K80" i="1"/>
  <c r="K76" i="1"/>
  <c r="M34" i="27"/>
  <c r="N62" i="27"/>
  <c r="O33" i="27"/>
  <c r="J54" i="1"/>
  <c r="L14" i="27" s="1"/>
  <c r="L12" i="27"/>
  <c r="N59" i="1"/>
  <c r="P19" i="27" s="1"/>
  <c r="N51" i="1"/>
  <c r="P11" i="27" s="1"/>
  <c r="P59" i="27" s="1"/>
  <c r="J56" i="1"/>
  <c r="L16" i="27" s="1"/>
  <c r="M89" i="1"/>
  <c r="M70" i="1"/>
  <c r="N97" i="1"/>
  <c r="N68" i="1"/>
  <c r="P28" i="27" s="1"/>
  <c r="L52" i="1"/>
  <c r="L99" i="1"/>
  <c r="L100" i="1" s="1"/>
  <c r="L105" i="1"/>
  <c r="L101" i="1"/>
  <c r="L107" i="1"/>
  <c r="M50" i="1"/>
  <c r="O10" i="27" s="1"/>
  <c r="M98" i="1"/>
  <c r="M53" i="1"/>
  <c r="O13" i="27" s="1"/>
  <c r="O61" i="27" s="1"/>
  <c r="O65" i="27" s="1"/>
  <c r="N75" i="1"/>
  <c r="N67" i="1"/>
  <c r="P27" i="27" s="1"/>
  <c r="N71" i="1"/>
  <c r="N53" i="1" s="1"/>
  <c r="P13" i="27" s="1"/>
  <c r="P61" i="27" s="1"/>
  <c r="P65" i="27" s="1"/>
  <c r="N55" i="1"/>
  <c r="P15" i="27" s="1"/>
  <c r="N49" i="1"/>
  <c r="P9" i="27" s="1"/>
  <c r="P58" i="27" s="1"/>
  <c r="L13" i="2"/>
  <c r="L14" i="2" s="1"/>
  <c r="L15" i="2"/>
  <c r="L19" i="2"/>
  <c r="X19" i="2" s="1"/>
  <c r="I11" i="2"/>
  <c r="L16" i="2"/>
  <c r="L18" i="2"/>
  <c r="X18" i="2" s="1"/>
  <c r="L11" i="2"/>
  <c r="L12" i="2" s="1"/>
  <c r="X12" i="2"/>
  <c r="X11" i="2"/>
  <c r="U11" i="2"/>
  <c r="X15" i="2"/>
  <c r="X13" i="2"/>
  <c r="X14" i="2" s="1"/>
  <c r="X16" i="2"/>
  <c r="P60" i="27" l="1"/>
  <c r="P62" i="27" s="1"/>
  <c r="P31" i="27"/>
  <c r="M16" i="27"/>
  <c r="K57" i="1"/>
  <c r="M17" i="27" s="1"/>
  <c r="M63" i="27" s="1"/>
  <c r="M64" i="27" s="1"/>
  <c r="P35" i="27"/>
  <c r="L54" i="1"/>
  <c r="N12" i="27"/>
  <c r="M74" i="1"/>
  <c r="O30" i="27"/>
  <c r="K79" i="1"/>
  <c r="M36" i="27"/>
  <c r="J87" i="1"/>
  <c r="J88" i="1" s="1"/>
  <c r="J106" i="1" s="1"/>
  <c r="J108" i="1" s="1"/>
  <c r="J110" i="1" s="1"/>
  <c r="J82" i="1"/>
  <c r="L42" i="27" s="1"/>
  <c r="L38" i="27"/>
  <c r="L39" i="27"/>
  <c r="L47" i="27" s="1"/>
  <c r="L48" i="27" s="1"/>
  <c r="L77" i="1"/>
  <c r="L80" i="1"/>
  <c r="L76" i="1"/>
  <c r="N34" i="27"/>
  <c r="O62" i="27"/>
  <c r="L102" i="1"/>
  <c r="J57" i="1"/>
  <c r="L17" i="27" s="1"/>
  <c r="L63" i="27" s="1"/>
  <c r="L64" i="27" s="1"/>
  <c r="N89" i="1"/>
  <c r="N70" i="1"/>
  <c r="N107" i="1"/>
  <c r="N105" i="1"/>
  <c r="N101" i="1"/>
  <c r="M52" i="1"/>
  <c r="M99" i="1"/>
  <c r="M100" i="1" s="1"/>
  <c r="N50" i="1"/>
  <c r="P10" i="27" s="1"/>
  <c r="N98" i="1"/>
  <c r="M105" i="1"/>
  <c r="M101" i="1"/>
  <c r="M107" i="1"/>
  <c r="X17" i="2"/>
  <c r="L17" i="2"/>
  <c r="K58" i="1" l="1"/>
  <c r="K62" i="1" s="1"/>
  <c r="M22" i="27" s="1"/>
  <c r="M77" i="1"/>
  <c r="M80" i="1"/>
  <c r="M76" i="1"/>
  <c r="O34" i="27"/>
  <c r="M54" i="1"/>
  <c r="O12" i="27"/>
  <c r="L79" i="1"/>
  <c r="N36" i="27"/>
  <c r="K82" i="1"/>
  <c r="K87" i="1"/>
  <c r="K88" i="1" s="1"/>
  <c r="K106" i="1" s="1"/>
  <c r="K108" i="1" s="1"/>
  <c r="K110" i="1" s="1"/>
  <c r="M39" i="27"/>
  <c r="M47" i="27" s="1"/>
  <c r="M48" i="27" s="1"/>
  <c r="M38" i="27"/>
  <c r="N74" i="1"/>
  <c r="P30" i="27"/>
  <c r="L103" i="1"/>
  <c r="L104" i="1" s="1"/>
  <c r="J58" i="1"/>
  <c r="J62" i="1" s="1"/>
  <c r="L22" i="27" s="1"/>
  <c r="J85" i="1"/>
  <c r="L45" i="27" s="1"/>
  <c r="L56" i="1"/>
  <c r="N14" i="27"/>
  <c r="M102" i="1"/>
  <c r="N52" i="1"/>
  <c r="N99" i="1"/>
  <c r="N100" i="1" s="1"/>
  <c r="N102" i="1" s="1"/>
  <c r="M18" i="27" l="1"/>
  <c r="L18" i="27"/>
  <c r="N54" i="1"/>
  <c r="P12" i="27"/>
  <c r="N103" i="1"/>
  <c r="N104" i="1" s="1"/>
  <c r="M103" i="1"/>
  <c r="M104" i="1" s="1"/>
  <c r="J86" i="1"/>
  <c r="L46" i="27" s="1"/>
  <c r="M79" i="1"/>
  <c r="O36" i="27"/>
  <c r="L82" i="1"/>
  <c r="N39" i="27"/>
  <c r="N47" i="27" s="1"/>
  <c r="N48" i="27" s="1"/>
  <c r="L87" i="1"/>
  <c r="L88" i="1" s="1"/>
  <c r="L106" i="1" s="1"/>
  <c r="L108" i="1" s="1"/>
  <c r="L110" i="1" s="1"/>
  <c r="N38" i="27"/>
  <c r="N77" i="1"/>
  <c r="N80" i="1"/>
  <c r="N76" i="1"/>
  <c r="P34" i="27"/>
  <c r="N16" i="27"/>
  <c r="L57" i="1"/>
  <c r="N17" i="27" s="1"/>
  <c r="N63" i="27" s="1"/>
  <c r="N64" i="27" s="1"/>
  <c r="K85" i="1"/>
  <c r="M45" i="27" s="1"/>
  <c r="M42" i="27"/>
  <c r="M56" i="1"/>
  <c r="O14" i="27"/>
  <c r="K86" i="1" l="1"/>
  <c r="M46" i="27" s="1"/>
  <c r="L85" i="1"/>
  <c r="N45" i="27" s="1"/>
  <c r="N42" i="27"/>
  <c r="O16" i="27"/>
  <c r="M57" i="1"/>
  <c r="L58" i="1"/>
  <c r="P36" i="27"/>
  <c r="N79" i="1"/>
  <c r="O39" i="27"/>
  <c r="O47" i="27" s="1"/>
  <c r="O48" i="27" s="1"/>
  <c r="M82" i="1"/>
  <c r="M87" i="1"/>
  <c r="M88" i="1" s="1"/>
  <c r="M106" i="1" s="1"/>
  <c r="M108" i="1" s="1"/>
  <c r="M110" i="1" s="1"/>
  <c r="O38" i="27"/>
  <c r="N56" i="1"/>
  <c r="P14" i="27"/>
  <c r="P16" i="27" l="1"/>
  <c r="N57" i="1"/>
  <c r="O17" i="27"/>
  <c r="O63" i="27" s="1"/>
  <c r="O64" i="27" s="1"/>
  <c r="M58" i="1"/>
  <c r="N82" i="1"/>
  <c r="P39" i="27"/>
  <c r="P47" i="27" s="1"/>
  <c r="P48" i="27" s="1"/>
  <c r="N87" i="1"/>
  <c r="N88" i="1" s="1"/>
  <c r="N106" i="1" s="1"/>
  <c r="N108" i="1" s="1"/>
  <c r="N110" i="1" s="1"/>
  <c r="P38" i="27"/>
  <c r="M85" i="1"/>
  <c r="O45" i="27" s="1"/>
  <c r="O42" i="27"/>
  <c r="L62" i="1"/>
  <c r="N22" i="27" s="1"/>
  <c r="N18" i="27"/>
  <c r="L86" i="1"/>
  <c r="N46" i="27" s="1"/>
  <c r="E112" i="1" l="1"/>
  <c r="E115" i="1" s="1"/>
  <c r="I111" i="1"/>
  <c r="E117" i="1" s="1"/>
  <c r="M86" i="1"/>
  <c r="O46" i="27" s="1"/>
  <c r="N58" i="1"/>
  <c r="P17" i="27"/>
  <c r="P63" i="27" s="1"/>
  <c r="P64" i="27" s="1"/>
  <c r="N85" i="1"/>
  <c r="P45" i="27" s="1"/>
  <c r="P42" i="27"/>
  <c r="O18" i="27"/>
  <c r="M62" i="1"/>
  <c r="O22" i="27" s="1"/>
  <c r="N86" i="1" l="1"/>
  <c r="P46" i="27" s="1"/>
  <c r="P18" i="27"/>
  <c r="N62" i="1"/>
  <c r="P22" i="27" s="1"/>
  <c r="E119" i="1"/>
  <c r="E121" i="1" s="1"/>
  <c r="Q98" i="1" s="1"/>
  <c r="M110" i="4" l="1"/>
  <c r="M111" i="4" s="1"/>
  <c r="W107" i="4"/>
  <c r="V107" i="4"/>
  <c r="U107" i="4" s="1"/>
  <c r="T107" i="4" s="1"/>
  <c r="S107" i="4" s="1"/>
  <c r="N110" i="4"/>
  <c r="N111" i="4" s="1"/>
  <c r="E113" i="4" s="1"/>
  <c r="E116" i="4" s="1"/>
  <c r="Y107" i="4"/>
  <c r="Z107" i="4" s="1"/>
  <c r="AA107" i="4" s="1"/>
  <c r="AB107" i="4" s="1"/>
  <c r="AC107" i="4" s="1"/>
  <c r="K110" i="4"/>
  <c r="K111" i="4" s="1"/>
  <c r="L110" i="4"/>
  <c r="L111" i="4" s="1"/>
  <c r="J111" i="4" l="1"/>
  <c r="I112" i="4" s="1"/>
  <c r="E118" i="4" s="1"/>
  <c r="E120" i="4" l="1"/>
  <c r="E122" i="4" s="1"/>
  <c r="R107" i="4" s="1"/>
  <c r="J20" i="28"/>
  <c r="J74" i="28" l="1"/>
  <c r="I20" i="2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25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futureMetadata>
  <cellMetadata count="1">
    <bk>
      <rc t="1" v="0"/>
    </bk>
  </cellMetadata>
  <valueMetadata count="925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valueMetadata>
</metadata>
</file>

<file path=xl/sharedStrings.xml><?xml version="1.0" encoding="utf-8"?>
<sst xmlns="http://schemas.openxmlformats.org/spreadsheetml/2006/main" count="12632" uniqueCount="2420">
  <si>
    <t>Select Year</t>
  </si>
  <si>
    <t>Parametrizza con menù a tendina</t>
  </si>
  <si>
    <t>Growth Assumptions</t>
  </si>
  <si>
    <t>Statements Related Charts</t>
  </si>
  <si>
    <t>Historical margins</t>
  </si>
  <si>
    <t>Revenues</t>
  </si>
  <si>
    <t>COGS</t>
  </si>
  <si>
    <t>SG&amp;A</t>
  </si>
  <si>
    <t>Tax Rate</t>
  </si>
  <si>
    <t>Depreciation and amortization</t>
  </si>
  <si>
    <t>Interest Exprense Variation</t>
  </si>
  <si>
    <t>Minority Interest</t>
  </si>
  <si>
    <t>Other After Taxes adjustments</t>
  </si>
  <si>
    <t>Extraordinary Items After Taxes</t>
  </si>
  <si>
    <t>Cash &amp; Cash Equivalents</t>
  </si>
  <si>
    <t>Accounts Receivable</t>
  </si>
  <si>
    <t>Inventory</t>
  </si>
  <si>
    <t>Other Current Assets</t>
  </si>
  <si>
    <t>Net Property Plant &amp; Equipment (PPE)</t>
  </si>
  <si>
    <t>Intangible Assets</t>
  </si>
  <si>
    <t>Total Other Non-Current Assets</t>
  </si>
  <si>
    <t>Accounts Payable</t>
  </si>
  <si>
    <t>Loans &amp; Borrowings</t>
  </si>
  <si>
    <t>Other short term debt</t>
  </si>
  <si>
    <t>Total Other Current Liabilities</t>
  </si>
  <si>
    <t xml:space="preserve">Long Term Debt </t>
  </si>
  <si>
    <t>Other no current Liabilities</t>
  </si>
  <si>
    <t>Common Stock</t>
  </si>
  <si>
    <t>Reserves and Retained Earnings</t>
  </si>
  <si>
    <t>Forecasts</t>
  </si>
  <si>
    <t>Income Statement (Restatement)</t>
  </si>
  <si>
    <t>Revenue</t>
  </si>
  <si>
    <t>Historical Ratios</t>
  </si>
  <si>
    <t>Gross Profit</t>
  </si>
  <si>
    <t>EBITDA</t>
  </si>
  <si>
    <t>Depreciation &amp; amortization</t>
  </si>
  <si>
    <t>EBIT</t>
  </si>
  <si>
    <t>Interest</t>
  </si>
  <si>
    <t>Earnings Before Tax</t>
  </si>
  <si>
    <t>Taxes</t>
  </si>
  <si>
    <t>Profit After Taxes (PAT)</t>
  </si>
  <si>
    <t>Minority Interests</t>
  </si>
  <si>
    <t>Net Profit</t>
  </si>
  <si>
    <t>Balance Sheet (Restatement)</t>
  </si>
  <si>
    <t>Total Current Assets*</t>
  </si>
  <si>
    <t>Total Assets</t>
  </si>
  <si>
    <t>Total Current Liabilities</t>
  </si>
  <si>
    <t>Total Liabilities</t>
  </si>
  <si>
    <t>Total Shareholders' Equity</t>
  </si>
  <si>
    <t>Total Liabilities &amp; Equity</t>
  </si>
  <si>
    <t>Working Capital</t>
  </si>
  <si>
    <t>Net Working Capital</t>
  </si>
  <si>
    <t>WC-Cash</t>
  </si>
  <si>
    <t>NWC (less debt,less cash)</t>
  </si>
  <si>
    <t>total short term debt</t>
  </si>
  <si>
    <t>Total debt</t>
  </si>
  <si>
    <t>Free cash flow</t>
  </si>
  <si>
    <t>Sales</t>
  </si>
  <si>
    <t>Cost of goods sold</t>
  </si>
  <si>
    <t>Selling, general, and administration expenses</t>
  </si>
  <si>
    <t>Depreciation and amortization (D&amp;A)</t>
  </si>
  <si>
    <t xml:space="preserve">Earnings before interest but after tax </t>
  </si>
  <si>
    <t>Add: D&amp;A</t>
  </si>
  <si>
    <t>Add: change in net working capital</t>
  </si>
  <si>
    <t>-</t>
  </si>
  <si>
    <t>Add: capital expenditure</t>
  </si>
  <si>
    <t>Discount factor</t>
  </si>
  <si>
    <t>PV of Cash Flows</t>
  </si>
  <si>
    <t>Sum of PV</t>
  </si>
  <si>
    <t>Perpetual cash flow</t>
  </si>
  <si>
    <t>Long term growth rate (g)</t>
  </si>
  <si>
    <t>Terminal value</t>
  </si>
  <si>
    <t>Firm value</t>
  </si>
  <si>
    <t>Less: Market value of debt</t>
  </si>
  <si>
    <t>Shares outstanding</t>
  </si>
  <si>
    <t>Implies share price</t>
  </si>
  <si>
    <t>Multiples</t>
  </si>
  <si>
    <t xml:space="preserve">  Total depreciation, amortization &amp; depletion</t>
  </si>
  <si>
    <t>Net Income</t>
  </si>
  <si>
    <t xml:space="preserve">Total Liabilities </t>
  </si>
  <si>
    <t>Total Equity</t>
  </si>
  <si>
    <t xml:space="preserve">  Total revenues</t>
  </si>
  <si>
    <t xml:space="preserve">  EBITDA</t>
  </si>
  <si>
    <t xml:space="preserve">  Earnings before interest &amp; tax (EBIT)</t>
  </si>
  <si>
    <t xml:space="preserve">  Profit (loss) after tax (PAT)</t>
  </si>
  <si>
    <t xml:space="preserve">  Net profit</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</si>
  <si>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</si>
  <si>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</si>
  <si>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</si>
  <si>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</si>
  <si>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</si>
  <si>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</si>
  <si>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</si>
  <si>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</si>
  <si>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</si>
  <si>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</si>
  <si>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</si>
  <si>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</si>
  <si>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</si>
  <si>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</si>
  <si>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</si>
  <si>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</si>
  <si>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</si>
  <si>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</si>
  <si>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</si>
  <si>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</si>
  <si>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</si>
  <si>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</si>
  <si>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</si>
  <si>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</si>
  <si>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X Variable 1</t>
  </si>
  <si>
    <t>RESIDUAL OUTPUT</t>
  </si>
  <si>
    <t>PROBABILITY OUTPUT</t>
  </si>
  <si>
    <t>Observation</t>
  </si>
  <si>
    <t>Predicted Y</t>
  </si>
  <si>
    <t>Residuals</t>
  </si>
  <si>
    <t>Standard Residuals</t>
  </si>
  <si>
    <t>Percentile</t>
  </si>
  <si>
    <t>Y</t>
  </si>
  <si>
    <t>Data</t>
  </si>
  <si>
    <t>OAT10Y</t>
  </si>
  <si>
    <t>BTP10Y</t>
  </si>
  <si>
    <t>CAC40</t>
  </si>
  <si>
    <t>FTSE Mib</t>
  </si>
  <si>
    <t>Ultimo</t>
  </si>
  <si>
    <t>Ret</t>
  </si>
  <si>
    <t>Logret</t>
  </si>
  <si>
    <t>MEAN</t>
  </si>
  <si>
    <t>Kering</t>
  </si>
  <si>
    <t>Moncler</t>
  </si>
  <si>
    <t>Ret Mean</t>
  </si>
  <si>
    <t>Annualized Mean</t>
  </si>
  <si>
    <t>Ret St.Dev</t>
  </si>
  <si>
    <t>Annualized St.Dev</t>
  </si>
  <si>
    <t>Max Ret</t>
  </si>
  <si>
    <t>Min Ret</t>
  </si>
  <si>
    <t>Sharpe Ratio</t>
  </si>
  <si>
    <t>Covariance</t>
  </si>
  <si>
    <t>Correlation</t>
  </si>
  <si>
    <t>Beta</t>
  </si>
  <si>
    <t>Beta Adjusted</t>
  </si>
  <si>
    <t>LogRet Mean</t>
  </si>
  <si>
    <t>CAC40 Return Mean</t>
  </si>
  <si>
    <t>FTSEMib Return Mean</t>
  </si>
  <si>
    <t>SUMMARY OUTPUT KERING</t>
  </si>
  <si>
    <t> </t>
  </si>
  <si>
    <t>beta-CAC40</t>
  </si>
  <si>
    <t>beta-FTSEMib</t>
  </si>
  <si>
    <t>Global ratios</t>
  </si>
  <si>
    <t>Year</t>
  </si>
  <si>
    <t>Profitability ratios</t>
  </si>
  <si>
    <t xml:space="preserve">   ROE using P/L before tax (%)</t>
  </si>
  <si>
    <t xml:space="preserve">   ROCE using P/L before tax (%)</t>
  </si>
  <si>
    <t xml:space="preserve">   ROA using P/L before tax (%)</t>
  </si>
  <si>
    <t xml:space="preserve">   ROE using Net income (%)</t>
  </si>
  <si>
    <t xml:space="preserve">   ROCE using Net income (%)</t>
  </si>
  <si>
    <t xml:space="preserve">   ROA using Net income (%)</t>
  </si>
  <si>
    <t xml:space="preserve">   Profit margin (%)</t>
  </si>
  <si>
    <t xml:space="preserve">   Gross margin (%)</t>
  </si>
  <si>
    <t xml:space="preserve">   EBITDA margin (%)</t>
  </si>
  <si>
    <t xml:space="preserve">   EBIT margin (%)</t>
  </si>
  <si>
    <t xml:space="preserve">   Cash flow / Operating revenue (%)</t>
  </si>
  <si>
    <t xml:space="preserve">   Enterprise value / EBITDA</t>
  </si>
  <si>
    <t>n.a.</t>
  </si>
  <si>
    <t xml:space="preserve">   Market cap / Cash flow from operations</t>
  </si>
  <si>
    <t>Operational ratios</t>
  </si>
  <si>
    <t xml:space="preserve">   Net assets turnover</t>
  </si>
  <si>
    <t xml:space="preserve">   Interest cover</t>
  </si>
  <si>
    <t xml:space="preserve">   Stock turnover</t>
  </si>
  <si>
    <t xml:space="preserve">   Collection period (days)</t>
  </si>
  <si>
    <t xml:space="preserve">   Credit period (days)</t>
  </si>
  <si>
    <t xml:space="preserve">   R&amp;D expenses / Operating revenue (%)</t>
  </si>
  <si>
    <t>n.s.</t>
  </si>
  <si>
    <t>Structure ratios</t>
  </si>
  <si>
    <t xml:space="preserve">   Current ratio</t>
  </si>
  <si>
    <t xml:space="preserve">   Liquidity ratio</t>
  </si>
  <si>
    <t xml:space="preserve">   Shareholders liquidity ratio</t>
  </si>
  <si>
    <t xml:space="preserve">   Solvency ratio (Asset based) (%)</t>
  </si>
  <si>
    <t xml:space="preserve">   Solvency ratio (Liability based) (%)</t>
  </si>
  <si>
    <t xml:space="preserve">   Gearing (%)</t>
  </si>
  <si>
    <t>Per employee ratios</t>
  </si>
  <si>
    <t xml:space="preserve">   Profit per employee (th.)</t>
  </si>
  <si>
    <t xml:space="preserve">   Operating revenue per employee (th.)</t>
  </si>
  <si>
    <t xml:space="preserve">   Costs of employees / Operating revenue (%)</t>
  </si>
  <si>
    <t xml:space="preserve">   Average cost of employee (th.)</t>
  </si>
  <si>
    <t xml:space="preserve">   Shareholders funds per employee (th.)</t>
  </si>
  <si>
    <t xml:space="preserve">   Working capital per employee (th.)</t>
  </si>
  <si>
    <t xml:space="preserve">   Total assets per employee (th.)</t>
  </si>
  <si>
    <t>Key ratios</t>
  </si>
  <si>
    <t xml:space="preserve">  Return on Shareholders Funds (%)</t>
  </si>
  <si>
    <t xml:space="preserve">  Profit Margin (%)</t>
  </si>
  <si>
    <t xml:space="preserve">  Return on Total Assets (%)</t>
  </si>
  <si>
    <t xml:space="preserve">  Current Ratio (%)</t>
  </si>
  <si>
    <t xml:space="preserve">  Solvency Ratio (%)</t>
  </si>
  <si>
    <t xml:space="preserve">  Price Earning Ratio</t>
  </si>
  <si>
    <t>MONCLER S.P.A.</t>
  </si>
  <si>
    <t>KERING (KER)</t>
  </si>
  <si>
    <t>MONCLER (MONC)</t>
  </si>
  <si>
    <t>Date</t>
  </si>
  <si>
    <t>Last</t>
  </si>
  <si>
    <t>04.12.2024</t>
  </si>
  <si>
    <t>Mean</t>
  </si>
  <si>
    <t>03.12.2024</t>
  </si>
  <si>
    <t>02.12.2024</t>
  </si>
  <si>
    <t>29.11.2024</t>
  </si>
  <si>
    <t>28.11.2024</t>
  </si>
  <si>
    <t>27.11.2024</t>
  </si>
  <si>
    <t>26.11.2024</t>
  </si>
  <si>
    <t>25.11.2024</t>
  </si>
  <si>
    <t>22.11.2024</t>
  </si>
  <si>
    <t>21.11.2024</t>
  </si>
  <si>
    <t>20.11.2024</t>
  </si>
  <si>
    <t>19.11.2024</t>
  </si>
  <si>
    <t>18.11.2024</t>
  </si>
  <si>
    <t>15.11.2024</t>
  </si>
  <si>
    <t>14.11.2024</t>
  </si>
  <si>
    <t>13.11.2024</t>
  </si>
  <si>
    <t>12.11.2024</t>
  </si>
  <si>
    <t>11.11.2024</t>
  </si>
  <si>
    <t>08.11.2024</t>
  </si>
  <si>
    <t>07.11.2024</t>
  </si>
  <si>
    <t>06.11.2024</t>
  </si>
  <si>
    <t>05.11.2024</t>
  </si>
  <si>
    <t>04.11.2024</t>
  </si>
  <si>
    <t>01.11.2024</t>
  </si>
  <si>
    <t>31.10.2024</t>
  </si>
  <si>
    <t>30.10.2024</t>
  </si>
  <si>
    <t>29.10.2024</t>
  </si>
  <si>
    <t>28.10.2024</t>
  </si>
  <si>
    <t>25.10.2024</t>
  </si>
  <si>
    <t>24.10.2024</t>
  </si>
  <si>
    <t>23.10.2024</t>
  </si>
  <si>
    <t>22.10.2024</t>
  </si>
  <si>
    <t>21.10.2024</t>
  </si>
  <si>
    <t>18.10.2024</t>
  </si>
  <si>
    <t>17.10.2024</t>
  </si>
  <si>
    <t>16.10.2024</t>
  </si>
  <si>
    <t>15.10.2024</t>
  </si>
  <si>
    <t>14.10.2024</t>
  </si>
  <si>
    <t>11.10.2024</t>
  </si>
  <si>
    <t>10.10.2024</t>
  </si>
  <si>
    <t>09.10.2024</t>
  </si>
  <si>
    <t>08.10.2024</t>
  </si>
  <si>
    <t>07.10.2024</t>
  </si>
  <si>
    <t>04.10.2024</t>
  </si>
  <si>
    <t>03.10.2024</t>
  </si>
  <si>
    <t>02.10.2024</t>
  </si>
  <si>
    <t>01.10.2024</t>
  </si>
  <si>
    <t>30.09.2024</t>
  </si>
  <si>
    <t>27.09.2024</t>
  </si>
  <si>
    <t>26.09.2024</t>
  </si>
  <si>
    <t>25.09.2024</t>
  </si>
  <si>
    <t>24.09.2024</t>
  </si>
  <si>
    <t>23.09.2024</t>
  </si>
  <si>
    <t>20.09.2024</t>
  </si>
  <si>
    <t>19.09.2024</t>
  </si>
  <si>
    <t>18.09.2024</t>
  </si>
  <si>
    <t>17.09.2024</t>
  </si>
  <si>
    <t>16.09.2024</t>
  </si>
  <si>
    <t>13.09.2024</t>
  </si>
  <si>
    <t>12.09.2024</t>
  </si>
  <si>
    <t>11.09.2024</t>
  </si>
  <si>
    <t>10.09.2024</t>
  </si>
  <si>
    <t>09.09.2024</t>
  </si>
  <si>
    <t>06.09.2024</t>
  </si>
  <si>
    <t>05.09.2024</t>
  </si>
  <si>
    <t>04.09.2024</t>
  </si>
  <si>
    <t>03.09.2024</t>
  </si>
  <si>
    <t>02.09.2024</t>
  </si>
  <si>
    <t>30.08.2024</t>
  </si>
  <si>
    <t>29.08.2024</t>
  </si>
  <si>
    <t>28.08.2024</t>
  </si>
  <si>
    <t>27.08.2024</t>
  </si>
  <si>
    <t>26.08.2024</t>
  </si>
  <si>
    <t>23.08.2024</t>
  </si>
  <si>
    <t>22.08.2024</t>
  </si>
  <si>
    <t>21.08.2024</t>
  </si>
  <si>
    <t>20.08.2024</t>
  </si>
  <si>
    <t>19.08.2024</t>
  </si>
  <si>
    <t>16.08.2024</t>
  </si>
  <si>
    <t>15.08.2024</t>
  </si>
  <si>
    <t>14.08.2024</t>
  </si>
  <si>
    <t>13.08.2024</t>
  </si>
  <si>
    <t>12.08.2024</t>
  </si>
  <si>
    <t>09.08.2024</t>
  </si>
  <si>
    <t>08.08.2024</t>
  </si>
  <si>
    <t>07.08.2024</t>
  </si>
  <si>
    <t>06.08.2024</t>
  </si>
  <si>
    <t>05.08.2024</t>
  </si>
  <si>
    <t>02.08.2024</t>
  </si>
  <si>
    <t>01.08.2024</t>
  </si>
  <si>
    <t>31.07.2024</t>
  </si>
  <si>
    <t>30.07.2024</t>
  </si>
  <si>
    <t>29.07.2024</t>
  </si>
  <si>
    <t>26.07.2024</t>
  </si>
  <si>
    <t>25.07.2024</t>
  </si>
  <si>
    <t>24.07.2024</t>
  </si>
  <si>
    <t>23.07.2024</t>
  </si>
  <si>
    <t>22.07.2024</t>
  </si>
  <si>
    <t>19.07.2024</t>
  </si>
  <si>
    <t>18.07.2024</t>
  </si>
  <si>
    <t>17.07.2024</t>
  </si>
  <si>
    <t>16.07.2024</t>
  </si>
  <si>
    <t>15.07.2024</t>
  </si>
  <si>
    <t>12.07.2024</t>
  </si>
  <si>
    <t>11.07.2024</t>
  </si>
  <si>
    <t>10.07.2024</t>
  </si>
  <si>
    <t>09.07.2024</t>
  </si>
  <si>
    <t>08.07.2024</t>
  </si>
  <si>
    <t>05.07.2024</t>
  </si>
  <si>
    <t>04.07.2024</t>
  </si>
  <si>
    <t>03.07.2024</t>
  </si>
  <si>
    <t>02.07.2024</t>
  </si>
  <si>
    <t>01.07.2024</t>
  </si>
  <si>
    <t>28.06.2024</t>
  </si>
  <si>
    <t>27.06.2024</t>
  </si>
  <si>
    <t>26.06.2024</t>
  </si>
  <si>
    <t>25.06.2024</t>
  </si>
  <si>
    <t>24.06.2024</t>
  </si>
  <si>
    <t>21.06.2024</t>
  </si>
  <si>
    <t>20.06.2024</t>
  </si>
  <si>
    <t>19.06.2024</t>
  </si>
  <si>
    <t>18.06.2024</t>
  </si>
  <si>
    <t>17.06.2024</t>
  </si>
  <si>
    <t>14.06.2024</t>
  </si>
  <si>
    <t>13.06.2024</t>
  </si>
  <si>
    <t>12.06.2024</t>
  </si>
  <si>
    <t>11.06.2024</t>
  </si>
  <si>
    <t>10.06.2024</t>
  </si>
  <si>
    <t>07.06.2024</t>
  </si>
  <si>
    <t>06.06.2024</t>
  </si>
  <si>
    <t>05.06.2024</t>
  </si>
  <si>
    <t>04.06.2024</t>
  </si>
  <si>
    <t>03.06.2024</t>
  </si>
  <si>
    <t>31.05.2024</t>
  </si>
  <si>
    <t>30.05.2024</t>
  </si>
  <si>
    <t>29.05.2024</t>
  </si>
  <si>
    <t>28.05.2024</t>
  </si>
  <si>
    <t>27.05.2024</t>
  </si>
  <si>
    <t>24.05.2024</t>
  </si>
  <si>
    <t>23.05.2024</t>
  </si>
  <si>
    <t>22.05.2024</t>
  </si>
  <si>
    <t>21.05.2024</t>
  </si>
  <si>
    <t>20.05.2024</t>
  </si>
  <si>
    <t>17.05.2024</t>
  </si>
  <si>
    <t>16.05.2024</t>
  </si>
  <si>
    <t>15.05.2024</t>
  </si>
  <si>
    <t>14.05.2024</t>
  </si>
  <si>
    <t>13.05.2024</t>
  </si>
  <si>
    <t>10.05.2024</t>
  </si>
  <si>
    <t>09.05.2024</t>
  </si>
  <si>
    <t>08.05.2024</t>
  </si>
  <si>
    <t>07.05.2024</t>
  </si>
  <si>
    <t>06.05.2024</t>
  </si>
  <si>
    <t>03.05.2024</t>
  </si>
  <si>
    <t>02.05.2024</t>
  </si>
  <si>
    <t>01.05.2024</t>
  </si>
  <si>
    <t>30.04.2024</t>
  </si>
  <si>
    <t>29.04.2024</t>
  </si>
  <si>
    <t>26.04.2024</t>
  </si>
  <si>
    <t>25.04.2024</t>
  </si>
  <si>
    <t>24.04.2024</t>
  </si>
  <si>
    <t>23.04.2024</t>
  </si>
  <si>
    <t>22.04.2024</t>
  </si>
  <si>
    <t>19.04.2024</t>
  </si>
  <si>
    <t>18.04.2024</t>
  </si>
  <si>
    <t>17.04.2024</t>
  </si>
  <si>
    <t>16.04.2024</t>
  </si>
  <si>
    <t>15.04.2024</t>
  </si>
  <si>
    <t>12.04.2024</t>
  </si>
  <si>
    <t>11.04.2024</t>
  </si>
  <si>
    <t>10.04.2024</t>
  </si>
  <si>
    <t>09.04.2024</t>
  </si>
  <si>
    <t>08.04.2024</t>
  </si>
  <si>
    <t>05.04.2024</t>
  </si>
  <si>
    <t>04.04.2024</t>
  </si>
  <si>
    <t>03.04.2024</t>
  </si>
  <si>
    <t>02.04.2024</t>
  </si>
  <si>
    <t>01.04.2024</t>
  </si>
  <si>
    <t>29.03.2024</t>
  </si>
  <si>
    <t>28.03.2024</t>
  </si>
  <si>
    <t>27.03.2024</t>
  </si>
  <si>
    <t>26.03.2024</t>
  </si>
  <si>
    <t>25.03.2024</t>
  </si>
  <si>
    <t>22.03.2024</t>
  </si>
  <si>
    <t>21.03.2024</t>
  </si>
  <si>
    <t>20.03.2024</t>
  </si>
  <si>
    <t>19.03.2024</t>
  </si>
  <si>
    <t>18.03.2024</t>
  </si>
  <si>
    <t>15.03.2024</t>
  </si>
  <si>
    <t>14.03.2024</t>
  </si>
  <si>
    <t>13.03.2024</t>
  </si>
  <si>
    <t>12.03.2024</t>
  </si>
  <si>
    <t>11.03.2024</t>
  </si>
  <si>
    <t>08.03.2024</t>
  </si>
  <si>
    <t>07.03.2024</t>
  </si>
  <si>
    <t>06.03.2024</t>
  </si>
  <si>
    <t>05.03.2024</t>
  </si>
  <si>
    <t>04.03.2024</t>
  </si>
  <si>
    <t>01.03.2024</t>
  </si>
  <si>
    <t>29.02.2024</t>
  </si>
  <si>
    <t>28.02.2024</t>
  </si>
  <si>
    <t>27.02.2024</t>
  </si>
  <si>
    <t>26.02.2024</t>
  </si>
  <si>
    <t>23.02.2024</t>
  </si>
  <si>
    <t>22.02.2024</t>
  </si>
  <si>
    <t>21.02.2024</t>
  </si>
  <si>
    <t>20.02.2024</t>
  </si>
  <si>
    <t>19.02.2024</t>
  </si>
  <si>
    <t>16.02.2024</t>
  </si>
  <si>
    <t>15.02.2024</t>
  </si>
  <si>
    <t>14.02.2024</t>
  </si>
  <si>
    <t>13.02.2024</t>
  </si>
  <si>
    <t>12.02.2024</t>
  </si>
  <si>
    <t>09.02.2024</t>
  </si>
  <si>
    <t>08.02.2024</t>
  </si>
  <si>
    <t>07.02.2024</t>
  </si>
  <si>
    <t>06.02.2024</t>
  </si>
  <si>
    <t>05.02.2024</t>
  </si>
  <si>
    <t>02.02.2024</t>
  </si>
  <si>
    <t>01.02.2024</t>
  </si>
  <si>
    <t>31.01.2024</t>
  </si>
  <si>
    <t>30.01.2024</t>
  </si>
  <si>
    <t>29.01.2024</t>
  </si>
  <si>
    <t>26.01.2024</t>
  </si>
  <si>
    <t>25.01.2024</t>
  </si>
  <si>
    <t>24.01.2024</t>
  </si>
  <si>
    <t>23.01.2024</t>
  </si>
  <si>
    <t>22.01.2024</t>
  </si>
  <si>
    <t>19.01.2024</t>
  </si>
  <si>
    <t>18.01.2024</t>
  </si>
  <si>
    <t>17.01.2024</t>
  </si>
  <si>
    <t>16.01.2024</t>
  </si>
  <si>
    <t>15.01.2024</t>
  </si>
  <si>
    <t>12.01.2024</t>
  </si>
  <si>
    <t>11.01.2024</t>
  </si>
  <si>
    <t>10.01.2024</t>
  </si>
  <si>
    <t>09.01.2024</t>
  </si>
  <si>
    <t>08.01.2024</t>
  </si>
  <si>
    <t>05.01.2024</t>
  </si>
  <si>
    <t>04.01.2024</t>
  </si>
  <si>
    <t>03.01.2024</t>
  </si>
  <si>
    <t>02.01.2024</t>
  </si>
  <si>
    <t>01.01.2024</t>
  </si>
  <si>
    <t>29.12.2023</t>
  </si>
  <si>
    <t>28.12.2023</t>
  </si>
  <si>
    <t>27.12.2023</t>
  </si>
  <si>
    <t>26.12.2023</t>
  </si>
  <si>
    <t>25.12.2023</t>
  </si>
  <si>
    <t>22.12.2023</t>
  </si>
  <si>
    <t>21.12.2023</t>
  </si>
  <si>
    <t>20.12.2023</t>
  </si>
  <si>
    <t>19.12.2023</t>
  </si>
  <si>
    <t>18.12.2023</t>
  </si>
  <si>
    <t>15.12.2023</t>
  </si>
  <si>
    <t>14.12.2023</t>
  </si>
  <si>
    <t>13.12.2023</t>
  </si>
  <si>
    <t>12.12.2023</t>
  </si>
  <si>
    <t>11.12.2023</t>
  </si>
  <si>
    <t>08.12.2023</t>
  </si>
  <si>
    <t>07.12.2023</t>
  </si>
  <si>
    <t>06.12.2023</t>
  </si>
  <si>
    <t>05.12.2023</t>
  </si>
  <si>
    <t>04.12.2023</t>
  </si>
  <si>
    <t>01.12.2023</t>
  </si>
  <si>
    <t>30.11.2023</t>
  </si>
  <si>
    <t>29.11.2023</t>
  </si>
  <si>
    <t>28.11.2023</t>
  </si>
  <si>
    <t>27.11.2023</t>
  </si>
  <si>
    <t>24.11.2023</t>
  </si>
  <si>
    <t>23.11.2023</t>
  </si>
  <si>
    <t>22.11.2023</t>
  </si>
  <si>
    <t>21.11.2023</t>
  </si>
  <si>
    <t>20.11.2023</t>
  </si>
  <si>
    <t>18.11.2023</t>
  </si>
  <si>
    <t>17.11.2023</t>
  </si>
  <si>
    <t>16.11.2023</t>
  </si>
  <si>
    <t>15.11.2023</t>
  </si>
  <si>
    <t>14.11.2023</t>
  </si>
  <si>
    <t>13.11.2023</t>
  </si>
  <si>
    <t>10.11.2023</t>
  </si>
  <si>
    <t>09.11.2023</t>
  </si>
  <si>
    <t>08.11.2023</t>
  </si>
  <si>
    <t>07.11.2023</t>
  </si>
  <si>
    <t>06.11.2023</t>
  </si>
  <si>
    <t>05.11.2023</t>
  </si>
  <si>
    <t>03.11.2023</t>
  </si>
  <si>
    <t>04.11.2023</t>
  </si>
  <si>
    <t>02.11.2023</t>
  </si>
  <si>
    <t>01.11.2023</t>
  </si>
  <si>
    <t>31.10.2023</t>
  </si>
  <si>
    <t>30.10.2023</t>
  </si>
  <si>
    <t>27.10.2023</t>
  </si>
  <si>
    <t>26.10.2023</t>
  </si>
  <si>
    <t>29.10.2023</t>
  </si>
  <si>
    <t>25.10.2023</t>
  </si>
  <si>
    <t>28.10.2023</t>
  </si>
  <si>
    <t>24.10.2023</t>
  </si>
  <si>
    <t>23.10.2023</t>
  </si>
  <si>
    <t>20.10.2023</t>
  </si>
  <si>
    <t>19.10.2023</t>
  </si>
  <si>
    <t>18.10.2023</t>
  </si>
  <si>
    <t>17.10.2023</t>
  </si>
  <si>
    <t>22.10.2023</t>
  </si>
  <si>
    <t>16.10.2023</t>
  </si>
  <si>
    <t>21.10.2023</t>
  </si>
  <si>
    <t>14.10.2023</t>
  </si>
  <si>
    <t>13.10.2023</t>
  </si>
  <si>
    <t>12.10.2023</t>
  </si>
  <si>
    <t>11.10.2023</t>
  </si>
  <si>
    <t>10.10.2023</t>
  </si>
  <si>
    <t>09.10.2023</t>
  </si>
  <si>
    <t>15.10.2023</t>
  </si>
  <si>
    <t>06.10.2023</t>
  </si>
  <si>
    <t>05.10.2023</t>
  </si>
  <si>
    <t>04.10.2023</t>
  </si>
  <si>
    <t>03.10.2023</t>
  </si>
  <si>
    <t>02.10.2023</t>
  </si>
  <si>
    <t>29.09.2023</t>
  </si>
  <si>
    <t>28.09.2023</t>
  </si>
  <si>
    <t>08.10.2023</t>
  </si>
  <si>
    <t>27.09.2023</t>
  </si>
  <si>
    <t>07.10.2023</t>
  </si>
  <si>
    <t>26.09.2023</t>
  </si>
  <si>
    <t>25.09.2023</t>
  </si>
  <si>
    <t>22.09.2023</t>
  </si>
  <si>
    <t>21.09.2023</t>
  </si>
  <si>
    <t>20.09.2023</t>
  </si>
  <si>
    <t>19.09.2023</t>
  </si>
  <si>
    <t>01.10.2023</t>
  </si>
  <si>
    <t>18.09.2023</t>
  </si>
  <si>
    <t>30.09.2023</t>
  </si>
  <si>
    <t>15.09.2023</t>
  </si>
  <si>
    <t>14.09.2023</t>
  </si>
  <si>
    <t>13.09.2023</t>
  </si>
  <si>
    <t>12.09.2023</t>
  </si>
  <si>
    <t>11.09.2023</t>
  </si>
  <si>
    <t>09.09.2023</t>
  </si>
  <si>
    <t>24.09.2023</t>
  </si>
  <si>
    <t>08.09.2023</t>
  </si>
  <si>
    <t>23.09.2023</t>
  </si>
  <si>
    <t>07.09.2023</t>
  </si>
  <si>
    <t>06.09.2023</t>
  </si>
  <si>
    <t>05.09.2023</t>
  </si>
  <si>
    <t>04.09.2023</t>
  </si>
  <si>
    <t>01.09.2023</t>
  </si>
  <si>
    <t>31.08.2023</t>
  </si>
  <si>
    <t>17.09.2023</t>
  </si>
  <si>
    <t>30.08.2023</t>
  </si>
  <si>
    <t>16.09.2023</t>
  </si>
  <si>
    <t>29.08.2023</t>
  </si>
  <si>
    <t>28.08.2023</t>
  </si>
  <si>
    <t>25.08.2023</t>
  </si>
  <si>
    <t>24.08.2023</t>
  </si>
  <si>
    <t>23.08.2023</t>
  </si>
  <si>
    <t>22.08.2023</t>
  </si>
  <si>
    <t>21.08.2023</t>
  </si>
  <si>
    <t>18.08.2023</t>
  </si>
  <si>
    <t>17.08.2023</t>
  </si>
  <si>
    <t>16.08.2023</t>
  </si>
  <si>
    <t>15.08.2023</t>
  </si>
  <si>
    <t>14.08.2023</t>
  </si>
  <si>
    <t>11.08.2023</t>
  </si>
  <si>
    <t>10.08.2023</t>
  </si>
  <si>
    <t>09.08.2023</t>
  </si>
  <si>
    <t>08.08.2023</t>
  </si>
  <si>
    <t>07.08.2023</t>
  </si>
  <si>
    <t>04.08.2023</t>
  </si>
  <si>
    <t>03.08.2023</t>
  </si>
  <si>
    <t>02.08.2023</t>
  </si>
  <si>
    <t>01.08.2023</t>
  </si>
  <si>
    <t>31.07.2023</t>
  </si>
  <si>
    <t>28.07.2023</t>
  </si>
  <si>
    <t>27.07.2023</t>
  </si>
  <si>
    <t>26.07.2023</t>
  </si>
  <si>
    <t>25.07.2023</t>
  </si>
  <si>
    <t>24.07.2023</t>
  </si>
  <si>
    <t>21.07.2023</t>
  </si>
  <si>
    <t>20.07.2023</t>
  </si>
  <si>
    <t>19.07.2023</t>
  </si>
  <si>
    <t>18.07.2023</t>
  </si>
  <si>
    <t>17.07.2023</t>
  </si>
  <si>
    <t>14.07.2023</t>
  </si>
  <si>
    <t>13.07.2023</t>
  </si>
  <si>
    <t>12.07.2023</t>
  </si>
  <si>
    <t>11.07.2023</t>
  </si>
  <si>
    <t>10.07.2023</t>
  </si>
  <si>
    <t>07.07.2023</t>
  </si>
  <si>
    <t>06.07.2023</t>
  </si>
  <si>
    <t>05.07.2023</t>
  </si>
  <si>
    <t>04.07.2023</t>
  </si>
  <si>
    <t>03.07.2023</t>
  </si>
  <si>
    <t>22.07.2023</t>
  </si>
  <si>
    <t>30.06.2023</t>
  </si>
  <si>
    <t>29.06.2023</t>
  </si>
  <si>
    <t>28.06.2023</t>
  </si>
  <si>
    <t>27.06.2023</t>
  </si>
  <si>
    <t>26.06.2023</t>
  </si>
  <si>
    <t>23.06.2023</t>
  </si>
  <si>
    <t>22.06.2023</t>
  </si>
  <si>
    <t>21.06.2023</t>
  </si>
  <si>
    <t>20.06.2023</t>
  </si>
  <si>
    <t>19.06.2023</t>
  </si>
  <si>
    <t>16.06.2023</t>
  </si>
  <si>
    <t>15.06.2023</t>
  </si>
  <si>
    <t>14.06.2023</t>
  </si>
  <si>
    <t>13.06.2023</t>
  </si>
  <si>
    <t>12.06.2023</t>
  </si>
  <si>
    <t>09.06.2023</t>
  </si>
  <si>
    <t>08.06.2023</t>
  </si>
  <si>
    <t>07.06.2023</t>
  </si>
  <si>
    <t>06.06.2023</t>
  </si>
  <si>
    <t>05.06.2023</t>
  </si>
  <si>
    <t>02.06.2023</t>
  </si>
  <si>
    <t>01.06.2023</t>
  </si>
  <si>
    <t>31.05.2023</t>
  </si>
  <si>
    <t>30.05.2023</t>
  </si>
  <si>
    <t>29.05.2023</t>
  </si>
  <si>
    <t>26.05.2023</t>
  </si>
  <si>
    <t>25.05.2023</t>
  </si>
  <si>
    <t>24.05.2023</t>
  </si>
  <si>
    <t>23.05.2023</t>
  </si>
  <si>
    <t>22.05.2023</t>
  </si>
  <si>
    <t>19.05.2023</t>
  </si>
  <si>
    <t>18.05.2023</t>
  </si>
  <si>
    <t>17.05.2023</t>
  </si>
  <si>
    <t>16.05.2023</t>
  </si>
  <si>
    <t>15.05.2023</t>
  </si>
  <si>
    <t>12.05.2023</t>
  </si>
  <si>
    <t>03.06.2023</t>
  </si>
  <si>
    <t>11.05.2023</t>
  </si>
  <si>
    <t>10.05.2023</t>
  </si>
  <si>
    <t>09.05.2023</t>
  </si>
  <si>
    <t>08.05.2023</t>
  </si>
  <si>
    <t>05.05.2023</t>
  </si>
  <si>
    <t>04.05.2023</t>
  </si>
  <si>
    <t>03.05.2023</t>
  </si>
  <si>
    <t>02.05.2023</t>
  </si>
  <si>
    <t>01.05.2023</t>
  </si>
  <si>
    <t>28.04.2023</t>
  </si>
  <si>
    <t>27.04.2023</t>
  </si>
  <si>
    <t>26.04.2023</t>
  </si>
  <si>
    <t>25.04.2023</t>
  </si>
  <si>
    <t>24.04.2023</t>
  </si>
  <si>
    <t>23.04.2023</t>
  </si>
  <si>
    <t>21.04.2023</t>
  </si>
  <si>
    <t>20.04.2023</t>
  </si>
  <si>
    <t>19.04.2023</t>
  </si>
  <si>
    <t>18.04.2023</t>
  </si>
  <si>
    <t>17.04.2023</t>
  </si>
  <si>
    <t>16.04.2023</t>
  </si>
  <si>
    <t>14.04.2023</t>
  </si>
  <si>
    <t>13.04.2023</t>
  </si>
  <si>
    <t>12.04.2023</t>
  </si>
  <si>
    <t>11.04.2023</t>
  </si>
  <si>
    <t>07.04.2023</t>
  </si>
  <si>
    <t>06.04.2023</t>
  </si>
  <si>
    <t>05.04.2023</t>
  </si>
  <si>
    <t>04.04.2023</t>
  </si>
  <si>
    <t>03.04.2023</t>
  </si>
  <si>
    <t>31.03.2023</t>
  </si>
  <si>
    <t>30.03.2023</t>
  </si>
  <si>
    <t>29.03.2023</t>
  </si>
  <si>
    <t>28.03.2023</t>
  </si>
  <si>
    <t>27.03.2023</t>
  </si>
  <si>
    <t>25.03.2023</t>
  </si>
  <si>
    <t>24.03.2023</t>
  </si>
  <si>
    <t>23.03.2023</t>
  </si>
  <si>
    <t>22.03.2023</t>
  </si>
  <si>
    <t>21.03.2023</t>
  </si>
  <si>
    <t>10.04.2023</t>
  </si>
  <si>
    <t>20.03.2023</t>
  </si>
  <si>
    <t>17.03.2023</t>
  </si>
  <si>
    <t>16.03.2023</t>
  </si>
  <si>
    <t>15.03.2023</t>
  </si>
  <si>
    <t>14.03.2023</t>
  </si>
  <si>
    <t>13.03.2023</t>
  </si>
  <si>
    <t>10.03.2023</t>
  </si>
  <si>
    <t>09.03.2023</t>
  </si>
  <si>
    <t>08.03.2023</t>
  </si>
  <si>
    <t>07.03.2023</t>
  </si>
  <si>
    <t>06.03.2023</t>
  </si>
  <si>
    <t>03.03.2023</t>
  </si>
  <si>
    <t>02.03.2023</t>
  </si>
  <si>
    <t>01.03.2023</t>
  </si>
  <si>
    <t>28.02.2023</t>
  </si>
  <si>
    <t>27.02.2023</t>
  </si>
  <si>
    <t>24.02.2023</t>
  </si>
  <si>
    <t>23.02.2023</t>
  </si>
  <si>
    <t>22.02.2023</t>
  </si>
  <si>
    <t>21.02.2023</t>
  </si>
  <si>
    <t>20.02.2023</t>
  </si>
  <si>
    <t>18.02.2023</t>
  </si>
  <si>
    <t>17.02.2023</t>
  </si>
  <si>
    <t>16.02.2023</t>
  </si>
  <si>
    <t>15.02.2023</t>
  </si>
  <si>
    <t>14.02.2023</t>
  </si>
  <si>
    <t>13.02.2023</t>
  </si>
  <si>
    <t>10.02.2023</t>
  </si>
  <si>
    <t>09.02.2023</t>
  </si>
  <si>
    <t>08.02.2023</t>
  </si>
  <si>
    <t>07.02.2023</t>
  </si>
  <si>
    <t>06.02.2023</t>
  </si>
  <si>
    <t>03.02.2023</t>
  </si>
  <si>
    <t>02.02.2023</t>
  </si>
  <si>
    <t>01.02.2023</t>
  </si>
  <si>
    <t>31.01.2023</t>
  </si>
  <si>
    <t>30.01.2023</t>
  </si>
  <si>
    <t>27.01.2023</t>
  </si>
  <si>
    <t>26.01.2023</t>
  </si>
  <si>
    <t>25.01.2023</t>
  </si>
  <si>
    <t>24.01.2023</t>
  </si>
  <si>
    <t>23.01.2023</t>
  </si>
  <si>
    <t>20.01.2023</t>
  </si>
  <si>
    <t>11.02.2023</t>
  </si>
  <si>
    <t>19.01.2023</t>
  </si>
  <si>
    <t>18.01.2023</t>
  </si>
  <si>
    <t>17.01.2023</t>
  </si>
  <si>
    <t>16.01.2023</t>
  </si>
  <si>
    <t>13.01.2023</t>
  </si>
  <si>
    <t>12.01.2023</t>
  </si>
  <si>
    <t>11.01.2023</t>
  </si>
  <si>
    <t>10.01.2023</t>
  </si>
  <si>
    <t>09.01.2023</t>
  </si>
  <si>
    <t>06.01.2023</t>
  </si>
  <si>
    <t>05.01.2023</t>
  </si>
  <si>
    <t>04.01.2023</t>
  </si>
  <si>
    <t>03.01.2023</t>
  </si>
  <si>
    <t>02.01.2023</t>
  </si>
  <si>
    <t>30.12.2022</t>
  </si>
  <si>
    <t>29.12.2022</t>
  </si>
  <si>
    <t>22.01.2023</t>
  </si>
  <si>
    <t>28.12.2022</t>
  </si>
  <si>
    <t>27.12.2022</t>
  </si>
  <si>
    <t>26.12.2022</t>
  </si>
  <si>
    <t>23.12.2022</t>
  </si>
  <si>
    <t>22.12.2022</t>
  </si>
  <si>
    <t>21.12.2022</t>
  </si>
  <si>
    <t>15.01.2023</t>
  </si>
  <si>
    <t>20.12.2022</t>
  </si>
  <si>
    <t>19.12.2022</t>
  </si>
  <si>
    <t>16.12.2022</t>
  </si>
  <si>
    <t>15.12.2022</t>
  </si>
  <si>
    <t>14.12.2022</t>
  </si>
  <si>
    <t>13.12.2022</t>
  </si>
  <si>
    <t>08.01.2023</t>
  </si>
  <si>
    <t>12.12.2022</t>
  </si>
  <si>
    <t>09.12.2022</t>
  </si>
  <si>
    <t>08.12.2022</t>
  </si>
  <si>
    <t>07.12.2022</t>
  </si>
  <si>
    <t>06.12.2022</t>
  </si>
  <si>
    <t>05.12.2022</t>
  </si>
  <si>
    <t>01.01.2023</t>
  </si>
  <si>
    <t>02.12.2022</t>
  </si>
  <si>
    <t>01.12.2022</t>
  </si>
  <si>
    <t>30.11.2022</t>
  </si>
  <si>
    <t>29.11.2022</t>
  </si>
  <si>
    <t>28.11.2022</t>
  </si>
  <si>
    <t>25.11.2022</t>
  </si>
  <si>
    <t>24.11.2022</t>
  </si>
  <si>
    <t>23.11.2022</t>
  </si>
  <si>
    <t>22.11.2022</t>
  </si>
  <si>
    <t>21.11.2022</t>
  </si>
  <si>
    <t>19.11.2022</t>
  </si>
  <si>
    <t>18.12.2022</t>
  </si>
  <si>
    <t>18.11.2022</t>
  </si>
  <si>
    <t>17.11.2022</t>
  </si>
  <si>
    <t>16.11.2022</t>
  </si>
  <si>
    <t>15.11.2022</t>
  </si>
  <si>
    <t>14.11.2022</t>
  </si>
  <si>
    <t>11.11.2022</t>
  </si>
  <si>
    <t>11.12.2022</t>
  </si>
  <si>
    <t>10.11.2022</t>
  </si>
  <si>
    <t>09.11.2022</t>
  </si>
  <si>
    <t>08.11.2022</t>
  </si>
  <si>
    <t>07.11.2022</t>
  </si>
  <si>
    <t>04.11.2022</t>
  </si>
  <si>
    <t>03.11.2022</t>
  </si>
  <si>
    <t>04.12.2022</t>
  </si>
  <si>
    <t>02.11.2022</t>
  </si>
  <si>
    <t>01.11.2022</t>
  </si>
  <si>
    <t>31.10.2022</t>
  </si>
  <si>
    <t>28.10.2022</t>
  </si>
  <si>
    <t>27.10.2022</t>
  </si>
  <si>
    <t>26.10.2022</t>
  </si>
  <si>
    <t>27.11.2022</t>
  </si>
  <si>
    <t>25.10.2022</t>
  </si>
  <si>
    <t>24.10.2022</t>
  </si>
  <si>
    <t>21.10.2022</t>
  </si>
  <si>
    <t>20.10.2022</t>
  </si>
  <si>
    <t>19.10.2022</t>
  </si>
  <si>
    <t>18.10.2022</t>
  </si>
  <si>
    <t>20.11.2022</t>
  </si>
  <si>
    <t>17.10.2022</t>
  </si>
  <si>
    <t>14.10.2022</t>
  </si>
  <si>
    <t>13.10.2022</t>
  </si>
  <si>
    <t>12.10.2022</t>
  </si>
  <si>
    <t>11.10.2022</t>
  </si>
  <si>
    <t>10.10.2022</t>
  </si>
  <si>
    <t>07.10.2022</t>
  </si>
  <si>
    <t>13.11.2022</t>
  </si>
  <si>
    <t>06.10.2022</t>
  </si>
  <si>
    <t>05.10.2022</t>
  </si>
  <si>
    <t>04.10.2022</t>
  </si>
  <si>
    <t>03.10.2022</t>
  </si>
  <si>
    <t>30.09.2022</t>
  </si>
  <si>
    <t>29.09.2022</t>
  </si>
  <si>
    <t>06.11.2022</t>
  </si>
  <si>
    <t>28.09.2022</t>
  </si>
  <si>
    <t>27.09.2022</t>
  </si>
  <si>
    <t>26.09.2022</t>
  </si>
  <si>
    <t>23.09.2022</t>
  </si>
  <si>
    <t>22.09.2022</t>
  </si>
  <si>
    <t>21.09.2022</t>
  </si>
  <si>
    <t>30.10.2022</t>
  </si>
  <si>
    <t>20.09.2022</t>
  </si>
  <si>
    <t>19.09.2022</t>
  </si>
  <si>
    <t>17.09.2022</t>
  </si>
  <si>
    <t>16.09.2022</t>
  </si>
  <si>
    <t>15.09.2022</t>
  </si>
  <si>
    <t>14.09.2022</t>
  </si>
  <si>
    <t>23.10.2022</t>
  </si>
  <si>
    <t>13.09.2022</t>
  </si>
  <si>
    <t>12.09.2022</t>
  </si>
  <si>
    <t>09.09.2022</t>
  </si>
  <si>
    <t>08.09.2022</t>
  </si>
  <si>
    <t>07.09.2022</t>
  </si>
  <si>
    <t>06.09.2022</t>
  </si>
  <si>
    <t>16.10.2022</t>
  </si>
  <si>
    <t>05.09.2022</t>
  </si>
  <si>
    <t>02.09.2022</t>
  </si>
  <si>
    <t>01.09.2022</t>
  </si>
  <si>
    <t>31.08.2022</t>
  </si>
  <si>
    <t>30.08.2022</t>
  </si>
  <si>
    <t>29.08.2022</t>
  </si>
  <si>
    <t>09.10.2022</t>
  </si>
  <si>
    <t>26.08.2022</t>
  </si>
  <si>
    <t>25.08.2022</t>
  </si>
  <si>
    <t>24.08.2022</t>
  </si>
  <si>
    <t>23.08.2022</t>
  </si>
  <si>
    <t>22.08.2022</t>
  </si>
  <si>
    <t>19.08.2022</t>
  </si>
  <si>
    <t>18.08.2022</t>
  </si>
  <si>
    <t>17.08.2022</t>
  </si>
  <si>
    <t>16.08.2022</t>
  </si>
  <si>
    <t>15.08.2022</t>
  </si>
  <si>
    <t>12.08.2022</t>
  </si>
  <si>
    <t>11.08.2022</t>
  </si>
  <si>
    <t>10.08.2022</t>
  </si>
  <si>
    <t>09.08.2022</t>
  </si>
  <si>
    <t>08.08.2022</t>
  </si>
  <si>
    <t>05.08.2022</t>
  </si>
  <si>
    <t>04.08.2022</t>
  </si>
  <si>
    <t>03.08.2022</t>
  </si>
  <si>
    <t>02.08.2022</t>
  </si>
  <si>
    <t>01.08.2022</t>
  </si>
  <si>
    <t>30.07.2022</t>
  </si>
  <si>
    <t>29.07.2022</t>
  </si>
  <si>
    <t>28.07.2022</t>
  </si>
  <si>
    <t>27.07.2022</t>
  </si>
  <si>
    <t>26.07.2022</t>
  </si>
  <si>
    <t>25.07.2022</t>
  </si>
  <si>
    <t>22.07.2022</t>
  </si>
  <si>
    <t>21.07.2022</t>
  </si>
  <si>
    <t>20.07.2022</t>
  </si>
  <si>
    <t>19.07.2022</t>
  </si>
  <si>
    <t>18.07.2022</t>
  </si>
  <si>
    <t>16.07.2022</t>
  </si>
  <si>
    <t>15.07.2022</t>
  </si>
  <si>
    <t>14.07.2022</t>
  </si>
  <si>
    <t>13.07.2022</t>
  </si>
  <si>
    <t>12.07.2022</t>
  </si>
  <si>
    <t>11.07.2022</t>
  </si>
  <si>
    <t>09.07.2022</t>
  </si>
  <si>
    <t>08.07.2022</t>
  </si>
  <si>
    <t>07.07.2022</t>
  </si>
  <si>
    <t>06.07.2022</t>
  </si>
  <si>
    <t>05.07.2022</t>
  </si>
  <si>
    <t>14.08.2022</t>
  </si>
  <si>
    <t>04.07.2022</t>
  </si>
  <si>
    <t>01.07.2022</t>
  </si>
  <si>
    <t>30.06.2022</t>
  </si>
  <si>
    <t>29.06.2022</t>
  </si>
  <si>
    <t>28.06.2022</t>
  </si>
  <si>
    <t>27.06.2022</t>
  </si>
  <si>
    <t>25.06.2022</t>
  </si>
  <si>
    <t>24.06.2022</t>
  </si>
  <si>
    <t>23.06.2022</t>
  </si>
  <si>
    <t>22.06.2022</t>
  </si>
  <si>
    <t>21.06.2022</t>
  </si>
  <si>
    <t>31.07.2022</t>
  </si>
  <si>
    <t>20.06.2022</t>
  </si>
  <si>
    <t>19.06.2022</t>
  </si>
  <si>
    <t>17.06.2022</t>
  </si>
  <si>
    <t>16.06.2022</t>
  </si>
  <si>
    <t>15.06.2022</t>
  </si>
  <si>
    <t>14.06.2022</t>
  </si>
  <si>
    <t>13.06.2022</t>
  </si>
  <si>
    <t>10.06.2022</t>
  </si>
  <si>
    <t>09.06.2022</t>
  </si>
  <si>
    <t>08.06.2022</t>
  </si>
  <si>
    <t>07.06.2022</t>
  </si>
  <si>
    <t>06.06.2022</t>
  </si>
  <si>
    <t>03.06.2022</t>
  </si>
  <si>
    <t>02.06.2022</t>
  </si>
  <si>
    <t>01.06.2022</t>
  </si>
  <si>
    <t>31.05.2022</t>
  </si>
  <si>
    <t>30.05.2022</t>
  </si>
  <si>
    <t>29.05.2022</t>
  </si>
  <si>
    <t>27.05.2022</t>
  </si>
  <si>
    <t>26.05.2022</t>
  </si>
  <si>
    <t>25.05.2022</t>
  </si>
  <si>
    <t>24.05.2022</t>
  </si>
  <si>
    <t>23.05.2022</t>
  </si>
  <si>
    <t>20.05.2022</t>
  </si>
  <si>
    <t>19.05.2022</t>
  </si>
  <si>
    <t>18.05.2022</t>
  </si>
  <si>
    <t>17.05.2022</t>
  </si>
  <si>
    <t>16.05.2022</t>
  </si>
  <si>
    <t>14.05.2022</t>
  </si>
  <si>
    <t>13.05.2022</t>
  </si>
  <si>
    <t>12.05.2022</t>
  </si>
  <si>
    <t>11.05.2022</t>
  </si>
  <si>
    <t>10.05.2022</t>
  </si>
  <si>
    <t>09.05.2022</t>
  </si>
  <si>
    <t>06.05.2022</t>
  </si>
  <si>
    <t>05.05.2022</t>
  </si>
  <si>
    <t>04.05.2022</t>
  </si>
  <si>
    <t>03.05.2022</t>
  </si>
  <si>
    <t>02.05.2022</t>
  </si>
  <si>
    <t>29.04.2022</t>
  </si>
  <si>
    <t>28.04.2022</t>
  </si>
  <si>
    <t>27.04.2022</t>
  </si>
  <si>
    <t>26.04.2022</t>
  </si>
  <si>
    <t>25.04.2022</t>
  </si>
  <si>
    <t>22.04.2022</t>
  </si>
  <si>
    <t>21.04.2022</t>
  </si>
  <si>
    <t>20.04.2022</t>
  </si>
  <si>
    <t>19.04.2022</t>
  </si>
  <si>
    <t>18.04.2022</t>
  </si>
  <si>
    <t>15.04.2022</t>
  </si>
  <si>
    <t>14.04.2022</t>
  </si>
  <si>
    <t>13.04.2022</t>
  </si>
  <si>
    <t>12.04.2022</t>
  </si>
  <si>
    <t>11.04.2022</t>
  </si>
  <si>
    <t>08.04.2022</t>
  </si>
  <si>
    <t>07.04.2022</t>
  </si>
  <si>
    <t>06.04.2022</t>
  </si>
  <si>
    <t>05.04.2022</t>
  </si>
  <si>
    <t>04.04.2022</t>
  </si>
  <si>
    <t>01.04.2022</t>
  </si>
  <si>
    <t>31.03.2022</t>
  </si>
  <si>
    <t>30.03.2022</t>
  </si>
  <si>
    <t>29.03.2022</t>
  </si>
  <si>
    <t>28.03.2022</t>
  </si>
  <si>
    <t>25.03.2022</t>
  </si>
  <si>
    <t>24.03.2022</t>
  </si>
  <si>
    <t>23.03.2022</t>
  </si>
  <si>
    <t>22.03.2022</t>
  </si>
  <si>
    <t>21.03.2022</t>
  </si>
  <si>
    <t>18.03.2022</t>
  </si>
  <si>
    <t>17.03.2022</t>
  </si>
  <si>
    <t>16.03.2022</t>
  </si>
  <si>
    <t>15.03.2022</t>
  </si>
  <si>
    <t>14.03.2022</t>
  </si>
  <si>
    <t>11.03.2022</t>
  </si>
  <si>
    <t>10.03.2022</t>
  </si>
  <si>
    <t>09.03.2022</t>
  </si>
  <si>
    <t>08.03.2022</t>
  </si>
  <si>
    <t>07.03.2022</t>
  </si>
  <si>
    <t>04.03.2022</t>
  </si>
  <si>
    <t>03.03.2022</t>
  </si>
  <si>
    <t>02.03.2022</t>
  </si>
  <si>
    <t>01.03.2022</t>
  </si>
  <si>
    <t>28.02.2022</t>
  </si>
  <si>
    <t>25.02.2022</t>
  </si>
  <si>
    <t>24.02.2022</t>
  </si>
  <si>
    <t>23.02.2022</t>
  </si>
  <si>
    <t>22.02.2022</t>
  </si>
  <si>
    <t>21.02.2022</t>
  </si>
  <si>
    <t>18.02.2022</t>
  </si>
  <si>
    <t>17.02.2022</t>
  </si>
  <si>
    <t>16.02.2022</t>
  </si>
  <si>
    <t>15.02.2022</t>
  </si>
  <si>
    <t>14.02.2022</t>
  </si>
  <si>
    <t>11.02.2022</t>
  </si>
  <si>
    <t>10.02.2022</t>
  </si>
  <si>
    <t>09.02.2022</t>
  </si>
  <si>
    <t>08.02.2022</t>
  </si>
  <si>
    <t>07.02.2022</t>
  </si>
  <si>
    <t>04.02.2022</t>
  </si>
  <si>
    <t>03.02.2022</t>
  </si>
  <si>
    <t>02.02.2022</t>
  </si>
  <si>
    <t>01.02.2022</t>
  </si>
  <si>
    <t>31.01.2022</t>
  </si>
  <si>
    <t>28.01.2022</t>
  </si>
  <si>
    <t>27.01.2022</t>
  </si>
  <si>
    <t>26.01.2022</t>
  </si>
  <si>
    <t>25.01.2022</t>
  </si>
  <si>
    <t>24.01.2022</t>
  </si>
  <si>
    <t>21.01.2022</t>
  </si>
  <si>
    <t>20.01.2022</t>
  </si>
  <si>
    <t>19.01.2022</t>
  </si>
  <si>
    <t>18.01.2022</t>
  </si>
  <si>
    <t>17.01.2022</t>
  </si>
  <si>
    <t>14.01.2022</t>
  </si>
  <si>
    <t>13.01.2022</t>
  </si>
  <si>
    <t>12.01.2022</t>
  </si>
  <si>
    <t>11.01.2022</t>
  </si>
  <si>
    <t>10.01.2022</t>
  </si>
  <si>
    <t>07.01.2022</t>
  </si>
  <si>
    <t>06.01.2022</t>
  </si>
  <si>
    <t>05.01.2022</t>
  </si>
  <si>
    <t>04.01.2022</t>
  </si>
  <si>
    <t>03.01.2022</t>
  </si>
  <si>
    <t>31.12.2021</t>
  </si>
  <si>
    <t>30.12.2021</t>
  </si>
  <si>
    <t>29.12.2021</t>
  </si>
  <si>
    <t>28.12.2021</t>
  </si>
  <si>
    <t>27.12.2021</t>
  </si>
  <si>
    <t>24.12.2021</t>
  </si>
  <si>
    <t>23.12.2021</t>
  </si>
  <si>
    <t>22.12.2021</t>
  </si>
  <si>
    <t>21.12.2021</t>
  </si>
  <si>
    <t>20.12.2021</t>
  </si>
  <si>
    <t>17.12.2021</t>
  </si>
  <si>
    <t>16.12.2021</t>
  </si>
  <si>
    <t>15.12.2021</t>
  </si>
  <si>
    <t>14.12.2021</t>
  </si>
  <si>
    <t>13.12.2021</t>
  </si>
  <si>
    <t>10.12.2021</t>
  </si>
  <si>
    <t>09.12.2021</t>
  </si>
  <si>
    <t>08.12.2021</t>
  </si>
  <si>
    <t>07.12.2021</t>
  </si>
  <si>
    <t>06.12.2021</t>
  </si>
  <si>
    <t>03.12.2021</t>
  </si>
  <si>
    <t>02.12.2021</t>
  </si>
  <si>
    <t>01.12.2021</t>
  </si>
  <si>
    <t>30.11.2021</t>
  </si>
  <si>
    <t>29.11.2021</t>
  </si>
  <si>
    <t>27.11.2021</t>
  </si>
  <si>
    <t>26.11.2021</t>
  </si>
  <si>
    <t>25.11.2021</t>
  </si>
  <si>
    <t>24.11.2021</t>
  </si>
  <si>
    <t>23.11.2021</t>
  </si>
  <si>
    <t>22.11.2021</t>
  </si>
  <si>
    <t>20.11.2021</t>
  </si>
  <si>
    <t>19.11.2021</t>
  </si>
  <si>
    <t>18.11.2021</t>
  </si>
  <si>
    <t>17.11.2021</t>
  </si>
  <si>
    <t>16.11.2021</t>
  </si>
  <si>
    <t>15.11.2021</t>
  </si>
  <si>
    <t>12.11.2021</t>
  </si>
  <si>
    <t>11.11.2021</t>
  </si>
  <si>
    <t>10.11.2021</t>
  </si>
  <si>
    <t>09.11.2021</t>
  </si>
  <si>
    <t>08.11.2021</t>
  </si>
  <si>
    <t>05.11.2021</t>
  </si>
  <si>
    <t>04.11.2021</t>
  </si>
  <si>
    <t>03.11.2021</t>
  </si>
  <si>
    <t>02.11.2021</t>
  </si>
  <si>
    <t>01.11.2021</t>
  </si>
  <si>
    <t>30.10.2021</t>
  </si>
  <si>
    <t>29.10.2021</t>
  </si>
  <si>
    <t>28.10.2021</t>
  </si>
  <si>
    <t>27.10.2021</t>
  </si>
  <si>
    <t>26.10.2021</t>
  </si>
  <si>
    <t>25.10.2021</t>
  </si>
  <si>
    <t>23.10.2021</t>
  </si>
  <si>
    <t>22.10.2021</t>
  </si>
  <si>
    <t>21.10.2021</t>
  </si>
  <si>
    <t>20.10.2021</t>
  </si>
  <si>
    <t>19.10.2021</t>
  </si>
  <si>
    <t>18.10.2021</t>
  </si>
  <si>
    <t>15.10.2021</t>
  </si>
  <si>
    <t>14.10.2021</t>
  </si>
  <si>
    <t>13.10.2021</t>
  </si>
  <si>
    <t>12.10.2021</t>
  </si>
  <si>
    <t>11.10.2021</t>
  </si>
  <si>
    <t>08.10.2021</t>
  </si>
  <si>
    <t>07.10.2021</t>
  </si>
  <si>
    <t>06.10.2021</t>
  </si>
  <si>
    <t>05.10.2021</t>
  </si>
  <si>
    <t>04.10.2021</t>
  </si>
  <si>
    <t>01.10.2021</t>
  </si>
  <si>
    <t>30.09.2021</t>
  </si>
  <si>
    <t>29.09.2021</t>
  </si>
  <si>
    <t>28.09.2021</t>
  </si>
  <si>
    <t>27.09.2021</t>
  </si>
  <si>
    <t>25.09.2021</t>
  </si>
  <si>
    <t>24.09.2021</t>
  </si>
  <si>
    <t>23.09.2021</t>
  </si>
  <si>
    <t>22.09.2021</t>
  </si>
  <si>
    <t>21.09.2021</t>
  </si>
  <si>
    <t>20.09.2021</t>
  </si>
  <si>
    <t>19.09.2021</t>
  </si>
  <si>
    <t>17.09.2021</t>
  </si>
  <si>
    <t>16.09.2021</t>
  </si>
  <si>
    <t>15.09.2021</t>
  </si>
  <si>
    <t>14.09.2021</t>
  </si>
  <si>
    <t>13.09.2021</t>
  </si>
  <si>
    <t>12.09.2021</t>
  </si>
  <si>
    <t>11.09.2021</t>
  </si>
  <si>
    <t>10.09.2021</t>
  </si>
  <si>
    <t>09.09.2021</t>
  </si>
  <si>
    <t>08.09.2021</t>
  </si>
  <si>
    <t>07.09.2021</t>
  </si>
  <si>
    <t>06.09.2021</t>
  </si>
  <si>
    <t>03.09.2021</t>
  </si>
  <si>
    <t>02.09.2021</t>
  </si>
  <si>
    <t>01.09.2021</t>
  </si>
  <si>
    <t>31.08.2021</t>
  </si>
  <si>
    <t>30.08.2021</t>
  </si>
  <si>
    <t>27.08.2021</t>
  </si>
  <si>
    <t>26.08.2021</t>
  </si>
  <si>
    <t>25.08.2021</t>
  </si>
  <si>
    <t>24.08.2021</t>
  </si>
  <si>
    <t>23.08.2021</t>
  </si>
  <si>
    <t>20.08.2021</t>
  </si>
  <si>
    <t>19.08.2021</t>
  </si>
  <si>
    <t>18.08.2021</t>
  </si>
  <si>
    <t>17.08.2021</t>
  </si>
  <si>
    <t>16.08.2021</t>
  </si>
  <si>
    <t>13.08.2021</t>
  </si>
  <si>
    <t>12.08.2021</t>
  </si>
  <si>
    <t>11.08.2021</t>
  </si>
  <si>
    <t>10.08.2021</t>
  </si>
  <si>
    <t>18.09.2021</t>
  </si>
  <si>
    <t>09.08.2021</t>
  </si>
  <si>
    <t>06.08.2021</t>
  </si>
  <si>
    <t>05.08.2021</t>
  </si>
  <si>
    <t>04.08.2021</t>
  </si>
  <si>
    <t>03.08.2021</t>
  </si>
  <si>
    <t>02.08.2021</t>
  </si>
  <si>
    <t>30.07.2021</t>
  </si>
  <si>
    <t>29.07.2021</t>
  </si>
  <si>
    <t>28.07.2021</t>
  </si>
  <si>
    <t>27.07.2021</t>
  </si>
  <si>
    <t>26.07.2021</t>
  </si>
  <si>
    <t>23.07.2021</t>
  </si>
  <si>
    <t>22.07.2021</t>
  </si>
  <si>
    <t>21.07.2021</t>
  </si>
  <si>
    <t>20.07.2021</t>
  </si>
  <si>
    <t>19.07.2021</t>
  </si>
  <si>
    <t>16.07.2021</t>
  </si>
  <si>
    <t>15.07.2021</t>
  </si>
  <si>
    <t>14.07.2021</t>
  </si>
  <si>
    <t>13.07.2021</t>
  </si>
  <si>
    <t>12.07.2021</t>
  </si>
  <si>
    <t>09.07.2021</t>
  </si>
  <si>
    <t>08.07.2021</t>
  </si>
  <si>
    <t>07.07.2021</t>
  </si>
  <si>
    <t>06.07.2021</t>
  </si>
  <si>
    <t>05.07.2021</t>
  </si>
  <si>
    <t>04.07.2021</t>
  </si>
  <si>
    <t>02.07.2021</t>
  </si>
  <si>
    <t>01.07.2021</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</si>
  <si>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</si>
  <si>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</si>
  <si>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</si>
  <si>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</si>
  <si>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</si>
  <si>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</si>
  <si>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</si>
  <si>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</si>
  <si>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</si>
  <si>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</si>
  <si>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</si>
  <si>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</si>
  <si>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</si>
  <si>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</si>
  <si>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</si>
  <si>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</si>
  <si>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11.06.2021</t>
  </si>
  <si>
    <t>10.06.2021</t>
  </si>
  <si>
    <t>09.06.2021</t>
  </si>
  <si>
    <t>08.06.2021</t>
  </si>
  <si>
    <t>07.06.2021</t>
  </si>
  <si>
    <t>05.06.2021</t>
  </si>
  <si>
    <t>04.06.2021</t>
  </si>
  <si>
    <t>03.06.2021</t>
  </si>
  <si>
    <t>02.06.2021</t>
  </si>
  <si>
    <t>01.06.2021</t>
  </si>
  <si>
    <t>31.05.2021</t>
  </si>
  <si>
    <t>28.05.2021</t>
  </si>
  <si>
    <t>27.05.2021</t>
  </si>
  <si>
    <t>26.05.2021</t>
  </si>
  <si>
    <t>25.05.2021</t>
  </si>
  <si>
    <t>24.05.2021</t>
  </si>
  <si>
    <t>21.05.2021</t>
  </si>
  <si>
    <t>20.05.2021</t>
  </si>
  <si>
    <t>19.05.2021</t>
  </si>
  <si>
    <t>18.05.2021</t>
  </si>
  <si>
    <t>17.05.2021</t>
  </si>
  <si>
    <t>14.05.2021</t>
  </si>
  <si>
    <t>13.05.2021</t>
  </si>
  <si>
    <t>12.05.2021</t>
  </si>
  <si>
    <t>11.05.2021</t>
  </si>
  <si>
    <t>10.05.2021</t>
  </si>
  <si>
    <t>07.05.2021</t>
  </si>
  <si>
    <t>06.05.2021</t>
  </si>
  <si>
    <t>05.05.2021</t>
  </si>
  <si>
    <t>04.05.2021</t>
  </si>
  <si>
    <t>03.05.2021</t>
  </si>
  <si>
    <t>30.04.2021</t>
  </si>
  <si>
    <t>29.04.2021</t>
  </si>
  <si>
    <t>28.04.2021</t>
  </si>
  <si>
    <t>27.04.2021</t>
  </si>
  <si>
    <t>26.04.2021</t>
  </si>
  <si>
    <t>23.04.2021</t>
  </si>
  <si>
    <t>22.04.2021</t>
  </si>
  <si>
    <t>21.04.2021</t>
  </si>
  <si>
    <t>20.04.2021</t>
  </si>
  <si>
    <t>19.04.2021</t>
  </si>
  <si>
    <t>16.04.2021</t>
  </si>
  <si>
    <t>15.04.2021</t>
  </si>
  <si>
    <t>14.04.2021</t>
  </si>
  <si>
    <t>13.04.2021</t>
  </si>
  <si>
    <t>12.04.2021</t>
  </si>
  <si>
    <t>09.04.2021</t>
  </si>
  <si>
    <t>08.04.2021</t>
  </si>
  <si>
    <t>07.04.2021</t>
  </si>
  <si>
    <t>06.04.2021</t>
  </si>
  <si>
    <t>05.04.2021</t>
  </si>
  <si>
    <t>02.04.2021</t>
  </si>
  <si>
    <t>01.04.2021</t>
  </si>
  <si>
    <t>31.03.2021</t>
  </si>
  <si>
    <t>30.03.2021</t>
  </si>
  <si>
    <t>29.03.2021</t>
  </si>
  <si>
    <t>26.03.2021</t>
  </si>
  <si>
    <t>25.03.2021</t>
  </si>
  <si>
    <t>24.03.2021</t>
  </si>
  <si>
    <t>23.03.2021</t>
  </si>
  <si>
    <t>22.03.2021</t>
  </si>
  <si>
    <t>19.03.2021</t>
  </si>
  <si>
    <t>18.03.2021</t>
  </si>
  <si>
    <t>17.03.2021</t>
  </si>
  <si>
    <t>16.03.2021</t>
  </si>
  <si>
    <t>15.03.2021</t>
  </si>
  <si>
    <t>12.03.2021</t>
  </si>
  <si>
    <t>11.03.2021</t>
  </si>
  <si>
    <t>10.03.2021</t>
  </si>
  <si>
    <t>09.03.2021</t>
  </si>
  <si>
    <t>08.03.2021</t>
  </si>
  <si>
    <t>05.03.2021</t>
  </si>
  <si>
    <t>04.03.2021</t>
  </si>
  <si>
    <t>03.03.2021</t>
  </si>
  <si>
    <t>02.03.2021</t>
  </si>
  <si>
    <t>01.03.2021</t>
  </si>
  <si>
    <t>26.02.2021</t>
  </si>
  <si>
    <t>25.02.2021</t>
  </si>
  <si>
    <t>24.02.2021</t>
  </si>
  <si>
    <t>23.02.2021</t>
  </si>
  <si>
    <t>22.02.2021</t>
  </si>
  <si>
    <t>19.02.2021</t>
  </si>
  <si>
    <t>18.02.2021</t>
  </si>
  <si>
    <t>17.02.2021</t>
  </si>
  <si>
    <t>16.02.2021</t>
  </si>
  <si>
    <t>15.02.2021</t>
  </si>
  <si>
    <t>12.02.2021</t>
  </si>
  <si>
    <t>11.02.2021</t>
  </si>
  <si>
    <t>10.02.2021</t>
  </si>
  <si>
    <t>09.02.2021</t>
  </si>
  <si>
    <t>08.02.2021</t>
  </si>
  <si>
    <t>05.02.2021</t>
  </si>
  <si>
    <t>04.02.2021</t>
  </si>
  <si>
    <t>03.02.2021</t>
  </si>
  <si>
    <t>02.02.2021</t>
  </si>
  <si>
    <t>01.02.2021</t>
  </si>
  <si>
    <t>29.01.2021</t>
  </si>
  <si>
    <t>28.01.2021</t>
  </si>
  <si>
    <t>27.01.2021</t>
  </si>
  <si>
    <t>26.01.2021</t>
  </si>
  <si>
    <t>25.01.2021</t>
  </si>
  <si>
    <t>22.01.2021</t>
  </si>
  <si>
    <t>21.01.2021</t>
  </si>
  <si>
    <t>20.01.2021</t>
  </si>
  <si>
    <t>19.01.2021</t>
  </si>
  <si>
    <t>18.01.2021</t>
  </si>
  <si>
    <t>15.01.2021</t>
  </si>
  <si>
    <t>14.01.2021</t>
  </si>
  <si>
    <t>13.01.2021</t>
  </si>
  <si>
    <t>12.01.2021</t>
  </si>
  <si>
    <t>11.01.2021</t>
  </si>
  <si>
    <t>08.01.2021</t>
  </si>
  <si>
    <t>07.01.2021</t>
  </si>
  <si>
    <t>06.01.2021</t>
  </si>
  <si>
    <t>05.01.2021</t>
  </si>
  <si>
    <t>04.01.2021</t>
  </si>
  <si>
    <t>01.01.2021</t>
  </si>
  <si>
    <t>31.12.2020</t>
  </si>
  <si>
    <t>30.12.2020</t>
  </si>
  <si>
    <t>29.12.2020</t>
  </si>
  <si>
    <t>28.12.2020</t>
  </si>
  <si>
    <t>25.12.2020</t>
  </si>
  <si>
    <t>24.12.2020</t>
  </si>
  <si>
    <t>23.12.2020</t>
  </si>
  <si>
    <t>22.12.2020</t>
  </si>
  <si>
    <t>21.12.2020</t>
  </si>
  <si>
    <t>18.12.2020</t>
  </si>
  <si>
    <t>17.12.2020</t>
  </si>
  <si>
    <t>16.12.2020</t>
  </si>
  <si>
    <t>15.12.2020</t>
  </si>
  <si>
    <t>14.12.2020</t>
  </si>
  <si>
    <t>11.12.2020</t>
  </si>
  <si>
    <t>10.12.2020</t>
  </si>
  <si>
    <t>09.12.2020</t>
  </si>
  <si>
    <t>08.12.2020</t>
  </si>
  <si>
    <t>07.12.2020</t>
  </si>
  <si>
    <t>04.12.2020</t>
  </si>
  <si>
    <t>03.12.2020</t>
  </si>
  <si>
    <t>02.12.2020</t>
  </si>
  <si>
    <t>01.12.2020</t>
  </si>
  <si>
    <t>30.11.2020</t>
  </si>
  <si>
    <t>27.11.2020</t>
  </si>
  <si>
    <t>26.11.2020</t>
  </si>
  <si>
    <t>25.11.2020</t>
  </si>
  <si>
    <t>24.11.2020</t>
  </si>
  <si>
    <t>23.11.2020</t>
  </si>
  <si>
    <t>21.11.2020</t>
  </si>
  <si>
    <t>20.11.2020</t>
  </si>
  <si>
    <t>19.11.2020</t>
  </si>
  <si>
    <t>18.11.2020</t>
  </si>
  <si>
    <t>17.11.2020</t>
  </si>
  <si>
    <t>16.11.2020</t>
  </si>
  <si>
    <t>13.11.2020</t>
  </si>
  <si>
    <t>12.11.2020</t>
  </si>
  <si>
    <t>11.11.2020</t>
  </si>
  <si>
    <t>10.11.2020</t>
  </si>
  <si>
    <t>09.11.2020</t>
  </si>
  <si>
    <t>06.11.2020</t>
  </si>
  <si>
    <t>05.11.2020</t>
  </si>
  <si>
    <t>04.11.2020</t>
  </si>
  <si>
    <t>NAME</t>
  </si>
  <si>
    <t>MEAN SALES</t>
  </si>
  <si>
    <t>MEAN PROFIT</t>
  </si>
  <si>
    <t>GUCCI</t>
  </si>
  <si>
    <t>SALES</t>
  </si>
  <si>
    <t>BOTTEGA VENETA</t>
  </si>
  <si>
    <t>PROFIT</t>
  </si>
  <si>
    <t>YVES SAINT LAURENT</t>
  </si>
  <si>
    <t>OTHER HOUSES</t>
  </si>
  <si>
    <t>KERING EYEWEAR AND CORPORATE</t>
  </si>
  <si>
    <t>MONCLER</t>
  </si>
  <si>
    <t>KERING BEST PERFORMER (SALES)</t>
  </si>
  <si>
    <t>KERING BEST PERFORMER (PROFIT)</t>
  </si>
  <si>
    <t>MONCLER IN THE GROUP (SALES)</t>
  </si>
  <si>
    <t xml:space="preserve">MONCLER    </t>
  </si>
  <si>
    <t>MONCLER IN THE GROUP (PROFIT)</t>
  </si>
  <si>
    <t>Income Statement</t>
  </si>
  <si>
    <t>Balance Sheet</t>
  </si>
  <si>
    <t>Cashflow Statement</t>
  </si>
  <si>
    <t>Category</t>
  </si>
  <si>
    <t>2023,00</t>
  </si>
  <si>
    <t>2022,00</t>
  </si>
  <si>
    <t>2021,00</t>
  </si>
  <si>
    <t>2020,00</t>
  </si>
  <si>
    <t>2019,00</t>
  </si>
  <si>
    <t>Assets</t>
  </si>
  <si>
    <t>Operating Activities</t>
  </si>
  <si>
    <t>Sales/Revenue</t>
  </si>
  <si>
    <t>Fiscal year is January-December. All values EUR Millions.</t>
  </si>
  <si>
    <t>2023</t>
  </si>
  <si>
    <t>Cost of Goods Sold (COGS) incl. D&amp;A</t>
  </si>
  <si>
    <t>Cash &amp; Short Term Investments</t>
  </si>
  <si>
    <t>Net Income before Extraordinaries</t>
  </si>
  <si>
    <t>COGS excluding D&amp;A</t>
  </si>
  <si>
    <t>Cash Only</t>
  </si>
  <si>
    <t>Depreciation, Depletion &amp; Amortization</t>
  </si>
  <si>
    <t>Depreciation &amp; Amortization Expense</t>
  </si>
  <si>
    <t>Total Accounts Receivable</t>
  </si>
  <si>
    <t>Deferred Taxes &amp; Investment Tax Credit</t>
  </si>
  <si>
    <t>Gross Income</t>
  </si>
  <si>
    <t>Accounts Receivables, Net</t>
  </si>
  <si>
    <t>SG&amp;A Expense</t>
  </si>
  <si>
    <t>Accounts Receivables, Gross</t>
  </si>
  <si>
    <t>Deferred Taxes</t>
  </si>
  <si>
    <t>Other SG&amp;A</t>
  </si>
  <si>
    <t>Bad Debt/Doubtful Accounts</t>
  </si>
  <si>
    <t>Other Receivables</t>
  </si>
  <si>
    <t>Other Funds</t>
  </si>
  <si>
    <t>Unusual Expense</t>
  </si>
  <si>
    <t>Inventories</t>
  </si>
  <si>
    <t>Non Operating Income/Expense</t>
  </si>
  <si>
    <t>Raw Materials</t>
  </si>
  <si>
    <t>Funds from Operations</t>
  </si>
  <si>
    <t>Progress Payments &amp; Other</t>
  </si>
  <si>
    <t>Changes in Working Capital</t>
  </si>
  <si>
    <t>Non-Operating Interest Income</t>
  </si>
  <si>
    <t>Interest Expense</t>
  </si>
  <si>
    <t>Miscellaneous Current Assets</t>
  </si>
  <si>
    <t>Receivables</t>
  </si>
  <si>
    <t>Gross Interest Expense</t>
  </si>
  <si>
    <t>Total Current Assets</t>
  </si>
  <si>
    <t>Pretax Income</t>
  </si>
  <si>
    <t>Net Property, Plant &amp; Equipment</t>
  </si>
  <si>
    <t>Property, Plant &amp; Equipment - Gross</t>
  </si>
  <si>
    <t>Income Tax</t>
  </si>
  <si>
    <t>Buildings</t>
  </si>
  <si>
    <t>Income Tax - Current Domestic</t>
  </si>
  <si>
    <t>Machinery &amp; Equipment</t>
  </si>
  <si>
    <t>Income Tax - Deferred Domestic</t>
  </si>
  <si>
    <t>Other Property, Plant &amp; Equipment</t>
  </si>
  <si>
    <t>Other Assets/Liabilities</t>
  </si>
  <si>
    <t>Accumulated Depreciation</t>
  </si>
  <si>
    <t>Equity in Affiliates</t>
  </si>
  <si>
    <t>Net Operating Cash Flow</t>
  </si>
  <si>
    <t>Investing Activities</t>
  </si>
  <si>
    <t>Consolidated Net Income</t>
  </si>
  <si>
    <t>Minority Interest Expense</t>
  </si>
  <si>
    <t>Total Investments and Advances</t>
  </si>
  <si>
    <t>Capital Expenditures</t>
  </si>
  <si>
    <t>LT Investment - Affiliate Companies</t>
  </si>
  <si>
    <t>Extraordinaries &amp; Discontinued Operations</t>
  </si>
  <si>
    <t>Other Long-Term Investments</t>
  </si>
  <si>
    <t>Capital Expenditures (Fixed Assets)</t>
  </si>
  <si>
    <t>Long-Term Note Receivable</t>
  </si>
  <si>
    <t>Extra Items &amp; Gain/Loss Sale Of Assets</t>
  </si>
  <si>
    <t>Capital Expenditures (Other Assets)</t>
  </si>
  <si>
    <t>Discontinued Operations</t>
  </si>
  <si>
    <t>Net Goodwill</t>
  </si>
  <si>
    <t>Net Other Intangibles</t>
  </si>
  <si>
    <t>Net Assets from Acquisitions</t>
  </si>
  <si>
    <t>Net Income After Extraordinaries</t>
  </si>
  <si>
    <t>Other Assets</t>
  </si>
  <si>
    <t>Net Income Available to Common</t>
  </si>
  <si>
    <t>Tangible Other Assets</t>
  </si>
  <si>
    <t>Sale of Fixed Assets &amp; Businesses</t>
  </si>
  <si>
    <t>EPS (Basic)</t>
  </si>
  <si>
    <t>Purchase/Sale of Investments</t>
  </si>
  <si>
    <t>Basic Shares Outstanding</t>
  </si>
  <si>
    <t>Liabilities &amp; Shareholders' Equity</t>
  </si>
  <si>
    <t>EPS (Diluted)</t>
  </si>
  <si>
    <t>ST Debt &amp; Current Portion LT Debt</t>
  </si>
  <si>
    <t>Purchase of Investments</t>
  </si>
  <si>
    <t>Diluted Shares Outstanding</t>
  </si>
  <si>
    <t>Short Term Debt</t>
  </si>
  <si>
    <t>Current Portion of Long Term Debt</t>
  </si>
  <si>
    <t>Sale/Maturity of Investments</t>
  </si>
  <si>
    <t>Other Uses</t>
  </si>
  <si>
    <t>Income Tax Payable</t>
  </si>
  <si>
    <t>Other Current Liabilities</t>
  </si>
  <si>
    <t>Other Sources</t>
  </si>
  <si>
    <t>Dividends Payable</t>
  </si>
  <si>
    <t>Net Investing Cash Flow</t>
  </si>
  <si>
    <t>Accrued Payroll</t>
  </si>
  <si>
    <t>Miscellaneous Current Liabilities</t>
  </si>
  <si>
    <t>Financing Activities</t>
  </si>
  <si>
    <t>Long-Term Debt</t>
  </si>
  <si>
    <t>Cash Dividends Paid - Total</t>
  </si>
  <si>
    <t>Long-Term Debt excl. Capitalized Leases</t>
  </si>
  <si>
    <t>Non-Convertible Debt</t>
  </si>
  <si>
    <t>Common Dividends</t>
  </si>
  <si>
    <t>Provision for Risks &amp; Charges</t>
  </si>
  <si>
    <t>Change in Capital Stock</t>
  </si>
  <si>
    <t>Deferred Taxes - Credit</t>
  </si>
  <si>
    <t>Deferred Taxes - Debit</t>
  </si>
  <si>
    <t>Repurchase of Common &amp; Preferred Stk.</t>
  </si>
  <si>
    <t>Other Liabilities</t>
  </si>
  <si>
    <t>Other Liabilities (excl. Deferred Income)</t>
  </si>
  <si>
    <t>Sale of Common &amp; Preferred Stock</t>
  </si>
  <si>
    <t>Proceeds from Stock Options</t>
  </si>
  <si>
    <t>Common Equity (Total)</t>
  </si>
  <si>
    <t>Issuance/Reduction of Debt, Net</t>
  </si>
  <si>
    <t>Common Stock Par/Carry Value</t>
  </si>
  <si>
    <t>Cumulative Translation Adjustment/Unrealized For. Exch. Gain</t>
  </si>
  <si>
    <t>Unrealized Gain/Loss Marketable Securities</t>
  </si>
  <si>
    <t>Other Appropriated Reserves</t>
  </si>
  <si>
    <t>Unappropriated Reserves</t>
  </si>
  <si>
    <t>Treasury Stock</t>
  </si>
  <si>
    <t>Net Financing Cash Flow</t>
  </si>
  <si>
    <t>Accumulated Minority Interest</t>
  </si>
  <si>
    <t>Exchange Rate Effect</t>
  </si>
  <si>
    <t>Net Change in Cash</t>
  </si>
  <si>
    <t>Free Cash Flow</t>
  </si>
  <si>
    <t>Depreciation and Depletion</t>
  </si>
  <si>
    <t>Amortization of Intangible Assets</t>
  </si>
  <si>
    <t>Depreciation</t>
  </si>
  <si>
    <t>Amortization of Intangibles</t>
  </si>
  <si>
    <t>Finished Goods</t>
  </si>
  <si>
    <t>Work in Progress</t>
  </si>
  <si>
    <t>Prepaid Expenses</t>
  </si>
  <si>
    <t>Construction in Progress</t>
  </si>
  <si>
    <t>All values EUR Thousands.</t>
  </si>
  <si>
    <t>Leases</t>
  </si>
  <si>
    <t>Deferred Charges</t>
  </si>
  <si>
    <t>Change in Current Debt</t>
  </si>
  <si>
    <t>Capitalized Lease Obligations</t>
  </si>
  <si>
    <t>Deferred Income</t>
  </si>
  <si>
    <t>Additional Paid-In Capital/Capital Surplus</t>
  </si>
  <si>
    <t>Retained Earnings</t>
  </si>
  <si>
    <t>Current financial structure (2023)</t>
  </si>
  <si>
    <t>Growth Rate Scenarios</t>
  </si>
  <si>
    <t>Risk Free Rate</t>
  </si>
  <si>
    <t>Euro short term rate (€STR)</t>
  </si>
  <si>
    <t>BUND10Y</t>
  </si>
  <si>
    <t>Equity Risk Premium</t>
  </si>
  <si>
    <t>Investing</t>
  </si>
  <si>
    <t>Ke</t>
  </si>
  <si>
    <t>Kd</t>
  </si>
  <si>
    <t>Financial Expense</t>
  </si>
  <si>
    <t>Total Financial Liab</t>
  </si>
  <si>
    <t>Equity</t>
  </si>
  <si>
    <t>Debt Weight</t>
  </si>
  <si>
    <t>Equity Weight</t>
  </si>
  <si>
    <t>WACC</t>
  </si>
  <si>
    <t>Growth Rate (g)</t>
  </si>
  <si>
    <t>Damodaran</t>
  </si>
  <si>
    <t>Country</t>
  </si>
  <si>
    <t>Adj. Default Spread</t>
  </si>
  <si>
    <t>Country Risk Premium</t>
  </si>
  <si>
    <t>Corporate Tax Rate</t>
  </si>
  <si>
    <t>Moody's rating</t>
  </si>
  <si>
    <t>Sovereign CDS Spread</t>
  </si>
  <si>
    <t>Abu Dhabi</t>
  </si>
  <si>
    <t>0.54%</t>
  </si>
  <si>
    <t>5.32%</t>
  </si>
  <si>
    <t>0.72%</t>
  </si>
  <si>
    <t>15.00%</t>
  </si>
  <si>
    <t>Aa2</t>
  </si>
  <si>
    <t>0.75%</t>
  </si>
  <si>
    <t>Albania</t>
  </si>
  <si>
    <t>4.90%</t>
  </si>
  <si>
    <t>11.18%</t>
  </si>
  <si>
    <t>6.58%</t>
  </si>
  <si>
    <t>B1</t>
  </si>
  <si>
    <t>NA</t>
  </si>
  <si>
    <t>Algeria</t>
  </si>
  <si>
    <t>26.00%</t>
  </si>
  <si>
    <t>NR</t>
  </si>
  <si>
    <t>1.70%</t>
  </si>
  <si>
    <t>Andorra (Principality of)</t>
  </si>
  <si>
    <t>2.07%</t>
  </si>
  <si>
    <t>7.38%</t>
  </si>
  <si>
    <t>2.78%</t>
  </si>
  <si>
    <t>18.98%</t>
  </si>
  <si>
    <t>Baa2</t>
  </si>
  <si>
    <t>Angola</t>
  </si>
  <si>
    <t>7.08%</t>
  </si>
  <si>
    <t>14.11%</t>
  </si>
  <si>
    <t>9.51%</t>
  </si>
  <si>
    <t>25.00%</t>
  </si>
  <si>
    <t>B3</t>
  </si>
  <si>
    <t>7.82%</t>
  </si>
  <si>
    <t>Anguilla</t>
  </si>
  <si>
    <t>10.54%</t>
  </si>
  <si>
    <t>18.75%</t>
  </si>
  <si>
    <t>27.25%</t>
  </si>
  <si>
    <t>Antigua &amp; Barbuda</t>
  </si>
  <si>
    <t>Argentina</t>
  </si>
  <si>
    <t>13.07%</t>
  </si>
  <si>
    <t>22.15%</t>
  </si>
  <si>
    <t>17.55%</t>
  </si>
  <si>
    <t>35.00%</t>
  </si>
  <si>
    <t>Ca</t>
  </si>
  <si>
    <t>46.19%</t>
  </si>
  <si>
    <t>Armenia</t>
  </si>
  <si>
    <t>3.92%</t>
  </si>
  <si>
    <t>9.86%</t>
  </si>
  <si>
    <t>5.26%</t>
  </si>
  <si>
    <t>18.00%</t>
  </si>
  <si>
    <t>Ba3</t>
  </si>
  <si>
    <t>Aruba</t>
  </si>
  <si>
    <t>Australia</t>
  </si>
  <si>
    <t>0.00%</t>
  </si>
  <si>
    <t>4.60%</t>
  </si>
  <si>
    <t>30.00%</t>
  </si>
  <si>
    <t>Aaa</t>
  </si>
  <si>
    <t>0.26%</t>
  </si>
  <si>
    <t>Austria</t>
  </si>
  <si>
    <t>0.44%</t>
  </si>
  <si>
    <t>5.18%</t>
  </si>
  <si>
    <t>0.58%</t>
  </si>
  <si>
    <t>24.00%</t>
  </si>
  <si>
    <t>Aa1</t>
  </si>
  <si>
    <t>0.27%</t>
  </si>
  <si>
    <t>Azerbaijan</t>
  </si>
  <si>
    <t>2.73%</t>
  </si>
  <si>
    <t>8.26%</t>
  </si>
  <si>
    <t>3.66%</t>
  </si>
  <si>
    <t>20.00%</t>
  </si>
  <si>
    <t>Ba1</t>
  </si>
  <si>
    <t>Bahamas</t>
  </si>
  <si>
    <t>Bahrain</t>
  </si>
  <si>
    <t>5.99%</t>
  </si>
  <si>
    <t>12.64%</t>
  </si>
  <si>
    <t>8.04%</t>
  </si>
  <si>
    <t>B2</t>
  </si>
  <si>
    <t>2.74%</t>
  </si>
  <si>
    <t>Bangladesh</t>
  </si>
  <si>
    <t>Barbados</t>
  </si>
  <si>
    <t>5.50%</t>
  </si>
  <si>
    <t>Belarus</t>
  </si>
  <si>
    <t>17.50%</t>
  </si>
  <si>
    <t>28.09%</t>
  </si>
  <si>
    <t>23.49%</t>
  </si>
  <si>
    <t>C</t>
  </si>
  <si>
    <t>Belgium</t>
  </si>
  <si>
    <t>0.65%</t>
  </si>
  <si>
    <t>5.48%</t>
  </si>
  <si>
    <t>0.88%</t>
  </si>
  <si>
    <t>Aa3</t>
  </si>
  <si>
    <t>0.33%</t>
  </si>
  <si>
    <t>Belize</t>
  </si>
  <si>
    <t>9.81%</t>
  </si>
  <si>
    <t>17.77%</t>
  </si>
  <si>
    <t>13.17%</t>
  </si>
  <si>
    <t>28.53%</t>
  </si>
  <si>
    <t>Caa2</t>
  </si>
  <si>
    <t>Benin</t>
  </si>
  <si>
    <t>Bermuda</t>
  </si>
  <si>
    <t>0.92%</t>
  </si>
  <si>
    <t>5.84%</t>
  </si>
  <si>
    <t>1.24%</t>
  </si>
  <si>
    <t>A2</t>
  </si>
  <si>
    <t>Bolivia</t>
  </si>
  <si>
    <t>8.17%</t>
  </si>
  <si>
    <t>15.57%</t>
  </si>
  <si>
    <t>10.97%</t>
  </si>
  <si>
    <t>Caa1</t>
  </si>
  <si>
    <t>Bosnia and Herzegovina</t>
  </si>
  <si>
    <t>10.00%</t>
  </si>
  <si>
    <t>Botswana</t>
  </si>
  <si>
    <t>1.31%</t>
  </si>
  <si>
    <t>6.35%</t>
  </si>
  <si>
    <t>1.75%</t>
  </si>
  <si>
    <t>22.00%</t>
  </si>
  <si>
    <t>A3</t>
  </si>
  <si>
    <t>Brazil</t>
  </si>
  <si>
    <t>3.28%</t>
  </si>
  <si>
    <t>9.00%</t>
  </si>
  <si>
    <t>4.40%</t>
  </si>
  <si>
    <t>34.00%</t>
  </si>
  <si>
    <t>Ba2</t>
  </si>
  <si>
    <t>2.39%</t>
  </si>
  <si>
    <t>British Virgin Islands</t>
  </si>
  <si>
    <t>Brunei</t>
  </si>
  <si>
    <t>18.50%</t>
  </si>
  <si>
    <t>Bulgaria</t>
  </si>
  <si>
    <t>1.74%</t>
  </si>
  <si>
    <t>6.94%</t>
  </si>
  <si>
    <t>2.34%</t>
  </si>
  <si>
    <t>Baa1</t>
  </si>
  <si>
    <t>1.47%</t>
  </si>
  <si>
    <t>Burkina Faso</t>
  </si>
  <si>
    <t>28.00%</t>
  </si>
  <si>
    <t>Cambodia</t>
  </si>
  <si>
    <t>Cameroon</t>
  </si>
  <si>
    <t>33.00%</t>
  </si>
  <si>
    <t>9.14%</t>
  </si>
  <si>
    <t>Canada</t>
  </si>
  <si>
    <t>26.50%</t>
  </si>
  <si>
    <t>Cape Verde</t>
  </si>
  <si>
    <t>Cayman Islands</t>
  </si>
  <si>
    <t>Channel Islands</t>
  </si>
  <si>
    <t>0.96%</t>
  </si>
  <si>
    <t>5.89%</t>
  </si>
  <si>
    <t>24.71%</t>
  </si>
  <si>
    <t>Chile</t>
  </si>
  <si>
    <t>27.00%</t>
  </si>
  <si>
    <t>1.15%</t>
  </si>
  <si>
    <t>China</t>
  </si>
  <si>
    <t>0.77%</t>
  </si>
  <si>
    <t>5.63%</t>
  </si>
  <si>
    <t>1.03%</t>
  </si>
  <si>
    <t>A1</t>
  </si>
  <si>
    <t>0.99%</t>
  </si>
  <si>
    <t>Colombia</t>
  </si>
  <si>
    <t>Congo (Democratic Republic</t>
  </si>
  <si>
    <t>Congo (Republic of)</t>
  </si>
  <si>
    <t>Cook Islands</t>
  </si>
  <si>
    <t>29.74%</t>
  </si>
  <si>
    <t>Costa Rica</t>
  </si>
  <si>
    <t>3.11%</t>
  </si>
  <si>
    <t>Croatia</t>
  </si>
  <si>
    <t>1.34%</t>
  </si>
  <si>
    <t>Cuba</t>
  </si>
  <si>
    <t>Curaçao</t>
  </si>
  <si>
    <t>Cyprus</t>
  </si>
  <si>
    <t>12.50%</t>
  </si>
  <si>
    <t>1.11%</t>
  </si>
  <si>
    <t>Czech Republic</t>
  </si>
  <si>
    <t>19.00%</t>
  </si>
  <si>
    <t>0.56%</t>
  </si>
  <si>
    <t>Denmark</t>
  </si>
  <si>
    <t>0.24%</t>
  </si>
  <si>
    <t>Dominican Republic</t>
  </si>
  <si>
    <t>Ecuador</t>
  </si>
  <si>
    <t>10.90%</t>
  </si>
  <si>
    <t>19.23%</t>
  </si>
  <si>
    <t>14.63%</t>
  </si>
  <si>
    <t>Caa3</t>
  </si>
  <si>
    <t>52.74%</t>
  </si>
  <si>
    <t>Egypt</t>
  </si>
  <si>
    <t>22.50%</t>
  </si>
  <si>
    <t>10.13%</t>
  </si>
  <si>
    <t>El Salvador</t>
  </si>
  <si>
    <t>8.40%</t>
  </si>
  <si>
    <t>Estonia</t>
  </si>
  <si>
    <t>0.60%</t>
  </si>
  <si>
    <t>Ethiopia</t>
  </si>
  <si>
    <t>32.31%</t>
  </si>
  <si>
    <t>Falkland Islands</t>
  </si>
  <si>
    <t>4.29%</t>
  </si>
  <si>
    <t>10.36%</t>
  </si>
  <si>
    <t>31.60%</t>
  </si>
  <si>
    <t>Fiji</t>
  </si>
  <si>
    <t>Finland</t>
  </si>
  <si>
    <t>0.34%</t>
  </si>
  <si>
    <t>France</t>
  </si>
  <si>
    <t>0.43%</t>
  </si>
  <si>
    <t>French Guiana</t>
  </si>
  <si>
    <t>Gabon</t>
  </si>
  <si>
    <t>6.85%</t>
  </si>
  <si>
    <t>Gambia</t>
  </si>
  <si>
    <t>31.00%</t>
  </si>
  <si>
    <t>Georgia</t>
  </si>
  <si>
    <t>Germany</t>
  </si>
  <si>
    <t>0.29%</t>
  </si>
  <si>
    <t>Ghana</t>
  </si>
  <si>
    <t>Gibraltar</t>
  </si>
  <si>
    <t>Greece</t>
  </si>
  <si>
    <t>1.28%</t>
  </si>
  <si>
    <t>Greenland</t>
  </si>
  <si>
    <t>Guatemala</t>
  </si>
  <si>
    <t>Guernsey (States of)</t>
  </si>
  <si>
    <t>Guinea</t>
  </si>
  <si>
    <t>29.15%</t>
  </si>
  <si>
    <t>Guinea-Bissau</t>
  </si>
  <si>
    <t>Guyana</t>
  </si>
  <si>
    <t>18.64%</t>
  </si>
  <si>
    <t>Haiti</t>
  </si>
  <si>
    <t>Honduras</t>
  </si>
  <si>
    <t>Hong Kong</t>
  </si>
  <si>
    <t>16.50%</t>
  </si>
  <si>
    <t>Hungary</t>
  </si>
  <si>
    <t>1.95%</t>
  </si>
  <si>
    <t>Iceland</t>
  </si>
  <si>
    <t>India</t>
  </si>
  <si>
    <t>7.81%</t>
  </si>
  <si>
    <t>3.21%</t>
  </si>
  <si>
    <t>Baa3</t>
  </si>
  <si>
    <t>Indonesia</t>
  </si>
  <si>
    <t>1.32%</t>
  </si>
  <si>
    <t>Iran</t>
  </si>
  <si>
    <t>20.23%</t>
  </si>
  <si>
    <t>Iraq</t>
  </si>
  <si>
    <t>5.14%</t>
  </si>
  <si>
    <t>Ireland</t>
  </si>
  <si>
    <t>0.41%</t>
  </si>
  <si>
    <t>Isle of Man</t>
  </si>
  <si>
    <t>Israel</t>
  </si>
  <si>
    <t>23.00%</t>
  </si>
  <si>
    <t>1.57%</t>
  </si>
  <si>
    <t>Italy</t>
  </si>
  <si>
    <t>Ivory Coast</t>
  </si>
  <si>
    <t>Jamaica</t>
  </si>
  <si>
    <t>Japan</t>
  </si>
  <si>
    <t>30.62%</t>
  </si>
  <si>
    <t>Jersey (States of)</t>
  </si>
  <si>
    <t>Jordan</t>
  </si>
  <si>
    <t>Kazakhstan</t>
  </si>
  <si>
    <t>1.76%</t>
  </si>
  <si>
    <t>Kenya</t>
  </si>
  <si>
    <t>7.04%</t>
  </si>
  <si>
    <t>Korea, D.P.R.</t>
  </si>
  <si>
    <t>23.10%</t>
  </si>
  <si>
    <t>Kuwait</t>
  </si>
  <si>
    <t>0.83%</t>
  </si>
  <si>
    <t>Kyrgyzstan</t>
  </si>
  <si>
    <t>Laos</t>
  </si>
  <si>
    <t>26.86%</t>
  </si>
  <si>
    <t>Latvia</t>
  </si>
  <si>
    <t>0.94%</t>
  </si>
  <si>
    <t>Lebanon</t>
  </si>
  <si>
    <t>17.00%</t>
  </si>
  <si>
    <t>Liberia</t>
  </si>
  <si>
    <t>Libya</t>
  </si>
  <si>
    <t>Liechtenstein</t>
  </si>
  <si>
    <t>Lithuania</t>
  </si>
  <si>
    <t>0.90%</t>
  </si>
  <si>
    <t>Luxembourg</t>
  </si>
  <si>
    <t>24.94%</t>
  </si>
  <si>
    <t>Macau</t>
  </si>
  <si>
    <t>Macedonia</t>
  </si>
  <si>
    <t>Madagascar</t>
  </si>
  <si>
    <t>Malawi</t>
  </si>
  <si>
    <t>Malaysia</t>
  </si>
  <si>
    <t>0.86%</t>
  </si>
  <si>
    <t>Maldives</t>
  </si>
  <si>
    <t>Mali</t>
  </si>
  <si>
    <t>Malta</t>
  </si>
  <si>
    <t>Martinique</t>
  </si>
  <si>
    <t>Mauritius</t>
  </si>
  <si>
    <t>Mexico</t>
  </si>
  <si>
    <t>1.68%</t>
  </si>
  <si>
    <t>Monaco</t>
  </si>
  <si>
    <t>Moldova</t>
  </si>
  <si>
    <t>12.00%</t>
  </si>
  <si>
    <t>Mongolia</t>
  </si>
  <si>
    <t>4.02%</t>
  </si>
  <si>
    <t>Montenegro</t>
  </si>
  <si>
    <t>Montserrat</t>
  </si>
  <si>
    <t>Morocco</t>
  </si>
  <si>
    <t>32.00%</t>
  </si>
  <si>
    <t>1.90%</t>
  </si>
  <si>
    <t>Mozambique</t>
  </si>
  <si>
    <t>Myanmar</t>
  </si>
  <si>
    <t>Namibia</t>
  </si>
  <si>
    <t>2.10%</t>
  </si>
  <si>
    <t>Netherlands</t>
  </si>
  <si>
    <t>25.80%</t>
  </si>
  <si>
    <t>Netherlands Antilles</t>
  </si>
  <si>
    <t>New Zealand</t>
  </si>
  <si>
    <t>Nicaragua</t>
  </si>
  <si>
    <t>4.89%</t>
  </si>
  <si>
    <t>Niger</t>
  </si>
  <si>
    <t>Nigeria</t>
  </si>
  <si>
    <t>6.44%</t>
  </si>
  <si>
    <t>Norway</t>
  </si>
  <si>
    <t>Oman</t>
  </si>
  <si>
    <t>1.92%</t>
  </si>
  <si>
    <t>Pakistan</t>
  </si>
  <si>
    <t>29.00%</t>
  </si>
  <si>
    <t>41.04%</t>
  </si>
  <si>
    <t>Palestinian Authority</t>
  </si>
  <si>
    <t>1.61%</t>
  </si>
  <si>
    <t>6.76%</t>
  </si>
  <si>
    <t>18.76%</t>
  </si>
  <si>
    <t>Panama</t>
  </si>
  <si>
    <t>2.31%</t>
  </si>
  <si>
    <t>Papua New Guinea</t>
  </si>
  <si>
    <t>Paraguay</t>
  </si>
  <si>
    <t>Peru</t>
  </si>
  <si>
    <t>29.50%</t>
  </si>
  <si>
    <t>1.37%</t>
  </si>
  <si>
    <t>Philippines</t>
  </si>
  <si>
    <t>1.18%</t>
  </si>
  <si>
    <t>Poland</t>
  </si>
  <si>
    <t>1.06%</t>
  </si>
  <si>
    <t>Portugal</t>
  </si>
  <si>
    <t>21.00%</t>
  </si>
  <si>
    <t>Qatar</t>
  </si>
  <si>
    <t>Ras Al Khaimah (Emirate of)</t>
  </si>
  <si>
    <t>Reunion</t>
  </si>
  <si>
    <t>1.25%</t>
  </si>
  <si>
    <t>6.28%</t>
  </si>
  <si>
    <t>25.76%</t>
  </si>
  <si>
    <t>Romania</t>
  </si>
  <si>
    <t>16.00%</t>
  </si>
  <si>
    <t>Russia</t>
  </si>
  <si>
    <t>Rwanda</t>
  </si>
  <si>
    <t>5.53%</t>
  </si>
  <si>
    <t>Saint Lucia</t>
  </si>
  <si>
    <t>Saudi Arabia</t>
  </si>
  <si>
    <t>0.85%</t>
  </si>
  <si>
    <t>Senegal</t>
  </si>
  <si>
    <t>6.89%</t>
  </si>
  <si>
    <t>Serbia</t>
  </si>
  <si>
    <t>2.86%</t>
  </si>
  <si>
    <t>Sharjah</t>
  </si>
  <si>
    <t>Sierra Leone</t>
  </si>
  <si>
    <t>Singapore</t>
  </si>
  <si>
    <t>Slovakia</t>
  </si>
  <si>
    <t>Slovenia</t>
  </si>
  <si>
    <t>0.76%</t>
  </si>
  <si>
    <t>Solomon Islands</t>
  </si>
  <si>
    <t>Somalia</t>
  </si>
  <si>
    <t>South Africa</t>
  </si>
  <si>
    <t>3.16%</t>
  </si>
  <si>
    <t>South Korea</t>
  </si>
  <si>
    <t>Spain</t>
  </si>
  <si>
    <t>0.78%</t>
  </si>
  <si>
    <t>Sri Lanka</t>
  </si>
  <si>
    <t>59.36%</t>
  </si>
  <si>
    <t>St. Maarten</t>
  </si>
  <si>
    <t>St. Vincent &amp; the Grenadines</t>
  </si>
  <si>
    <t>Sudan</t>
  </si>
  <si>
    <t>Suriname</t>
  </si>
  <si>
    <t>36.00%</t>
  </si>
  <si>
    <t>Swaziland</t>
  </si>
  <si>
    <t>27.50%</t>
  </si>
  <si>
    <t>Sweden</t>
  </si>
  <si>
    <t>20.60%</t>
  </si>
  <si>
    <t>0.28%</t>
  </si>
  <si>
    <t>Switzerland</t>
  </si>
  <si>
    <t>14.60%</t>
  </si>
  <si>
    <t>0.22%</t>
  </si>
  <si>
    <t>Syria</t>
  </si>
  <si>
    <t>Taiwan</t>
  </si>
  <si>
    <t>Tajikistan</t>
  </si>
  <si>
    <t>Tanzania</t>
  </si>
  <si>
    <t>Thailand</t>
  </si>
  <si>
    <t>Togo</t>
  </si>
  <si>
    <t>Trinidad &amp;' Tobago</t>
  </si>
  <si>
    <t>Tunisia</t>
  </si>
  <si>
    <t>9.78%</t>
  </si>
  <si>
    <t>Turkey</t>
  </si>
  <si>
    <t>3.86%</t>
  </si>
  <si>
    <t>Turks &amp; Caicos Islands</t>
  </si>
  <si>
    <t>Uganda</t>
  </si>
  <si>
    <t>Ukraine</t>
  </si>
  <si>
    <t>United Arab Emirates</t>
  </si>
  <si>
    <t>United Kingdom</t>
  </si>
  <si>
    <t>0.51%</t>
  </si>
  <si>
    <t>United States</t>
  </si>
  <si>
    <t>Uruguay</t>
  </si>
  <si>
    <t>1.14%</t>
  </si>
  <si>
    <t>Uzbekistan</t>
  </si>
  <si>
    <t>Venezuela</t>
  </si>
  <si>
    <t>11.25%</t>
  </si>
  <si>
    <t>Vietnam</t>
  </si>
  <si>
    <t>1.84%</t>
  </si>
  <si>
    <t>Yemen</t>
  </si>
  <si>
    <t>Zambia</t>
  </si>
  <si>
    <t>Zimbabwe</t>
  </si>
  <si>
    <t>Marginal Tax rate</t>
  </si>
  <si>
    <t>2016</t>
  </si>
  <si>
    <t>2017</t>
  </si>
  <si>
    <t>2018</t>
  </si>
  <si>
    <t>2019</t>
  </si>
  <si>
    <t>2020</t>
  </si>
  <si>
    <t>2021</t>
  </si>
  <si>
    <t>2022</t>
  </si>
  <si>
    <t>Afghanistan</t>
  </si>
  <si>
    <t>Andorra</t>
  </si>
  <si>
    <t>Antigua and Barbuda</t>
  </si>
  <si>
    <t>32.50%</t>
  </si>
  <si>
    <t>33.99%</t>
  </si>
  <si>
    <t>Bonaire, Saint Eustatius and Saba</t>
  </si>
  <si>
    <t>Brunei Darussalam</t>
  </si>
  <si>
    <t>Burundi</t>
  </si>
  <si>
    <t>25.50%</t>
  </si>
  <si>
    <t>Congo</t>
  </si>
  <si>
    <t>Congo (Democratic Republic of the)</t>
  </si>
  <si>
    <t>Curacao</t>
  </si>
  <si>
    <t>Djibouti</t>
  </si>
  <si>
    <t>Dominica</t>
  </si>
  <si>
    <t>33.30%</t>
  </si>
  <si>
    <t>33.33%</t>
  </si>
  <si>
    <t>29.72%</t>
  </si>
  <si>
    <t>29.79%</t>
  </si>
  <si>
    <t>Grenada</t>
  </si>
  <si>
    <t>Guernsey</t>
  </si>
  <si>
    <t>Hong Kong SAR</t>
  </si>
  <si>
    <t>34.61%</t>
  </si>
  <si>
    <t>31.40%</t>
  </si>
  <si>
    <t>30.86%</t>
  </si>
  <si>
    <t>23.20%</t>
  </si>
  <si>
    <t>Jersey</t>
  </si>
  <si>
    <t>Korea, Republic of</t>
  </si>
  <si>
    <t>24.20%</t>
  </si>
  <si>
    <t>29.22%</t>
  </si>
  <si>
    <t>27.08%</t>
  </si>
  <si>
    <t>26.01%</t>
  </si>
  <si>
    <t>Mauritania</t>
  </si>
  <si>
    <t>Palestinian Territory</t>
  </si>
  <si>
    <t>Saint Kitts and Nevis</t>
  </si>
  <si>
    <t>Saint Vincent and the Grenadines</t>
  </si>
  <si>
    <t>Samoa</t>
  </si>
  <si>
    <t>Sint Maarten (Dutch part)</t>
  </si>
  <si>
    <t>34.50%</t>
  </si>
  <si>
    <t>St Maarten</t>
  </si>
  <si>
    <t>21.40%</t>
  </si>
  <si>
    <t>17.92%</t>
  </si>
  <si>
    <t>14.84%</t>
  </si>
  <si>
    <t>14.93%</t>
  </si>
  <si>
    <t>Trinidad and Tobago</t>
  </si>
  <si>
    <t>Turkmenistan</t>
  </si>
  <si>
    <t>Turks and Caicos Islands</t>
  </si>
  <si>
    <t>55.00%</t>
  </si>
  <si>
    <t>40.00%</t>
  </si>
  <si>
    <t>7.50%</t>
  </si>
  <si>
    <t>Vanuatu</t>
  </si>
  <si>
    <t>25.75%</t>
  </si>
  <si>
    <t>24.72%</t>
  </si>
  <si>
    <t>75007 PARIS (FRANCE)</t>
  </si>
  <si>
    <t>Publicly quoted company</t>
  </si>
  <si>
    <t>The Global Ultimate Owner of this controlled subsidiary is MR FRANCOIS PINAULT</t>
  </si>
  <si>
    <t>Global detailed format</t>
  </si>
  <si>
    <t xml:space="preserve">  Total current assets</t>
  </si>
  <si>
    <t xml:space="preserve">   Net inventory</t>
  </si>
  <si>
    <t xml:space="preserve">    Raw materials</t>
  </si>
  <si>
    <t xml:space="preserve">    Work in progress</t>
  </si>
  <si>
    <t xml:space="preserve">    Finished goods</t>
  </si>
  <si>
    <t xml:space="preserve">    Inventory prepayment and other adjustments</t>
  </si>
  <si>
    <t xml:space="preserve">   Net accounts receivable</t>
  </si>
  <si>
    <t xml:space="preserve">    Accounts receivable</t>
  </si>
  <si>
    <t xml:space="preserve">    Doubtful accounts &amp; allowances</t>
  </si>
  <si>
    <t xml:space="preserve">   Total others current assets</t>
  </si>
  <si>
    <t xml:space="preserve">    Other current assets</t>
  </si>
  <si>
    <t xml:space="preserve">    Prepaid expenses &amp; advances</t>
  </si>
  <si>
    <t xml:space="preserve">    Deferred charges</t>
  </si>
  <si>
    <t xml:space="preserve">    Total cash &amp; short-term investments</t>
  </si>
  <si>
    <t xml:space="preserve">     Cash and cash equivalents</t>
  </si>
  <si>
    <t xml:space="preserve">     Short-term investments</t>
  </si>
  <si>
    <t xml:space="preserve">  Non-current assets</t>
  </si>
  <si>
    <t xml:space="preserve">   Net property, plant &amp; equipment</t>
  </si>
  <si>
    <t xml:space="preserve">    Land</t>
  </si>
  <si>
    <t xml:space="preserve">    Accumulated depreciation on land</t>
  </si>
  <si>
    <t xml:space="preserve">    Net land</t>
  </si>
  <si>
    <t xml:space="preserve">    Buildings</t>
  </si>
  <si>
    <t xml:space="preserve">    Accumulated depreciation on buildings</t>
  </si>
  <si>
    <t xml:space="preserve">    Net buildings</t>
  </si>
  <si>
    <t xml:space="preserve">    Plant &amp; machinery</t>
  </si>
  <si>
    <t xml:space="preserve">    Accumulated depreciation on plant &amp; machinery</t>
  </si>
  <si>
    <t xml:space="preserve">    Net plant &amp; machinery</t>
  </si>
  <si>
    <t xml:space="preserve">    Transportation equipment</t>
  </si>
  <si>
    <t xml:space="preserve">    Accumulated depreciation on transportation equipment</t>
  </si>
  <si>
    <t xml:space="preserve">    Net transportation equipment</t>
  </si>
  <si>
    <t xml:space="preserve">    Leased assets</t>
  </si>
  <si>
    <t xml:space="preserve">    Accumulated depreciation on leased assets</t>
  </si>
  <si>
    <t xml:space="preserve">    Net leased assets</t>
  </si>
  <si>
    <t xml:space="preserve">    Other property, plant &amp; equipment</t>
  </si>
  <si>
    <t xml:space="preserve">    Accumulated depreciation on other property, plant &amp; equipment</t>
  </si>
  <si>
    <t xml:space="preserve">    Net other property, plant &amp; equipment</t>
  </si>
  <si>
    <t xml:space="preserve">    Accumulated depreciation - No breakdown</t>
  </si>
  <si>
    <t xml:space="preserve">   Intangible assets</t>
  </si>
  <si>
    <t xml:space="preserve">    Goodwill</t>
  </si>
  <si>
    <t xml:space="preserve">    Other intangible assets</t>
  </si>
  <si>
    <t xml:space="preserve">   Total other non-current assets</t>
  </si>
  <si>
    <t xml:space="preserve">    Exploration</t>
  </si>
  <si>
    <t xml:space="preserve">    Long-term receivables</t>
  </si>
  <si>
    <t xml:space="preserve">    Investments</t>
  </si>
  <si>
    <t xml:space="preserve">    Investment in associated companies</t>
  </si>
  <si>
    <t xml:space="preserve">    Investment in real estate</t>
  </si>
  <si>
    <t xml:space="preserve">    Other non-current assets</t>
  </si>
  <si>
    <t xml:space="preserve">  Total assets</t>
  </si>
  <si>
    <t>Liabilities</t>
  </si>
  <si>
    <t xml:space="preserve">  Total current liabilities</t>
  </si>
  <si>
    <t xml:space="preserve">   Loans &amp; Borrowings</t>
  </si>
  <si>
    <t xml:space="preserve">    Current portion of long-term debt</t>
  </si>
  <si>
    <t xml:space="preserve">    Current loans &amp; overdrafts</t>
  </si>
  <si>
    <t xml:space="preserve">   Trade creditors (accounts payable)</t>
  </si>
  <si>
    <t xml:space="preserve">   Total other current liabilities</t>
  </si>
  <si>
    <t xml:space="preserve">    Other short-term debt</t>
  </si>
  <si>
    <t xml:space="preserve">    Other creditors</t>
  </si>
  <si>
    <t xml:space="preserve">    Income tax payable</t>
  </si>
  <si>
    <t xml:space="preserve">    Social expenditure payable</t>
  </si>
  <si>
    <t xml:space="preserve">    Dividends payable</t>
  </si>
  <si>
    <t xml:space="preserve">    Other current liabilities</t>
  </si>
  <si>
    <t xml:space="preserve">  Non-current liabilities</t>
  </si>
  <si>
    <t xml:space="preserve">   Total long-term interest-bearing debt</t>
  </si>
  <si>
    <t xml:space="preserve">    Bank loans</t>
  </si>
  <si>
    <t xml:space="preserve">    Debentures &amp; convertible debt</t>
  </si>
  <si>
    <t xml:space="preserve">    Lease liabilities</t>
  </si>
  <si>
    <t xml:space="preserve">    Other long-term interest-bearing debt</t>
  </si>
  <si>
    <t xml:space="preserve">   Total other non-current liabilities</t>
  </si>
  <si>
    <t xml:space="preserve">    Pension fund provisions</t>
  </si>
  <si>
    <t xml:space="preserve">    Deferred taxes</t>
  </si>
  <si>
    <t xml:space="preserve">    Provisions</t>
  </si>
  <si>
    <t xml:space="preserve">    Deferred revenue</t>
  </si>
  <si>
    <t xml:space="preserve">    Other long-term non-interest-bearing liabilities</t>
  </si>
  <si>
    <t xml:space="preserve">    Minority interest</t>
  </si>
  <si>
    <t xml:space="preserve">  Total liabilities</t>
  </si>
  <si>
    <t xml:space="preserve">  Total shareholders' equity</t>
  </si>
  <si>
    <t xml:space="preserve">   Share capital</t>
  </si>
  <si>
    <t xml:space="preserve">    Common stock/shares</t>
  </si>
  <si>
    <t xml:space="preserve">    Participation shares</t>
  </si>
  <si>
    <t xml:space="preserve">    Preferred shares</t>
  </si>
  <si>
    <t xml:space="preserve">    Redeemable preferred shares</t>
  </si>
  <si>
    <t xml:space="preserve">   Other shareholders' funds</t>
  </si>
  <si>
    <t xml:space="preserve">    Share premiums</t>
  </si>
  <si>
    <t xml:space="preserve">    Treasury shares</t>
  </si>
  <si>
    <t xml:space="preserve">    Revaluation reserves</t>
  </si>
  <si>
    <t xml:space="preserve">    Retained earnings</t>
  </si>
  <si>
    <t xml:space="preserve">    Other shareholders' reserves</t>
  </si>
  <si>
    <t xml:space="preserve">  Total liabilities and equity</t>
  </si>
  <si>
    <t xml:space="preserve">  Net assets</t>
  </si>
  <si>
    <t xml:space="preserve">  Net debt</t>
  </si>
  <si>
    <t xml:space="preserve">  Enterprise value</t>
  </si>
  <si>
    <t xml:space="preserve">  Number of employees</t>
  </si>
  <si>
    <t>Income statement</t>
  </si>
  <si>
    <t xml:space="preserve">    Gross sales</t>
  </si>
  <si>
    <t xml:space="preserve">    Adjustments to gross sales</t>
  </si>
  <si>
    <t xml:space="preserve">   Net sales</t>
  </si>
  <si>
    <t xml:space="preserve">   Other revenues</t>
  </si>
  <si>
    <t xml:space="preserve">  Cost of goods sold</t>
  </si>
  <si>
    <t xml:space="preserve">  Research &amp; development expenses</t>
  </si>
  <si>
    <t xml:space="preserve">  Other operating income (expense)</t>
  </si>
  <si>
    <t xml:space="preserve">   Depreciation</t>
  </si>
  <si>
    <t xml:space="preserve">   Amortization &amp; depletion</t>
  </si>
  <si>
    <t xml:space="preserve">  Operating income after depreciation, amortization &amp; depletion</t>
  </si>
  <si>
    <t xml:space="preserve">  Unusual &amp; exceptional income (expenses)</t>
  </si>
  <si>
    <t xml:space="preserve">   Extraordinary Income Pre-Tax</t>
  </si>
  <si>
    <t xml:space="preserve">   Extraordinary Expenses Pre-Tax</t>
  </si>
  <si>
    <t xml:space="preserve">   Exceptional Expenses Pre-Tax</t>
  </si>
  <si>
    <t xml:space="preserve">   Exceptional Income Pre-Tax</t>
  </si>
  <si>
    <t xml:space="preserve">   ASSET DISPOSAL</t>
  </si>
  <si>
    <t xml:space="preserve">   Financial revenue</t>
  </si>
  <si>
    <t xml:space="preserve">   Financial expenses</t>
  </si>
  <si>
    <t xml:space="preserve">  Financial profit (loss)</t>
  </si>
  <si>
    <t xml:space="preserve">  Other non-operating and financial income (expenses)</t>
  </si>
  <si>
    <t xml:space="preserve">  Profit (loss) before tax (PBT)</t>
  </si>
  <si>
    <t xml:space="preserve">  Income tax expense</t>
  </si>
  <si>
    <t>TAX Rate</t>
  </si>
  <si>
    <t xml:space="preserve">  Profit attributable to minority interest</t>
  </si>
  <si>
    <t xml:space="preserve">  Other after-tax adjustments</t>
  </si>
  <si>
    <t xml:space="preserve">  Extraordinary items after tax</t>
  </si>
  <si>
    <t xml:space="preserve">  Preferred dividends</t>
  </si>
  <si>
    <t xml:space="preserve">  Ordinary dividends</t>
  </si>
  <si>
    <t xml:space="preserve">  Dividend share capital other</t>
  </si>
  <si>
    <t>Cash Flows from Operating Activities</t>
  </si>
  <si>
    <t xml:space="preserve">   Net Income / Starting Line</t>
  </si>
  <si>
    <t xml:space="preserve">   Depreciation, Depletion, Amortization &amp; Impairment</t>
  </si>
  <si>
    <t xml:space="preserve">    Depreciation and Depletion of Fixed Assets</t>
  </si>
  <si>
    <t xml:space="preserve">    Amortization of Intangible Assets</t>
  </si>
  <si>
    <t xml:space="preserve">   Deferred Income Taxes &amp; Investment Tax Credit</t>
  </si>
  <si>
    <t xml:space="preserve">   Other Cash Flow Items</t>
  </si>
  <si>
    <t xml:space="preserve">   Funds from Operations before Working Capital changes &amp; Extraordinary Items</t>
  </si>
  <si>
    <t xml:space="preserve">    Decrease/Increase in Receivables</t>
  </si>
  <si>
    <t xml:space="preserve">    Decrease/Increase in Inventories</t>
  </si>
  <si>
    <t xml:space="preserve">    Increase/Decrease in Accounts Payable</t>
  </si>
  <si>
    <t xml:space="preserve">    Increase/Decrease in Other Accruals</t>
  </si>
  <si>
    <t xml:space="preserve">    Decrease/Increase in Other Assets/Liabilities</t>
  </si>
  <si>
    <t xml:space="preserve">    Extraordinary Items</t>
  </si>
  <si>
    <t xml:space="preserve">   Fund from Other Operating Activities</t>
  </si>
  <si>
    <t xml:space="preserve">   Net Cash from Operating Activities</t>
  </si>
  <si>
    <t>Cash Flows from Investing Activities</t>
  </si>
  <si>
    <t xml:space="preserve">   Additions to Fixed Assets</t>
  </si>
  <si>
    <t xml:space="preserve">   Increase/Decrease in Other Long Term Assets</t>
  </si>
  <si>
    <t xml:space="preserve">   Increase/Decrease in Investments</t>
  </si>
  <si>
    <t xml:space="preserve">   Net Cash from Investing Activities</t>
  </si>
  <si>
    <t>Cash Flows from Financing Activities</t>
  </si>
  <si>
    <t xml:space="preserve">   Increase/Decrease in Short Term Borrowings</t>
  </si>
  <si>
    <t xml:space="preserve">   Increase/Decrease in Long Term Borrowings</t>
  </si>
  <si>
    <t xml:space="preserve">   Net Proceeds from Sale/Issue Common &amp; Preferred Stock</t>
  </si>
  <si>
    <t xml:space="preserve">   Shareholders' Equity Reserve</t>
  </si>
  <si>
    <t xml:space="preserve">   Common Dividends (Cash)</t>
  </si>
  <si>
    <t xml:space="preserve">   Preferred Dividends (Cash)</t>
  </si>
  <si>
    <t xml:space="preserve">   Cash Dividends Paid - Total</t>
  </si>
  <si>
    <t xml:space="preserve">   Other Source/Use - Financing Activities</t>
  </si>
  <si>
    <t xml:space="preserve">   Net Cash from Financing Activities</t>
  </si>
  <si>
    <t>Balance</t>
  </si>
  <si>
    <t xml:space="preserve">   Effect of Exchange Rate on Cash and Other Adjustments</t>
  </si>
  <si>
    <t xml:space="preserve">   Increase/Decrease in Cash &amp; Short Term Investments</t>
  </si>
  <si>
    <t xml:space="preserve">   Cash &amp; Cash Equivalents at the Beginning of Period</t>
  </si>
  <si>
    <t xml:space="preserve">   Cash &amp; Cash Equivalents at the End of Period</t>
  </si>
  <si>
    <t>Growht Rate (g)</t>
  </si>
  <si>
    <t>Media EV/EBITDA</t>
  </si>
  <si>
    <t>Media P/S</t>
  </si>
  <si>
    <t xml:space="preserve">Country </t>
  </si>
  <si>
    <t>Market cap (B)</t>
  </si>
  <si>
    <t>Fatturato (B)</t>
  </si>
  <si>
    <t>P/E</t>
  </si>
  <si>
    <t>EV/EBITDA</t>
  </si>
  <si>
    <t>EV/R</t>
  </si>
  <si>
    <t>P/S</t>
  </si>
  <si>
    <t>Moncler EBITDA</t>
  </si>
  <si>
    <t>Moncler revenues</t>
  </si>
  <si>
    <t xml:space="preserve">Kering </t>
  </si>
  <si>
    <t>EV</t>
  </si>
  <si>
    <t xml:space="preserve">Equity Value </t>
  </si>
  <si>
    <t>Financial Debt</t>
  </si>
  <si>
    <t># of shares</t>
  </si>
  <si>
    <t xml:space="preserve">Salvatore Ferragamo </t>
  </si>
  <si>
    <t xml:space="preserve">Cash and Equivalents </t>
  </si>
  <si>
    <t xml:space="preserve">Brunello Cucinelli </t>
  </si>
  <si>
    <t>NFP</t>
  </si>
  <si>
    <t>share price</t>
  </si>
  <si>
    <t xml:space="preserve">Hugo Boss </t>
  </si>
  <si>
    <t>Dior</t>
  </si>
  <si>
    <t>Hermes</t>
  </si>
  <si>
    <t>Ermenegildo Zegna</t>
  </si>
  <si>
    <t>Guess</t>
  </si>
  <si>
    <t>USA</t>
  </si>
  <si>
    <t>Average</t>
  </si>
  <si>
    <t>Media EV/R</t>
  </si>
  <si>
    <t>Media P/E</t>
  </si>
  <si>
    <t>Median</t>
  </si>
  <si>
    <t>Moncler Net income</t>
  </si>
  <si>
    <t>Moncler Estimated Value</t>
  </si>
  <si>
    <t>EPS</t>
  </si>
  <si>
    <t>Share price</t>
  </si>
  <si>
    <t>Historical Margins</t>
  </si>
  <si>
    <t>Income Statement assumptions</t>
  </si>
  <si>
    <t>Compound</t>
  </si>
  <si>
    <t>Revenue growth rate</t>
  </si>
  <si>
    <t>COGS/revenues</t>
  </si>
  <si>
    <t>SG&amp;A/revenues</t>
  </si>
  <si>
    <t>D&amp;A/PPE</t>
  </si>
  <si>
    <t>Interest rate</t>
  </si>
  <si>
    <t>Taxe rate</t>
  </si>
  <si>
    <t>Minority interest/Debt</t>
  </si>
  <si>
    <t xml:space="preserve">n.a. </t>
  </si>
  <si>
    <t>Balance sheet assumptions</t>
  </si>
  <si>
    <t>Compund</t>
  </si>
  <si>
    <t>Cash mean</t>
  </si>
  <si>
    <t>Account rec/Revenues</t>
  </si>
  <si>
    <t>Inventories/revenues</t>
  </si>
  <si>
    <t>Other CA growth rate</t>
  </si>
  <si>
    <t>PPE/Revenues</t>
  </si>
  <si>
    <t>Other NCA/Revenues</t>
  </si>
  <si>
    <t>Account payables/Revenues</t>
  </si>
  <si>
    <t>Loans/Assets</t>
  </si>
  <si>
    <t>Other ST Debts/Assets</t>
  </si>
  <si>
    <t>Other CL growth rate</t>
  </si>
  <si>
    <t xml:space="preserve">Long term debt </t>
  </si>
  <si>
    <t>LT Debt/Assets</t>
  </si>
  <si>
    <t>Other non current liabilities</t>
  </si>
  <si>
    <t>Other NCL growth rate</t>
  </si>
  <si>
    <t>Tot Debt/Assets</t>
  </si>
  <si>
    <t>Terminal Growth Rate</t>
  </si>
  <si>
    <t xml:space="preserve">  </t>
  </si>
  <si>
    <t>Ratio Analysis</t>
  </si>
  <si>
    <t>Growth</t>
  </si>
  <si>
    <t>EBITDA Margin</t>
  </si>
  <si>
    <t>Net profit Margin</t>
  </si>
  <si>
    <t>Total current Liabilities</t>
  </si>
  <si>
    <t>Current Ratio</t>
  </si>
  <si>
    <t>Total equity</t>
  </si>
  <si>
    <t>Solvency Ratio</t>
  </si>
  <si>
    <t>Cash Ratio</t>
  </si>
  <si>
    <t>ROA</t>
  </si>
  <si>
    <t>ROE</t>
  </si>
  <si>
    <t>Quick Ratio</t>
  </si>
  <si>
    <t>Debt to Eqity</t>
  </si>
  <si>
    <t>Debt to Asset</t>
  </si>
  <si>
    <t>Interest Coverage</t>
  </si>
  <si>
    <t>Other  Adjustment mean</t>
  </si>
  <si>
    <t>Extraordinary items mean</t>
  </si>
  <si>
    <t>L</t>
  </si>
  <si>
    <t>DCF of Synergies</t>
  </si>
  <si>
    <t>Time</t>
  </si>
  <si>
    <t>Fiscal Year</t>
  </si>
  <si>
    <t>Costs Saving Synergies Rate</t>
  </si>
  <si>
    <t>Value of KERING synergies per share:</t>
  </si>
  <si>
    <t>Revenue synergies in nominal Euros</t>
  </si>
  <si>
    <t>Revenue Synergies Rate</t>
  </si>
  <si>
    <r>
      <rPr>
        <sz val="10"/>
        <color rgb="FFFFFFFF"/>
        <rFont val="Arial"/>
        <family val="2"/>
      </rPr>
      <t xml:space="preserve">Expected Inflation Rate,  </t>
    </r>
    <r>
      <rPr>
        <b/>
        <sz val="10"/>
        <color rgb="FFFFFFFF"/>
        <rFont val="Arial"/>
        <family val="2"/>
      </rPr>
      <t>2%</t>
    </r>
  </si>
  <si>
    <t>Revenue synergies in real current Euros</t>
  </si>
  <si>
    <t>Cost synergies in nominal costant Euros</t>
  </si>
  <si>
    <t>Cost synergies in real current Euros</t>
  </si>
  <si>
    <t xml:space="preserve">Implementation costs </t>
  </si>
  <si>
    <t xml:space="preserve">Stiamo ipotizzando che non ci siano aumenti di revenue dati dalle sinergie </t>
  </si>
  <si>
    <t>Net synergies before taxes</t>
  </si>
  <si>
    <t>per i primi 2 anni, poichè in fase di implementazione delle due aziende</t>
  </si>
  <si>
    <t>Less: Taxes (0,3023134633)</t>
  </si>
  <si>
    <t>Net synergies after tax</t>
  </si>
  <si>
    <t>Discount rate</t>
  </si>
  <si>
    <r>
      <t xml:space="preserve">Con un rischio aggiuntivo specifico per l'operazione (1-2%), un </t>
    </r>
    <r>
      <rPr>
        <i/>
        <sz val="11"/>
        <color theme="0"/>
        <rFont val="Aptos Narrow"/>
        <family val="2"/>
        <scheme val="minor"/>
      </rPr>
      <t>discount rate</t>
    </r>
    <r>
      <rPr>
        <sz val="11"/>
        <color theme="0"/>
        <rFont val="Aptos Narrow"/>
        <family val="2"/>
        <scheme val="minor"/>
      </rPr>
      <t xml:space="preserve"> per le sinergie potrebbe aggirarsi attorno al </t>
    </r>
    <r>
      <rPr>
        <b/>
        <sz val="11"/>
        <color theme="0"/>
        <rFont val="Aptos Narrow"/>
        <family val="2"/>
        <scheme val="minor"/>
      </rPr>
      <t>8-10%</t>
    </r>
    <r>
      <rPr>
        <sz val="11"/>
        <color theme="0"/>
        <rFont val="Aptos Narrow"/>
        <family val="2"/>
        <scheme val="minor"/>
      </rPr>
      <t>.</t>
    </r>
  </si>
  <si>
    <t>NPV</t>
  </si>
  <si>
    <t>L'ammonatre degli implementation cost è stimato sulla base dei precedenti storici</t>
  </si>
  <si>
    <t>Number of shares outstanding</t>
  </si>
  <si>
    <t>dei rate dei costi di implementazione nel settore del lusso</t>
  </si>
  <si>
    <t>NPV per KERING share</t>
  </si>
  <si>
    <t>Circa 2,5%</t>
  </si>
  <si>
    <t>Value of MONCLER Synergies per share:</t>
  </si>
  <si>
    <t>Cost synergies in nominal Euros</t>
  </si>
  <si>
    <t>Acquirer</t>
  </si>
  <si>
    <t>Target</t>
  </si>
  <si>
    <t>Currency</t>
  </si>
  <si>
    <t>Transaction Value (in th)</t>
  </si>
  <si>
    <t>EV/LTM EBITDA</t>
  </si>
  <si>
    <t>Cost Savings Rate</t>
  </si>
  <si>
    <t>LVMH</t>
  </si>
  <si>
    <t>Bulgari</t>
  </si>
  <si>
    <t>EUR</t>
  </si>
  <si>
    <t>4,300,000</t>
  </si>
  <si>
    <t>28.7x</t>
  </si>
  <si>
    <t>~3.5%</t>
  </si>
  <si>
    <r>
      <t xml:space="preserve">Expected Inflation Rate, </t>
    </r>
    <r>
      <rPr>
        <b/>
        <sz val="10"/>
        <color theme="0"/>
        <rFont val="Arial"/>
        <family val="2"/>
      </rPr>
      <t>2%</t>
    </r>
  </si>
  <si>
    <t>Tiffany &amp; Co.</t>
  </si>
  <si>
    <t>USD</t>
  </si>
  <si>
    <t>15,800,000</t>
  </si>
  <si>
    <t>~18.0x</t>
  </si>
  <si>
    <t>~3-4%</t>
  </si>
  <si>
    <t xml:space="preserve">Net synergies before taxes </t>
  </si>
  <si>
    <t>Loro Piana</t>
  </si>
  <si>
    <t>2,000,000</t>
  </si>
  <si>
    <t>22.0x</t>
  </si>
  <si>
    <t>~10%</t>
  </si>
  <si>
    <t>Less: Taxes (0,302313463)</t>
  </si>
  <si>
    <t>Mayhoola</t>
  </si>
  <si>
    <t>Valentino</t>
  </si>
  <si>
    <t>31.6x</t>
  </si>
  <si>
    <t>~3%</t>
  </si>
  <si>
    <t>Estée Lauder</t>
  </si>
  <si>
    <t>Tom Ford</t>
  </si>
  <si>
    <t>2,800,000</t>
  </si>
  <si>
    <t>N/A</t>
  </si>
  <si>
    <t>~8.9%</t>
  </si>
  <si>
    <t>Exor</t>
  </si>
  <si>
    <t>Louboutin</t>
  </si>
  <si>
    <t>~4,5%</t>
  </si>
  <si>
    <t>Pomellato</t>
  </si>
  <si>
    <t>€50 million</t>
  </si>
  <si>
    <t>~5%</t>
  </si>
  <si>
    <t>NPV per MONCLER  share</t>
  </si>
  <si>
    <t>Synergies</t>
  </si>
  <si>
    <t>Performance Improvements</t>
  </si>
  <si>
    <t>Radically reduce costs to improve margins and cash flows</t>
  </si>
  <si>
    <t>Accelerate Revenue growth</t>
  </si>
  <si>
    <t>Excess Capacity Removal</t>
  </si>
  <si>
    <t>shut plants that do not operate well, merging plants to produc many apparels</t>
  </si>
  <si>
    <t>Complementary Brand Portfolios</t>
  </si>
  <si>
    <t xml:space="preserve">The acquisition would diversify Kering's portfolio by introducing </t>
  </si>
  <si>
    <t xml:space="preserve">a performance-luxury brand, allowing it to tap into the growing market </t>
  </si>
  <si>
    <t>for high-end activewear and outdoor apparel.</t>
  </si>
  <si>
    <t>Geographic Expansion</t>
  </si>
  <si>
    <t>WACC KERING</t>
  </si>
  <si>
    <t>Moncler has a strong presence in Asia (particularly China) and Europe.</t>
  </si>
  <si>
    <t>WACC MONCLER</t>
  </si>
  <si>
    <t>Kering also has robust international operations but focuses on broader categories.</t>
  </si>
  <si>
    <t>COMBINED WACC</t>
  </si>
  <si>
    <t xml:space="preserve">Pooling resources could help both brands further penetrate emerging markets, </t>
  </si>
  <si>
    <t>especially in Asia-Pacific, where demand for both luxury fashion and functional wear is rising.</t>
  </si>
  <si>
    <t>Operational Efficiencies</t>
  </si>
  <si>
    <t>Supply Chain Synergies: Moncler’s experience in technical fabrics and insulated outerwear could benefit Kering's operations, enabling innovation in product development.</t>
  </si>
  <si>
    <t>Shared Logistics and Distribution: Combining networks could streamline global distribution, reducing costs while enhancing service efficiency.</t>
  </si>
  <si>
    <t>Shared Retail Spaces: Moncler products could be showcased in existing Kering retail locations, and vice versa, maximizing the value of retail footprints.</t>
  </si>
  <si>
    <t>Marketing and Branding Opportunities</t>
  </si>
  <si>
    <t>Kering has mastered luxury brand storytelling, which could enhance Moncler’s campaigns and elevate its positioning as a lifestyle brand.</t>
  </si>
  <si>
    <t>Meanwhile, Moncler’s innovative projects like the "Moncler Genius" collaborations with designers could inspire creativity across Kering's other brands.</t>
  </si>
  <si>
    <t>Operational Synergies</t>
  </si>
  <si>
    <t>Acquisition of complemetary technical resources and expertise</t>
  </si>
  <si>
    <t>Economies of Scope: reduction in the average total costs, cheaper to produce these products in a singke company than in two separate ones</t>
  </si>
  <si>
    <t xml:space="preserve">Economies of Scale but just for the reduction in average total cost, </t>
  </si>
  <si>
    <t>I don't think thta it will affects the increase in production volume</t>
  </si>
  <si>
    <t>Financial Synergies (reduction of acquirer cost of capital)</t>
  </si>
  <si>
    <t>Occurr when merging companies have relatively uncorrelated cash flows (not our situation I think)</t>
  </si>
  <si>
    <t>Fro. the target POV, financial synergies are the elimination of financial constraints (that induce managers to keep cash and invest less)</t>
  </si>
  <si>
    <t>How did we work?</t>
  </si>
  <si>
    <t>Start from the previous buyer’s and target’s valuation.</t>
  </si>
  <si>
    <t>Highlight asset and liabilities for both firms.</t>
  </si>
  <si>
    <t>Select correct financial statement and balance sheet items related to possible synergies.</t>
  </si>
  <si>
    <t>Lock those items and evaluate how those items can be merged.</t>
  </si>
  <si>
    <t>Look back at previous transactions for an estimate of both the revenue enhancement rate and cost savings rate.</t>
  </si>
  <si>
    <t>Since it is impossible to certainly know what asset are merged and what costs are saved, everything is based on statistical and historical estimation.</t>
  </si>
  <si>
    <t>Estimation of revenue enhancements and cost savings comes from previous transactions in the luxury apparel industry.</t>
  </si>
  <si>
    <t>Estimation of discount rate and inflation rate comes from statistical average of the market and our firms’ valuation.</t>
  </si>
  <si>
    <t>Estimation of the implementation costs are done based on previous transaction in Kering’s history and in the luxury apparel industry.</t>
  </si>
  <si>
    <t>Acquisition</t>
  </si>
  <si>
    <t>Revenue Growth (%)</t>
  </si>
  <si>
    <t>LVMH &amp; Tiffany</t>
  </si>
  <si>
    <t>~4%</t>
  </si>
  <si>
    <t>Kering &amp; Gucci</t>
  </si>
  <si>
    <t>~7%</t>
  </si>
  <si>
    <t>Essilor &amp; Luxottica</t>
  </si>
  <si>
    <t>~8%</t>
  </si>
  <si>
    <t>Chanel &amp; Paima Knitwear</t>
  </si>
  <si>
    <t>Exor &amp; Christian Louboutin</t>
  </si>
  <si>
    <t>~2%</t>
  </si>
  <si>
    <t>31/12/2019</t>
  </si>
  <si>
    <t>31/12/2020</t>
  </si>
  <si>
    <t>31/12/2021</t>
  </si>
  <si>
    <t>31/12/2022</t>
  </si>
  <si>
    <t>31/12/2023</t>
  </si>
  <si>
    <t>31/12/2018</t>
  </si>
  <si>
    <t>31/12/2017</t>
  </si>
  <si>
    <t>31/12/2016</t>
  </si>
  <si>
    <t>31/12/2015</t>
  </si>
  <si>
    <t>31/12/2014</t>
  </si>
  <si>
    <t>31/12/2013</t>
  </si>
  <si>
    <t>31/12/2012</t>
  </si>
  <si>
    <t>31/12/2011</t>
  </si>
  <si>
    <t>31/12/2010</t>
  </si>
  <si>
    <t xml:space="preserve">   Trade creditors</t>
  </si>
  <si>
    <t>TAX RATE</t>
  </si>
  <si>
    <t>Cash Flow Statement</t>
  </si>
  <si>
    <t>12 months</t>
  </si>
  <si>
    <t>Unqual</t>
  </si>
  <si>
    <t>IFRS</t>
  </si>
  <si>
    <t>AR</t>
  </si>
  <si>
    <t>Industry Name</t>
  </si>
  <si>
    <t>Number of firms</t>
  </si>
  <si>
    <t>Beta </t>
  </si>
  <si>
    <t>D/E Ratio</t>
  </si>
  <si>
    <t>Effective Tax rate</t>
  </si>
  <si>
    <t>Unlevered beta</t>
  </si>
  <si>
    <t>Cash/Firm value</t>
  </si>
  <si>
    <t>Unlevered beta corrected for cash</t>
  </si>
  <si>
    <t>HiLo Risk</t>
  </si>
  <si>
    <t>Standard deviation of equity</t>
  </si>
  <si>
    <t>Standard deviation in operating income (last 10 years)</t>
  </si>
  <si>
    <t>Apparel</t>
  </si>
  <si>
    <t>1.19</t>
  </si>
  <si>
    <t>48.76%</t>
  </si>
  <si>
    <t>10.19%</t>
  </si>
  <si>
    <t>0.87</t>
  </si>
  <si>
    <t>0.93</t>
  </si>
  <si>
    <t>0.4816</t>
  </si>
  <si>
    <t>37.04%</t>
  </si>
  <si>
    <t>24.04%</t>
  </si>
  <si>
    <t>As of:</t>
  </si>
  <si>
    <t>Dec 06, 2024</t>
  </si>
  <si>
    <t xml:space="preserve">Effective date </t>
  </si>
  <si>
    <t>S&amp;P Global Luxury Index</t>
  </si>
  <si>
    <t>Return</t>
  </si>
  <si>
    <t>E(Ri​)=Rf​+βi​⋅[E(Rm​)−Rf​]</t>
  </si>
  <si>
    <t>MULTIPLES</t>
  </si>
  <si>
    <t>Value Paid</t>
  </si>
  <si>
    <t>Deferred payment (cash)</t>
  </si>
  <si>
    <t>Moncler Market Value (EV)</t>
  </si>
  <si>
    <t>Cap. Share</t>
  </si>
  <si>
    <t>Int. Share</t>
  </si>
  <si>
    <t>Installment</t>
  </si>
  <si>
    <t>Debt Outstanding</t>
  </si>
  <si>
    <t>Premium %</t>
  </si>
  <si>
    <t>Premium</t>
  </si>
  <si>
    <t>Rk</t>
  </si>
  <si>
    <t>D0</t>
  </si>
  <si>
    <t>Interest expense</t>
  </si>
  <si>
    <t>i</t>
  </si>
  <si>
    <t>Value paid with deferred payment</t>
  </si>
  <si>
    <t>Value Received</t>
  </si>
  <si>
    <t>Moncler estimated EV</t>
  </si>
  <si>
    <t>Synergies Value</t>
  </si>
  <si>
    <t>Tot</t>
  </si>
  <si>
    <t>Synergies %</t>
  </si>
  <si>
    <t>Value Created/Destroyed for buyer</t>
  </si>
  <si>
    <t>Value Creation/destruction as % of deal value</t>
  </si>
  <si>
    <t>Value Created less interest expense</t>
  </si>
  <si>
    <t>Premium paid as % of stand alone value</t>
  </si>
  <si>
    <t>Metodo di Pagamento</t>
  </si>
  <si>
    <t>Value of Synergies as % of stand alone value</t>
  </si>
  <si>
    <t>Numero 6 Transazioni da 3 miliardi + interessi</t>
  </si>
  <si>
    <t>Premium Paid (%)</t>
  </si>
  <si>
    <t>Mortage Interest rate (%)</t>
  </si>
  <si>
    <t>Value Created/Destroyed with deferred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</si>
</sst>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8" formatCode="#,##0.00\ &quot;€&quot;;[Red]\-#,##0.00\ &quot;€&quot;"/>
    <numFmt numFmtId="44" formatCode="_-* #,##0.00\ &quot;€&quot;_-;\-* #,##0.00\ &quot;€&quot;_-;_-* &quot;-&quot;??\ &quot;€&quot;_-;_-@_-"/>
    <numFmt numFmtId="43" formatCode="_-* #,##0.00_-;\-* #,##0.00_-;_-* &quot;-&quot;??_-;_-@_-"/>
    <numFmt numFmtId="164" formatCode="0.0000"/>
    <numFmt numFmtId="165" formatCode="0.000"/>
    <numFmt numFmtId="166" formatCode="0.00;[Red]0.00"/>
    <numFmt numFmtId="167" formatCode="#,##0;[Red]#,##0"/>
    <numFmt numFmtId="168" formatCode="#,##0.00;[Red]#,##0.00"/>
    <numFmt numFmtId="169" formatCode="0.000000000"/>
    <numFmt numFmtId="170" formatCode="0.00000000"/>
    <numFmt numFmtId="171" formatCode="_(#,##0_);\(#,##0\);_(&quot;–&quot;_);_(@_)"/>
    <numFmt numFmtId="172" formatCode="#,##0.000;[Red]#,##0.000"/>
    <numFmt numFmtId="173" formatCode="#,##0.000000000;[Red]#,##0.000000000"/>
    <numFmt numFmtId="174" formatCode="#,##0.0000000000;[Red]#,##0.0000000000"/>
    <numFmt numFmtId="175" formatCode="#,##0.000"/>
    <numFmt numFmtId="176" formatCode="#,##0.0000"/>
    <numFmt numFmtId="177" formatCode="0.0%"/>
    <numFmt numFmtId="178" formatCode="_(#,##0.00_);\(#,##0.00\);_(&quot;–&quot;_);_(@_)"/>
    <numFmt numFmtId="179" formatCode="0.0"/>
    <numFmt numFmtId="180" formatCode="_-* #,##0.00\ [$€-410]_-;\-* #,##0.00\ [$€-410]_-;_-* &quot;-&quot;??\ [$€-410]_-;_-@_-"/>
    <numFmt numFmtId="181" formatCode="0.000%"/>
    <numFmt numFmtId="182" formatCode="_-* #,##0_-;\-* #,##0_-;_-* &quot;-&quot;??_-;_-@_-"/>
    <numFmt numFmtId="183" formatCode="#,##0_ ;[Red]\-#,##0\ "/>
    <numFmt numFmtId="184" formatCode="_-* #,##0.000_-;\-* #,##0.000_-;_-* &quot;-&quot;??_-;_-@_-"/>
    <numFmt numFmtId="185" formatCode="_-* #,##0.000000_-;\-* #,##0.000000_-;_-* &quot;-&quot;??_-;_-@_-"/>
    <numFmt numFmtId="186" formatCode="_-* #,##0.00\ _€_-;\-* #,##0.00\ _€_-;_-* &quot;-&quot;??\ _€_-;_-@_-"/>
  </numFmts>
  <fonts count="99">
    <font>
      <sz val="11"/>
      <color theme="1"/>
      <name val="Aptos Narrow"/>
      <family val="2"/>
      <scheme val="minor"/>
    </font>
    <font>
      <sz val="11"/>
      <color theme="1"/>
      <name val="Aptos Narrow"/>
      <family val="2"/>
      <scheme val="minor"/>
    </font>
    <font>
      <b/>
      <sz val="11"/>
      <color theme="1"/>
      <name val="Aptos Narrow"/>
      <family val="2"/>
      <scheme val="minor"/>
    </font>
    <font>
      <b/>
      <sz val="18"/>
      <color theme="1"/>
      <name val="Aptos Narrow"/>
      <family val="2"/>
      <scheme val="minor"/>
    </font>
    <font>
      <b/>
      <sz val="12"/>
      <color theme="1"/>
      <name val="Aptos Narrow"/>
      <family val="2"/>
      <scheme val="minor"/>
    </font>
    <font>
      <sz val="11"/>
      <name val="Aptos Narrow"/>
      <family val="2"/>
      <scheme val="minor"/>
    </font>
    <font>
      <b/>
      <sz val="14"/>
      <color theme="1"/>
      <name val="Aptos Narrow"/>
      <family val="2"/>
      <scheme val="minor"/>
    </font>
    <font>
      <b/>
      <sz val="11"/>
      <color rgb="FF000000"/>
      <name val="Arial"/>
      <family val="2"/>
    </font>
    <font>
      <b/>
      <sz val="11"/>
      <color theme="0"/>
      <name val="Aptos Narrow"/>
      <family val="2"/>
      <scheme val="minor"/>
    </font>
    <font>
      <sz val="11"/>
      <color theme="0"/>
      <name val="Aptos Narrow"/>
      <family val="2"/>
      <scheme val="minor"/>
    </font>
    <font>
      <sz val="11"/>
      <color rgb="FF000000"/>
      <name val="Arial"/>
      <family val="2"/>
    </font>
    <font>
      <sz val="11"/>
      <color rgb="FF333333"/>
      <name val="Arial"/>
      <family val="2"/>
    </font>
    <font>
      <b/>
      <sz val="11"/>
      <color rgb="FF333333"/>
      <name val="Arial"/>
      <family val="2"/>
    </font>
    <font>
      <sz val="11"/>
      <color theme="1"/>
      <name val="Arial"/>
      <family val="2"/>
    </font>
    <font>
      <sz val="11"/>
      <color rgb="FF232526"/>
      <name val="Segoe UI"/>
      <family val="2"/>
    </font>
    <font>
      <sz val="11"/>
      <color rgb="FFFF0000"/>
      <name val="Arial"/>
      <family val="2"/>
    </font>
    <font>
      <sz val="11"/>
      <color rgb="FF45923D"/>
      <name val="Arial"/>
      <family val="2"/>
    </font>
    <font>
      <sz val="11"/>
      <color rgb="FF333333"/>
      <name val="Aptos Narrow"/>
      <family val="2"/>
      <scheme val="minor"/>
    </font>
    <font>
      <b/>
      <sz val="11"/>
      <color rgb="FF333333"/>
      <name val="Aptos Narrow"/>
      <family val="2"/>
      <scheme val="minor"/>
    </font>
    <font>
      <sz val="11"/>
      <color rgb="FF000000"/>
      <name val="Aptos Narrow"/>
      <family val="2"/>
      <scheme val="minor"/>
    </font>
    <font>
      <b/>
      <sz val="18"/>
      <color theme="0"/>
      <name val="Aptos Narrow"/>
      <family val="2"/>
      <scheme val="minor"/>
    </font>
    <font>
      <sz val="14"/>
      <color theme="1"/>
      <name val="Aptos Narrow"/>
      <family val="2"/>
      <scheme val="minor"/>
    </font>
    <font>
      <sz val="14"/>
      <color rgb="FF333333"/>
      <name val="Aptos Narrow"/>
      <family val="2"/>
      <scheme val="minor"/>
    </font>
    <font>
      <b/>
      <sz val="14"/>
      <color rgb="FF333333"/>
      <name val="Aptos Narrow"/>
      <family val="2"/>
      <scheme val="minor"/>
    </font>
    <font>
      <b/>
      <sz val="11"/>
      <color rgb="FF000000"/>
      <name val="Aptos Narrow"/>
      <family val="2"/>
      <scheme val="minor"/>
    </font>
    <font>
      <sz val="11"/>
      <color rgb="FF000000"/>
      <name val="Aptos Narrow"/>
      <family val="2"/>
    </font>
    <font>
      <b/>
      <i/>
      <sz val="10"/>
      <name val="Verdana"/>
      <family val="2"/>
      <charset val="1"/>
    </font>
    <font>
      <sz val="12"/>
      <color rgb="FF000000"/>
      <name val="Calibri"/>
      <family val="2"/>
      <charset val="1"/>
    </font>
    <font>
      <sz val="9"/>
      <color rgb="FF003B4D"/>
      <name val="Open Sans"/>
      <family val="2"/>
    </font>
    <font>
      <b/>
      <sz val="11"/>
      <color rgb="FF000000"/>
      <name val="Aptos Narrow"/>
      <family val="2"/>
    </font>
    <font>
      <sz val="10"/>
      <name val="Arial"/>
      <family val="2"/>
    </font>
    <font>
      <sz val="10"/>
      <name val="Geogrotesque Rg"/>
    </font>
    <font>
      <sz val="11"/>
      <color rgb="FF242424"/>
      <name val="Aptos Narrow"/>
      <family val="2"/>
    </font>
    <font>
      <b/>
      <sz val="14"/>
      <color rgb="FF000000"/>
      <name val="Aptos Narrow"/>
      <family val="2"/>
      <scheme val="minor"/>
    </font>
    <font>
      <sz val="14"/>
      <color rgb="FF000000"/>
      <name val="Aptos Narrow"/>
      <family val="2"/>
      <scheme val="minor"/>
    </font>
    <font>
      <b/>
      <sz val="16"/>
      <color theme="1"/>
      <name val="Aptos Narrow"/>
      <family val="2"/>
      <scheme val="minor"/>
    </font>
    <font>
      <sz val="16"/>
      <color theme="1"/>
      <name val="Aptos Narrow"/>
      <family val="2"/>
      <scheme val="minor"/>
    </font>
    <font>
      <b/>
      <sz val="14"/>
      <color theme="0"/>
      <name val="Aptos Narrow"/>
      <family val="2"/>
      <scheme val="minor"/>
    </font>
    <font>
      <b/>
      <sz val="16"/>
      <color theme="0"/>
      <name val="Aptos Narrow"/>
      <family val="2"/>
      <scheme val="minor"/>
    </font>
    <font>
      <sz val="16"/>
      <color theme="0"/>
      <name val="Aptos Narrow"/>
      <family val="2"/>
      <scheme val="minor"/>
    </font>
    <font>
      <b/>
      <sz val="12"/>
      <color theme="0"/>
      <name val="Aptos Narrow"/>
      <family val="2"/>
      <scheme val="minor"/>
    </font>
    <font>
      <sz val="14"/>
      <color theme="0"/>
      <name val="Aptos Narrow"/>
      <family val="2"/>
      <scheme val="minor"/>
    </font>
    <font>
      <sz val="11"/>
      <color theme="0"/>
      <name val="Calibri"/>
      <family val="2"/>
    </font>
    <font>
      <b/>
      <sz val="12"/>
      <name val="Aptos Narrow"/>
      <family val="2"/>
      <scheme val="minor"/>
    </font>
    <font>
      <b/>
      <sz val="11"/>
      <name val="Aptos Narrow"/>
      <family val="2"/>
      <scheme val="minor"/>
    </font>
    <font>
      <sz val="14"/>
      <name val="Aptos Narrow"/>
      <family val="2"/>
      <scheme val="minor"/>
    </font>
    <font>
      <sz val="12"/>
      <color theme="0"/>
      <name val="Aptos Narrow"/>
      <family val="2"/>
      <scheme val="minor"/>
    </font>
    <font>
      <sz val="11"/>
      <color rgb="FF000000"/>
      <name val="Calibri"/>
      <family val="2"/>
    </font>
    <font>
      <b/>
      <sz val="10.5"/>
      <color rgb="FF003366"/>
      <name val="Verdana"/>
      <family val="2"/>
    </font>
    <font>
      <sz val="8.5"/>
      <color rgb="FF333333"/>
      <name val="Verdana"/>
      <family val="2"/>
    </font>
    <font>
      <b/>
      <sz val="8.5"/>
      <color rgb="FF003366"/>
      <name val="Verdana"/>
      <family val="2"/>
    </font>
    <font>
      <sz val="8.5"/>
      <color rgb="FF000000"/>
      <name val="Verdana"/>
      <family val="2"/>
    </font>
    <font>
      <b/>
      <sz val="8.5"/>
      <color theme="2"/>
      <name val="Verdana"/>
      <family val="2"/>
    </font>
    <font>
      <sz val="11"/>
      <color theme="2"/>
      <name val="Calibri"/>
      <family val="2"/>
    </font>
    <font>
      <b/>
      <sz val="8.5"/>
      <color theme="1"/>
      <name val="Verdana"/>
      <family val="2"/>
    </font>
    <font>
      <sz val="11"/>
      <color theme="1"/>
      <name val="Calibri"/>
      <family val="2"/>
    </font>
    <font>
      <b/>
      <sz val="11"/>
      <color rgb="FF000000"/>
      <name val="Calibri"/>
      <family val="2"/>
    </font>
    <font>
      <b/>
      <sz val="8.5"/>
      <color rgb="FF000000"/>
      <name val="Verdana"/>
      <family val="2"/>
    </font>
    <font>
      <b/>
      <sz val="8.5"/>
      <color rgb="FF333333"/>
      <name val="Verdana"/>
      <family val="2"/>
    </font>
    <font>
      <b/>
      <sz val="8.5"/>
      <color theme="0"/>
      <name val="Verdana"/>
      <family val="2"/>
    </font>
    <font>
      <b/>
      <sz val="11"/>
      <name val="Calibri"/>
      <family val="2"/>
    </font>
    <font>
      <b/>
      <sz val="12"/>
      <color theme="0"/>
      <name val="Verdana"/>
      <family val="2"/>
    </font>
    <font>
      <b/>
      <sz val="11"/>
      <color theme="1"/>
      <name val="Calibri"/>
      <family val="2"/>
    </font>
    <font>
      <sz val="12"/>
      <color theme="1"/>
      <name val="Aptos Narrow"/>
      <family val="2"/>
      <scheme val="minor"/>
    </font>
    <font>
      <u/>
      <sz val="12"/>
      <color theme="10"/>
      <name val="Aptos Narrow"/>
      <family val="2"/>
      <scheme val="minor"/>
    </font>
    <font>
      <b/>
      <sz val="16"/>
      <name val="Aptos Narrow"/>
      <family val="2"/>
      <scheme val="minor"/>
    </font>
    <font>
      <sz val="11"/>
      <color theme="0"/>
      <name val="Aptos Narrow"/>
      <family val="2"/>
    </font>
    <font>
      <sz val="11"/>
      <color theme="0"/>
      <name val="Arial"/>
      <family val="2"/>
    </font>
    <font>
      <sz val="11"/>
      <color rgb="FFFFFF00"/>
      <name val="Aptos Narrow"/>
      <family val="2"/>
      <scheme val="minor"/>
    </font>
    <font>
      <i/>
      <sz val="14"/>
      <color theme="0"/>
      <name val="Aptos Narrow"/>
      <family val="2"/>
      <scheme val="minor"/>
    </font>
    <font>
      <sz val="14"/>
      <color theme="0"/>
      <name val="Arial"/>
      <family val="2"/>
    </font>
    <font>
      <sz val="11"/>
      <color theme="0"/>
      <name val="Aptos Display"/>
      <family val="2"/>
      <scheme val="major"/>
    </font>
    <font>
      <b/>
      <i/>
      <sz val="10"/>
      <color theme="0"/>
      <name val="Verdana"/>
      <family val="2"/>
    </font>
    <font>
      <sz val="10"/>
      <color theme="0"/>
      <name val="Verdana"/>
      <family val="2"/>
    </font>
    <font>
      <b/>
      <sz val="14"/>
      <name val="Aptos Narrow"/>
      <family val="2"/>
      <scheme val="minor"/>
    </font>
    <font>
      <b/>
      <sz val="11"/>
      <color rgb="FFFFFF00"/>
      <name val="Aptos Narrow"/>
      <family val="2"/>
      <scheme val="minor"/>
    </font>
    <font>
      <sz val="11"/>
      <color rgb="FFFFFFFF"/>
      <name val="Aptos Narrow"/>
      <family val="2"/>
    </font>
    <font>
      <b/>
      <sz val="12"/>
      <name val="Aptos Narrow"/>
      <family val="2"/>
    </font>
    <font>
      <b/>
      <sz val="11"/>
      <color rgb="FFFFFFFF"/>
      <name val="Aptos Narrow"/>
      <family val="2"/>
    </font>
    <font>
      <b/>
      <sz val="11"/>
      <color rgb="FFFFFF00"/>
      <name val="Aptos Narrow"/>
      <family val="2"/>
    </font>
    <font>
      <sz val="11"/>
      <color rgb="FFFFFF00"/>
      <name val="Aptos Narrow"/>
      <family val="2"/>
    </font>
    <font>
      <b/>
      <sz val="10"/>
      <color theme="1"/>
      <name val="Arial"/>
      <family val="2"/>
    </font>
    <font>
      <i/>
      <sz val="11"/>
      <color theme="1"/>
      <name val="Aptos Narrow"/>
      <family val="2"/>
      <scheme val="minor"/>
    </font>
    <font>
      <b/>
      <sz val="20"/>
      <color theme="0"/>
      <name val="Aptos Narrow"/>
      <family val="2"/>
      <scheme val="minor"/>
    </font>
    <font>
      <b/>
      <sz val="10"/>
      <color theme="0"/>
      <name val="Arial"/>
      <family val="2"/>
    </font>
    <font>
      <i/>
      <sz val="11"/>
      <color theme="0"/>
      <name val="Aptos Narrow"/>
      <family val="2"/>
      <scheme val="minor"/>
    </font>
    <font>
      <sz val="10"/>
      <color theme="0"/>
      <name val="Arial"/>
      <family val="2"/>
    </font>
    <font>
      <b/>
      <sz val="16"/>
      <color theme="0"/>
      <name val="Arial"/>
      <family val="2"/>
    </font>
    <font>
      <u/>
      <sz val="10"/>
      <color theme="0"/>
      <name val="Arial"/>
      <family val="2"/>
    </font>
    <font>
      <i/>
      <sz val="10"/>
      <color theme="0"/>
      <name val="Arial"/>
      <family val="2"/>
    </font>
    <font>
      <b/>
      <sz val="13.5"/>
      <color theme="0"/>
      <name val="Aptos Narrow"/>
      <family val="2"/>
      <scheme val="minor"/>
    </font>
    <font>
      <b/>
      <u/>
      <sz val="10"/>
      <color theme="0"/>
      <name val="Arial"/>
      <family val="2"/>
    </font>
    <font>
      <u val="singleAccounting"/>
      <sz val="10"/>
      <color theme="0"/>
      <name val="Arial"/>
      <family val="2"/>
    </font>
    <font>
      <sz val="12"/>
      <color theme="0"/>
      <name val="Aptos Narrow"/>
      <family val="2"/>
    </font>
    <font>
      <b/>
      <sz val="20"/>
      <color rgb="FF000000"/>
      <name val="Aptos Narrow"/>
      <family val="2"/>
      <scheme val="minor"/>
    </font>
    <font>
      <sz val="10"/>
      <color rgb="FFFFFFFF"/>
      <name val="Arial"/>
      <family val="2"/>
    </font>
    <font>
      <b/>
      <sz val="10"/>
      <color rgb="FFFFFFFF"/>
      <name val="Arial"/>
      <family val="2"/>
    </font>
    <font>
      <b/>
      <sz val="11"/>
      <color theme="0"/>
      <name val="Arial"/>
      <family val="2"/>
    </font>
    <font>
      <sz val="11"/>
      <color rgb="FFF6F6F6"/>
      <name val="Aptos Narrow"/>
      <family val="2"/>
      <scheme val="minor"/>
    </font>
  </fonts>
  <fills count="21">
    <fill>
      <patternFill patternType="none"/>
    </fill>
    <fill>
      <patternFill patternType="gray125"/>
    </fill>
    <fill>
      <patternFill patternType="solid">
        <fgColor theme="3" tint="0.8999908444471571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1"/>
        <bgColor indexed="64"/>
      </patternFill>
    </fill>
    <fill>
      <patternFill patternType="solid">
        <fgColor theme="3" tint="0.499984740745262"/>
        <bgColor indexed="64"/>
      </patternFill>
    </fill>
    <fill>
      <patternFill patternType="solid">
        <fgColor rgb="FFF2F2F2"/>
      </patternFill>
    </fill>
    <fill>
      <patternFill patternType="solid">
        <fgColor rgb="FFFFFFFF"/>
      </patternFill>
    </fill>
    <fill>
      <patternFill patternType="solid">
        <fgColor rgb="FFB2CBEA"/>
      </patternFill>
    </fill>
    <fill>
      <patternFill patternType="solid">
        <fgColor theme="3" tint="9.9978637043366805E-2"/>
        <bgColor indexed="64"/>
      </patternFill>
    </fill>
    <fill>
      <patternFill patternType="solid">
        <fgColor rgb="FFE4ECF6"/>
      </patternFill>
    </fill>
    <fill>
      <patternFill patternType="solid">
        <fgColor theme="4" tint="-0.499984740745262"/>
        <bgColor indexed="64"/>
      </patternFill>
    </fill>
    <fill>
      <patternFill patternType="solid">
        <fgColor rgb="FF000000"/>
        <bgColor rgb="FF000000"/>
      </patternFill>
    </fill>
    <fill>
      <patternFill patternType="solid">
        <fgColor rgb="FFDAE9F8"/>
        <bgColor rgb="FF000000"/>
      </patternFill>
    </fill>
    <fill>
      <patternFill patternType="solid">
        <fgColor theme="7" tint="0.79998168889431442"/>
        <bgColor indexed="64"/>
      </patternFill>
    </fill>
    <fill>
      <patternFill patternType="solid">
        <fgColor rgb="FFFFC000"/>
        <bgColor indexed="64"/>
      </patternFill>
    </fill>
    <fill>
      <patternFill patternType="solid">
        <fgColor theme="3" tint="0.749992370372631"/>
        <bgColor indexed="64"/>
      </patternFill>
    </fill>
    <fill>
      <patternFill patternType="solid">
        <fgColor theme="4" tint="0.79998168889431442"/>
        <bgColor indexed="64"/>
      </patternFill>
    </fill>
  </fills>
  <borders count="8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top/>
      <bottom style="thin">
        <color indexed="64"/>
      </bottom>
      <diagonal/>
    </border>
    <border>
      <left/>
      <right/>
      <top/>
      <bottom style="medium">
        <color rgb="FFE5E5E5"/>
      </bottom>
      <diagonal/>
    </border>
    <border>
      <left style="medium">
        <color rgb="FFE5E5E5"/>
      </left>
      <right/>
      <top/>
      <bottom style="medium">
        <color rgb="FFE5E5E5"/>
      </bottom>
      <diagonal/>
    </border>
    <border>
      <left style="medium">
        <color rgb="FFE5E5E5"/>
      </left>
      <right/>
      <top/>
      <bottom/>
      <diagonal/>
    </border>
    <border>
      <left/>
      <right style="medium">
        <color rgb="FFE5E5E5"/>
      </right>
      <top style="medium">
        <color rgb="FFE5E5E5"/>
      </top>
      <bottom/>
      <diagonal/>
    </border>
    <border>
      <left/>
      <right style="medium">
        <color rgb="FFE5E5E5"/>
      </right>
      <top/>
      <bottom style="medium">
        <color rgb="FFE5E5E5"/>
      </bottom>
      <diagonal/>
    </border>
    <border>
      <left style="medium">
        <color rgb="FFE5E5E5"/>
      </left>
      <right style="medium">
        <color rgb="FFE5E5E5"/>
      </right>
      <top style="medium">
        <color rgb="FFE5E5E5"/>
      </top>
      <bottom/>
      <diagonal/>
    </border>
    <border>
      <left style="medium">
        <color rgb="FFE5E5E5"/>
      </left>
      <right style="medium">
        <color rgb="FFE5E5E5"/>
      </right>
      <top/>
      <bottom style="medium">
        <color rgb="FFE5E5E5"/>
      </bottom>
      <diagonal/>
    </border>
    <border>
      <left/>
      <right/>
      <top style="medium">
        <color rgb="FF000000"/>
      </top>
      <bottom style="medium">
        <color rgb="FFE5E5E5"/>
      </bottom>
      <diagonal/>
    </border>
    <border>
      <left style="medium">
        <color rgb="FFE5E5E5"/>
      </left>
      <right/>
      <top style="medium">
        <color rgb="FF000000"/>
      </top>
      <bottom style="medium">
        <color rgb="FFE5E5E5"/>
      </bottom>
      <diagonal/>
    </border>
    <border>
      <left style="medium">
        <color indexed="64"/>
      </left>
      <right/>
      <top/>
      <bottom/>
      <diagonal/>
    </border>
    <border>
      <left/>
      <right style="thin">
        <color theme="0"/>
      </right>
      <top/>
      <bottom/>
      <diagonal/>
    </border>
    <border>
      <left/>
      <right style="thin">
        <color theme="0"/>
      </right>
      <top style="thin">
        <color theme="0"/>
      </top>
      <bottom/>
      <diagonal/>
    </border>
    <border>
      <left/>
      <right style="thin">
        <color theme="0"/>
      </right>
      <top style="thin">
        <color theme="0"/>
      </top>
      <bottom style="thin">
        <color theme="0"/>
      </bottom>
      <diagonal/>
    </border>
    <border>
      <left/>
      <right style="thin">
        <color theme="0"/>
      </right>
      <top/>
      <bottom style="thin">
        <color theme="0"/>
      </bottom>
      <diagonal/>
    </border>
    <border>
      <left style="thin">
        <color theme="0"/>
      </left>
      <right/>
      <top style="thin">
        <color theme="0"/>
      </top>
      <bottom/>
      <diagonal/>
    </border>
    <border>
      <left style="thin">
        <color theme="0"/>
      </left>
      <right/>
      <top/>
      <bottom style="thin">
        <color theme="0"/>
      </bottom>
      <diagonal/>
    </border>
    <border>
      <left style="thin">
        <color theme="0"/>
      </left>
      <right/>
      <top/>
      <bottom/>
      <diagonal/>
    </border>
    <border>
      <left style="thin">
        <color theme="0"/>
      </left>
      <right/>
      <top style="thin">
        <color theme="0"/>
      </top>
      <bottom style="thin">
        <color theme="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top/>
      <bottom style="thin">
        <color theme="0"/>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theme="0"/>
      </left>
      <right style="thin">
        <color theme="0"/>
      </right>
      <top/>
      <bottom style="thin">
        <color theme="0"/>
      </bottom>
      <diagonal/>
    </border>
    <border>
      <left/>
      <right/>
      <top style="thin">
        <color theme="0"/>
      </top>
      <bottom style="thin">
        <color theme="0"/>
      </bottom>
      <diagonal/>
    </border>
    <border>
      <left style="thin">
        <color theme="0"/>
      </left>
      <right style="thin">
        <color theme="0"/>
      </right>
      <top style="thin">
        <color theme="0"/>
      </top>
      <bottom/>
      <diagonal/>
    </border>
    <border>
      <left style="thin">
        <color rgb="FFFFFFFF"/>
      </left>
      <right/>
      <top/>
      <bottom/>
      <diagonal/>
    </border>
    <border>
      <left style="thin">
        <color rgb="FF738090"/>
      </left>
      <right/>
      <top/>
      <bottom/>
      <diagonal/>
    </border>
    <border>
      <left style="thin">
        <color rgb="FF738090"/>
      </left>
      <right/>
      <top/>
      <bottom style="thin">
        <color rgb="FF738090"/>
      </bottom>
      <diagonal/>
    </border>
    <border>
      <left/>
      <right/>
      <top/>
      <bottom style="thin">
        <color rgb="FF738090"/>
      </bottom>
      <diagonal/>
    </border>
    <border>
      <left style="thin">
        <color rgb="FFFFFFFF"/>
      </left>
      <right/>
      <top style="thin">
        <color rgb="FF858585"/>
      </top>
      <bottom style="thin">
        <color rgb="FF858585"/>
      </bottom>
      <diagonal/>
    </border>
    <border>
      <left/>
      <right/>
      <top style="thin">
        <color rgb="FF858585"/>
      </top>
      <bottom style="thin">
        <color rgb="FF858585"/>
      </bottom>
      <diagonal/>
    </border>
    <border>
      <left/>
      <right/>
      <top/>
      <bottom style="thin">
        <color rgb="FFCCCCCC"/>
      </bottom>
      <diagonal/>
    </border>
    <border>
      <left/>
      <right/>
      <top style="thin">
        <color rgb="FFCCCCCC"/>
      </top>
      <bottom style="thin">
        <color rgb="FFCCCCCC"/>
      </bottom>
      <diagonal/>
    </border>
    <border>
      <left/>
      <right/>
      <top style="thin">
        <color rgb="FFCCCCCC"/>
      </top>
      <bottom/>
      <diagonal/>
    </border>
    <border>
      <left style="thin">
        <color rgb="FFFFFFFF"/>
      </left>
      <right/>
      <top/>
      <bottom style="thin">
        <color rgb="FF858585"/>
      </bottom>
      <diagonal/>
    </border>
    <border>
      <left/>
      <right/>
      <top/>
      <bottom style="thin">
        <color rgb="FF858585"/>
      </bottom>
      <diagonal/>
    </border>
    <border>
      <left style="thin">
        <color rgb="FFFFFFFF"/>
      </left>
      <right/>
      <top style="thin">
        <color rgb="FF858585"/>
      </top>
      <bottom/>
      <diagonal/>
    </border>
    <border>
      <left/>
      <right/>
      <top style="thin">
        <color rgb="FF858585"/>
      </top>
      <bottom/>
      <diagonal/>
    </border>
    <border>
      <left/>
      <right style="thin">
        <color rgb="FFFFFFFF"/>
      </right>
      <top/>
      <bottom/>
      <diagonal/>
    </border>
    <border>
      <left style="thin">
        <color rgb="FFFFFFFF"/>
      </left>
      <right/>
      <top style="thin">
        <color rgb="FF738090"/>
      </top>
      <bottom style="thin">
        <color rgb="FF858585"/>
      </bottom>
      <diagonal/>
    </border>
    <border>
      <left/>
      <right/>
      <top style="thin">
        <color rgb="FF738090"/>
      </top>
      <bottom style="thin">
        <color rgb="FF858585"/>
      </bottom>
      <diagonal/>
    </border>
    <border>
      <left/>
      <right style="thin">
        <color indexed="64"/>
      </right>
      <top/>
      <bottom style="thin">
        <color indexed="64"/>
      </bottom>
      <diagonal/>
    </border>
    <border>
      <left/>
      <right style="thin">
        <color indexed="64"/>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thin">
        <color rgb="FFFFFFFF"/>
      </left>
      <right/>
      <top style="thin">
        <color rgb="FFFFFFFF"/>
      </top>
      <bottom/>
      <diagonal/>
    </border>
    <border>
      <left/>
      <right/>
      <top style="thin">
        <color rgb="FFFFFFFF"/>
      </top>
      <bottom/>
      <diagonal/>
    </border>
    <border>
      <left style="thin">
        <color rgb="FFFFFFFF"/>
      </left>
      <right/>
      <top/>
      <bottom style="thin">
        <color rgb="FFFFFFFF"/>
      </bottom>
      <diagonal/>
    </border>
    <border>
      <left/>
      <right/>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theme="0"/>
      </bottom>
      <diagonal/>
    </border>
    <border>
      <left/>
      <right style="thin">
        <color rgb="FF000000"/>
      </right>
      <top/>
      <bottom style="thin">
        <color theme="0"/>
      </bottom>
      <diagonal/>
    </border>
    <border>
      <left style="thin">
        <color rgb="FF000000"/>
      </left>
      <right/>
      <top style="thin">
        <color theme="0"/>
      </top>
      <bottom style="thin">
        <color theme="0"/>
      </bottom>
      <diagonal/>
    </border>
    <border>
      <left/>
      <right style="thin">
        <color rgb="FF000000"/>
      </right>
      <top style="thin">
        <color theme="0"/>
      </top>
      <bottom style="thin">
        <color theme="0"/>
      </bottom>
      <diagonal/>
    </border>
    <border>
      <left style="thin">
        <color rgb="FF000000"/>
      </left>
      <right style="thin">
        <color rgb="FF000000"/>
      </right>
      <top style="thin">
        <color rgb="FF000000"/>
      </top>
      <bottom/>
      <diagonal/>
    </border>
    <border>
      <left style="thin">
        <color theme="0"/>
      </left>
      <right style="thin">
        <color theme="0"/>
      </right>
      <top/>
      <bottom style="thin">
        <color rgb="FF000000"/>
      </bottom>
      <diagonal/>
    </border>
    <border>
      <left style="thin">
        <color theme="0"/>
      </left>
      <right style="thin">
        <color theme="0"/>
      </right>
      <top style="thin">
        <color rgb="FF000000"/>
      </top>
      <bottom style="thin">
        <color rgb="FF000000"/>
      </bottom>
      <diagonal/>
    </border>
    <border>
      <left style="thin">
        <color theme="0"/>
      </left>
      <right/>
      <top/>
      <bottom style="thin">
        <color rgb="FF000000"/>
      </bottom>
      <diagonal/>
    </border>
    <border>
      <left style="thin">
        <color theme="0"/>
      </left>
      <right/>
      <top style="thin">
        <color rgb="FF000000"/>
      </top>
      <bottom style="thin">
        <color rgb="FF000000"/>
      </bottom>
      <diagonal/>
    </border>
    <border>
      <left/>
      <right style="thin">
        <color theme="0"/>
      </right>
      <top/>
      <bottom style="thin">
        <color rgb="FF000000"/>
      </bottom>
      <diagonal/>
    </border>
    <border>
      <left/>
      <right style="thin">
        <color theme="0"/>
      </right>
      <top style="thin">
        <color rgb="FF000000"/>
      </top>
      <bottom style="thin">
        <color rgb="FF000000"/>
      </bottom>
      <diagonal/>
    </border>
    <border>
      <left style="thin">
        <color theme="0"/>
      </left>
      <right style="thin">
        <color theme="0"/>
      </right>
      <top/>
      <bottom/>
      <diagonal/>
    </border>
    <border>
      <left style="thin">
        <color theme="0"/>
      </left>
      <right/>
      <top style="thin">
        <color rgb="FF000000"/>
      </top>
      <bottom style="thin">
        <color theme="0"/>
      </bottom>
      <diagonal/>
    </border>
    <border>
      <left style="thin">
        <color theme="0"/>
      </left>
      <right style="thin">
        <color theme="0"/>
      </right>
      <top style="thin">
        <color rgb="FF000000"/>
      </top>
      <bottom style="thin">
        <color theme="0"/>
      </bottom>
      <diagonal/>
    </border>
    <border>
      <left/>
      <right style="thin">
        <color theme="0"/>
      </right>
      <top style="thin">
        <color rgb="FF000000"/>
      </top>
      <bottom style="thin">
        <color theme="0"/>
      </bottom>
      <diagonal/>
    </border>
    <border>
      <left style="thin">
        <color theme="0"/>
      </left>
      <right/>
      <top style="thin">
        <color rgb="FF000000"/>
      </top>
      <bottom/>
      <diagonal/>
    </border>
    <border>
      <left style="thin">
        <color theme="0"/>
      </left>
      <right style="thin">
        <color theme="0"/>
      </right>
      <top style="thin">
        <color rgb="FF000000"/>
      </top>
      <bottom/>
      <diagonal/>
    </border>
    <border>
      <left/>
      <right style="thin">
        <color theme="0"/>
      </right>
      <top style="thin">
        <color rgb="FF000000"/>
      </top>
      <bottom/>
      <diagonal/>
    </border>
    <border>
      <left/>
      <right/>
      <top style="medium">
        <color indexed="64"/>
      </top>
      <bottom style="thin">
        <color indexed="64"/>
      </bottom>
      <diagonal/>
    </border>
  </borders>
  <cellStyleXfs count="8">
    <xf numFmtId="0" fontId="0" fillId="0" borderId="0"/>
    <xf numFmtId="9" fontId="1" fillId="0" borderId="0" applyFont="0" applyFill="0" applyBorder="0" applyAlignment="0" applyProtection="0"/>
    <xf numFmtId="43" fontId="1" fillId="0" borderId="0" applyFont="0" applyFill="0" applyBorder="0" applyAlignment="0" applyProtection="0"/>
    <xf numFmtId="0" fontId="47" fillId="0" borderId="0"/>
    <xf numFmtId="0" fontId="63" fillId="0" borderId="0"/>
    <xf numFmtId="9" fontId="63" fillId="0" borderId="0" applyFon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cellStyleXfs>
  <cellXfs count="708">
    <xf numFmtId="0" fontId="0" fillId="0" borderId="0" xfId="0"/>
    <xf numFmtId="3" fontId="0" fillId="0" borderId="0" xfId="0" applyNumberFormat="1"/>
    <xf numFmtId="167" fontId="0" fillId="0" borderId="0" xfId="0" applyNumberFormat="1"/>
    <xf numFmtId="166" fontId="0" fillId="0" borderId="0" xfId="0" applyNumberFormat="1"/>
    <xf numFmtId="166" fontId="4" fillId="2" borderId="0" xfId="0" applyNumberFormat="1" applyFont="1" applyFill="1" applyAlignment="1">
      <alignment vertical="center"/>
    </xf>
    <xf numFmtId="166" fontId="3" fillId="2" borderId="0" xfId="0" applyNumberFormat="1" applyFont="1" applyFill="1" applyAlignment="1">
      <alignment vertical="center"/>
    </xf>
    <xf numFmtId="166" fontId="5" fillId="2" borderId="0" xfId="0" applyNumberFormat="1" applyFont="1" applyFill="1"/>
    <xf numFmtId="166" fontId="0" fillId="0" borderId="7" xfId="0" applyNumberFormat="1" applyBorder="1" applyAlignment="1">
      <alignment horizontal="right" wrapText="1"/>
    </xf>
    <xf numFmtId="166" fontId="0" fillId="0" borderId="0" xfId="0" applyNumberFormat="1" applyAlignment="1">
      <alignment horizontal="right" wrapText="1"/>
    </xf>
    <xf numFmtId="166" fontId="0" fillId="0" borderId="7" xfId="0" applyNumberFormat="1" applyBorder="1" applyAlignment="1">
      <alignment horizontal="right" vertical="top" wrapText="1"/>
    </xf>
    <xf numFmtId="166" fontId="7" fillId="4" borderId="0" xfId="0" applyNumberFormat="1" applyFont="1" applyFill="1" applyAlignment="1">
      <alignment horizontal="left" vertical="center" wrapText="1"/>
    </xf>
    <xf numFmtId="166" fontId="7" fillId="0" borderId="7" xfId="0" applyNumberFormat="1" applyFont="1" applyBorder="1" applyAlignment="1">
      <alignment horizontal="left" vertical="center" wrapText="1"/>
    </xf>
    <xf numFmtId="166" fontId="12" fillId="0" borderId="5" xfId="0" applyNumberFormat="1" applyFont="1" applyBorder="1" applyAlignment="1">
      <alignment horizontal="right" wrapText="1"/>
    </xf>
    <xf numFmtId="166" fontId="0" fillId="4" borderId="0" xfId="0" applyNumberFormat="1" applyFill="1"/>
    <xf numFmtId="166" fontId="10" fillId="0" borderId="7" xfId="0" applyNumberFormat="1" applyFont="1" applyBorder="1" applyAlignment="1">
      <alignment horizontal="left" vertical="center" wrapText="1"/>
    </xf>
    <xf numFmtId="0" fontId="12" fillId="0" borderId="5" xfId="0" applyFont="1" applyBorder="1" applyAlignment="1">
      <alignment horizontal="right" wrapText="1"/>
    </xf>
    <xf numFmtId="166" fontId="13" fillId="0" borderId="7" xfId="0" applyNumberFormat="1" applyFont="1" applyBorder="1" applyAlignment="1">
      <alignment horizontal="left" vertical="center" wrapText="1"/>
    </xf>
    <xf numFmtId="166" fontId="13" fillId="0" borderId="8" xfId="0" applyNumberFormat="1" applyFont="1" applyBorder="1" applyAlignment="1">
      <alignment horizontal="right" vertical="center" wrapText="1"/>
    </xf>
    <xf numFmtId="166" fontId="10" fillId="0" borderId="7" xfId="0" applyNumberFormat="1" applyFont="1" applyBorder="1" applyAlignment="1">
      <alignment horizontal="left" vertical="center" wrapText="1" indent="2"/>
    </xf>
    <xf numFmtId="166" fontId="13" fillId="0" borderId="10" xfId="0" applyNumberFormat="1" applyFont="1" applyBorder="1" applyAlignment="1">
      <alignment horizontal="left" vertical="center" wrapText="1"/>
    </xf>
    <xf numFmtId="166" fontId="14" fillId="3" borderId="0" xfId="0" applyNumberFormat="1" applyFont="1" applyFill="1" applyAlignment="1">
      <alignment horizontal="right" vertical="center" readingOrder="1"/>
    </xf>
    <xf numFmtId="166" fontId="13" fillId="0" borderId="11" xfId="0" applyNumberFormat="1" applyFont="1" applyBorder="1" applyAlignment="1">
      <alignment horizontal="left" vertical="center" wrapText="1"/>
    </xf>
    <xf numFmtId="166" fontId="13" fillId="0" borderId="10" xfId="0" applyNumberFormat="1" applyFont="1" applyBorder="1" applyAlignment="1">
      <alignment horizontal="left" vertical="center" wrapText="1" indent="2"/>
    </xf>
    <xf numFmtId="166" fontId="13" fillId="0" borderId="11" xfId="0" applyNumberFormat="1" applyFont="1" applyBorder="1" applyAlignment="1">
      <alignment horizontal="left" vertical="center" wrapText="1" indent="2"/>
    </xf>
    <xf numFmtId="166" fontId="10" fillId="0" borderId="10" xfId="0" applyNumberFormat="1" applyFont="1" applyBorder="1" applyAlignment="1">
      <alignment horizontal="left" vertical="center" wrapText="1"/>
    </xf>
    <xf numFmtId="166" fontId="11" fillId="0" borderId="7" xfId="0" applyNumberFormat="1" applyFont="1" applyBorder="1" applyAlignment="1">
      <alignment horizontal="right" wrapText="1"/>
    </xf>
    <xf numFmtId="166" fontId="10" fillId="0" borderId="11" xfId="0" applyNumberFormat="1" applyFont="1" applyBorder="1" applyAlignment="1">
      <alignment horizontal="left" vertical="center" wrapText="1"/>
    </xf>
    <xf numFmtId="166" fontId="16" fillId="0" borderId="8" xfId="0" applyNumberFormat="1" applyFont="1" applyBorder="1" applyAlignment="1">
      <alignment horizontal="right" vertical="center" wrapText="1"/>
    </xf>
    <xf numFmtId="166" fontId="10" fillId="0" borderId="10" xfId="0" applyNumberFormat="1" applyFont="1" applyBorder="1" applyAlignment="1">
      <alignment horizontal="left" vertical="center" wrapText="1" indent="2"/>
    </xf>
    <xf numFmtId="166" fontId="10" fillId="0" borderId="11" xfId="0" applyNumberFormat="1" applyFont="1" applyBorder="1" applyAlignment="1">
      <alignment horizontal="left" vertical="center" wrapText="1" indent="2"/>
    </xf>
    <xf numFmtId="166" fontId="11" fillId="0" borderId="7" xfId="0" applyNumberFormat="1" applyFont="1" applyBorder="1" applyAlignment="1">
      <alignment horizontal="left" wrapText="1"/>
    </xf>
    <xf numFmtId="166" fontId="10" fillId="0" borderId="7" xfId="0" applyNumberFormat="1" applyFont="1" applyBorder="1" applyAlignment="1">
      <alignment horizontal="left" vertical="center" wrapText="1" indent="4"/>
    </xf>
    <xf numFmtId="166" fontId="10" fillId="0" borderId="10" xfId="0" applyNumberFormat="1" applyFont="1" applyBorder="1" applyAlignment="1">
      <alignment horizontal="left" vertical="center" wrapText="1" indent="4"/>
    </xf>
    <xf numFmtId="166" fontId="10" fillId="0" borderId="11" xfId="0" applyNumberFormat="1" applyFont="1" applyBorder="1" applyAlignment="1">
      <alignment horizontal="left" vertical="center" wrapText="1" indent="4"/>
    </xf>
    <xf numFmtId="166" fontId="13" fillId="0" borderId="7" xfId="0" applyNumberFormat="1" applyFont="1" applyBorder="1" applyAlignment="1">
      <alignment horizontal="left" vertical="center" wrapText="1" indent="2"/>
    </xf>
    <xf numFmtId="166" fontId="7" fillId="0" borderId="0" xfId="0" applyNumberFormat="1" applyFont="1" applyAlignment="1">
      <alignment horizontal="left" vertical="center" wrapText="1" indent="4"/>
    </xf>
    <xf numFmtId="166" fontId="13" fillId="0" borderId="7" xfId="0" applyNumberFormat="1" applyFont="1" applyBorder="1" applyAlignment="1">
      <alignment horizontal="left" vertical="center" wrapText="1" indent="4"/>
    </xf>
    <xf numFmtId="166" fontId="13" fillId="0" borderId="0" xfId="0" applyNumberFormat="1" applyFont="1" applyAlignment="1">
      <alignment horizontal="left" vertical="center" wrapText="1"/>
    </xf>
    <xf numFmtId="166" fontId="13" fillId="0" borderId="9" xfId="0" applyNumberFormat="1" applyFont="1" applyBorder="1" applyAlignment="1">
      <alignment horizontal="right" vertical="center" wrapText="1"/>
    </xf>
    <xf numFmtId="0" fontId="17" fillId="0" borderId="7" xfId="0" applyFont="1" applyBorder="1" applyAlignment="1">
      <alignment horizontal="left" wrapText="1"/>
    </xf>
    <xf numFmtId="0" fontId="18" fillId="0" borderId="5" xfId="0" applyFont="1" applyBorder="1" applyAlignment="1">
      <alignment horizontal="right" wrapText="1"/>
    </xf>
    <xf numFmtId="0" fontId="0" fillId="0" borderId="7" xfId="0" applyBorder="1" applyAlignment="1">
      <alignment horizontal="left" vertical="center" wrapText="1"/>
    </xf>
    <xf numFmtId="0" fontId="0" fillId="0" borderId="7" xfId="0" applyBorder="1" applyAlignment="1">
      <alignment horizontal="left" vertical="center" wrapText="1" indent="2"/>
    </xf>
    <xf numFmtId="0" fontId="0" fillId="0" borderId="7" xfId="0" applyBorder="1" applyAlignment="1">
      <alignment vertical="center" wrapText="1"/>
    </xf>
    <xf numFmtId="0" fontId="0" fillId="0" borderId="7" xfId="0" applyBorder="1" applyAlignment="1">
      <alignment horizontal="left" vertical="center" wrapText="1" indent="4"/>
    </xf>
    <xf numFmtId="0" fontId="0" fillId="0" borderId="10" xfId="0" applyBorder="1" applyAlignment="1">
      <alignment vertical="center" wrapText="1"/>
    </xf>
    <xf numFmtId="0" fontId="0" fillId="0" borderId="11" xfId="0" applyBorder="1" applyAlignment="1">
      <alignment vertical="center" wrapText="1"/>
    </xf>
    <xf numFmtId="0" fontId="19" fillId="0" borderId="0" xfId="0" applyFont="1" applyAlignment="1">
      <alignment horizontal="left" vertical="center" wrapText="1"/>
    </xf>
    <xf numFmtId="167" fontId="0" fillId="0" borderId="8" xfId="0" applyNumberFormat="1" applyBorder="1" applyAlignment="1">
      <alignment horizontal="right" vertical="center" wrapText="1"/>
    </xf>
    <xf numFmtId="167" fontId="17" fillId="0" borderId="7" xfId="0" applyNumberFormat="1" applyFont="1" applyBorder="1" applyAlignment="1">
      <alignment horizontal="right" wrapText="1"/>
    </xf>
    <xf numFmtId="0" fontId="6" fillId="6" borderId="0" xfId="0" applyFont="1" applyFill="1" applyAlignment="1">
      <alignment vertical="center"/>
    </xf>
    <xf numFmtId="167" fontId="2" fillId="0" borderId="8" xfId="0" applyNumberFormat="1" applyFont="1" applyBorder="1" applyAlignment="1">
      <alignment horizontal="right" vertical="center" wrapText="1"/>
    </xf>
    <xf numFmtId="0" fontId="9" fillId="7" borderId="0" xfId="0" applyFont="1" applyFill="1"/>
    <xf numFmtId="0" fontId="9" fillId="7" borderId="17" xfId="0" applyFont="1" applyFill="1" applyBorder="1"/>
    <xf numFmtId="10" fontId="9" fillId="7" borderId="0" xfId="0" applyNumberFormat="1" applyFont="1" applyFill="1"/>
    <xf numFmtId="10" fontId="9" fillId="7" borderId="0" xfId="1" applyNumberFormat="1" applyFont="1" applyFill="1"/>
    <xf numFmtId="10" fontId="9" fillId="7" borderId="18" xfId="0" applyNumberFormat="1" applyFont="1" applyFill="1" applyBorder="1"/>
    <xf numFmtId="0" fontId="8" fillId="7" borderId="22" xfId="0" applyFont="1" applyFill="1" applyBorder="1"/>
    <xf numFmtId="0" fontId="8" fillId="7" borderId="24" xfId="0" applyFont="1" applyFill="1" applyBorder="1"/>
    <xf numFmtId="0" fontId="8" fillId="7" borderId="23" xfId="0" applyFont="1" applyFill="1" applyBorder="1"/>
    <xf numFmtId="0" fontId="8" fillId="7" borderId="21" xfId="0" applyFont="1" applyFill="1" applyBorder="1"/>
    <xf numFmtId="164" fontId="9" fillId="7" borderId="20" xfId="1" applyNumberFormat="1" applyFont="1" applyFill="1" applyBorder="1"/>
    <xf numFmtId="165" fontId="9" fillId="7" borderId="19" xfId="0" applyNumberFormat="1" applyFont="1" applyFill="1" applyBorder="1"/>
    <xf numFmtId="0" fontId="9" fillId="7" borderId="17" xfId="1" applyNumberFormat="1" applyFont="1" applyFill="1" applyBorder="1"/>
    <xf numFmtId="10" fontId="9" fillId="7" borderId="17" xfId="0" applyNumberFormat="1" applyFont="1" applyFill="1" applyBorder="1"/>
    <xf numFmtId="164" fontId="9" fillId="7" borderId="20" xfId="0" applyNumberFormat="1" applyFont="1" applyFill="1" applyBorder="1"/>
    <xf numFmtId="0" fontId="8" fillId="7" borderId="19" xfId="0" applyFont="1" applyFill="1" applyBorder="1"/>
    <xf numFmtId="0" fontId="8" fillId="8" borderId="0" xfId="0" applyFont="1" applyFill="1"/>
    <xf numFmtId="0" fontId="21" fillId="0" borderId="0" xfId="0" applyFont="1"/>
    <xf numFmtId="167" fontId="21" fillId="0" borderId="0" xfId="0" applyNumberFormat="1" applyFont="1"/>
    <xf numFmtId="167" fontId="6" fillId="6" borderId="0" xfId="0" applyNumberFormat="1" applyFont="1" applyFill="1"/>
    <xf numFmtId="0" fontId="22" fillId="0" borderId="7" xfId="0" applyFont="1" applyBorder="1" applyAlignment="1">
      <alignment horizontal="left" wrapText="1"/>
    </xf>
    <xf numFmtId="0" fontId="21" fillId="0" borderId="7" xfId="0" applyFont="1" applyBorder="1" applyAlignment="1">
      <alignment horizontal="left" vertical="center" wrapText="1"/>
    </xf>
    <xf numFmtId="167" fontId="21" fillId="0" borderId="8" xfId="0" applyNumberFormat="1" applyFont="1" applyBorder="1" applyAlignment="1">
      <alignment horizontal="right" vertical="center" wrapText="1"/>
    </xf>
    <xf numFmtId="0" fontId="21" fillId="0" borderId="7" xfId="0" applyFont="1" applyBorder="1" applyAlignment="1">
      <alignment horizontal="left" vertical="center" wrapText="1" indent="2"/>
    </xf>
    <xf numFmtId="0" fontId="6" fillId="0" borderId="7" xfId="0" applyFont="1" applyBorder="1" applyAlignment="1">
      <alignment horizontal="left" vertical="center" wrapText="1"/>
    </xf>
    <xf numFmtId="167" fontId="6" fillId="0" borderId="8" xfId="0" applyNumberFormat="1" applyFont="1" applyBorder="1" applyAlignment="1">
      <alignment horizontal="right" vertical="center" wrapText="1"/>
    </xf>
    <xf numFmtId="167" fontId="22" fillId="0" borderId="7" xfId="0" applyNumberFormat="1" applyFont="1" applyBorder="1" applyAlignment="1">
      <alignment horizontal="right" wrapText="1"/>
    </xf>
    <xf numFmtId="0" fontId="21" fillId="0" borderId="7" xfId="0" applyFont="1" applyBorder="1" applyAlignment="1">
      <alignment horizontal="left" vertical="center" wrapText="1" indent="4"/>
    </xf>
    <xf numFmtId="0" fontId="23" fillId="0" borderId="5" xfId="0" applyFont="1" applyBorder="1" applyAlignment="1">
      <alignment horizontal="right" wrapText="1"/>
    </xf>
    <xf numFmtId="167" fontId="0" fillId="0" borderId="8" xfId="0" applyNumberFormat="1" applyBorder="1" applyAlignment="1">
      <alignment vertical="center" wrapText="1"/>
    </xf>
    <xf numFmtId="167" fontId="0" fillId="0" borderId="12" xfId="0" applyNumberFormat="1" applyBorder="1" applyAlignment="1">
      <alignment vertical="center" wrapText="1"/>
    </xf>
    <xf numFmtId="167" fontId="0" fillId="0" borderId="13" xfId="0" applyNumberFormat="1" applyBorder="1" applyAlignment="1">
      <alignment vertical="center" wrapText="1"/>
    </xf>
    <xf numFmtId="0" fontId="2" fillId="0" borderId="11" xfId="0" applyFont="1" applyBorder="1" applyAlignment="1">
      <alignment vertical="center" wrapText="1"/>
    </xf>
    <xf numFmtId="167" fontId="2" fillId="0" borderId="13" xfId="0" applyNumberFormat="1" applyFont="1" applyBorder="1" applyAlignment="1">
      <alignment vertical="center" wrapText="1"/>
    </xf>
    <xf numFmtId="0" fontId="2" fillId="0" borderId="7" xfId="0" applyFont="1" applyBorder="1" applyAlignment="1">
      <alignment horizontal="left" vertical="center" wrapText="1" indent="2"/>
    </xf>
    <xf numFmtId="0" fontId="21" fillId="0" borderId="10" xfId="0" applyFont="1" applyBorder="1" applyAlignment="1">
      <alignment vertical="center" wrapText="1"/>
    </xf>
    <xf numFmtId="167" fontId="21" fillId="0" borderId="12" xfId="0" applyNumberFormat="1" applyFont="1" applyBorder="1" applyAlignment="1">
      <alignment vertical="center" wrapText="1"/>
    </xf>
    <xf numFmtId="0" fontId="25" fillId="0" borderId="0" xfId="0" applyFont="1"/>
    <xf numFmtId="0" fontId="26" fillId="0" borderId="26" xfId="0" applyFont="1" applyBorder="1" applyAlignment="1">
      <alignment wrapText="1"/>
    </xf>
    <xf numFmtId="0" fontId="27" fillId="0" borderId="26" xfId="0" applyFont="1" applyBorder="1"/>
    <xf numFmtId="0" fontId="28" fillId="0" borderId="0" xfId="0" applyFont="1" applyAlignment="1">
      <alignment wrapText="1"/>
    </xf>
    <xf numFmtId="0" fontId="29" fillId="0" borderId="0" xfId="0" applyFont="1"/>
    <xf numFmtId="0" fontId="30" fillId="0" borderId="0" xfId="0" applyFont="1" applyAlignment="1">
      <alignment wrapText="1"/>
    </xf>
    <xf numFmtId="0" fontId="31" fillId="0" borderId="0" xfId="0" applyFont="1"/>
    <xf numFmtId="0" fontId="31" fillId="0" borderId="0" xfId="0" applyFont="1" applyAlignment="1">
      <alignment wrapText="1"/>
    </xf>
    <xf numFmtId="14" fontId="31" fillId="0" borderId="0" xfId="0" applyNumberFormat="1" applyFont="1" applyAlignment="1">
      <alignment wrapText="1"/>
    </xf>
    <xf numFmtId="0" fontId="32" fillId="0" borderId="0" xfId="0" applyFont="1"/>
    <xf numFmtId="0" fontId="24" fillId="0" borderId="0" xfId="0" applyFont="1"/>
    <xf numFmtId="0" fontId="6" fillId="2" borderId="0" xfId="0" applyFont="1" applyFill="1" applyAlignment="1">
      <alignment vertical="center"/>
    </xf>
    <xf numFmtId="0" fontId="33" fillId="0" borderId="7" xfId="0" applyFont="1" applyBorder="1" applyAlignment="1">
      <alignment horizontal="left" vertical="center" wrapText="1"/>
    </xf>
    <xf numFmtId="167" fontId="33" fillId="0" borderId="8" xfId="0" applyNumberFormat="1" applyFont="1" applyBorder="1" applyAlignment="1">
      <alignment horizontal="right" vertical="center" wrapText="1"/>
    </xf>
    <xf numFmtId="0" fontId="34" fillId="0" borderId="7" xfId="0" applyFont="1" applyBorder="1" applyAlignment="1">
      <alignment vertical="center" wrapText="1"/>
    </xf>
    <xf numFmtId="167" fontId="34" fillId="0" borderId="8" xfId="0" applyNumberFormat="1" applyFont="1" applyBorder="1" applyAlignment="1">
      <alignment vertical="center" wrapText="1"/>
    </xf>
    <xf numFmtId="0" fontId="6" fillId="0" borderId="7" xfId="0" applyFont="1" applyBorder="1" applyAlignment="1">
      <alignment horizontal="left" vertical="center" wrapText="1" indent="2"/>
    </xf>
    <xf numFmtId="0" fontId="21" fillId="0" borderId="7" xfId="0" applyFont="1" applyBorder="1" applyAlignment="1">
      <alignment vertical="center" wrapText="1"/>
    </xf>
    <xf numFmtId="167" fontId="21" fillId="0" borderId="8" xfId="0" applyNumberFormat="1" applyFont="1" applyBorder="1" applyAlignment="1">
      <alignment vertical="center" wrapText="1"/>
    </xf>
    <xf numFmtId="0" fontId="34" fillId="0" borderId="7" xfId="0" applyFont="1" applyBorder="1" applyAlignment="1">
      <alignment horizontal="left" vertical="center" wrapText="1" indent="2"/>
    </xf>
    <xf numFmtId="167" fontId="34" fillId="0" borderId="8" xfId="0" applyNumberFormat="1" applyFont="1" applyBorder="1" applyAlignment="1">
      <alignment horizontal="right" vertical="center" wrapText="1"/>
    </xf>
    <xf numFmtId="0" fontId="34" fillId="0" borderId="7" xfId="0" applyFont="1" applyBorder="1" applyAlignment="1">
      <alignment horizontal="left" vertical="center" wrapText="1" indent="4"/>
    </xf>
    <xf numFmtId="0" fontId="21" fillId="0" borderId="11" xfId="0" applyFont="1" applyBorder="1" applyAlignment="1">
      <alignment vertical="center" wrapText="1"/>
    </xf>
    <xf numFmtId="167" fontId="21" fillId="0" borderId="13" xfId="0" applyNumberFormat="1" applyFont="1" applyBorder="1" applyAlignment="1">
      <alignment vertical="center" wrapText="1"/>
    </xf>
    <xf numFmtId="0" fontId="34" fillId="0" borderId="7" xfId="0" applyFont="1" applyBorder="1" applyAlignment="1">
      <alignment horizontal="left" vertical="center" wrapText="1"/>
    </xf>
    <xf numFmtId="0" fontId="34" fillId="0" borderId="10" xfId="0" applyFont="1" applyBorder="1" applyAlignment="1">
      <alignment vertical="center" wrapText="1"/>
    </xf>
    <xf numFmtId="167" fontId="34" fillId="0" borderId="12" xfId="0" applyNumberFormat="1" applyFont="1" applyBorder="1" applyAlignment="1">
      <alignment vertical="center" wrapText="1"/>
    </xf>
    <xf numFmtId="0" fontId="34" fillId="0" borderId="11" xfId="0" applyFont="1" applyBorder="1" applyAlignment="1">
      <alignment vertical="center" wrapText="1"/>
    </xf>
    <xf numFmtId="167" fontId="34" fillId="0" borderId="13" xfId="0" applyNumberFormat="1" applyFont="1" applyBorder="1" applyAlignment="1">
      <alignment vertical="center" wrapText="1"/>
    </xf>
    <xf numFmtId="0" fontId="33" fillId="0" borderId="7" xfId="0" applyFont="1" applyBorder="1" applyAlignment="1">
      <alignment vertical="center" wrapText="1"/>
    </xf>
    <xf numFmtId="167" fontId="33" fillId="0" borderId="8" xfId="0" applyNumberFormat="1" applyFont="1" applyBorder="1" applyAlignment="1">
      <alignment vertical="center" wrapText="1"/>
    </xf>
    <xf numFmtId="0" fontId="33" fillId="0" borderId="7" xfId="0" applyFont="1" applyBorder="1" applyAlignment="1">
      <alignment horizontal="left" vertical="center" wrapText="1" indent="4"/>
    </xf>
    <xf numFmtId="0" fontId="34" fillId="0" borderId="0" xfId="0" applyFont="1" applyAlignment="1">
      <alignment horizontal="left" vertical="center" wrapText="1"/>
    </xf>
    <xf numFmtId="0" fontId="21" fillId="0" borderId="14" xfId="0" applyFont="1" applyBorder="1" applyAlignment="1">
      <alignment horizontal="left" vertical="center" wrapText="1"/>
    </xf>
    <xf numFmtId="167" fontId="21" fillId="0" borderId="15" xfId="0" applyNumberFormat="1" applyFont="1" applyBorder="1" applyAlignment="1">
      <alignment horizontal="right" vertical="center" wrapText="1"/>
    </xf>
    <xf numFmtId="0" fontId="35" fillId="0" borderId="7" xfId="0" applyFont="1" applyBorder="1" applyAlignment="1">
      <alignment horizontal="left" vertical="center" wrapText="1"/>
    </xf>
    <xf numFmtId="167" fontId="35" fillId="0" borderId="8" xfId="0" applyNumberFormat="1" applyFont="1" applyBorder="1" applyAlignment="1">
      <alignment horizontal="right" vertical="center" wrapText="1"/>
    </xf>
    <xf numFmtId="0" fontId="36" fillId="0" borderId="7" xfId="0" applyFont="1" applyBorder="1" applyAlignment="1">
      <alignment horizontal="left" vertical="center" wrapText="1" indent="2"/>
    </xf>
    <xf numFmtId="167" fontId="36" fillId="0" borderId="8" xfId="0" applyNumberFormat="1" applyFont="1" applyBorder="1" applyAlignment="1">
      <alignment horizontal="right" vertical="center" wrapText="1"/>
    </xf>
    <xf numFmtId="0" fontId="2" fillId="0" borderId="8" xfId="0" applyFont="1" applyBorder="1" applyAlignment="1">
      <alignment horizontal="right" vertical="center" wrapText="1"/>
    </xf>
    <xf numFmtId="0" fontId="2" fillId="0" borderId="7" xfId="0" applyFont="1" applyBorder="1" applyAlignment="1">
      <alignment horizontal="left" vertical="center" wrapText="1"/>
    </xf>
    <xf numFmtId="167" fontId="10" fillId="0" borderId="8" xfId="0" applyNumberFormat="1" applyFont="1" applyBorder="1" applyAlignment="1">
      <alignment horizontal="right" vertical="center" wrapText="1"/>
    </xf>
    <xf numFmtId="167" fontId="7" fillId="0" borderId="8" xfId="0" applyNumberFormat="1" applyFont="1" applyBorder="1" applyAlignment="1">
      <alignment horizontal="right" vertical="center" wrapText="1"/>
    </xf>
    <xf numFmtId="167" fontId="10" fillId="0" borderId="12" xfId="0" applyNumberFormat="1" applyFont="1" applyBorder="1" applyAlignment="1">
      <alignment horizontal="right" vertical="center" wrapText="1"/>
    </xf>
    <xf numFmtId="167" fontId="10" fillId="0" borderId="13" xfId="0" applyNumberFormat="1" applyFont="1" applyBorder="1" applyAlignment="1">
      <alignment horizontal="right" vertical="center" wrapText="1"/>
    </xf>
    <xf numFmtId="167" fontId="16" fillId="0" borderId="8" xfId="0" applyNumberFormat="1" applyFont="1" applyBorder="1" applyAlignment="1">
      <alignment horizontal="right" vertical="center" wrapText="1"/>
    </xf>
    <xf numFmtId="167" fontId="7" fillId="0" borderId="9" xfId="0" applyNumberFormat="1" applyFont="1" applyBorder="1" applyAlignment="1">
      <alignment horizontal="right" vertical="center" wrapText="1"/>
    </xf>
    <xf numFmtId="0" fontId="8" fillId="7" borderId="0" xfId="0" applyFont="1" applyFill="1"/>
    <xf numFmtId="0" fontId="39" fillId="7" borderId="0" xfId="0" applyFont="1" applyFill="1"/>
    <xf numFmtId="0" fontId="41" fillId="7" borderId="0" xfId="0" applyFont="1" applyFill="1"/>
    <xf numFmtId="167" fontId="9" fillId="7" borderId="0" xfId="0" applyNumberFormat="1" applyFont="1" applyFill="1"/>
    <xf numFmtId="3" fontId="9" fillId="7" borderId="0" xfId="0" applyNumberFormat="1" applyFont="1" applyFill="1"/>
    <xf numFmtId="0" fontId="43" fillId="2" borderId="0" xfId="0" applyFont="1" applyFill="1" applyAlignment="1">
      <alignment vertical="center"/>
    </xf>
    <xf numFmtId="1" fontId="9" fillId="7" borderId="0" xfId="0" applyNumberFormat="1" applyFont="1" applyFill="1"/>
    <xf numFmtId="14" fontId="37" fillId="7" borderId="0" xfId="0" applyNumberFormat="1" applyFont="1" applyFill="1"/>
    <xf numFmtId="10" fontId="41" fillId="7" borderId="0" xfId="1" applyNumberFormat="1" applyFont="1" applyFill="1"/>
    <xf numFmtId="0" fontId="37" fillId="7" borderId="0" xfId="0" applyFont="1" applyFill="1" applyAlignment="1">
      <alignment horizontal="center"/>
    </xf>
    <xf numFmtId="165" fontId="41" fillId="7" borderId="0" xfId="1" applyNumberFormat="1" applyFont="1" applyFill="1"/>
    <xf numFmtId="0" fontId="41" fillId="7" borderId="0" xfId="1" applyNumberFormat="1" applyFont="1" applyFill="1"/>
    <xf numFmtId="0" fontId="37" fillId="7" borderId="29" xfId="0" applyFont="1" applyFill="1" applyBorder="1"/>
    <xf numFmtId="0" fontId="45" fillId="7" borderId="0" xfId="0" applyFont="1" applyFill="1"/>
    <xf numFmtId="14" fontId="37" fillId="7" borderId="21" xfId="0" applyNumberFormat="1" applyFont="1" applyFill="1" applyBorder="1"/>
    <xf numFmtId="0" fontId="41" fillId="7" borderId="30" xfId="0" applyFont="1" applyFill="1" applyBorder="1"/>
    <xf numFmtId="165" fontId="41" fillId="7" borderId="30" xfId="1" applyNumberFormat="1" applyFont="1" applyFill="1" applyBorder="1"/>
    <xf numFmtId="165" fontId="41" fillId="7" borderId="18" xfId="1" applyNumberFormat="1" applyFont="1" applyFill="1" applyBorder="1"/>
    <xf numFmtId="14" fontId="37" fillId="7" borderId="23" xfId="0" applyNumberFormat="1" applyFont="1" applyFill="1" applyBorder="1"/>
    <xf numFmtId="165" fontId="41" fillId="7" borderId="0" xfId="1" applyNumberFormat="1" applyFont="1" applyFill="1" applyBorder="1"/>
    <xf numFmtId="165" fontId="41" fillId="7" borderId="17" xfId="1" applyNumberFormat="1" applyFont="1" applyFill="1" applyBorder="1"/>
    <xf numFmtId="14" fontId="37" fillId="7" borderId="22" xfId="0" applyNumberFormat="1" applyFont="1" applyFill="1" applyBorder="1"/>
    <xf numFmtId="0" fontId="41" fillId="7" borderId="28" xfId="0" applyFont="1" applyFill="1" applyBorder="1"/>
    <xf numFmtId="165" fontId="41" fillId="7" borderId="28" xfId="1" applyNumberFormat="1" applyFont="1" applyFill="1" applyBorder="1"/>
    <xf numFmtId="0" fontId="41" fillId="7" borderId="20" xfId="1" applyNumberFormat="1" applyFont="1" applyFill="1" applyBorder="1"/>
    <xf numFmtId="0" fontId="41" fillId="7" borderId="0" xfId="1" applyNumberFormat="1" applyFont="1" applyFill="1" applyBorder="1"/>
    <xf numFmtId="0" fontId="41" fillId="7" borderId="17" xfId="1" applyNumberFormat="1" applyFont="1" applyFill="1" applyBorder="1"/>
    <xf numFmtId="10" fontId="41" fillId="7" borderId="28" xfId="1" applyNumberFormat="1" applyFont="1" applyFill="1" applyBorder="1"/>
    <xf numFmtId="10" fontId="41" fillId="7" borderId="20" xfId="1" applyNumberFormat="1" applyFont="1" applyFill="1" applyBorder="1"/>
    <xf numFmtId="0" fontId="41" fillId="7" borderId="21" xfId="2" applyNumberFormat="1" applyFont="1" applyFill="1" applyBorder="1"/>
    <xf numFmtId="0" fontId="41" fillId="7" borderId="18" xfId="1" applyNumberFormat="1" applyFont="1" applyFill="1" applyBorder="1"/>
    <xf numFmtId="0" fontId="41" fillId="7" borderId="23" xfId="2" applyNumberFormat="1" applyFont="1" applyFill="1" applyBorder="1"/>
    <xf numFmtId="0" fontId="41" fillId="7" borderId="23" xfId="0" applyFont="1" applyFill="1" applyBorder="1"/>
    <xf numFmtId="0" fontId="41" fillId="7" borderId="23" xfId="1" applyNumberFormat="1" applyFont="1" applyFill="1" applyBorder="1"/>
    <xf numFmtId="0" fontId="41" fillId="7" borderId="22" xfId="0" applyFont="1" applyFill="1" applyBorder="1"/>
    <xf numFmtId="0" fontId="41" fillId="7" borderId="21" xfId="0" applyFont="1" applyFill="1" applyBorder="1"/>
    <xf numFmtId="0" fontId="41" fillId="7" borderId="20" xfId="0" applyFont="1" applyFill="1" applyBorder="1"/>
    <xf numFmtId="0" fontId="0" fillId="0" borderId="25" xfId="0" applyBorder="1"/>
    <xf numFmtId="0" fontId="24" fillId="0" borderId="25" xfId="0" applyFont="1" applyBorder="1"/>
    <xf numFmtId="3" fontId="0" fillId="0" borderId="25" xfId="0" applyNumberFormat="1" applyBorder="1"/>
    <xf numFmtId="3" fontId="19" fillId="0" borderId="25" xfId="0" applyNumberFormat="1" applyFont="1" applyBorder="1"/>
    <xf numFmtId="3" fontId="19" fillId="0" borderId="0" xfId="0" applyNumberFormat="1" applyFont="1"/>
    <xf numFmtId="0" fontId="24" fillId="0" borderId="27" xfId="0" applyFont="1" applyBorder="1"/>
    <xf numFmtId="3" fontId="0" fillId="0" borderId="27" xfId="0" applyNumberFormat="1" applyBorder="1"/>
    <xf numFmtId="0" fontId="39" fillId="7" borderId="29" xfId="0" applyFont="1" applyFill="1" applyBorder="1"/>
    <xf numFmtId="0" fontId="38" fillId="7" borderId="29" xfId="0" applyFont="1" applyFill="1" applyBorder="1"/>
    <xf numFmtId="10" fontId="39" fillId="7" borderId="29" xfId="0" applyNumberFormat="1" applyFont="1" applyFill="1" applyBorder="1"/>
    <xf numFmtId="165" fontId="39" fillId="7" borderId="29" xfId="0" applyNumberFormat="1" applyFont="1" applyFill="1" applyBorder="1"/>
    <xf numFmtId="170" fontId="39" fillId="7" borderId="29" xfId="0" applyNumberFormat="1" applyFont="1" applyFill="1" applyBorder="1"/>
    <xf numFmtId="169" fontId="39" fillId="7" borderId="29" xfId="0" applyNumberFormat="1" applyFont="1" applyFill="1" applyBorder="1"/>
    <xf numFmtId="0" fontId="47" fillId="10" borderId="0" xfId="3" applyFill="1"/>
    <xf numFmtId="0" fontId="47" fillId="0" borderId="0" xfId="3"/>
    <xf numFmtId="0" fontId="47" fillId="10" borderId="34" xfId="3" applyFill="1" applyBorder="1"/>
    <xf numFmtId="0" fontId="53" fillId="12" borderId="0" xfId="3" applyFont="1" applyFill="1"/>
    <xf numFmtId="0" fontId="55" fillId="2" borderId="0" xfId="3" applyFont="1" applyFill="1"/>
    <xf numFmtId="0" fontId="56" fillId="0" borderId="0" xfId="3" applyFont="1"/>
    <xf numFmtId="0" fontId="42" fillId="12" borderId="0" xfId="3" applyFont="1" applyFill="1"/>
    <xf numFmtId="0" fontId="49" fillId="10" borderId="40" xfId="3" applyFont="1" applyFill="1" applyBorder="1" applyAlignment="1">
      <alignment vertical="top" wrapText="1"/>
    </xf>
    <xf numFmtId="4" fontId="49" fillId="10" borderId="40" xfId="3" applyNumberFormat="1" applyFont="1" applyFill="1" applyBorder="1" applyAlignment="1">
      <alignment vertical="top"/>
    </xf>
    <xf numFmtId="0" fontId="51" fillId="10" borderId="40" xfId="3" applyFont="1" applyFill="1" applyBorder="1" applyAlignment="1">
      <alignment vertical="top" wrapText="1"/>
    </xf>
    <xf numFmtId="4" fontId="49" fillId="10" borderId="41" xfId="3" applyNumberFormat="1" applyFont="1" applyFill="1" applyBorder="1" applyAlignment="1">
      <alignment vertical="top"/>
    </xf>
    <xf numFmtId="3" fontId="49" fillId="10" borderId="40" xfId="3" applyNumberFormat="1" applyFont="1" applyFill="1" applyBorder="1" applyAlignment="1">
      <alignment vertical="top"/>
    </xf>
    <xf numFmtId="0" fontId="52" fillId="12" borderId="38" xfId="3" applyFont="1" applyFill="1" applyBorder="1" applyAlignment="1">
      <alignment vertical="top"/>
    </xf>
    <xf numFmtId="3" fontId="49" fillId="10" borderId="41" xfId="3" applyNumberFormat="1" applyFont="1" applyFill="1" applyBorder="1" applyAlignment="1">
      <alignment vertical="top"/>
    </xf>
    <xf numFmtId="0" fontId="47" fillId="10" borderId="41" xfId="3" applyFill="1" applyBorder="1"/>
    <xf numFmtId="0" fontId="52" fillId="12" borderId="40" xfId="3" applyFont="1" applyFill="1" applyBorder="1" applyAlignment="1">
      <alignment vertical="top" wrapText="1"/>
    </xf>
    <xf numFmtId="0" fontId="49" fillId="10" borderId="41" xfId="3" applyFont="1" applyFill="1" applyBorder="1" applyAlignment="1">
      <alignment vertical="top" wrapText="1"/>
    </xf>
    <xf numFmtId="0" fontId="51" fillId="10" borderId="41" xfId="3" applyFont="1" applyFill="1" applyBorder="1" applyAlignment="1">
      <alignment vertical="top" wrapText="1"/>
    </xf>
    <xf numFmtId="0" fontId="52" fillId="12" borderId="39" xfId="3" applyFont="1" applyFill="1" applyBorder="1" applyAlignment="1">
      <alignment vertical="top"/>
    </xf>
    <xf numFmtId="0" fontId="52" fillId="12" borderId="41" xfId="3" applyFont="1" applyFill="1" applyBorder="1" applyAlignment="1">
      <alignment vertical="top" wrapText="1"/>
    </xf>
    <xf numFmtId="0" fontId="56" fillId="9" borderId="0" xfId="3" applyFont="1" applyFill="1"/>
    <xf numFmtId="0" fontId="60" fillId="0" borderId="0" xfId="3" applyFont="1"/>
    <xf numFmtId="0" fontId="58" fillId="13" borderId="40" xfId="3" applyFont="1" applyFill="1" applyBorder="1" applyAlignment="1">
      <alignment vertical="top" wrapText="1"/>
    </xf>
    <xf numFmtId="0" fontId="58" fillId="0" borderId="40" xfId="3" applyFont="1" applyBorder="1" applyAlignment="1">
      <alignment vertical="top" wrapText="1"/>
    </xf>
    <xf numFmtId="0" fontId="47" fillId="0" borderId="29" xfId="3" applyBorder="1"/>
    <xf numFmtId="0" fontId="60" fillId="0" borderId="29" xfId="3" applyFont="1" applyBorder="1"/>
    <xf numFmtId="0" fontId="58" fillId="0" borderId="29" xfId="3" applyFont="1" applyBorder="1" applyAlignment="1">
      <alignment vertical="top" wrapText="1"/>
    </xf>
    <xf numFmtId="0" fontId="56" fillId="0" borderId="29" xfId="3" applyFont="1" applyBorder="1"/>
    <xf numFmtId="0" fontId="52" fillId="12" borderId="34" xfId="3" applyFont="1" applyFill="1" applyBorder="1" applyAlignment="1">
      <alignment vertical="top"/>
    </xf>
    <xf numFmtId="0" fontId="52" fillId="12" borderId="0" xfId="3" applyFont="1" applyFill="1" applyAlignment="1">
      <alignment vertical="top"/>
    </xf>
    <xf numFmtId="0" fontId="52" fillId="12" borderId="0" xfId="3" applyFont="1" applyFill="1" applyAlignment="1">
      <alignment vertical="top" wrapText="1"/>
    </xf>
    <xf numFmtId="0" fontId="50" fillId="9" borderId="0" xfId="3" applyFont="1" applyFill="1" applyAlignment="1">
      <alignment vertical="top" wrapText="1"/>
    </xf>
    <xf numFmtId="0" fontId="52" fillId="0" borderId="0" xfId="3" applyFont="1" applyAlignment="1">
      <alignment vertical="top" wrapText="1"/>
    </xf>
    <xf numFmtId="0" fontId="52" fillId="0" borderId="0" xfId="3" applyFont="1" applyAlignment="1">
      <alignment vertical="top"/>
    </xf>
    <xf numFmtId="0" fontId="55" fillId="2" borderId="40" xfId="3" applyFont="1" applyFill="1" applyBorder="1"/>
    <xf numFmtId="0" fontId="54" fillId="2" borderId="40" xfId="3" applyFont="1" applyFill="1" applyBorder="1" applyAlignment="1">
      <alignment vertical="top" wrapText="1"/>
    </xf>
    <xf numFmtId="0" fontId="55" fillId="2" borderId="41" xfId="3" applyFont="1" applyFill="1" applyBorder="1"/>
    <xf numFmtId="0" fontId="54" fillId="2" borderId="41" xfId="3" applyFont="1" applyFill="1" applyBorder="1" applyAlignment="1">
      <alignment vertical="top" wrapText="1"/>
    </xf>
    <xf numFmtId="0" fontId="58" fillId="10" borderId="41" xfId="3" applyFont="1" applyFill="1" applyBorder="1" applyAlignment="1">
      <alignment vertical="top" wrapText="1"/>
    </xf>
    <xf numFmtId="3" fontId="58" fillId="10" borderId="41" xfId="3" applyNumberFormat="1" applyFont="1" applyFill="1" applyBorder="1" applyAlignment="1">
      <alignment vertical="top"/>
    </xf>
    <xf numFmtId="0" fontId="57" fillId="10" borderId="41" xfId="3" applyFont="1" applyFill="1" applyBorder="1" applyAlignment="1">
      <alignment vertical="top" wrapText="1"/>
    </xf>
    <xf numFmtId="0" fontId="60" fillId="0" borderId="42" xfId="3" applyFont="1" applyBorder="1"/>
    <xf numFmtId="0" fontId="4" fillId="7" borderId="0" xfId="0" applyFont="1" applyFill="1" applyAlignment="1">
      <alignment vertical="top"/>
    </xf>
    <xf numFmtId="0" fontId="61" fillId="7" borderId="0" xfId="0" applyFont="1" applyFill="1" applyAlignment="1">
      <alignment vertical="top" wrapText="1"/>
    </xf>
    <xf numFmtId="0" fontId="61" fillId="7" borderId="0" xfId="0" applyFont="1" applyFill="1" applyAlignment="1">
      <alignment vertical="top"/>
    </xf>
    <xf numFmtId="0" fontId="62" fillId="2" borderId="41" xfId="3" applyFont="1" applyFill="1" applyBorder="1"/>
    <xf numFmtId="0" fontId="62" fillId="2" borderId="0" xfId="3" applyFont="1" applyFill="1"/>
    <xf numFmtId="0" fontId="54" fillId="2" borderId="41" xfId="3" applyFont="1" applyFill="1" applyBorder="1" applyAlignment="1">
      <alignment horizontal="left" vertical="center" wrapText="1"/>
    </xf>
    <xf numFmtId="3" fontId="47" fillId="10" borderId="41" xfId="3" applyNumberFormat="1" applyFill="1" applyBorder="1"/>
    <xf numFmtId="0" fontId="40" fillId="7" borderId="0" xfId="4" applyFont="1" applyFill="1"/>
    <xf numFmtId="0" fontId="65" fillId="2" borderId="29" xfId="0" applyFont="1" applyFill="1" applyBorder="1"/>
    <xf numFmtId="171" fontId="46" fillId="7" borderId="0" xfId="4" applyNumberFormat="1" applyFont="1" applyFill="1"/>
    <xf numFmtId="171" fontId="40" fillId="7" borderId="0" xfId="4" applyNumberFormat="1" applyFont="1" applyFill="1"/>
    <xf numFmtId="171" fontId="9" fillId="7" borderId="0" xfId="0" applyNumberFormat="1" applyFont="1" applyFill="1"/>
    <xf numFmtId="171" fontId="9" fillId="7" borderId="28" xfId="0" applyNumberFormat="1" applyFont="1" applyFill="1" applyBorder="1"/>
    <xf numFmtId="171" fontId="8" fillId="7" borderId="0" xfId="0" applyNumberFormat="1" applyFont="1" applyFill="1"/>
    <xf numFmtId="171" fontId="8" fillId="7" borderId="32" xfId="0" applyNumberFormat="1" applyFont="1" applyFill="1" applyBorder="1"/>
    <xf numFmtId="0" fontId="9" fillId="2" borderId="0" xfId="0" applyFont="1" applyFill="1"/>
    <xf numFmtId="0" fontId="5" fillId="2" borderId="0" xfId="0" applyFont="1" applyFill="1"/>
    <xf numFmtId="0" fontId="44" fillId="2" borderId="0" xfId="0" applyFont="1" applyFill="1"/>
    <xf numFmtId="171" fontId="46" fillId="7" borderId="28" xfId="4" applyNumberFormat="1" applyFont="1" applyFill="1" applyBorder="1"/>
    <xf numFmtId="3" fontId="9" fillId="7" borderId="28" xfId="0" applyNumberFormat="1" applyFont="1" applyFill="1" applyBorder="1"/>
    <xf numFmtId="0" fontId="9" fillId="7" borderId="28" xfId="0" applyFont="1" applyFill="1" applyBorder="1"/>
    <xf numFmtId="0" fontId="8" fillId="7" borderId="32" xfId="0" applyFont="1" applyFill="1" applyBorder="1"/>
    <xf numFmtId="3" fontId="47" fillId="10" borderId="0" xfId="3" applyNumberFormat="1" applyFill="1"/>
    <xf numFmtId="171" fontId="8" fillId="7" borderId="28" xfId="0" applyNumberFormat="1" applyFont="1" applyFill="1" applyBorder="1"/>
    <xf numFmtId="3" fontId="49" fillId="10" borderId="40" xfId="3" applyNumberFormat="1" applyFont="1" applyFill="1" applyBorder="1" applyAlignment="1">
      <alignment vertical="top" wrapText="1"/>
    </xf>
    <xf numFmtId="171" fontId="9" fillId="7" borderId="32" xfId="0" applyNumberFormat="1" applyFont="1" applyFill="1" applyBorder="1"/>
    <xf numFmtId="3" fontId="60" fillId="0" borderId="0" xfId="3" applyNumberFormat="1" applyFont="1"/>
    <xf numFmtId="0" fontId="68" fillId="7" borderId="0" xfId="0" applyFont="1" applyFill="1"/>
    <xf numFmtId="9" fontId="68" fillId="7" borderId="0" xfId="1" applyFont="1" applyFill="1" applyBorder="1" applyAlignment="1"/>
    <xf numFmtId="0" fontId="47" fillId="13" borderId="40" xfId="3" applyFill="1" applyBorder="1"/>
    <xf numFmtId="0" fontId="58" fillId="13" borderId="40" xfId="3" applyFont="1" applyFill="1" applyBorder="1" applyAlignment="1">
      <alignment horizontal="left" vertical="top" wrapText="1"/>
    </xf>
    <xf numFmtId="0" fontId="56" fillId="10" borderId="40" xfId="3" applyFont="1" applyFill="1" applyBorder="1"/>
    <xf numFmtId="0" fontId="57" fillId="10" borderId="40" xfId="3" applyFont="1" applyFill="1" applyBorder="1" applyAlignment="1">
      <alignment horizontal="left" vertical="top" wrapText="1"/>
    </xf>
    <xf numFmtId="0" fontId="59" fillId="12" borderId="38" xfId="3" applyFont="1" applyFill="1" applyBorder="1" applyAlignment="1">
      <alignment horizontal="left" vertical="top"/>
    </xf>
    <xf numFmtId="0" fontId="42" fillId="12" borderId="39" xfId="3" applyFont="1" applyFill="1" applyBorder="1"/>
    <xf numFmtId="0" fontId="42" fillId="12" borderId="40" xfId="3" applyFont="1" applyFill="1" applyBorder="1"/>
    <xf numFmtId="0" fontId="59" fillId="12" borderId="40" xfId="3" applyFont="1" applyFill="1" applyBorder="1" applyAlignment="1">
      <alignment horizontal="left" vertical="top" wrapText="1"/>
    </xf>
    <xf numFmtId="0" fontId="52" fillId="12" borderId="40" xfId="3" applyFont="1" applyFill="1" applyBorder="1" applyAlignment="1">
      <alignment horizontal="left" vertical="top" wrapText="1"/>
    </xf>
    <xf numFmtId="0" fontId="49" fillId="10" borderId="0" xfId="3" applyFont="1" applyFill="1" applyAlignment="1">
      <alignment vertical="top" wrapText="1"/>
    </xf>
    <xf numFmtId="0" fontId="51" fillId="9" borderId="0" xfId="3" applyFont="1" applyFill="1" applyAlignment="1">
      <alignment vertical="top" wrapText="1"/>
    </xf>
    <xf numFmtId="3" fontId="58" fillId="10" borderId="40" xfId="3" applyNumberFormat="1" applyFont="1" applyFill="1" applyBorder="1" applyAlignment="1">
      <alignment vertical="top"/>
    </xf>
    <xf numFmtId="0" fontId="58" fillId="10" borderId="40" xfId="3" applyFont="1" applyFill="1" applyBorder="1" applyAlignment="1">
      <alignment vertical="top" wrapText="1"/>
    </xf>
    <xf numFmtId="0" fontId="41" fillId="7" borderId="0" xfId="4" applyFont="1" applyFill="1"/>
    <xf numFmtId="0" fontId="37" fillId="7" borderId="0" xfId="4" applyFont="1" applyFill="1"/>
    <xf numFmtId="9" fontId="9" fillId="7" borderId="0" xfId="0" applyNumberFormat="1" applyFont="1" applyFill="1"/>
    <xf numFmtId="171" fontId="9" fillId="7" borderId="0" xfId="0" applyNumberFormat="1" applyFont="1" applyFill="1" applyAlignment="1">
      <alignment horizontal="right"/>
    </xf>
    <xf numFmtId="9" fontId="8" fillId="7" borderId="0" xfId="0" applyNumberFormat="1" applyFont="1" applyFill="1"/>
    <xf numFmtId="3" fontId="47" fillId="0" borderId="0" xfId="3" applyNumberFormat="1"/>
    <xf numFmtId="0" fontId="51" fillId="2" borderId="40" xfId="3" applyFont="1" applyFill="1" applyBorder="1" applyAlignment="1">
      <alignment horizontal="left" vertical="top" wrapText="1"/>
    </xf>
    <xf numFmtId="176" fontId="49" fillId="2" borderId="40" xfId="3" applyNumberFormat="1" applyFont="1" applyFill="1" applyBorder="1" applyAlignment="1">
      <alignment vertical="top"/>
    </xf>
    <xf numFmtId="0" fontId="51" fillId="2" borderId="41" xfId="3" applyFont="1" applyFill="1" applyBorder="1" applyAlignment="1">
      <alignment vertical="top" wrapText="1"/>
    </xf>
    <xf numFmtId="175" fontId="49" fillId="2" borderId="41" xfId="3" applyNumberFormat="1" applyFont="1" applyFill="1" applyBorder="1" applyAlignment="1">
      <alignment vertical="top"/>
    </xf>
    <xf numFmtId="0" fontId="69" fillId="7" borderId="0" xfId="4" applyFont="1" applyFill="1"/>
    <xf numFmtId="177" fontId="68" fillId="7" borderId="0" xfId="1" applyNumberFormat="1" applyFont="1" applyFill="1" applyBorder="1" applyAlignment="1"/>
    <xf numFmtId="10" fontId="68" fillId="7" borderId="0" xfId="1" applyNumberFormat="1" applyFont="1" applyFill="1" applyBorder="1" applyAlignment="1"/>
    <xf numFmtId="178" fontId="9" fillId="7" borderId="0" xfId="0" applyNumberFormat="1" applyFont="1" applyFill="1" applyAlignment="1">
      <alignment horizontal="right"/>
    </xf>
    <xf numFmtId="2" fontId="9" fillId="7" borderId="0" xfId="0" applyNumberFormat="1" applyFont="1" applyFill="1"/>
    <xf numFmtId="0" fontId="41" fillId="7" borderId="28" xfId="4" applyFont="1" applyFill="1" applyBorder="1"/>
    <xf numFmtId="0" fontId="37" fillId="7" borderId="32" xfId="4" applyFont="1" applyFill="1" applyBorder="1"/>
    <xf numFmtId="0" fontId="41" fillId="7" borderId="32" xfId="4" applyFont="1" applyFill="1" applyBorder="1"/>
    <xf numFmtId="0" fontId="40" fillId="14" borderId="0" xfId="0" applyFont="1" applyFill="1" applyAlignment="1">
      <alignment vertical="center"/>
    </xf>
    <xf numFmtId="10" fontId="41" fillId="7" borderId="0" xfId="1" applyNumberFormat="1" applyFont="1" applyFill="1" applyBorder="1"/>
    <xf numFmtId="0" fontId="43" fillId="2" borderId="0" xfId="0" applyFont="1" applyFill="1" applyAlignment="1">
      <alignment horizontal="right" vertical="center"/>
    </xf>
    <xf numFmtId="0" fontId="37" fillId="7" borderId="52" xfId="4" applyFont="1" applyFill="1" applyBorder="1"/>
    <xf numFmtId="0" fontId="9" fillId="7" borderId="53" xfId="0" applyFont="1" applyFill="1" applyBorder="1"/>
    <xf numFmtId="171" fontId="9" fillId="7" borderId="54" xfId="0" applyNumberFormat="1" applyFont="1" applyFill="1" applyBorder="1"/>
    <xf numFmtId="0" fontId="41" fillId="7" borderId="52" xfId="4" applyFont="1" applyFill="1" applyBorder="1"/>
    <xf numFmtId="2" fontId="9" fillId="7" borderId="54" xfId="0" applyNumberFormat="1" applyFont="1" applyFill="1" applyBorder="1"/>
    <xf numFmtId="0" fontId="44" fillId="2" borderId="21" xfId="0" applyFont="1" applyFill="1" applyBorder="1"/>
    <xf numFmtId="0" fontId="43" fillId="2" borderId="30" xfId="0" applyFont="1" applyFill="1" applyBorder="1" applyAlignment="1">
      <alignment vertical="center"/>
    </xf>
    <xf numFmtId="0" fontId="43" fillId="2" borderId="18" xfId="0" applyFont="1" applyFill="1" applyBorder="1" applyAlignment="1">
      <alignment vertical="center"/>
    </xf>
    <xf numFmtId="0" fontId="9" fillId="7" borderId="28" xfId="0" applyFont="1" applyFill="1" applyBorder="1" applyAlignment="1">
      <alignment horizontal="center" vertical="center"/>
    </xf>
    <xf numFmtId="0" fontId="8" fillId="7" borderId="32" xfId="0" applyFont="1" applyFill="1" applyBorder="1" applyAlignment="1">
      <alignment horizontal="center" vertical="center"/>
    </xf>
    <xf numFmtId="10" fontId="8" fillId="7" borderId="0" xfId="0" applyNumberFormat="1" applyFont="1" applyFill="1"/>
    <xf numFmtId="179" fontId="9" fillId="7" borderId="0" xfId="0" applyNumberFormat="1" applyFont="1" applyFill="1"/>
    <xf numFmtId="2" fontId="0" fillId="7" borderId="0" xfId="0" applyNumberFormat="1" applyFill="1"/>
    <xf numFmtId="0" fontId="41" fillId="7" borderId="30" xfId="4" applyFont="1" applyFill="1" applyBorder="1" applyAlignment="1">
      <alignment horizontal="left"/>
    </xf>
    <xf numFmtId="9" fontId="8" fillId="7" borderId="30" xfId="0" applyNumberFormat="1" applyFont="1" applyFill="1" applyBorder="1"/>
    <xf numFmtId="9" fontId="9" fillId="7" borderId="30" xfId="0" applyNumberFormat="1" applyFont="1" applyFill="1" applyBorder="1"/>
    <xf numFmtId="177" fontId="8" fillId="7" borderId="0" xfId="0" applyNumberFormat="1" applyFont="1" applyFill="1"/>
    <xf numFmtId="177" fontId="9" fillId="7" borderId="0" xfId="0" applyNumberFormat="1" applyFont="1" applyFill="1"/>
    <xf numFmtId="0" fontId="43" fillId="2" borderId="30" xfId="0" applyFont="1" applyFill="1" applyBorder="1" applyAlignment="1">
      <alignment horizontal="left" vertical="center"/>
    </xf>
    <xf numFmtId="0" fontId="43" fillId="2" borderId="30" xfId="0" applyFont="1" applyFill="1" applyBorder="1" applyAlignment="1">
      <alignment horizontal="right" vertical="center"/>
    </xf>
    <xf numFmtId="0" fontId="4" fillId="2" borderId="0" xfId="0" applyFont="1" applyFill="1" applyAlignment="1">
      <alignment vertical="center"/>
    </xf>
    <xf numFmtId="0" fontId="0" fillId="2" borderId="0" xfId="0" applyFill="1"/>
    <xf numFmtId="0" fontId="0" fillId="7" borderId="0" xfId="0" applyFill="1"/>
    <xf numFmtId="0" fontId="51" fillId="5" borderId="41" xfId="3" applyFont="1" applyFill="1" applyBorder="1" applyAlignment="1">
      <alignment vertical="top" wrapText="1"/>
    </xf>
    <xf numFmtId="0" fontId="41" fillId="7" borderId="28" xfId="4" applyFont="1" applyFill="1" applyBorder="1" applyAlignment="1">
      <alignment horizontal="left"/>
    </xf>
    <xf numFmtId="9" fontId="9" fillId="7" borderId="0" xfId="0" applyNumberFormat="1" applyFont="1" applyFill="1" applyAlignment="1">
      <alignment wrapText="1"/>
    </xf>
    <xf numFmtId="178" fontId="9" fillId="7" borderId="0" xfId="0" applyNumberFormat="1" applyFont="1" applyFill="1" applyAlignment="1">
      <alignment horizontal="left"/>
    </xf>
    <xf numFmtId="171" fontId="9" fillId="7" borderId="28" xfId="0" applyNumberFormat="1" applyFont="1" applyFill="1" applyBorder="1" applyAlignment="1">
      <alignment horizontal="right"/>
    </xf>
    <xf numFmtId="0" fontId="44" fillId="2" borderId="0" xfId="0" applyFont="1" applyFill="1" applyAlignment="1">
      <alignment vertical="center"/>
    </xf>
    <xf numFmtId="171" fontId="9" fillId="7" borderId="0" xfId="4" applyNumberFormat="1" applyFont="1" applyFill="1"/>
    <xf numFmtId="171" fontId="8" fillId="7" borderId="0" xfId="4" applyNumberFormat="1" applyFont="1" applyFill="1"/>
    <xf numFmtId="171" fontId="9" fillId="7" borderId="28" xfId="4" applyNumberFormat="1" applyFont="1" applyFill="1" applyBorder="1"/>
    <xf numFmtId="0" fontId="8" fillId="7" borderId="0" xfId="4" applyFont="1" applyFill="1"/>
    <xf numFmtId="0" fontId="9" fillId="7" borderId="0" xfId="4" applyFont="1" applyFill="1"/>
    <xf numFmtId="0" fontId="9" fillId="7" borderId="28" xfId="4" applyFont="1" applyFill="1" applyBorder="1"/>
    <xf numFmtId="181" fontId="9" fillId="7" borderId="0" xfId="0" applyNumberFormat="1" applyFont="1" applyFill="1"/>
    <xf numFmtId="181" fontId="8" fillId="7" borderId="0" xfId="0" applyNumberFormat="1" applyFont="1" applyFill="1"/>
    <xf numFmtId="178" fontId="19" fillId="7" borderId="0" xfId="0" applyNumberFormat="1" applyFont="1" applyFill="1"/>
    <xf numFmtId="0" fontId="8" fillId="7" borderId="32" xfId="4" applyFont="1" applyFill="1" applyBorder="1"/>
    <xf numFmtId="0" fontId="9" fillId="7" borderId="32" xfId="0" applyFont="1" applyFill="1" applyBorder="1"/>
    <xf numFmtId="165" fontId="41" fillId="7" borderId="0" xfId="0" applyNumberFormat="1" applyFont="1" applyFill="1"/>
    <xf numFmtId="10" fontId="71" fillId="7" borderId="0" xfId="1" applyNumberFormat="1" applyFont="1" applyFill="1"/>
    <xf numFmtId="0" fontId="72" fillId="7" borderId="50" xfId="0" applyFont="1" applyFill="1" applyBorder="1" applyAlignment="1">
      <alignment horizontal="center"/>
    </xf>
    <xf numFmtId="0" fontId="72" fillId="7" borderId="6" xfId="0" applyFont="1" applyFill="1" applyBorder="1" applyAlignment="1">
      <alignment horizontal="center"/>
    </xf>
    <xf numFmtId="0" fontId="73" fillId="7" borderId="50" xfId="0" applyFont="1" applyFill="1" applyBorder="1"/>
    <xf numFmtId="0" fontId="73" fillId="7" borderId="50" xfId="0" applyFont="1" applyFill="1" applyBorder="1" applyAlignment="1">
      <alignment horizontal="center"/>
    </xf>
    <xf numFmtId="0" fontId="73" fillId="7" borderId="6" xfId="0" applyFont="1" applyFill="1" applyBorder="1" applyAlignment="1">
      <alignment horizontal="center"/>
    </xf>
    <xf numFmtId="0" fontId="73" fillId="7" borderId="51" xfId="0" applyFont="1" applyFill="1" applyBorder="1"/>
    <xf numFmtId="0" fontId="73" fillId="7" borderId="51" xfId="0" applyFont="1" applyFill="1" applyBorder="1" applyAlignment="1">
      <alignment horizontal="center"/>
    </xf>
    <xf numFmtId="0" fontId="73" fillId="7" borderId="0" xfId="0" applyFont="1" applyFill="1" applyAlignment="1">
      <alignment horizontal="center"/>
    </xf>
    <xf numFmtId="0" fontId="8" fillId="7" borderId="29" xfId="0" applyFont="1" applyFill="1" applyBorder="1"/>
    <xf numFmtId="10" fontId="9" fillId="7" borderId="29" xfId="1" applyNumberFormat="1" applyFont="1" applyFill="1" applyBorder="1"/>
    <xf numFmtId="0" fontId="9" fillId="7" borderId="29" xfId="0" applyFont="1" applyFill="1" applyBorder="1"/>
    <xf numFmtId="3" fontId="9" fillId="7" borderId="29" xfId="0" applyNumberFormat="1" applyFont="1" applyFill="1" applyBorder="1"/>
    <xf numFmtId="10" fontId="8" fillId="7" borderId="29" xfId="1" applyNumberFormat="1" applyFont="1" applyFill="1" applyBorder="1"/>
    <xf numFmtId="177" fontId="9" fillId="7" borderId="29" xfId="1" applyNumberFormat="1" applyFont="1" applyFill="1" applyBorder="1"/>
    <xf numFmtId="0" fontId="5" fillId="7" borderId="0" xfId="0" applyFont="1" applyFill="1"/>
    <xf numFmtId="0" fontId="44" fillId="2" borderId="29" xfId="0" applyFont="1" applyFill="1" applyBorder="1"/>
    <xf numFmtId="0" fontId="8" fillId="7" borderId="0" xfId="0" applyFont="1" applyFill="1" applyAlignment="1">
      <alignment horizontal="left" vertical="center" indent="2"/>
    </xf>
    <xf numFmtId="10" fontId="9" fillId="7" borderId="29" xfId="0" applyNumberFormat="1" applyFont="1" applyFill="1" applyBorder="1"/>
    <xf numFmtId="178" fontId="9" fillId="7" borderId="0" xfId="0" applyNumberFormat="1" applyFont="1" applyFill="1"/>
    <xf numFmtId="0" fontId="37" fillId="7" borderId="0" xfId="0" applyFont="1" applyFill="1" applyAlignment="1">
      <alignment horizontal="right" wrapText="1"/>
    </xf>
    <xf numFmtId="167" fontId="41" fillId="7" borderId="0" xfId="0" applyNumberFormat="1" applyFont="1" applyFill="1" applyAlignment="1">
      <alignment horizontal="right" vertical="center" wrapText="1"/>
    </xf>
    <xf numFmtId="167" fontId="38" fillId="7" borderId="0" xfId="0" applyNumberFormat="1" applyFont="1" applyFill="1" applyAlignment="1">
      <alignment horizontal="right" vertical="center" wrapText="1"/>
    </xf>
    <xf numFmtId="0" fontId="74" fillId="2" borderId="29" xfId="0" applyFont="1" applyFill="1" applyBorder="1"/>
    <xf numFmtId="0" fontId="9" fillId="7" borderId="30" xfId="0" applyFont="1" applyFill="1" applyBorder="1"/>
    <xf numFmtId="0" fontId="9" fillId="7" borderId="18" xfId="0" applyFont="1" applyFill="1" applyBorder="1"/>
    <xf numFmtId="0" fontId="9" fillId="7" borderId="22" xfId="0" applyFont="1" applyFill="1" applyBorder="1"/>
    <xf numFmtId="9" fontId="9" fillId="7" borderId="28" xfId="1" applyFont="1" applyFill="1" applyBorder="1"/>
    <xf numFmtId="9" fontId="9" fillId="7" borderId="20" xfId="1" applyFont="1" applyFill="1" applyBorder="1"/>
    <xf numFmtId="167" fontId="9" fillId="7" borderId="30" xfId="0" applyNumberFormat="1" applyFont="1" applyFill="1" applyBorder="1"/>
    <xf numFmtId="167" fontId="9" fillId="7" borderId="18" xfId="0" applyNumberFormat="1" applyFont="1" applyFill="1" applyBorder="1"/>
    <xf numFmtId="0" fontId="9" fillId="7" borderId="23" xfId="0" applyFont="1" applyFill="1" applyBorder="1"/>
    <xf numFmtId="0" fontId="75" fillId="7" borderId="24" xfId="0" applyFont="1" applyFill="1" applyBorder="1"/>
    <xf numFmtId="0" fontId="75" fillId="7" borderId="32" xfId="0" applyFont="1" applyFill="1" applyBorder="1"/>
    <xf numFmtId="0" fontId="75" fillId="7" borderId="21" xfId="0" applyFont="1" applyFill="1" applyBorder="1"/>
    <xf numFmtId="0" fontId="75" fillId="7" borderId="30" xfId="0" applyFont="1" applyFill="1" applyBorder="1"/>
    <xf numFmtId="9" fontId="68" fillId="7" borderId="32" xfId="1" applyFont="1" applyFill="1" applyBorder="1"/>
    <xf numFmtId="9" fontId="68" fillId="7" borderId="30" xfId="1" applyFont="1" applyFill="1" applyBorder="1"/>
    <xf numFmtId="9" fontId="68" fillId="7" borderId="19" xfId="1" applyFont="1" applyFill="1" applyBorder="1"/>
    <xf numFmtId="0" fontId="76" fillId="15" borderId="0" xfId="0" applyFont="1" applyFill="1"/>
    <xf numFmtId="0" fontId="77" fillId="16" borderId="0" xfId="0" applyFont="1" applyFill="1"/>
    <xf numFmtId="0" fontId="78" fillId="15" borderId="55" xfId="0" applyFont="1" applyFill="1" applyBorder="1"/>
    <xf numFmtId="0" fontId="76" fillId="15" borderId="56" xfId="0" applyFont="1" applyFill="1" applyBorder="1"/>
    <xf numFmtId="0" fontId="76" fillId="15" borderId="57" xfId="0" applyFont="1" applyFill="1" applyBorder="1"/>
    <xf numFmtId="0" fontId="76" fillId="15" borderId="58" xfId="0" applyFont="1" applyFill="1" applyBorder="1"/>
    <xf numFmtId="9" fontId="76" fillId="15" borderId="58" xfId="0" applyNumberFormat="1" applyFont="1" applyFill="1" applyBorder="1"/>
    <xf numFmtId="0" fontId="78" fillId="15" borderId="34" xfId="0" applyFont="1" applyFill="1" applyBorder="1"/>
    <xf numFmtId="0" fontId="79" fillId="15" borderId="57" xfId="0" applyFont="1" applyFill="1" applyBorder="1"/>
    <xf numFmtId="0" fontId="79" fillId="15" borderId="58" xfId="0" applyFont="1" applyFill="1" applyBorder="1"/>
    <xf numFmtId="9" fontId="80" fillId="15" borderId="58" xfId="0" applyNumberFormat="1" applyFont="1" applyFill="1" applyBorder="1"/>
    <xf numFmtId="0" fontId="79" fillId="15" borderId="34" xfId="0" applyFont="1" applyFill="1" applyBorder="1"/>
    <xf numFmtId="0" fontId="79" fillId="15" borderId="0" xfId="0" applyFont="1" applyFill="1"/>
    <xf numFmtId="9" fontId="80" fillId="15" borderId="0" xfId="0" applyNumberFormat="1" applyFont="1" applyFill="1"/>
    <xf numFmtId="0" fontId="76" fillId="15" borderId="34" xfId="0" applyFont="1" applyFill="1" applyBorder="1"/>
    <xf numFmtId="0" fontId="79" fillId="15" borderId="59" xfId="0" applyFont="1" applyFill="1" applyBorder="1"/>
    <xf numFmtId="0" fontId="76" fillId="15" borderId="60" xfId="0" applyFont="1" applyFill="1" applyBorder="1"/>
    <xf numFmtId="9" fontId="80" fillId="15" borderId="60" xfId="0" applyNumberFormat="1" applyFont="1" applyFill="1" applyBorder="1"/>
    <xf numFmtId="9" fontId="76" fillId="15" borderId="58" xfId="1" applyFont="1" applyFill="1" applyBorder="1"/>
    <xf numFmtId="9" fontId="76" fillId="15" borderId="0" xfId="1" quotePrefix="1" applyFont="1" applyFill="1"/>
    <xf numFmtId="3" fontId="76" fillId="15" borderId="0" xfId="0" applyNumberFormat="1" applyFont="1" applyFill="1"/>
    <xf numFmtId="3" fontId="76" fillId="15" borderId="56" xfId="0" applyNumberFormat="1" applyFont="1" applyFill="1" applyBorder="1"/>
    <xf numFmtId="171" fontId="9" fillId="7" borderId="23" xfId="0" applyNumberFormat="1" applyFont="1" applyFill="1" applyBorder="1"/>
    <xf numFmtId="171" fontId="9" fillId="7" borderId="22" xfId="0" applyNumberFormat="1" applyFont="1" applyFill="1" applyBorder="1"/>
    <xf numFmtId="171" fontId="8" fillId="7" borderId="23" xfId="0" applyNumberFormat="1" applyFont="1" applyFill="1" applyBorder="1"/>
    <xf numFmtId="171" fontId="8" fillId="7" borderId="22" xfId="0" applyNumberFormat="1" applyFont="1" applyFill="1" applyBorder="1"/>
    <xf numFmtId="171" fontId="9" fillId="7" borderId="24" xfId="0" applyNumberFormat="1" applyFont="1" applyFill="1" applyBorder="1"/>
    <xf numFmtId="178" fontId="9" fillId="7" borderId="23" xfId="0" applyNumberFormat="1" applyFont="1" applyFill="1" applyBorder="1"/>
    <xf numFmtId="171" fontId="9" fillId="7" borderId="23" xfId="0" applyNumberFormat="1" applyFont="1" applyFill="1" applyBorder="1" applyAlignment="1">
      <alignment horizontal="right"/>
    </xf>
    <xf numFmtId="171" fontId="9" fillId="7" borderId="22" xfId="0" applyNumberFormat="1" applyFont="1" applyFill="1" applyBorder="1" applyAlignment="1">
      <alignment horizontal="right"/>
    </xf>
    <xf numFmtId="171" fontId="9" fillId="7" borderId="23" xfId="4" applyNumberFormat="1" applyFont="1" applyFill="1" applyBorder="1"/>
    <xf numFmtId="171" fontId="8" fillId="7" borderId="23" xfId="4" applyNumberFormat="1" applyFont="1" applyFill="1" applyBorder="1"/>
    <xf numFmtId="171" fontId="8" fillId="7" borderId="24" xfId="0" applyNumberFormat="1" applyFont="1" applyFill="1" applyBorder="1"/>
    <xf numFmtId="10" fontId="68" fillId="7" borderId="23" xfId="1" applyNumberFormat="1" applyFont="1" applyFill="1" applyBorder="1"/>
    <xf numFmtId="10" fontId="68" fillId="7" borderId="0" xfId="1" applyNumberFormat="1" applyFont="1" applyFill="1"/>
    <xf numFmtId="171" fontId="9" fillId="7" borderId="22" xfId="4" applyNumberFormat="1" applyFont="1" applyFill="1" applyBorder="1"/>
    <xf numFmtId="3" fontId="5" fillId="7" borderId="0" xfId="0" applyNumberFormat="1" applyFont="1" applyFill="1"/>
    <xf numFmtId="3" fontId="9" fillId="7" borderId="0" xfId="0" applyNumberFormat="1" applyFont="1" applyFill="1" applyAlignment="1">
      <alignment horizontal="right"/>
    </xf>
    <xf numFmtId="9" fontId="9" fillId="7" borderId="0" xfId="1" applyFont="1" applyFill="1" applyAlignment="1">
      <alignment horizontal="right"/>
    </xf>
    <xf numFmtId="3" fontId="8" fillId="7" borderId="0" xfId="0" applyNumberFormat="1" applyFont="1" applyFill="1"/>
    <xf numFmtId="3" fontId="9" fillId="7" borderId="23" xfId="0" applyNumberFormat="1" applyFont="1" applyFill="1" applyBorder="1"/>
    <xf numFmtId="3" fontId="40" fillId="7" borderId="23" xfId="0" applyNumberFormat="1" applyFont="1" applyFill="1" applyBorder="1"/>
    <xf numFmtId="3" fontId="40" fillId="7" borderId="0" xfId="0" applyNumberFormat="1" applyFont="1" applyFill="1"/>
    <xf numFmtId="3" fontId="8" fillId="7" borderId="23" xfId="0" applyNumberFormat="1" applyFont="1" applyFill="1" applyBorder="1"/>
    <xf numFmtId="171" fontId="40" fillId="7" borderId="23" xfId="4" applyNumberFormat="1" applyFont="1" applyFill="1" applyBorder="1"/>
    <xf numFmtId="0" fontId="9" fillId="7" borderId="29" xfId="0" applyFont="1" applyFill="1" applyBorder="1" applyAlignment="1">
      <alignment horizontal="center" vertical="center"/>
    </xf>
    <xf numFmtId="3" fontId="9" fillId="7" borderId="29" xfId="0" applyNumberFormat="1" applyFont="1" applyFill="1" applyBorder="1" applyAlignment="1">
      <alignment horizontal="center" vertical="center"/>
    </xf>
    <xf numFmtId="9" fontId="9" fillId="7" borderId="0" xfId="1" applyFont="1" applyFill="1"/>
    <xf numFmtId="182" fontId="9" fillId="7" borderId="0" xfId="0" applyNumberFormat="1" applyFont="1" applyFill="1"/>
    <xf numFmtId="184" fontId="9" fillId="7" borderId="0" xfId="0" applyNumberFormat="1" applyFont="1" applyFill="1"/>
    <xf numFmtId="43" fontId="9" fillId="7" borderId="0" xfId="0" applyNumberFormat="1" applyFont="1" applyFill="1"/>
    <xf numFmtId="0" fontId="8" fillId="7" borderId="66" xfId="0" applyFont="1" applyFill="1" applyBorder="1"/>
    <xf numFmtId="0" fontId="8" fillId="7" borderId="68" xfId="0" applyFont="1" applyFill="1" applyBorder="1"/>
    <xf numFmtId="0" fontId="8" fillId="7" borderId="70" xfId="0" applyFont="1" applyFill="1" applyBorder="1"/>
    <xf numFmtId="183" fontId="5" fillId="7" borderId="0" xfId="0" applyNumberFormat="1" applyFont="1" applyFill="1"/>
    <xf numFmtId="9" fontId="9" fillId="7" borderId="6" xfId="1" applyFont="1" applyFill="1" applyBorder="1"/>
    <xf numFmtId="0" fontId="8" fillId="7" borderId="28" xfId="0" applyFont="1" applyFill="1" applyBorder="1"/>
    <xf numFmtId="0" fontId="44" fillId="2" borderId="68" xfId="0" applyFont="1" applyFill="1" applyBorder="1"/>
    <xf numFmtId="0" fontId="44" fillId="2" borderId="28" xfId="0" applyFont="1" applyFill="1" applyBorder="1" applyAlignment="1">
      <alignment horizontal="center"/>
    </xf>
    <xf numFmtId="0" fontId="44" fillId="2" borderId="69" xfId="0" applyFont="1" applyFill="1" applyBorder="1" applyAlignment="1">
      <alignment horizontal="center"/>
    </xf>
    <xf numFmtId="0" fontId="8" fillId="7" borderId="32" xfId="0" applyFont="1" applyFill="1" applyBorder="1" applyAlignment="1">
      <alignment horizontal="center"/>
    </xf>
    <xf numFmtId="2" fontId="9" fillId="7" borderId="0" xfId="0" applyNumberFormat="1" applyFont="1" applyFill="1" applyAlignment="1">
      <alignment horizontal="center"/>
    </xf>
    <xf numFmtId="2" fontId="9" fillId="7" borderId="67" xfId="0" applyNumberFormat="1" applyFont="1" applyFill="1" applyBorder="1" applyAlignment="1">
      <alignment horizontal="center"/>
    </xf>
    <xf numFmtId="2" fontId="9" fillId="7" borderId="28" xfId="0" applyNumberFormat="1" applyFont="1" applyFill="1" applyBorder="1" applyAlignment="1">
      <alignment horizontal="center"/>
    </xf>
    <xf numFmtId="2" fontId="9" fillId="7" borderId="69" xfId="0" applyNumberFormat="1" applyFont="1" applyFill="1" applyBorder="1" applyAlignment="1">
      <alignment horizontal="center"/>
    </xf>
    <xf numFmtId="2" fontId="8" fillId="7" borderId="32" xfId="0" applyNumberFormat="1" applyFont="1" applyFill="1" applyBorder="1" applyAlignment="1">
      <alignment horizontal="center"/>
    </xf>
    <xf numFmtId="0" fontId="43" fillId="7" borderId="0" xfId="0" applyFont="1" applyFill="1" applyAlignment="1">
      <alignment vertical="center"/>
    </xf>
    <xf numFmtId="0" fontId="43" fillId="7" borderId="0" xfId="0" applyFont="1" applyFill="1" applyAlignment="1">
      <alignment vertical="center" wrapText="1"/>
    </xf>
    <xf numFmtId="2" fontId="9" fillId="7" borderId="32" xfId="0" applyNumberFormat="1" applyFont="1" applyFill="1" applyBorder="1" applyAlignment="1">
      <alignment horizontal="center"/>
    </xf>
    <xf numFmtId="2" fontId="9" fillId="7" borderId="71" xfId="0" applyNumberFormat="1" applyFont="1" applyFill="1" applyBorder="1" applyAlignment="1">
      <alignment horizontal="center"/>
    </xf>
    <xf numFmtId="2" fontId="9" fillId="7" borderId="32" xfId="0" applyNumberFormat="1" applyFont="1" applyFill="1" applyBorder="1" applyAlignment="1">
      <alignment horizontal="center" vertical="center"/>
    </xf>
    <xf numFmtId="2" fontId="9" fillId="7" borderId="0" xfId="0" applyNumberFormat="1" applyFont="1" applyFill="1" applyAlignment="1">
      <alignment horizontal="center" vertical="center"/>
    </xf>
    <xf numFmtId="2" fontId="9" fillId="7" borderId="28" xfId="0" applyNumberFormat="1" applyFont="1" applyFill="1" applyBorder="1" applyAlignment="1">
      <alignment horizontal="center" vertical="center"/>
    </xf>
    <xf numFmtId="0" fontId="9" fillId="17" borderId="0" xfId="0" applyFont="1" applyFill="1"/>
    <xf numFmtId="0" fontId="44" fillId="17" borderId="0" xfId="0" applyFont="1" applyFill="1"/>
    <xf numFmtId="185" fontId="9" fillId="7" borderId="0" xfId="0" applyNumberFormat="1" applyFont="1" applyFill="1" applyAlignment="1">
      <alignment horizontal="left" indent="2"/>
    </xf>
    <xf numFmtId="0" fontId="8" fillId="7" borderId="61" xfId="0" applyFont="1" applyFill="1" applyBorder="1"/>
    <xf numFmtId="0" fontId="9" fillId="7" borderId="62" xfId="0" applyFont="1" applyFill="1" applyBorder="1"/>
    <xf numFmtId="0" fontId="9" fillId="7" borderId="63" xfId="0" applyFont="1" applyFill="1" applyBorder="1"/>
    <xf numFmtId="0" fontId="8" fillId="7" borderId="64" xfId="0" applyFont="1" applyFill="1" applyBorder="1"/>
    <xf numFmtId="0" fontId="9" fillId="7" borderId="65" xfId="0" applyFont="1" applyFill="1" applyBorder="1"/>
    <xf numFmtId="0" fontId="86" fillId="7" borderId="64" xfId="0" applyFont="1" applyFill="1" applyBorder="1"/>
    <xf numFmtId="0" fontId="86" fillId="7" borderId="0" xfId="0" applyFont="1" applyFill="1"/>
    <xf numFmtId="0" fontId="84" fillId="7" borderId="0" xfId="0" applyFont="1" applyFill="1"/>
    <xf numFmtId="0" fontId="9" fillId="7" borderId="64" xfId="0" applyFont="1" applyFill="1" applyBorder="1"/>
    <xf numFmtId="2" fontId="86" fillId="7" borderId="0" xfId="0" applyNumberFormat="1" applyFont="1" applyFill="1"/>
    <xf numFmtId="2" fontId="86" fillId="7" borderId="64" xfId="0" applyNumberFormat="1" applyFont="1" applyFill="1" applyBorder="1"/>
    <xf numFmtId="0" fontId="86" fillId="7" borderId="0" xfId="0" applyFont="1" applyFill="1" applyAlignment="1">
      <alignment horizontal="right"/>
    </xf>
    <xf numFmtId="2" fontId="89" fillId="7" borderId="0" xfId="0" applyNumberFormat="1" applyFont="1" applyFill="1"/>
    <xf numFmtId="8" fontId="86" fillId="7" borderId="0" xfId="0" applyNumberFormat="1" applyFont="1" applyFill="1"/>
    <xf numFmtId="9" fontId="86" fillId="7" borderId="0" xfId="0" applyNumberFormat="1" applyFont="1" applyFill="1"/>
    <xf numFmtId="0" fontId="88" fillId="7" borderId="0" xfId="0" applyFont="1" applyFill="1"/>
    <xf numFmtId="0" fontId="90" fillId="7" borderId="0" xfId="0" applyFont="1" applyFill="1"/>
    <xf numFmtId="0" fontId="86" fillId="7" borderId="6" xfId="0" applyFont="1" applyFill="1" applyBorder="1"/>
    <xf numFmtId="164" fontId="9" fillId="7" borderId="0" xfId="0" applyNumberFormat="1" applyFont="1" applyFill="1"/>
    <xf numFmtId="0" fontId="66" fillId="7" borderId="0" xfId="0" applyFont="1" applyFill="1"/>
    <xf numFmtId="0" fontId="86" fillId="7" borderId="0" xfId="0" applyFont="1" applyFill="1" applyAlignment="1">
      <alignment wrapText="1"/>
    </xf>
    <xf numFmtId="0" fontId="91" fillId="7" borderId="0" xfId="0" applyFont="1" applyFill="1"/>
    <xf numFmtId="0" fontId="37" fillId="7" borderId="0" xfId="0" applyFont="1" applyFill="1"/>
    <xf numFmtId="0" fontId="92" fillId="7" borderId="0" xfId="0" applyFont="1" applyFill="1"/>
    <xf numFmtId="44" fontId="84" fillId="7" borderId="0" xfId="0" applyNumberFormat="1" applyFont="1" applyFill="1"/>
    <xf numFmtId="9" fontId="84" fillId="7" borderId="0" xfId="0" applyNumberFormat="1" applyFont="1" applyFill="1"/>
    <xf numFmtId="0" fontId="37" fillId="7" borderId="0" xfId="0" applyFont="1" applyFill="1" applyAlignment="1">
      <alignment horizontal="left" vertical="center" wrapText="1" indent="2"/>
    </xf>
    <xf numFmtId="167" fontId="37" fillId="7" borderId="0" xfId="0" applyNumberFormat="1" applyFont="1" applyFill="1" applyAlignment="1">
      <alignment horizontal="right" vertical="center" wrapText="1"/>
    </xf>
    <xf numFmtId="0" fontId="67" fillId="7" borderId="0" xfId="0" applyFont="1" applyFill="1" applyAlignment="1">
      <alignment horizontal="center"/>
    </xf>
    <xf numFmtId="0" fontId="66" fillId="7" borderId="0" xfId="0" applyFont="1" applyFill="1" applyAlignment="1">
      <alignment horizontal="center"/>
    </xf>
    <xf numFmtId="167" fontId="37" fillId="7" borderId="0" xfId="0" applyNumberFormat="1" applyFont="1" applyFill="1"/>
    <xf numFmtId="167" fontId="8" fillId="7" borderId="0" xfId="0" applyNumberFormat="1" applyFont="1" applyFill="1"/>
    <xf numFmtId="167" fontId="84" fillId="7" borderId="0" xfId="0" applyNumberFormat="1" applyFont="1" applyFill="1"/>
    <xf numFmtId="173" fontId="84" fillId="7" borderId="0" xfId="0" applyNumberFormat="1" applyFont="1" applyFill="1"/>
    <xf numFmtId="173" fontId="8" fillId="7" borderId="0" xfId="0" applyNumberFormat="1" applyFont="1" applyFill="1"/>
    <xf numFmtId="174" fontId="84" fillId="7" borderId="0" xfId="0" applyNumberFormat="1" applyFont="1" applyFill="1"/>
    <xf numFmtId="167" fontId="41" fillId="7" borderId="0" xfId="0" applyNumberFormat="1" applyFont="1" applyFill="1" applyAlignment="1">
      <alignment horizontal="right"/>
    </xf>
    <xf numFmtId="3" fontId="86" fillId="7" borderId="0" xfId="0" applyNumberFormat="1" applyFont="1" applyFill="1"/>
    <xf numFmtId="168" fontId="8" fillId="7" borderId="0" xfId="0" applyNumberFormat="1" applyFont="1" applyFill="1"/>
    <xf numFmtId="172" fontId="86" fillId="7" borderId="0" xfId="0" applyNumberFormat="1" applyFont="1" applyFill="1"/>
    <xf numFmtId="167" fontId="86" fillId="7" borderId="0" xfId="0" applyNumberFormat="1" applyFont="1" applyFill="1"/>
    <xf numFmtId="174" fontId="86" fillId="7" borderId="0" xfId="0" applyNumberFormat="1" applyFont="1" applyFill="1"/>
    <xf numFmtId="44" fontId="86" fillId="7" borderId="0" xfId="0" applyNumberFormat="1" applyFont="1" applyFill="1"/>
    <xf numFmtId="44" fontId="86" fillId="7" borderId="0" xfId="0" applyNumberFormat="1" applyFont="1" applyFill="1" applyAlignment="1">
      <alignment wrapText="1"/>
    </xf>
    <xf numFmtId="9" fontId="89" fillId="7" borderId="0" xfId="0" applyNumberFormat="1" applyFont="1" applyFill="1"/>
    <xf numFmtId="0" fontId="84" fillId="7" borderId="0" xfId="0" applyFont="1" applyFill="1" applyAlignment="1">
      <alignment wrapText="1"/>
    </xf>
    <xf numFmtId="10" fontId="86" fillId="7" borderId="0" xfId="0" applyNumberFormat="1" applyFont="1" applyFill="1"/>
    <xf numFmtId="1" fontId="86" fillId="7" borderId="0" xfId="0" applyNumberFormat="1" applyFont="1" applyFill="1"/>
    <xf numFmtId="180" fontId="84" fillId="7" borderId="0" xfId="0" applyNumberFormat="1" applyFont="1" applyFill="1"/>
    <xf numFmtId="10" fontId="84" fillId="7" borderId="0" xfId="0" applyNumberFormat="1" applyFont="1" applyFill="1"/>
    <xf numFmtId="0" fontId="9" fillId="7" borderId="0" xfId="0" applyFont="1" applyFill="1" applyAlignment="1">
      <alignment horizontal="right"/>
    </xf>
    <xf numFmtId="165" fontId="9" fillId="7" borderId="0" xfId="0" applyNumberFormat="1" applyFont="1" applyFill="1"/>
    <xf numFmtId="0" fontId="86" fillId="7" borderId="29" xfId="0" applyFont="1" applyFill="1" applyBorder="1"/>
    <xf numFmtId="0" fontId="87" fillId="7" borderId="72" xfId="0" applyFont="1" applyFill="1" applyBorder="1"/>
    <xf numFmtId="0" fontId="86" fillId="7" borderId="72" xfId="0" applyFont="1" applyFill="1" applyBorder="1"/>
    <xf numFmtId="0" fontId="84" fillId="7" borderId="73" xfId="0" applyFont="1" applyFill="1" applyBorder="1"/>
    <xf numFmtId="0" fontId="86" fillId="7" borderId="74" xfId="0" applyFont="1" applyFill="1" applyBorder="1"/>
    <xf numFmtId="0" fontId="86" fillId="7" borderId="21" xfId="0" applyFont="1" applyFill="1" applyBorder="1"/>
    <xf numFmtId="0" fontId="84" fillId="7" borderId="75" xfId="0" applyFont="1" applyFill="1" applyBorder="1"/>
    <xf numFmtId="0" fontId="86" fillId="7" borderId="76" xfId="0" applyFont="1" applyFill="1" applyBorder="1"/>
    <xf numFmtId="0" fontId="9" fillId="7" borderId="76" xfId="0" applyFont="1" applyFill="1" applyBorder="1"/>
    <xf numFmtId="9" fontId="86" fillId="7" borderId="76" xfId="0" applyNumberFormat="1" applyFont="1" applyFill="1" applyBorder="1"/>
    <xf numFmtId="0" fontId="84" fillId="7" borderId="77" xfId="0" applyFont="1" applyFill="1" applyBorder="1"/>
    <xf numFmtId="0" fontId="86" fillId="7" borderId="78" xfId="0" applyFont="1" applyFill="1" applyBorder="1"/>
    <xf numFmtId="2" fontId="86" fillId="7" borderId="78" xfId="0" applyNumberFormat="1" applyFont="1" applyFill="1" applyBorder="1"/>
    <xf numFmtId="2" fontId="9" fillId="7" borderId="78" xfId="0" applyNumberFormat="1" applyFont="1" applyFill="1" applyBorder="1"/>
    <xf numFmtId="2" fontId="88" fillId="7" borderId="78" xfId="0" applyNumberFormat="1" applyFont="1" applyFill="1" applyBorder="1"/>
    <xf numFmtId="0" fontId="84" fillId="7" borderId="78" xfId="0" applyFont="1" applyFill="1" applyBorder="1"/>
    <xf numFmtId="0" fontId="86" fillId="7" borderId="19" xfId="0" applyFont="1" applyFill="1" applyBorder="1"/>
    <xf numFmtId="2" fontId="86" fillId="7" borderId="74" xfId="0" applyNumberFormat="1" applyFont="1" applyFill="1" applyBorder="1"/>
    <xf numFmtId="2" fontId="9" fillId="7" borderId="74" xfId="0" applyNumberFormat="1" applyFont="1" applyFill="1" applyBorder="1"/>
    <xf numFmtId="2" fontId="88" fillId="7" borderId="74" xfId="0" applyNumberFormat="1" applyFont="1" applyFill="1" applyBorder="1"/>
    <xf numFmtId="0" fontId="84" fillId="7" borderId="74" xfId="0" applyFont="1" applyFill="1" applyBorder="1"/>
    <xf numFmtId="2" fontId="86" fillId="7" borderId="76" xfId="0" applyNumberFormat="1" applyFont="1" applyFill="1" applyBorder="1"/>
    <xf numFmtId="2" fontId="9" fillId="7" borderId="76" xfId="0" applyNumberFormat="1" applyFont="1" applyFill="1" applyBorder="1"/>
    <xf numFmtId="2" fontId="88" fillId="7" borderId="76" xfId="0" applyNumberFormat="1" applyFont="1" applyFill="1" applyBorder="1"/>
    <xf numFmtId="0" fontId="84" fillId="7" borderId="76" xfId="0" applyFont="1" applyFill="1" applyBorder="1"/>
    <xf numFmtId="0" fontId="86" fillId="7" borderId="32" xfId="0" applyFont="1" applyFill="1" applyBorder="1"/>
    <xf numFmtId="0" fontId="86" fillId="7" borderId="79" xfId="0" applyFont="1" applyFill="1" applyBorder="1"/>
    <xf numFmtId="0" fontId="86" fillId="7" borderId="17" xfId="0" applyFont="1" applyFill="1" applyBorder="1"/>
    <xf numFmtId="0" fontId="86" fillId="7" borderId="80" xfId="0" applyFont="1" applyFill="1" applyBorder="1"/>
    <xf numFmtId="0" fontId="86" fillId="7" borderId="81" xfId="0" applyFont="1" applyFill="1" applyBorder="1"/>
    <xf numFmtId="0" fontId="86" fillId="7" borderId="82" xfId="0" applyFont="1" applyFill="1" applyBorder="1"/>
    <xf numFmtId="0" fontId="86" fillId="7" borderId="83" xfId="0" applyFont="1" applyFill="1" applyBorder="1"/>
    <xf numFmtId="0" fontId="86" fillId="7" borderId="84" xfId="0" applyFont="1" applyFill="1" applyBorder="1"/>
    <xf numFmtId="0" fontId="86" fillId="7" borderId="85" xfId="0" applyFont="1" applyFill="1" applyBorder="1"/>
    <xf numFmtId="0" fontId="86" fillId="7" borderId="18" xfId="0" applyFont="1" applyFill="1" applyBorder="1"/>
    <xf numFmtId="2" fontId="86" fillId="7" borderId="17" xfId="0" applyNumberFormat="1" applyFont="1" applyFill="1" applyBorder="1"/>
    <xf numFmtId="0" fontId="88" fillId="7" borderId="17" xfId="0" applyFont="1" applyFill="1" applyBorder="1"/>
    <xf numFmtId="0" fontId="84" fillId="7" borderId="17" xfId="0" applyFont="1" applyFill="1" applyBorder="1"/>
    <xf numFmtId="0" fontId="86" fillId="7" borderId="20" xfId="0" applyFont="1" applyFill="1" applyBorder="1"/>
    <xf numFmtId="0" fontId="84" fillId="7" borderId="18" xfId="0" applyFont="1" applyFill="1" applyBorder="1"/>
    <xf numFmtId="177" fontId="81" fillId="18" borderId="17" xfId="0" applyNumberFormat="1" applyFont="1" applyFill="1" applyBorder="1"/>
    <xf numFmtId="0" fontId="81" fillId="18" borderId="79" xfId="0" applyFont="1" applyFill="1" applyBorder="1"/>
    <xf numFmtId="0" fontId="81" fillId="18" borderId="31" xfId="0" applyFont="1" applyFill="1" applyBorder="1"/>
    <xf numFmtId="8" fontId="81" fillId="18" borderId="20" xfId="0" applyNumberFormat="1" applyFont="1" applyFill="1" applyBorder="1"/>
    <xf numFmtId="0" fontId="81" fillId="18" borderId="76" xfId="0" applyFont="1" applyFill="1" applyBorder="1"/>
    <xf numFmtId="177" fontId="81" fillId="18" borderId="76" xfId="0" applyNumberFormat="1" applyFont="1" applyFill="1" applyBorder="1"/>
    <xf numFmtId="0" fontId="81" fillId="18" borderId="80" xfId="0" applyFont="1" applyFill="1" applyBorder="1"/>
    <xf numFmtId="8" fontId="81" fillId="18" borderId="80" xfId="0" applyNumberFormat="1" applyFont="1" applyFill="1" applyBorder="1"/>
    <xf numFmtId="0" fontId="81" fillId="19" borderId="76" xfId="0" applyFont="1" applyFill="1" applyBorder="1"/>
    <xf numFmtId="0" fontId="81" fillId="19" borderId="33" xfId="0" applyFont="1" applyFill="1" applyBorder="1"/>
    <xf numFmtId="0" fontId="9" fillId="7" borderId="20" xfId="0" applyFont="1" applyFill="1" applyBorder="1"/>
    <xf numFmtId="0" fontId="8" fillId="7" borderId="30" xfId="0" applyFont="1" applyFill="1" applyBorder="1"/>
    <xf numFmtId="17" fontId="9" fillId="7" borderId="23" xfId="0" applyNumberFormat="1" applyFont="1" applyFill="1" applyBorder="1"/>
    <xf numFmtId="17" fontId="9" fillId="7" borderId="22" xfId="0" applyNumberFormat="1" applyFont="1" applyFill="1" applyBorder="1"/>
    <xf numFmtId="0" fontId="9" fillId="7" borderId="0" xfId="0" applyFont="1" applyFill="1" applyAlignment="1">
      <alignment horizontal="left"/>
    </xf>
    <xf numFmtId="8" fontId="81" fillId="18" borderId="17" xfId="0" applyNumberFormat="1" applyFont="1" applyFill="1" applyBorder="1"/>
    <xf numFmtId="8" fontId="81" fillId="18" borderId="76" xfId="0" applyNumberFormat="1" applyFont="1" applyFill="1" applyBorder="1"/>
    <xf numFmtId="0" fontId="40" fillId="7" borderId="0" xfId="0" applyFont="1" applyFill="1"/>
    <xf numFmtId="0" fontId="46" fillId="7" borderId="0" xfId="0" applyFont="1" applyFill="1"/>
    <xf numFmtId="0" fontId="93" fillId="7" borderId="0" xfId="0" applyFont="1" applyFill="1"/>
    <xf numFmtId="0" fontId="24" fillId="20" borderId="21" xfId="0" applyFont="1" applyFill="1" applyBorder="1"/>
    <xf numFmtId="0" fontId="19" fillId="20" borderId="18" xfId="0" applyFont="1" applyFill="1" applyBorder="1"/>
    <xf numFmtId="0" fontId="24" fillId="20" borderId="23" xfId="0" applyFont="1" applyFill="1" applyBorder="1"/>
    <xf numFmtId="0" fontId="19" fillId="20" borderId="17" xfId="0" applyFont="1" applyFill="1" applyBorder="1"/>
    <xf numFmtId="0" fontId="94" fillId="20" borderId="0" xfId="0" applyFont="1" applyFill="1"/>
    <xf numFmtId="4" fontId="9" fillId="7" borderId="0" xfId="0" applyNumberFormat="1" applyFont="1" applyFill="1"/>
    <xf numFmtId="165" fontId="41" fillId="7" borderId="32" xfId="1" applyNumberFormat="1" applyFont="1" applyFill="1" applyBorder="1"/>
    <xf numFmtId="165" fontId="41" fillId="7" borderId="28" xfId="1" applyNumberFormat="1" applyFont="1" applyFill="1" applyBorder="1" applyAlignment="1">
      <alignment horizontal="right"/>
    </xf>
    <xf numFmtId="165" fontId="41" fillId="7" borderId="32" xfId="1" applyNumberFormat="1" applyFont="1" applyFill="1" applyBorder="1" applyAlignment="1">
      <alignment horizontal="right" vertical="center"/>
    </xf>
    <xf numFmtId="0" fontId="41" fillId="7" borderId="32" xfId="0" applyFont="1" applyFill="1" applyBorder="1" applyAlignment="1">
      <alignment horizontal="right" vertical="center"/>
    </xf>
    <xf numFmtId="0" fontId="95" fillId="7" borderId="76" xfId="0" applyFont="1" applyFill="1" applyBorder="1"/>
    <xf numFmtId="0" fontId="20" fillId="7" borderId="0" xfId="0" applyFont="1" applyFill="1"/>
    <xf numFmtId="0" fontId="20" fillId="7" borderId="0" xfId="0" applyFont="1" applyFill="1" applyAlignment="1">
      <alignment vertical="center" textRotation="90"/>
    </xf>
    <xf numFmtId="0" fontId="8" fillId="7" borderId="28" xfId="0" applyFont="1" applyFill="1" applyBorder="1" applyAlignment="1">
      <alignment wrapText="1"/>
    </xf>
    <xf numFmtId="43" fontId="9" fillId="7" borderId="28" xfId="0" applyNumberFormat="1" applyFont="1" applyFill="1" applyBorder="1"/>
    <xf numFmtId="2" fontId="9" fillId="7" borderId="28" xfId="0" applyNumberFormat="1" applyFont="1" applyFill="1" applyBorder="1"/>
    <xf numFmtId="0" fontId="9" fillId="7" borderId="0" xfId="0" applyFont="1" applyFill="1" applyAlignment="1">
      <alignment wrapText="1"/>
    </xf>
    <xf numFmtId="182" fontId="9" fillId="7" borderId="0" xfId="0" applyNumberFormat="1" applyFont="1" applyFill="1" applyAlignment="1">
      <alignment horizontal="center" indent="2"/>
    </xf>
    <xf numFmtId="0" fontId="0" fillId="0" borderId="5" xfId="0" applyBorder="1"/>
    <xf numFmtId="0" fontId="82" fillId="0" borderId="86" xfId="0" applyFont="1" applyBorder="1" applyAlignment="1">
      <alignment horizontal="center"/>
    </xf>
    <xf numFmtId="0" fontId="82" fillId="0" borderId="86" xfId="0" applyFont="1" applyBorder="1" applyAlignment="1">
      <alignment horizontal="centerContinuous"/>
    </xf>
    <xf numFmtId="181" fontId="39" fillId="7" borderId="29" xfId="1" applyNumberFormat="1" applyFont="1" applyFill="1" applyBorder="1"/>
    <xf numFmtId="9" fontId="97" fillId="7" borderId="29" xfId="1" applyFont="1" applyFill="1" applyBorder="1"/>
    <xf numFmtId="8" fontId="9" fillId="7" borderId="0" xfId="0" applyNumberFormat="1" applyFont="1" applyFill="1"/>
    <xf numFmtId="186" fontId="9" fillId="7" borderId="0" xfId="0" applyNumberFormat="1" applyFont="1" applyFill="1"/>
    <xf numFmtId="0" fontId="98" fillId="7" borderId="0" xfId="0" applyFont="1" applyFill="1"/>
    <xf numFmtId="10" fontId="39" fillId="7" borderId="0" xfId="0" applyNumberFormat="1" applyFont="1" applyFill="1"/>
    <xf numFmtId="0" fontId="47" fillId="10" borderId="40" xfId="3" applyFill="1" applyBorder="1"/>
    <xf numFmtId="0" fontId="47" fillId="10" borderId="39" xfId="3" applyFill="1" applyBorder="1"/>
    <xf numFmtId="0" fontId="53" fillId="12" borderId="40" xfId="3" applyFont="1" applyFill="1" applyBorder="1"/>
    <xf numFmtId="0" fontId="9" fillId="7" borderId="24" xfId="0" applyFont="1" applyFill="1" applyBorder="1"/>
    <xf numFmtId="44" fontId="9" fillId="7" borderId="21" xfId="0" applyNumberFormat="1" applyFont="1" applyFill="1" applyBorder="1"/>
    <xf numFmtId="0" fontId="9" fillId="7" borderId="33" xfId="0" applyFont="1" applyFill="1" applyBorder="1"/>
    <xf numFmtId="0" fontId="2" fillId="18" borderId="22" xfId="0" applyFont="1" applyFill="1" applyBorder="1"/>
    <xf numFmtId="0" fontId="2" fillId="18" borderId="31" xfId="0" applyFont="1" applyFill="1" applyBorder="1"/>
    <xf numFmtId="0" fontId="37" fillId="7" borderId="0" xfId="4" applyFont="1" applyFill="1" applyAlignment="1">
      <alignment horizontal="left"/>
    </xf>
    <xf numFmtId="0" fontId="43" fillId="2" borderId="0" xfId="0" applyFont="1" applyFill="1" applyAlignment="1">
      <alignment horizontal="left" vertical="center"/>
    </xf>
    <xf numFmtId="0" fontId="41" fillId="7" borderId="0" xfId="4" applyFont="1" applyFill="1" applyAlignment="1">
      <alignment horizontal="left"/>
    </xf>
    <xf numFmtId="0" fontId="37" fillId="7" borderId="28" xfId="4" applyFont="1" applyFill="1" applyBorder="1" applyAlignment="1">
      <alignment horizontal="left"/>
    </xf>
    <xf numFmtId="0" fontId="37" fillId="7" borderId="32" xfId="4" applyFont="1" applyFill="1" applyBorder="1" applyAlignment="1">
      <alignment horizontal="left"/>
    </xf>
    <xf numFmtId="0" fontId="50" fillId="11" borderId="38" xfId="3" applyFont="1" applyFill="1" applyBorder="1" applyAlignment="1">
      <alignment horizontal="left" vertical="top"/>
    </xf>
    <xf numFmtId="0" fontId="51" fillId="10" borderId="40" xfId="3" applyFont="1" applyFill="1" applyBorder="1" applyAlignment="1">
      <alignment horizontal="left" vertical="top" wrapText="1"/>
    </xf>
    <xf numFmtId="0" fontId="48" fillId="10" borderId="34" xfId="3" applyFont="1" applyFill="1" applyBorder="1" applyAlignment="1">
      <alignment horizontal="left" vertical="center" wrapText="1"/>
    </xf>
    <xf numFmtId="166" fontId="13" fillId="0" borderId="12" xfId="0" applyNumberFormat="1" applyFont="1" applyBorder="1" applyAlignment="1">
      <alignment horizontal="right" vertical="center" wrapText="1"/>
    </xf>
    <xf numFmtId="166" fontId="13" fillId="0" borderId="13" xfId="0" applyNumberFormat="1" applyFont="1" applyBorder="1" applyAlignment="1">
      <alignment horizontal="right" vertical="center" wrapText="1"/>
    </xf>
    <xf numFmtId="166" fontId="15" fillId="0" borderId="13" xfId="0" applyNumberFormat="1" applyFont="1" applyBorder="1" applyAlignment="1">
      <alignment horizontal="right" vertical="center" wrapText="1"/>
    </xf>
    <xf numFmtId="0" fontId="9" fillId="7" borderId="0" xfId="4" applyFont="1" applyFill="1" applyAlignment="1">
      <alignment horizontal="left"/>
    </xf>
    <xf numFmtId="0" fontId="8" fillId="7" borderId="0" xfId="4" applyFont="1" applyFill="1" applyAlignment="1">
      <alignment horizontal="left"/>
    </xf>
    <xf numFmtId="0" fontId="8" fillId="7" borderId="32" xfId="4" applyFont="1" applyFill="1" applyBorder="1" applyAlignment="1">
      <alignment horizontal="left"/>
    </xf>
    <xf numFmtId="0" fontId="9" fillId="7" borderId="28" xfId="4" applyFont="1" applyFill="1" applyBorder="1" applyAlignment="1">
      <alignment horizontal="left"/>
    </xf>
    <xf numFmtId="0" fontId="8" fillId="7" borderId="28" xfId="4" applyFont="1" applyFill="1" applyBorder="1" applyAlignment="1">
      <alignment horizontal="left"/>
    </xf>
    <xf numFmtId="0" fontId="9" fillId="7" borderId="0" xfId="0" applyFont="1" applyFill="1" applyAlignment="1">
      <alignment horizontal="center" vertical="center"/>
    </xf>
    <xf numFmtId="3" fontId="58" fillId="7" borderId="0" xfId="3" applyNumberFormat="1" applyFont="1" applyFill="1" applyAlignment="1">
      <alignment horizontal="right" vertical="top"/>
    </xf>
    <xf numFmtId="0" fontId="57" fillId="7" borderId="0" xfId="3" applyFont="1" applyFill="1" applyAlignment="1">
      <alignment horizontal="left" vertical="top" wrapText="1"/>
    </xf>
    <xf numFmtId="0" fontId="37" fillId="7" borderId="0" xfId="4" applyFont="1" applyFill="1" applyAlignment="1">
      <alignment horizontal="left"/>
    </xf>
    <xf numFmtId="0" fontId="43" fillId="2" borderId="0" xfId="0" applyFont="1" applyFill="1" applyAlignment="1">
      <alignment horizontal="left" vertical="center"/>
    </xf>
    <xf numFmtId="0" fontId="41" fillId="7" borderId="0" xfId="4" applyFont="1" applyFill="1" applyAlignment="1">
      <alignment horizontal="left"/>
    </xf>
    <xf numFmtId="0" fontId="43" fillId="7" borderId="0" xfId="0" applyFont="1" applyFill="1" applyAlignment="1">
      <alignment horizontal="left" vertical="center"/>
    </xf>
    <xf numFmtId="0" fontId="37" fillId="7" borderId="28" xfId="4" applyFont="1" applyFill="1" applyBorder="1" applyAlignment="1">
      <alignment horizontal="left"/>
    </xf>
    <xf numFmtId="0" fontId="9" fillId="7" borderId="21" xfId="0" applyFont="1" applyFill="1" applyBorder="1" applyAlignment="1">
      <alignment horizontal="center"/>
    </xf>
    <xf numFmtId="0" fontId="9" fillId="7" borderId="30" xfId="0" applyFont="1" applyFill="1" applyBorder="1" applyAlignment="1">
      <alignment horizontal="center"/>
    </xf>
    <xf numFmtId="0" fontId="9" fillId="7" borderId="18" xfId="0" applyFont="1" applyFill="1" applyBorder="1" applyAlignment="1">
      <alignment horizontal="center"/>
    </xf>
    <xf numFmtId="0" fontId="8" fillId="14" borderId="0" xfId="0" applyFont="1" applyFill="1" applyAlignment="1">
      <alignment horizontal="center"/>
    </xf>
    <xf numFmtId="0" fontId="37" fillId="7" borderId="32" xfId="4" applyFont="1" applyFill="1" applyBorder="1" applyAlignment="1">
      <alignment horizontal="left"/>
    </xf>
    <xf numFmtId="0" fontId="37" fillId="7" borderId="33" xfId="0" applyFont="1" applyFill="1" applyBorder="1" applyAlignment="1">
      <alignment horizontal="center" vertical="center"/>
    </xf>
    <xf numFmtId="0" fontId="37" fillId="7" borderId="31" xfId="0" applyFont="1" applyFill="1" applyBorder="1" applyAlignment="1">
      <alignment horizontal="center" vertical="center"/>
    </xf>
    <xf numFmtId="0" fontId="37" fillId="7" borderId="24" xfId="0" applyFont="1" applyFill="1" applyBorder="1" applyAlignment="1">
      <alignment horizontal="center"/>
    </xf>
    <xf numFmtId="0" fontId="37" fillId="7" borderId="32" xfId="0" applyFont="1" applyFill="1" applyBorder="1" applyAlignment="1">
      <alignment horizontal="center"/>
    </xf>
    <xf numFmtId="0" fontId="37" fillId="7" borderId="19" xfId="0" applyFont="1" applyFill="1" applyBorder="1" applyAlignment="1">
      <alignment horizontal="center"/>
    </xf>
    <xf numFmtId="0" fontId="39" fillId="7" borderId="29" xfId="0" applyFont="1" applyFill="1" applyBorder="1" applyAlignment="1">
      <alignment horizontal="center"/>
    </xf>
    <xf numFmtId="0" fontId="37" fillId="7" borderId="29" xfId="0" applyFont="1" applyFill="1" applyBorder="1" applyAlignment="1">
      <alignment horizontal="center"/>
    </xf>
    <xf numFmtId="0" fontId="48" fillId="10" borderId="0" xfId="3" applyFont="1" applyFill="1" applyAlignment="1">
      <alignment horizontal="left" vertical="center" wrapText="1"/>
    </xf>
    <xf numFmtId="0" fontId="47" fillId="10" borderId="43" xfId="3" applyFill="1" applyBorder="1"/>
    <xf numFmtId="0" fontId="47" fillId="10" borderId="44" xfId="3" applyFill="1" applyBorder="1"/>
    <xf numFmtId="0" fontId="50" fillId="11" borderId="38" xfId="3" applyFont="1" applyFill="1" applyBorder="1" applyAlignment="1">
      <alignment horizontal="left" vertical="top"/>
    </xf>
    <xf numFmtId="0" fontId="50" fillId="11" borderId="39" xfId="3" applyFont="1" applyFill="1" applyBorder="1" applyAlignment="1">
      <alignment horizontal="left" vertical="top"/>
    </xf>
    <xf numFmtId="0" fontId="51" fillId="10" borderId="40" xfId="3" applyFont="1" applyFill="1" applyBorder="1" applyAlignment="1">
      <alignment horizontal="left" vertical="top" wrapText="1"/>
    </xf>
    <xf numFmtId="0" fontId="47" fillId="10" borderId="40" xfId="3" applyFill="1" applyBorder="1"/>
    <xf numFmtId="0" fontId="56" fillId="0" borderId="0" xfId="3" applyFont="1"/>
    <xf numFmtId="0" fontId="48" fillId="10" borderId="34" xfId="3" applyFont="1" applyFill="1" applyBorder="1" applyAlignment="1">
      <alignment horizontal="left" vertical="center" wrapText="1"/>
    </xf>
    <xf numFmtId="0" fontId="47" fillId="10" borderId="0" xfId="3" applyFill="1"/>
    <xf numFmtId="0" fontId="47" fillId="10" borderId="34" xfId="3" applyFill="1" applyBorder="1"/>
    <xf numFmtId="0" fontId="47" fillId="10" borderId="39" xfId="3" applyFill="1" applyBorder="1"/>
    <xf numFmtId="0" fontId="60" fillId="0" borderId="0" xfId="3" applyFont="1"/>
    <xf numFmtId="0" fontId="20" fillId="7" borderId="1" xfId="0" applyFont="1" applyFill="1" applyBorder="1" applyAlignment="1">
      <alignment horizontal="center" vertical="center"/>
    </xf>
    <xf numFmtId="0" fontId="20" fillId="7" borderId="2" xfId="0" applyFont="1" applyFill="1" applyBorder="1" applyAlignment="1">
      <alignment horizontal="center" vertical="center"/>
    </xf>
    <xf numFmtId="0" fontId="20" fillId="7" borderId="3" xfId="0" applyFont="1" applyFill="1" applyBorder="1" applyAlignment="1">
      <alignment horizontal="center" vertical="center"/>
    </xf>
    <xf numFmtId="0" fontId="20" fillId="7" borderId="16" xfId="0" applyFont="1" applyFill="1" applyBorder="1" applyAlignment="1">
      <alignment horizontal="center" vertical="center"/>
    </xf>
    <xf numFmtId="0" fontId="20" fillId="7" borderId="0" xfId="0" applyFont="1" applyFill="1" applyAlignment="1">
      <alignment horizontal="center" vertical="center"/>
    </xf>
    <xf numFmtId="0" fontId="20" fillId="7" borderId="4" xfId="0" applyFont="1" applyFill="1" applyBorder="1" applyAlignment="1">
      <alignment horizontal="center" vertical="center"/>
    </xf>
    <xf numFmtId="0" fontId="20" fillId="7" borderId="21" xfId="0" applyFont="1" applyFill="1" applyBorder="1" applyAlignment="1">
      <alignment horizontal="center" vertical="center"/>
    </xf>
    <xf numFmtId="0" fontId="20" fillId="7" borderId="18" xfId="0" applyFont="1" applyFill="1" applyBorder="1" applyAlignment="1">
      <alignment horizontal="center" vertical="center"/>
    </xf>
    <xf numFmtId="0" fontId="20" fillId="7" borderId="22" xfId="0" applyFont="1" applyFill="1" applyBorder="1" applyAlignment="1">
      <alignment horizontal="center" vertical="center"/>
    </xf>
    <xf numFmtId="0" fontId="20" fillId="7" borderId="20" xfId="0" applyFont="1" applyFill="1" applyBorder="1" applyAlignment="1">
      <alignment horizontal="center" vertical="center"/>
    </xf>
    <xf numFmtId="166" fontId="16" fillId="0" borderId="12" xfId="0" applyNumberFormat="1" applyFont="1" applyBorder="1" applyAlignment="1">
      <alignment horizontal="right" vertical="center" wrapText="1"/>
    </xf>
    <xf numFmtId="166" fontId="16" fillId="0" borderId="13" xfId="0" applyNumberFormat="1" applyFont="1" applyBorder="1" applyAlignment="1">
      <alignment horizontal="right" vertical="center" wrapText="1"/>
    </xf>
    <xf numFmtId="166" fontId="13" fillId="0" borderId="12" xfId="0" applyNumberFormat="1" applyFont="1" applyBorder="1" applyAlignment="1">
      <alignment horizontal="right" vertical="center" wrapText="1"/>
    </xf>
    <xf numFmtId="166" fontId="13" fillId="0" borderId="13" xfId="0" applyNumberFormat="1" applyFont="1" applyBorder="1" applyAlignment="1">
      <alignment horizontal="right" vertical="center" wrapText="1"/>
    </xf>
    <xf numFmtId="166" fontId="15" fillId="0" borderId="12" xfId="0" applyNumberFormat="1" applyFont="1" applyBorder="1" applyAlignment="1">
      <alignment horizontal="right" vertical="center" wrapText="1"/>
    </xf>
    <xf numFmtId="166" fontId="15" fillId="0" borderId="13" xfId="0" applyNumberFormat="1" applyFont="1" applyBorder="1" applyAlignment="1">
      <alignment horizontal="right" vertical="center" wrapText="1"/>
    </xf>
    <xf numFmtId="0" fontId="21" fillId="0" borderId="10" xfId="0" applyFont="1" applyBorder="1" applyAlignment="1">
      <alignment horizontal="left" vertical="center" wrapText="1"/>
    </xf>
    <xf numFmtId="0" fontId="21" fillId="0" borderId="11" xfId="0" applyFont="1" applyBorder="1" applyAlignment="1">
      <alignment horizontal="left" vertical="center" wrapText="1"/>
    </xf>
    <xf numFmtId="167" fontId="21" fillId="0" borderId="12" xfId="0" applyNumberFormat="1" applyFont="1" applyBorder="1" applyAlignment="1">
      <alignment horizontal="right" vertical="center" wrapText="1"/>
    </xf>
    <xf numFmtId="167" fontId="21" fillId="0" borderId="13" xfId="0" applyNumberFormat="1" applyFont="1" applyBorder="1" applyAlignment="1">
      <alignment horizontal="right" vertical="center" wrapText="1"/>
    </xf>
    <xf numFmtId="0" fontId="21" fillId="0" borderId="10" xfId="0" applyFont="1" applyBorder="1" applyAlignment="1">
      <alignment horizontal="left" vertical="center" wrapText="1" indent="2"/>
    </xf>
    <xf numFmtId="0" fontId="21" fillId="0" borderId="11" xfId="0" applyFont="1" applyBorder="1" applyAlignment="1">
      <alignment horizontal="left" vertical="center" wrapText="1" indent="2"/>
    </xf>
    <xf numFmtId="0" fontId="2" fillId="2" borderId="24" xfId="0" applyFont="1" applyFill="1" applyBorder="1" applyAlignment="1">
      <alignment horizontal="center"/>
    </xf>
    <xf numFmtId="0" fontId="2" fillId="2" borderId="19" xfId="0" applyFont="1" applyFill="1" applyBorder="1" applyAlignment="1">
      <alignment horizontal="center"/>
    </xf>
    <xf numFmtId="0" fontId="47" fillId="10" borderId="45" xfId="3" applyFill="1" applyBorder="1"/>
    <xf numFmtId="0" fontId="47" fillId="10" borderId="46" xfId="3" applyFill="1" applyBorder="1"/>
    <xf numFmtId="0" fontId="49" fillId="10" borderId="35" xfId="3" applyFont="1" applyFill="1" applyBorder="1" applyAlignment="1">
      <alignment horizontal="left" vertical="top" wrapText="1"/>
    </xf>
    <xf numFmtId="0" fontId="49" fillId="10" borderId="0" xfId="3" applyFont="1" applyFill="1" applyAlignment="1">
      <alignment horizontal="left" vertical="top" wrapText="1"/>
    </xf>
    <xf numFmtId="0" fontId="50" fillId="10" borderId="0" xfId="3" applyFont="1" applyFill="1" applyAlignment="1">
      <alignment horizontal="left" vertical="top" wrapText="1"/>
    </xf>
    <xf numFmtId="0" fontId="50" fillId="10" borderId="47" xfId="3" applyFont="1" applyFill="1" applyBorder="1" applyAlignment="1">
      <alignment horizontal="left" vertical="top" wrapText="1"/>
    </xf>
    <xf numFmtId="0" fontId="47" fillId="10" borderId="36" xfId="3" applyFill="1" applyBorder="1"/>
    <xf numFmtId="0" fontId="47" fillId="10" borderId="37" xfId="3" applyFill="1" applyBorder="1"/>
    <xf numFmtId="0" fontId="47" fillId="10" borderId="48" xfId="3" applyFill="1" applyBorder="1"/>
    <xf numFmtId="0" fontId="47" fillId="10" borderId="49" xfId="3" applyFill="1" applyBorder="1"/>
    <xf numFmtId="0" fontId="47" fillId="10" borderId="35" xfId="3" applyFill="1" applyBorder="1"/>
    <xf numFmtId="0" fontId="20" fillId="7" borderId="0" xfId="0" applyFont="1" applyFill="1" applyAlignment="1">
      <alignment horizontal="center"/>
    </xf>
    <xf numFmtId="0" fontId="20" fillId="7" borderId="0" xfId="0" applyFont="1" applyFill="1" applyAlignment="1">
      <alignment horizontal="center" vertical="center" textRotation="90"/>
    </xf>
    <xf numFmtId="0" fontId="9" fillId="7" borderId="0" xfId="4" applyFont="1" applyFill="1" applyAlignment="1">
      <alignment horizontal="left"/>
    </xf>
    <xf numFmtId="0" fontId="8" fillId="7" borderId="0" xfId="4" applyFont="1" applyFill="1" applyAlignment="1">
      <alignment horizontal="left"/>
    </xf>
    <xf numFmtId="0" fontId="44" fillId="2" borderId="0" xfId="0" applyFont="1" applyFill="1" applyAlignment="1">
      <alignment horizontal="left" vertical="center"/>
    </xf>
    <xf numFmtId="0" fontId="8" fillId="7" borderId="32" xfId="4" applyFont="1" applyFill="1" applyBorder="1" applyAlignment="1">
      <alignment horizontal="left"/>
    </xf>
    <xf numFmtId="0" fontId="9" fillId="7" borderId="28" xfId="4" applyFont="1" applyFill="1" applyBorder="1" applyAlignment="1">
      <alignment horizontal="left"/>
    </xf>
    <xf numFmtId="0" fontId="8" fillId="7" borderId="28" xfId="4" applyFont="1" applyFill="1" applyBorder="1" applyAlignment="1">
      <alignment horizontal="left"/>
    </xf>
    <xf numFmtId="0" fontId="9" fillId="7" borderId="0" xfId="0" applyFont="1" applyFill="1" applyAlignment="1">
      <alignment horizontal="left" vertical="top" wrapText="1"/>
    </xf>
    <xf numFmtId="0" fontId="9" fillId="7" borderId="24" xfId="0" applyFont="1" applyFill="1" applyBorder="1" applyAlignment="1">
      <alignment horizontal="center"/>
    </xf>
    <xf numFmtId="0" fontId="9" fillId="7" borderId="32" xfId="0" applyFont="1" applyFill="1" applyBorder="1" applyAlignment="1">
      <alignment horizontal="center"/>
    </xf>
    <xf numFmtId="0" fontId="9" fillId="7" borderId="19" xfId="0" applyFont="1" applyFill="1" applyBorder="1" applyAlignment="1">
      <alignment horizontal="center"/>
    </xf>
    <xf numFmtId="0" fontId="9" fillId="7" borderId="22" xfId="0" applyFont="1" applyFill="1" applyBorder="1" applyAlignment="1">
      <alignment horizontal="center"/>
    </xf>
    <xf numFmtId="0" fontId="9" fillId="7" borderId="28" xfId="0" applyFont="1" applyFill="1" applyBorder="1" applyAlignment="1">
      <alignment horizontal="center"/>
    </xf>
    <xf numFmtId="0" fontId="9" fillId="7" borderId="20" xfId="0" applyFont="1" applyFill="1" applyBorder="1" applyAlignment="1">
      <alignment horizontal="center"/>
    </xf>
    <xf numFmtId="0" fontId="9" fillId="7" borderId="23" xfId="0" applyFont="1" applyFill="1" applyBorder="1" applyAlignment="1">
      <alignment horizontal="center"/>
    </xf>
    <xf numFmtId="0" fontId="9" fillId="7" borderId="0" xfId="0" applyFont="1" applyFill="1" applyAlignment="1">
      <alignment horizontal="center"/>
    </xf>
    <xf numFmtId="0" fontId="9" fillId="7" borderId="17" xfId="0" applyFont="1" applyFill="1" applyBorder="1" applyAlignment="1">
      <alignment horizontal="center"/>
    </xf>
    <xf numFmtId="0" fontId="9" fillId="7" borderId="0" xfId="0" applyFont="1" applyFill="1" applyAlignment="1">
      <alignment vertical="center" textRotation="90"/>
    </xf>
    <xf numFmtId="0" fontId="86" fillId="7" borderId="0" xfId="0" applyFont="1" applyFill="1" applyAlignment="1">
      <alignment horizontal="center"/>
    </xf>
    <xf numFmtId="0" fontId="70" fillId="7" borderId="0" xfId="0" applyFont="1" applyFill="1" applyAlignment="1">
      <alignment horizontal="center"/>
    </xf>
    <xf numFmtId="0" fontId="53" fillId="12" borderId="40" xfId="3" applyFont="1" applyFill="1" applyBorder="1"/>
    <xf numFmtId="0" fontId="83" fillId="7" borderId="0" xfId="0" applyFont="1" applyFill="1" applyAlignment="1">
      <alignment horizontal="center" vertical="center"/>
    </xf>
    <xf numFmtId="0" fontId="9" fillId="7" borderId="0" xfId="0" applyFont="1" applyFill="1" applyAlignment="1">
      <alignment horizontal="center" vertical="center" textRotation="90"/>
    </xf>
    <xf numFmtId="0" fontId="44" fillId="2" borderId="0" xfId="0" applyFont="1" applyFill="1" applyAlignment="1">
      <alignment horizontal="center"/>
    </xf>
    <xf numFmtId="183" fontId="8" fillId="7" borderId="29" xfId="0" applyNumberFormat="1" applyFont="1" applyFill="1" applyBorder="1" applyAlignment="1">
      <alignment horizontal="center"/>
    </xf>
    <xf numFmtId="0" fontId="8" fillId="7" borderId="29" xfId="0" applyFont="1" applyFill="1" applyBorder="1" applyAlignment="1">
      <alignment horizontal="center"/>
    </xf>
    <xf numFmtId="183" fontId="8" fillId="7" borderId="33" xfId="0" applyNumberFormat="1" applyFont="1" applyFill="1" applyBorder="1" applyAlignment="1">
      <alignment horizontal="center"/>
    </xf>
    <xf numFmtId="0" fontId="9" fillId="7" borderId="0" xfId="0" applyFont="1" applyFill="1" applyAlignment="1">
      <alignment horizontal="center" vertical="center"/>
    </xf>
    <xf numFmtId="0" fontId="44" fillId="7" borderId="0" xfId="0" applyFont="1" applyFill="1" applyAlignment="1">
      <alignment horizontal="center"/>
    </xf>
    <xf numFmtId="0" fontId="44" fillId="2" borderId="29" xfId="0" applyFont="1" applyFill="1" applyBorder="1" applyAlignment="1">
      <alignment horizontal="center"/>
    </xf>
  </cellXfs>
  <cellStyles count="8">
    <cellStyle name="Comma" xfId="2" builtinId="3"/>
    <cellStyle name="Hyperlink 2" xfId="7" xr:uid="{00C85CF1-F739-4866-8D0A-F7B55BF865AB}"/>
    <cellStyle name="Hyperlink 3" xfId="6" xr:uid="{280E435F-E48E-41A6-945F-A7A7F18410F3}"/>
    <cellStyle name="Normal" xfId="0" builtinId="0"/>
    <cellStyle name="Normal 2" xfId="3" xr:uid="{91104184-86A1-45A4-BE8B-88404E88AB52}"/>
    <cellStyle name="Normal 3" xfId="4" xr:uid="{3CD241ED-0F59-40E4-BAE2-7EC4A76F2816}"/>
    <cellStyle name="Per cent" xfId="1" builtinId="5"/>
    <cellStyle name="Per cent 2" xfId="5" xr:uid="{65468A78-7373-49DD-9000-20A9638CC0B7}"/>
  </cellStyles>
  <dxfs count="75">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border diagonalUp="0" diagonalDown="0" outline="0">
        <left/>
        <right style="thin">
          <color indexed="64"/>
        </right>
        <top/>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theme="0"/>
        <name val="Verdana"/>
        <family val="2"/>
        <scheme val="none"/>
      </font>
      <fill>
        <patternFill patternType="solid">
          <fgColor indexed="64"/>
          <bgColor theme="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b/>
        <i val="0"/>
        <strike val="0"/>
        <condense val="0"/>
        <extend val="0"/>
        <outline val="0"/>
        <shadow val="0"/>
        <u val="none"/>
        <vertAlign val="baseline"/>
        <sz val="11"/>
        <color theme="0"/>
        <name val="Aptos Narrow"/>
        <family val="2"/>
        <scheme val="minor"/>
      </font>
      <fill>
        <patternFill>
          <fgColor indexed="64"/>
          <bgColor theme="1"/>
        </patternFill>
      </fill>
    </dxf>
    <dxf>
      <font>
        <strike val="0"/>
        <outline val="0"/>
        <shadow val="0"/>
        <u val="none"/>
        <vertAlign val="baseline"/>
        <color theme="0"/>
        <family val="2"/>
      </font>
      <fill>
        <patternFill>
          <fgColor indexed="64"/>
          <bgColor theme="1"/>
        </patternFill>
      </fill>
    </dxf>
    <dxf>
      <font>
        <b/>
        <i val="0"/>
        <strike val="0"/>
        <condense val="0"/>
        <extend val="0"/>
        <outline val="0"/>
        <shadow val="0"/>
        <u val="none"/>
        <vertAlign val="baseline"/>
        <sz val="11"/>
        <color theme="0"/>
        <name val="Aptos Narrow"/>
        <family val="2"/>
        <scheme val="minor"/>
      </font>
      <fill>
        <patternFill patternType="solid">
          <fgColor indexed="64"/>
          <bgColor theme="1"/>
        </patternFill>
      </fill>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border diagonalUp="0" diagonalDown="0" outline="0">
        <left/>
        <right style="thin">
          <color indexed="64"/>
        </right>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border diagonalUp="0" diagonalDown="0" outline="0">
        <left/>
        <right style="thin">
          <color indexed="64"/>
        </right>
        <top/>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0"/>
        <name val="Verdana"/>
        <family val="2"/>
        <scheme val="none"/>
      </font>
      <fill>
        <patternFill>
          <fgColor indexed="64"/>
          <bgColor theme="1"/>
        </patternFill>
      </fill>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0"/>
        <color theme="0"/>
        <name val="Verdana"/>
        <family val="2"/>
        <scheme val="none"/>
      </font>
      <fill>
        <patternFill patternType="solid">
          <fgColor indexed="64"/>
          <bgColor theme="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strike val="0"/>
        <outline val="0"/>
        <shadow val="0"/>
        <u val="none"/>
        <vertAlign val="baseline"/>
        <color theme="0"/>
      </font>
      <fill>
        <patternFill>
          <fgColor indexed="64"/>
          <bgColor theme="1"/>
        </patternFill>
      </fill>
    </dxf>
    <dxf>
      <font>
        <b/>
        <i val="0"/>
        <strike val="0"/>
        <condense val="0"/>
        <extend val="0"/>
        <outline val="0"/>
        <shadow val="0"/>
        <u val="none"/>
        <vertAlign val="baseline"/>
        <sz val="11"/>
        <color theme="0"/>
        <name val="Aptos Narrow"/>
        <family val="2"/>
        <scheme val="minor"/>
      </font>
      <fill>
        <patternFill>
          <fgColor indexed="64"/>
          <bgColor theme="1"/>
        </patternFill>
      </fill>
    </dxf>
    <dxf>
      <font>
        <strike val="0"/>
        <outline val="0"/>
        <shadow val="0"/>
        <u val="none"/>
        <vertAlign val="baseline"/>
        <color theme="0"/>
        <family val="2"/>
      </font>
      <fill>
        <patternFill>
          <fgColor indexed="64"/>
          <bgColor theme="1"/>
        </patternFill>
      </fill>
    </dxf>
    <dxf>
      <font>
        <b/>
        <i val="0"/>
        <strike val="0"/>
        <condense val="0"/>
        <extend val="0"/>
        <outline val="0"/>
        <shadow val="0"/>
        <u val="none"/>
        <vertAlign val="baseline"/>
        <sz val="11"/>
        <color theme="0"/>
        <name val="Aptos Narrow"/>
        <family val="2"/>
        <scheme val="minor"/>
      </font>
      <fill>
        <patternFill patternType="solid">
          <fgColor indexed="64"/>
          <bgColor theme="1"/>
        </patternFill>
      </fill>
    </dxf>
    <dxf>
      <font>
        <b val="0"/>
        <i val="0"/>
        <strike val="0"/>
        <condense val="0"/>
        <extend val="0"/>
        <outline val="0"/>
        <shadow val="0"/>
        <u val="none"/>
        <vertAlign val="baseline"/>
        <sz val="11"/>
        <color theme="1"/>
        <name val="Arial"/>
        <family val="2"/>
        <scheme val="none"/>
      </font>
      <numFmt numFmtId="166" formatCode="0.00;[Red]0.00"/>
      <alignment horizontal="right" vertical="center" textRotation="0" wrapText="1" indent="0" justifyLastLine="0" shrinkToFit="0" readingOrder="0"/>
      <border diagonalUp="0" diagonalDown="0" outline="0">
        <left style="medium">
          <color rgb="FFE5E5E5"/>
        </left>
        <right style="medium">
          <color rgb="FFE5E5E5"/>
        </right>
        <top/>
        <bottom style="medium">
          <color rgb="FFE5E5E5"/>
        </bottom>
      </border>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border outline="0">
        <bottom style="medium">
          <color rgb="FFE5E5E5"/>
        </bottom>
      </border>
    </dxf>
    <dxf>
      <font>
        <strike val="0"/>
        <outline val="0"/>
        <shadow val="0"/>
        <u val="none"/>
        <vertAlign val="baseline"/>
        <sz val="11"/>
      </font>
    </dxf>
    <dxf>
      <border outline="0">
        <bottom style="medium">
          <color rgb="FFE5E5E5"/>
        </bottom>
      </border>
    </dxf>
    <dxf>
      <font>
        <b/>
        <i val="0"/>
        <strike val="0"/>
        <condense val="0"/>
        <extend val="0"/>
        <outline val="0"/>
        <shadow val="0"/>
        <u val="none"/>
        <vertAlign val="baseline"/>
        <sz val="11"/>
        <color rgb="FF333333"/>
        <name val="Arial"/>
        <family val="2"/>
        <scheme val="none"/>
      </font>
      <numFmt numFmtId="0" formatCode="General"/>
      <alignment horizontal="right" vertical="bottom" textRotation="0" wrapText="1" indent="0" justifyLastLine="0" shrinkToFit="0" readingOrder="0"/>
    </dxf>
    <dxf>
      <font>
        <b val="0"/>
        <i val="0"/>
        <strike val="0"/>
        <condense val="0"/>
        <extend val="0"/>
        <outline val="0"/>
        <shadow val="0"/>
        <u val="none"/>
        <vertAlign val="baseline"/>
        <sz val="11"/>
        <color rgb="FF000000"/>
        <name val="Arial"/>
        <family val="2"/>
        <scheme val="none"/>
      </font>
      <numFmt numFmtId="167" formatCode="#,##0;[Red]#,##0"/>
      <alignment horizontal="right" vertical="center" textRotation="0" wrapText="1" indent="0" justifyLastLine="0" shrinkToFit="0" readingOrder="0"/>
      <border diagonalUp="0" diagonalDown="0">
        <left style="medium">
          <color rgb="FFE5E5E5"/>
        </left>
        <right/>
        <top/>
        <bottom style="medium">
          <color rgb="FFE5E5E5"/>
        </bottom>
      </border>
    </dxf>
    <dxf>
      <font>
        <b val="0"/>
        <i val="0"/>
        <strike val="0"/>
        <condense val="0"/>
        <extend val="0"/>
        <outline val="0"/>
        <shadow val="0"/>
        <u val="none"/>
        <vertAlign val="baseline"/>
        <sz val="11"/>
        <color rgb="FF000000"/>
        <name val="Arial"/>
        <family val="2"/>
        <scheme val="none"/>
      </font>
      <numFmt numFmtId="167" formatCode="#,##0;[Red]#,##0"/>
      <alignment horizontal="right" vertical="center" textRotation="0" wrapText="1" indent="0" justifyLastLine="0" shrinkToFit="0" readingOrder="0"/>
      <border diagonalUp="0" diagonalDown="0">
        <left style="medium">
          <color rgb="FFE5E5E5"/>
        </left>
        <right/>
        <top/>
        <bottom style="medium">
          <color rgb="FFE5E5E5"/>
        </bottom>
      </border>
    </dxf>
    <dxf>
      <font>
        <b val="0"/>
        <i val="0"/>
        <strike val="0"/>
        <condense val="0"/>
        <extend val="0"/>
        <outline val="0"/>
        <shadow val="0"/>
        <u val="none"/>
        <vertAlign val="baseline"/>
        <sz val="11"/>
        <color rgb="FF000000"/>
        <name val="Arial"/>
        <family val="2"/>
        <scheme val="none"/>
      </font>
      <numFmt numFmtId="167" formatCode="#,##0;[Red]#,##0"/>
      <alignment horizontal="right" vertical="center" textRotation="0" wrapText="1" indent="0" justifyLastLine="0" shrinkToFit="0" readingOrder="0"/>
      <border diagonalUp="0" diagonalDown="0">
        <left style="medium">
          <color rgb="FFE5E5E5"/>
        </left>
        <right/>
        <top/>
        <bottom style="medium">
          <color rgb="FFE5E5E5"/>
        </bottom>
      </border>
    </dxf>
    <dxf>
      <font>
        <b val="0"/>
        <i val="0"/>
        <strike val="0"/>
        <condense val="0"/>
        <extend val="0"/>
        <outline val="0"/>
        <shadow val="0"/>
        <u val="none"/>
        <vertAlign val="baseline"/>
        <sz val="11"/>
        <color rgb="FF000000"/>
        <name val="Arial"/>
        <family val="2"/>
        <scheme val="none"/>
      </font>
      <numFmt numFmtId="167" formatCode="#,##0;[Red]#,##0"/>
      <alignment horizontal="right" vertical="center" textRotation="0" wrapText="1" indent="0" justifyLastLine="0" shrinkToFit="0" readingOrder="0"/>
      <border diagonalUp="0" diagonalDown="0">
        <left style="medium">
          <color rgb="FFE5E5E5"/>
        </left>
        <right/>
        <top/>
        <bottom style="medium">
          <color rgb="FFE5E5E5"/>
        </bottom>
      </border>
    </dxf>
    <dxf>
      <font>
        <b val="0"/>
        <i val="0"/>
        <strike val="0"/>
        <condense val="0"/>
        <extend val="0"/>
        <outline val="0"/>
        <shadow val="0"/>
        <u val="none"/>
        <vertAlign val="baseline"/>
        <sz val="11"/>
        <color rgb="FF000000"/>
        <name val="Arial"/>
        <family val="2"/>
        <scheme val="none"/>
      </font>
      <numFmt numFmtId="167" formatCode="#,##0;[Red]#,##0"/>
      <alignment horizontal="right" vertical="center" textRotation="0" wrapText="1" indent="0" justifyLastLine="0" shrinkToFit="0" readingOrder="0"/>
      <border diagonalUp="0" diagonalDown="0">
        <left style="medium">
          <color rgb="FFE5E5E5"/>
        </left>
        <right/>
        <top/>
        <bottom style="medium">
          <color rgb="FFE5E5E5"/>
        </bottom>
      </border>
    </dxf>
    <dxf>
      <font>
        <b val="0"/>
        <i val="0"/>
        <strike val="0"/>
        <condense val="0"/>
        <extend val="0"/>
        <outline val="0"/>
        <shadow val="0"/>
        <u val="none"/>
        <vertAlign val="baseline"/>
        <sz val="11"/>
        <color rgb="FF000000"/>
        <name val="Arial"/>
        <family val="2"/>
        <scheme val="none"/>
      </font>
      <numFmt numFmtId="166" formatCode="0.00;[Red]0.00"/>
      <alignment horizontal="left" vertical="center" textRotation="0" wrapText="1" indent="0" justifyLastLine="0" shrinkToFit="0" readingOrder="0"/>
      <border diagonalUp="0" diagonalDown="0" outline="0">
        <left/>
        <right/>
        <top/>
        <bottom style="medium">
          <color rgb="FFE5E5E5"/>
        </bottom>
      </border>
    </dxf>
    <dxf>
      <border outline="0">
        <bottom style="medium">
          <color rgb="FFE5E5E5"/>
        </bottom>
      </border>
    </dxf>
    <dxf>
      <font>
        <b val="0"/>
        <i val="0"/>
        <strike val="0"/>
        <condense val="0"/>
        <extend val="0"/>
        <outline val="0"/>
        <shadow val="0"/>
        <u val="none"/>
        <vertAlign val="baseline"/>
        <sz val="11"/>
        <color rgb="FF000000"/>
        <name val="Arial"/>
        <family val="2"/>
        <scheme val="none"/>
      </font>
      <numFmt numFmtId="187" formatCode="#,000;[Red]#,000"/>
      <alignment horizontal="right" vertical="center" textRotation="0" wrapText="1" indent="0" justifyLastLine="0" shrinkToFit="0" readingOrder="0"/>
    </dxf>
    <dxf>
      <border outline="0">
        <bottom style="medium">
          <color rgb="FFE5E5E5"/>
        </bottom>
      </border>
    </dxf>
    <dxf>
      <font>
        <b/>
        <i val="0"/>
        <strike val="0"/>
        <condense val="0"/>
        <extend val="0"/>
        <outline val="0"/>
        <shadow val="0"/>
        <u val="none"/>
        <vertAlign val="baseline"/>
        <sz val="11"/>
        <color rgb="FF333333"/>
        <name val="Arial"/>
        <family val="2"/>
        <scheme val="none"/>
      </font>
      <numFmt numFmtId="166" formatCode="0.00;[Red]0.00"/>
      <alignment horizontal="right" vertical="bottom" textRotation="0" wrapText="1" indent="0" justifyLastLine="0" shrinkToFit="0" readingOrder="0"/>
    </dxf>
    <dxf>
      <font>
        <b val="0"/>
        <i val="0"/>
        <strike val="0"/>
        <condense val="0"/>
        <extend val="0"/>
        <outline val="0"/>
        <shadow val="0"/>
        <u val="none"/>
        <vertAlign val="baseline"/>
        <sz val="11"/>
        <color theme="0"/>
        <name val="Aptos Narrow"/>
        <family val="2"/>
        <scheme val="minor"/>
      </font>
      <numFmt numFmtId="14" formatCode="0.00%"/>
      <fill>
        <patternFill>
          <fgColor indexed="64"/>
          <bgColor theme="1"/>
        </patternFill>
      </fill>
    </dxf>
    <dxf>
      <font>
        <b val="0"/>
        <i val="0"/>
        <strike val="0"/>
        <condense val="0"/>
        <extend val="0"/>
        <outline val="0"/>
        <shadow val="0"/>
        <u val="none"/>
        <vertAlign val="baseline"/>
        <sz val="11"/>
        <color theme="0"/>
        <name val="Aptos Narrow"/>
        <family val="2"/>
        <scheme val="minor"/>
      </font>
      <numFmt numFmtId="14" formatCode="0.00%"/>
      <fill>
        <patternFill>
          <fgColor indexed="64"/>
          <bgColor theme="1"/>
        </patternFill>
      </fill>
    </dxf>
    <dxf>
      <border outline="0">
        <top style="medium">
          <color indexed="64"/>
        </top>
      </border>
    </dxf>
    <dxf>
      <font>
        <b val="0"/>
        <i val="0"/>
        <strike val="0"/>
        <condense val="0"/>
        <extend val="0"/>
        <outline val="0"/>
        <shadow val="0"/>
        <u val="none"/>
        <vertAlign val="baseline"/>
        <sz val="11"/>
        <color theme="0"/>
        <name val="Aptos Narrow"/>
        <family val="2"/>
        <scheme val="minor"/>
      </font>
      <fill>
        <patternFill>
          <fgColor indexed="64"/>
          <bgColor theme="1"/>
        </patternFill>
      </fill>
    </dxf>
    <dxf>
      <border>
        <bottom style="thin">
          <color theme="0"/>
        </bottom>
      </border>
    </dxf>
    <dxf>
      <font>
        <b/>
        <i val="0"/>
        <strike val="0"/>
        <condense val="0"/>
        <extend val="0"/>
        <outline val="0"/>
        <shadow val="0"/>
        <u val="none"/>
        <vertAlign val="baseline"/>
        <sz val="11"/>
        <color theme="0"/>
        <name val="Aptos Narrow"/>
        <family val="2"/>
        <scheme val="minor"/>
      </font>
      <fill>
        <patternFill patternType="solid">
          <fgColor indexed="64"/>
          <bgColor theme="3" tint="0.499984740745262"/>
        </patternFill>
      </fill>
    </dxf>
    <dxf>
      <font>
        <b val="0"/>
        <i val="0"/>
        <strike val="0"/>
        <condense val="0"/>
        <extend val="0"/>
        <outline val="0"/>
        <shadow val="0"/>
        <u val="none"/>
        <vertAlign val="baseline"/>
        <sz val="11"/>
        <color theme="0"/>
        <name val="Aptos Narrow"/>
        <family val="2"/>
        <scheme val="minor"/>
      </font>
      <numFmt numFmtId="14" formatCode="0.00%"/>
      <fill>
        <patternFill>
          <fgColor indexed="64"/>
          <bgColor theme="1"/>
        </patternFill>
      </fill>
    </dxf>
    <dxf>
      <font>
        <b val="0"/>
        <i val="0"/>
        <strike val="0"/>
        <condense val="0"/>
        <extend val="0"/>
        <outline val="0"/>
        <shadow val="0"/>
        <u val="none"/>
        <vertAlign val="baseline"/>
        <sz val="11"/>
        <color theme="0"/>
        <name val="Aptos Narrow"/>
        <family val="2"/>
        <scheme val="minor"/>
      </font>
      <numFmt numFmtId="14" formatCode="0.00%"/>
      <fill>
        <patternFill>
          <fgColor indexed="64"/>
          <bgColor theme="1"/>
        </patternFill>
      </fill>
    </dxf>
    <dxf>
      <border outline="0">
        <top style="medium">
          <color indexed="64"/>
        </top>
      </border>
    </dxf>
    <dxf>
      <font>
        <b val="0"/>
        <i val="0"/>
        <strike val="0"/>
        <condense val="0"/>
        <extend val="0"/>
        <outline val="0"/>
        <shadow val="0"/>
        <u val="none"/>
        <vertAlign val="baseline"/>
        <sz val="11"/>
        <color theme="0"/>
        <name val="Aptos Narrow"/>
        <family val="2"/>
        <scheme val="minor"/>
      </font>
      <fill>
        <patternFill>
          <fgColor indexed="64"/>
          <bgColor theme="1"/>
        </patternFill>
      </fill>
    </dxf>
    <dxf>
      <font>
        <b/>
        <i val="0"/>
        <strike val="0"/>
        <condense val="0"/>
        <extend val="0"/>
        <outline val="0"/>
        <shadow val="0"/>
        <u val="none"/>
        <vertAlign val="baseline"/>
        <sz val="11"/>
        <color theme="0"/>
        <name val="Aptos Narrow"/>
        <family val="2"/>
        <scheme val="minor"/>
      </font>
      <fill>
        <patternFill patternType="solid">
          <fgColor indexed="64"/>
          <bgColor theme="3" tint="0.499984740745262"/>
        </patternFill>
      </fill>
      <border diagonalUp="0" diagonalDown="0" outline="0">
        <left/>
        <right/>
        <top/>
        <bottom/>
      </border>
    </dxf>
  </dxfs>
  <tableStyles count="0" defaultTableStyle="TableStyleMedium2" defaultPivotStyle="PivotStyleLight16"/>
  <colors>
    <mruColors>
      <color rgb="FFFFC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17/06/relationships/rdRichValue" Target="richData/rdrichvalue.xml"/><Relationship Id="rId30" Type="http://schemas.microsoft.com/office/2017/06/relationships/richStyles" Target="richData/richStyles.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40.xml"/><Relationship Id="rId1" Type="http://schemas.microsoft.com/office/2011/relationships/chartStyle" Target="style40.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41.xml"/><Relationship Id="rId1" Type="http://schemas.microsoft.com/office/2011/relationships/chartStyle" Target="style41.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42.xml"/><Relationship Id="rId1" Type="http://schemas.microsoft.com/office/2011/relationships/chartStyle" Target="style42.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43.xml"/><Relationship Id="rId1" Type="http://schemas.microsoft.com/office/2011/relationships/chartStyle" Target="style43.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44.xml"/><Relationship Id="rId1" Type="http://schemas.microsoft.com/office/2011/relationships/chartStyle" Target="style44.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45.xml"/><Relationship Id="rId1" Type="http://schemas.microsoft.com/office/2011/relationships/chartStyle" Target="style45.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46.xml"/><Relationship Id="rId1" Type="http://schemas.microsoft.com/office/2011/relationships/chartStyle" Target="style46.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47.xml"/><Relationship Id="rId1" Type="http://schemas.microsoft.com/office/2011/relationships/chartStyle" Target="style47.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48.xml"/><Relationship Id="rId1" Type="http://schemas.microsoft.com/office/2011/relationships/chartStyle" Target="style48.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   Profit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Kering'!$A$13</c:f>
              <c:strCache>
                <c:ptCount val="1"/>
                <c:pt idx="0">
                  <c:v>   Profit margin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Kering'!$B$13:$AD$13</c:f>
              <c:numCache>
                <c:formatCode>#,##0.00</c:formatCode>
                <c:ptCount val="29"/>
                <c:pt idx="0">
                  <c:v>21.54</c:v>
                </c:pt>
                <c:pt idx="1">
                  <c:v>25.19</c:v>
                </c:pt>
                <c:pt idx="2">
                  <c:v>25.63</c:v>
                </c:pt>
                <c:pt idx="3">
                  <c:v>22.57</c:v>
                </c:pt>
                <c:pt idx="4">
                  <c:v>27.07</c:v>
                </c:pt>
                <c:pt idx="5">
                  <c:v>22.15</c:v>
                </c:pt>
                <c:pt idx="6">
                  <c:v>15.91</c:v>
                </c:pt>
                <c:pt idx="7">
                  <c:v>9.51</c:v>
                </c:pt>
                <c:pt idx="8">
                  <c:v>8.4499999999999993</c:v>
                </c:pt>
                <c:pt idx="9">
                  <c:v>8.52</c:v>
                </c:pt>
                <c:pt idx="10">
                  <c:v>2.4500000000000002</c:v>
                </c:pt>
                <c:pt idx="11">
                  <c:v>7.93</c:v>
                </c:pt>
                <c:pt idx="12">
                  <c:v>8.58</c:v>
                </c:pt>
                <c:pt idx="13">
                  <c:v>6.72</c:v>
                </c:pt>
                <c:pt idx="14">
                  <c:v>2.85</c:v>
                </c:pt>
                <c:pt idx="15">
                  <c:v>4.1100000000000003</c:v>
                </c:pt>
                <c:pt idx="16">
                  <c:v>6.06</c:v>
                </c:pt>
                <c:pt idx="17">
                  <c:v>5</c:v>
                </c:pt>
                <c:pt idx="18">
                  <c:v>4.47</c:v>
                </c:pt>
                <c:pt idx="19">
                  <c:v>5.09</c:v>
                </c:pt>
                <c:pt idx="20">
                  <c:v>3.91</c:v>
                </c:pt>
                <c:pt idx="21">
                  <c:v>9.83</c:v>
                </c:pt>
                <c:pt idx="22">
                  <c:v>5.49</c:v>
                </c:pt>
                <c:pt idx="23">
                  <c:v>6.45</c:v>
                </c:pt>
                <c:pt idx="24">
                  <c:v>6.6</c:v>
                </c:pt>
                <c:pt idx="25">
                  <c:v>4.79</c:v>
                </c:pt>
                <c:pt idx="26">
                  <c:v>4.74</c:v>
                </c:pt>
                <c:pt idx="27">
                  <c:v>3.54</c:v>
                </c:pt>
                <c:pt idx="28">
                  <c:v>2.63</c:v>
                </c:pt>
              </c:numCache>
            </c:numRef>
          </c:val>
          <c:smooth val="0"/>
          <c:extLst>
            <c:ext xmlns:c16="http://schemas.microsoft.com/office/drawing/2014/chart" uri="{C3380CC4-5D6E-409C-BE32-E72D297353CC}">
              <c16:uniqueId val="{00000000-3DC4-4BD9-BC8B-9956E8DF3B9D}"/>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solidFill>
                  <a:schemeClr val="bg1"/>
                </a:solidFill>
              </a:rPr>
              <a:t>Gross Margin</a:t>
            </a:r>
            <a:r>
              <a:rPr lang="it-IT" baseline="0">
                <a:solidFill>
                  <a:schemeClr val="bg1"/>
                </a:solidFill>
              </a:rPr>
              <a:t> %</a:t>
            </a:r>
            <a:endParaRPr lang="it-IT">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Kering'!$A$14</c:f>
              <c:strCache>
                <c:ptCount val="1"/>
                <c:pt idx="0">
                  <c:v>   Gross margin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Kering'!$B$14:$AD$14</c:f>
              <c:numCache>
                <c:formatCode>#,##0.00</c:formatCode>
                <c:ptCount val="29"/>
                <c:pt idx="0">
                  <c:v>86.07</c:v>
                </c:pt>
                <c:pt idx="1">
                  <c:v>82.9</c:v>
                </c:pt>
                <c:pt idx="2">
                  <c:v>82.34</c:v>
                </c:pt>
                <c:pt idx="3">
                  <c:v>83.55</c:v>
                </c:pt>
                <c:pt idx="4">
                  <c:v>81.98</c:v>
                </c:pt>
                <c:pt idx="5">
                  <c:v>74.75</c:v>
                </c:pt>
                <c:pt idx="6">
                  <c:v>69.150000000000006</c:v>
                </c:pt>
                <c:pt idx="7">
                  <c:v>66.680000000000007</c:v>
                </c:pt>
                <c:pt idx="8">
                  <c:v>65.03</c:v>
                </c:pt>
                <c:pt idx="9">
                  <c:v>65.599999999999994</c:v>
                </c:pt>
                <c:pt idx="10">
                  <c:v>60.25</c:v>
                </c:pt>
                <c:pt idx="11">
                  <c:v>54.44</c:v>
                </c:pt>
                <c:pt idx="12">
                  <c:v>53.77</c:v>
                </c:pt>
                <c:pt idx="13">
                  <c:v>50.55</c:v>
                </c:pt>
                <c:pt idx="14">
                  <c:v>45.99</c:v>
                </c:pt>
                <c:pt idx="15">
                  <c:v>45.94</c:v>
                </c:pt>
                <c:pt idx="16">
                  <c:v>46.44</c:v>
                </c:pt>
                <c:pt idx="17">
                  <c:v>45.94</c:v>
                </c:pt>
                <c:pt idx="18">
                  <c:v>45.73</c:v>
                </c:pt>
                <c:pt idx="19">
                  <c:v>44.63</c:v>
                </c:pt>
                <c:pt idx="20">
                  <c:v>37.69</c:v>
                </c:pt>
                <c:pt idx="21">
                  <c:v>38.68</c:v>
                </c:pt>
                <c:pt idx="22">
                  <c:v>38.229999999999997</c:v>
                </c:pt>
                <c:pt idx="23">
                  <c:v>40.15</c:v>
                </c:pt>
                <c:pt idx="24">
                  <c:v>39.42</c:v>
                </c:pt>
                <c:pt idx="25">
                  <c:v>35.6</c:v>
                </c:pt>
                <c:pt idx="26">
                  <c:v>34.049999999999997</c:v>
                </c:pt>
                <c:pt idx="27">
                  <c:v>32.67</c:v>
                </c:pt>
                <c:pt idx="28">
                  <c:v>32.950000000000003</c:v>
                </c:pt>
              </c:numCache>
            </c:numRef>
          </c:val>
          <c:smooth val="0"/>
          <c:extLst>
            <c:ext xmlns:c16="http://schemas.microsoft.com/office/drawing/2014/chart" uri="{C3380CC4-5D6E-409C-BE32-E72D297353CC}">
              <c16:uniqueId val="{00000000-DF97-4265-8C68-2381E4962576}"/>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EBITDA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Kering'!$A$15</c:f>
              <c:strCache>
                <c:ptCount val="1"/>
                <c:pt idx="0">
                  <c:v>   EBITDA margin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Kering'!$B$15:$AD$15</c:f>
              <c:numCache>
                <c:formatCode>#,##0.00</c:formatCode>
                <c:ptCount val="29"/>
                <c:pt idx="0">
                  <c:v>33.229999999999997</c:v>
                </c:pt>
                <c:pt idx="1">
                  <c:v>34.85</c:v>
                </c:pt>
                <c:pt idx="2">
                  <c:v>35.840000000000003</c:v>
                </c:pt>
                <c:pt idx="3">
                  <c:v>34.17</c:v>
                </c:pt>
                <c:pt idx="4">
                  <c:v>37.450000000000003</c:v>
                </c:pt>
                <c:pt idx="5">
                  <c:v>27.77</c:v>
                </c:pt>
                <c:pt idx="6">
                  <c:v>21.89</c:v>
                </c:pt>
                <c:pt idx="7">
                  <c:v>17.600000000000001</c:v>
                </c:pt>
                <c:pt idx="8">
                  <c:v>17.68</c:v>
                </c:pt>
                <c:pt idx="9">
                  <c:v>14.16</c:v>
                </c:pt>
                <c:pt idx="10">
                  <c:v>9.68</c:v>
                </c:pt>
                <c:pt idx="11">
                  <c:v>9.6300000000000008</c:v>
                </c:pt>
                <c:pt idx="12">
                  <c:v>12.13</c:v>
                </c:pt>
                <c:pt idx="13">
                  <c:v>10.68</c:v>
                </c:pt>
                <c:pt idx="14">
                  <c:v>7.49</c:v>
                </c:pt>
                <c:pt idx="15">
                  <c:v>8.99</c:v>
                </c:pt>
                <c:pt idx="16">
                  <c:v>9.08</c:v>
                </c:pt>
                <c:pt idx="17">
                  <c:v>7.9</c:v>
                </c:pt>
                <c:pt idx="18">
                  <c:v>8.7100000000000009</c:v>
                </c:pt>
                <c:pt idx="19">
                  <c:v>6.32</c:v>
                </c:pt>
                <c:pt idx="20">
                  <c:v>7.2</c:v>
                </c:pt>
                <c:pt idx="21">
                  <c:v>8.34</c:v>
                </c:pt>
                <c:pt idx="22">
                  <c:v>8.69</c:v>
                </c:pt>
                <c:pt idx="23">
                  <c:v>9.0500000000000007</c:v>
                </c:pt>
                <c:pt idx="24">
                  <c:v>9.08</c:v>
                </c:pt>
                <c:pt idx="25">
                  <c:v>6.68</c:v>
                </c:pt>
                <c:pt idx="26">
                  <c:v>6.05</c:v>
                </c:pt>
                <c:pt idx="27">
                  <c:v>5.69</c:v>
                </c:pt>
                <c:pt idx="28">
                  <c:v>5.5</c:v>
                </c:pt>
              </c:numCache>
            </c:numRef>
          </c:val>
          <c:smooth val="0"/>
          <c:extLst>
            <c:ext xmlns:c16="http://schemas.microsoft.com/office/drawing/2014/chart" uri="{C3380CC4-5D6E-409C-BE32-E72D297353CC}">
              <c16:uniqueId val="{00000000-3B09-4E71-B1BE-F3C9A35E7568}"/>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Cash flow/Operating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Kering'!$A$17</c:f>
              <c:strCache>
                <c:ptCount val="1"/>
                <c:pt idx="0">
                  <c:v>   Cash flow / Operating revenue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Kering'!$B$17:$AD$17</c:f>
              <c:numCache>
                <c:formatCode>#,##0.00</c:formatCode>
                <c:ptCount val="29"/>
                <c:pt idx="0">
                  <c:v>25.22</c:v>
                </c:pt>
                <c:pt idx="1">
                  <c:v>26.08</c:v>
                </c:pt>
                <c:pt idx="2">
                  <c:v>26.65</c:v>
                </c:pt>
                <c:pt idx="3">
                  <c:v>30.63</c:v>
                </c:pt>
                <c:pt idx="4">
                  <c:v>22.91</c:v>
                </c:pt>
                <c:pt idx="5">
                  <c:v>27.59</c:v>
                </c:pt>
                <c:pt idx="6">
                  <c:v>16.149999999999999</c:v>
                </c:pt>
                <c:pt idx="7">
                  <c:v>12.74</c:v>
                </c:pt>
                <c:pt idx="8">
                  <c:v>11.52</c:v>
                </c:pt>
                <c:pt idx="9">
                  <c:v>9.9600000000000009</c:v>
                </c:pt>
                <c:pt idx="10">
                  <c:v>3.03</c:v>
                </c:pt>
                <c:pt idx="11">
                  <c:v>8.2100000000000009</c:v>
                </c:pt>
                <c:pt idx="12">
                  <c:v>8.2799999999999994</c:v>
                </c:pt>
                <c:pt idx="13">
                  <c:v>7.5</c:v>
                </c:pt>
                <c:pt idx="14">
                  <c:v>10.029999999999999</c:v>
                </c:pt>
                <c:pt idx="15">
                  <c:v>6.39</c:v>
                </c:pt>
                <c:pt idx="16">
                  <c:v>6.48</c:v>
                </c:pt>
                <c:pt idx="17">
                  <c:v>5.82</c:v>
                </c:pt>
                <c:pt idx="18">
                  <c:v>5.5</c:v>
                </c:pt>
                <c:pt idx="19">
                  <c:v>7.44</c:v>
                </c:pt>
                <c:pt idx="20">
                  <c:v>4.5199999999999996</c:v>
                </c:pt>
                <c:pt idx="21">
                  <c:v>7.47</c:v>
                </c:pt>
                <c:pt idx="22">
                  <c:v>4.29</c:v>
                </c:pt>
                <c:pt idx="23">
                  <c:v>4.5199999999999996</c:v>
                </c:pt>
                <c:pt idx="24">
                  <c:v>4.72</c:v>
                </c:pt>
                <c:pt idx="25">
                  <c:v>4.24</c:v>
                </c:pt>
                <c:pt idx="26">
                  <c:v>4.43</c:v>
                </c:pt>
                <c:pt idx="27">
                  <c:v>3.85</c:v>
                </c:pt>
                <c:pt idx="28">
                  <c:v>3.52</c:v>
                </c:pt>
              </c:numCache>
            </c:numRef>
          </c:val>
          <c:smooth val="0"/>
          <c:extLst>
            <c:ext xmlns:c16="http://schemas.microsoft.com/office/drawing/2014/chart" uri="{C3380CC4-5D6E-409C-BE32-E72D297353CC}">
              <c16:uniqueId val="{00000000-543D-4295-B217-5BB0F42F6744}"/>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   Enterprise value / EBITDA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Kering'!$A$18</c:f>
              <c:strCache>
                <c:ptCount val="1"/>
                <c:pt idx="0">
                  <c:v>   Enterprise value / EBITDA</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Kering'!$B$18:$AD$18</c:f>
              <c:numCache>
                <c:formatCode>#,##0.00</c:formatCode>
                <c:ptCount val="29"/>
                <c:pt idx="0">
                  <c:v>8.84</c:v>
                </c:pt>
                <c:pt idx="1">
                  <c:v>8.6300000000000008</c:v>
                </c:pt>
                <c:pt idx="2">
                  <c:v>13.96</c:v>
                </c:pt>
                <c:pt idx="3">
                  <c:v>17.25</c:v>
                </c:pt>
                <c:pt idx="4">
                  <c:v>12.89</c:v>
                </c:pt>
                <c:pt idx="5">
                  <c:v>12.37</c:v>
                </c:pt>
                <c:pt idx="6">
                  <c:v>15.49</c:v>
                </c:pt>
                <c:pt idx="7">
                  <c:v>14.3</c:v>
                </c:pt>
                <c:pt idx="8">
                  <c:v>11.91</c:v>
                </c:pt>
                <c:pt idx="9">
                  <c:v>16.23</c:v>
                </c:pt>
                <c:pt idx="10">
                  <c:v>18.29</c:v>
                </c:pt>
                <c:pt idx="11">
                  <c:v>12.44</c:v>
                </c:pt>
                <c:pt idx="12">
                  <c:v>9.1300000000000008</c:v>
                </c:pt>
                <c:pt idx="13">
                  <c:v>10.23</c:v>
                </c:pt>
                <c:pt idx="14">
                  <c:v>10.68</c:v>
                </c:pt>
                <c:pt idx="15">
                  <c:v>6.1</c:v>
                </c:pt>
                <c:pt idx="16">
                  <c:v>10.93</c:v>
                </c:pt>
                <c:pt idx="17">
                  <c:v>12.54</c:v>
                </c:pt>
                <c:pt idx="18">
                  <c:v>11.15</c:v>
                </c:pt>
                <c:pt idx="19">
                  <c:v>14.61</c:v>
                </c:pt>
                <c:pt idx="20">
                  <c:v>8.4700000000000006</c:v>
                </c:pt>
                <c:pt idx="21">
                  <c:v>6.95</c:v>
                </c:pt>
                <c:pt idx="22" formatCode="General">
                  <c:v>0</c:v>
                </c:pt>
                <c:pt idx="23" formatCode="General">
                  <c:v>0</c:v>
                </c:pt>
                <c:pt idx="24" formatCode="General">
                  <c:v>0</c:v>
                </c:pt>
                <c:pt idx="25" formatCode="General">
                  <c:v>0</c:v>
                </c:pt>
                <c:pt idx="26" formatCode="General">
                  <c:v>0</c:v>
                </c:pt>
                <c:pt idx="27" formatCode="General">
                  <c:v>0</c:v>
                </c:pt>
                <c:pt idx="28" formatCode="General">
                  <c:v>0</c:v>
                </c:pt>
              </c:numCache>
            </c:numRef>
          </c:val>
          <c:smooth val="0"/>
          <c:extLst>
            <c:ext xmlns:c16="http://schemas.microsoft.com/office/drawing/2014/chart" uri="{C3380CC4-5D6E-409C-BE32-E72D297353CC}">
              <c16:uniqueId val="{00000000-AC87-423F-9970-1745702A2A7D}"/>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Return on shareholdera funds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Kering'!$A$46</c:f>
              <c:strCache>
                <c:ptCount val="1"/>
                <c:pt idx="0">
                  <c:v>  Return on Shareholders Funds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Kering'!$B$35:$AD$35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Kering'!$B$46:$AD$46</c:f>
              <c:numCache>
                <c:formatCode>#,##0.00</c:formatCode>
                <c:ptCount val="29"/>
                <c:pt idx="0">
                  <c:v>26.44</c:v>
                </c:pt>
                <c:pt idx="1">
                  <c:v>34.74</c:v>
                </c:pt>
                <c:pt idx="2">
                  <c:v>32.94</c:v>
                </c:pt>
                <c:pt idx="3">
                  <c:v>24.57</c:v>
                </c:pt>
                <c:pt idx="4">
                  <c:v>41.2</c:v>
                </c:pt>
                <c:pt idx="5">
                  <c:v>34.39</c:v>
                </c:pt>
                <c:pt idx="6">
                  <c:v>19.510000000000002</c:v>
                </c:pt>
                <c:pt idx="7">
                  <c:v>9.85</c:v>
                </c:pt>
                <c:pt idx="8">
                  <c:v>8.48</c:v>
                </c:pt>
                <c:pt idx="9">
                  <c:v>8.0399999999999991</c:v>
                </c:pt>
                <c:pt idx="10">
                  <c:v>2.81</c:v>
                </c:pt>
                <c:pt idx="11">
                  <c:v>11</c:v>
                </c:pt>
                <c:pt idx="12">
                  <c:v>11.46</c:v>
                </c:pt>
                <c:pt idx="13">
                  <c:v>10.07</c:v>
                </c:pt>
                <c:pt idx="14">
                  <c:v>4.97</c:v>
                </c:pt>
                <c:pt idx="15">
                  <c:v>8.1300000000000008</c:v>
                </c:pt>
                <c:pt idx="16">
                  <c:v>11.69</c:v>
                </c:pt>
                <c:pt idx="17">
                  <c:v>10.31</c:v>
                </c:pt>
                <c:pt idx="18">
                  <c:v>9.5</c:v>
                </c:pt>
                <c:pt idx="19">
                  <c:v>11.47</c:v>
                </c:pt>
                <c:pt idx="20">
                  <c:v>13.8</c:v>
                </c:pt>
                <c:pt idx="21">
                  <c:v>41.59</c:v>
                </c:pt>
                <c:pt idx="22">
                  <c:v>26.84</c:v>
                </c:pt>
                <c:pt idx="23">
                  <c:v>36.659999999999997</c:v>
                </c:pt>
                <c:pt idx="24">
                  <c:v>35.909999999999997</c:v>
                </c:pt>
                <c:pt idx="25">
                  <c:v>25.64</c:v>
                </c:pt>
                <c:pt idx="26">
                  <c:v>24.04</c:v>
                </c:pt>
                <c:pt idx="27">
                  <c:v>18.78</c:v>
                </c:pt>
                <c:pt idx="28">
                  <c:v>15.33</c:v>
                </c:pt>
              </c:numCache>
            </c:numRef>
          </c:val>
          <c:smooth val="0"/>
          <c:extLst>
            <c:ext xmlns:c16="http://schemas.microsoft.com/office/drawing/2014/chart" uri="{C3380CC4-5D6E-409C-BE32-E72D297353CC}">
              <c16:uniqueId val="{00000000-502D-4F6A-9080-3FCC0082AF70}"/>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  Return on Total Assets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Kering'!$A$48</c:f>
              <c:strCache>
                <c:ptCount val="1"/>
                <c:pt idx="0">
                  <c:v>  Return on Total Assets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Kering'!$B$45:$AD$45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Kering'!$B$48:$AD$48</c:f>
              <c:numCache>
                <c:formatCode>#,##0.00</c:formatCode>
                <c:ptCount val="29"/>
                <c:pt idx="0">
                  <c:v>10.23</c:v>
                </c:pt>
                <c:pt idx="1">
                  <c:v>15.13</c:v>
                </c:pt>
                <c:pt idx="2">
                  <c:v>14.56</c:v>
                </c:pt>
                <c:pt idx="3">
                  <c:v>10.56</c:v>
                </c:pt>
                <c:pt idx="4">
                  <c:v>15.84</c:v>
                </c:pt>
                <c:pt idx="5">
                  <c:v>16.190000000000001</c:v>
                </c:pt>
                <c:pt idx="6">
                  <c:v>9.6300000000000008</c:v>
                </c:pt>
                <c:pt idx="7">
                  <c:v>4.88</c:v>
                </c:pt>
                <c:pt idx="8">
                  <c:v>4.13</c:v>
                </c:pt>
                <c:pt idx="9">
                  <c:v>3.89</c:v>
                </c:pt>
                <c:pt idx="10">
                  <c:v>1.38</c:v>
                </c:pt>
                <c:pt idx="11">
                  <c:v>5.28</c:v>
                </c:pt>
                <c:pt idx="12">
                  <c:v>5.4</c:v>
                </c:pt>
                <c:pt idx="13">
                  <c:v>4.75</c:v>
                </c:pt>
                <c:pt idx="14">
                  <c:v>2.23</c:v>
                </c:pt>
                <c:pt idx="15">
                  <c:v>3.19</c:v>
                </c:pt>
                <c:pt idx="16">
                  <c:v>4.42</c:v>
                </c:pt>
                <c:pt idx="17">
                  <c:v>4.13</c:v>
                </c:pt>
                <c:pt idx="18">
                  <c:v>3.3</c:v>
                </c:pt>
                <c:pt idx="19">
                  <c:v>3.55</c:v>
                </c:pt>
                <c:pt idx="20">
                  <c:v>3.86</c:v>
                </c:pt>
                <c:pt idx="21">
                  <c:v>8.9600000000000009</c:v>
                </c:pt>
                <c:pt idx="22">
                  <c:v>4.37</c:v>
                </c:pt>
                <c:pt idx="23">
                  <c:v>5.04</c:v>
                </c:pt>
                <c:pt idx="24">
                  <c:v>4.9000000000000004</c:v>
                </c:pt>
                <c:pt idx="25">
                  <c:v>6.27</c:v>
                </c:pt>
                <c:pt idx="26">
                  <c:v>6.25</c:v>
                </c:pt>
                <c:pt idx="27">
                  <c:v>4.96</c:v>
                </c:pt>
                <c:pt idx="28">
                  <c:v>3.79</c:v>
                </c:pt>
              </c:numCache>
            </c:numRef>
          </c:val>
          <c:smooth val="0"/>
          <c:extLst>
            <c:ext xmlns:c16="http://schemas.microsoft.com/office/drawing/2014/chart" uri="{C3380CC4-5D6E-409C-BE32-E72D297353CC}">
              <c16:uniqueId val="{00000000-1E3B-47DB-8318-4DC775E84E0C}"/>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Current Ratio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Kering'!$A$49</c:f>
              <c:strCache>
                <c:ptCount val="1"/>
                <c:pt idx="0">
                  <c:v>  Current Ratio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Kering'!$B$45:$AD$45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Kering'!$B$49:$AD$49</c:f>
              <c:numCache>
                <c:formatCode>#,##0.00</c:formatCode>
                <c:ptCount val="29"/>
                <c:pt idx="0">
                  <c:v>1.38</c:v>
                </c:pt>
                <c:pt idx="1">
                  <c:v>1.37</c:v>
                </c:pt>
                <c:pt idx="2">
                  <c:v>1.31</c:v>
                </c:pt>
                <c:pt idx="3">
                  <c:v>1.34</c:v>
                </c:pt>
                <c:pt idx="4">
                  <c:v>0.93</c:v>
                </c:pt>
                <c:pt idx="5">
                  <c:v>1.05</c:v>
                </c:pt>
                <c:pt idx="6">
                  <c:v>1.27</c:v>
                </c:pt>
                <c:pt idx="7">
                  <c:v>1.1499999999999999</c:v>
                </c:pt>
                <c:pt idx="8">
                  <c:v>1.05</c:v>
                </c:pt>
                <c:pt idx="9">
                  <c:v>0.91</c:v>
                </c:pt>
                <c:pt idx="10">
                  <c:v>1.08</c:v>
                </c:pt>
                <c:pt idx="11">
                  <c:v>1.25</c:v>
                </c:pt>
                <c:pt idx="12">
                  <c:v>0.96</c:v>
                </c:pt>
                <c:pt idx="13">
                  <c:v>1.07</c:v>
                </c:pt>
                <c:pt idx="14">
                  <c:v>0.89</c:v>
                </c:pt>
                <c:pt idx="15">
                  <c:v>0.8</c:v>
                </c:pt>
                <c:pt idx="16">
                  <c:v>0.88</c:v>
                </c:pt>
                <c:pt idx="17">
                  <c:v>0.91</c:v>
                </c:pt>
                <c:pt idx="18">
                  <c:v>0.92</c:v>
                </c:pt>
                <c:pt idx="19">
                  <c:v>1.1200000000000001</c:v>
                </c:pt>
                <c:pt idx="20">
                  <c:v>1.0900000000000001</c:v>
                </c:pt>
                <c:pt idx="21">
                  <c:v>1.77</c:v>
                </c:pt>
                <c:pt idx="22">
                  <c:v>1.68</c:v>
                </c:pt>
                <c:pt idx="23">
                  <c:v>1.64</c:v>
                </c:pt>
                <c:pt idx="24">
                  <c:v>1.97</c:v>
                </c:pt>
                <c:pt idx="25">
                  <c:v>1.32</c:v>
                </c:pt>
                <c:pt idx="26">
                  <c:v>1.3</c:v>
                </c:pt>
                <c:pt idx="27">
                  <c:v>1.2</c:v>
                </c:pt>
                <c:pt idx="28">
                  <c:v>1.2</c:v>
                </c:pt>
              </c:numCache>
            </c:numRef>
          </c:val>
          <c:smooth val="0"/>
          <c:extLst>
            <c:ext xmlns:c16="http://schemas.microsoft.com/office/drawing/2014/chart" uri="{C3380CC4-5D6E-409C-BE32-E72D297353CC}">
              <c16:uniqueId val="{00000000-7FE3-49AD-B269-9009FB2843F5}"/>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Solvency Ratio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Kering'!$A$50</c:f>
              <c:strCache>
                <c:ptCount val="1"/>
                <c:pt idx="0">
                  <c:v>  Solvency Ratio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Kering'!$B$45:$AD$45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Kering'!$B$50:$AD$50</c:f>
              <c:numCache>
                <c:formatCode>#,##0.00</c:formatCode>
                <c:ptCount val="29"/>
                <c:pt idx="0">
                  <c:v>38.700000000000003</c:v>
                </c:pt>
                <c:pt idx="1">
                  <c:v>43.55</c:v>
                </c:pt>
                <c:pt idx="2">
                  <c:v>44.21</c:v>
                </c:pt>
                <c:pt idx="3">
                  <c:v>42.97</c:v>
                </c:pt>
                <c:pt idx="4">
                  <c:v>38.450000000000003</c:v>
                </c:pt>
                <c:pt idx="5">
                  <c:v>47.09</c:v>
                </c:pt>
                <c:pt idx="6">
                  <c:v>49.37</c:v>
                </c:pt>
                <c:pt idx="7">
                  <c:v>49.56</c:v>
                </c:pt>
                <c:pt idx="8">
                  <c:v>48.73</c:v>
                </c:pt>
                <c:pt idx="9">
                  <c:v>48.43</c:v>
                </c:pt>
                <c:pt idx="10">
                  <c:v>49.08</c:v>
                </c:pt>
                <c:pt idx="11">
                  <c:v>47.98</c:v>
                </c:pt>
                <c:pt idx="12">
                  <c:v>47.09</c:v>
                </c:pt>
                <c:pt idx="13">
                  <c:v>47.18</c:v>
                </c:pt>
                <c:pt idx="14">
                  <c:v>44.91</c:v>
                </c:pt>
                <c:pt idx="15">
                  <c:v>39.29</c:v>
                </c:pt>
                <c:pt idx="16">
                  <c:v>37.79</c:v>
                </c:pt>
                <c:pt idx="17">
                  <c:v>40.07</c:v>
                </c:pt>
                <c:pt idx="18">
                  <c:v>34.71</c:v>
                </c:pt>
                <c:pt idx="19">
                  <c:v>30.9</c:v>
                </c:pt>
                <c:pt idx="20">
                  <c:v>28</c:v>
                </c:pt>
                <c:pt idx="21">
                  <c:v>21.55</c:v>
                </c:pt>
                <c:pt idx="22">
                  <c:v>16.27</c:v>
                </c:pt>
                <c:pt idx="23">
                  <c:v>13.74</c:v>
                </c:pt>
                <c:pt idx="24">
                  <c:v>13.64</c:v>
                </c:pt>
                <c:pt idx="25">
                  <c:v>24.47</c:v>
                </c:pt>
                <c:pt idx="26">
                  <c:v>25.99</c:v>
                </c:pt>
                <c:pt idx="27">
                  <c:v>26.43</c:v>
                </c:pt>
                <c:pt idx="28">
                  <c:v>24.75</c:v>
                </c:pt>
              </c:numCache>
            </c:numRef>
          </c:val>
          <c:smooth val="0"/>
          <c:extLst>
            <c:ext xmlns:c16="http://schemas.microsoft.com/office/drawing/2014/chart" uri="{C3380CC4-5D6E-409C-BE32-E72D297353CC}">
              <c16:uniqueId val="{00000000-EFB9-43BA-8EDD-D8D53ADE4967}"/>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Price/Earnings Ratio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Kering'!$A$51</c:f>
              <c:strCache>
                <c:ptCount val="1"/>
                <c:pt idx="0">
                  <c:v>  Price Earning Ratio</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Kering'!$B$45:$AD$45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Kering'!$B$51:$X$51</c:f>
              <c:numCache>
                <c:formatCode>#,##0.00</c:formatCode>
                <c:ptCount val="23"/>
                <c:pt idx="0">
                  <c:v>16.510000000000002</c:v>
                </c:pt>
                <c:pt idx="1">
                  <c:v>16.32</c:v>
                </c:pt>
                <c:pt idx="2">
                  <c:v>27.76</c:v>
                </c:pt>
                <c:pt idx="3">
                  <c:v>34.909999999999997</c:v>
                </c:pt>
                <c:pt idx="4">
                  <c:v>32.01</c:v>
                </c:pt>
                <c:pt idx="5">
                  <c:v>13.99</c:v>
                </c:pt>
                <c:pt idx="6">
                  <c:v>27.79</c:v>
                </c:pt>
                <c:pt idx="7">
                  <c:v>33.11</c:v>
                </c:pt>
                <c:pt idx="8">
                  <c:v>28.66</c:v>
                </c:pt>
                <c:pt idx="9">
                  <c:v>38.07</c:v>
                </c:pt>
                <c:pt idx="10">
                  <c:v>39.89</c:v>
                </c:pt>
                <c:pt idx="11">
                  <c:v>16.93</c:v>
                </c:pt>
                <c:pt idx="12">
                  <c:v>14.23</c:v>
                </c:pt>
                <c:pt idx="13">
                  <c:v>15.62</c:v>
                </c:pt>
                <c:pt idx="14">
                  <c:v>11.21</c:v>
                </c:pt>
                <c:pt idx="15">
                  <c:v>6.4</c:v>
                </c:pt>
                <c:pt idx="16">
                  <c:v>15.33</c:v>
                </c:pt>
                <c:pt idx="17">
                  <c:v>21.21</c:v>
                </c:pt>
                <c:pt idx="18">
                  <c:v>21.41</c:v>
                </c:pt>
                <c:pt idx="19">
                  <c:v>8.4700000000000006</c:v>
                </c:pt>
                <c:pt idx="20">
                  <c:v>14.56</c:v>
                </c:pt>
                <c:pt idx="21">
                  <c:v>5.4</c:v>
                </c:pt>
                <c:pt idx="22" formatCode="General">
                  <c:v>0</c:v>
                </c:pt>
              </c:numCache>
            </c:numRef>
          </c:val>
          <c:smooth val="0"/>
          <c:extLst>
            <c:ext xmlns:c16="http://schemas.microsoft.com/office/drawing/2014/chart" uri="{C3380CC4-5D6E-409C-BE32-E72D297353CC}">
              <c16:uniqueId val="{00000000-EBC3-4656-9E74-84B2EA964D83}"/>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ROE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Kering'!$A$10</c:f>
              <c:strCache>
                <c:ptCount val="1"/>
                <c:pt idx="0">
                  <c:v>   ROE using Net income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Kering'!$B$10:$AD$10</c:f>
              <c:numCache>
                <c:formatCode>#,##0.00</c:formatCode>
                <c:ptCount val="29"/>
                <c:pt idx="0">
                  <c:v>18.63</c:v>
                </c:pt>
                <c:pt idx="1">
                  <c:v>24.45</c:v>
                </c:pt>
                <c:pt idx="2">
                  <c:v>23.12</c:v>
                </c:pt>
                <c:pt idx="3">
                  <c:v>17.87</c:v>
                </c:pt>
                <c:pt idx="4">
                  <c:v>22.12</c:v>
                </c:pt>
                <c:pt idx="5">
                  <c:v>36.92</c:v>
                </c:pt>
                <c:pt idx="6">
                  <c:v>14.14</c:v>
                </c:pt>
                <c:pt idx="7">
                  <c:v>6.8</c:v>
                </c:pt>
                <c:pt idx="8">
                  <c:v>5.99</c:v>
                </c:pt>
                <c:pt idx="9">
                  <c:v>4.7</c:v>
                </c:pt>
                <c:pt idx="10">
                  <c:v>0.44</c:v>
                </c:pt>
                <c:pt idx="11">
                  <c:v>8.65</c:v>
                </c:pt>
                <c:pt idx="12">
                  <c:v>8.39</c:v>
                </c:pt>
                <c:pt idx="13">
                  <c:v>8.2799999999999994</c:v>
                </c:pt>
                <c:pt idx="14">
                  <c:v>8.69</c:v>
                </c:pt>
                <c:pt idx="15">
                  <c:v>8.69</c:v>
                </c:pt>
                <c:pt idx="16">
                  <c:v>8.65</c:v>
                </c:pt>
                <c:pt idx="17">
                  <c:v>7.64</c:v>
                </c:pt>
                <c:pt idx="18">
                  <c:v>6.7</c:v>
                </c:pt>
                <c:pt idx="19">
                  <c:v>13.69</c:v>
                </c:pt>
                <c:pt idx="20">
                  <c:v>9.34</c:v>
                </c:pt>
                <c:pt idx="21">
                  <c:v>24.57</c:v>
                </c:pt>
                <c:pt idx="22">
                  <c:v>13.22</c:v>
                </c:pt>
                <c:pt idx="23">
                  <c:v>17.600000000000001</c:v>
                </c:pt>
                <c:pt idx="24">
                  <c:v>17.510000000000002</c:v>
                </c:pt>
                <c:pt idx="25">
                  <c:v>16.46</c:v>
                </c:pt>
                <c:pt idx="26">
                  <c:v>16.22</c:v>
                </c:pt>
                <c:pt idx="27">
                  <c:v>13.62</c:v>
                </c:pt>
                <c:pt idx="28">
                  <c:v>11.21</c:v>
                </c:pt>
              </c:numCache>
            </c:numRef>
          </c:val>
          <c:smooth val="0"/>
          <c:extLst>
            <c:ext xmlns:c16="http://schemas.microsoft.com/office/drawing/2014/chart" uri="{C3380CC4-5D6E-409C-BE32-E72D297353CC}">
              <c16:uniqueId val="{00000000-1A6B-4EFF-B960-2E02C3BB1382}"/>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ROA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Kering'!$A$12</c:f>
              <c:strCache>
                <c:ptCount val="1"/>
                <c:pt idx="0">
                  <c:v>   ROA using Net income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Kering'!$B$12:$AD$12</c:f>
              <c:numCache>
                <c:formatCode>#,##0.00</c:formatCode>
                <c:ptCount val="29"/>
                <c:pt idx="0">
                  <c:v>7.21</c:v>
                </c:pt>
                <c:pt idx="1">
                  <c:v>10.65</c:v>
                </c:pt>
                <c:pt idx="2">
                  <c:v>10.220000000000001</c:v>
                </c:pt>
                <c:pt idx="3">
                  <c:v>7.68</c:v>
                </c:pt>
                <c:pt idx="4">
                  <c:v>8.5</c:v>
                </c:pt>
                <c:pt idx="5">
                  <c:v>17.39</c:v>
                </c:pt>
                <c:pt idx="6">
                  <c:v>6.98</c:v>
                </c:pt>
                <c:pt idx="7">
                  <c:v>3.37</c:v>
                </c:pt>
                <c:pt idx="8">
                  <c:v>2.92</c:v>
                </c:pt>
                <c:pt idx="9">
                  <c:v>2.27</c:v>
                </c:pt>
                <c:pt idx="10">
                  <c:v>0.22</c:v>
                </c:pt>
                <c:pt idx="11">
                  <c:v>4.1500000000000004</c:v>
                </c:pt>
                <c:pt idx="12">
                  <c:v>3.95</c:v>
                </c:pt>
                <c:pt idx="13">
                  <c:v>3.91</c:v>
                </c:pt>
                <c:pt idx="14">
                  <c:v>3.9</c:v>
                </c:pt>
                <c:pt idx="15">
                  <c:v>3.41</c:v>
                </c:pt>
                <c:pt idx="16">
                  <c:v>3.27</c:v>
                </c:pt>
                <c:pt idx="17">
                  <c:v>3.06</c:v>
                </c:pt>
                <c:pt idx="18">
                  <c:v>2.33</c:v>
                </c:pt>
                <c:pt idx="19">
                  <c:v>4.2300000000000004</c:v>
                </c:pt>
                <c:pt idx="20">
                  <c:v>2.62</c:v>
                </c:pt>
                <c:pt idx="21">
                  <c:v>5.29</c:v>
                </c:pt>
                <c:pt idx="22">
                  <c:v>2.15</c:v>
                </c:pt>
                <c:pt idx="23">
                  <c:v>2.42</c:v>
                </c:pt>
                <c:pt idx="24">
                  <c:v>2.39</c:v>
                </c:pt>
                <c:pt idx="25">
                  <c:v>4.03</c:v>
                </c:pt>
                <c:pt idx="26">
                  <c:v>4.22</c:v>
                </c:pt>
                <c:pt idx="27">
                  <c:v>3.6</c:v>
                </c:pt>
                <c:pt idx="28">
                  <c:v>2.77</c:v>
                </c:pt>
              </c:numCache>
            </c:numRef>
          </c:val>
          <c:smooth val="0"/>
          <c:extLst>
            <c:ext xmlns:c16="http://schemas.microsoft.com/office/drawing/2014/chart" uri="{C3380CC4-5D6E-409C-BE32-E72D297353CC}">
              <c16:uniqueId val="{00000000-9642-460E-95E7-49B7A27A7A33}"/>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'Kering Financials'!$A$116</c:f>
              <c:strCache>
                <c:ptCount val="1"/>
                <c:pt idx="0">
                  <c:v>  Total revenues</c:v>
                </c:pt>
              </c:strCache>
            </c:strRef>
          </c:tx>
          <c:spPr>
            <a:solidFill>
              <a:schemeClr val="accent1">
                <a:lumMod val="20000"/>
                <a:lumOff val="80000"/>
              </a:schemeClr>
            </a:solidFill>
            <a:ln>
              <a:noFill/>
            </a:ln>
            <a:effectLst/>
          </c:spPr>
          <c:invertIfNegative val="0"/>
          <c:cat>
            <c:numRef>
              <c:f>'Kering Financials'!$B$115:$AD$115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'Kering Financials'!$B$116:$AD$116</c:f>
              <c:numCache>
                <c:formatCode>#,##0</c:formatCode>
                <c:ptCount val="29"/>
                <c:pt idx="0">
                  <c:v>19649000</c:v>
                </c:pt>
                <c:pt idx="1">
                  <c:v>20385000</c:v>
                </c:pt>
                <c:pt idx="2">
                  <c:v>17650000</c:v>
                </c:pt>
                <c:pt idx="3">
                  <c:v>13101000</c:v>
                </c:pt>
                <c:pt idx="4">
                  <c:v>15888000</c:v>
                </c:pt>
                <c:pt idx="5">
                  <c:v>15619500</c:v>
                </c:pt>
                <c:pt idx="6">
                  <c:v>15487900</c:v>
                </c:pt>
                <c:pt idx="7">
                  <c:v>12392000</c:v>
                </c:pt>
                <c:pt idx="8">
                  <c:v>11662100</c:v>
                </c:pt>
                <c:pt idx="9">
                  <c:v>10625300</c:v>
                </c:pt>
                <c:pt idx="10">
                  <c:v>12834700</c:v>
                </c:pt>
                <c:pt idx="11">
                  <c:v>16816300</c:v>
                </c:pt>
                <c:pt idx="12">
                  <c:v>15705600</c:v>
                </c:pt>
                <c:pt idx="13">
                  <c:v>17455400</c:v>
                </c:pt>
                <c:pt idx="14">
                  <c:v>19076300</c:v>
                </c:pt>
                <c:pt idx="15">
                  <c:v>20983800</c:v>
                </c:pt>
                <c:pt idx="16">
                  <c:v>20566800</c:v>
                </c:pt>
                <c:pt idx="17">
                  <c:v>18501500</c:v>
                </c:pt>
                <c:pt idx="18">
                  <c:v>16955100</c:v>
                </c:pt>
                <c:pt idx="19">
                  <c:v>17548800</c:v>
                </c:pt>
                <c:pt idx="20">
                  <c:v>24360800</c:v>
                </c:pt>
                <c:pt idx="21">
                  <c:v>27375400</c:v>
                </c:pt>
                <c:pt idx="22">
                  <c:v>27798500</c:v>
                </c:pt>
                <c:pt idx="23">
                  <c:v>24761226.727000002</c:v>
                </c:pt>
                <c:pt idx="24">
                  <c:v>19529328.903999999</c:v>
                </c:pt>
                <c:pt idx="25">
                  <c:v>16514649.588</c:v>
                </c:pt>
                <c:pt idx="26">
                  <c:v>13595250.908</c:v>
                </c:pt>
                <c:pt idx="27">
                  <c:v>12255986.291999999</c:v>
                </c:pt>
                <c:pt idx="28">
                  <c:v>12003073.372</c:v>
                </c:pt>
              </c:numCache>
            </c:numRef>
          </c:val>
          <c:extLst>
            <c:ext xmlns:c16="http://schemas.microsoft.com/office/drawing/2014/chart" uri="{C3380CC4-5D6E-409C-BE32-E72D297353CC}">
              <c16:uniqueId val="{00000000-3521-4984-836C-4D4845B7E761}"/>
            </c:ext>
          </c:extLst>
        </c:ser>
        <c:ser>
          <c:idx val="1"/>
          <c:order val="1"/>
          <c:tx>
            <c:strRef>
              <c:f>'Kering Financials'!$A$124</c:f>
              <c:strCache>
                <c:ptCount val="1"/>
                <c:pt idx="0">
                  <c:v>  EBITDA</c:v>
                </c:pt>
              </c:strCache>
            </c:strRef>
          </c:tx>
          <c:spPr>
            <a:solidFill>
              <a:srgbClr val="FF0000"/>
            </a:solidFill>
            <a:ln>
              <a:solidFill>
                <a:srgbClr val="FF0000">
                  <a:alpha val="99000"/>
                </a:srgbClr>
              </a:solidFill>
            </a:ln>
            <a:effectLst/>
          </c:spPr>
          <c:invertIfNegative val="0"/>
          <c:cat>
            <c:numRef>
              <c:f>'Kering Financials'!$B$115:$AD$115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'Kering Financials'!$B$124:$AD$124</c:f>
              <c:numCache>
                <c:formatCode>#,##0</c:formatCode>
                <c:ptCount val="29"/>
                <c:pt idx="0">
                  <c:v>6530000</c:v>
                </c:pt>
                <c:pt idx="1">
                  <c:v>7104000</c:v>
                </c:pt>
                <c:pt idx="2">
                  <c:v>6325800</c:v>
                </c:pt>
                <c:pt idx="3">
                  <c:v>4476300</c:v>
                </c:pt>
                <c:pt idx="4">
                  <c:v>5950400</c:v>
                </c:pt>
                <c:pt idx="5">
                  <c:v>4337000</c:v>
                </c:pt>
                <c:pt idx="6">
                  <c:v>3390800</c:v>
                </c:pt>
                <c:pt idx="7">
                  <c:v>2180400</c:v>
                </c:pt>
                <c:pt idx="8">
                  <c:v>2061400</c:v>
                </c:pt>
                <c:pt idx="9">
                  <c:v>1504900</c:v>
                </c:pt>
                <c:pt idx="10">
                  <c:v>1242500</c:v>
                </c:pt>
                <c:pt idx="11">
                  <c:v>1619900</c:v>
                </c:pt>
                <c:pt idx="12">
                  <c:v>1905500</c:v>
                </c:pt>
                <c:pt idx="13">
                  <c:v>1863800</c:v>
                </c:pt>
                <c:pt idx="14">
                  <c:v>1429100</c:v>
                </c:pt>
                <c:pt idx="15">
                  <c:v>1885800</c:v>
                </c:pt>
                <c:pt idx="16">
                  <c:v>1867800</c:v>
                </c:pt>
                <c:pt idx="17">
                  <c:v>1462500</c:v>
                </c:pt>
                <c:pt idx="18">
                  <c:v>1477100</c:v>
                </c:pt>
                <c:pt idx="19">
                  <c:v>1108500</c:v>
                </c:pt>
                <c:pt idx="20">
                  <c:v>1753200</c:v>
                </c:pt>
                <c:pt idx="21">
                  <c:v>2281800</c:v>
                </c:pt>
                <c:pt idx="22">
                  <c:v>2416800</c:v>
                </c:pt>
                <c:pt idx="23">
                  <c:v>2240543.2059999998</c:v>
                </c:pt>
                <c:pt idx="24">
                  <c:v>1772982.07</c:v>
                </c:pt>
                <c:pt idx="25">
                  <c:v>1103273.5379999999</c:v>
                </c:pt>
                <c:pt idx="26">
                  <c:v>823072.24399999995</c:v>
                </c:pt>
                <c:pt idx="27">
                  <c:v>696996.90700000001</c:v>
                </c:pt>
                <c:pt idx="28">
                  <c:v>660714.04099999997</c:v>
                </c:pt>
              </c:numCache>
            </c:numRef>
          </c:val>
          <c:extLst>
            <c:ext xmlns:c16="http://schemas.microsoft.com/office/drawing/2014/chart" uri="{C3380CC4-5D6E-409C-BE32-E72D297353CC}">
              <c16:uniqueId val="{00000001-3521-4984-836C-4D4845B7E761}"/>
            </c:ext>
          </c:extLst>
        </c:ser>
        <c:dLbls>
          <c:showLegendKey val="0"/>
          <c:showVal val="0"/>
          <c:showCatName val="0"/>
          <c:showSerName val="0"/>
          <c:showPercent val="0"/>
          <c:showBubbleSize val="0"/>
        </c:dLbls>
        <c:gapWidth val="219"/>
        <c:axId val="1617369840"/>
        <c:axId val="1617370320"/>
      </c:barChart>
      <c:dateAx>
        <c:axId val="16173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70320"/>
        <c:crosses val="autoZero"/>
        <c:auto val="0"/>
        <c:lblOffset val="100"/>
        <c:baseTimeUnit val="days"/>
      </c:dateAx>
      <c:valAx>
        <c:axId val="1617370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69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'Kering Financials'!$A$116</c:f>
              <c:strCache>
                <c:ptCount val="1"/>
                <c:pt idx="0">
                  <c:v>  Total revenues</c:v>
                </c:pt>
              </c:strCache>
            </c:strRef>
          </c:tx>
          <c:spPr>
            <a:solidFill>
              <a:schemeClr val="accent1">
                <a:lumMod val="20000"/>
                <a:lumOff val="80000"/>
              </a:schemeClr>
            </a:solidFill>
            <a:ln>
              <a:noFill/>
            </a:ln>
            <a:effectLst/>
          </c:spPr>
          <c:invertIfNegative val="0"/>
          <c:cat>
            <c:numRef>
              <c:f>'Kering Financials'!$B$115:$AD$115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'Kering Financials'!$B$116:$AD$116</c:f>
              <c:numCache>
                <c:formatCode>#,##0</c:formatCode>
                <c:ptCount val="29"/>
                <c:pt idx="0">
                  <c:v>19649000</c:v>
                </c:pt>
                <c:pt idx="1">
                  <c:v>20385000</c:v>
                </c:pt>
                <c:pt idx="2">
                  <c:v>17650000</c:v>
                </c:pt>
                <c:pt idx="3">
                  <c:v>13101000</c:v>
                </c:pt>
                <c:pt idx="4">
                  <c:v>15888000</c:v>
                </c:pt>
                <c:pt idx="5">
                  <c:v>15619500</c:v>
                </c:pt>
                <c:pt idx="6">
                  <c:v>15487900</c:v>
                </c:pt>
                <c:pt idx="7">
                  <c:v>12392000</c:v>
                </c:pt>
                <c:pt idx="8">
                  <c:v>11662100</c:v>
                </c:pt>
                <c:pt idx="9">
                  <c:v>10625300</c:v>
                </c:pt>
                <c:pt idx="10">
                  <c:v>12834700</c:v>
                </c:pt>
                <c:pt idx="11">
                  <c:v>16816300</c:v>
                </c:pt>
                <c:pt idx="12">
                  <c:v>15705600</c:v>
                </c:pt>
                <c:pt idx="13">
                  <c:v>17455400</c:v>
                </c:pt>
                <c:pt idx="14">
                  <c:v>19076300</c:v>
                </c:pt>
                <c:pt idx="15">
                  <c:v>20983800</c:v>
                </c:pt>
                <c:pt idx="16">
                  <c:v>20566800</c:v>
                </c:pt>
                <c:pt idx="17">
                  <c:v>18501500</c:v>
                </c:pt>
                <c:pt idx="18">
                  <c:v>16955100</c:v>
                </c:pt>
                <c:pt idx="19">
                  <c:v>17548800</c:v>
                </c:pt>
                <c:pt idx="20">
                  <c:v>24360800</c:v>
                </c:pt>
                <c:pt idx="21">
                  <c:v>27375400</c:v>
                </c:pt>
                <c:pt idx="22">
                  <c:v>27798500</c:v>
                </c:pt>
                <c:pt idx="23">
                  <c:v>24761226.727000002</c:v>
                </c:pt>
                <c:pt idx="24">
                  <c:v>19529328.903999999</c:v>
                </c:pt>
                <c:pt idx="25">
                  <c:v>16514649.588</c:v>
                </c:pt>
                <c:pt idx="26">
                  <c:v>13595250.908</c:v>
                </c:pt>
                <c:pt idx="27">
                  <c:v>12255986.291999999</c:v>
                </c:pt>
                <c:pt idx="28">
                  <c:v>12003073.372</c:v>
                </c:pt>
              </c:numCache>
            </c:numRef>
          </c:val>
          <c:extLst>
            <c:ext xmlns:c16="http://schemas.microsoft.com/office/drawing/2014/chart" uri="{C3380CC4-5D6E-409C-BE32-E72D297353CC}">
              <c16:uniqueId val="{00000000-B9A0-4015-BCB6-3E5FCB0A1CC8}"/>
            </c:ext>
          </c:extLst>
        </c:ser>
        <c:ser>
          <c:idx val="1"/>
          <c:order val="1"/>
          <c:tx>
            <c:strRef>
              <c:f>'Kering Financials'!$A$149</c:f>
              <c:strCache>
                <c:ptCount val="1"/>
                <c:pt idx="0">
                  <c:v>  Net profit</c:v>
                </c:pt>
              </c:strCache>
            </c:strRef>
          </c:tx>
          <c:spPr>
            <a:solidFill>
              <a:srgbClr val="FF0000"/>
            </a:solidFill>
            <a:ln>
              <a:solidFill>
                <a:srgbClr val="FF0000">
                  <a:alpha val="99000"/>
                </a:srgbClr>
              </a:solidFill>
            </a:ln>
            <a:effectLst/>
          </c:spPr>
          <c:invertIfNegative val="0"/>
          <c:cat>
            <c:numRef>
              <c:f>'Kering Financials'!$B$115:$AD$115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'Kering Financials'!$B$149:$AD$149</c:f>
              <c:numCache>
                <c:formatCode>#,##0</c:formatCode>
                <c:ptCount val="29"/>
                <c:pt idx="0">
                  <c:v>2983000</c:v>
                </c:pt>
                <c:pt idx="1">
                  <c:v>3614000</c:v>
                </c:pt>
                <c:pt idx="2">
                  <c:v>3175700</c:v>
                </c:pt>
                <c:pt idx="3">
                  <c:v>2150400</c:v>
                </c:pt>
                <c:pt idx="4">
                  <c:v>2308600</c:v>
                </c:pt>
                <c:pt idx="5">
                  <c:v>3714900</c:v>
                </c:pt>
                <c:pt idx="6">
                  <c:v>1785600</c:v>
                </c:pt>
                <c:pt idx="7">
                  <c:v>813500</c:v>
                </c:pt>
                <c:pt idx="8">
                  <c:v>696000</c:v>
                </c:pt>
                <c:pt idx="9">
                  <c:v>528900</c:v>
                </c:pt>
                <c:pt idx="10">
                  <c:v>49600</c:v>
                </c:pt>
                <c:pt idx="11">
                  <c:v>1048200</c:v>
                </c:pt>
                <c:pt idx="12">
                  <c:v>986300</c:v>
                </c:pt>
                <c:pt idx="13">
                  <c:v>964500</c:v>
                </c:pt>
                <c:pt idx="14">
                  <c:v>950900</c:v>
                </c:pt>
                <c:pt idx="15">
                  <c:v>921100</c:v>
                </c:pt>
                <c:pt idx="16">
                  <c:v>922300</c:v>
                </c:pt>
                <c:pt idx="17">
                  <c:v>685300</c:v>
                </c:pt>
                <c:pt idx="18">
                  <c:v>535400</c:v>
                </c:pt>
                <c:pt idx="19">
                  <c:v>1065100</c:v>
                </c:pt>
                <c:pt idx="20">
                  <c:v>644600</c:v>
                </c:pt>
                <c:pt idx="21">
                  <c:v>1589200</c:v>
                </c:pt>
                <c:pt idx="22">
                  <c:v>752700</c:v>
                </c:pt>
                <c:pt idx="23">
                  <c:v>766971.00600000005</c:v>
                </c:pt>
                <c:pt idx="24">
                  <c:v>628547.29799999995</c:v>
                </c:pt>
                <c:pt idx="25">
                  <c:v>507807.67599999998</c:v>
                </c:pt>
                <c:pt idx="26">
                  <c:v>434937.04599999997</c:v>
                </c:pt>
                <c:pt idx="27">
                  <c:v>314807.22100000002</c:v>
                </c:pt>
                <c:pt idx="28">
                  <c:v>231112.71</c:v>
                </c:pt>
              </c:numCache>
            </c:numRef>
          </c:val>
          <c:extLst>
            <c:ext xmlns:c16="http://schemas.microsoft.com/office/drawing/2014/chart" uri="{C3380CC4-5D6E-409C-BE32-E72D297353CC}">
              <c16:uniqueId val="{00000001-B9A0-4015-BCB6-3E5FCB0A1CC8}"/>
            </c:ext>
          </c:extLst>
        </c:ser>
        <c:dLbls>
          <c:showLegendKey val="0"/>
          <c:showVal val="0"/>
          <c:showCatName val="0"/>
          <c:showSerName val="0"/>
          <c:showPercent val="0"/>
          <c:showBubbleSize val="0"/>
        </c:dLbls>
        <c:gapWidth val="219"/>
        <c:axId val="1617369840"/>
        <c:axId val="1617370320"/>
      </c:barChart>
      <c:dateAx>
        <c:axId val="16173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70320"/>
        <c:crosses val="autoZero"/>
        <c:auto val="0"/>
        <c:lblOffset val="100"/>
        <c:baseTimeUnit val="days"/>
      </c:dateAx>
      <c:valAx>
        <c:axId val="1617370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69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it-IT"/>
              <a:t>X Variable 1  Residual Plot</a:t>
            </a:r>
          </a:p>
        </c:rich>
      </c:tx>
      <c:overlay val="0"/>
    </c:title>
    <c:autoTitleDeleted val="0"/>
    <c:plotArea>
      <c:layout/>
      <c:scatterChart>
        <c:scatterStyle val="lineMarker"/>
        <c:varyColors val="0"/>
        <c:ser>
          <c:idx val="0"/>
          <c:order val="0"/>
          <c:spPr>
            <a:ln w="38100">
              <a:noFill/>
            </a:ln>
          </c:spPr>
          <c:xVal>
            <c:numRef>
              <c:f>'[1]Quick Analysis and Beta'!$S$251:$S$1521</c:f>
              <c:numCache>
                <c:formatCode>General</c:formatCode>
                <c:ptCount val="1271"/>
              </c:numCache>
            </c:numRef>
          </c:xVal>
          <c:yVal>
            <c:numRef>
              <c:f>Kering!$C$25:$C$1295</c:f>
              <c:numCache>
                <c:formatCode>General</c:formatCode>
                <c:ptCount val="1271"/>
                <c:pt idx="0">
                  <c:v>2.086545706537006E-3</c:v>
                </c:pt>
                <c:pt idx="1">
                  <c:v>-3.56510117374136E-3</c:v>
                </c:pt>
                <c:pt idx="2">
                  <c:v>9.8982314834755725E-3</c:v>
                </c:pt>
                <c:pt idx="3">
                  <c:v>-7.2858171817663311E-3</c:v>
                </c:pt>
                <c:pt idx="4">
                  <c:v>-1.7187342753899309E-2</c:v>
                </c:pt>
                <c:pt idx="5">
                  <c:v>6.3560373129803354E-3</c:v>
                </c:pt>
                <c:pt idx="6">
                  <c:v>-5.2449861647055184E-3</c:v>
                </c:pt>
                <c:pt idx="7">
                  <c:v>-1.8434570388776009E-2</c:v>
                </c:pt>
                <c:pt idx="8">
                  <c:v>-2.4475694790503301E-2</c:v>
                </c:pt>
                <c:pt idx="9">
                  <c:v>3.699877527125299E-2</c:v>
                </c:pt>
                <c:pt idx="10">
                  <c:v>-3.4063461103495491E-3</c:v>
                </c:pt>
                <c:pt idx="11">
                  <c:v>3.2267815362057458E-3</c:v>
                </c:pt>
                <c:pt idx="12">
                  <c:v>-1.3184867268266632E-2</c:v>
                </c:pt>
                <c:pt idx="13">
                  <c:v>1.2582941050559772E-2</c:v>
                </c:pt>
                <c:pt idx="14">
                  <c:v>2.226450164375714E-4</c:v>
                </c:pt>
                <c:pt idx="15">
                  <c:v>6.1940679880550841E-3</c:v>
                </c:pt>
                <c:pt idx="16">
                  <c:v>-1.1270506388750094E-2</c:v>
                </c:pt>
                <c:pt idx="17">
                  <c:v>1.5103555825455453E-2</c:v>
                </c:pt>
                <c:pt idx="18">
                  <c:v>-2.23808696731861E-3</c:v>
                </c:pt>
                <c:pt idx="19">
                  <c:v>-3.0374487520530555E-2</c:v>
                </c:pt>
                <c:pt idx="20">
                  <c:v>2.0613746245060523E-2</c:v>
                </c:pt>
                <c:pt idx="21">
                  <c:v>-3.0869095583525206E-2</c:v>
                </c:pt>
                <c:pt idx="22">
                  <c:v>8.3192531881834987E-3</c:v>
                </c:pt>
                <c:pt idx="23">
                  <c:v>-3.0429872279687225E-3</c:v>
                </c:pt>
                <c:pt idx="24">
                  <c:v>5.9994490154261062E-3</c:v>
                </c:pt>
                <c:pt idx="25">
                  <c:v>6.5932046658078039E-3</c:v>
                </c:pt>
                <c:pt idx="26">
                  <c:v>-9.3021078025505369E-3</c:v>
                </c:pt>
                <c:pt idx="27">
                  <c:v>-4.4960428504222123E-3</c:v>
                </c:pt>
                <c:pt idx="28">
                  <c:v>-6.0353376595555595E-3</c:v>
                </c:pt>
                <c:pt idx="29">
                  <c:v>-2.2013532918087442E-2</c:v>
                </c:pt>
                <c:pt idx="30">
                  <c:v>1.3611435162522702E-2</c:v>
                </c:pt>
                <c:pt idx="31">
                  <c:v>1.8974668721860471E-2</c:v>
                </c:pt>
                <c:pt idx="32">
                  <c:v>-7.2039451572629767E-4</c:v>
                </c:pt>
                <c:pt idx="33">
                  <c:v>-2.8480417427604893E-2</c:v>
                </c:pt>
                <c:pt idx="34">
                  <c:v>3.9928561164320406E-4</c:v>
                </c:pt>
                <c:pt idx="35">
                  <c:v>-2.3845092818398552E-3</c:v>
                </c:pt>
                <c:pt idx="36">
                  <c:v>9.5908561315828002E-3</c:v>
                </c:pt>
                <c:pt idx="37">
                  <c:v>-1.5024146474341771E-2</c:v>
                </c:pt>
                <c:pt idx="38">
                  <c:v>3.3060085950052352E-2</c:v>
                </c:pt>
                <c:pt idx="39">
                  <c:v>1.2152396568084731E-2</c:v>
                </c:pt>
                <c:pt idx="40">
                  <c:v>-3.3807483827057953E-3</c:v>
                </c:pt>
                <c:pt idx="41">
                  <c:v>-1.3089293304859336E-2</c:v>
                </c:pt>
                <c:pt idx="42">
                  <c:v>-6.5729507873104869E-3</c:v>
                </c:pt>
                <c:pt idx="43">
                  <c:v>1.3384870073348699E-2</c:v>
                </c:pt>
                <c:pt idx="44">
                  <c:v>-1.9480903313317127E-2</c:v>
                </c:pt>
                <c:pt idx="45">
                  <c:v>-3.8354060351597594E-2</c:v>
                </c:pt>
                <c:pt idx="46">
                  <c:v>2.9269419182163725E-3</c:v>
                </c:pt>
                <c:pt idx="47">
                  <c:v>-3.0198507878613397E-3</c:v>
                </c:pt>
                <c:pt idx="48">
                  <c:v>-1.6280365029462014E-3</c:v>
                </c:pt>
                <c:pt idx="49">
                  <c:v>1.0872956059390058E-2</c:v>
                </c:pt>
                <c:pt idx="50">
                  <c:v>1.5675578648828986E-2</c:v>
                </c:pt>
                <c:pt idx="51">
                  <c:v>-5.3321988095538422E-3</c:v>
                </c:pt>
                <c:pt idx="52">
                  <c:v>6.8437129312256357E-3</c:v>
                </c:pt>
                <c:pt idx="53">
                  <c:v>-1.3424337625109417E-2</c:v>
                </c:pt>
                <c:pt idx="54">
                  <c:v>-2.1700366990881008E-2</c:v>
                </c:pt>
                <c:pt idx="55">
                  <c:v>-6.8603493299292636E-3</c:v>
                </c:pt>
                <c:pt idx="56">
                  <c:v>1.4830328447496044E-2</c:v>
                </c:pt>
                <c:pt idx="57">
                  <c:v>4.6955903310281349E-4</c:v>
                </c:pt>
                <c:pt idx="58">
                  <c:v>-9.6771985824733835E-3</c:v>
                </c:pt>
                <c:pt idx="59">
                  <c:v>3.1450311365375126E-3</c:v>
                </c:pt>
                <c:pt idx="60">
                  <c:v>-5.0928565425011757E-3</c:v>
                </c:pt>
                <c:pt idx="61">
                  <c:v>-1.6284564609377744E-3</c:v>
                </c:pt>
                <c:pt idx="62">
                  <c:v>-1.3273580536509646E-3</c:v>
                </c:pt>
                <c:pt idx="63">
                  <c:v>5.8550096214944397E-3</c:v>
                </c:pt>
                <c:pt idx="64">
                  <c:v>-6.3682897813125642E-4</c:v>
                </c:pt>
                <c:pt idx="65">
                  <c:v>-7.6937244508012183E-3</c:v>
                </c:pt>
                <c:pt idx="66">
                  <c:v>-1.3419422775264445E-2</c:v>
                </c:pt>
                <c:pt idx="67">
                  <c:v>-3.3145703669451992E-2</c:v>
                </c:pt>
                <c:pt idx="68">
                  <c:v>2.0850291779085074E-2</c:v>
                </c:pt>
                <c:pt idx="69">
                  <c:v>8.0147762079899598E-3</c:v>
                </c:pt>
                <c:pt idx="70">
                  <c:v>-1.7076158850750835E-3</c:v>
                </c:pt>
                <c:pt idx="71">
                  <c:v>-1.1510969063175329E-2</c:v>
                </c:pt>
                <c:pt idx="72">
                  <c:v>-3.2234819166777999E-3</c:v>
                </c:pt>
                <c:pt idx="73">
                  <c:v>7.6538323169547031E-3</c:v>
                </c:pt>
                <c:pt idx="74">
                  <c:v>-1.5631441464950168E-2</c:v>
                </c:pt>
                <c:pt idx="75">
                  <c:v>6.2105132269086516E-3</c:v>
                </c:pt>
                <c:pt idx="76">
                  <c:v>-1.4590516136357284E-2</c:v>
                </c:pt>
                <c:pt idx="77">
                  <c:v>-4.4034526293763865E-3</c:v>
                </c:pt>
                <c:pt idx="78">
                  <c:v>7.5992764895258065E-3</c:v>
                </c:pt>
                <c:pt idx="79">
                  <c:v>-1.3022838992161249E-2</c:v>
                </c:pt>
                <c:pt idx="80">
                  <c:v>-4.4079625625124491E-2</c:v>
                </c:pt>
                <c:pt idx="81">
                  <c:v>1.4416973779393029E-2</c:v>
                </c:pt>
                <c:pt idx="82">
                  <c:v>8.3560525693437034E-3</c:v>
                </c:pt>
                <c:pt idx="83">
                  <c:v>-1.1478819398956631E-2</c:v>
                </c:pt>
                <c:pt idx="84">
                  <c:v>2.165434955756153E-3</c:v>
                </c:pt>
                <c:pt idx="85">
                  <c:v>-1.0849299244810691E-3</c:v>
                </c:pt>
                <c:pt idx="86">
                  <c:v>7.402979194503622E-5</c:v>
                </c:pt>
                <c:pt idx="87">
                  <c:v>4.2036343165145085E-3</c:v>
                </c:pt>
                <c:pt idx="88">
                  <c:v>-4.3461541786003234E-2</c:v>
                </c:pt>
                <c:pt idx="89">
                  <c:v>2.1426097285944436E-2</c:v>
                </c:pt>
                <c:pt idx="90">
                  <c:v>-4.9955553530943442E-3</c:v>
                </c:pt>
                <c:pt idx="91">
                  <c:v>-2.9725391960071556E-3</c:v>
                </c:pt>
                <c:pt idx="92">
                  <c:v>7.1683758973451533E-3</c:v>
                </c:pt>
                <c:pt idx="93">
                  <c:v>-1.8940884986316069E-3</c:v>
                </c:pt>
                <c:pt idx="94">
                  <c:v>-5.9847128276258165E-3</c:v>
                </c:pt>
                <c:pt idx="95">
                  <c:v>-1.1405943552239301E-3</c:v>
                </c:pt>
                <c:pt idx="96">
                  <c:v>-7.2450747050295953E-3</c:v>
                </c:pt>
                <c:pt idx="97">
                  <c:v>-9.6935539291188397E-3</c:v>
                </c:pt>
                <c:pt idx="98">
                  <c:v>3.2899221053144662E-3</c:v>
                </c:pt>
                <c:pt idx="99">
                  <c:v>-1.8556189057575764E-3</c:v>
                </c:pt>
                <c:pt idx="100">
                  <c:v>1.6957091505303782E-3</c:v>
                </c:pt>
                <c:pt idx="101">
                  <c:v>8.8788084925064455E-3</c:v>
                </c:pt>
                <c:pt idx="102">
                  <c:v>-9.4277517403858549E-4</c:v>
                </c:pt>
                <c:pt idx="103">
                  <c:v>1.2488911843662793E-2</c:v>
                </c:pt>
                <c:pt idx="104">
                  <c:v>-9.3019577082632584E-3</c:v>
                </c:pt>
                <c:pt idx="105">
                  <c:v>1.0037921246251425E-2</c:v>
                </c:pt>
                <c:pt idx="106">
                  <c:v>-2.0423171092695501E-2</c:v>
                </c:pt>
                <c:pt idx="107">
                  <c:v>-1.1273319394564722E-2</c:v>
                </c:pt>
                <c:pt idx="108">
                  <c:v>1.0955333143338623E-2</c:v>
                </c:pt>
                <c:pt idx="109">
                  <c:v>-5.8498020529495626E-3</c:v>
                </c:pt>
                <c:pt idx="110">
                  <c:v>2.5205883581153831E-3</c:v>
                </c:pt>
                <c:pt idx="111">
                  <c:v>-1.8014372888888484E-2</c:v>
                </c:pt>
                <c:pt idx="112">
                  <c:v>-7.7365108110270843E-3</c:v>
                </c:pt>
                <c:pt idx="113">
                  <c:v>1.5498199257448371E-2</c:v>
                </c:pt>
                <c:pt idx="114">
                  <c:v>7.4766158575012773E-2</c:v>
                </c:pt>
                <c:pt idx="115">
                  <c:v>1.0407807707330137E-3</c:v>
                </c:pt>
                <c:pt idx="116">
                  <c:v>-1.0026443978820762E-2</c:v>
                </c:pt>
                <c:pt idx="117">
                  <c:v>-4.0149533581545624E-3</c:v>
                </c:pt>
                <c:pt idx="118">
                  <c:v>4.9688159744645626E-4</c:v>
                </c:pt>
                <c:pt idx="119">
                  <c:v>6.5656249474406667E-3</c:v>
                </c:pt>
                <c:pt idx="120">
                  <c:v>3.7527240746118348E-3</c:v>
                </c:pt>
                <c:pt idx="121">
                  <c:v>1.8281764261781214E-3</c:v>
                </c:pt>
                <c:pt idx="122">
                  <c:v>-1.1278621407907318E-4</c:v>
                </c:pt>
                <c:pt idx="123">
                  <c:v>5.8507344877775785E-3</c:v>
                </c:pt>
                <c:pt idx="124">
                  <c:v>-1.9119347205909028E-2</c:v>
                </c:pt>
                <c:pt idx="125">
                  <c:v>4.7062675879905556E-3</c:v>
                </c:pt>
                <c:pt idx="126">
                  <c:v>-2.7404303147228882E-3</c:v>
                </c:pt>
                <c:pt idx="127">
                  <c:v>-5.1415505675274364E-3</c:v>
                </c:pt>
                <c:pt idx="128">
                  <c:v>1.7123673025102671E-3</c:v>
                </c:pt>
                <c:pt idx="129">
                  <c:v>-2.3265076352797925E-2</c:v>
                </c:pt>
                <c:pt idx="130">
                  <c:v>4.2264972780254977E-5</c:v>
                </c:pt>
                <c:pt idx="131">
                  <c:v>8.1622452547532014E-3</c:v>
                </c:pt>
                <c:pt idx="132">
                  <c:v>-1.9871015989850686E-2</c:v>
                </c:pt>
                <c:pt idx="133">
                  <c:v>1.0845755665391948E-2</c:v>
                </c:pt>
                <c:pt idx="134">
                  <c:v>-1.6271142756785718E-3</c:v>
                </c:pt>
                <c:pt idx="135">
                  <c:v>-2.1597381975520698E-3</c:v>
                </c:pt>
                <c:pt idx="136">
                  <c:v>-1.4542452171823527E-2</c:v>
                </c:pt>
                <c:pt idx="137">
                  <c:v>2.1249223949040698E-2</c:v>
                </c:pt>
                <c:pt idx="138">
                  <c:v>-1.5497443790261564E-2</c:v>
                </c:pt>
                <c:pt idx="139">
                  <c:v>1.296117652857647E-2</c:v>
                </c:pt>
                <c:pt idx="140">
                  <c:v>3.8574054951843913E-3</c:v>
                </c:pt>
                <c:pt idx="141">
                  <c:v>4.2439193349572109E-3</c:v>
                </c:pt>
                <c:pt idx="142">
                  <c:v>5.1192055104229929E-3</c:v>
                </c:pt>
                <c:pt idx="143">
                  <c:v>-8.1394971312924655E-3</c:v>
                </c:pt>
                <c:pt idx="144">
                  <c:v>8.6616718473733253E-3</c:v>
                </c:pt>
                <c:pt idx="145">
                  <c:v>-1.3948241118238165E-3</c:v>
                </c:pt>
                <c:pt idx="146">
                  <c:v>2.3136700288899723E-3</c:v>
                </c:pt>
                <c:pt idx="147">
                  <c:v>-9.4020671294163527E-4</c:v>
                </c:pt>
                <c:pt idx="148">
                  <c:v>-1.0407462089814426E-2</c:v>
                </c:pt>
                <c:pt idx="149">
                  <c:v>-7.8617497937561384E-3</c:v>
                </c:pt>
                <c:pt idx="150">
                  <c:v>9.7401241246452414E-3</c:v>
                </c:pt>
                <c:pt idx="151">
                  <c:v>-5.5496409565433148E-3</c:v>
                </c:pt>
                <c:pt idx="152">
                  <c:v>-4.3465601195555262E-3</c:v>
                </c:pt>
                <c:pt idx="153">
                  <c:v>1.1788843425929752E-2</c:v>
                </c:pt>
                <c:pt idx="154">
                  <c:v>-8.9981252874283581E-3</c:v>
                </c:pt>
                <c:pt idx="155">
                  <c:v>-1.7612549324195391E-2</c:v>
                </c:pt>
                <c:pt idx="156">
                  <c:v>1.3580420003739765E-2</c:v>
                </c:pt>
                <c:pt idx="157">
                  <c:v>-1.953307631094725E-2</c:v>
                </c:pt>
                <c:pt idx="158">
                  <c:v>-2.8672652096443365E-3</c:v>
                </c:pt>
                <c:pt idx="159">
                  <c:v>-7.8038548975096376E-3</c:v>
                </c:pt>
                <c:pt idx="160">
                  <c:v>1.2879798947535489E-3</c:v>
                </c:pt>
                <c:pt idx="161">
                  <c:v>8.42500367058438E-3</c:v>
                </c:pt>
                <c:pt idx="162">
                  <c:v>-4.6892170081084435E-3</c:v>
                </c:pt>
                <c:pt idx="163">
                  <c:v>5.2351305552301892E-3</c:v>
                </c:pt>
                <c:pt idx="164">
                  <c:v>-1.6926006938063204E-2</c:v>
                </c:pt>
                <c:pt idx="165">
                  <c:v>-1.5416151602042242E-2</c:v>
                </c:pt>
                <c:pt idx="166">
                  <c:v>6.7393505751288316E-3</c:v>
                </c:pt>
                <c:pt idx="167">
                  <c:v>-1.5625196478846654E-2</c:v>
                </c:pt>
                <c:pt idx="168">
                  <c:v>9.7807911577368466E-3</c:v>
                </c:pt>
                <c:pt idx="169">
                  <c:v>-4.3503291981374986E-3</c:v>
                </c:pt>
                <c:pt idx="170">
                  <c:v>-1.5883514547415857E-2</c:v>
                </c:pt>
                <c:pt idx="171">
                  <c:v>6.7032049941588838E-4</c:v>
                </c:pt>
                <c:pt idx="172">
                  <c:v>1.6796414795760165E-2</c:v>
                </c:pt>
                <c:pt idx="173">
                  <c:v>-1.8247796393842282E-2</c:v>
                </c:pt>
                <c:pt idx="174">
                  <c:v>1.3964690094393398E-2</c:v>
                </c:pt>
                <c:pt idx="175">
                  <c:v>1.4196270311792037E-2</c:v>
                </c:pt>
                <c:pt idx="176">
                  <c:v>-8.1721114175287123E-3</c:v>
                </c:pt>
                <c:pt idx="177">
                  <c:v>8.0621108670259518E-3</c:v>
                </c:pt>
                <c:pt idx="178">
                  <c:v>-2.2978151882919783E-3</c:v>
                </c:pt>
                <c:pt idx="179">
                  <c:v>-5.9329461383277916E-4</c:v>
                </c:pt>
                <c:pt idx="180">
                  <c:v>-6.1470855796750051E-3</c:v>
                </c:pt>
                <c:pt idx="181">
                  <c:v>5.2138787223479435E-3</c:v>
                </c:pt>
                <c:pt idx="182">
                  <c:v>7.2887465636143553E-3</c:v>
                </c:pt>
                <c:pt idx="183">
                  <c:v>-9.1940261097256122E-4</c:v>
                </c:pt>
                <c:pt idx="184">
                  <c:v>-8.7748327987301304E-3</c:v>
                </c:pt>
                <c:pt idx="185">
                  <c:v>-1.2918932758588745E-2</c:v>
                </c:pt>
                <c:pt idx="186">
                  <c:v>-2.8297490904995067E-2</c:v>
                </c:pt>
                <c:pt idx="187">
                  <c:v>-2.1190020105589867E-2</c:v>
                </c:pt>
                <c:pt idx="188">
                  <c:v>-1.4863422391133963E-2</c:v>
                </c:pt>
                <c:pt idx="189">
                  <c:v>1.9863511928911882E-3</c:v>
                </c:pt>
                <c:pt idx="190">
                  <c:v>1.049298139856213E-2</c:v>
                </c:pt>
                <c:pt idx="191">
                  <c:v>-1.5090848872303698E-3</c:v>
                </c:pt>
                <c:pt idx="192">
                  <c:v>-6.4609944133681716E-4</c:v>
                </c:pt>
                <c:pt idx="193">
                  <c:v>-1.0968670194270317E-2</c:v>
                </c:pt>
                <c:pt idx="194">
                  <c:v>1.5538339613207979E-2</c:v>
                </c:pt>
                <c:pt idx="195">
                  <c:v>1.0538631286737259E-2</c:v>
                </c:pt>
                <c:pt idx="196">
                  <c:v>1.2104013314230204E-3</c:v>
                </c:pt>
                <c:pt idx="197">
                  <c:v>1.032022154434941E-3</c:v>
                </c:pt>
                <c:pt idx="198">
                  <c:v>7.9641178318379195E-3</c:v>
                </c:pt>
                <c:pt idx="199">
                  <c:v>1.6728043902124491E-3</c:v>
                </c:pt>
                <c:pt idx="200">
                  <c:v>9.5311997986948262E-3</c:v>
                </c:pt>
                <c:pt idx="201">
                  <c:v>-1.1472848150131429E-2</c:v>
                </c:pt>
                <c:pt idx="202">
                  <c:v>8.22385406366586E-3</c:v>
                </c:pt>
                <c:pt idx="203">
                  <c:v>-3.6437785401325501E-4</c:v>
                </c:pt>
                <c:pt idx="204">
                  <c:v>-3.3956519539992541E-6</c:v>
                </c:pt>
                <c:pt idx="205">
                  <c:v>-5.3401169670649938E-4</c:v>
                </c:pt>
                <c:pt idx="206">
                  <c:v>1.2129283898955359E-2</c:v>
                </c:pt>
                <c:pt idx="207">
                  <c:v>2.6562541199889444E-4</c:v>
                </c:pt>
                <c:pt idx="208">
                  <c:v>-3.2973585093362158E-3</c:v>
                </c:pt>
                <c:pt idx="209">
                  <c:v>2.4050039263204641E-3</c:v>
                </c:pt>
                <c:pt idx="210">
                  <c:v>1.0475945278013916E-2</c:v>
                </c:pt>
                <c:pt idx="211">
                  <c:v>1.7173756721770274E-2</c:v>
                </c:pt>
                <c:pt idx="212">
                  <c:v>-8.1224250630946206E-3</c:v>
                </c:pt>
                <c:pt idx="213">
                  <c:v>-5.9575612652188435E-3</c:v>
                </c:pt>
                <c:pt idx="214">
                  <c:v>-1.5519809395877972E-2</c:v>
                </c:pt>
                <c:pt idx="215">
                  <c:v>-1.1870139874317876E-3</c:v>
                </c:pt>
                <c:pt idx="216">
                  <c:v>-2.0757879482771288E-2</c:v>
                </c:pt>
                <c:pt idx="217">
                  <c:v>1.1668600484377638E-3</c:v>
                </c:pt>
                <c:pt idx="218">
                  <c:v>4.57460182533096E-3</c:v>
                </c:pt>
                <c:pt idx="219">
                  <c:v>-6.3671267629655873E-3</c:v>
                </c:pt>
                <c:pt idx="220">
                  <c:v>1.7542954125013048E-2</c:v>
                </c:pt>
                <c:pt idx="221">
                  <c:v>1.6726465946471165E-2</c:v>
                </c:pt>
                <c:pt idx="222">
                  <c:v>-8.28755878724724E-3</c:v>
                </c:pt>
                <c:pt idx="223">
                  <c:v>3.0928471511289541E-3</c:v>
                </c:pt>
                <c:pt idx="224">
                  <c:v>-2.6160220241974466E-2</c:v>
                </c:pt>
                <c:pt idx="225">
                  <c:v>1.1583014457099779E-2</c:v>
                </c:pt>
                <c:pt idx="226">
                  <c:v>-4.6772566749591314E-3</c:v>
                </c:pt>
                <c:pt idx="227">
                  <c:v>-1.1041402101455095E-2</c:v>
                </c:pt>
                <c:pt idx="228">
                  <c:v>-1.655073341896084E-2</c:v>
                </c:pt>
                <c:pt idx="229">
                  <c:v>-5.5569848868623171E-3</c:v>
                </c:pt>
                <c:pt idx="230">
                  <c:v>4.0409112163527681E-2</c:v>
                </c:pt>
                <c:pt idx="231">
                  <c:v>-1.300417244889124E-2</c:v>
                </c:pt>
                <c:pt idx="232">
                  <c:v>9.9494271048821449E-3</c:v>
                </c:pt>
                <c:pt idx="233">
                  <c:v>1.8200152795543229E-2</c:v>
                </c:pt>
                <c:pt idx="234">
                  <c:v>2.0230217023272292E-2</c:v>
                </c:pt>
                <c:pt idx="235">
                  <c:v>1.5740286968042187E-2</c:v>
                </c:pt>
                <c:pt idx="236">
                  <c:v>-7.1636124188129823E-3</c:v>
                </c:pt>
                <c:pt idx="237">
                  <c:v>-2.3594232669006971E-3</c:v>
                </c:pt>
                <c:pt idx="238">
                  <c:v>5.2489125111474452E-3</c:v>
                </c:pt>
                <c:pt idx="239">
                  <c:v>-5.7121531729461645E-3</c:v>
                </c:pt>
                <c:pt idx="240">
                  <c:v>-2.8428290966142911E-3</c:v>
                </c:pt>
                <c:pt idx="241">
                  <c:v>-1.7493890132287051E-2</c:v>
                </c:pt>
                <c:pt idx="242">
                  <c:v>-1.5428349621065627E-2</c:v>
                </c:pt>
                <c:pt idx="243">
                  <c:v>-6.3381509772024447E-3</c:v>
                </c:pt>
                <c:pt idx="244">
                  <c:v>9.7653628797213111E-3</c:v>
                </c:pt>
                <c:pt idx="245">
                  <c:v>1.4111610766474669E-2</c:v>
                </c:pt>
                <c:pt idx="246">
                  <c:v>2.0782072018963677E-2</c:v>
                </c:pt>
                <c:pt idx="247">
                  <c:v>1.193435683592944E-3</c:v>
                </c:pt>
                <c:pt idx="248">
                  <c:v>-4.850449911083219E-3</c:v>
                </c:pt>
                <c:pt idx="249">
                  <c:v>-3.0058751536240838E-3</c:v>
                </c:pt>
                <c:pt idx="250">
                  <c:v>2.0492273835830053E-2</c:v>
                </c:pt>
                <c:pt idx="251">
                  <c:v>1.3247978493372035E-2</c:v>
                </c:pt>
                <c:pt idx="252">
                  <c:v>1.3219408020036481E-2</c:v>
                </c:pt>
                <c:pt idx="253">
                  <c:v>-1.1402512147963333E-2</c:v>
                </c:pt>
                <c:pt idx="254">
                  <c:v>2.3509185043000484E-2</c:v>
                </c:pt>
                <c:pt idx="255">
                  <c:v>-1.6112549903980367E-2</c:v>
                </c:pt>
                <c:pt idx="256">
                  <c:v>-1.757176943193205E-3</c:v>
                </c:pt>
                <c:pt idx="257">
                  <c:v>6.5041103352721438E-3</c:v>
                </c:pt>
                <c:pt idx="258">
                  <c:v>1.3539173928529533E-3</c:v>
                </c:pt>
                <c:pt idx="259">
                  <c:v>-1.8543085649644232E-3</c:v>
                </c:pt>
                <c:pt idx="260">
                  <c:v>6.5651173265993228E-3</c:v>
                </c:pt>
                <c:pt idx="261">
                  <c:v>-3.643296484050678E-2</c:v>
                </c:pt>
                <c:pt idx="262">
                  <c:v>-3.3970918245216238E-3</c:v>
                </c:pt>
                <c:pt idx="263">
                  <c:v>-3.4225066026866754E-3</c:v>
                </c:pt>
                <c:pt idx="264">
                  <c:v>-1.6939306108184074E-2</c:v>
                </c:pt>
                <c:pt idx="265">
                  <c:v>-9.9111364830989628E-3</c:v>
                </c:pt>
                <c:pt idx="266">
                  <c:v>6.6734689566023929E-3</c:v>
                </c:pt>
                <c:pt idx="267">
                  <c:v>-6.0827507703569567E-3</c:v>
                </c:pt>
                <c:pt idx="268">
                  <c:v>-4.0137585906037413E-3</c:v>
                </c:pt>
                <c:pt idx="269">
                  <c:v>3.9423123817597921E-3</c:v>
                </c:pt>
                <c:pt idx="270">
                  <c:v>-3.3442479799367278E-2</c:v>
                </c:pt>
                <c:pt idx="271">
                  <c:v>-7.5914103733388969E-3</c:v>
                </c:pt>
                <c:pt idx="272">
                  <c:v>-8.2496339476249032E-3</c:v>
                </c:pt>
                <c:pt idx="273">
                  <c:v>-1.3741776515134809E-2</c:v>
                </c:pt>
                <c:pt idx="274">
                  <c:v>-5.155552218590119E-3</c:v>
                </c:pt>
                <c:pt idx="275">
                  <c:v>1.2382168103343237E-2</c:v>
                </c:pt>
                <c:pt idx="276">
                  <c:v>1.6308009608434863E-2</c:v>
                </c:pt>
                <c:pt idx="277">
                  <c:v>1.0269593082437143E-2</c:v>
                </c:pt>
                <c:pt idx="278">
                  <c:v>-7.3285453871158902E-3</c:v>
                </c:pt>
                <c:pt idx="279">
                  <c:v>9.2722982868392641E-3</c:v>
                </c:pt>
                <c:pt idx="280">
                  <c:v>-7.4865046575226394E-3</c:v>
                </c:pt>
                <c:pt idx="281">
                  <c:v>-1.6071671412452963E-2</c:v>
                </c:pt>
                <c:pt idx="282">
                  <c:v>-8.5796869517788593E-4</c:v>
                </c:pt>
                <c:pt idx="283">
                  <c:v>1.1468308277675487E-2</c:v>
                </c:pt>
                <c:pt idx="284">
                  <c:v>5.7368151820122891E-3</c:v>
                </c:pt>
                <c:pt idx="285">
                  <c:v>-3.438926275463129E-3</c:v>
                </c:pt>
                <c:pt idx="286">
                  <c:v>-5.8144516230485607E-4</c:v>
                </c:pt>
                <c:pt idx="287">
                  <c:v>-6.2885823422198905E-3</c:v>
                </c:pt>
                <c:pt idx="288">
                  <c:v>1.7530072969428392E-2</c:v>
                </c:pt>
                <c:pt idx="289">
                  <c:v>1.5898587623473553E-2</c:v>
                </c:pt>
                <c:pt idx="290">
                  <c:v>-4.9129715439228897E-3</c:v>
                </c:pt>
                <c:pt idx="291">
                  <c:v>1.0775545921310081E-2</c:v>
                </c:pt>
                <c:pt idx="292">
                  <c:v>1.7891237201930733E-2</c:v>
                </c:pt>
                <c:pt idx="293">
                  <c:v>3.0821992882351448E-2</c:v>
                </c:pt>
                <c:pt idx="294">
                  <c:v>-1.5373685320962636E-3</c:v>
                </c:pt>
                <c:pt idx="295">
                  <c:v>7.1494275834651545E-3</c:v>
                </c:pt>
                <c:pt idx="296">
                  <c:v>1.3560646218744891E-2</c:v>
                </c:pt>
                <c:pt idx="297">
                  <c:v>8.1018800050600311E-4</c:v>
                </c:pt>
                <c:pt idx="298">
                  <c:v>-2.616840858142486E-2</c:v>
                </c:pt>
                <c:pt idx="299">
                  <c:v>-3.579748905518057E-3</c:v>
                </c:pt>
                <c:pt idx="300">
                  <c:v>1.3838908512367666E-2</c:v>
                </c:pt>
                <c:pt idx="301">
                  <c:v>5.3969485388183636E-3</c:v>
                </c:pt>
                <c:pt idx="302">
                  <c:v>-8.7963286466298772E-3</c:v>
                </c:pt>
                <c:pt idx="303">
                  <c:v>-1.9476287024754131E-2</c:v>
                </c:pt>
                <c:pt idx="304">
                  <c:v>7.7937493568245586E-3</c:v>
                </c:pt>
                <c:pt idx="305">
                  <c:v>-1.3278473272767738E-2</c:v>
                </c:pt>
                <c:pt idx="306">
                  <c:v>-1.4203447858962548E-5</c:v>
                </c:pt>
                <c:pt idx="307">
                  <c:v>1.8380337168714518E-2</c:v>
                </c:pt>
                <c:pt idx="308">
                  <c:v>6.7224459042016706E-3</c:v>
                </c:pt>
                <c:pt idx="309">
                  <c:v>-1.9625647947069922E-2</c:v>
                </c:pt>
                <c:pt idx="310">
                  <c:v>3.4420900217352638E-3</c:v>
                </c:pt>
                <c:pt idx="311">
                  <c:v>-2.5031482158330543E-3</c:v>
                </c:pt>
                <c:pt idx="312">
                  <c:v>2.8140063885309782E-3</c:v>
                </c:pt>
                <c:pt idx="313">
                  <c:v>-4.3919676928272922E-3</c:v>
                </c:pt>
                <c:pt idx="314">
                  <c:v>-7.485736419560126E-3</c:v>
                </c:pt>
                <c:pt idx="315">
                  <c:v>-1.6594553729574992E-2</c:v>
                </c:pt>
                <c:pt idx="316">
                  <c:v>9.5035450695587775E-3</c:v>
                </c:pt>
                <c:pt idx="317">
                  <c:v>-2.2017130433481007E-2</c:v>
                </c:pt>
                <c:pt idx="318">
                  <c:v>-7.6077082475316943E-3</c:v>
                </c:pt>
                <c:pt idx="319">
                  <c:v>1.0518022165876471E-2</c:v>
                </c:pt>
                <c:pt idx="320">
                  <c:v>-1.6606862812726282E-2</c:v>
                </c:pt>
                <c:pt idx="321">
                  <c:v>-2.5273626432791831E-2</c:v>
                </c:pt>
                <c:pt idx="322">
                  <c:v>-4.1761146979106215E-3</c:v>
                </c:pt>
                <c:pt idx="323">
                  <c:v>-7.4750100744633841E-3</c:v>
                </c:pt>
                <c:pt idx="324">
                  <c:v>2.5533509466918271E-2</c:v>
                </c:pt>
                <c:pt idx="325">
                  <c:v>-1.1124580868929925E-2</c:v>
                </c:pt>
                <c:pt idx="326">
                  <c:v>1.5946937095503853E-2</c:v>
                </c:pt>
                <c:pt idx="327">
                  <c:v>7.6535640855940335E-5</c:v>
                </c:pt>
                <c:pt idx="328">
                  <c:v>2.5347610271984657E-3</c:v>
                </c:pt>
                <c:pt idx="329">
                  <c:v>-1.6560962498549846E-2</c:v>
                </c:pt>
                <c:pt idx="330">
                  <c:v>-3.4067447473161219E-3</c:v>
                </c:pt>
                <c:pt idx="331">
                  <c:v>-2.9413831435978997E-3</c:v>
                </c:pt>
                <c:pt idx="332">
                  <c:v>-3.9530660485937071E-3</c:v>
                </c:pt>
                <c:pt idx="333">
                  <c:v>1.2213779071458885E-2</c:v>
                </c:pt>
                <c:pt idx="334">
                  <c:v>-9.7077590962076597E-3</c:v>
                </c:pt>
                <c:pt idx="335">
                  <c:v>2.6631593353419369E-2</c:v>
                </c:pt>
                <c:pt idx="336">
                  <c:v>1.7494039863474638E-2</c:v>
                </c:pt>
                <c:pt idx="337">
                  <c:v>5.1284398438443454E-3</c:v>
                </c:pt>
                <c:pt idx="338">
                  <c:v>-1.4378392408915343E-2</c:v>
                </c:pt>
                <c:pt idx="339">
                  <c:v>-1.7816757472338511E-2</c:v>
                </c:pt>
                <c:pt idx="340">
                  <c:v>6.963226483666228E-3</c:v>
                </c:pt>
                <c:pt idx="341">
                  <c:v>-5.010230257975451E-3</c:v>
                </c:pt>
                <c:pt idx="342">
                  <c:v>-1.5414319890576822E-2</c:v>
                </c:pt>
                <c:pt idx="343">
                  <c:v>-7.8035228983706247E-3</c:v>
                </c:pt>
                <c:pt idx="344">
                  <c:v>1.6081065685590356E-3</c:v>
                </c:pt>
                <c:pt idx="345">
                  <c:v>3.0197985273563146E-3</c:v>
                </c:pt>
                <c:pt idx="346">
                  <c:v>2.4044149965917927E-3</c:v>
                </c:pt>
                <c:pt idx="347">
                  <c:v>-8.6307039758318389E-3</c:v>
                </c:pt>
                <c:pt idx="348">
                  <c:v>2.9682603255693791E-3</c:v>
                </c:pt>
                <c:pt idx="349">
                  <c:v>-4.1322903127912836E-3</c:v>
                </c:pt>
                <c:pt idx="350">
                  <c:v>1.2448115850191821E-2</c:v>
                </c:pt>
                <c:pt idx="351">
                  <c:v>-3.4867618309506066E-3</c:v>
                </c:pt>
                <c:pt idx="352">
                  <c:v>3.163276651407922E-3</c:v>
                </c:pt>
                <c:pt idx="353">
                  <c:v>2.6782102890273961E-3</c:v>
                </c:pt>
                <c:pt idx="354">
                  <c:v>5.850520281969084E-3</c:v>
                </c:pt>
                <c:pt idx="355">
                  <c:v>-3.364378718662229E-3</c:v>
                </c:pt>
                <c:pt idx="356">
                  <c:v>6.4243905244443251E-3</c:v>
                </c:pt>
                <c:pt idx="357">
                  <c:v>-1.0623859596871201E-2</c:v>
                </c:pt>
                <c:pt idx="358">
                  <c:v>6.9971813111979596E-3</c:v>
                </c:pt>
                <c:pt idx="359">
                  <c:v>-5.21974966446433E-3</c:v>
                </c:pt>
                <c:pt idx="360">
                  <c:v>-1.0582232974747075E-2</c:v>
                </c:pt>
                <c:pt idx="361">
                  <c:v>-1.1176358325999322E-2</c:v>
                </c:pt>
                <c:pt idx="362">
                  <c:v>-1.187788738893817E-2</c:v>
                </c:pt>
                <c:pt idx="363">
                  <c:v>3.5538302834601271E-2</c:v>
                </c:pt>
                <c:pt idx="364">
                  <c:v>8.9477650979254229E-3</c:v>
                </c:pt>
                <c:pt idx="365">
                  <c:v>-1.7401994146101635E-2</c:v>
                </c:pt>
                <c:pt idx="366">
                  <c:v>-4.8631845114566613E-3</c:v>
                </c:pt>
                <c:pt idx="367">
                  <c:v>6.8409351105926837E-3</c:v>
                </c:pt>
                <c:pt idx="368">
                  <c:v>-1.254269096748104E-3</c:v>
                </c:pt>
                <c:pt idx="369">
                  <c:v>1.1146609054641485E-3</c:v>
                </c:pt>
                <c:pt idx="370">
                  <c:v>2.2181165566425038E-2</c:v>
                </c:pt>
                <c:pt idx="371">
                  <c:v>1.1780468124857163E-2</c:v>
                </c:pt>
                <c:pt idx="372">
                  <c:v>-1.8380746666165383E-2</c:v>
                </c:pt>
                <c:pt idx="373">
                  <c:v>9.1883496726927472E-3</c:v>
                </c:pt>
                <c:pt idx="374">
                  <c:v>-1.2537646269913834E-3</c:v>
                </c:pt>
                <c:pt idx="375">
                  <c:v>1.6177018139647104E-2</c:v>
                </c:pt>
                <c:pt idx="376">
                  <c:v>-1.4605109889994184E-2</c:v>
                </c:pt>
                <c:pt idx="377">
                  <c:v>-2.0498101677993638E-2</c:v>
                </c:pt>
                <c:pt idx="378">
                  <c:v>2.0651975192581242E-2</c:v>
                </c:pt>
                <c:pt idx="379">
                  <c:v>-2.2672458367465932E-3</c:v>
                </c:pt>
                <c:pt idx="380">
                  <c:v>7.7380269496157145E-4</c:v>
                </c:pt>
                <c:pt idx="381">
                  <c:v>1.6531936040241862E-2</c:v>
                </c:pt>
                <c:pt idx="382">
                  <c:v>-2.3281082762541816E-3</c:v>
                </c:pt>
                <c:pt idx="383">
                  <c:v>1.1154195078456573E-3</c:v>
                </c:pt>
                <c:pt idx="384">
                  <c:v>-6.0228500143419232E-3</c:v>
                </c:pt>
                <c:pt idx="385">
                  <c:v>1.3779221672872972E-2</c:v>
                </c:pt>
                <c:pt idx="386">
                  <c:v>-1.5969276979046463E-2</c:v>
                </c:pt>
                <c:pt idx="387">
                  <c:v>-4.2271495427691971E-3</c:v>
                </c:pt>
                <c:pt idx="388">
                  <c:v>1.8823971406896303E-2</c:v>
                </c:pt>
                <c:pt idx="389">
                  <c:v>-1.150338263205598E-2</c:v>
                </c:pt>
                <c:pt idx="390">
                  <c:v>1.4419056989418474E-3</c:v>
                </c:pt>
                <c:pt idx="391">
                  <c:v>6.2393330614582652E-3</c:v>
                </c:pt>
                <c:pt idx="392">
                  <c:v>-1.6338333260036003E-2</c:v>
                </c:pt>
                <c:pt idx="393">
                  <c:v>-6.4267680828442551E-3</c:v>
                </c:pt>
                <c:pt idx="394">
                  <c:v>2.0641491820803708E-2</c:v>
                </c:pt>
                <c:pt idx="395">
                  <c:v>1.5037920864267931E-3</c:v>
                </c:pt>
                <c:pt idx="396">
                  <c:v>3.4520045337022853E-3</c:v>
                </c:pt>
                <c:pt idx="397">
                  <c:v>2.1506560003930579E-2</c:v>
                </c:pt>
                <c:pt idx="398">
                  <c:v>4.7525423527598927E-3</c:v>
                </c:pt>
                <c:pt idx="399">
                  <c:v>2.823051580082175E-3</c:v>
                </c:pt>
                <c:pt idx="400">
                  <c:v>6.181981003734488E-3</c:v>
                </c:pt>
                <c:pt idx="401">
                  <c:v>-6.3921150042425476E-4</c:v>
                </c:pt>
                <c:pt idx="402">
                  <c:v>2.990558131037799E-3</c:v>
                </c:pt>
                <c:pt idx="403">
                  <c:v>6.7960996407717359E-3</c:v>
                </c:pt>
                <c:pt idx="404">
                  <c:v>1.9108457095824385E-2</c:v>
                </c:pt>
                <c:pt idx="405">
                  <c:v>1.3024714134383858E-2</c:v>
                </c:pt>
                <c:pt idx="406">
                  <c:v>3.2452352500058179E-2</c:v>
                </c:pt>
                <c:pt idx="407">
                  <c:v>2.080764975013915E-2</c:v>
                </c:pt>
                <c:pt idx="408">
                  <c:v>1.6935462578361246E-2</c:v>
                </c:pt>
                <c:pt idx="409">
                  <c:v>-1.1985938965966836E-3</c:v>
                </c:pt>
                <c:pt idx="410">
                  <c:v>9.5575162720193535E-3</c:v>
                </c:pt>
                <c:pt idx="411">
                  <c:v>-1.6501593462884306E-2</c:v>
                </c:pt>
                <c:pt idx="412">
                  <c:v>-3.54238685326385E-3</c:v>
                </c:pt>
                <c:pt idx="413">
                  <c:v>-5.1141955559890866E-3</c:v>
                </c:pt>
                <c:pt idx="414">
                  <c:v>5.4352136616774172E-3</c:v>
                </c:pt>
                <c:pt idx="415">
                  <c:v>9.3174748323921006E-3</c:v>
                </c:pt>
                <c:pt idx="416">
                  <c:v>4.0997064934334216E-3</c:v>
                </c:pt>
                <c:pt idx="417">
                  <c:v>-1.2144194076964255E-2</c:v>
                </c:pt>
                <c:pt idx="418">
                  <c:v>1.6579026415167383E-3</c:v>
                </c:pt>
                <c:pt idx="419">
                  <c:v>-3.0734929788702008E-3</c:v>
                </c:pt>
                <c:pt idx="420">
                  <c:v>-8.4837892468184323E-3</c:v>
                </c:pt>
                <c:pt idx="421">
                  <c:v>-4.9169255737605139E-3</c:v>
                </c:pt>
                <c:pt idx="422">
                  <c:v>1.9780124346518019E-3</c:v>
                </c:pt>
                <c:pt idx="423">
                  <c:v>-1.9036975461679047E-2</c:v>
                </c:pt>
                <c:pt idx="424">
                  <c:v>-3.0661472559365497E-3</c:v>
                </c:pt>
                <c:pt idx="425">
                  <c:v>-3.3813350765122999E-2</c:v>
                </c:pt>
                <c:pt idx="426">
                  <c:v>9.0053148769911329E-4</c:v>
                </c:pt>
                <c:pt idx="427">
                  <c:v>1.2600855703878488E-2</c:v>
                </c:pt>
                <c:pt idx="428">
                  <c:v>-1.0570020730565382E-2</c:v>
                </c:pt>
                <c:pt idx="429">
                  <c:v>-1.3094248523398995E-2</c:v>
                </c:pt>
                <c:pt idx="430">
                  <c:v>8.3079660166733987E-3</c:v>
                </c:pt>
                <c:pt idx="431">
                  <c:v>-1.4085805065660581E-2</c:v>
                </c:pt>
                <c:pt idx="432">
                  <c:v>-2.5255297808528986E-2</c:v>
                </c:pt>
                <c:pt idx="433">
                  <c:v>4.4565445327110868E-3</c:v>
                </c:pt>
                <c:pt idx="434">
                  <c:v>6.5748844853119152E-3</c:v>
                </c:pt>
                <c:pt idx="435">
                  <c:v>2.7645463148035215E-3</c:v>
                </c:pt>
                <c:pt idx="436">
                  <c:v>1.1974150132574118E-2</c:v>
                </c:pt>
                <c:pt idx="437">
                  <c:v>-4.3314259002493298E-3</c:v>
                </c:pt>
                <c:pt idx="438">
                  <c:v>-1.0125712518757855E-2</c:v>
                </c:pt>
                <c:pt idx="439">
                  <c:v>-2.9417073099785317E-2</c:v>
                </c:pt>
                <c:pt idx="440">
                  <c:v>-1.1515143599055066E-2</c:v>
                </c:pt>
                <c:pt idx="441">
                  <c:v>-1.0675847021794107E-2</c:v>
                </c:pt>
                <c:pt idx="442">
                  <c:v>-1.6797834428791781E-2</c:v>
                </c:pt>
                <c:pt idx="443">
                  <c:v>1.2120832661499525E-2</c:v>
                </c:pt>
                <c:pt idx="444">
                  <c:v>1.0478337315168977E-2</c:v>
                </c:pt>
                <c:pt idx="445">
                  <c:v>-9.3138710591944493E-3</c:v>
                </c:pt>
                <c:pt idx="446">
                  <c:v>1.0977198784922759E-4</c:v>
                </c:pt>
                <c:pt idx="447">
                  <c:v>-1.6267275444702228E-2</c:v>
                </c:pt>
                <c:pt idx="448">
                  <c:v>-1.4186193630179075E-2</c:v>
                </c:pt>
                <c:pt idx="449">
                  <c:v>2.8124749125057642E-3</c:v>
                </c:pt>
                <c:pt idx="450">
                  <c:v>1.3712357383472956E-2</c:v>
                </c:pt>
                <c:pt idx="451">
                  <c:v>3.0212117505770686E-4</c:v>
                </c:pt>
                <c:pt idx="452">
                  <c:v>-1.7860445866232335E-2</c:v>
                </c:pt>
                <c:pt idx="453">
                  <c:v>-8.1686953453865372E-3</c:v>
                </c:pt>
                <c:pt idx="454">
                  <c:v>-6.3859462230105987E-3</c:v>
                </c:pt>
                <c:pt idx="455">
                  <c:v>2.0174765490859215E-2</c:v>
                </c:pt>
                <c:pt idx="456">
                  <c:v>-2.6953161247648448E-3</c:v>
                </c:pt>
                <c:pt idx="457">
                  <c:v>1.5553798040197964E-2</c:v>
                </c:pt>
                <c:pt idx="458">
                  <c:v>-1.6902490452142534E-2</c:v>
                </c:pt>
                <c:pt idx="459">
                  <c:v>-2.9101489168177307E-3</c:v>
                </c:pt>
                <c:pt idx="460">
                  <c:v>-7.7744383724209012E-3</c:v>
                </c:pt>
                <c:pt idx="461">
                  <c:v>-4.0403222612091297E-3</c:v>
                </c:pt>
                <c:pt idx="462">
                  <c:v>-5.8953191755793666E-3</c:v>
                </c:pt>
                <c:pt idx="463">
                  <c:v>-1.3338870107336412E-2</c:v>
                </c:pt>
                <c:pt idx="464">
                  <c:v>-9.8763042300309845E-3</c:v>
                </c:pt>
                <c:pt idx="465">
                  <c:v>-1.6128292157967065E-2</c:v>
                </c:pt>
                <c:pt idx="466">
                  <c:v>-7.2843984159432842E-3</c:v>
                </c:pt>
                <c:pt idx="467">
                  <c:v>9.140488902330858E-4</c:v>
                </c:pt>
                <c:pt idx="468">
                  <c:v>5.6693204058760466E-3</c:v>
                </c:pt>
                <c:pt idx="469">
                  <c:v>1.2250337566645921E-2</c:v>
                </c:pt>
                <c:pt idx="470">
                  <c:v>-5.7771809754383896E-3</c:v>
                </c:pt>
                <c:pt idx="471">
                  <c:v>7.9331605235115343E-4</c:v>
                </c:pt>
                <c:pt idx="472">
                  <c:v>8.4815404245966019E-3</c:v>
                </c:pt>
                <c:pt idx="473">
                  <c:v>-1.0804181575230852E-2</c:v>
                </c:pt>
                <c:pt idx="474">
                  <c:v>-2.2228946003643134E-3</c:v>
                </c:pt>
                <c:pt idx="475">
                  <c:v>4.0583486134957089E-3</c:v>
                </c:pt>
                <c:pt idx="476">
                  <c:v>5.687488345246864E-2</c:v>
                </c:pt>
                <c:pt idx="477">
                  <c:v>5.1566159271207185E-3</c:v>
                </c:pt>
                <c:pt idx="478">
                  <c:v>6.2676366079990886E-3</c:v>
                </c:pt>
                <c:pt idx="479">
                  <c:v>1.7685142913552446E-2</c:v>
                </c:pt>
                <c:pt idx="480">
                  <c:v>-1.6228622063135106E-4</c:v>
                </c:pt>
                <c:pt idx="481">
                  <c:v>-2.0792448838590771E-2</c:v>
                </c:pt>
                <c:pt idx="482">
                  <c:v>-7.6378930847352533E-3</c:v>
                </c:pt>
                <c:pt idx="483">
                  <c:v>-9.0626503796994145E-3</c:v>
                </c:pt>
                <c:pt idx="484">
                  <c:v>-1.7775426252219007E-2</c:v>
                </c:pt>
                <c:pt idx="485">
                  <c:v>-5.3102326242410857E-3</c:v>
                </c:pt>
                <c:pt idx="486">
                  <c:v>-2.1786736895124951E-2</c:v>
                </c:pt>
                <c:pt idx="487">
                  <c:v>1.853605747374398E-2</c:v>
                </c:pt>
                <c:pt idx="488">
                  <c:v>7.7936398822295479E-3</c:v>
                </c:pt>
                <c:pt idx="489">
                  <c:v>2.8597381132617478E-2</c:v>
                </c:pt>
                <c:pt idx="490">
                  <c:v>-1.4427369226983847E-2</c:v>
                </c:pt>
                <c:pt idx="491">
                  <c:v>-1.1659908841825523E-2</c:v>
                </c:pt>
                <c:pt idx="492">
                  <c:v>-9.141330838976492E-3</c:v>
                </c:pt>
                <c:pt idx="493">
                  <c:v>-1.7601371679994461E-2</c:v>
                </c:pt>
                <c:pt idx="494">
                  <c:v>2.4695120706940847E-2</c:v>
                </c:pt>
                <c:pt idx="495">
                  <c:v>-5.7352887867757191E-4</c:v>
                </c:pt>
                <c:pt idx="496">
                  <c:v>-1.1205462781136571E-5</c:v>
                </c:pt>
                <c:pt idx="497">
                  <c:v>-6.3323613514470788E-3</c:v>
                </c:pt>
                <c:pt idx="498">
                  <c:v>5.3101085627407993E-3</c:v>
                </c:pt>
                <c:pt idx="499">
                  <c:v>1.6229251538254188E-2</c:v>
                </c:pt>
                <c:pt idx="500">
                  <c:v>-2.0982678338944134E-2</c:v>
                </c:pt>
                <c:pt idx="501">
                  <c:v>-3.6775700147187451E-2</c:v>
                </c:pt>
                <c:pt idx="502">
                  <c:v>2.7934051705084083E-3</c:v>
                </c:pt>
                <c:pt idx="503">
                  <c:v>1.050285514681989E-2</c:v>
                </c:pt>
                <c:pt idx="504">
                  <c:v>-1.3420189785079188E-2</c:v>
                </c:pt>
                <c:pt idx="505">
                  <c:v>5.2009201969356773E-4</c:v>
                </c:pt>
                <c:pt idx="506">
                  <c:v>-6.2582084360637974E-3</c:v>
                </c:pt>
                <c:pt idx="507">
                  <c:v>2.1116337653850258E-2</c:v>
                </c:pt>
                <c:pt idx="508">
                  <c:v>-2.1629407866562075E-3</c:v>
                </c:pt>
                <c:pt idx="509">
                  <c:v>-5.3663880283819059E-3</c:v>
                </c:pt>
                <c:pt idx="510">
                  <c:v>4.8225230721164964E-3</c:v>
                </c:pt>
                <c:pt idx="511">
                  <c:v>1.1772521331650672E-3</c:v>
                </c:pt>
                <c:pt idx="512">
                  <c:v>-1.8600795088522118E-3</c:v>
                </c:pt>
                <c:pt idx="513">
                  <c:v>9.6591317484189462E-3</c:v>
                </c:pt>
                <c:pt idx="514">
                  <c:v>3.2531516697512832E-3</c:v>
                </c:pt>
                <c:pt idx="515">
                  <c:v>-1.4658349303776529E-2</c:v>
                </c:pt>
                <c:pt idx="516">
                  <c:v>-1.5064519200306953E-2</c:v>
                </c:pt>
                <c:pt idx="517">
                  <c:v>-1.1496711931109974E-3</c:v>
                </c:pt>
                <c:pt idx="518">
                  <c:v>3.7528703467205292E-3</c:v>
                </c:pt>
                <c:pt idx="519">
                  <c:v>-1.1458958040049054E-2</c:v>
                </c:pt>
                <c:pt idx="520">
                  <c:v>4.909136506384062E-3</c:v>
                </c:pt>
                <c:pt idx="521">
                  <c:v>-4.2066015174577025E-4</c:v>
                </c:pt>
                <c:pt idx="522">
                  <c:v>2.2032761812979564E-3</c:v>
                </c:pt>
                <c:pt idx="523">
                  <c:v>-8.7100662074858989E-3</c:v>
                </c:pt>
                <c:pt idx="524">
                  <c:v>-1.4795717791446155E-2</c:v>
                </c:pt>
                <c:pt idx="525">
                  <c:v>-9.5616682635130869E-3</c:v>
                </c:pt>
                <c:pt idx="526">
                  <c:v>1.9506792648192231E-2</c:v>
                </c:pt>
                <c:pt idx="527">
                  <c:v>4.6343017540748134E-3</c:v>
                </c:pt>
                <c:pt idx="528">
                  <c:v>-1.2027206430966005E-2</c:v>
                </c:pt>
                <c:pt idx="529">
                  <c:v>-6.300849725095925E-3</c:v>
                </c:pt>
                <c:pt idx="530">
                  <c:v>7.0322832716940877E-3</c:v>
                </c:pt>
                <c:pt idx="531">
                  <c:v>5.0347230472600982E-3</c:v>
                </c:pt>
                <c:pt idx="532">
                  <c:v>2.7571475967636979E-2</c:v>
                </c:pt>
                <c:pt idx="533">
                  <c:v>-2.0828556280363092E-2</c:v>
                </c:pt>
                <c:pt idx="534">
                  <c:v>8.0157920699269539E-3</c:v>
                </c:pt>
                <c:pt idx="535">
                  <c:v>9.783420958642014E-3</c:v>
                </c:pt>
                <c:pt idx="536">
                  <c:v>-2.9226067906369859E-3</c:v>
                </c:pt>
                <c:pt idx="537">
                  <c:v>-5.3381555931712836E-3</c:v>
                </c:pt>
                <c:pt idx="538">
                  <c:v>2.3247686788016734E-3</c:v>
                </c:pt>
                <c:pt idx="539">
                  <c:v>2.8391489844012767E-3</c:v>
                </c:pt>
                <c:pt idx="540">
                  <c:v>7.0291170771625807E-3</c:v>
                </c:pt>
                <c:pt idx="541">
                  <c:v>4.6821426387413718E-2</c:v>
                </c:pt>
                <c:pt idx="542">
                  <c:v>-1.0379645279140585E-3</c:v>
                </c:pt>
                <c:pt idx="543">
                  <c:v>2.1768974222614805E-2</c:v>
                </c:pt>
                <c:pt idx="544">
                  <c:v>-4.0249710852472724E-3</c:v>
                </c:pt>
                <c:pt idx="545">
                  <c:v>-2.9805197538625691E-2</c:v>
                </c:pt>
                <c:pt idx="546">
                  <c:v>2.5347845717550832E-2</c:v>
                </c:pt>
                <c:pt idx="547">
                  <c:v>8.3066446490159766E-3</c:v>
                </c:pt>
                <c:pt idx="548">
                  <c:v>1.0242799979673412E-2</c:v>
                </c:pt>
                <c:pt idx="549">
                  <c:v>-4.632426607404672E-3</c:v>
                </c:pt>
                <c:pt idx="550">
                  <c:v>2.4644286005295456E-4</c:v>
                </c:pt>
                <c:pt idx="551">
                  <c:v>-1.8384956618450018E-2</c:v>
                </c:pt>
                <c:pt idx="552">
                  <c:v>-4.1722847537718748E-3</c:v>
                </c:pt>
                <c:pt idx="553">
                  <c:v>-3.5152931220814058E-3</c:v>
                </c:pt>
                <c:pt idx="554">
                  <c:v>-6.3586109201278305E-3</c:v>
                </c:pt>
                <c:pt idx="555">
                  <c:v>1.2674075872130064E-2</c:v>
                </c:pt>
                <c:pt idx="556">
                  <c:v>-1.0020305098417661E-2</c:v>
                </c:pt>
                <c:pt idx="557">
                  <c:v>-1.2526519664164105E-3</c:v>
                </c:pt>
                <c:pt idx="558">
                  <c:v>-1.6574882450311589E-3</c:v>
                </c:pt>
                <c:pt idx="559">
                  <c:v>-9.1538677346604466E-3</c:v>
                </c:pt>
                <c:pt idx="560">
                  <c:v>-1.8682513895582519E-2</c:v>
                </c:pt>
                <c:pt idx="561">
                  <c:v>1.0394295776509424E-2</c:v>
                </c:pt>
                <c:pt idx="562">
                  <c:v>-1.8736450484015673E-2</c:v>
                </c:pt>
                <c:pt idx="563">
                  <c:v>-3.9306249152833411E-4</c:v>
                </c:pt>
                <c:pt idx="564">
                  <c:v>8.1563164710367238E-3</c:v>
                </c:pt>
                <c:pt idx="565">
                  <c:v>1.8304843578590996E-2</c:v>
                </c:pt>
                <c:pt idx="566">
                  <c:v>2.5087608752013737E-3</c:v>
                </c:pt>
                <c:pt idx="567">
                  <c:v>7.5125387107775219E-3</c:v>
                </c:pt>
                <c:pt idx="568">
                  <c:v>-5.543972780168987E-3</c:v>
                </c:pt>
                <c:pt idx="569">
                  <c:v>1.2182681402650084E-2</c:v>
                </c:pt>
                <c:pt idx="570">
                  <c:v>1.5877479082751507E-2</c:v>
                </c:pt>
                <c:pt idx="571">
                  <c:v>-2.2281570425405281E-2</c:v>
                </c:pt>
                <c:pt idx="572">
                  <c:v>-9.221591023451433E-4</c:v>
                </c:pt>
                <c:pt idx="573">
                  <c:v>1.3015346405645967E-2</c:v>
                </c:pt>
                <c:pt idx="574">
                  <c:v>8.4533150339970858E-3</c:v>
                </c:pt>
                <c:pt idx="575">
                  <c:v>-1.6628814017291358E-3</c:v>
                </c:pt>
                <c:pt idx="576">
                  <c:v>8.3625747548919105E-3</c:v>
                </c:pt>
                <c:pt idx="577">
                  <c:v>-1.423051680718559E-2</c:v>
                </c:pt>
                <c:pt idx="578">
                  <c:v>-2.6874695380742795E-2</c:v>
                </c:pt>
                <c:pt idx="579">
                  <c:v>5.7376608397361108E-3</c:v>
                </c:pt>
                <c:pt idx="580">
                  <c:v>2.7451457523435085E-2</c:v>
                </c:pt>
                <c:pt idx="581">
                  <c:v>-3.1682784304325515E-2</c:v>
                </c:pt>
                <c:pt idx="582">
                  <c:v>1.1101899262553443E-2</c:v>
                </c:pt>
                <c:pt idx="583">
                  <c:v>2.7909619960176862E-2</c:v>
                </c:pt>
                <c:pt idx="584">
                  <c:v>-1.3553032547849408E-2</c:v>
                </c:pt>
                <c:pt idx="585">
                  <c:v>-2.5266160269283751E-2</c:v>
                </c:pt>
                <c:pt idx="586">
                  <c:v>-3.0512730622432663E-2</c:v>
                </c:pt>
                <c:pt idx="587">
                  <c:v>-3.4926660241980739E-2</c:v>
                </c:pt>
                <c:pt idx="588">
                  <c:v>8.3806222646014977E-3</c:v>
                </c:pt>
                <c:pt idx="589">
                  <c:v>-4.164369429808008E-3</c:v>
                </c:pt>
                <c:pt idx="590">
                  <c:v>8.9710845070140321E-3</c:v>
                </c:pt>
                <c:pt idx="591">
                  <c:v>5.730784657187047E-3</c:v>
                </c:pt>
                <c:pt idx="592">
                  <c:v>1.2061662113468954E-2</c:v>
                </c:pt>
                <c:pt idx="593">
                  <c:v>-1.4360826321673265E-2</c:v>
                </c:pt>
                <c:pt idx="594">
                  <c:v>1.3161890066238288E-2</c:v>
                </c:pt>
                <c:pt idx="595">
                  <c:v>2.5223657595225591E-2</c:v>
                </c:pt>
                <c:pt idx="596">
                  <c:v>-9.7691073814291651E-3</c:v>
                </c:pt>
                <c:pt idx="597">
                  <c:v>1.6919974390640892E-2</c:v>
                </c:pt>
                <c:pt idx="598">
                  <c:v>-1.7355427810222278E-2</c:v>
                </c:pt>
                <c:pt idx="599">
                  <c:v>-8.7996692934323942E-3</c:v>
                </c:pt>
                <c:pt idx="600">
                  <c:v>1.9878405457349289E-2</c:v>
                </c:pt>
                <c:pt idx="601">
                  <c:v>-1.2602743258591606E-2</c:v>
                </c:pt>
                <c:pt idx="602">
                  <c:v>2.6602743843334779E-2</c:v>
                </c:pt>
                <c:pt idx="603">
                  <c:v>-3.387891616070103E-3</c:v>
                </c:pt>
                <c:pt idx="604">
                  <c:v>-6.4189992886016858E-2</c:v>
                </c:pt>
                <c:pt idx="605">
                  <c:v>-2.2586800758467574E-2</c:v>
                </c:pt>
                <c:pt idx="606">
                  <c:v>-9.8180523849129234E-3</c:v>
                </c:pt>
                <c:pt idx="607">
                  <c:v>-3.7908237277097037E-2</c:v>
                </c:pt>
                <c:pt idx="608">
                  <c:v>-4.6319545150151752E-3</c:v>
                </c:pt>
                <c:pt idx="609">
                  <c:v>-1.5404567170223381E-3</c:v>
                </c:pt>
                <c:pt idx="610">
                  <c:v>-6.3502557251678207E-3</c:v>
                </c:pt>
                <c:pt idx="611">
                  <c:v>2.4143929233463096E-3</c:v>
                </c:pt>
                <c:pt idx="612">
                  <c:v>5.0258455841649579E-3</c:v>
                </c:pt>
                <c:pt idx="613">
                  <c:v>-1.432348053084816E-3</c:v>
                </c:pt>
                <c:pt idx="614">
                  <c:v>-4.4005285762466016E-3</c:v>
                </c:pt>
                <c:pt idx="615">
                  <c:v>2.7796712920147063E-3</c:v>
                </c:pt>
                <c:pt idx="616">
                  <c:v>-1.0307470774761969E-2</c:v>
                </c:pt>
                <c:pt idx="617">
                  <c:v>1.1808962469085593E-2</c:v>
                </c:pt>
                <c:pt idx="618">
                  <c:v>4.7497834699688265E-3</c:v>
                </c:pt>
                <c:pt idx="619">
                  <c:v>-2.9171982993393061E-3</c:v>
                </c:pt>
                <c:pt idx="620">
                  <c:v>1.4297144142865207E-2</c:v>
                </c:pt>
                <c:pt idx="621">
                  <c:v>-9.1298342002284205E-4</c:v>
                </c:pt>
                <c:pt idx="622">
                  <c:v>-6.5003706362480127E-3</c:v>
                </c:pt>
                <c:pt idx="623">
                  <c:v>1.0828041119570907E-2</c:v>
                </c:pt>
                <c:pt idx="624">
                  <c:v>-1.6571885291262675E-3</c:v>
                </c:pt>
                <c:pt idx="625">
                  <c:v>-9.9928247137917731E-3</c:v>
                </c:pt>
                <c:pt idx="626">
                  <c:v>6.6255164355081882E-3</c:v>
                </c:pt>
                <c:pt idx="627">
                  <c:v>7.3555591275476298E-4</c:v>
                </c:pt>
                <c:pt idx="628">
                  <c:v>-6.4931389980307144E-3</c:v>
                </c:pt>
                <c:pt idx="629">
                  <c:v>-3.695574135372413E-3</c:v>
                </c:pt>
                <c:pt idx="630">
                  <c:v>1.4222303801368101E-2</c:v>
                </c:pt>
                <c:pt idx="631">
                  <c:v>9.2912012268209724E-3</c:v>
                </c:pt>
                <c:pt idx="632">
                  <c:v>-5.9800753158987911E-4</c:v>
                </c:pt>
                <c:pt idx="633">
                  <c:v>4.617955974505001E-3</c:v>
                </c:pt>
                <c:pt idx="634">
                  <c:v>-1.0233452731470929E-2</c:v>
                </c:pt>
                <c:pt idx="635">
                  <c:v>1.0488413833176998E-2</c:v>
                </c:pt>
                <c:pt idx="636">
                  <c:v>-6.070773582433759E-3</c:v>
                </c:pt>
                <c:pt idx="637">
                  <c:v>5.3574209872718388E-3</c:v>
                </c:pt>
                <c:pt idx="638">
                  <c:v>-1.1399575250045505E-2</c:v>
                </c:pt>
                <c:pt idx="639">
                  <c:v>-7.9957654723708197E-3</c:v>
                </c:pt>
                <c:pt idx="640">
                  <c:v>-6.7088026060345834E-3</c:v>
                </c:pt>
                <c:pt idx="641">
                  <c:v>6.2536764740542001E-3</c:v>
                </c:pt>
                <c:pt idx="642">
                  <c:v>-8.0241471763946789E-3</c:v>
                </c:pt>
                <c:pt idx="643">
                  <c:v>1.8782173850657991E-2</c:v>
                </c:pt>
                <c:pt idx="644">
                  <c:v>1.0439798895507356E-3</c:v>
                </c:pt>
                <c:pt idx="645">
                  <c:v>-1.9279553580725514E-2</c:v>
                </c:pt>
                <c:pt idx="646">
                  <c:v>4.6646152234185115E-3</c:v>
                </c:pt>
                <c:pt idx="647">
                  <c:v>9.326267032860637E-4</c:v>
                </c:pt>
                <c:pt idx="648">
                  <c:v>1.2107127605845858E-2</c:v>
                </c:pt>
                <c:pt idx="649">
                  <c:v>9.9604179399221792E-3</c:v>
                </c:pt>
                <c:pt idx="650">
                  <c:v>-2.2502969232838363E-3</c:v>
                </c:pt>
                <c:pt idx="651">
                  <c:v>6.6462397374339706E-3</c:v>
                </c:pt>
                <c:pt idx="652">
                  <c:v>-2.9840158497222214E-3</c:v>
                </c:pt>
                <c:pt idx="653">
                  <c:v>-7.0933386222889333E-3</c:v>
                </c:pt>
                <c:pt idx="654">
                  <c:v>-2.8936599245014938E-3</c:v>
                </c:pt>
                <c:pt idx="655">
                  <c:v>1.4768553083233608E-3</c:v>
                </c:pt>
                <c:pt idx="656">
                  <c:v>1.5530194822508344E-3</c:v>
                </c:pt>
                <c:pt idx="657">
                  <c:v>1.6096286670081606E-3</c:v>
                </c:pt>
                <c:pt idx="658">
                  <c:v>-1.1300291695996044E-2</c:v>
                </c:pt>
                <c:pt idx="659">
                  <c:v>-3.7088285366692663E-3</c:v>
                </c:pt>
                <c:pt idx="660">
                  <c:v>-8.4883571012774137E-4</c:v>
                </c:pt>
                <c:pt idx="661">
                  <c:v>-1.3272160189547149E-2</c:v>
                </c:pt>
                <c:pt idx="662">
                  <c:v>6.7467183929290943E-3</c:v>
                </c:pt>
                <c:pt idx="663">
                  <c:v>6.2433532439461759E-3</c:v>
                </c:pt>
                <c:pt idx="664">
                  <c:v>-5.361719144937627E-3</c:v>
                </c:pt>
                <c:pt idx="665">
                  <c:v>1.3404659496484965E-2</c:v>
                </c:pt>
                <c:pt idx="666">
                  <c:v>9.9527613492963081E-3</c:v>
                </c:pt>
                <c:pt idx="667">
                  <c:v>-1.4721606322855782E-3</c:v>
                </c:pt>
                <c:pt idx="668">
                  <c:v>4.8643684350630455E-3</c:v>
                </c:pt>
                <c:pt idx="669">
                  <c:v>-7.2843251189442029E-3</c:v>
                </c:pt>
                <c:pt idx="670">
                  <c:v>1.3057574952374036E-2</c:v>
                </c:pt>
                <c:pt idx="671">
                  <c:v>9.4514717530961977E-3</c:v>
                </c:pt>
                <c:pt idx="672">
                  <c:v>-2.9834588908492611E-4</c:v>
                </c:pt>
                <c:pt idx="673">
                  <c:v>-3.140374111630536E-3</c:v>
                </c:pt>
                <c:pt idx="674">
                  <c:v>2.5356429007329494E-3</c:v>
                </c:pt>
                <c:pt idx="675">
                  <c:v>4.0336551535214548E-3</c:v>
                </c:pt>
                <c:pt idx="676">
                  <c:v>4.1108605697276028E-3</c:v>
                </c:pt>
                <c:pt idx="677">
                  <c:v>1.8021896614041702E-2</c:v>
                </c:pt>
                <c:pt idx="678">
                  <c:v>-5.5858243780997161E-3</c:v>
                </c:pt>
                <c:pt idx="679">
                  <c:v>3.4972452236848328E-3</c:v>
                </c:pt>
                <c:pt idx="680">
                  <c:v>6.1196577569099728E-3</c:v>
                </c:pt>
                <c:pt idx="681">
                  <c:v>6.5793766892974937E-3</c:v>
                </c:pt>
                <c:pt idx="682">
                  <c:v>5.3890896936927956E-4</c:v>
                </c:pt>
                <c:pt idx="683">
                  <c:v>2.6312465276525733E-2</c:v>
                </c:pt>
                <c:pt idx="684">
                  <c:v>7.5450137444968398E-3</c:v>
                </c:pt>
                <c:pt idx="685">
                  <c:v>9.7444164776011154E-4</c:v>
                </c:pt>
                <c:pt idx="686">
                  <c:v>1.8604933237461817E-3</c:v>
                </c:pt>
                <c:pt idx="687">
                  <c:v>-6.4843564015741231E-3</c:v>
                </c:pt>
                <c:pt idx="688">
                  <c:v>-1.3534404917615634E-3</c:v>
                </c:pt>
                <c:pt idx="689">
                  <c:v>-1.0095331443420282E-2</c:v>
                </c:pt>
                <c:pt idx="690">
                  <c:v>3.7016971167707226E-2</c:v>
                </c:pt>
                <c:pt idx="691">
                  <c:v>-1.6511273122949907E-3</c:v>
                </c:pt>
                <c:pt idx="692">
                  <c:v>5.6123465833510713E-3</c:v>
                </c:pt>
                <c:pt idx="693">
                  <c:v>5.0464691966506901E-4</c:v>
                </c:pt>
                <c:pt idx="694">
                  <c:v>-1.1239480655480798E-2</c:v>
                </c:pt>
                <c:pt idx="695">
                  <c:v>5.7703790078035963E-3</c:v>
                </c:pt>
                <c:pt idx="696">
                  <c:v>1.229537253653867E-2</c:v>
                </c:pt>
                <c:pt idx="697">
                  <c:v>1.4875407426476386E-2</c:v>
                </c:pt>
                <c:pt idx="698">
                  <c:v>9.2185243750991762E-3</c:v>
                </c:pt>
                <c:pt idx="699">
                  <c:v>9.8576162030433595E-3</c:v>
                </c:pt>
                <c:pt idx="700">
                  <c:v>-5.4289641936287013E-3</c:v>
                </c:pt>
                <c:pt idx="701">
                  <c:v>-8.9044820590594813E-3</c:v>
                </c:pt>
                <c:pt idx="702">
                  <c:v>1.4783256649810887E-2</c:v>
                </c:pt>
                <c:pt idx="703">
                  <c:v>-4.5279969052869273E-3</c:v>
                </c:pt>
                <c:pt idx="704">
                  <c:v>1.6810543378875858E-2</c:v>
                </c:pt>
                <c:pt idx="705">
                  <c:v>1.1232322006957181E-2</c:v>
                </c:pt>
                <c:pt idx="706">
                  <c:v>-7.4681143084661264E-3</c:v>
                </c:pt>
                <c:pt idx="707">
                  <c:v>-7.533271811597411E-3</c:v>
                </c:pt>
                <c:pt idx="708">
                  <c:v>-1.3409983076417597E-2</c:v>
                </c:pt>
                <c:pt idx="709">
                  <c:v>5.3054428449460199E-3</c:v>
                </c:pt>
                <c:pt idx="710">
                  <c:v>-2.4081700494631934E-2</c:v>
                </c:pt>
                <c:pt idx="711">
                  <c:v>-3.7025797853749501E-3</c:v>
                </c:pt>
                <c:pt idx="712">
                  <c:v>1.0983567871851343E-3</c:v>
                </c:pt>
                <c:pt idx="713">
                  <c:v>4.1703145677879773E-4</c:v>
                </c:pt>
                <c:pt idx="714">
                  <c:v>-1.0048343083977158E-4</c:v>
                </c:pt>
                <c:pt idx="715">
                  <c:v>1.221917018650269E-2</c:v>
                </c:pt>
                <c:pt idx="716">
                  <c:v>1.2663615699395968E-2</c:v>
                </c:pt>
                <c:pt idx="717">
                  <c:v>8.5850456491605061E-3</c:v>
                </c:pt>
                <c:pt idx="718">
                  <c:v>9.8106766080985099E-3</c:v>
                </c:pt>
                <c:pt idx="719">
                  <c:v>1.4378722593237511E-2</c:v>
                </c:pt>
                <c:pt idx="720">
                  <c:v>4.4250003926252363E-3</c:v>
                </c:pt>
                <c:pt idx="721">
                  <c:v>-2.6322258391957183E-3</c:v>
                </c:pt>
                <c:pt idx="722">
                  <c:v>-1.0136663888362702E-2</c:v>
                </c:pt>
                <c:pt idx="723">
                  <c:v>-1.2000695892183177E-2</c:v>
                </c:pt>
                <c:pt idx="724">
                  <c:v>1.3164237101079017E-2</c:v>
                </c:pt>
                <c:pt idx="725">
                  <c:v>2.5972179234550988E-2</c:v>
                </c:pt>
                <c:pt idx="726">
                  <c:v>8.2846864260366151E-3</c:v>
                </c:pt>
                <c:pt idx="727">
                  <c:v>8.4254391488289802E-3</c:v>
                </c:pt>
                <c:pt idx="728">
                  <c:v>3.5606955644214432E-3</c:v>
                </c:pt>
                <c:pt idx="729">
                  <c:v>-1.991087043067382E-3</c:v>
                </c:pt>
                <c:pt idx="730">
                  <c:v>-9.0751306362750576E-3</c:v>
                </c:pt>
                <c:pt idx="731">
                  <c:v>-1.7446669111625512E-2</c:v>
                </c:pt>
                <c:pt idx="732">
                  <c:v>2.3439017055900749E-2</c:v>
                </c:pt>
                <c:pt idx="733">
                  <c:v>-7.3250020470385035E-2</c:v>
                </c:pt>
                <c:pt idx="734">
                  <c:v>1.6527587239656455E-3</c:v>
                </c:pt>
                <c:pt idx="735">
                  <c:v>1.8929312594509581E-2</c:v>
                </c:pt>
                <c:pt idx="736">
                  <c:v>-4.5859570825651681E-3</c:v>
                </c:pt>
                <c:pt idx="737">
                  <c:v>-4.0435260035615898E-3</c:v>
                </c:pt>
                <c:pt idx="738">
                  <c:v>-7.5217004181036412E-3</c:v>
                </c:pt>
                <c:pt idx="739">
                  <c:v>1.2648323486478331E-2</c:v>
                </c:pt>
                <c:pt idx="740">
                  <c:v>-6.0714672250751492E-3</c:v>
                </c:pt>
                <c:pt idx="741">
                  <c:v>8.3749601646822477E-3</c:v>
                </c:pt>
                <c:pt idx="742">
                  <c:v>-1.4668057931556835E-2</c:v>
                </c:pt>
                <c:pt idx="743">
                  <c:v>-7.7248512287439843E-3</c:v>
                </c:pt>
                <c:pt idx="744">
                  <c:v>-2.0416105418510837E-2</c:v>
                </c:pt>
                <c:pt idx="745">
                  <c:v>-1.1230349393514159E-2</c:v>
                </c:pt>
                <c:pt idx="746">
                  <c:v>4.585131781702622E-3</c:v>
                </c:pt>
                <c:pt idx="747">
                  <c:v>2.603255012719121E-2</c:v>
                </c:pt>
                <c:pt idx="748">
                  <c:v>-4.6200373940761576E-3</c:v>
                </c:pt>
                <c:pt idx="749">
                  <c:v>1.7312770840172825E-2</c:v>
                </c:pt>
                <c:pt idx="750">
                  <c:v>-3.2740454885886693E-3</c:v>
                </c:pt>
                <c:pt idx="751">
                  <c:v>-5.4935489999709177E-4</c:v>
                </c:pt>
                <c:pt idx="752">
                  <c:v>-6.7167409910523675E-3</c:v>
                </c:pt>
                <c:pt idx="753">
                  <c:v>7.261964140027854E-3</c:v>
                </c:pt>
                <c:pt idx="754">
                  <c:v>-2.1940519897556316E-2</c:v>
                </c:pt>
                <c:pt idx="755">
                  <c:v>1.0636243800633891E-2</c:v>
                </c:pt>
                <c:pt idx="756">
                  <c:v>-4.9369138825592664E-3</c:v>
                </c:pt>
                <c:pt idx="757">
                  <c:v>-7.8461083034486404E-3</c:v>
                </c:pt>
                <c:pt idx="758">
                  <c:v>-1.4547227976933811E-2</c:v>
                </c:pt>
                <c:pt idx="759">
                  <c:v>-3.8933823408829338E-3</c:v>
                </c:pt>
                <c:pt idx="760">
                  <c:v>3.3162579887100856E-3</c:v>
                </c:pt>
                <c:pt idx="761">
                  <c:v>4.1628097230815833E-3</c:v>
                </c:pt>
                <c:pt idx="762">
                  <c:v>7.6913121285644443E-3</c:v>
                </c:pt>
                <c:pt idx="763">
                  <c:v>-1.1815606424070039E-2</c:v>
                </c:pt>
                <c:pt idx="764">
                  <c:v>-2.1849665401260765E-2</c:v>
                </c:pt>
                <c:pt idx="765">
                  <c:v>-4.504890384193945E-3</c:v>
                </c:pt>
                <c:pt idx="766">
                  <c:v>2.1174918108186194E-2</c:v>
                </c:pt>
                <c:pt idx="767">
                  <c:v>9.3102215667872287E-3</c:v>
                </c:pt>
                <c:pt idx="768">
                  <c:v>1.6454333556516133E-2</c:v>
                </c:pt>
                <c:pt idx="769">
                  <c:v>-1.6659656642701581E-2</c:v>
                </c:pt>
                <c:pt idx="770">
                  <c:v>8.0868125765707309E-3</c:v>
                </c:pt>
                <c:pt idx="771">
                  <c:v>4.1859801305810691E-3</c:v>
                </c:pt>
                <c:pt idx="772">
                  <c:v>-2.1400802049660952E-2</c:v>
                </c:pt>
                <c:pt idx="773">
                  <c:v>3.1833520941837577E-2</c:v>
                </c:pt>
                <c:pt idx="774">
                  <c:v>-3.4751312902594075E-2</c:v>
                </c:pt>
                <c:pt idx="775">
                  <c:v>9.1238505245554106E-3</c:v>
                </c:pt>
                <c:pt idx="776">
                  <c:v>-1.5450288442800778E-2</c:v>
                </c:pt>
                <c:pt idx="777">
                  <c:v>8.713654473402152E-3</c:v>
                </c:pt>
                <c:pt idx="778">
                  <c:v>1.2810382399018145E-3</c:v>
                </c:pt>
                <c:pt idx="779">
                  <c:v>-1.4132109548821402E-2</c:v>
                </c:pt>
                <c:pt idx="780">
                  <c:v>-3.197393122907895E-3</c:v>
                </c:pt>
                <c:pt idx="781">
                  <c:v>-1.5462481487035716E-2</c:v>
                </c:pt>
                <c:pt idx="782">
                  <c:v>-1.5158008878452197E-2</c:v>
                </c:pt>
                <c:pt idx="783">
                  <c:v>7.0651656679057914E-3</c:v>
                </c:pt>
                <c:pt idx="784">
                  <c:v>-6.8997751757134494E-3</c:v>
                </c:pt>
                <c:pt idx="785">
                  <c:v>-1.1748471874468086E-2</c:v>
                </c:pt>
                <c:pt idx="786">
                  <c:v>1.6728423860652965E-2</c:v>
                </c:pt>
                <c:pt idx="787">
                  <c:v>9.2887739286072815E-4</c:v>
                </c:pt>
                <c:pt idx="788">
                  <c:v>2.8968648498345021E-3</c:v>
                </c:pt>
                <c:pt idx="789">
                  <c:v>-6.5145227692402687E-3</c:v>
                </c:pt>
                <c:pt idx="790">
                  <c:v>-2.6390322707483004E-2</c:v>
                </c:pt>
                <c:pt idx="791">
                  <c:v>-1.6857258537888963E-3</c:v>
                </c:pt>
                <c:pt idx="792">
                  <c:v>-8.4000425699858501E-3</c:v>
                </c:pt>
                <c:pt idx="793">
                  <c:v>-2.2761487019508399E-3</c:v>
                </c:pt>
                <c:pt idx="794">
                  <c:v>1.7563250081436632E-3</c:v>
                </c:pt>
                <c:pt idx="795">
                  <c:v>-1.2862947930254661E-2</c:v>
                </c:pt>
                <c:pt idx="796">
                  <c:v>4.8120461071548756E-3</c:v>
                </c:pt>
                <c:pt idx="797">
                  <c:v>-3.9794610462445968E-3</c:v>
                </c:pt>
                <c:pt idx="798">
                  <c:v>-2.4126326194335058E-3</c:v>
                </c:pt>
                <c:pt idx="799">
                  <c:v>9.3782603542154151E-3</c:v>
                </c:pt>
                <c:pt idx="800">
                  <c:v>-3.0341030953673354E-3</c:v>
                </c:pt>
                <c:pt idx="801">
                  <c:v>-2.2490291067355977E-2</c:v>
                </c:pt>
                <c:pt idx="802">
                  <c:v>7.0662645523199476E-3</c:v>
                </c:pt>
                <c:pt idx="803">
                  <c:v>1.2191988682454477E-2</c:v>
                </c:pt>
                <c:pt idx="804">
                  <c:v>-5.6815799535285573E-3</c:v>
                </c:pt>
                <c:pt idx="805">
                  <c:v>1.8280139576516453E-3</c:v>
                </c:pt>
                <c:pt idx="806">
                  <c:v>-4.4465710000136417E-3</c:v>
                </c:pt>
                <c:pt idx="807">
                  <c:v>-1.6475736291119376E-2</c:v>
                </c:pt>
                <c:pt idx="808">
                  <c:v>2.8293961537890653E-4</c:v>
                </c:pt>
                <c:pt idx="809">
                  <c:v>-9.347015652126367E-4</c:v>
                </c:pt>
                <c:pt idx="810">
                  <c:v>8.7743917508854019E-3</c:v>
                </c:pt>
                <c:pt idx="811">
                  <c:v>8.6477980525398145E-3</c:v>
                </c:pt>
                <c:pt idx="812">
                  <c:v>-4.2184856769322585E-2</c:v>
                </c:pt>
                <c:pt idx="813">
                  <c:v>-4.1225469981748522E-3</c:v>
                </c:pt>
                <c:pt idx="814">
                  <c:v>-9.2411679857026981E-3</c:v>
                </c:pt>
                <c:pt idx="815">
                  <c:v>7.6579221722216078E-3</c:v>
                </c:pt>
                <c:pt idx="816">
                  <c:v>-6.3434736676824064E-3</c:v>
                </c:pt>
                <c:pt idx="817">
                  <c:v>2.1580030782414026E-2</c:v>
                </c:pt>
                <c:pt idx="818">
                  <c:v>6.486964381582104E-3</c:v>
                </c:pt>
                <c:pt idx="819">
                  <c:v>-2.2960085658177462E-2</c:v>
                </c:pt>
                <c:pt idx="820">
                  <c:v>1.7537802519130029E-2</c:v>
                </c:pt>
                <c:pt idx="821">
                  <c:v>1.8367977649099802E-3</c:v>
                </c:pt>
                <c:pt idx="822">
                  <c:v>-3.0571008164928005E-3</c:v>
                </c:pt>
                <c:pt idx="823">
                  <c:v>-1.211309821763934E-2</c:v>
                </c:pt>
                <c:pt idx="824">
                  <c:v>4.8537447527797544E-3</c:v>
                </c:pt>
                <c:pt idx="825">
                  <c:v>-1.1962703470776753E-2</c:v>
                </c:pt>
                <c:pt idx="826">
                  <c:v>1.6979848920703772E-3</c:v>
                </c:pt>
                <c:pt idx="827">
                  <c:v>-8.8274500275289536E-3</c:v>
                </c:pt>
                <c:pt idx="828">
                  <c:v>1.4595349442668677E-2</c:v>
                </c:pt>
                <c:pt idx="829">
                  <c:v>1.2294511343642709E-3</c:v>
                </c:pt>
                <c:pt idx="830">
                  <c:v>2.79748989946828E-3</c:v>
                </c:pt>
                <c:pt idx="831">
                  <c:v>-7.5758956239502552E-3</c:v>
                </c:pt>
                <c:pt idx="832">
                  <c:v>-8.1058540469329497E-3</c:v>
                </c:pt>
                <c:pt idx="833">
                  <c:v>-2.9116097979723834E-3</c:v>
                </c:pt>
                <c:pt idx="834">
                  <c:v>9.6383618529940554E-3</c:v>
                </c:pt>
                <c:pt idx="835">
                  <c:v>-2.1987161394341447E-3</c:v>
                </c:pt>
                <c:pt idx="836">
                  <c:v>1.6260559957620511E-2</c:v>
                </c:pt>
                <c:pt idx="837">
                  <c:v>4.973243667373799E-3</c:v>
                </c:pt>
                <c:pt idx="838">
                  <c:v>9.758097182518877E-3</c:v>
                </c:pt>
                <c:pt idx="839">
                  <c:v>9.6746880329188299E-3</c:v>
                </c:pt>
                <c:pt idx="840">
                  <c:v>1.9350893425289353E-2</c:v>
                </c:pt>
                <c:pt idx="841">
                  <c:v>-2.0318204705225681E-3</c:v>
                </c:pt>
                <c:pt idx="842">
                  <c:v>2.5810742236237139E-2</c:v>
                </c:pt>
                <c:pt idx="843">
                  <c:v>1.3672401237898148E-2</c:v>
                </c:pt>
                <c:pt idx="844">
                  <c:v>-1.039394493477408E-2</c:v>
                </c:pt>
                <c:pt idx="845">
                  <c:v>-1.7796456381647049E-3</c:v>
                </c:pt>
                <c:pt idx="846">
                  <c:v>-5.918462432314385E-3</c:v>
                </c:pt>
                <c:pt idx="847">
                  <c:v>1.4524463685095973E-2</c:v>
                </c:pt>
                <c:pt idx="848">
                  <c:v>7.7558037610049235E-3</c:v>
                </c:pt>
                <c:pt idx="849">
                  <c:v>3.163454402825723E-2</c:v>
                </c:pt>
                <c:pt idx="850">
                  <c:v>1.714414265106344E-2</c:v>
                </c:pt>
                <c:pt idx="851">
                  <c:v>1.4132426005058487E-2</c:v>
                </c:pt>
                <c:pt idx="852">
                  <c:v>-1.0083520070945783E-2</c:v>
                </c:pt>
                <c:pt idx="853">
                  <c:v>1.3495665122855278E-2</c:v>
                </c:pt>
                <c:pt idx="854">
                  <c:v>7.8563604193370874E-3</c:v>
                </c:pt>
                <c:pt idx="855">
                  <c:v>1.1484560543035902E-2</c:v>
                </c:pt>
                <c:pt idx="856">
                  <c:v>1.8322951384648241E-3</c:v>
                </c:pt>
                <c:pt idx="857">
                  <c:v>1.61670543034312E-4</c:v>
                </c:pt>
                <c:pt idx="858">
                  <c:v>2.8180300668144767E-3</c:v>
                </c:pt>
                <c:pt idx="859">
                  <c:v>-1.4426954485399209E-2</c:v>
                </c:pt>
                <c:pt idx="860">
                  <c:v>1.6186551827251212E-2</c:v>
                </c:pt>
                <c:pt idx="861">
                  <c:v>-1.5435059594495013E-2</c:v>
                </c:pt>
                <c:pt idx="862">
                  <c:v>1.8497955425472841E-2</c:v>
                </c:pt>
                <c:pt idx="863">
                  <c:v>1.8737164151209414E-2</c:v>
                </c:pt>
                <c:pt idx="864">
                  <c:v>2.8515818103789642E-3</c:v>
                </c:pt>
                <c:pt idx="865">
                  <c:v>-9.0060899576024159E-3</c:v>
                </c:pt>
                <c:pt idx="866">
                  <c:v>4.9481786529806783E-3</c:v>
                </c:pt>
                <c:pt idx="867">
                  <c:v>-8.3817914071236226E-3</c:v>
                </c:pt>
                <c:pt idx="868">
                  <c:v>-6.58108037937798E-4</c:v>
                </c:pt>
                <c:pt idx="869">
                  <c:v>-3.4760917500862871E-3</c:v>
                </c:pt>
                <c:pt idx="870">
                  <c:v>-1.1270233048533572E-2</c:v>
                </c:pt>
                <c:pt idx="871">
                  <c:v>-5.6123730413407125E-3</c:v>
                </c:pt>
                <c:pt idx="872">
                  <c:v>8.7710385034072136E-3</c:v>
                </c:pt>
                <c:pt idx="873">
                  <c:v>-1.0135383452894033E-2</c:v>
                </c:pt>
                <c:pt idx="874">
                  <c:v>3.6526797687713428E-2</c:v>
                </c:pt>
                <c:pt idx="875">
                  <c:v>-2.728047282499221E-2</c:v>
                </c:pt>
                <c:pt idx="876">
                  <c:v>1.7835513117625018E-2</c:v>
                </c:pt>
                <c:pt idx="877">
                  <c:v>-1.0960361607693127E-3</c:v>
                </c:pt>
                <c:pt idx="878">
                  <c:v>-3.295742138630067E-3</c:v>
                </c:pt>
                <c:pt idx="879">
                  <c:v>-1.5657341085979208E-2</c:v>
                </c:pt>
                <c:pt idx="880">
                  <c:v>1.1626553398912259E-2</c:v>
                </c:pt>
                <c:pt idx="881">
                  <c:v>-9.5765693299693679E-3</c:v>
                </c:pt>
                <c:pt idx="882">
                  <c:v>-4.1836259715569511E-3</c:v>
                </c:pt>
                <c:pt idx="883">
                  <c:v>-4.2541267096916384E-3</c:v>
                </c:pt>
                <c:pt idx="884">
                  <c:v>2.399213958704496E-2</c:v>
                </c:pt>
                <c:pt idx="885">
                  <c:v>-1.0043978673405167E-2</c:v>
                </c:pt>
                <c:pt idx="886">
                  <c:v>4.3763669346626004E-3</c:v>
                </c:pt>
                <c:pt idx="887">
                  <c:v>-1.8852071537976828E-2</c:v>
                </c:pt>
                <c:pt idx="888">
                  <c:v>3.4077980367972709E-2</c:v>
                </c:pt>
                <c:pt idx="889">
                  <c:v>4.6147458362291519E-3</c:v>
                </c:pt>
                <c:pt idx="890">
                  <c:v>2.9111103543705916E-3</c:v>
                </c:pt>
                <c:pt idx="891">
                  <c:v>3.4722717829666662E-3</c:v>
                </c:pt>
                <c:pt idx="892">
                  <c:v>3.2993189420536563E-3</c:v>
                </c:pt>
                <c:pt idx="893">
                  <c:v>4.98191697858269E-3</c:v>
                </c:pt>
                <c:pt idx="894">
                  <c:v>-7.0879122530719783E-3</c:v>
                </c:pt>
                <c:pt idx="895">
                  <c:v>6.8708665713097822E-3</c:v>
                </c:pt>
                <c:pt idx="896">
                  <c:v>-5.8370239451221734E-3</c:v>
                </c:pt>
                <c:pt idx="897">
                  <c:v>1.3335707612152853E-2</c:v>
                </c:pt>
                <c:pt idx="898">
                  <c:v>-1.0473508373855567E-2</c:v>
                </c:pt>
                <c:pt idx="899">
                  <c:v>-7.7550077912518639E-3</c:v>
                </c:pt>
                <c:pt idx="900">
                  <c:v>-2.5777643291140375E-2</c:v>
                </c:pt>
                <c:pt idx="901">
                  <c:v>-1.0021709080248568E-2</c:v>
                </c:pt>
                <c:pt idx="902">
                  <c:v>-5.8262403102031599E-4</c:v>
                </c:pt>
                <c:pt idx="903">
                  <c:v>5.9601276655320036E-3</c:v>
                </c:pt>
                <c:pt idx="904">
                  <c:v>2.2582249292114991E-2</c:v>
                </c:pt>
                <c:pt idx="905">
                  <c:v>-4.3615233979791695E-3</c:v>
                </c:pt>
                <c:pt idx="906">
                  <c:v>-3.3712359732248256E-3</c:v>
                </c:pt>
                <c:pt idx="907">
                  <c:v>-1.9016449867042148E-2</c:v>
                </c:pt>
                <c:pt idx="908">
                  <c:v>-4.1827080367501518E-3</c:v>
                </c:pt>
                <c:pt idx="909">
                  <c:v>-2.9268221500601769E-3</c:v>
                </c:pt>
                <c:pt idx="910">
                  <c:v>3.4004192526554608E-2</c:v>
                </c:pt>
                <c:pt idx="911">
                  <c:v>-2.4946799318373136E-2</c:v>
                </c:pt>
                <c:pt idx="912">
                  <c:v>1.8600053864389551E-2</c:v>
                </c:pt>
                <c:pt idx="913">
                  <c:v>5.8668001329658485E-3</c:v>
                </c:pt>
                <c:pt idx="914">
                  <c:v>-1.2891128561571888E-3</c:v>
                </c:pt>
                <c:pt idx="915">
                  <c:v>-6.0713700319918046E-3</c:v>
                </c:pt>
                <c:pt idx="916">
                  <c:v>-9.7320828978956532E-3</c:v>
                </c:pt>
                <c:pt idx="917">
                  <c:v>4.5617604830097656E-3</c:v>
                </c:pt>
                <c:pt idx="918">
                  <c:v>1.4092203872709635E-2</c:v>
                </c:pt>
                <c:pt idx="919">
                  <c:v>1.5433282309941787E-2</c:v>
                </c:pt>
                <c:pt idx="920">
                  <c:v>2.7804305438373342E-2</c:v>
                </c:pt>
                <c:pt idx="921">
                  <c:v>-1.3909935001448506E-2</c:v>
                </c:pt>
                <c:pt idx="922">
                  <c:v>-1.4955839772543224E-2</c:v>
                </c:pt>
                <c:pt idx="923">
                  <c:v>1.3534563853757104E-2</c:v>
                </c:pt>
                <c:pt idx="924">
                  <c:v>-2.5231476869731775E-2</c:v>
                </c:pt>
                <c:pt idx="925">
                  <c:v>3.2952520786476751E-2</c:v>
                </c:pt>
                <c:pt idx="926">
                  <c:v>-1.354628350390108E-2</c:v>
                </c:pt>
                <c:pt idx="927">
                  <c:v>-8.4016497220315688E-3</c:v>
                </c:pt>
                <c:pt idx="928">
                  <c:v>2.3008397356580786E-3</c:v>
                </c:pt>
                <c:pt idx="929">
                  <c:v>-4.7837135455575108E-4</c:v>
                </c:pt>
                <c:pt idx="930">
                  <c:v>-2.8794532207055993E-3</c:v>
                </c:pt>
                <c:pt idx="931">
                  <c:v>1.0280212027542774E-3</c:v>
                </c:pt>
                <c:pt idx="932">
                  <c:v>-5.7451697434117675E-3</c:v>
                </c:pt>
                <c:pt idx="933">
                  <c:v>-3.25469779517586E-2</c:v>
                </c:pt>
                <c:pt idx="934">
                  <c:v>1.0014061419531248E-2</c:v>
                </c:pt>
                <c:pt idx="935">
                  <c:v>-3.5503955641904131E-2</c:v>
                </c:pt>
                <c:pt idx="936">
                  <c:v>4.6223302091166353E-2</c:v>
                </c:pt>
                <c:pt idx="937">
                  <c:v>-1.6625906385839054E-2</c:v>
                </c:pt>
                <c:pt idx="938">
                  <c:v>-5.1598683034156968E-3</c:v>
                </c:pt>
                <c:pt idx="939">
                  <c:v>9.4940598444906432E-5</c:v>
                </c:pt>
                <c:pt idx="940">
                  <c:v>-6.4037109735875612E-3</c:v>
                </c:pt>
                <c:pt idx="941">
                  <c:v>-1.0980263582695632E-2</c:v>
                </c:pt>
                <c:pt idx="942">
                  <c:v>-1.7282254127681158E-2</c:v>
                </c:pt>
                <c:pt idx="943">
                  <c:v>-6.2462336862055011E-2</c:v>
                </c:pt>
                <c:pt idx="944">
                  <c:v>1.2980920247138497E-3</c:v>
                </c:pt>
                <c:pt idx="945">
                  <c:v>1.218186161631067E-2</c:v>
                </c:pt>
                <c:pt idx="946">
                  <c:v>4.188690632597955E-3</c:v>
                </c:pt>
                <c:pt idx="947">
                  <c:v>1.5210348212346668E-2</c:v>
                </c:pt>
                <c:pt idx="948">
                  <c:v>1.7579118650817432E-2</c:v>
                </c:pt>
                <c:pt idx="949">
                  <c:v>3.0904431199148791E-2</c:v>
                </c:pt>
                <c:pt idx="950">
                  <c:v>-1.9127119125161549E-2</c:v>
                </c:pt>
                <c:pt idx="951">
                  <c:v>-2.5346405176078883E-2</c:v>
                </c:pt>
                <c:pt idx="952">
                  <c:v>-1.2610073118432263E-3</c:v>
                </c:pt>
                <c:pt idx="953">
                  <c:v>-1.0933223500817574E-2</c:v>
                </c:pt>
                <c:pt idx="954">
                  <c:v>1.4498356343090865E-2</c:v>
                </c:pt>
                <c:pt idx="955">
                  <c:v>-3.2452073522171599E-3</c:v>
                </c:pt>
                <c:pt idx="956">
                  <c:v>1.8138266759956258E-2</c:v>
                </c:pt>
                <c:pt idx="957">
                  <c:v>-1.322374947507062E-2</c:v>
                </c:pt>
                <c:pt idx="958">
                  <c:v>-7.9265303304727492E-3</c:v>
                </c:pt>
                <c:pt idx="959">
                  <c:v>1.6440637623869513E-2</c:v>
                </c:pt>
                <c:pt idx="960">
                  <c:v>1.2794208043317427E-2</c:v>
                </c:pt>
                <c:pt idx="961">
                  <c:v>1.2278556814707055E-2</c:v>
                </c:pt>
                <c:pt idx="962">
                  <c:v>-1.8785220840851782E-2</c:v>
                </c:pt>
                <c:pt idx="963">
                  <c:v>4.184441014359272E-2</c:v>
                </c:pt>
                <c:pt idx="964">
                  <c:v>3.6934664499374499E-2</c:v>
                </c:pt>
                <c:pt idx="965">
                  <c:v>-1.1277168838900457E-2</c:v>
                </c:pt>
                <c:pt idx="966">
                  <c:v>1.8633006867809637E-3</c:v>
                </c:pt>
                <c:pt idx="967">
                  <c:v>8.9938341257762844E-5</c:v>
                </c:pt>
                <c:pt idx="968">
                  <c:v>3.4183181610242669E-3</c:v>
                </c:pt>
                <c:pt idx="969">
                  <c:v>3.3425855943807065E-2</c:v>
                </c:pt>
                <c:pt idx="970">
                  <c:v>1.7285181073378453E-2</c:v>
                </c:pt>
                <c:pt idx="971">
                  <c:v>-2.8440451806387497E-2</c:v>
                </c:pt>
                <c:pt idx="972">
                  <c:v>5.231920447618138E-3</c:v>
                </c:pt>
                <c:pt idx="973">
                  <c:v>5.2718177138063121E-2</c:v>
                </c:pt>
                <c:pt idx="974">
                  <c:v>1.1255363783386131E-2</c:v>
                </c:pt>
                <c:pt idx="975">
                  <c:v>1.7390910964089068E-3</c:v>
                </c:pt>
                <c:pt idx="976">
                  <c:v>-1.9720548652884994E-2</c:v>
                </c:pt>
                <c:pt idx="977">
                  <c:v>8.6143653018514333E-3</c:v>
                </c:pt>
                <c:pt idx="978">
                  <c:v>-5.2333533290289834E-3</c:v>
                </c:pt>
                <c:pt idx="979">
                  <c:v>2.3706941244705883E-2</c:v>
                </c:pt>
                <c:pt idx="980">
                  <c:v>4.9217514147604294E-3</c:v>
                </c:pt>
                <c:pt idx="981">
                  <c:v>9.9872572698175063E-3</c:v>
                </c:pt>
                <c:pt idx="982">
                  <c:v>3.2286871824276572E-3</c:v>
                </c:pt>
                <c:pt idx="983">
                  <c:v>1.0361235447435002E-3</c:v>
                </c:pt>
                <c:pt idx="984">
                  <c:v>-6.0124374202327364E-3</c:v>
                </c:pt>
                <c:pt idx="985">
                  <c:v>-2.0883125428716152E-2</c:v>
                </c:pt>
                <c:pt idx="986">
                  <c:v>1.301296593673378E-2</c:v>
                </c:pt>
                <c:pt idx="987">
                  <c:v>-4.8999128764854174E-3</c:v>
                </c:pt>
                <c:pt idx="988">
                  <c:v>-5.102523280919374E-3</c:v>
                </c:pt>
                <c:pt idx="989">
                  <c:v>-2.4192607820298643E-2</c:v>
                </c:pt>
                <c:pt idx="990">
                  <c:v>-1.1813108353190792E-3</c:v>
                </c:pt>
                <c:pt idx="991">
                  <c:v>5.5692728264663018E-2</c:v>
                </c:pt>
                <c:pt idx="992">
                  <c:v>-7.3817834294150498E-3</c:v>
                </c:pt>
                <c:pt idx="993">
                  <c:v>-1.0761750986090467E-3</c:v>
                </c:pt>
                <c:pt idx="994">
                  <c:v>-9.9875174595477692E-3</c:v>
                </c:pt>
                <c:pt idx="995">
                  <c:v>-1.3023706085731961E-2</c:v>
                </c:pt>
                <c:pt idx="996">
                  <c:v>1.6160899402399391E-3</c:v>
                </c:pt>
                <c:pt idx="997">
                  <c:v>3.2817018547762894E-3</c:v>
                </c:pt>
                <c:pt idx="998">
                  <c:v>-4.7241108454459738E-3</c:v>
                </c:pt>
                <c:pt idx="999">
                  <c:v>2.2771555053253071E-3</c:v>
                </c:pt>
                <c:pt idx="1000">
                  <c:v>3.9013924802011636E-3</c:v>
                </c:pt>
                <c:pt idx="1001">
                  <c:v>7.8564792474458394E-3</c:v>
                </c:pt>
                <c:pt idx="1002">
                  <c:v>2.9828180129564709E-3</c:v>
                </c:pt>
                <c:pt idx="1003">
                  <c:v>-8.1608602689841291E-3</c:v>
                </c:pt>
                <c:pt idx="1004">
                  <c:v>-7.576749499635882E-3</c:v>
                </c:pt>
                <c:pt idx="1005">
                  <c:v>-2.6402322861182888E-2</c:v>
                </c:pt>
                <c:pt idx="1006">
                  <c:v>1.8071018092230405E-2</c:v>
                </c:pt>
                <c:pt idx="1007">
                  <c:v>-1.5525887515685278E-2</c:v>
                </c:pt>
                <c:pt idx="1008">
                  <c:v>-1.5918644029763486E-2</c:v>
                </c:pt>
                <c:pt idx="1009">
                  <c:v>-3.0963628015356816E-3</c:v>
                </c:pt>
                <c:pt idx="1010">
                  <c:v>1.940775226993903E-2</c:v>
                </c:pt>
                <c:pt idx="1011">
                  <c:v>5.425589580306066E-3</c:v>
                </c:pt>
                <c:pt idx="1012">
                  <c:v>-4.3944736872171813E-4</c:v>
                </c:pt>
                <c:pt idx="1013">
                  <c:v>-1.0296640376494205E-3</c:v>
                </c:pt>
                <c:pt idx="1014">
                  <c:v>-1.5147888516672293E-3</c:v>
                </c:pt>
                <c:pt idx="1015">
                  <c:v>6.5577527401951968E-3</c:v>
                </c:pt>
                <c:pt idx="1016">
                  <c:v>-1.3176126393511456E-2</c:v>
                </c:pt>
                <c:pt idx="1017">
                  <c:v>8.653794274404842E-3</c:v>
                </c:pt>
                <c:pt idx="1018">
                  <c:v>-6.3789077065567476E-3</c:v>
                </c:pt>
                <c:pt idx="1019">
                  <c:v>2.3026581412169652E-3</c:v>
                </c:pt>
                <c:pt idx="1020">
                  <c:v>8.4808487603392439E-3</c:v>
                </c:pt>
                <c:pt idx="1021">
                  <c:v>3.5698809942456833E-3</c:v>
                </c:pt>
                <c:pt idx="1022">
                  <c:v>1.1285922622034362E-2</c:v>
                </c:pt>
                <c:pt idx="1023">
                  <c:v>3.276674247148626E-3</c:v>
                </c:pt>
                <c:pt idx="1024">
                  <c:v>-3.5824831408564489E-4</c:v>
                </c:pt>
                <c:pt idx="1025">
                  <c:v>-1.008896495582926E-2</c:v>
                </c:pt>
                <c:pt idx="1026">
                  <c:v>1.4902238328098699E-2</c:v>
                </c:pt>
                <c:pt idx="1027">
                  <c:v>-6.927199545852367E-3</c:v>
                </c:pt>
                <c:pt idx="1028">
                  <c:v>1.5444995167316022E-2</c:v>
                </c:pt>
                <c:pt idx="1029">
                  <c:v>7.5323677575016542E-3</c:v>
                </c:pt>
                <c:pt idx="1030">
                  <c:v>1.217708760895655E-2</c:v>
                </c:pt>
                <c:pt idx="1031">
                  <c:v>9.8111771698785703E-3</c:v>
                </c:pt>
                <c:pt idx="1032">
                  <c:v>-1.1196820710360562E-2</c:v>
                </c:pt>
                <c:pt idx="1033">
                  <c:v>2.9122259440083195E-3</c:v>
                </c:pt>
                <c:pt idx="1034">
                  <c:v>-9.2803022370395276E-4</c:v>
                </c:pt>
                <c:pt idx="1035">
                  <c:v>6.4520764880856857E-3</c:v>
                </c:pt>
                <c:pt idx="1036">
                  <c:v>-7.0818840591202296E-4</c:v>
                </c:pt>
                <c:pt idx="1037">
                  <c:v>-5.6344611250162945E-3</c:v>
                </c:pt>
                <c:pt idx="1038">
                  <c:v>8.6547028945317579E-3</c:v>
                </c:pt>
                <c:pt idx="1039">
                  <c:v>-7.1030167846110621E-3</c:v>
                </c:pt>
                <c:pt idx="1040">
                  <c:v>1.2194564852726651E-2</c:v>
                </c:pt>
                <c:pt idx="1041">
                  <c:v>-1.1651495909728309E-3</c:v>
                </c:pt>
                <c:pt idx="1042">
                  <c:v>1.0442953602075207E-2</c:v>
                </c:pt>
                <c:pt idx="1043">
                  <c:v>-2.2139081993981635E-3</c:v>
                </c:pt>
                <c:pt idx="1044">
                  <c:v>-2.0400720278476135E-3</c:v>
                </c:pt>
                <c:pt idx="1045">
                  <c:v>-1.5011950827532336E-2</c:v>
                </c:pt>
                <c:pt idx="1046">
                  <c:v>5.0584694060488121E-3</c:v>
                </c:pt>
                <c:pt idx="1047">
                  <c:v>1.988413534840465E-2</c:v>
                </c:pt>
                <c:pt idx="1048">
                  <c:v>-3.5596666076888406E-3</c:v>
                </c:pt>
                <c:pt idx="1049">
                  <c:v>1.3623758233319433E-3</c:v>
                </c:pt>
                <c:pt idx="1050">
                  <c:v>1.0462800804889521E-2</c:v>
                </c:pt>
                <c:pt idx="1051">
                  <c:v>4.2706771868629674E-3</c:v>
                </c:pt>
                <c:pt idx="1052">
                  <c:v>1.7846678267296197E-2</c:v>
                </c:pt>
                <c:pt idx="1053">
                  <c:v>6.2495580046816853E-3</c:v>
                </c:pt>
                <c:pt idx="1054">
                  <c:v>-1.0330503224706369E-2</c:v>
                </c:pt>
                <c:pt idx="1055">
                  <c:v>-2.5599493766490468E-3</c:v>
                </c:pt>
                <c:pt idx="1056">
                  <c:v>-9.5159657818531772E-3</c:v>
                </c:pt>
                <c:pt idx="1057">
                  <c:v>-4.1787140024296815E-3</c:v>
                </c:pt>
                <c:pt idx="1058">
                  <c:v>5.4030422797857677E-3</c:v>
                </c:pt>
                <c:pt idx="1059">
                  <c:v>6.9819871135790726E-3</c:v>
                </c:pt>
                <c:pt idx="1060">
                  <c:v>7.5135265856052149E-3</c:v>
                </c:pt>
                <c:pt idx="1061">
                  <c:v>-6.0512417657214079E-3</c:v>
                </c:pt>
                <c:pt idx="1062">
                  <c:v>-4.5152658125093828E-4</c:v>
                </c:pt>
                <c:pt idx="1063">
                  <c:v>-8.2146980140526907E-3</c:v>
                </c:pt>
                <c:pt idx="1064">
                  <c:v>8.2387441159177038E-2</c:v>
                </c:pt>
                <c:pt idx="1065">
                  <c:v>-2.1471415145678945E-2</c:v>
                </c:pt>
                <c:pt idx="1066">
                  <c:v>4.943414389271374E-3</c:v>
                </c:pt>
                <c:pt idx="1067">
                  <c:v>-5.1618133800925281E-3</c:v>
                </c:pt>
                <c:pt idx="1068">
                  <c:v>1.612307788152282E-2</c:v>
                </c:pt>
                <c:pt idx="1069">
                  <c:v>-1.3652984302024605E-2</c:v>
                </c:pt>
                <c:pt idx="1070">
                  <c:v>9.8399161612351422E-4</c:v>
                </c:pt>
                <c:pt idx="1071">
                  <c:v>-1.0541460085550782E-2</c:v>
                </c:pt>
                <c:pt idx="1072">
                  <c:v>2.1911234133375403E-2</c:v>
                </c:pt>
                <c:pt idx="1073">
                  <c:v>6.3518727788296793E-3</c:v>
                </c:pt>
                <c:pt idx="1074">
                  <c:v>4.2856023802183632E-4</c:v>
                </c:pt>
                <c:pt idx="1075">
                  <c:v>3.0148287927579412E-2</c:v>
                </c:pt>
                <c:pt idx="1076">
                  <c:v>-1.8712957476723288E-3</c:v>
                </c:pt>
                <c:pt idx="1077">
                  <c:v>9.3630685310357557E-3</c:v>
                </c:pt>
                <c:pt idx="1078">
                  <c:v>-1.2375652242237268E-3</c:v>
                </c:pt>
                <c:pt idx="1079">
                  <c:v>-1.0448865280943565E-2</c:v>
                </c:pt>
                <c:pt idx="1080">
                  <c:v>2.6191714267433095E-3</c:v>
                </c:pt>
                <c:pt idx="1081">
                  <c:v>-4.2724122143709756E-3</c:v>
                </c:pt>
                <c:pt idx="1082">
                  <c:v>-1.0126357764772938E-2</c:v>
                </c:pt>
                <c:pt idx="1083">
                  <c:v>-2.8067808094636394E-3</c:v>
                </c:pt>
                <c:pt idx="1084">
                  <c:v>-7.943528815513674E-4</c:v>
                </c:pt>
                <c:pt idx="1085">
                  <c:v>6.9000197761854669E-3</c:v>
                </c:pt>
                <c:pt idx="1086">
                  <c:v>4.4369673888092123E-3</c:v>
                </c:pt>
                <c:pt idx="1087">
                  <c:v>1.0237204439868999E-2</c:v>
                </c:pt>
                <c:pt idx="1088">
                  <c:v>-1.3598138086086035E-2</c:v>
                </c:pt>
                <c:pt idx="1089">
                  <c:v>5.9472991370195013E-3</c:v>
                </c:pt>
                <c:pt idx="1090">
                  <c:v>-1.1260337659136546E-2</c:v>
                </c:pt>
                <c:pt idx="1091">
                  <c:v>4.6618689517942367E-3</c:v>
                </c:pt>
                <c:pt idx="1092">
                  <c:v>-1.3581452858477772E-2</c:v>
                </c:pt>
                <c:pt idx="1093">
                  <c:v>9.0322800865446605E-3</c:v>
                </c:pt>
                <c:pt idx="1094">
                  <c:v>-1.1809996629021375E-2</c:v>
                </c:pt>
                <c:pt idx="1095">
                  <c:v>5.9068807553386326E-3</c:v>
                </c:pt>
                <c:pt idx="1096">
                  <c:v>3.6176914634927344E-2</c:v>
                </c:pt>
                <c:pt idx="1097">
                  <c:v>3.1265732048229244E-4</c:v>
                </c:pt>
                <c:pt idx="1098">
                  <c:v>-1.1541533209928095E-2</c:v>
                </c:pt>
                <c:pt idx="1099">
                  <c:v>-3.865792364952725E-3</c:v>
                </c:pt>
                <c:pt idx="1100">
                  <c:v>9.4665695403808522E-3</c:v>
                </c:pt>
                <c:pt idx="1101">
                  <c:v>2.1382430159282328E-2</c:v>
                </c:pt>
                <c:pt idx="1102">
                  <c:v>-1.6034324418692191E-2</c:v>
                </c:pt>
                <c:pt idx="1103">
                  <c:v>-7.5554790563909201E-4</c:v>
                </c:pt>
                <c:pt idx="1104">
                  <c:v>5.3268944035372908E-3</c:v>
                </c:pt>
                <c:pt idx="1105">
                  <c:v>9.2611370737162024E-3</c:v>
                </c:pt>
                <c:pt idx="1106">
                  <c:v>-1.4755304062028237E-2</c:v>
                </c:pt>
                <c:pt idx="1107">
                  <c:v>1.065897417662473E-2</c:v>
                </c:pt>
                <c:pt idx="1108">
                  <c:v>-6.1119748307077188E-3</c:v>
                </c:pt>
                <c:pt idx="1109">
                  <c:v>-2.9784017009213248E-3</c:v>
                </c:pt>
                <c:pt idx="1110">
                  <c:v>-2.9121264056959171E-3</c:v>
                </c:pt>
                <c:pt idx="1111">
                  <c:v>-1.7956314146268425E-2</c:v>
                </c:pt>
                <c:pt idx="1112">
                  <c:v>6.7752650522126283E-3</c:v>
                </c:pt>
                <c:pt idx="1113">
                  <c:v>-4.0097760516132463E-3</c:v>
                </c:pt>
                <c:pt idx="1114">
                  <c:v>-5.9703012146229695E-5</c:v>
                </c:pt>
                <c:pt idx="1115">
                  <c:v>-1.2784019100090718E-2</c:v>
                </c:pt>
                <c:pt idx="1116">
                  <c:v>-2.1204989428359883E-2</c:v>
                </c:pt>
                <c:pt idx="1117">
                  <c:v>-9.0804858441445556E-3</c:v>
                </c:pt>
                <c:pt idx="1118">
                  <c:v>1.6923850624113106E-2</c:v>
                </c:pt>
                <c:pt idx="1119">
                  <c:v>-1.4491521437829183E-2</c:v>
                </c:pt>
                <c:pt idx="1120">
                  <c:v>-5.3862277808520258E-3</c:v>
                </c:pt>
                <c:pt idx="1121">
                  <c:v>1.0850363352006906E-2</c:v>
                </c:pt>
                <c:pt idx="1122">
                  <c:v>6.5687408270728061E-3</c:v>
                </c:pt>
                <c:pt idx="1123">
                  <c:v>4.6382579466265894E-3</c:v>
                </c:pt>
                <c:pt idx="1124">
                  <c:v>-1.179376382381218E-2</c:v>
                </c:pt>
                <c:pt idx="1125">
                  <c:v>-5.9913402048484615E-3</c:v>
                </c:pt>
                <c:pt idx="1126">
                  <c:v>1.6193079767218704E-3</c:v>
                </c:pt>
                <c:pt idx="1127">
                  <c:v>2.6185729243408954E-2</c:v>
                </c:pt>
                <c:pt idx="1128">
                  <c:v>-8.5478364249246375E-2</c:v>
                </c:pt>
                <c:pt idx="1129">
                  <c:v>-1.2806802147817837E-2</c:v>
                </c:pt>
                <c:pt idx="1130">
                  <c:v>-9.701363208044626E-3</c:v>
                </c:pt>
                <c:pt idx="1131">
                  <c:v>-8.7876725202512516E-3</c:v>
                </c:pt>
                <c:pt idx="1132">
                  <c:v>5.1031025309267071E-3</c:v>
                </c:pt>
                <c:pt idx="1133">
                  <c:v>5.5159118187348196E-3</c:v>
                </c:pt>
                <c:pt idx="1134">
                  <c:v>-8.6212304651808735E-3</c:v>
                </c:pt>
                <c:pt idx="1135">
                  <c:v>-1.0836908498162712E-3</c:v>
                </c:pt>
                <c:pt idx="1136">
                  <c:v>1.3949663122438265E-2</c:v>
                </c:pt>
                <c:pt idx="1137">
                  <c:v>-1.959664949089706E-3</c:v>
                </c:pt>
                <c:pt idx="1138">
                  <c:v>3.8829225697912285E-3</c:v>
                </c:pt>
                <c:pt idx="1139">
                  <c:v>4.9010262800251447E-3</c:v>
                </c:pt>
                <c:pt idx="1140">
                  <c:v>-1.1388868604295586E-2</c:v>
                </c:pt>
                <c:pt idx="1141">
                  <c:v>9.7108476884375135E-4</c:v>
                </c:pt>
                <c:pt idx="1142">
                  <c:v>7.5699514211174483E-3</c:v>
                </c:pt>
                <c:pt idx="1143">
                  <c:v>-4.0316539881810609E-3</c:v>
                </c:pt>
                <c:pt idx="1144">
                  <c:v>-2.3692655981917281E-3</c:v>
                </c:pt>
                <c:pt idx="1145">
                  <c:v>-7.6360460143811253E-3</c:v>
                </c:pt>
                <c:pt idx="1146">
                  <c:v>-1.5474427706840274E-3</c:v>
                </c:pt>
                <c:pt idx="1147">
                  <c:v>3.8450678901606186E-3</c:v>
                </c:pt>
                <c:pt idx="1148">
                  <c:v>1.413357821786065E-3</c:v>
                </c:pt>
                <c:pt idx="1149">
                  <c:v>9.9917988135432012E-3</c:v>
                </c:pt>
                <c:pt idx="1150">
                  <c:v>-2.813468254848957E-3</c:v>
                </c:pt>
                <c:pt idx="1151">
                  <c:v>-1.4240571177816458E-4</c:v>
                </c:pt>
                <c:pt idx="1152">
                  <c:v>4.5968445281564952E-3</c:v>
                </c:pt>
                <c:pt idx="1153">
                  <c:v>-2.635820530337638E-3</c:v>
                </c:pt>
                <c:pt idx="1154">
                  <c:v>1.2827812214575098E-2</c:v>
                </c:pt>
                <c:pt idx="1155">
                  <c:v>-8.3564000267942161E-3</c:v>
                </c:pt>
                <c:pt idx="1156">
                  <c:v>6.0414451553074261E-3</c:v>
                </c:pt>
                <c:pt idx="1157">
                  <c:v>1.707371896234116E-2</c:v>
                </c:pt>
                <c:pt idx="1158">
                  <c:v>6.5651489110757693E-3</c:v>
                </c:pt>
                <c:pt idx="1159">
                  <c:v>-8.8343311783011002E-4</c:v>
                </c:pt>
                <c:pt idx="1160">
                  <c:v>-1.433554918155011E-2</c:v>
                </c:pt>
                <c:pt idx="1161">
                  <c:v>2.2740965087874456E-2</c:v>
                </c:pt>
                <c:pt idx="1162">
                  <c:v>7.6743579842932126E-5</c:v>
                </c:pt>
                <c:pt idx="1163">
                  <c:v>4.357422167414339E-3</c:v>
                </c:pt>
                <c:pt idx="1164">
                  <c:v>3.0492164632857448E-3</c:v>
                </c:pt>
                <c:pt idx="1165">
                  <c:v>-1.9670809078967469E-4</c:v>
                </c:pt>
                <c:pt idx="1166">
                  <c:v>3.462906548479497E-3</c:v>
                </c:pt>
                <c:pt idx="1167">
                  <c:v>-8.4955338119454445E-3</c:v>
                </c:pt>
                <c:pt idx="1168">
                  <c:v>-1.1102283258799819E-2</c:v>
                </c:pt>
                <c:pt idx="1169">
                  <c:v>2.3499994508462879E-2</c:v>
                </c:pt>
                <c:pt idx="1170">
                  <c:v>-3.5634554269352775E-2</c:v>
                </c:pt>
                <c:pt idx="1171">
                  <c:v>1.324776899202984E-2</c:v>
                </c:pt>
                <c:pt idx="1172">
                  <c:v>-8.6173021642792138E-4</c:v>
                </c:pt>
                <c:pt idx="1173">
                  <c:v>-2.4114864753591453E-2</c:v>
                </c:pt>
                <c:pt idx="1174">
                  <c:v>-1.625149871203533E-2</c:v>
                </c:pt>
                <c:pt idx="1175">
                  <c:v>3.4609309926704242E-3</c:v>
                </c:pt>
                <c:pt idx="1176">
                  <c:v>-5.293688056961305E-3</c:v>
                </c:pt>
                <c:pt idx="1177">
                  <c:v>-3.2180432191779261E-3</c:v>
                </c:pt>
                <c:pt idx="1178">
                  <c:v>-6.7947121954893769E-4</c:v>
                </c:pt>
                <c:pt idx="1179">
                  <c:v>2.2283626810814215E-3</c:v>
                </c:pt>
                <c:pt idx="1180">
                  <c:v>7.7353100537588294E-5</c:v>
                </c:pt>
                <c:pt idx="1181">
                  <c:v>1.5335492578767561E-2</c:v>
                </c:pt>
                <c:pt idx="1182">
                  <c:v>-1.5610830845035702E-2</c:v>
                </c:pt>
                <c:pt idx="1183">
                  <c:v>1.3429145506469793E-2</c:v>
                </c:pt>
                <c:pt idx="1184">
                  <c:v>-9.6326687877413622E-3</c:v>
                </c:pt>
                <c:pt idx="1185">
                  <c:v>1.4598377869746821E-2</c:v>
                </c:pt>
                <c:pt idx="1186">
                  <c:v>4.1806814202230737E-3</c:v>
                </c:pt>
                <c:pt idx="1187">
                  <c:v>-7.0762712640632698E-3</c:v>
                </c:pt>
                <c:pt idx="1188">
                  <c:v>9.4015589037146942E-3</c:v>
                </c:pt>
                <c:pt idx="1189">
                  <c:v>-4.1221739173574329E-3</c:v>
                </c:pt>
                <c:pt idx="1190">
                  <c:v>-2.5252461498295731E-4</c:v>
                </c:pt>
                <c:pt idx="1191">
                  <c:v>-2.6790552912377957E-3</c:v>
                </c:pt>
                <c:pt idx="1192">
                  <c:v>-6.6688396947748195E-3</c:v>
                </c:pt>
                <c:pt idx="1193">
                  <c:v>-3.0278781124891459E-3</c:v>
                </c:pt>
                <c:pt idx="1194">
                  <c:v>1.3583932652736937E-2</c:v>
                </c:pt>
                <c:pt idx="1195">
                  <c:v>2.8257092956782609E-2</c:v>
                </c:pt>
                <c:pt idx="1196">
                  <c:v>-5.4475693095394108E-2</c:v>
                </c:pt>
                <c:pt idx="1197">
                  <c:v>4.1737313692092361E-3</c:v>
                </c:pt>
                <c:pt idx="1198">
                  <c:v>1.7774308763013882E-3</c:v>
                </c:pt>
                <c:pt idx="1199">
                  <c:v>-1.1534254653335391E-3</c:v>
                </c:pt>
                <c:pt idx="1200">
                  <c:v>-9.6435369748203281E-3</c:v>
                </c:pt>
                <c:pt idx="1201">
                  <c:v>1.2186191251312165E-2</c:v>
                </c:pt>
                <c:pt idx="1202">
                  <c:v>5.7216354486630087E-3</c:v>
                </c:pt>
                <c:pt idx="1203">
                  <c:v>-5.9112142861518519E-3</c:v>
                </c:pt>
                <c:pt idx="1204">
                  <c:v>-6.1200900478564114E-3</c:v>
                </c:pt>
                <c:pt idx="1205">
                  <c:v>1.0473228393523278E-2</c:v>
                </c:pt>
                <c:pt idx="1206">
                  <c:v>-1.0963845244860776E-3</c:v>
                </c:pt>
                <c:pt idx="1207">
                  <c:v>-9.3755993358741428E-3</c:v>
                </c:pt>
                <c:pt idx="1208">
                  <c:v>2.0222426498215946E-3</c:v>
                </c:pt>
                <c:pt idx="1209">
                  <c:v>9.7513484268401777E-3</c:v>
                </c:pt>
                <c:pt idx="1210">
                  <c:v>-4.3796152493031006E-3</c:v>
                </c:pt>
                <c:pt idx="1211">
                  <c:v>1.3286338064255521E-2</c:v>
                </c:pt>
                <c:pt idx="1212">
                  <c:v>-1.9389040348710453E-3</c:v>
                </c:pt>
                <c:pt idx="1213">
                  <c:v>4.5497742699301021E-3</c:v>
                </c:pt>
                <c:pt idx="1214">
                  <c:v>1.1076027373713569E-2</c:v>
                </c:pt>
                <c:pt idx="1215">
                  <c:v>5.5257057186152668E-3</c:v>
                </c:pt>
                <c:pt idx="1216">
                  <c:v>-4.4395930035495751E-3</c:v>
                </c:pt>
                <c:pt idx="1217">
                  <c:v>-2.6524884882646559E-3</c:v>
                </c:pt>
                <c:pt idx="1218">
                  <c:v>2.3668950184359154E-2</c:v>
                </c:pt>
                <c:pt idx="1219">
                  <c:v>-2.509695535797342E-3</c:v>
                </c:pt>
                <c:pt idx="1220">
                  <c:v>-5.8271310022457671E-3</c:v>
                </c:pt>
                <c:pt idx="1221">
                  <c:v>-2.8391789367036499E-3</c:v>
                </c:pt>
                <c:pt idx="1222">
                  <c:v>-1.0647384204664906E-3</c:v>
                </c:pt>
                <c:pt idx="1223">
                  <c:v>-8.4488324870825272E-4</c:v>
                </c:pt>
                <c:pt idx="1224">
                  <c:v>-4.906394367039814E-3</c:v>
                </c:pt>
                <c:pt idx="1225">
                  <c:v>8.7571847420344334E-3</c:v>
                </c:pt>
                <c:pt idx="1226">
                  <c:v>4.8624066956402022E-3</c:v>
                </c:pt>
                <c:pt idx="1227">
                  <c:v>-5.5413318784095656E-3</c:v>
                </c:pt>
                <c:pt idx="1228">
                  <c:v>-1.1175025642164691E-2</c:v>
                </c:pt>
                <c:pt idx="1229">
                  <c:v>-2.5689501790270635E-3</c:v>
                </c:pt>
                <c:pt idx="1230">
                  <c:v>2.5503880459113611E-2</c:v>
                </c:pt>
                <c:pt idx="1231">
                  <c:v>-2.8459358741983764E-3</c:v>
                </c:pt>
                <c:pt idx="1232">
                  <c:v>-5.6361057015017636E-3</c:v>
                </c:pt>
                <c:pt idx="1233">
                  <c:v>-3.8870347805771907E-4</c:v>
                </c:pt>
                <c:pt idx="1234">
                  <c:v>5.3084963068846924E-3</c:v>
                </c:pt>
                <c:pt idx="1235">
                  <c:v>1.5759475279373564E-3</c:v>
                </c:pt>
                <c:pt idx="1236">
                  <c:v>4.4774270530372594E-3</c:v>
                </c:pt>
                <c:pt idx="1237">
                  <c:v>-6.9961938713933546E-3</c:v>
                </c:pt>
                <c:pt idx="1238">
                  <c:v>-2.7310678729249071E-3</c:v>
                </c:pt>
                <c:pt idx="1239">
                  <c:v>1.4960021548389834E-3</c:v>
                </c:pt>
                <c:pt idx="1240">
                  <c:v>-1.1669657708470633E-2</c:v>
                </c:pt>
                <c:pt idx="1241">
                  <c:v>-2.2904914628412685E-2</c:v>
                </c:pt>
                <c:pt idx="1242">
                  <c:v>2.1032577537114513E-2</c:v>
                </c:pt>
                <c:pt idx="1243">
                  <c:v>4.0321010876550642E-2</c:v>
                </c:pt>
                <c:pt idx="1244">
                  <c:v>1.0316874839857177E-2</c:v>
                </c:pt>
                <c:pt idx="1245">
                  <c:v>8.5763672881874857E-4</c:v>
                </c:pt>
                <c:pt idx="1246">
                  <c:v>1.0358368019230214E-2</c:v>
                </c:pt>
                <c:pt idx="1247">
                  <c:v>-8.924199806386585E-3</c:v>
                </c:pt>
                <c:pt idx="1248">
                  <c:v>4.4671909847094488E-3</c:v>
                </c:pt>
                <c:pt idx="1249">
                  <c:v>-5.4192053336213544E-3</c:v>
                </c:pt>
                <c:pt idx="1250">
                  <c:v>1.573102185182328E-2</c:v>
                </c:pt>
                <c:pt idx="1251">
                  <c:v>6.0964471638675632E-3</c:v>
                </c:pt>
                <c:pt idx="1252">
                  <c:v>1.9709498645234282E-2</c:v>
                </c:pt>
                <c:pt idx="1253">
                  <c:v>-8.3378180872473086E-3</c:v>
                </c:pt>
                <c:pt idx="1254">
                  <c:v>5.0320609096620589E-4</c:v>
                </c:pt>
                <c:pt idx="1255">
                  <c:v>7.591055580991022E-3</c:v>
                </c:pt>
                <c:pt idx="1256">
                  <c:v>-9.1638315753622794E-3</c:v>
                </c:pt>
                <c:pt idx="1257">
                  <c:v>1.4953093137726765E-2</c:v>
                </c:pt>
                <c:pt idx="1258">
                  <c:v>-3.8537172374612664E-3</c:v>
                </c:pt>
                <c:pt idx="1259">
                  <c:v>1.8221253181016792E-2</c:v>
                </c:pt>
                <c:pt idx="1260">
                  <c:v>3.8101216552603075E-3</c:v>
                </c:pt>
                <c:pt idx="1261">
                  <c:v>2.7227018259547448E-3</c:v>
                </c:pt>
                <c:pt idx="1262">
                  <c:v>1.7136896290308474E-3</c:v>
                </c:pt>
                <c:pt idx="1263">
                  <c:v>-1.0666715668095199E-2</c:v>
                </c:pt>
                <c:pt idx="1264">
                  <c:v>-1.3503177187840453E-2</c:v>
                </c:pt>
                <c:pt idx="1265">
                  <c:v>7.8788693679562073E-3</c:v>
                </c:pt>
                <c:pt idx="1266">
                  <c:v>-4.7234113852695464E-2</c:v>
                </c:pt>
                <c:pt idx="1267">
                  <c:v>1.8869987738741812E-2</c:v>
                </c:pt>
                <c:pt idx="1268">
                  <c:v>3.1297553919589022E-2</c:v>
                </c:pt>
                <c:pt idx="1269">
                  <c:v>-8.5351981695918136E-4</c:v>
                </c:pt>
                <c:pt idx="1270">
                  <c:v>7.7512633441551258E-3</c:v>
                </c:pt>
              </c:numCache>
            </c:numRef>
          </c:yVal>
          <c:smooth val="0"/>
          <c:extLst>
            <c:ext xmlns:c16="http://schemas.microsoft.com/office/drawing/2014/chart" uri="{C3380CC4-5D6E-409C-BE32-E72D297353CC}">
              <c16:uniqueId val="{00000000-7DEB-4DE4-AE72-23A4BFF2A77D}"/>
            </c:ext>
          </c:extLst>
        </c:ser>
        <c:dLbls>
          <c:showLegendKey val="0"/>
          <c:showVal val="0"/>
          <c:showCatName val="0"/>
          <c:showSerName val="0"/>
          <c:showPercent val="0"/>
          <c:showBubbleSize val="0"/>
        </c:dLbls>
        <c:axId val="145994287"/>
        <c:axId val="145983727"/>
      </c:scatterChart>
      <c:valAx>
        <c:axId val="145994287"/>
        <c:scaling>
          <c:orientation val="minMax"/>
        </c:scaling>
        <c:delete val="0"/>
        <c:axPos val="b"/>
        <c:title>
          <c:tx>
            <c:rich>
              <a:bodyPr/>
              <a:lstStyle/>
              <a:p>
                <a:pPr>
                  <a:defRPr/>
                </a:pPr>
                <a:r>
                  <a:rPr lang="it-IT"/>
                  <a:t>X Variable 1</a:t>
                </a:r>
              </a:p>
            </c:rich>
          </c:tx>
          <c:overlay val="0"/>
        </c:title>
        <c:numFmt formatCode="General" sourceLinked="1"/>
        <c:majorTickMark val="out"/>
        <c:minorTickMark val="none"/>
        <c:tickLblPos val="nextTo"/>
        <c:crossAx val="145983727"/>
        <c:crosses val="autoZero"/>
        <c:crossBetween val="midCat"/>
      </c:valAx>
      <c:valAx>
        <c:axId val="145983727"/>
        <c:scaling>
          <c:orientation val="minMax"/>
        </c:scaling>
        <c:delete val="0"/>
        <c:axPos val="l"/>
        <c:title>
          <c:tx>
            <c:rich>
              <a:bodyPr/>
              <a:lstStyle/>
              <a:p>
                <a:pPr>
                  <a:defRPr/>
                </a:pPr>
                <a:r>
                  <a:rPr lang="it-IT"/>
                  <a:t>Residuals</a:t>
                </a:r>
              </a:p>
            </c:rich>
          </c:tx>
          <c:overlay val="0"/>
        </c:title>
        <c:numFmt formatCode="General" sourceLinked="1"/>
        <c:majorTickMark val="out"/>
        <c:minorTickMark val="none"/>
        <c:tickLblPos val="nextTo"/>
        <c:crossAx val="14599428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it-IT"/>
              <a:t>X Variable 1 Line Fit  Plot</a:t>
            </a:r>
          </a:p>
        </c:rich>
      </c:tx>
      <c:overlay val="0"/>
    </c:title>
    <c:autoTitleDeleted val="0"/>
    <c:plotArea>
      <c:layout/>
      <c:scatterChart>
        <c:scatterStyle val="lineMarker"/>
        <c:varyColors val="0"/>
        <c:ser>
          <c:idx val="0"/>
          <c:order val="0"/>
          <c:tx>
            <c:v>Y</c:v>
          </c:tx>
          <c:spPr>
            <a:ln w="38100">
              <a:noFill/>
            </a:ln>
          </c:spPr>
          <c:xVal>
            <c:numRef>
              <c:f>'[1]Quick Analysis and Beta'!$S$251:$S$1521</c:f>
              <c:numCache>
                <c:formatCode>General</c:formatCode>
                <c:ptCount val="1271"/>
              </c:numCache>
            </c:numRef>
          </c:xVal>
          <c:yVal>
            <c:numRef>
              <c:f>'[1]Quick Analysis and Beta'!$D$251:$D$1521</c:f>
              <c:numCache>
                <c:formatCode>General</c:formatCode>
                <c:ptCount val="1271"/>
              </c:numCache>
            </c:numRef>
          </c:yVal>
          <c:smooth val="0"/>
          <c:extLst>
            <c:ext xmlns:c16="http://schemas.microsoft.com/office/drawing/2014/chart" uri="{C3380CC4-5D6E-409C-BE32-E72D297353CC}">
              <c16:uniqueId val="{00000000-2CD4-4BF8-B7F4-6897EFF2D29C}"/>
            </c:ext>
          </c:extLst>
        </c:ser>
        <c:ser>
          <c:idx val="1"/>
          <c:order val="1"/>
          <c:tx>
            <c:v>Predicted Y</c:v>
          </c:tx>
          <c:spPr>
            <a:ln w="38100">
              <a:noFill/>
            </a:ln>
          </c:spPr>
          <c:xVal>
            <c:numRef>
              <c:f>'[1]Quick Analysis and Beta'!$S$251:$S$1521</c:f>
              <c:numCache>
                <c:formatCode>General</c:formatCode>
                <c:ptCount val="1271"/>
              </c:numCache>
            </c:numRef>
          </c:xVal>
          <c:yVal>
            <c:numRef>
              <c:f>Kering!$B$25:$B$1295</c:f>
              <c:numCache>
                <c:formatCode>General</c:formatCode>
                <c:ptCount val="1271"/>
                <c:pt idx="0">
                  <c:v>9.2852967034749592E-4</c:v>
                </c:pt>
                <c:pt idx="1">
                  <c:v>-5.892340339449363E-3</c:v>
                </c:pt>
                <c:pt idx="2">
                  <c:v>1.5707268947562375E-4</c:v>
                </c:pt>
                <c:pt idx="3">
                  <c:v>-6.9423269354531398E-4</c:v>
                </c:pt>
                <c:pt idx="4">
                  <c:v>-2.1327844165579708E-3</c:v>
                </c:pt>
                <c:pt idx="5">
                  <c:v>1.0349456877587022E-3</c:v>
                </c:pt>
                <c:pt idx="6">
                  <c:v>5.8583952419537038E-4</c:v>
                </c:pt>
                <c:pt idx="7">
                  <c:v>-4.5649504545396818E-3</c:v>
                </c:pt>
                <c:pt idx="8">
                  <c:v>2.9098251233677184E-3</c:v>
                </c:pt>
                <c:pt idx="9">
                  <c:v>6.5432990927392779E-3</c:v>
                </c:pt>
                <c:pt idx="10">
                  <c:v>-2.1883996935911547E-3</c:v>
                </c:pt>
                <c:pt idx="11">
                  <c:v>-1.5211285147632022E-3</c:v>
                </c:pt>
                <c:pt idx="12">
                  <c:v>3.5323576157569986E-3</c:v>
                </c:pt>
                <c:pt idx="13">
                  <c:v>1.4939994729256577E-2</c:v>
                </c:pt>
                <c:pt idx="14">
                  <c:v>-1.4608817673043327E-3</c:v>
                </c:pt>
                <c:pt idx="15">
                  <c:v>7.360148879414964E-3</c:v>
                </c:pt>
                <c:pt idx="16">
                  <c:v>8.2675033857469368E-3</c:v>
                </c:pt>
                <c:pt idx="17">
                  <c:v>-2.4324965248980015E-3</c:v>
                </c:pt>
                <c:pt idx="18">
                  <c:v>5.2884174197844426E-3</c:v>
                </c:pt>
                <c:pt idx="19">
                  <c:v>6.553147570158277E-3</c:v>
                </c:pt>
                <c:pt idx="20">
                  <c:v>2.4885639859627473E-3</c:v>
                </c:pt>
                <c:pt idx="21">
                  <c:v>-2.7422881259940085E-3</c:v>
                </c:pt>
                <c:pt idx="22">
                  <c:v>-4.6255816787030861E-3</c:v>
                </c:pt>
                <c:pt idx="23">
                  <c:v>2.0589773878703348E-3</c:v>
                </c:pt>
                <c:pt idx="24">
                  <c:v>2.4351825896346433E-3</c:v>
                </c:pt>
                <c:pt idx="25">
                  <c:v>4.6963086307300192E-3</c:v>
                </c:pt>
                <c:pt idx="26">
                  <c:v>-3.0863956662304168E-3</c:v>
                </c:pt>
                <c:pt idx="27">
                  <c:v>1.7779800878821601E-3</c:v>
                </c:pt>
                <c:pt idx="28">
                  <c:v>1.0253699942433978E-2</c:v>
                </c:pt>
                <c:pt idx="29">
                  <c:v>-6.9021297325149739E-3</c:v>
                </c:pt>
                <c:pt idx="30">
                  <c:v>3.5454275825752765E-3</c:v>
                </c:pt>
                <c:pt idx="31">
                  <c:v>1.5770449208649357E-2</c:v>
                </c:pt>
                <c:pt idx="32">
                  <c:v>6.5877414545018505E-3</c:v>
                </c:pt>
                <c:pt idx="33">
                  <c:v>-1.1441208827599674E-2</c:v>
                </c:pt>
                <c:pt idx="34">
                  <c:v>1.2752079152624832E-2</c:v>
                </c:pt>
                <c:pt idx="35">
                  <c:v>7.622723300298442E-3</c:v>
                </c:pt>
                <c:pt idx="36">
                  <c:v>-4.8289513696780553E-3</c:v>
                </c:pt>
                <c:pt idx="37">
                  <c:v>-5.8347492311796919E-3</c:v>
                </c:pt>
                <c:pt idx="38">
                  <c:v>-2.4581638458539183E-3</c:v>
                </c:pt>
                <c:pt idx="39">
                  <c:v>2.1032866039701916E-2</c:v>
                </c:pt>
                <c:pt idx="40">
                  <c:v>7.5791215131176207E-3</c:v>
                </c:pt>
                <c:pt idx="41">
                  <c:v>9.950397150007147E-3</c:v>
                </c:pt>
                <c:pt idx="42">
                  <c:v>4.7452745471016338E-3</c:v>
                </c:pt>
                <c:pt idx="43">
                  <c:v>-1.5989036740015328E-2</c:v>
                </c:pt>
                <c:pt idx="44">
                  <c:v>-4.6614092660983318E-3</c:v>
                </c:pt>
                <c:pt idx="45">
                  <c:v>3.2878514256534518E-3</c:v>
                </c:pt>
                <c:pt idx="46">
                  <c:v>6.9789520887177181E-3</c:v>
                </c:pt>
                <c:pt idx="47">
                  <c:v>5.5024724363221429E-3</c:v>
                </c:pt>
                <c:pt idx="48">
                  <c:v>-1.7846160186440346E-2</c:v>
                </c:pt>
                <c:pt idx="49">
                  <c:v>-7.6983528847868951E-3</c:v>
                </c:pt>
                <c:pt idx="50">
                  <c:v>-1.0767603188706315E-2</c:v>
                </c:pt>
                <c:pt idx="51">
                  <c:v>9.3444654959775328E-4</c:v>
                </c:pt>
                <c:pt idx="52">
                  <c:v>2.7764153371513571E-3</c:v>
                </c:pt>
                <c:pt idx="53">
                  <c:v>-1.6719203044747055E-2</c:v>
                </c:pt>
                <c:pt idx="54">
                  <c:v>-4.6215524127994406E-3</c:v>
                </c:pt>
                <c:pt idx="55">
                  <c:v>-5.3347726212902595E-3</c:v>
                </c:pt>
                <c:pt idx="56">
                  <c:v>2.2896510138941506E-2</c:v>
                </c:pt>
                <c:pt idx="57">
                  <c:v>-6.6394688574976171E-3</c:v>
                </c:pt>
                <c:pt idx="58">
                  <c:v>9.9145591331498521E-3</c:v>
                </c:pt>
                <c:pt idx="59">
                  <c:v>-4.9793041299472647E-5</c:v>
                </c:pt>
                <c:pt idx="60">
                  <c:v>-3.5350860076195656E-4</c:v>
                </c:pt>
                <c:pt idx="61">
                  <c:v>-1.1919779932428334E-2</c:v>
                </c:pt>
                <c:pt idx="62">
                  <c:v>-1.1129389351193295E-2</c:v>
                </c:pt>
                <c:pt idx="63">
                  <c:v>2.7536455669652177E-3</c:v>
                </c:pt>
                <c:pt idx="64">
                  <c:v>6.9585334969792046E-3</c:v>
                </c:pt>
                <c:pt idx="65">
                  <c:v>-6.6476173447846095E-4</c:v>
                </c:pt>
                <c:pt idx="66">
                  <c:v>-8.3838931456986284E-3</c:v>
                </c:pt>
                <c:pt idx="67">
                  <c:v>-1.0096364996345393E-2</c:v>
                </c:pt>
                <c:pt idx="68">
                  <c:v>-4.9562520439857868E-3</c:v>
                </c:pt>
                <c:pt idx="69">
                  <c:v>-1.8715802632973566E-2</c:v>
                </c:pt>
                <c:pt idx="70">
                  <c:v>7.4181364209853409E-3</c:v>
                </c:pt>
                <c:pt idx="71">
                  <c:v>6.4848807251709987E-4</c:v>
                </c:pt>
                <c:pt idx="72">
                  <c:v>-1.6371832247326485E-2</c:v>
                </c:pt>
                <c:pt idx="73">
                  <c:v>1.0784345557231742E-2</c:v>
                </c:pt>
                <c:pt idx="74">
                  <c:v>1.3466939300448021E-2</c:v>
                </c:pt>
                <c:pt idx="75">
                  <c:v>-5.1270896082738692E-3</c:v>
                </c:pt>
                <c:pt idx="76">
                  <c:v>-4.3295518908535177E-3</c:v>
                </c:pt>
                <c:pt idx="77">
                  <c:v>5.6805918375500142E-3</c:v>
                </c:pt>
                <c:pt idx="78">
                  <c:v>6.8684410660778033E-3</c:v>
                </c:pt>
                <c:pt idx="79">
                  <c:v>2.1986477242356354E-5</c:v>
                </c:pt>
                <c:pt idx="80">
                  <c:v>-9.9526324393916753E-3</c:v>
                </c:pt>
                <c:pt idx="81">
                  <c:v>-4.2336743903909407E-3</c:v>
                </c:pt>
                <c:pt idx="82">
                  <c:v>-3.0325472458382526E-3</c:v>
                </c:pt>
                <c:pt idx="83">
                  <c:v>-3.4465537353717706E-3</c:v>
                </c:pt>
                <c:pt idx="84">
                  <c:v>-7.7811589830325449E-3</c:v>
                </c:pt>
                <c:pt idx="85">
                  <c:v>-1.7150700755188446E-3</c:v>
                </c:pt>
                <c:pt idx="86">
                  <c:v>7.3811384530679857E-3</c:v>
                </c:pt>
                <c:pt idx="87">
                  <c:v>1.4892874923731909E-2</c:v>
                </c:pt>
                <c:pt idx="88">
                  <c:v>2.122959108837843E-3</c:v>
                </c:pt>
                <c:pt idx="89">
                  <c:v>-5.4260972859444222E-3</c:v>
                </c:pt>
                <c:pt idx="90">
                  <c:v>6.148305422620518E-4</c:v>
                </c:pt>
                <c:pt idx="91">
                  <c:v>6.5696614981654066E-3</c:v>
                </c:pt>
                <c:pt idx="92">
                  <c:v>5.1723078979208298E-3</c:v>
                </c:pt>
                <c:pt idx="93">
                  <c:v>-4.7377442987960212E-3</c:v>
                </c:pt>
                <c:pt idx="94">
                  <c:v>-1.1198775222937095E-2</c:v>
                </c:pt>
                <c:pt idx="95">
                  <c:v>-1.4223077367841145E-2</c:v>
                </c:pt>
                <c:pt idx="96">
                  <c:v>1.0603047011642922E-3</c:v>
                </c:pt>
                <c:pt idx="97">
                  <c:v>-1.4816249992449812E-2</c:v>
                </c:pt>
                <c:pt idx="98">
                  <c:v>1.7298879126165193E-2</c:v>
                </c:pt>
                <c:pt idx="99">
                  <c:v>8.0511658563869812E-3</c:v>
                </c:pt>
                <c:pt idx="100">
                  <c:v>-8.2354283272951471E-3</c:v>
                </c:pt>
                <c:pt idx="101">
                  <c:v>4.3977042420872406E-4</c:v>
                </c:pt>
                <c:pt idx="102">
                  <c:v>8.3748111607391991E-3</c:v>
                </c:pt>
                <c:pt idx="103">
                  <c:v>-8.56195327307579E-3</c:v>
                </c:pt>
                <c:pt idx="104">
                  <c:v>-1.4840598336956052E-2</c:v>
                </c:pt>
                <c:pt idx="105">
                  <c:v>-1.442555955224163E-2</c:v>
                </c:pt>
                <c:pt idx="106">
                  <c:v>2.9911186090966976E-3</c:v>
                </c:pt>
                <c:pt idx="107">
                  <c:v>1.4366453039931812E-3</c:v>
                </c:pt>
                <c:pt idx="108">
                  <c:v>2.3408268315674559E-2</c:v>
                </c:pt>
                <c:pt idx="109">
                  <c:v>-1.5934235505735958E-2</c:v>
                </c:pt>
                <c:pt idx="110">
                  <c:v>-2.1448603851676683E-3</c:v>
                </c:pt>
                <c:pt idx="111">
                  <c:v>-1.1490691601258379E-3</c:v>
                </c:pt>
                <c:pt idx="112">
                  <c:v>7.1840246231818818E-3</c:v>
                </c:pt>
                <c:pt idx="113">
                  <c:v>8.8368318687541293E-3</c:v>
                </c:pt>
                <c:pt idx="114">
                  <c:v>9.2377648992238777E-4</c:v>
                </c:pt>
                <c:pt idx="115">
                  <c:v>4.0581382584329133E-3</c:v>
                </c:pt>
                <c:pt idx="116">
                  <c:v>-1.3280328929545707E-2</c:v>
                </c:pt>
                <c:pt idx="117">
                  <c:v>4.4210699054832072E-4</c:v>
                </c:pt>
                <c:pt idx="118">
                  <c:v>5.4935337380168387E-3</c:v>
                </c:pt>
                <c:pt idx="119">
                  <c:v>1.7774730953561586E-2</c:v>
                </c:pt>
                <c:pt idx="120">
                  <c:v>1.2037843139184068E-2</c:v>
                </c:pt>
                <c:pt idx="121">
                  <c:v>4.8649840005107609E-3</c:v>
                </c:pt>
                <c:pt idx="122">
                  <c:v>4.5245509199614104E-3</c:v>
                </c:pt>
                <c:pt idx="123">
                  <c:v>-3.6400632654783729E-2</c:v>
                </c:pt>
                <c:pt idx="124">
                  <c:v>-9.565123615060336E-3</c:v>
                </c:pt>
                <c:pt idx="125">
                  <c:v>-2.922676624851375E-3</c:v>
                </c:pt>
                <c:pt idx="126">
                  <c:v>-2.3857526505767644E-3</c:v>
                </c:pt>
                <c:pt idx="127">
                  <c:v>1.3491451163948814E-2</c:v>
                </c:pt>
                <c:pt idx="128">
                  <c:v>3.885393593131412E-3</c:v>
                </c:pt>
                <c:pt idx="129">
                  <c:v>1.102179041282955E-2</c:v>
                </c:pt>
                <c:pt idx="130">
                  <c:v>4.71963978912449E-3</c:v>
                </c:pt>
                <c:pt idx="131">
                  <c:v>3.0737098014266017E-3</c:v>
                </c:pt>
                <c:pt idx="132">
                  <c:v>-6.6914840101493598E-3</c:v>
                </c:pt>
                <c:pt idx="133">
                  <c:v>-9.4766964046838764E-3</c:v>
                </c:pt>
                <c:pt idx="134">
                  <c:v>-5.5573517437388963E-3</c:v>
                </c:pt>
                <c:pt idx="135">
                  <c:v>-3.4397983925232127E-3</c:v>
                </c:pt>
                <c:pt idx="136">
                  <c:v>-1.1961307226672725E-2</c:v>
                </c:pt>
                <c:pt idx="137">
                  <c:v>1.5181713124795347E-2</c:v>
                </c:pt>
                <c:pt idx="138">
                  <c:v>-6.2292571817225834E-3</c:v>
                </c:pt>
                <c:pt idx="139">
                  <c:v>5.6759813048538697E-3</c:v>
                </c:pt>
                <c:pt idx="140">
                  <c:v>6.1425945048156176E-3</c:v>
                </c:pt>
                <c:pt idx="141">
                  <c:v>5.6570707640526989E-3</c:v>
                </c:pt>
                <c:pt idx="142">
                  <c:v>-1.7414983775003679E-3</c:v>
                </c:pt>
                <c:pt idx="143">
                  <c:v>2.8035287518458564E-3</c:v>
                </c:pt>
                <c:pt idx="144">
                  <c:v>-1.2955559803615787E-3</c:v>
                </c:pt>
                <c:pt idx="145">
                  <c:v>9.9681416157507098E-4</c:v>
                </c:pt>
                <c:pt idx="146">
                  <c:v>-1.1384859143463025E-2</c:v>
                </c:pt>
                <c:pt idx="147">
                  <c:v>2.1262138302478958E-2</c:v>
                </c:pt>
                <c:pt idx="148">
                  <c:v>6.0004108077632151E-3</c:v>
                </c:pt>
                <c:pt idx="149">
                  <c:v>-1.8089469718439007E-2</c:v>
                </c:pt>
                <c:pt idx="150">
                  <c:v>-1.5173852050125489E-2</c:v>
                </c:pt>
                <c:pt idx="151">
                  <c:v>-2.725955656235898E-3</c:v>
                </c:pt>
                <c:pt idx="152">
                  <c:v>1.4062844612365561E-2</c:v>
                </c:pt>
                <c:pt idx="153">
                  <c:v>-4.1522661790137309E-3</c:v>
                </c:pt>
                <c:pt idx="154">
                  <c:v>-1.9904707950829794E-2</c:v>
                </c:pt>
                <c:pt idx="155">
                  <c:v>-1.5659509499334069E-2</c:v>
                </c:pt>
                <c:pt idx="156">
                  <c:v>-2.4280036468625169E-3</c:v>
                </c:pt>
                <c:pt idx="157">
                  <c:v>6.6890396136995971E-3</c:v>
                </c:pt>
                <c:pt idx="158">
                  <c:v>7.1053341243300363E-3</c:v>
                </c:pt>
                <c:pt idx="159">
                  <c:v>-1.3252303681467294E-3</c:v>
                </c:pt>
                <c:pt idx="160">
                  <c:v>-2.2000557794671968E-3</c:v>
                </c:pt>
                <c:pt idx="161">
                  <c:v>2.2265042325189687E-4</c:v>
                </c:pt>
                <c:pt idx="162">
                  <c:v>4.8732435079245247E-3</c:v>
                </c:pt>
                <c:pt idx="163">
                  <c:v>2.9281347508921356E-3</c:v>
                </c:pt>
                <c:pt idx="164">
                  <c:v>-5.9166326558454385E-3</c:v>
                </c:pt>
                <c:pt idx="165">
                  <c:v>-7.0896077458222325E-3</c:v>
                </c:pt>
                <c:pt idx="166">
                  <c:v>9.3922085344259225E-4</c:v>
                </c:pt>
                <c:pt idx="167">
                  <c:v>1.4198662955308933E-2</c:v>
                </c:pt>
                <c:pt idx="168">
                  <c:v>-1.0137297396596147E-2</c:v>
                </c:pt>
                <c:pt idx="169">
                  <c:v>2.9263348941147632E-3</c:v>
                </c:pt>
                <c:pt idx="170">
                  <c:v>-1.6996499224317695E-2</c:v>
                </c:pt>
                <c:pt idx="171">
                  <c:v>8.8140363851514365E-4</c:v>
                </c:pt>
                <c:pt idx="172">
                  <c:v>2.356633877583609E-3</c:v>
                </c:pt>
                <c:pt idx="173">
                  <c:v>-1.0260226822272282E-2</c:v>
                </c:pt>
                <c:pt idx="174">
                  <c:v>-6.7432320476260724E-3</c:v>
                </c:pt>
                <c:pt idx="175">
                  <c:v>-7.7929871395264754E-4</c:v>
                </c:pt>
                <c:pt idx="176">
                  <c:v>5.5652292486026954E-3</c:v>
                </c:pt>
                <c:pt idx="177">
                  <c:v>-1.9421598266341931E-3</c:v>
                </c:pt>
                <c:pt idx="178">
                  <c:v>2.1229900134667233E-3</c:v>
                </c:pt>
                <c:pt idx="179">
                  <c:v>5.1595046594948239E-3</c:v>
                </c:pt>
                <c:pt idx="180">
                  <c:v>-3.5920448551076895E-3</c:v>
                </c:pt>
                <c:pt idx="181">
                  <c:v>5.6862619246282539E-3</c:v>
                </c:pt>
                <c:pt idx="182">
                  <c:v>1.2797336650158898E-2</c:v>
                </c:pt>
                <c:pt idx="183">
                  <c:v>7.4009473935698628E-4</c:v>
                </c:pt>
                <c:pt idx="184">
                  <c:v>1.0031565294241856E-2</c:v>
                </c:pt>
                <c:pt idx="185">
                  <c:v>1.0331779244570662E-3</c:v>
                </c:pt>
                <c:pt idx="186">
                  <c:v>-4.8071403128436187E-3</c:v>
                </c:pt>
                <c:pt idx="187">
                  <c:v>-4.5790739902499579E-4</c:v>
                </c:pt>
                <c:pt idx="188">
                  <c:v>3.4168397766682237E-3</c:v>
                </c:pt>
                <c:pt idx="189">
                  <c:v>9.0837595082156729E-3</c:v>
                </c:pt>
                <c:pt idx="190">
                  <c:v>1.1973147910304249E-2</c:v>
                </c:pt>
                <c:pt idx="191">
                  <c:v>1.5772435035082331E-2</c:v>
                </c:pt>
                <c:pt idx="192">
                  <c:v>1.3423570566543697E-3</c:v>
                </c:pt>
                <c:pt idx="193">
                  <c:v>1.0099104976878973E-2</c:v>
                </c:pt>
                <c:pt idx="194">
                  <c:v>-2.0384307075997848E-2</c:v>
                </c:pt>
                <c:pt idx="195">
                  <c:v>1.0159905620019745E-3</c:v>
                </c:pt>
                <c:pt idx="196">
                  <c:v>2.6560310060112021E-3</c:v>
                </c:pt>
                <c:pt idx="197">
                  <c:v>1.6129222035768876E-2</c:v>
                </c:pt>
                <c:pt idx="198">
                  <c:v>1.4331203805588949E-2</c:v>
                </c:pt>
                <c:pt idx="199">
                  <c:v>-1.6791594886972686E-2</c:v>
                </c:pt>
                <c:pt idx="200">
                  <c:v>2.3182554848145295E-2</c:v>
                </c:pt>
                <c:pt idx="201">
                  <c:v>-4.1677451040294591E-2</c:v>
                </c:pt>
                <c:pt idx="202">
                  <c:v>2.112397202329077E-2</c:v>
                </c:pt>
                <c:pt idx="203">
                  <c:v>-3.3756357054123241E-2</c:v>
                </c:pt>
                <c:pt idx="204">
                  <c:v>-1.5330856587880535E-2</c:v>
                </c:pt>
                <c:pt idx="205">
                  <c:v>-1.7008172529240635E-3</c:v>
                </c:pt>
                <c:pt idx="206">
                  <c:v>-2.5839871270011E-3</c:v>
                </c:pt>
                <c:pt idx="207">
                  <c:v>-5.6169114468684568E-3</c:v>
                </c:pt>
                <c:pt idx="208">
                  <c:v>3.642722004414737E-3</c:v>
                </c:pt>
                <c:pt idx="209">
                  <c:v>9.8306192164866642E-3</c:v>
                </c:pt>
                <c:pt idx="210">
                  <c:v>7.6767509312760263E-3</c:v>
                </c:pt>
                <c:pt idx="211">
                  <c:v>-5.6526046065588451E-3</c:v>
                </c:pt>
                <c:pt idx="212">
                  <c:v>-4.6730254433920513E-3</c:v>
                </c:pt>
                <c:pt idx="213">
                  <c:v>1.7098621462882876E-2</c:v>
                </c:pt>
                <c:pt idx="214">
                  <c:v>-2.0843826967758404E-2</c:v>
                </c:pt>
                <c:pt idx="215">
                  <c:v>2.5742170392784847E-3</c:v>
                </c:pt>
                <c:pt idx="216">
                  <c:v>-1.7844933985845662E-3</c:v>
                </c:pt>
                <c:pt idx="217">
                  <c:v>-4.5452384268161632E-3</c:v>
                </c:pt>
                <c:pt idx="218">
                  <c:v>-2.2041311175762029E-3</c:v>
                </c:pt>
                <c:pt idx="219">
                  <c:v>-3.1918200758738117E-3</c:v>
                </c:pt>
                <c:pt idx="220">
                  <c:v>1.0028991420394489E-2</c:v>
                </c:pt>
                <c:pt idx="221">
                  <c:v>1.3635749962619664E-2</c:v>
                </c:pt>
                <c:pt idx="222">
                  <c:v>5.3562080275110192E-4</c:v>
                </c:pt>
                <c:pt idx="223">
                  <c:v>1.2473443777480884E-2</c:v>
                </c:pt>
                <c:pt idx="224">
                  <c:v>-9.7204076690140962E-3</c:v>
                </c:pt>
                <c:pt idx="225">
                  <c:v>1.0815574608156046E-2</c:v>
                </c:pt>
                <c:pt idx="226">
                  <c:v>-2.3279972654962379E-3</c:v>
                </c:pt>
                <c:pt idx="227">
                  <c:v>-1.0693245421434846E-3</c:v>
                </c:pt>
                <c:pt idx="228">
                  <c:v>-1.5761337567143274E-2</c:v>
                </c:pt>
                <c:pt idx="229">
                  <c:v>1.0604940464853298E-2</c:v>
                </c:pt>
                <c:pt idx="230">
                  <c:v>1.4249272929639989E-2</c:v>
                </c:pt>
                <c:pt idx="231">
                  <c:v>-1.1665763264761527E-3</c:v>
                </c:pt>
                <c:pt idx="232">
                  <c:v>-2.3382915399009304E-4</c:v>
                </c:pt>
                <c:pt idx="233">
                  <c:v>-2.7741438269332131E-3</c:v>
                </c:pt>
                <c:pt idx="234">
                  <c:v>-1.0212919161619818E-4</c:v>
                </c:pt>
                <c:pt idx="235">
                  <c:v>8.2432243679143643E-3</c:v>
                </c:pt>
                <c:pt idx="236">
                  <c:v>-1.3818083502747259E-3</c:v>
                </c:pt>
                <c:pt idx="237">
                  <c:v>2.7311013936429113E-3</c:v>
                </c:pt>
                <c:pt idx="238">
                  <c:v>5.6471987043327301E-3</c:v>
                </c:pt>
                <c:pt idx="239">
                  <c:v>7.0289327064298008E-3</c:v>
                </c:pt>
                <c:pt idx="240">
                  <c:v>-2.1744326866688451E-2</c:v>
                </c:pt>
                <c:pt idx="241">
                  <c:v>7.1597203739267917E-4</c:v>
                </c:pt>
                <c:pt idx="242">
                  <c:v>5.2497781924941457E-3</c:v>
                </c:pt>
                <c:pt idx="243">
                  <c:v>2.9567663891974789E-3</c:v>
                </c:pt>
                <c:pt idx="244">
                  <c:v>7.6164948063189696E-3</c:v>
                </c:pt>
                <c:pt idx="245">
                  <c:v>8.2875006737324515E-3</c:v>
                </c:pt>
                <c:pt idx="246">
                  <c:v>8.9548704133658157E-3</c:v>
                </c:pt>
                <c:pt idx="247">
                  <c:v>-6.6910660153464887E-3</c:v>
                </c:pt>
                <c:pt idx="248">
                  <c:v>7.511540958412475E-3</c:v>
                </c:pt>
                <c:pt idx="249">
                  <c:v>1.668602929620603E-2</c:v>
                </c:pt>
                <c:pt idx="250">
                  <c:v>-2.8452150123007033E-3</c:v>
                </c:pt>
                <c:pt idx="251">
                  <c:v>2.6295437731658513E-2</c:v>
                </c:pt>
                <c:pt idx="252">
                  <c:v>4.8341300584031988E-3</c:v>
                </c:pt>
                <c:pt idx="253">
                  <c:v>2.1251632013847659E-2</c:v>
                </c:pt>
                <c:pt idx="254">
                  <c:v>-1.7818984832252308E-2</c:v>
                </c:pt>
                <c:pt idx="255">
                  <c:v>1.0871459757229808E-2</c:v>
                </c:pt>
                <c:pt idx="256">
                  <c:v>-7.3828313659052413E-3</c:v>
                </c:pt>
                <c:pt idx="257">
                  <c:v>7.8237447005473151E-3</c:v>
                </c:pt>
                <c:pt idx="258">
                  <c:v>-2.6165436554791408E-3</c:v>
                </c:pt>
                <c:pt idx="259">
                  <c:v>-1.1229803584568333E-2</c:v>
                </c:pt>
                <c:pt idx="260">
                  <c:v>2.2940976323176199E-2</c:v>
                </c:pt>
                <c:pt idx="261">
                  <c:v>-4.3791762587550116E-3</c:v>
                </c:pt>
                <c:pt idx="262">
                  <c:v>3.3970918245216238E-3</c:v>
                </c:pt>
                <c:pt idx="263">
                  <c:v>-1.2719543437668396E-2</c:v>
                </c:pt>
                <c:pt idx="264">
                  <c:v>-3.5994001745819224E-2</c:v>
                </c:pt>
                <c:pt idx="265">
                  <c:v>-2.730372950863398E-3</c:v>
                </c:pt>
                <c:pt idx="266">
                  <c:v>1.6097661880912082E-2</c:v>
                </c:pt>
                <c:pt idx="267">
                  <c:v>-4.9859515197193255E-3</c:v>
                </c:pt>
                <c:pt idx="268">
                  <c:v>4.968868428234993E-3</c:v>
                </c:pt>
                <c:pt idx="269">
                  <c:v>-2.6033682348584036E-3</c:v>
                </c:pt>
                <c:pt idx="270">
                  <c:v>-4.9978365515617584E-3</c:v>
                </c:pt>
                <c:pt idx="271">
                  <c:v>-1.8820820660852946E-3</c:v>
                </c:pt>
                <c:pt idx="272">
                  <c:v>-8.0586097799737449E-3</c:v>
                </c:pt>
                <c:pt idx="273">
                  <c:v>-2.3047761210845375E-3</c:v>
                </c:pt>
                <c:pt idx="274">
                  <c:v>2.3421180705331039E-3</c:v>
                </c:pt>
                <c:pt idx="275">
                  <c:v>1.1748932202797836E-2</c:v>
                </c:pt>
                <c:pt idx="276">
                  <c:v>3.5255428757380964E-4</c:v>
                </c:pt>
                <c:pt idx="277">
                  <c:v>-8.4354037941026892E-3</c:v>
                </c:pt>
                <c:pt idx="278">
                  <c:v>5.8779115137183927E-4</c:v>
                </c:pt>
                <c:pt idx="279">
                  <c:v>4.5806754848637613E-3</c:v>
                </c:pt>
                <c:pt idx="280">
                  <c:v>3.4394112064556207E-3</c:v>
                </c:pt>
                <c:pt idx="281">
                  <c:v>3.7170202496622983E-3</c:v>
                </c:pt>
                <c:pt idx="282">
                  <c:v>-2.0405820294598525E-3</c:v>
                </c:pt>
                <c:pt idx="283">
                  <c:v>1.170129320517892E-2</c:v>
                </c:pt>
                <c:pt idx="284">
                  <c:v>-5.7368151820122891E-3</c:v>
                </c:pt>
                <c:pt idx="285">
                  <c:v>-6.2894144000139917E-3</c:v>
                </c:pt>
                <c:pt idx="286">
                  <c:v>5.376723657324895E-3</c:v>
                </c:pt>
                <c:pt idx="287">
                  <c:v>2.2474361262024138E-3</c:v>
                </c:pt>
                <c:pt idx="288">
                  <c:v>6.3555768330917769E-3</c:v>
                </c:pt>
                <c:pt idx="289">
                  <c:v>2.2375187029914551E-2</c:v>
                </c:pt>
                <c:pt idx="290">
                  <c:v>-2.2603514494852254E-3</c:v>
                </c:pt>
                <c:pt idx="291">
                  <c:v>4.1791963061593163E-3</c:v>
                </c:pt>
                <c:pt idx="292">
                  <c:v>-2.7009182748147838E-4</c:v>
                </c:pt>
                <c:pt idx="293">
                  <c:v>3.1731198607010111E-2</c:v>
                </c:pt>
                <c:pt idx="294">
                  <c:v>-6.4828931817070591E-3</c:v>
                </c:pt>
                <c:pt idx="295">
                  <c:v>-9.6757433729388644E-3</c:v>
                </c:pt>
                <c:pt idx="296">
                  <c:v>1.1029517715681255E-2</c:v>
                </c:pt>
                <c:pt idx="297">
                  <c:v>-1.4568790977251573E-3</c:v>
                </c:pt>
                <c:pt idx="298">
                  <c:v>5.0669103750522228E-3</c:v>
                </c:pt>
                <c:pt idx="299">
                  <c:v>-6.2405603297516071E-3</c:v>
                </c:pt>
                <c:pt idx="300">
                  <c:v>4.4589638280580152E-3</c:v>
                </c:pt>
                <c:pt idx="301">
                  <c:v>2.2150056270976187E-2</c:v>
                </c:pt>
                <c:pt idx="302">
                  <c:v>1.8063760244158619E-2</c:v>
                </c:pt>
                <c:pt idx="303">
                  <c:v>-1.0074034174389337E-2</c:v>
                </c:pt>
                <c:pt idx="304">
                  <c:v>8.5283398705966185E-3</c:v>
                </c:pt>
                <c:pt idx="305">
                  <c:v>-5.3033293756730437E-3</c:v>
                </c:pt>
                <c:pt idx="306">
                  <c:v>4.735233490777313E-3</c:v>
                </c:pt>
                <c:pt idx="307">
                  <c:v>2.0870331876780716E-2</c:v>
                </c:pt>
                <c:pt idx="308">
                  <c:v>1.0057599447272256E-2</c:v>
                </c:pt>
                <c:pt idx="309">
                  <c:v>1.175163219903844E-2</c:v>
                </c:pt>
                <c:pt idx="310">
                  <c:v>-3.2170675194850588E-3</c:v>
                </c:pt>
                <c:pt idx="311">
                  <c:v>-1.7540778652783994E-3</c:v>
                </c:pt>
                <c:pt idx="312">
                  <c:v>-5.4955706343409868E-3</c:v>
                </c:pt>
                <c:pt idx="313">
                  <c:v>-1.38177734216966E-2</c:v>
                </c:pt>
                <c:pt idx="314">
                  <c:v>-9.7630777244674428E-3</c:v>
                </c:pt>
                <c:pt idx="315">
                  <c:v>-1.0670546941565971E-2</c:v>
                </c:pt>
                <c:pt idx="316">
                  <c:v>4.8641150891382073E-2</c:v>
                </c:pt>
                <c:pt idx="317">
                  <c:v>6.0747849431993907E-3</c:v>
                </c:pt>
                <c:pt idx="318">
                  <c:v>1.7087426060582708E-2</c:v>
                </c:pt>
                <c:pt idx="319">
                  <c:v>-1.7957847111171852E-2</c:v>
                </c:pt>
                <c:pt idx="320">
                  <c:v>1.9453707903027782E-3</c:v>
                </c:pt>
                <c:pt idx="321">
                  <c:v>-3.4174730436479423E-3</c:v>
                </c:pt>
                <c:pt idx="322">
                  <c:v>-3.1003925785966831E-3</c:v>
                </c:pt>
                <c:pt idx="323">
                  <c:v>-2.6661536110275552E-2</c:v>
                </c:pt>
                <c:pt idx="324">
                  <c:v>-2.190593993850224E-2</c:v>
                </c:pt>
                <c:pt idx="325">
                  <c:v>9.7158467171891156E-3</c:v>
                </c:pt>
                <c:pt idx="326">
                  <c:v>-1.5946937095503853E-2</c:v>
                </c:pt>
                <c:pt idx="327">
                  <c:v>-3.2861645275159279E-3</c:v>
                </c:pt>
                <c:pt idx="328">
                  <c:v>-1.5406048155911348E-2</c:v>
                </c:pt>
                <c:pt idx="329">
                  <c:v>-1.2285191347604007E-2</c:v>
                </c:pt>
                <c:pt idx="330">
                  <c:v>-4.6054643331875852E-3</c:v>
                </c:pt>
                <c:pt idx="331">
                  <c:v>-1.6328962974269143E-2</c:v>
                </c:pt>
                <c:pt idx="332">
                  <c:v>2.2242263991059014E-2</c:v>
                </c:pt>
                <c:pt idx="333">
                  <c:v>1.5993860497590929E-2</c:v>
                </c:pt>
                <c:pt idx="334">
                  <c:v>3.4784423743855174E-3</c:v>
                </c:pt>
                <c:pt idx="335">
                  <c:v>-5.2856343027552378E-5</c:v>
                </c:pt>
                <c:pt idx="336">
                  <c:v>1.8581703626405787E-3</c:v>
                </c:pt>
                <c:pt idx="337">
                  <c:v>-1.4212008677110343E-2</c:v>
                </c:pt>
                <c:pt idx="338">
                  <c:v>2.5192511976350508E-2</c:v>
                </c:pt>
                <c:pt idx="339">
                  <c:v>-1.7419463000102393E-2</c:v>
                </c:pt>
                <c:pt idx="340">
                  <c:v>-1.6130380764922368E-2</c:v>
                </c:pt>
                <c:pt idx="341">
                  <c:v>-2.5391309499222807E-3</c:v>
                </c:pt>
                <c:pt idx="342">
                  <c:v>-9.8686989773476789E-3</c:v>
                </c:pt>
                <c:pt idx="343">
                  <c:v>-1.9719412881445835E-2</c:v>
                </c:pt>
                <c:pt idx="344">
                  <c:v>-1.2409993732579493E-3</c:v>
                </c:pt>
                <c:pt idx="345">
                  <c:v>4.1904066861766795E-3</c:v>
                </c:pt>
                <c:pt idx="346">
                  <c:v>-3.3279465813719944E-3</c:v>
                </c:pt>
                <c:pt idx="347">
                  <c:v>-2.1118399966820561E-2</c:v>
                </c:pt>
                <c:pt idx="348">
                  <c:v>-1.1144584534598963E-2</c:v>
                </c:pt>
                <c:pt idx="349">
                  <c:v>4.843780885541168E-3</c:v>
                </c:pt>
                <c:pt idx="350">
                  <c:v>-1.1557960963241387E-2</c:v>
                </c:pt>
                <c:pt idx="351">
                  <c:v>6.5224761166650814E-3</c:v>
                </c:pt>
                <c:pt idx="352">
                  <c:v>1.321028281327517E-3</c:v>
                </c:pt>
                <c:pt idx="353">
                  <c:v>3.4578662314562504E-3</c:v>
                </c:pt>
                <c:pt idx="354">
                  <c:v>5.6500273631568962E-3</c:v>
                </c:pt>
                <c:pt idx="355">
                  <c:v>-6.3970095676719871E-3</c:v>
                </c:pt>
                <c:pt idx="356">
                  <c:v>8.9941116781990776E-3</c:v>
                </c:pt>
                <c:pt idx="357">
                  <c:v>-7.577618146866502E-3</c:v>
                </c:pt>
                <c:pt idx="358">
                  <c:v>7.074456115702581E-3</c:v>
                </c:pt>
                <c:pt idx="359">
                  <c:v>1.0917231744964357E-2</c:v>
                </c:pt>
                <c:pt idx="360">
                  <c:v>-5.1558278067289172E-3</c:v>
                </c:pt>
                <c:pt idx="361">
                  <c:v>-2.3853832871341824E-3</c:v>
                </c:pt>
                <c:pt idx="362">
                  <c:v>1.9610309615156453E-2</c:v>
                </c:pt>
                <c:pt idx="363">
                  <c:v>1.4697768931215523E-2</c:v>
                </c:pt>
                <c:pt idx="364">
                  <c:v>8.3433011844954077E-3</c:v>
                </c:pt>
                <c:pt idx="365">
                  <c:v>-5.1332171215039708E-3</c:v>
                </c:pt>
                <c:pt idx="366">
                  <c:v>3.5503563044048531E-3</c:v>
                </c:pt>
                <c:pt idx="367">
                  <c:v>2.6251762108764447E-3</c:v>
                </c:pt>
                <c:pt idx="368">
                  <c:v>2.7711443337599317E-3</c:v>
                </c:pt>
                <c:pt idx="369">
                  <c:v>-3.3848084650555774E-3</c:v>
                </c:pt>
                <c:pt idx="370">
                  <c:v>2.0422384729432901E-2</c:v>
                </c:pt>
                <c:pt idx="371">
                  <c:v>1.0396951229981582E-2</c:v>
                </c:pt>
                <c:pt idx="372">
                  <c:v>2.3242983295014709E-2</c:v>
                </c:pt>
                <c:pt idx="373">
                  <c:v>-1.6628526628252732E-2</c:v>
                </c:pt>
                <c:pt idx="374">
                  <c:v>-8.7004460041055325E-3</c:v>
                </c:pt>
                <c:pt idx="375">
                  <c:v>8.9250226766793943E-3</c:v>
                </c:pt>
                <c:pt idx="376">
                  <c:v>-7.3509779343571393E-3</c:v>
                </c:pt>
                <c:pt idx="377">
                  <c:v>4.7810093400761228E-3</c:v>
                </c:pt>
                <c:pt idx="378">
                  <c:v>1.8123535011500411E-2</c:v>
                </c:pt>
                <c:pt idx="379">
                  <c:v>2.3100579170079853E-2</c:v>
                </c:pt>
                <c:pt idx="380">
                  <c:v>-3.1272691808272017E-2</c:v>
                </c:pt>
                <c:pt idx="381">
                  <c:v>4.2928062277993459E-3</c:v>
                </c:pt>
                <c:pt idx="382">
                  <c:v>1.2982421588494386E-3</c:v>
                </c:pt>
                <c:pt idx="383">
                  <c:v>-2.109927094103092E-2</c:v>
                </c:pt>
                <c:pt idx="384">
                  <c:v>-1.0650433034487056E-2</c:v>
                </c:pt>
                <c:pt idx="385">
                  <c:v>7.0921055814329882E-3</c:v>
                </c:pt>
                <c:pt idx="386">
                  <c:v>-5.2524604267449003E-3</c:v>
                </c:pt>
                <c:pt idx="387">
                  <c:v>3.7000603045432116E-2</c:v>
                </c:pt>
                <c:pt idx="388">
                  <c:v>-6.8007541597985399E-3</c:v>
                </c:pt>
                <c:pt idx="389">
                  <c:v>-9.6005134718402003E-3</c:v>
                </c:pt>
                <c:pt idx="390">
                  <c:v>8.3941598748287442E-3</c:v>
                </c:pt>
                <c:pt idx="391">
                  <c:v>7.0497034833920981E-3</c:v>
                </c:pt>
                <c:pt idx="392">
                  <c:v>-1.0050660462280483E-3</c:v>
                </c:pt>
                <c:pt idx="393">
                  <c:v>-2.7858946202869998E-2</c:v>
                </c:pt>
                <c:pt idx="394">
                  <c:v>1.5284207301466131E-2</c:v>
                </c:pt>
                <c:pt idx="395">
                  <c:v>-1.4200285435882677E-2</c:v>
                </c:pt>
                <c:pt idx="396">
                  <c:v>-3.1082809942285489E-2</c:v>
                </c:pt>
                <c:pt idx="397">
                  <c:v>-3.1401787012079511E-2</c:v>
                </c:pt>
                <c:pt idx="398">
                  <c:v>-1.6449570157170291E-2</c:v>
                </c:pt>
                <c:pt idx="399">
                  <c:v>-9.4897182467488846E-3</c:v>
                </c:pt>
                <c:pt idx="400">
                  <c:v>-8.8415554718195566E-3</c:v>
                </c:pt>
                <c:pt idx="401">
                  <c:v>1.1003894801767802E-2</c:v>
                </c:pt>
                <c:pt idx="402">
                  <c:v>-2.990558131037799E-3</c:v>
                </c:pt>
                <c:pt idx="403">
                  <c:v>1.4372069704582968E-2</c:v>
                </c:pt>
                <c:pt idx="404">
                  <c:v>-9.2113866286826652E-3</c:v>
                </c:pt>
                <c:pt idx="405">
                  <c:v>-1.6771509638229348E-2</c:v>
                </c:pt>
                <c:pt idx="406">
                  <c:v>7.966194894279301E-3</c:v>
                </c:pt>
                <c:pt idx="407">
                  <c:v>1.8646391623288079E-2</c:v>
                </c:pt>
                <c:pt idx="408">
                  <c:v>2.0224457793237852E-2</c:v>
                </c:pt>
                <c:pt idx="409">
                  <c:v>8.1028255224318835E-3</c:v>
                </c:pt>
                <c:pt idx="410">
                  <c:v>-1.9480338763750285E-2</c:v>
                </c:pt>
                <c:pt idx="411">
                  <c:v>1.3204890166181021E-2</c:v>
                </c:pt>
                <c:pt idx="412">
                  <c:v>2.006288542971961E-3</c:v>
                </c:pt>
                <c:pt idx="413">
                  <c:v>-1.4885804444010931E-2</c:v>
                </c:pt>
                <c:pt idx="414">
                  <c:v>-1.4175354356625191E-2</c:v>
                </c:pt>
                <c:pt idx="415">
                  <c:v>1.4694749572759616E-2</c:v>
                </c:pt>
                <c:pt idx="416">
                  <c:v>-3.0070491507761333E-3</c:v>
                </c:pt>
                <c:pt idx="417">
                  <c:v>2.8807157862789579E-2</c:v>
                </c:pt>
                <c:pt idx="418">
                  <c:v>-1.1992115482325892E-2</c:v>
                </c:pt>
                <c:pt idx="419">
                  <c:v>2.8552636158126237E-2</c:v>
                </c:pt>
                <c:pt idx="420">
                  <c:v>5.5611273763148256E-3</c:v>
                </c:pt>
                <c:pt idx="421">
                  <c:v>-3.2104074642736499E-2</c:v>
                </c:pt>
                <c:pt idx="422">
                  <c:v>-2.025643963975278E-2</c:v>
                </c:pt>
                <c:pt idx="423">
                  <c:v>-5.226815496429553E-3</c:v>
                </c:pt>
                <c:pt idx="424">
                  <c:v>-1.4656403161663742E-2</c:v>
                </c:pt>
                <c:pt idx="425">
                  <c:v>8.7885245486383889E-3</c:v>
                </c:pt>
                <c:pt idx="426">
                  <c:v>-1.9419050006217603E-2</c:v>
                </c:pt>
                <c:pt idx="427">
                  <c:v>4.2475090136636527E-3</c:v>
                </c:pt>
                <c:pt idx="428">
                  <c:v>1.0966610062312403E-2</c:v>
                </c:pt>
                <c:pt idx="429">
                  <c:v>5.2248800402197888E-3</c:v>
                </c:pt>
                <c:pt idx="430">
                  <c:v>-6.5342174947971149E-3</c:v>
                </c:pt>
                <c:pt idx="431">
                  <c:v>-2.3471099334946524E-2</c:v>
                </c:pt>
                <c:pt idx="432">
                  <c:v>-2.329189583882706E-2</c:v>
                </c:pt>
                <c:pt idx="433">
                  <c:v>1.5421975621899692E-2</c:v>
                </c:pt>
                <c:pt idx="434">
                  <c:v>1.5626432541969316E-2</c:v>
                </c:pt>
                <c:pt idx="435">
                  <c:v>-9.8633694046596204E-3</c:v>
                </c:pt>
                <c:pt idx="436">
                  <c:v>8.0334718186454053E-3</c:v>
                </c:pt>
                <c:pt idx="437">
                  <c:v>5.3491868688566521E-4</c:v>
                </c:pt>
                <c:pt idx="438">
                  <c:v>-3.5421399433280512E-3</c:v>
                </c:pt>
                <c:pt idx="439">
                  <c:v>1.0379572183954566E-3</c:v>
                </c:pt>
                <c:pt idx="440">
                  <c:v>1.5166777705317524E-2</c:v>
                </c:pt>
                <c:pt idx="441">
                  <c:v>-6.9026283145287347E-3</c:v>
                </c:pt>
                <c:pt idx="442">
                  <c:v>-2.5791895950737619E-2</c:v>
                </c:pt>
                <c:pt idx="443">
                  <c:v>-1.5031791565609165E-2</c:v>
                </c:pt>
                <c:pt idx="444">
                  <c:v>7.8302938966880193E-3</c:v>
                </c:pt>
                <c:pt idx="445">
                  <c:v>3.9375269731729478E-3</c:v>
                </c:pt>
                <c:pt idx="446">
                  <c:v>-1.430023189552565E-2</c:v>
                </c:pt>
                <c:pt idx="447">
                  <c:v>-8.8993912219644429E-3</c:v>
                </c:pt>
                <c:pt idx="448">
                  <c:v>3.5288984644474428E-2</c:v>
                </c:pt>
                <c:pt idx="449">
                  <c:v>5.9428898943612411E-3</c:v>
                </c:pt>
                <c:pt idx="450">
                  <c:v>-6.6887912260346714E-4</c:v>
                </c:pt>
                <c:pt idx="451">
                  <c:v>-4.8035062166089937E-3</c:v>
                </c:pt>
                <c:pt idx="452">
                  <c:v>-1.3824382298059299E-2</c:v>
                </c:pt>
                <c:pt idx="453">
                  <c:v>1.3223455244291341E-2</c:v>
                </c:pt>
                <c:pt idx="454">
                  <c:v>-6.9141369025089586E-3</c:v>
                </c:pt>
                <c:pt idx="455">
                  <c:v>1.0476453750150718E-3</c:v>
                </c:pt>
                <c:pt idx="456">
                  <c:v>3.8851852391622909E-3</c:v>
                </c:pt>
                <c:pt idx="457">
                  <c:v>4.2159254818485814E-2</c:v>
                </c:pt>
                <c:pt idx="458">
                  <c:v>-3.0094038209851383E-3</c:v>
                </c:pt>
                <c:pt idx="459">
                  <c:v>1.9935238522552409E-2</c:v>
                </c:pt>
                <c:pt idx="460">
                  <c:v>9.5697705088661281E-3</c:v>
                </c:pt>
                <c:pt idx="461">
                  <c:v>-3.2958294612926396E-2</c:v>
                </c:pt>
                <c:pt idx="462">
                  <c:v>8.1988342431393274E-2</c:v>
                </c:pt>
                <c:pt idx="463">
                  <c:v>-4.0285887592083711E-3</c:v>
                </c:pt>
                <c:pt idx="464">
                  <c:v>-1.5426618079306188E-2</c:v>
                </c:pt>
                <c:pt idx="465">
                  <c:v>-5.7646258097850629E-2</c:v>
                </c:pt>
                <c:pt idx="466">
                  <c:v>-2.1566378952224706E-2</c:v>
                </c:pt>
                <c:pt idx="467">
                  <c:v>1.8030912729887851E-2</c:v>
                </c:pt>
                <c:pt idx="468">
                  <c:v>-4.580100248770709E-2</c:v>
                </c:pt>
                <c:pt idx="469">
                  <c:v>-1.6309666216138576E-2</c:v>
                </c:pt>
                <c:pt idx="470">
                  <c:v>4.0677811125704955E-2</c:v>
                </c:pt>
                <c:pt idx="471">
                  <c:v>-4.4520139290917402E-2</c:v>
                </c:pt>
                <c:pt idx="472">
                  <c:v>-1.4798288951116804E-3</c:v>
                </c:pt>
                <c:pt idx="473">
                  <c:v>-4.2658765553830341E-4</c:v>
                </c:pt>
                <c:pt idx="474">
                  <c:v>-2.3848426945934673E-2</c:v>
                </c:pt>
                <c:pt idx="475">
                  <c:v>-3.1585285775028375E-3</c:v>
                </c:pt>
                <c:pt idx="476">
                  <c:v>-3.3119193191142636E-3</c:v>
                </c:pt>
                <c:pt idx="477">
                  <c:v>-2.7809428197402026E-3</c:v>
                </c:pt>
                <c:pt idx="478">
                  <c:v>2.1234397566126134E-2</c:v>
                </c:pt>
                <c:pt idx="479">
                  <c:v>-2.6556110655487967E-2</c:v>
                </c:pt>
                <c:pt idx="480">
                  <c:v>-1.4929056114555257E-2</c:v>
                </c:pt>
                <c:pt idx="481">
                  <c:v>-5.0509433000660567E-3</c:v>
                </c:pt>
                <c:pt idx="482">
                  <c:v>1.6537190508622984E-2</c:v>
                </c:pt>
                <c:pt idx="483">
                  <c:v>2.8562888591408802E-3</c:v>
                </c:pt>
                <c:pt idx="484">
                  <c:v>9.313887790680599E-3</c:v>
                </c:pt>
                <c:pt idx="485">
                  <c:v>-9.2440426941337462E-3</c:v>
                </c:pt>
                <c:pt idx="486">
                  <c:v>-1.8096814778819689E-2</c:v>
                </c:pt>
                <c:pt idx="487">
                  <c:v>2.2663199408176115E-3</c:v>
                </c:pt>
                <c:pt idx="488">
                  <c:v>1.6247747823187313E-2</c:v>
                </c:pt>
                <c:pt idx="489">
                  <c:v>5.2236036086125998E-3</c:v>
                </c:pt>
                <c:pt idx="490">
                  <c:v>-9.8243575573598828E-3</c:v>
                </c:pt>
                <c:pt idx="491">
                  <c:v>6.6202020611292036E-3</c:v>
                </c:pt>
                <c:pt idx="492">
                  <c:v>2.4020438092541053E-2</c:v>
                </c:pt>
                <c:pt idx="493">
                  <c:v>8.2354880626140155E-3</c:v>
                </c:pt>
                <c:pt idx="494">
                  <c:v>-4.6179495706940958E-2</c:v>
                </c:pt>
                <c:pt idx="495">
                  <c:v>-2.0458975901437075E-2</c:v>
                </c:pt>
                <c:pt idx="496">
                  <c:v>3.1094645362540786E-3</c:v>
                </c:pt>
                <c:pt idx="497">
                  <c:v>6.0373761007095116E-3</c:v>
                </c:pt>
                <c:pt idx="498">
                  <c:v>-1.1175211202036982E-2</c:v>
                </c:pt>
                <c:pt idx="499">
                  <c:v>9.1804612868849646E-3</c:v>
                </c:pt>
                <c:pt idx="500">
                  <c:v>-9.6251047830497229E-3</c:v>
                </c:pt>
                <c:pt idx="501">
                  <c:v>-6.0535409242410392E-3</c:v>
                </c:pt>
                <c:pt idx="502">
                  <c:v>8.3506207851976634E-3</c:v>
                </c:pt>
                <c:pt idx="503">
                  <c:v>1.0672598612903405E-2</c:v>
                </c:pt>
                <c:pt idx="504">
                  <c:v>-1.6891306233917776E-2</c:v>
                </c:pt>
                <c:pt idx="505">
                  <c:v>-5.1085236103499288E-3</c:v>
                </c:pt>
                <c:pt idx="506">
                  <c:v>-2.013951729833445E-2</c:v>
                </c:pt>
                <c:pt idx="507">
                  <c:v>9.0049843375038293E-3</c:v>
                </c:pt>
                <c:pt idx="508">
                  <c:v>1.5731845380295782E-2</c:v>
                </c:pt>
                <c:pt idx="509">
                  <c:v>6.7818161954023553E-3</c:v>
                </c:pt>
                <c:pt idx="510">
                  <c:v>1.5877333381398911E-3</c:v>
                </c:pt>
                <c:pt idx="511">
                  <c:v>-3.4512714623294457E-3</c:v>
                </c:pt>
                <c:pt idx="512">
                  <c:v>6.2854899299800851E-3</c:v>
                </c:pt>
                <c:pt idx="513">
                  <c:v>5.2640789151567691E-3</c:v>
                </c:pt>
                <c:pt idx="514">
                  <c:v>8.6219399590422383E-3</c:v>
                </c:pt>
                <c:pt idx="515">
                  <c:v>1.4072268717695968E-2</c:v>
                </c:pt>
                <c:pt idx="516">
                  <c:v>1.5650943478272134E-2</c:v>
                </c:pt>
                <c:pt idx="517">
                  <c:v>-9.7261988764945559E-3</c:v>
                </c:pt>
                <c:pt idx="518">
                  <c:v>-1.3232904819573146E-2</c:v>
                </c:pt>
                <c:pt idx="519">
                  <c:v>1.2609375066221078E-2</c:v>
                </c:pt>
                <c:pt idx="520">
                  <c:v>5.1126499859905561E-3</c:v>
                </c:pt>
                <c:pt idx="521">
                  <c:v>-8.2186487035458573E-3</c:v>
                </c:pt>
                <c:pt idx="522">
                  <c:v>-8.3566820198783288E-3</c:v>
                </c:pt>
                <c:pt idx="523">
                  <c:v>-3.0280189289871103E-3</c:v>
                </c:pt>
                <c:pt idx="524">
                  <c:v>-1.3445354435615174E-3</c:v>
                </c:pt>
                <c:pt idx="525">
                  <c:v>-8.6077306435906973E-3</c:v>
                </c:pt>
                <c:pt idx="526">
                  <c:v>3.3276178731068681E-2</c:v>
                </c:pt>
                <c:pt idx="527">
                  <c:v>1.6814207133834465E-2</c:v>
                </c:pt>
                <c:pt idx="528">
                  <c:v>-5.4381515367013444E-3</c:v>
                </c:pt>
                <c:pt idx="529">
                  <c:v>-1.4753269251871814E-2</c:v>
                </c:pt>
                <c:pt idx="530">
                  <c:v>2.7314398984955964E-2</c:v>
                </c:pt>
                <c:pt idx="531">
                  <c:v>-9.6899456250894526E-3</c:v>
                </c:pt>
                <c:pt idx="532">
                  <c:v>5.9573166951204549E-3</c:v>
                </c:pt>
                <c:pt idx="533">
                  <c:v>-5.5164775200603783E-2</c:v>
                </c:pt>
                <c:pt idx="534">
                  <c:v>5.2161899120549892E-3</c:v>
                </c:pt>
                <c:pt idx="535">
                  <c:v>-6.9251186773297557E-4</c:v>
                </c:pt>
                <c:pt idx="536">
                  <c:v>-1.0115385638915739E-2</c:v>
                </c:pt>
                <c:pt idx="537">
                  <c:v>-1.4844564925987794E-3</c:v>
                </c:pt>
                <c:pt idx="538">
                  <c:v>-5.1017750659163178E-3</c:v>
                </c:pt>
                <c:pt idx="539">
                  <c:v>-2.7002793829568965E-3</c:v>
                </c:pt>
                <c:pt idx="540">
                  <c:v>3.8554436659810304E-4</c:v>
                </c:pt>
                <c:pt idx="541">
                  <c:v>3.582688234187943E-3</c:v>
                </c:pt>
                <c:pt idx="542">
                  <c:v>5.7626064886405863E-3</c:v>
                </c:pt>
                <c:pt idx="543">
                  <c:v>4.9098191683203457E-3</c:v>
                </c:pt>
                <c:pt idx="544">
                  <c:v>2.058253989937228E-3</c:v>
                </c:pt>
                <c:pt idx="545">
                  <c:v>9.2192618020138593E-6</c:v>
                </c:pt>
                <c:pt idx="546">
                  <c:v>-9.9060620469576402E-4</c:v>
                </c:pt>
                <c:pt idx="547">
                  <c:v>7.9667806377415327E-4</c:v>
                </c:pt>
                <c:pt idx="548">
                  <c:v>8.4589001748861074E-3</c:v>
                </c:pt>
                <c:pt idx="549">
                  <c:v>5.8704334164420783E-3</c:v>
                </c:pt>
                <c:pt idx="550">
                  <c:v>3.6373539396984166E-3</c:v>
                </c:pt>
                <c:pt idx="551">
                  <c:v>5.3521445975975258E-3</c:v>
                </c:pt>
                <c:pt idx="552">
                  <c:v>1.0343219650408656E-2</c:v>
                </c:pt>
                <c:pt idx="553">
                  <c:v>4.1327676512572268E-3</c:v>
                </c:pt>
                <c:pt idx="554">
                  <c:v>8.3694384529970165E-3</c:v>
                </c:pt>
                <c:pt idx="555">
                  <c:v>-2.517825872129975E-3</c:v>
                </c:pt>
                <c:pt idx="556">
                  <c:v>8.9277500804685241E-3</c:v>
                </c:pt>
                <c:pt idx="557">
                  <c:v>-3.8715716360680241E-3</c:v>
                </c:pt>
                <c:pt idx="558">
                  <c:v>7.9074882450312477E-3</c:v>
                </c:pt>
                <c:pt idx="559">
                  <c:v>-3.6488470578738075E-3</c:v>
                </c:pt>
                <c:pt idx="560">
                  <c:v>5.8912850239515408E-3</c:v>
                </c:pt>
                <c:pt idx="561">
                  <c:v>-8.6316587643255017E-4</c:v>
                </c:pt>
                <c:pt idx="562">
                  <c:v>-9.6429371186728709E-3</c:v>
                </c:pt>
                <c:pt idx="563">
                  <c:v>7.0086090258841436E-3</c:v>
                </c:pt>
                <c:pt idx="564">
                  <c:v>1.5074452759732442E-2</c:v>
                </c:pt>
                <c:pt idx="565">
                  <c:v>8.3892015959468862E-3</c:v>
                </c:pt>
                <c:pt idx="566">
                  <c:v>-4.2432294970872388E-3</c:v>
                </c:pt>
                <c:pt idx="567">
                  <c:v>1.5566736997236598E-3</c:v>
                </c:pt>
                <c:pt idx="568">
                  <c:v>-7.334934083346129E-3</c:v>
                </c:pt>
                <c:pt idx="569">
                  <c:v>1.8743484400458723E-2</c:v>
                </c:pt>
                <c:pt idx="570">
                  <c:v>-1.4905031756981553E-2</c:v>
                </c:pt>
                <c:pt idx="571">
                  <c:v>1.7282376746966241E-2</c:v>
                </c:pt>
                <c:pt idx="572">
                  <c:v>-7.3938492136630622E-3</c:v>
                </c:pt>
                <c:pt idx="573">
                  <c:v>-7.1163910436713464E-4</c:v>
                </c:pt>
                <c:pt idx="574">
                  <c:v>-7.481025291653883E-3</c:v>
                </c:pt>
                <c:pt idx="575">
                  <c:v>9.3376038053868769E-3</c:v>
                </c:pt>
                <c:pt idx="576">
                  <c:v>-2.5377020982821269E-2</c:v>
                </c:pt>
                <c:pt idx="577">
                  <c:v>1.8652663315991366E-3</c:v>
                </c:pt>
                <c:pt idx="578">
                  <c:v>-1.1246683088302603E-2</c:v>
                </c:pt>
                <c:pt idx="579">
                  <c:v>1.1006525206775511E-2</c:v>
                </c:pt>
                <c:pt idx="580">
                  <c:v>1.4551773494335616E-2</c:v>
                </c:pt>
                <c:pt idx="581">
                  <c:v>1.7037766793978431E-2</c:v>
                </c:pt>
                <c:pt idx="582">
                  <c:v>-2.0406425362537665E-2</c:v>
                </c:pt>
                <c:pt idx="583">
                  <c:v>-9.4386915952554933E-3</c:v>
                </c:pt>
                <c:pt idx="584">
                  <c:v>6.535488688200375E-3</c:v>
                </c:pt>
                <c:pt idx="585">
                  <c:v>-1.2339365440616526E-2</c:v>
                </c:pt>
                <c:pt idx="586">
                  <c:v>-4.4450534095626815E-3</c:v>
                </c:pt>
                <c:pt idx="587">
                  <c:v>1.9800909825623239E-3</c:v>
                </c:pt>
                <c:pt idx="588">
                  <c:v>-3.9201906099251413E-3</c:v>
                </c:pt>
                <c:pt idx="589">
                  <c:v>2.4407267983802394E-3</c:v>
                </c:pt>
                <c:pt idx="590">
                  <c:v>-1.0118860690658177E-2</c:v>
                </c:pt>
                <c:pt idx="591">
                  <c:v>-3.285796882125856E-3</c:v>
                </c:pt>
                <c:pt idx="592">
                  <c:v>8.9368694577497167E-3</c:v>
                </c:pt>
                <c:pt idx="593">
                  <c:v>-1.2782030821183871E-2</c:v>
                </c:pt>
                <c:pt idx="594">
                  <c:v>4.4946238090899605E-4</c:v>
                </c:pt>
                <c:pt idx="595">
                  <c:v>1.3272583006278104E-2</c:v>
                </c:pt>
                <c:pt idx="596">
                  <c:v>-1.5303276468194302E-3</c:v>
                </c:pt>
                <c:pt idx="597">
                  <c:v>6.2919353674181105E-4</c:v>
                </c:pt>
                <c:pt idx="598">
                  <c:v>2.4522981529942148E-3</c:v>
                </c:pt>
                <c:pt idx="599">
                  <c:v>-2.1083495744920792E-3</c:v>
                </c:pt>
                <c:pt idx="600">
                  <c:v>1.8083415306025205E-3</c:v>
                </c:pt>
                <c:pt idx="601">
                  <c:v>-3.5477975622707084E-3</c:v>
                </c:pt>
                <c:pt idx="602">
                  <c:v>9.63247802062955E-3</c:v>
                </c:pt>
                <c:pt idx="603">
                  <c:v>3.2343761110040655E-3</c:v>
                </c:pt>
                <c:pt idx="604">
                  <c:v>-2.8314883124013795E-2</c:v>
                </c:pt>
                <c:pt idx="605">
                  <c:v>-8.7222410768900797E-3</c:v>
                </c:pt>
                <c:pt idx="606">
                  <c:v>-3.4975268427835157E-3</c:v>
                </c:pt>
                <c:pt idx="607">
                  <c:v>-9.891940230193446E-3</c:v>
                </c:pt>
                <c:pt idx="608">
                  <c:v>1.9764158200229324E-3</c:v>
                </c:pt>
                <c:pt idx="609">
                  <c:v>3.8218255383151555E-3</c:v>
                </c:pt>
                <c:pt idx="610">
                  <c:v>6.0968345391565829E-3</c:v>
                </c:pt>
                <c:pt idx="611">
                  <c:v>8.9097193808265155E-4</c:v>
                </c:pt>
                <c:pt idx="612">
                  <c:v>-9.4108684022819078E-4</c:v>
                </c:pt>
                <c:pt idx="613">
                  <c:v>5.7913224120590707E-3</c:v>
                </c:pt>
                <c:pt idx="614">
                  <c:v>5.6842256237433584E-3</c:v>
                </c:pt>
                <c:pt idx="615">
                  <c:v>3.5502602413788561E-3</c:v>
                </c:pt>
                <c:pt idx="616">
                  <c:v>7.9875841914394743E-3</c:v>
                </c:pt>
                <c:pt idx="617">
                  <c:v>1.0726620029596557E-2</c:v>
                </c:pt>
                <c:pt idx="618">
                  <c:v>-3.9584355406625856E-3</c:v>
                </c:pt>
                <c:pt idx="619">
                  <c:v>3.9734433481906847E-3</c:v>
                </c:pt>
                <c:pt idx="620">
                  <c:v>1.3382638760798257E-2</c:v>
                </c:pt>
                <c:pt idx="621">
                  <c:v>-8.495618730514784E-3</c:v>
                </c:pt>
                <c:pt idx="622">
                  <c:v>1.4187980232499924E-3</c:v>
                </c:pt>
                <c:pt idx="623">
                  <c:v>1.5242211350242408E-2</c:v>
                </c:pt>
                <c:pt idx="624">
                  <c:v>2.7560896280273625E-3</c:v>
                </c:pt>
                <c:pt idx="625">
                  <c:v>2.1103935824902845E-2</c:v>
                </c:pt>
                <c:pt idx="626">
                  <c:v>9.0325453503572965E-3</c:v>
                </c:pt>
                <c:pt idx="627">
                  <c:v>-2.9639665501795868E-2</c:v>
                </c:pt>
                <c:pt idx="628">
                  <c:v>-6.2198715510630807E-3</c:v>
                </c:pt>
                <c:pt idx="629">
                  <c:v>-1.1750497768755421E-2</c:v>
                </c:pt>
                <c:pt idx="630">
                  <c:v>-3.1653898430325343E-4</c:v>
                </c:pt>
                <c:pt idx="631">
                  <c:v>-4.3802770461992058E-4</c:v>
                </c:pt>
                <c:pt idx="632">
                  <c:v>4.9755725110700432E-3</c:v>
                </c:pt>
                <c:pt idx="633">
                  <c:v>2.3656062874840993E-2</c:v>
                </c:pt>
                <c:pt idx="634">
                  <c:v>-2.3475939683915911E-2</c:v>
                </c:pt>
                <c:pt idx="635">
                  <c:v>3.2913849817602955E-3</c:v>
                </c:pt>
                <c:pt idx="636">
                  <c:v>-1.0862306883564637E-2</c:v>
                </c:pt>
                <c:pt idx="637">
                  <c:v>2.2865866567357944E-3</c:v>
                </c:pt>
                <c:pt idx="638">
                  <c:v>-4.6986095173487548E-4</c:v>
                </c:pt>
                <c:pt idx="639">
                  <c:v>7.8609037056816215E-3</c:v>
                </c:pt>
                <c:pt idx="640">
                  <c:v>-1.0781590927820037E-2</c:v>
                </c:pt>
                <c:pt idx="641">
                  <c:v>1.3564703884292027E-3</c:v>
                </c:pt>
                <c:pt idx="642">
                  <c:v>-1.1609360677008441E-2</c:v>
                </c:pt>
                <c:pt idx="643">
                  <c:v>-1.7427702297847978E-3</c:v>
                </c:pt>
                <c:pt idx="644">
                  <c:v>1.3816868529795471E-2</c:v>
                </c:pt>
                <c:pt idx="645">
                  <c:v>-1.0856714763090041E-2</c:v>
                </c:pt>
                <c:pt idx="646">
                  <c:v>1.2665828785981882E-3</c:v>
                </c:pt>
                <c:pt idx="647">
                  <c:v>5.5677712802640021E-3</c:v>
                </c:pt>
                <c:pt idx="648">
                  <c:v>-1.712296709898219E-2</c:v>
                </c:pt>
                <c:pt idx="649">
                  <c:v>2.0620239516087203E-3</c:v>
                </c:pt>
                <c:pt idx="650">
                  <c:v>1.9832029061899311E-3</c:v>
                </c:pt>
                <c:pt idx="651">
                  <c:v>3.7437211315443945E-3</c:v>
                </c:pt>
                <c:pt idx="652">
                  <c:v>2.4445687829656505E-3</c:v>
                </c:pt>
                <c:pt idx="653">
                  <c:v>9.2557930080168632E-3</c:v>
                </c:pt>
                <c:pt idx="654">
                  <c:v>-3.2849834603206085E-3</c:v>
                </c:pt>
                <c:pt idx="655">
                  <c:v>1.8924169288733802E-3</c:v>
                </c:pt>
                <c:pt idx="656">
                  <c:v>1.0142011636078466E-3</c:v>
                </c:pt>
                <c:pt idx="657">
                  <c:v>4.6446201433250466E-3</c:v>
                </c:pt>
                <c:pt idx="658">
                  <c:v>1.0728660466890346E-3</c:v>
                </c:pt>
                <c:pt idx="659">
                  <c:v>-2.709141780217912E-3</c:v>
                </c:pt>
                <c:pt idx="660">
                  <c:v>5.4156590815179909E-3</c:v>
                </c:pt>
                <c:pt idx="661">
                  <c:v>7.2641495086393105E-3</c:v>
                </c:pt>
                <c:pt idx="662">
                  <c:v>-6.8802119184931156E-3</c:v>
                </c:pt>
                <c:pt idx="663">
                  <c:v>8.384846674786145E-3</c:v>
                </c:pt>
                <c:pt idx="664">
                  <c:v>7.6696203124640653E-3</c:v>
                </c:pt>
                <c:pt idx="665">
                  <c:v>-6.0320522760963415E-5</c:v>
                </c:pt>
                <c:pt idx="666">
                  <c:v>-3.5842164233653331E-3</c:v>
                </c:pt>
                <c:pt idx="667">
                  <c:v>3.6922244591203954E-3</c:v>
                </c:pt>
                <c:pt idx="668">
                  <c:v>7.4969182625069276E-3</c:v>
                </c:pt>
                <c:pt idx="669">
                  <c:v>1.4642468602742133E-2</c:v>
                </c:pt>
                <c:pt idx="670">
                  <c:v>-1.6863608219923949E-2</c:v>
                </c:pt>
                <c:pt idx="671">
                  <c:v>-2.7819669993002904E-3</c:v>
                </c:pt>
                <c:pt idx="672">
                  <c:v>-3.5184480040447957E-3</c:v>
                </c:pt>
                <c:pt idx="673">
                  <c:v>1.7479347441140155E-2</c:v>
                </c:pt>
                <c:pt idx="674">
                  <c:v>1.3509268416017507E-3</c:v>
                </c:pt>
                <c:pt idx="675">
                  <c:v>1.9032113393832478E-3</c:v>
                </c:pt>
                <c:pt idx="676">
                  <c:v>-2.1749551892629459E-2</c:v>
                </c:pt>
                <c:pt idx="677">
                  <c:v>-2.1387576562710431E-4</c:v>
                </c:pt>
                <c:pt idx="678">
                  <c:v>4.8624447484700659E-3</c:v>
                </c:pt>
                <c:pt idx="679">
                  <c:v>2.9092777815570826E-3</c:v>
                </c:pt>
                <c:pt idx="680">
                  <c:v>1.5904151766899473E-2</c:v>
                </c:pt>
                <c:pt idx="681">
                  <c:v>-1.0581155257550172E-2</c:v>
                </c:pt>
                <c:pt idx="682">
                  <c:v>6.7767076326014962E-3</c:v>
                </c:pt>
                <c:pt idx="683">
                  <c:v>-6.3642392981492022E-3</c:v>
                </c:pt>
                <c:pt idx="684">
                  <c:v>-1.1082321353013654E-3</c:v>
                </c:pt>
                <c:pt idx="685">
                  <c:v>5.8146341121534982E-3</c:v>
                </c:pt>
                <c:pt idx="686">
                  <c:v>-6.2459034213016009E-4</c:v>
                </c:pt>
                <c:pt idx="687">
                  <c:v>2.9437160074853772E-3</c:v>
                </c:pt>
                <c:pt idx="688">
                  <c:v>-2.0218279955043178E-3</c:v>
                </c:pt>
                <c:pt idx="689">
                  <c:v>1.0248776280001478E-2</c:v>
                </c:pt>
                <c:pt idx="690">
                  <c:v>8.2115773487321988E-3</c:v>
                </c:pt>
                <c:pt idx="691">
                  <c:v>-2.4434470938251802E-2</c:v>
                </c:pt>
                <c:pt idx="692">
                  <c:v>1.4664641764412603E-3</c:v>
                </c:pt>
                <c:pt idx="693">
                  <c:v>9.50488596880022E-3</c:v>
                </c:pt>
                <c:pt idx="694">
                  <c:v>4.4539354448131429E-3</c:v>
                </c:pt>
                <c:pt idx="695">
                  <c:v>4.2710618592669983E-3</c:v>
                </c:pt>
                <c:pt idx="696">
                  <c:v>3.9015824359265351E-3</c:v>
                </c:pt>
                <c:pt idx="697">
                  <c:v>-1.7477408692068951E-3</c:v>
                </c:pt>
                <c:pt idx="698">
                  <c:v>3.9048821602072695E-4</c:v>
                </c:pt>
                <c:pt idx="699">
                  <c:v>6.3039999585729062E-3</c:v>
                </c:pt>
                <c:pt idx="700">
                  <c:v>-4.2877639214533927E-4</c:v>
                </c:pt>
                <c:pt idx="701">
                  <c:v>5.06987052188047E-3</c:v>
                </c:pt>
                <c:pt idx="702">
                  <c:v>6.5005846578683529E-3</c:v>
                </c:pt>
                <c:pt idx="703">
                  <c:v>-4.2483744027300785E-3</c:v>
                </c:pt>
                <c:pt idx="704">
                  <c:v>1.362423922981984E-2</c:v>
                </c:pt>
                <c:pt idx="705">
                  <c:v>4.8482576007474118E-3</c:v>
                </c:pt>
                <c:pt idx="706">
                  <c:v>6.7617749123863461E-3</c:v>
                </c:pt>
                <c:pt idx="707">
                  <c:v>6.9356644505919279E-4</c:v>
                </c:pt>
                <c:pt idx="708">
                  <c:v>8.5878560065353856E-5</c:v>
                </c:pt>
                <c:pt idx="709">
                  <c:v>-4.7860522632286705E-3</c:v>
                </c:pt>
                <c:pt idx="710">
                  <c:v>-5.9770736447466964E-3</c:v>
                </c:pt>
                <c:pt idx="711">
                  <c:v>-1.2650244793415887E-2</c:v>
                </c:pt>
                <c:pt idx="712">
                  <c:v>1.2195240075168309E-3</c:v>
                </c:pt>
                <c:pt idx="713">
                  <c:v>-4.1703145677879773E-4</c:v>
                </c:pt>
                <c:pt idx="714">
                  <c:v>3.4227425670523069E-3</c:v>
                </c:pt>
                <c:pt idx="715">
                  <c:v>-2.3215020100222786E-3</c:v>
                </c:pt>
                <c:pt idx="716">
                  <c:v>2.1474159655683676E-3</c:v>
                </c:pt>
                <c:pt idx="717">
                  <c:v>8.0296999375477733E-3</c:v>
                </c:pt>
                <c:pt idx="718">
                  <c:v>1.2482317022474623E-2</c:v>
                </c:pt>
                <c:pt idx="719">
                  <c:v>3.9996557851409006E-3</c:v>
                </c:pt>
                <c:pt idx="720">
                  <c:v>2.3733576858208469E-2</c:v>
                </c:pt>
                <c:pt idx="721">
                  <c:v>-9.8083156902592332E-3</c:v>
                </c:pt>
                <c:pt idx="722">
                  <c:v>-1.8381411272356228E-4</c:v>
                </c:pt>
                <c:pt idx="723">
                  <c:v>3.7406851182560487E-3</c:v>
                </c:pt>
                <c:pt idx="724">
                  <c:v>3.0766388113296198E-3</c:v>
                </c:pt>
                <c:pt idx="725">
                  <c:v>1.7837344574972755E-2</c:v>
                </c:pt>
                <c:pt idx="726">
                  <c:v>-1.640862370168359E-2</c:v>
                </c:pt>
                <c:pt idx="727">
                  <c:v>-3.1073004973571862E-3</c:v>
                </c:pt>
                <c:pt idx="728">
                  <c:v>3.3239860190554383E-3</c:v>
                </c:pt>
                <c:pt idx="729">
                  <c:v>2.1823647783391041E-3</c:v>
                </c:pt>
                <c:pt idx="730">
                  <c:v>-1.5229011578204066E-3</c:v>
                </c:pt>
                <c:pt idx="731">
                  <c:v>8.8162751153778585E-3</c:v>
                </c:pt>
                <c:pt idx="732">
                  <c:v>-7.8140170559007488E-3</c:v>
                </c:pt>
                <c:pt idx="733">
                  <c:v>-4.4301201271545465E-3</c:v>
                </c:pt>
                <c:pt idx="734">
                  <c:v>-2.448037785238761E-4</c:v>
                </c:pt>
                <c:pt idx="735">
                  <c:v>1.642054163289575E-2</c:v>
                </c:pt>
                <c:pt idx="736">
                  <c:v>6.5943558410094423E-3</c:v>
                </c:pt>
                <c:pt idx="737">
                  <c:v>-5.0027625016438055E-4</c:v>
                </c:pt>
                <c:pt idx="738">
                  <c:v>-4.5091848395726192E-3</c:v>
                </c:pt>
                <c:pt idx="739">
                  <c:v>8.1846450260252143E-4</c:v>
                </c:pt>
                <c:pt idx="740">
                  <c:v>5.1623763159842897E-3</c:v>
                </c:pt>
                <c:pt idx="741">
                  <c:v>1.0143558353836353E-2</c:v>
                </c:pt>
                <c:pt idx="742">
                  <c:v>9.1431960531038105E-3</c:v>
                </c:pt>
                <c:pt idx="743">
                  <c:v>-3.1314657907479087E-4</c:v>
                </c:pt>
                <c:pt idx="744">
                  <c:v>2.1147366844470643E-2</c:v>
                </c:pt>
                <c:pt idx="745">
                  <c:v>1.3061851225015984E-2</c:v>
                </c:pt>
                <c:pt idx="746">
                  <c:v>-2.3629328691512252E-2</c:v>
                </c:pt>
                <c:pt idx="747">
                  <c:v>1.0466518774112398E-2</c:v>
                </c:pt>
                <c:pt idx="748">
                  <c:v>-1.3661498254918327E-2</c:v>
                </c:pt>
                <c:pt idx="749">
                  <c:v>1.0496323485268607E-2</c:v>
                </c:pt>
                <c:pt idx="750">
                  <c:v>-1.8417130981999489E-2</c:v>
                </c:pt>
                <c:pt idx="751">
                  <c:v>-6.7499151729956E-3</c:v>
                </c:pt>
                <c:pt idx="752">
                  <c:v>-8.0261572469916102E-3</c:v>
                </c:pt>
                <c:pt idx="753">
                  <c:v>5.8527899583328607E-3</c:v>
                </c:pt>
                <c:pt idx="754">
                  <c:v>-4.1371810071802835E-3</c:v>
                </c:pt>
                <c:pt idx="755">
                  <c:v>8.4769662642535679E-4</c:v>
                </c:pt>
                <c:pt idx="756">
                  <c:v>-1.4419060074857572E-2</c:v>
                </c:pt>
                <c:pt idx="757">
                  <c:v>3.4662905038691191E-3</c:v>
                </c:pt>
                <c:pt idx="758">
                  <c:v>2.0904805720894401E-3</c:v>
                </c:pt>
                <c:pt idx="759">
                  <c:v>-2.6380717670578258E-3</c:v>
                </c:pt>
                <c:pt idx="760">
                  <c:v>-9.296097387309115E-3</c:v>
                </c:pt>
                <c:pt idx="761">
                  <c:v>7.2420632681055039E-3</c:v>
                </c:pt>
                <c:pt idx="762">
                  <c:v>7.7499933636273593E-3</c:v>
                </c:pt>
                <c:pt idx="763">
                  <c:v>1.3397328743929352E-2</c:v>
                </c:pt>
                <c:pt idx="764">
                  <c:v>-5.3344686387459825E-3</c:v>
                </c:pt>
                <c:pt idx="765">
                  <c:v>-2.4560603798128786E-3</c:v>
                </c:pt>
                <c:pt idx="766">
                  <c:v>-2.8485004041751945E-3</c:v>
                </c:pt>
                <c:pt idx="767">
                  <c:v>4.537280624273228E-3</c:v>
                </c:pt>
                <c:pt idx="768">
                  <c:v>1.2400490609399092E-2</c:v>
                </c:pt>
                <c:pt idx="769">
                  <c:v>1.2528909516264895E-2</c:v>
                </c:pt>
                <c:pt idx="770">
                  <c:v>1.5442599188135068E-2</c:v>
                </c:pt>
                <c:pt idx="771">
                  <c:v>-2.8401226767352395E-2</c:v>
                </c:pt>
                <c:pt idx="772">
                  <c:v>-4.8000713127844142E-3</c:v>
                </c:pt>
                <c:pt idx="773">
                  <c:v>6.986766667003107E-5</c:v>
                </c:pt>
                <c:pt idx="774">
                  <c:v>3.3267318970074287E-3</c:v>
                </c:pt>
                <c:pt idx="775">
                  <c:v>2.153565239027326E-4</c:v>
                </c:pt>
                <c:pt idx="776">
                  <c:v>3.9540334349624272E-3</c:v>
                </c:pt>
                <c:pt idx="777">
                  <c:v>-9.0619045169332696E-3</c:v>
                </c:pt>
                <c:pt idx="778">
                  <c:v>2.885466920827432E-4</c:v>
                </c:pt>
                <c:pt idx="779">
                  <c:v>-3.1772306396961958E-3</c:v>
                </c:pt>
                <c:pt idx="780">
                  <c:v>-2.934441317562268E-3</c:v>
                </c:pt>
                <c:pt idx="781">
                  <c:v>-7.6656383132969758E-3</c:v>
                </c:pt>
                <c:pt idx="782">
                  <c:v>6.907183795943901E-3</c:v>
                </c:pt>
                <c:pt idx="783">
                  <c:v>-2.0900412897962507E-3</c:v>
                </c:pt>
                <c:pt idx="784">
                  <c:v>-1.7220871717452103E-5</c:v>
                </c:pt>
                <c:pt idx="785">
                  <c:v>1.2902635106125266E-2</c:v>
                </c:pt>
                <c:pt idx="786">
                  <c:v>-1.6728423860652965E-2</c:v>
                </c:pt>
                <c:pt idx="787">
                  <c:v>6.2116074958805771E-3</c:v>
                </c:pt>
                <c:pt idx="788">
                  <c:v>-1.2335248631412891E-3</c:v>
                </c:pt>
                <c:pt idx="789">
                  <c:v>2.373393069058058E-3</c:v>
                </c:pt>
                <c:pt idx="790">
                  <c:v>1.3634803492438083E-2</c:v>
                </c:pt>
                <c:pt idx="791">
                  <c:v>-1.0866159596488768E-3</c:v>
                </c:pt>
                <c:pt idx="792">
                  <c:v>4.177892521268896E-3</c:v>
                </c:pt>
                <c:pt idx="793">
                  <c:v>-8.0099329438223198E-3</c:v>
                </c:pt>
                <c:pt idx="794">
                  <c:v>5.6918615203537725E-3</c:v>
                </c:pt>
                <c:pt idx="795">
                  <c:v>2.1309280680090717E-3</c:v>
                </c:pt>
                <c:pt idx="796">
                  <c:v>1.9302127121191427E-2</c:v>
                </c:pt>
                <c:pt idx="797">
                  <c:v>3.4875771308486999E-3</c:v>
                </c:pt>
                <c:pt idx="798">
                  <c:v>-1.7828331235988228E-2</c:v>
                </c:pt>
                <c:pt idx="799">
                  <c:v>5.2916662961512897E-3</c:v>
                </c:pt>
                <c:pt idx="800">
                  <c:v>1.7586773841191672E-2</c:v>
                </c:pt>
                <c:pt idx="801">
                  <c:v>8.7102967123694114E-2</c:v>
                </c:pt>
                <c:pt idx="802">
                  <c:v>-5.6558273167769315E-3</c:v>
                </c:pt>
                <c:pt idx="803">
                  <c:v>1.4042858431712426E-2</c:v>
                </c:pt>
                <c:pt idx="804">
                  <c:v>2.7875032884913751E-2</c:v>
                </c:pt>
                <c:pt idx="805">
                  <c:v>2.788061297055244E-2</c:v>
                </c:pt>
                <c:pt idx="806">
                  <c:v>2.4058221485450535E-2</c:v>
                </c:pt>
                <c:pt idx="807">
                  <c:v>5.9089735629733273E-3</c:v>
                </c:pt>
                <c:pt idx="808">
                  <c:v>-6.6703794455120645E-4</c:v>
                </c:pt>
                <c:pt idx="809">
                  <c:v>-3.924963023202227E-2</c:v>
                </c:pt>
                <c:pt idx="810">
                  <c:v>-2.0794060299419381E-2</c:v>
                </c:pt>
                <c:pt idx="811">
                  <c:v>-2.2299675185645709E-2</c:v>
                </c:pt>
                <c:pt idx="812">
                  <c:v>1.3568559439013793E-2</c:v>
                </c:pt>
                <c:pt idx="813">
                  <c:v>-9.1217522404737981E-4</c:v>
                </c:pt>
                <c:pt idx="814">
                  <c:v>-1.7950184826322307E-2</c:v>
                </c:pt>
                <c:pt idx="815">
                  <c:v>-3.4177593499692383E-3</c:v>
                </c:pt>
                <c:pt idx="816">
                  <c:v>1.2810369481414206E-3</c:v>
                </c:pt>
                <c:pt idx="817">
                  <c:v>2.3201351446076792E-2</c:v>
                </c:pt>
                <c:pt idx="818">
                  <c:v>-2.466248800976286E-2</c:v>
                </c:pt>
                <c:pt idx="819">
                  <c:v>-1.6895851167674919E-3</c:v>
                </c:pt>
                <c:pt idx="820">
                  <c:v>-7.6486294586016407E-3</c:v>
                </c:pt>
                <c:pt idx="821">
                  <c:v>7.2822662405956813E-3</c:v>
                </c:pt>
                <c:pt idx="822">
                  <c:v>7.8980413420808339E-3</c:v>
                </c:pt>
                <c:pt idx="823">
                  <c:v>6.7820578049136446E-3</c:v>
                </c:pt>
                <c:pt idx="824">
                  <c:v>-3.4760970861705603E-3</c:v>
                </c:pt>
                <c:pt idx="825">
                  <c:v>5.2914752805612699E-3</c:v>
                </c:pt>
                <c:pt idx="826">
                  <c:v>1.0947086994297387E-2</c:v>
                </c:pt>
                <c:pt idx="827">
                  <c:v>-9.9588599080531611E-5</c:v>
                </c:pt>
                <c:pt idx="828">
                  <c:v>4.6522446080750441E-3</c:v>
                </c:pt>
                <c:pt idx="829">
                  <c:v>-7.1435231468881897E-3</c:v>
                </c:pt>
                <c:pt idx="830">
                  <c:v>-2.9714029429465266E-3</c:v>
                </c:pt>
                <c:pt idx="831">
                  <c:v>2.7441096049633216E-2</c:v>
                </c:pt>
                <c:pt idx="832">
                  <c:v>-8.2933085490198045E-3</c:v>
                </c:pt>
                <c:pt idx="833">
                  <c:v>-9.8338259581419261E-3</c:v>
                </c:pt>
                <c:pt idx="834">
                  <c:v>6.8182207800591066E-3</c:v>
                </c:pt>
                <c:pt idx="835">
                  <c:v>-4.9280003563070031E-3</c:v>
                </c:pt>
                <c:pt idx="836">
                  <c:v>-4.348409732657562E-2</c:v>
                </c:pt>
                <c:pt idx="837">
                  <c:v>-1.4353478173236471E-2</c:v>
                </c:pt>
                <c:pt idx="838">
                  <c:v>-8.2482833928863245E-3</c:v>
                </c:pt>
                <c:pt idx="839">
                  <c:v>1.1782880566182292E-3</c:v>
                </c:pt>
                <c:pt idx="840">
                  <c:v>3.368496099511219E-3</c:v>
                </c:pt>
                <c:pt idx="841">
                  <c:v>3.7691380521765313E-3</c:v>
                </c:pt>
                <c:pt idx="842">
                  <c:v>2.0464006209056623E-3</c:v>
                </c:pt>
                <c:pt idx="843">
                  <c:v>-4.6633922288892311E-3</c:v>
                </c:pt>
                <c:pt idx="844">
                  <c:v>1.5828727543469645E-2</c:v>
                </c:pt>
                <c:pt idx="845">
                  <c:v>-1.862851762714144E-2</c:v>
                </c:pt>
                <c:pt idx="846">
                  <c:v>2.031990257632884E-2</c:v>
                </c:pt>
                <c:pt idx="847">
                  <c:v>-1.054832054394284E-2</c:v>
                </c:pt>
                <c:pt idx="848">
                  <c:v>-5.4007312972369414E-3</c:v>
                </c:pt>
                <c:pt idx="849">
                  <c:v>2.1599571598531587E-2</c:v>
                </c:pt>
                <c:pt idx="850">
                  <c:v>-2.429718643318853E-3</c:v>
                </c:pt>
                <c:pt idx="851">
                  <c:v>-1.3163433756996469E-2</c:v>
                </c:pt>
                <c:pt idx="852">
                  <c:v>-3.3008011527635782E-3</c:v>
                </c:pt>
                <c:pt idx="853">
                  <c:v>-7.7264343536245297E-3</c:v>
                </c:pt>
                <c:pt idx="854">
                  <c:v>8.9602215126143702E-3</c:v>
                </c:pt>
                <c:pt idx="855">
                  <c:v>-2.1305569826632651E-4</c:v>
                </c:pt>
                <c:pt idx="856">
                  <c:v>2.6013233316819716E-2</c:v>
                </c:pt>
                <c:pt idx="857">
                  <c:v>-3.8068710290611015E-3</c:v>
                </c:pt>
                <c:pt idx="858">
                  <c:v>-1.5612912113995521E-2</c:v>
                </c:pt>
                <c:pt idx="859">
                  <c:v>8.8603540877848462E-3</c:v>
                </c:pt>
                <c:pt idx="860">
                  <c:v>-8.1705197631229479E-3</c:v>
                </c:pt>
                <c:pt idx="861">
                  <c:v>1.7960004919055669E-3</c:v>
                </c:pt>
                <c:pt idx="862">
                  <c:v>-1.8497955425472841E-2</c:v>
                </c:pt>
                <c:pt idx="863">
                  <c:v>-7.3417223279387336E-3</c:v>
                </c:pt>
                <c:pt idx="864">
                  <c:v>1.0109131028827226E-2</c:v>
                </c:pt>
                <c:pt idx="865">
                  <c:v>2.7570446393245886E-2</c:v>
                </c:pt>
                <c:pt idx="866">
                  <c:v>4.4209656318413724E-3</c:v>
                </c:pt>
                <c:pt idx="867">
                  <c:v>7.3716330795007689E-4</c:v>
                </c:pt>
                <c:pt idx="868">
                  <c:v>-1.1586789921245911E-2</c:v>
                </c:pt>
                <c:pt idx="869">
                  <c:v>1.0049633245566904E-2</c:v>
                </c:pt>
                <c:pt idx="870">
                  <c:v>2.9182265298943627E-3</c:v>
                </c:pt>
                <c:pt idx="871">
                  <c:v>2.1968480701796189E-2</c:v>
                </c:pt>
                <c:pt idx="872">
                  <c:v>-1.6780896790529742E-2</c:v>
                </c:pt>
                <c:pt idx="873">
                  <c:v>-2.4941905488842085E-2</c:v>
                </c:pt>
                <c:pt idx="874">
                  <c:v>6.6818026844180532E-3</c:v>
                </c:pt>
                <c:pt idx="875">
                  <c:v>-2.7977305036623085E-3</c:v>
                </c:pt>
                <c:pt idx="876">
                  <c:v>-4.2176269387631821E-3</c:v>
                </c:pt>
                <c:pt idx="877">
                  <c:v>-1.8042719820092031E-2</c:v>
                </c:pt>
                <c:pt idx="878">
                  <c:v>-1.071070088444179E-3</c:v>
                </c:pt>
                <c:pt idx="879">
                  <c:v>-1.5496505067866881E-2</c:v>
                </c:pt>
                <c:pt idx="880">
                  <c:v>2.2163009586623384E-3</c:v>
                </c:pt>
                <c:pt idx="881">
                  <c:v>5.1122836156835575E-3</c:v>
                </c:pt>
                <c:pt idx="882">
                  <c:v>-3.902627397715205E-3</c:v>
                </c:pt>
                <c:pt idx="883">
                  <c:v>-5.65818743441823E-3</c:v>
                </c:pt>
                <c:pt idx="884">
                  <c:v>2.3113648836108867E-2</c:v>
                </c:pt>
                <c:pt idx="885">
                  <c:v>-1.1440396326594833E-2</c:v>
                </c:pt>
                <c:pt idx="886">
                  <c:v>1.9623633065337421E-2</c:v>
                </c:pt>
                <c:pt idx="887">
                  <c:v>1.1309395873030455E-2</c:v>
                </c:pt>
                <c:pt idx="888">
                  <c:v>-1.4239923687810791E-2</c:v>
                </c:pt>
                <c:pt idx="889">
                  <c:v>-1.4634785916389483E-2</c:v>
                </c:pt>
                <c:pt idx="890">
                  <c:v>-8.8872059719004668E-3</c:v>
                </c:pt>
                <c:pt idx="891">
                  <c:v>1.6852931469065798E-2</c:v>
                </c:pt>
                <c:pt idx="892">
                  <c:v>-9.9619476519264318E-3</c:v>
                </c:pt>
                <c:pt idx="893">
                  <c:v>2.8400098460599488E-2</c:v>
                </c:pt>
                <c:pt idx="894">
                  <c:v>-2.4181840478165223E-3</c:v>
                </c:pt>
                <c:pt idx="895">
                  <c:v>-2.512211527723214E-3</c:v>
                </c:pt>
                <c:pt idx="896">
                  <c:v>8.125353464573078E-3</c:v>
                </c:pt>
                <c:pt idx="897">
                  <c:v>-2.399850619513639E-3</c:v>
                </c:pt>
                <c:pt idx="898">
                  <c:v>1.0894295245305208E-2</c:v>
                </c:pt>
                <c:pt idx="899">
                  <c:v>-3.3978863176490084E-2</c:v>
                </c:pt>
                <c:pt idx="900">
                  <c:v>1.5797603370980653E-2</c:v>
                </c:pt>
                <c:pt idx="901">
                  <c:v>-7.4326937438344912E-3</c:v>
                </c:pt>
                <c:pt idx="902">
                  <c:v>4.5204070591753779E-3</c:v>
                </c:pt>
                <c:pt idx="903">
                  <c:v>-8.9047684193600575E-3</c:v>
                </c:pt>
                <c:pt idx="904">
                  <c:v>9.8458009713629589E-3</c:v>
                </c:pt>
                <c:pt idx="905">
                  <c:v>3.2492383993936766E-2</c:v>
                </c:pt>
                <c:pt idx="906">
                  <c:v>-5.9186071316471942E-3</c:v>
                </c:pt>
                <c:pt idx="907">
                  <c:v>5.3736072687932636E-3</c:v>
                </c:pt>
                <c:pt idx="908">
                  <c:v>-5.4652094569612272E-2</c:v>
                </c:pt>
                <c:pt idx="909">
                  <c:v>-9.7505666862691184E-3</c:v>
                </c:pt>
                <c:pt idx="910">
                  <c:v>-1.8244054144851626E-2</c:v>
                </c:pt>
                <c:pt idx="911">
                  <c:v>-5.2489136359606288E-3</c:v>
                </c:pt>
                <c:pt idx="912">
                  <c:v>4.2515452464724227E-2</c:v>
                </c:pt>
                <c:pt idx="913">
                  <c:v>-2.6921969583626852E-3</c:v>
                </c:pt>
                <c:pt idx="914">
                  <c:v>3.8539575914399611E-2</c:v>
                </c:pt>
                <c:pt idx="915">
                  <c:v>2.3024069906416075E-2</c:v>
                </c:pt>
                <c:pt idx="916">
                  <c:v>1.6262523175966024E-2</c:v>
                </c:pt>
                <c:pt idx="917">
                  <c:v>-1.8684294231711748E-2</c:v>
                </c:pt>
                <c:pt idx="918">
                  <c:v>2.0057280663372718E-2</c:v>
                </c:pt>
                <c:pt idx="919">
                  <c:v>2.0384292773484192E-2</c:v>
                </c:pt>
                <c:pt idx="920">
                  <c:v>1.6573017981701046E-2</c:v>
                </c:pt>
                <c:pt idx="921">
                  <c:v>2.4475795532089409E-2</c:v>
                </c:pt>
                <c:pt idx="922">
                  <c:v>-5.3190872491415159E-4</c:v>
                </c:pt>
                <c:pt idx="923">
                  <c:v>-1.3534563853757104E-2</c:v>
                </c:pt>
                <c:pt idx="924">
                  <c:v>9.7558282579885552E-3</c:v>
                </c:pt>
                <c:pt idx="925">
                  <c:v>-1.0616550567770493E-2</c:v>
                </c:pt>
                <c:pt idx="926">
                  <c:v>5.9288375961322082E-2</c:v>
                </c:pt>
                <c:pt idx="927">
                  <c:v>9.1553525692651563E-4</c:v>
                </c:pt>
                <c:pt idx="928">
                  <c:v>-1.9390799384364488E-2</c:v>
                </c:pt>
                <c:pt idx="929">
                  <c:v>-3.3237224975719459E-2</c:v>
                </c:pt>
                <c:pt idx="930">
                  <c:v>-4.8583710851659552E-3</c:v>
                </c:pt>
                <c:pt idx="931">
                  <c:v>-1.5384234751430944E-2</c:v>
                </c:pt>
                <c:pt idx="932">
                  <c:v>1.2065711504134154E-2</c:v>
                </c:pt>
                <c:pt idx="933">
                  <c:v>1.7429147805026642E-2</c:v>
                </c:pt>
                <c:pt idx="934">
                  <c:v>-1.3116898298963828E-2</c:v>
                </c:pt>
                <c:pt idx="935">
                  <c:v>2.7370299893388034E-2</c:v>
                </c:pt>
                <c:pt idx="936">
                  <c:v>-4.9291459005477191E-2</c:v>
                </c:pt>
                <c:pt idx="937">
                  <c:v>-2.4760648236009649E-2</c:v>
                </c:pt>
                <c:pt idx="938">
                  <c:v>2.5305603408430636E-2</c:v>
                </c:pt>
                <c:pt idx="939">
                  <c:v>1.6241369573630801E-2</c:v>
                </c:pt>
                <c:pt idx="940">
                  <c:v>2.9125920819878703E-2</c:v>
                </c:pt>
                <c:pt idx="941">
                  <c:v>-1.5267024920558231E-2</c:v>
                </c:pt>
                <c:pt idx="942">
                  <c:v>9.9609793645460028E-3</c:v>
                </c:pt>
                <c:pt idx="943">
                  <c:v>1.410168112435003E-2</c:v>
                </c:pt>
                <c:pt idx="944">
                  <c:v>-4.3872155199130104E-2</c:v>
                </c:pt>
                <c:pt idx="945">
                  <c:v>7.2181383836894143E-3</c:v>
                </c:pt>
                <c:pt idx="946">
                  <c:v>3.9216985494280224E-2</c:v>
                </c:pt>
                <c:pt idx="947">
                  <c:v>-1.2450498627911582E-3</c:v>
                </c:pt>
                <c:pt idx="948">
                  <c:v>-4.3748498415911136E-2</c:v>
                </c:pt>
                <c:pt idx="949">
                  <c:v>4.0710433156732886E-3</c:v>
                </c:pt>
                <c:pt idx="950">
                  <c:v>1.6362338180882539E-2</c:v>
                </c:pt>
                <c:pt idx="951">
                  <c:v>8.6507737524898359E-4</c:v>
                </c:pt>
                <c:pt idx="952">
                  <c:v>2.4181211046987588E-2</c:v>
                </c:pt>
                <c:pt idx="953">
                  <c:v>5.2950030223506722E-2</c:v>
                </c:pt>
                <c:pt idx="954">
                  <c:v>-1.8463114052341953E-2</c:v>
                </c:pt>
                <c:pt idx="955">
                  <c:v>3.4655201964560057E-3</c:v>
                </c:pt>
                <c:pt idx="956">
                  <c:v>-4.9921543210468301E-2</c:v>
                </c:pt>
                <c:pt idx="957">
                  <c:v>4.344256874647864E-3</c:v>
                </c:pt>
                <c:pt idx="958">
                  <c:v>6.8705641213914221E-3</c:v>
                </c:pt>
                <c:pt idx="959">
                  <c:v>-4.9127052332756181E-2</c:v>
                </c:pt>
                <c:pt idx="960">
                  <c:v>2.8695153658810264E-2</c:v>
                </c:pt>
                <c:pt idx="961">
                  <c:v>5.1310490481061254E-2</c:v>
                </c:pt>
                <c:pt idx="962">
                  <c:v>9.6590098889632117E-2</c:v>
                </c:pt>
                <c:pt idx="963">
                  <c:v>-3.8663592918244033E-2</c:v>
                </c:pt>
                <c:pt idx="964">
                  <c:v>5.7602025377433357E-2</c:v>
                </c:pt>
                <c:pt idx="965">
                  <c:v>3.0660188221919796E-2</c:v>
                </c:pt>
                <c:pt idx="966">
                  <c:v>-6.885260277542081E-2</c:v>
                </c:pt>
                <c:pt idx="967">
                  <c:v>3.2524475125338896E-2</c:v>
                </c:pt>
                <c:pt idx="968">
                  <c:v>-6.6734405867355837E-2</c:v>
                </c:pt>
                <c:pt idx="969">
                  <c:v>2.0859858341907202E-2</c:v>
                </c:pt>
                <c:pt idx="970">
                  <c:v>-0.14208627223045961</c:v>
                </c:pt>
                <c:pt idx="971">
                  <c:v>-6.8665657374721786E-3</c:v>
                </c:pt>
                <c:pt idx="972">
                  <c:v>-1.779147003618467E-2</c:v>
                </c:pt>
                <c:pt idx="973">
                  <c:v>-9.7204003746794804E-2</c:v>
                </c:pt>
                <c:pt idx="974">
                  <c:v>-4.8122641583306404E-2</c:v>
                </c:pt>
                <c:pt idx="975">
                  <c:v>-2.2234894336697675E-2</c:v>
                </c:pt>
                <c:pt idx="976">
                  <c:v>1.5057638219622716E-2</c:v>
                </c:pt>
                <c:pt idx="977">
                  <c:v>1.2615793428307443E-2</c:v>
                </c:pt>
                <c:pt idx="978">
                  <c:v>4.8366853401357211E-3</c:v>
                </c:pt>
                <c:pt idx="979">
                  <c:v>-3.9325840112335787E-2</c:v>
                </c:pt>
                <c:pt idx="980">
                  <c:v>-3.8688965148018291E-2</c:v>
                </c:pt>
                <c:pt idx="981">
                  <c:v>6.8957781121206185E-4</c:v>
                </c:pt>
                <c:pt idx="982">
                  <c:v>-2.2671573703272684E-2</c:v>
                </c:pt>
                <c:pt idx="983">
                  <c:v>-4.5857552116172068E-2</c:v>
                </c:pt>
                <c:pt idx="984">
                  <c:v>-6.5074003508834681E-3</c:v>
                </c:pt>
                <c:pt idx="985">
                  <c:v>-9.5494271443731481E-3</c:v>
                </c:pt>
                <c:pt idx="986">
                  <c:v>1.0076066772729051E-2</c:v>
                </c:pt>
                <c:pt idx="987">
                  <c:v>-5.828586863954017E-3</c:v>
                </c:pt>
                <c:pt idx="988">
                  <c:v>2.8580481427977248E-3</c:v>
                </c:pt>
                <c:pt idx="989">
                  <c:v>-4.8099068486031592E-3</c:v>
                </c:pt>
                <c:pt idx="990">
                  <c:v>-2.4933175261308595E-3</c:v>
                </c:pt>
                <c:pt idx="991">
                  <c:v>9.2307864987662604E-3</c:v>
                </c:pt>
                <c:pt idx="992">
                  <c:v>7.2039424192783131E-3</c:v>
                </c:pt>
                <c:pt idx="993">
                  <c:v>-2.9975053831481115E-3</c:v>
                </c:pt>
                <c:pt idx="994">
                  <c:v>-1.9130775702036126E-3</c:v>
                </c:pt>
                <c:pt idx="995">
                  <c:v>9.8834409077834407E-3</c:v>
                </c:pt>
                <c:pt idx="996">
                  <c:v>9.4969811481356199E-3</c:v>
                </c:pt>
                <c:pt idx="997">
                  <c:v>2.0003496701180276E-2</c:v>
                </c:pt>
                <c:pt idx="998">
                  <c:v>4.9046488486957709E-3</c:v>
                </c:pt>
                <c:pt idx="999">
                  <c:v>-1.3170012648182456E-2</c:v>
                </c:pt>
                <c:pt idx="1000">
                  <c:v>-1.6421230251317368E-2</c:v>
                </c:pt>
                <c:pt idx="1001">
                  <c:v>5.3648893428703565E-3</c:v>
                </c:pt>
                <c:pt idx="1002">
                  <c:v>1.206977538566539E-2</c:v>
                </c:pt>
                <c:pt idx="1003">
                  <c:v>-3.1211962030667426E-2</c:v>
                </c:pt>
                <c:pt idx="1004">
                  <c:v>9.846698862303771E-3</c:v>
                </c:pt>
                <c:pt idx="1005">
                  <c:v>-7.8303921472487239E-3</c:v>
                </c:pt>
                <c:pt idx="1006">
                  <c:v>-6.9883241450864001E-3</c:v>
                </c:pt>
                <c:pt idx="1007">
                  <c:v>-6.4851179870662008E-3</c:v>
                </c:pt>
                <c:pt idx="1008">
                  <c:v>-4.4995199689297407E-3</c:v>
                </c:pt>
                <c:pt idx="1009">
                  <c:v>1.1496955784569876E-2</c:v>
                </c:pt>
                <c:pt idx="1010">
                  <c:v>9.2838218384254476E-4</c:v>
                </c:pt>
                <c:pt idx="1011">
                  <c:v>-1.8836769474842906E-3</c:v>
                </c:pt>
                <c:pt idx="1012">
                  <c:v>6.0813832688634821E-4</c:v>
                </c:pt>
                <c:pt idx="1013">
                  <c:v>-4.8625309221434366E-4</c:v>
                </c:pt>
                <c:pt idx="1014">
                  <c:v>-1.3404345275734829E-3</c:v>
                </c:pt>
                <c:pt idx="1015">
                  <c:v>1.9110819481516074E-3</c:v>
                </c:pt>
                <c:pt idx="1016">
                  <c:v>3.2817779112039314E-3</c:v>
                </c:pt>
                <c:pt idx="1017">
                  <c:v>-5.3883231328901175E-4</c:v>
                </c:pt>
                <c:pt idx="1018">
                  <c:v>-6.1419604069657399E-3</c:v>
                </c:pt>
                <c:pt idx="1019">
                  <c:v>2.0780210982898866E-4</c:v>
                </c:pt>
                <c:pt idx="1020">
                  <c:v>1.1143724618500361E-2</c:v>
                </c:pt>
                <c:pt idx="1021">
                  <c:v>-1.0854312639171887E-2</c:v>
                </c:pt>
                <c:pt idx="1022">
                  <c:v>1.2355182012932621E-3</c:v>
                </c:pt>
                <c:pt idx="1023">
                  <c:v>1.2029949465108707E-3</c:v>
                </c:pt>
                <c:pt idx="1024">
                  <c:v>9.2231883453737715E-3</c:v>
                </c:pt>
                <c:pt idx="1025">
                  <c:v>2.15656281752955E-3</c:v>
                </c:pt>
                <c:pt idx="1026">
                  <c:v>-1.9764741359590563E-3</c:v>
                </c:pt>
                <c:pt idx="1027">
                  <c:v>-4.8111053048293575E-3</c:v>
                </c:pt>
                <c:pt idx="1028">
                  <c:v>1.3872702060829013E-2</c:v>
                </c:pt>
                <c:pt idx="1029">
                  <c:v>6.5216862965522563E-3</c:v>
                </c:pt>
                <c:pt idx="1030">
                  <c:v>4.3064288745598752E-3</c:v>
                </c:pt>
                <c:pt idx="1031">
                  <c:v>2.2370156012056944E-3</c:v>
                </c:pt>
                <c:pt idx="1032">
                  <c:v>1.8321493919616519E-3</c:v>
                </c:pt>
                <c:pt idx="1033">
                  <c:v>-7.1177479772867166E-3</c:v>
                </c:pt>
                <c:pt idx="1034">
                  <c:v>1.370580800148173E-2</c:v>
                </c:pt>
                <c:pt idx="1035">
                  <c:v>7.1688656369054522E-5</c:v>
                </c:pt>
                <c:pt idx="1036">
                  <c:v>1.4311060123274653E-2</c:v>
                </c:pt>
                <c:pt idx="1037">
                  <c:v>-1.2179604564350981E-2</c:v>
                </c:pt>
                <c:pt idx="1038">
                  <c:v>-2.346274677021733E-2</c:v>
                </c:pt>
                <c:pt idx="1039">
                  <c:v>-1.7754032190127594E-3</c:v>
                </c:pt>
                <c:pt idx="1040">
                  <c:v>-3.0521256499474107E-3</c:v>
                </c:pt>
                <c:pt idx="1041">
                  <c:v>-8.4214967910020645E-4</c:v>
                </c:pt>
                <c:pt idx="1042">
                  <c:v>6.271570990318766E-4</c:v>
                </c:pt>
                <c:pt idx="1043">
                  <c:v>5.917611903101928E-3</c:v>
                </c:pt>
                <c:pt idx="1044">
                  <c:v>2.0400720278476135E-3</c:v>
                </c:pt>
                <c:pt idx="1045">
                  <c:v>-2.8127126864726875E-3</c:v>
                </c:pt>
                <c:pt idx="1046">
                  <c:v>-3.2363119716464182E-3</c:v>
                </c:pt>
                <c:pt idx="1047">
                  <c:v>-4.340093897627394E-3</c:v>
                </c:pt>
                <c:pt idx="1048">
                  <c:v>-2.1441052414372308E-3</c:v>
                </c:pt>
                <c:pt idx="1049">
                  <c:v>7.1735306528232651E-3</c:v>
                </c:pt>
                <c:pt idx="1050">
                  <c:v>-1.4757197339290542E-3</c:v>
                </c:pt>
                <c:pt idx="1051">
                  <c:v>-2.7705834310031681E-3</c:v>
                </c:pt>
                <c:pt idx="1052">
                  <c:v>4.7803591248418084E-3</c:v>
                </c:pt>
                <c:pt idx="1053">
                  <c:v>5.0719875207511371E-4</c:v>
                </c:pt>
                <c:pt idx="1054">
                  <c:v>-5.5359072220988214E-4</c:v>
                </c:pt>
                <c:pt idx="1055">
                  <c:v>4.4730926710818643E-3</c:v>
                </c:pt>
                <c:pt idx="1056">
                  <c:v>3.6201879195482921E-3</c:v>
                </c:pt>
                <c:pt idx="1057">
                  <c:v>4.1787140024296815E-3</c:v>
                </c:pt>
                <c:pt idx="1058">
                  <c:v>1.2208724702989344E-2</c:v>
                </c:pt>
                <c:pt idx="1059">
                  <c:v>6.1552677883817538E-3</c:v>
                </c:pt>
                <c:pt idx="1060">
                  <c:v>-7.5135265856052149E-3</c:v>
                </c:pt>
                <c:pt idx="1061">
                  <c:v>4.8761536341114719E-3</c:v>
                </c:pt>
                <c:pt idx="1062">
                  <c:v>1.6279971694862726E-3</c:v>
                </c:pt>
                <c:pt idx="1063">
                  <c:v>1.3987291727673664E-3</c:v>
                </c:pt>
                <c:pt idx="1064">
                  <c:v>7.3833568034714844E-3</c:v>
                </c:pt>
                <c:pt idx="1065">
                  <c:v>6.0096516688715558E-3</c:v>
                </c:pt>
                <c:pt idx="1066">
                  <c:v>-1.1682466040364731E-3</c:v>
                </c:pt>
                <c:pt idx="1067">
                  <c:v>1.6090443100820746E-3</c:v>
                </c:pt>
                <c:pt idx="1068">
                  <c:v>2.1786884517397058E-3</c:v>
                </c:pt>
                <c:pt idx="1069">
                  <c:v>-7.796411782940051E-3</c:v>
                </c:pt>
                <c:pt idx="1070">
                  <c:v>-5.1316481901592216E-3</c:v>
                </c:pt>
                <c:pt idx="1071">
                  <c:v>-1.3437858160886356E-3</c:v>
                </c:pt>
                <c:pt idx="1072">
                  <c:v>1.1768071098566998E-2</c:v>
                </c:pt>
                <c:pt idx="1073">
                  <c:v>-4.8669342977094888E-3</c:v>
                </c:pt>
                <c:pt idx="1074">
                  <c:v>1.9696953719995813E-2</c:v>
                </c:pt>
                <c:pt idx="1075">
                  <c:v>1.4381549323776876E-2</c:v>
                </c:pt>
                <c:pt idx="1076">
                  <c:v>8.6987877822648704E-3</c:v>
                </c:pt>
                <c:pt idx="1077">
                  <c:v>-1.3894106138647954E-2</c:v>
                </c:pt>
                <c:pt idx="1078">
                  <c:v>6.7045356114673682E-3</c:v>
                </c:pt>
                <c:pt idx="1079">
                  <c:v>1.0221126724806007E-2</c:v>
                </c:pt>
                <c:pt idx="1080">
                  <c:v>3.1068936213557176E-3</c:v>
                </c:pt>
                <c:pt idx="1081">
                  <c:v>-3.6377994289694064E-2</c:v>
                </c:pt>
                <c:pt idx="1082">
                  <c:v>-1.6605892021369032E-2</c:v>
                </c:pt>
                <c:pt idx="1083">
                  <c:v>7.3180590049524387E-3</c:v>
                </c:pt>
                <c:pt idx="1084">
                  <c:v>3.8109441334367262E-3</c:v>
                </c:pt>
                <c:pt idx="1085">
                  <c:v>7.3045256783599473E-3</c:v>
                </c:pt>
                <c:pt idx="1086">
                  <c:v>-9.4380545816771712E-3</c:v>
                </c:pt>
                <c:pt idx="1087">
                  <c:v>-7.991008402203028E-4</c:v>
                </c:pt>
                <c:pt idx="1088">
                  <c:v>-1.2481383076804105E-2</c:v>
                </c:pt>
                <c:pt idx="1089">
                  <c:v>6.1686679767840816E-3</c:v>
                </c:pt>
                <c:pt idx="1090">
                  <c:v>7.5957547748942283E-3</c:v>
                </c:pt>
                <c:pt idx="1091">
                  <c:v>7.5642320251865017E-4</c:v>
                </c:pt>
                <c:pt idx="1092">
                  <c:v>2.4370036514480449E-3</c:v>
                </c:pt>
                <c:pt idx="1093">
                  <c:v>-1.1170860069436014E-2</c:v>
                </c:pt>
                <c:pt idx="1094">
                  <c:v>2.2781177897923618E-3</c:v>
                </c:pt>
                <c:pt idx="1095">
                  <c:v>4.7974652091229376E-3</c:v>
                </c:pt>
                <c:pt idx="1096">
                  <c:v>4.8304399449701167E-3</c:v>
                </c:pt>
                <c:pt idx="1097">
                  <c:v>5.79602327075055E-4</c:v>
                </c:pt>
                <c:pt idx="1098">
                  <c:v>-3.4002378294039344E-3</c:v>
                </c:pt>
                <c:pt idx="1099">
                  <c:v>1.8921081544264863E-3</c:v>
                </c:pt>
                <c:pt idx="1100">
                  <c:v>1.2496675641152179E-2</c:v>
                </c:pt>
                <c:pt idx="1101">
                  <c:v>1.3644245785973886E-2</c:v>
                </c:pt>
                <c:pt idx="1102">
                  <c:v>-5.9711202274058033E-3</c:v>
                </c:pt>
                <c:pt idx="1103">
                  <c:v>2.3460955084566078E-3</c:v>
                </c:pt>
                <c:pt idx="1104">
                  <c:v>6.1647167203423506E-3</c:v>
                </c:pt>
                <c:pt idx="1105">
                  <c:v>1.7160188710667074E-2</c:v>
                </c:pt>
                <c:pt idx="1106">
                  <c:v>-4.2217845748615023E-3</c:v>
                </c:pt>
                <c:pt idx="1107">
                  <c:v>7.4842868978333421E-3</c:v>
                </c:pt>
                <c:pt idx="1108">
                  <c:v>4.9352273607147518E-3</c:v>
                </c:pt>
                <c:pt idx="1109">
                  <c:v>-1.345678348426395E-2</c:v>
                </c:pt>
                <c:pt idx="1110">
                  <c:v>-1.0335932068493278E-2</c:v>
                </c:pt>
                <c:pt idx="1111">
                  <c:v>1.9328683771154164E-2</c:v>
                </c:pt>
                <c:pt idx="1112">
                  <c:v>-6.0886090668612917E-3</c:v>
                </c:pt>
                <c:pt idx="1113">
                  <c:v>1.51183157414997E-2</c:v>
                </c:pt>
                <c:pt idx="1114">
                  <c:v>1.0583557081369856E-2</c:v>
                </c:pt>
                <c:pt idx="1115">
                  <c:v>-2.4369775090406862E-2</c:v>
                </c:pt>
                <c:pt idx="1116">
                  <c:v>1.1173781225060716E-2</c:v>
                </c:pt>
                <c:pt idx="1117">
                  <c:v>-4.1179303459126827E-3</c:v>
                </c:pt>
                <c:pt idx="1118">
                  <c:v>-1.3170262635594671E-2</c:v>
                </c:pt>
                <c:pt idx="1119">
                  <c:v>2.6332450839080104E-2</c:v>
                </c:pt>
                <c:pt idx="1120">
                  <c:v>6.7285096600466325E-3</c:v>
                </c:pt>
                <c:pt idx="1121">
                  <c:v>-1.8210179795463215E-3</c:v>
                </c:pt>
                <c:pt idx="1122">
                  <c:v>-2.5612142067108257E-2</c:v>
                </c:pt>
                <c:pt idx="1123">
                  <c:v>-4.1533118257993495E-2</c:v>
                </c:pt>
                <c:pt idx="1124">
                  <c:v>7.7580798815860934E-3</c:v>
                </c:pt>
                <c:pt idx="1125">
                  <c:v>1.340177414150801E-3</c:v>
                </c:pt>
                <c:pt idx="1126">
                  <c:v>-1.8864269539156917E-2</c:v>
                </c:pt>
                <c:pt idx="1127">
                  <c:v>-2.1431760519195525E-3</c:v>
                </c:pt>
                <c:pt idx="1128">
                  <c:v>6.3247592335724471E-3</c:v>
                </c:pt>
                <c:pt idx="1129">
                  <c:v>-6.0321059644467927E-3</c:v>
                </c:pt>
                <c:pt idx="1130">
                  <c:v>-2.8271105960554228E-3</c:v>
                </c:pt>
                <c:pt idx="1131">
                  <c:v>1.0308585067779649E-2</c:v>
                </c:pt>
                <c:pt idx="1132">
                  <c:v>2.7528085631527525E-3</c:v>
                </c:pt>
                <c:pt idx="1133">
                  <c:v>7.175677471401616E-5</c:v>
                </c:pt>
                <c:pt idx="1134">
                  <c:v>-4.6867543256935984E-3</c:v>
                </c:pt>
                <c:pt idx="1135">
                  <c:v>-9.0781458080685662E-3</c:v>
                </c:pt>
                <c:pt idx="1136">
                  <c:v>7.1879233495064808E-3</c:v>
                </c:pt>
                <c:pt idx="1137">
                  <c:v>8.0803347116263277E-4</c:v>
                </c:pt>
                <c:pt idx="1138">
                  <c:v>4.0489791520119077E-3</c:v>
                </c:pt>
                <c:pt idx="1139">
                  <c:v>-3.5449627387620923E-3</c:v>
                </c:pt>
                <c:pt idx="1140">
                  <c:v>-1.2354619236307446E-3</c:v>
                </c:pt>
                <c:pt idx="1141">
                  <c:v>-3.8320422359427748E-3</c:v>
                </c:pt>
                <c:pt idx="1142">
                  <c:v>-1.2359782925187132E-3</c:v>
                </c:pt>
                <c:pt idx="1143">
                  <c:v>-5.850520090116218E-3</c:v>
                </c:pt>
                <c:pt idx="1144">
                  <c:v>9.3952742674208655E-5</c:v>
                </c:pt>
                <c:pt idx="1145">
                  <c:v>8.3950592971135489E-3</c:v>
                </c:pt>
                <c:pt idx="1146">
                  <c:v>1.5474427706840274E-3</c:v>
                </c:pt>
                <c:pt idx="1147">
                  <c:v>5.7334761711421442E-3</c:v>
                </c:pt>
                <c:pt idx="1148">
                  <c:v>9.2352384996079676E-3</c:v>
                </c:pt>
                <c:pt idx="1149">
                  <c:v>-1.7934775174275612E-3</c:v>
                </c:pt>
                <c:pt idx="1150">
                  <c:v>-3.2012775736338689E-3</c:v>
                </c:pt>
                <c:pt idx="1151">
                  <c:v>-1.794077634465025E-3</c:v>
                </c:pt>
                <c:pt idx="1152">
                  <c:v>-1.683657501549462E-3</c:v>
                </c:pt>
                <c:pt idx="1153">
                  <c:v>-1.8112018981234291E-3</c:v>
                </c:pt>
                <c:pt idx="1154">
                  <c:v>3.2822074317903939E-3</c:v>
                </c:pt>
                <c:pt idx="1155">
                  <c:v>1.5271317341112828E-3</c:v>
                </c:pt>
                <c:pt idx="1156">
                  <c:v>2.5145677581111012E-2</c:v>
                </c:pt>
                <c:pt idx="1157">
                  <c:v>4.7190441955535303E-3</c:v>
                </c:pt>
                <c:pt idx="1158">
                  <c:v>-2.021571876792339E-3</c:v>
                </c:pt>
                <c:pt idx="1159">
                  <c:v>-1.4813279923199494E-4</c:v>
                </c:pt>
                <c:pt idx="1160">
                  <c:v>-7.4606163078545524E-3</c:v>
                </c:pt>
                <c:pt idx="1161">
                  <c:v>5.2673336673121672E-3</c:v>
                </c:pt>
                <c:pt idx="1162">
                  <c:v>3.6716945709277067E-3</c:v>
                </c:pt>
                <c:pt idx="1163">
                  <c:v>1.8432780175503725E-2</c:v>
                </c:pt>
                <c:pt idx="1164">
                  <c:v>-3.2621636523828905E-3</c:v>
                </c:pt>
                <c:pt idx="1165">
                  <c:v>4.9035972649447458E-3</c:v>
                </c:pt>
                <c:pt idx="1166">
                  <c:v>5.6044509644739031E-3</c:v>
                </c:pt>
                <c:pt idx="1167">
                  <c:v>7.2018727511433565E-3</c:v>
                </c:pt>
                <c:pt idx="1168">
                  <c:v>-9.3834611973775267E-3</c:v>
                </c:pt>
                <c:pt idx="1169">
                  <c:v>5.6241089473076638E-3</c:v>
                </c:pt>
                <c:pt idx="1170">
                  <c:v>-1.9989419458069122E-2</c:v>
                </c:pt>
                <c:pt idx="1171">
                  <c:v>-5.38678430026307E-3</c:v>
                </c:pt>
                <c:pt idx="1172">
                  <c:v>3.9744091954691382E-3</c:v>
                </c:pt>
                <c:pt idx="1173">
                  <c:v>7.3835854228425368E-3</c:v>
                </c:pt>
                <c:pt idx="1174">
                  <c:v>-2.1258320612395097E-2</c:v>
                </c:pt>
                <c:pt idx="1175">
                  <c:v>-1.6903230839552304E-3</c:v>
                </c:pt>
                <c:pt idx="1176">
                  <c:v>5.4904609810070455E-3</c:v>
                </c:pt>
                <c:pt idx="1177">
                  <c:v>-1.7213722393774975E-2</c:v>
                </c:pt>
                <c:pt idx="1178">
                  <c:v>-2.3950868127339104E-3</c:v>
                </c:pt>
                <c:pt idx="1179">
                  <c:v>1.5569407708122405E-2</c:v>
                </c:pt>
                <c:pt idx="1180">
                  <c:v>6.8151242527512068E-3</c:v>
                </c:pt>
                <c:pt idx="1181">
                  <c:v>1.6988150438105844E-2</c:v>
                </c:pt>
                <c:pt idx="1182">
                  <c:v>-1.4363533185727554E-2</c:v>
                </c:pt>
                <c:pt idx="1183">
                  <c:v>2.8033194233899527E-3</c:v>
                </c:pt>
                <c:pt idx="1184">
                  <c:v>-2.2562831600156284E-2</c:v>
                </c:pt>
                <c:pt idx="1185">
                  <c:v>4.3739541460635686E-3</c:v>
                </c:pt>
                <c:pt idx="1186">
                  <c:v>-1.8786328937263039E-2</c:v>
                </c:pt>
                <c:pt idx="1187">
                  <c:v>-1.3896083359387659E-2</c:v>
                </c:pt>
                <c:pt idx="1188">
                  <c:v>1.7802417517699914E-3</c:v>
                </c:pt>
                <c:pt idx="1189">
                  <c:v>-1.0130961772494326E-2</c:v>
                </c:pt>
                <c:pt idx="1190">
                  <c:v>8.2297527100141921E-4</c:v>
                </c:pt>
                <c:pt idx="1191">
                  <c:v>2.1089298636436365E-3</c:v>
                </c:pt>
                <c:pt idx="1192">
                  <c:v>2.1285445755920727E-3</c:v>
                </c:pt>
                <c:pt idx="1193">
                  <c:v>-4.1096124960757988E-3</c:v>
                </c:pt>
                <c:pt idx="1194">
                  <c:v>-3.5289146295915926E-3</c:v>
                </c:pt>
                <c:pt idx="1195">
                  <c:v>2.0400141581509981E-3</c:v>
                </c:pt>
                <c:pt idx="1196">
                  <c:v>3.2887494752160463E-3</c:v>
                </c:pt>
                <c:pt idx="1197">
                  <c:v>6.8894600802564231E-3</c:v>
                </c:pt>
                <c:pt idx="1198">
                  <c:v>3.8797443075567215E-3</c:v>
                </c:pt>
                <c:pt idx="1199">
                  <c:v>9.6488851209070427E-4</c:v>
                </c:pt>
                <c:pt idx="1200">
                  <c:v>3.2741102232279728E-3</c:v>
                </c:pt>
                <c:pt idx="1201">
                  <c:v>7.294328229207267E-3</c:v>
                </c:pt>
                <c:pt idx="1202">
                  <c:v>2.5587419824944953E-3</c:v>
                </c:pt>
                <c:pt idx="1203">
                  <c:v>-7.7639993890618857E-3</c:v>
                </c:pt>
                <c:pt idx="1204">
                  <c:v>-1.2328511286141502E-3</c:v>
                </c:pt>
                <c:pt idx="1205">
                  <c:v>2.3203557195184904E-3</c:v>
                </c:pt>
                <c:pt idx="1206">
                  <c:v>-1.3798059517043321E-3</c:v>
                </c:pt>
                <c:pt idx="1207">
                  <c:v>9.3755993358741428E-3</c:v>
                </c:pt>
                <c:pt idx="1208">
                  <c:v>3.5322488269068902E-3</c:v>
                </c:pt>
                <c:pt idx="1209">
                  <c:v>1.1571030289904739E-2</c:v>
                </c:pt>
                <c:pt idx="1210">
                  <c:v>1.1471813830863284E-2</c:v>
                </c:pt>
                <c:pt idx="1211">
                  <c:v>-1.3246155762173476E-3</c:v>
                </c:pt>
                <c:pt idx="1212">
                  <c:v>-1.6367813048189482E-3</c:v>
                </c:pt>
                <c:pt idx="1213">
                  <c:v>9.9605038437337971E-3</c:v>
                </c:pt>
                <c:pt idx="1214">
                  <c:v>-2.3344132244962003E-3</c:v>
                </c:pt>
                <c:pt idx="1215">
                  <c:v>-2.3689378373305921E-2</c:v>
                </c:pt>
                <c:pt idx="1216">
                  <c:v>-1.1181680127267887E-3</c:v>
                </c:pt>
                <c:pt idx="1217">
                  <c:v>-9.504374256833318E-3</c:v>
                </c:pt>
                <c:pt idx="1218">
                  <c:v>2.4879914655403026E-3</c:v>
                </c:pt>
                <c:pt idx="1219">
                  <c:v>1.303907754446844E-3</c:v>
                </c:pt>
                <c:pt idx="1220">
                  <c:v>1.1689269672146696E-2</c:v>
                </c:pt>
                <c:pt idx="1221">
                  <c:v>9.1451187251493857E-3</c:v>
                </c:pt>
                <c:pt idx="1222">
                  <c:v>7.6167449724730968E-3</c:v>
                </c:pt>
                <c:pt idx="1223">
                  <c:v>6.4017495802239056E-4</c:v>
                </c:pt>
                <c:pt idx="1224">
                  <c:v>7.368943104983529E-3</c:v>
                </c:pt>
                <c:pt idx="1225">
                  <c:v>-8.3465914347053676E-3</c:v>
                </c:pt>
                <c:pt idx="1226">
                  <c:v>-4.8624066956402022E-3</c:v>
                </c:pt>
                <c:pt idx="1227">
                  <c:v>-2.1995522120364769E-3</c:v>
                </c:pt>
                <c:pt idx="1228">
                  <c:v>2.0914568088986935E-3</c:v>
                </c:pt>
                <c:pt idx="1229">
                  <c:v>4.3889704014738245E-3</c:v>
                </c:pt>
                <c:pt idx="1230">
                  <c:v>5.1338852766096869E-3</c:v>
                </c:pt>
                <c:pt idx="1231">
                  <c:v>3.0543994972962751E-3</c:v>
                </c:pt>
                <c:pt idx="1232">
                  <c:v>-3.2481918191594587E-3</c:v>
                </c:pt>
                <c:pt idx="1233">
                  <c:v>1.2158333374455398E-3</c:v>
                </c:pt>
                <c:pt idx="1234">
                  <c:v>3.2420772071924835E-3</c:v>
                </c:pt>
                <c:pt idx="1235">
                  <c:v>4.0868041499148838E-3</c:v>
                </c:pt>
                <c:pt idx="1236">
                  <c:v>-2.651271372833676E-4</c:v>
                </c:pt>
                <c:pt idx="1237">
                  <c:v>7.6284383392543863E-3</c:v>
                </c:pt>
                <c:pt idx="1238">
                  <c:v>-2.0927576304307872E-3</c:v>
                </c:pt>
                <c:pt idx="1239">
                  <c:v>3.1394803567496455E-3</c:v>
                </c:pt>
                <c:pt idx="1240">
                  <c:v>2.0383791608576857E-2</c:v>
                </c:pt>
                <c:pt idx="1241">
                  <c:v>-2.9750025558522822E-3</c:v>
                </c:pt>
                <c:pt idx="1242">
                  <c:v>3.7923747225927533E-3</c:v>
                </c:pt>
                <c:pt idx="1243">
                  <c:v>9.3449133996185881E-3</c:v>
                </c:pt>
                <c:pt idx="1244">
                  <c:v>1.1996422063603778E-2</c:v>
                </c:pt>
                <c:pt idx="1245">
                  <c:v>-5.8417780971920779E-3</c:v>
                </c:pt>
                <c:pt idx="1246">
                  <c:v>-2.1559084865108304E-2</c:v>
                </c:pt>
                <c:pt idx="1247">
                  <c:v>-1.2753567346334195E-3</c:v>
                </c:pt>
                <c:pt idx="1248">
                  <c:v>1.8904717342951224E-2</c:v>
                </c:pt>
                <c:pt idx="1249">
                  <c:v>-4.6886113779689795E-3</c:v>
                </c:pt>
                <c:pt idx="1250">
                  <c:v>5.838505454280339E-3</c:v>
                </c:pt>
                <c:pt idx="1251">
                  <c:v>3.8687903795855683E-3</c:v>
                </c:pt>
                <c:pt idx="1252">
                  <c:v>1.0615238699560291E-2</c:v>
                </c:pt>
                <c:pt idx="1253">
                  <c:v>9.0546639653834495E-3</c:v>
                </c:pt>
                <c:pt idx="1254">
                  <c:v>-9.0319907391539431E-3</c:v>
                </c:pt>
                <c:pt idx="1255">
                  <c:v>1.246694345235835E-2</c:v>
                </c:pt>
                <c:pt idx="1256">
                  <c:v>7.2342609048364863E-3</c:v>
                </c:pt>
                <c:pt idx="1257">
                  <c:v>-2.0041559278562056E-3</c:v>
                </c:pt>
                <c:pt idx="1258">
                  <c:v>-5.1051205349357661E-3</c:v>
                </c:pt>
                <c:pt idx="1259">
                  <c:v>-2.2310932794177706E-3</c:v>
                </c:pt>
                <c:pt idx="1260">
                  <c:v>1.9346183403888922E-2</c:v>
                </c:pt>
                <c:pt idx="1261">
                  <c:v>-4.2306183879048959E-3</c:v>
                </c:pt>
                <c:pt idx="1262">
                  <c:v>5.6280825228678371E-3</c:v>
                </c:pt>
                <c:pt idx="1263">
                  <c:v>5.3783751996993191E-3</c:v>
                </c:pt>
                <c:pt idx="1264">
                  <c:v>-4.7910131706266788E-3</c:v>
                </c:pt>
                <c:pt idx="1265">
                  <c:v>-6.1453379167427423E-3</c:v>
                </c:pt>
                <c:pt idx="1266">
                  <c:v>-2.2009143958921225E-3</c:v>
                </c:pt>
                <c:pt idx="1267">
                  <c:v>9.4524523484042049E-3</c:v>
                </c:pt>
                <c:pt idx="1268">
                  <c:v>1.2939048709329021E-2</c:v>
                </c:pt>
                <c:pt idx="1269">
                  <c:v>-4.6768974781639765E-3</c:v>
                </c:pt>
                <c:pt idx="1270">
                  <c:v>3.1162291108704696E-2</c:v>
                </c:pt>
              </c:numCache>
            </c:numRef>
          </c:yVal>
          <c:smooth val="0"/>
          <c:extLst>
            <c:ext xmlns:c16="http://schemas.microsoft.com/office/drawing/2014/chart" uri="{C3380CC4-5D6E-409C-BE32-E72D297353CC}">
              <c16:uniqueId val="{00000001-2CD4-4BF8-B7F4-6897EFF2D29C}"/>
            </c:ext>
          </c:extLst>
        </c:ser>
        <c:dLbls>
          <c:showLegendKey val="0"/>
          <c:showVal val="0"/>
          <c:showCatName val="0"/>
          <c:showSerName val="0"/>
          <c:showPercent val="0"/>
          <c:showBubbleSize val="0"/>
        </c:dLbls>
        <c:axId val="145975087"/>
        <c:axId val="145985647"/>
      </c:scatterChart>
      <c:valAx>
        <c:axId val="145975087"/>
        <c:scaling>
          <c:orientation val="minMax"/>
        </c:scaling>
        <c:delete val="0"/>
        <c:axPos val="b"/>
        <c:title>
          <c:tx>
            <c:rich>
              <a:bodyPr/>
              <a:lstStyle/>
              <a:p>
                <a:pPr>
                  <a:defRPr/>
                </a:pPr>
                <a:r>
                  <a:rPr lang="it-IT"/>
                  <a:t>X Variable 1</a:t>
                </a:r>
              </a:p>
            </c:rich>
          </c:tx>
          <c:overlay val="0"/>
        </c:title>
        <c:numFmt formatCode="General" sourceLinked="1"/>
        <c:majorTickMark val="out"/>
        <c:minorTickMark val="none"/>
        <c:tickLblPos val="nextTo"/>
        <c:crossAx val="145985647"/>
        <c:crosses val="autoZero"/>
        <c:crossBetween val="midCat"/>
      </c:valAx>
      <c:valAx>
        <c:axId val="145985647"/>
        <c:scaling>
          <c:orientation val="minMax"/>
        </c:scaling>
        <c:delete val="0"/>
        <c:axPos val="l"/>
        <c:title>
          <c:tx>
            <c:rich>
              <a:bodyPr/>
              <a:lstStyle/>
              <a:p>
                <a:pPr>
                  <a:defRPr/>
                </a:pPr>
                <a:r>
                  <a:rPr lang="it-IT"/>
                  <a:t>Y</a:t>
                </a:r>
              </a:p>
            </c:rich>
          </c:tx>
          <c:overlay val="0"/>
        </c:title>
        <c:numFmt formatCode="General" sourceLinked="1"/>
        <c:majorTickMark val="out"/>
        <c:minorTickMark val="none"/>
        <c:tickLblPos val="nextTo"/>
        <c:crossAx val="14597508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it-IT"/>
              <a:t>Normal Probability Plot</a:t>
            </a:r>
          </a:p>
        </c:rich>
      </c:tx>
      <c:overlay val="0"/>
    </c:title>
    <c:autoTitleDeleted val="0"/>
    <c:plotArea>
      <c:layout>
        <c:manualLayout>
          <c:layoutTarget val="inner"/>
          <c:xMode val="edge"/>
          <c:yMode val="edge"/>
          <c:x val="0.19007846675415574"/>
          <c:y val="0.28105828921555459"/>
          <c:w val="0.75226541994750651"/>
          <c:h val="0.53394157641557605"/>
        </c:manualLayout>
      </c:layout>
      <c:scatterChart>
        <c:scatterStyle val="lineMarker"/>
        <c:varyColors val="0"/>
        <c:ser>
          <c:idx val="0"/>
          <c:order val="0"/>
          <c:spPr>
            <a:ln w="38100">
              <a:noFill/>
            </a:ln>
          </c:spPr>
          <c:xVal>
            <c:numRef>
              <c:f>Kering!$F$25:$F$1295</c:f>
              <c:numCache>
                <c:formatCode>General</c:formatCode>
                <c:ptCount val="1271"/>
                <c:pt idx="0">
                  <c:v>3.9339103068450038E-2</c:v>
                </c:pt>
                <c:pt idx="1">
                  <c:v>0.11801730920535011</c:v>
                </c:pt>
                <c:pt idx="2">
                  <c:v>0.19669551534225019</c:v>
                </c:pt>
                <c:pt idx="3">
                  <c:v>0.27537372147915029</c:v>
                </c:pt>
                <c:pt idx="4">
                  <c:v>0.35405192761605031</c:v>
                </c:pt>
                <c:pt idx="5">
                  <c:v>0.43273013375295044</c:v>
                </c:pt>
                <c:pt idx="6">
                  <c:v>0.51140833988985046</c:v>
                </c:pt>
                <c:pt idx="7">
                  <c:v>0.59008654602675059</c:v>
                </c:pt>
                <c:pt idx="8">
                  <c:v>0.66876475216365061</c:v>
                </c:pt>
                <c:pt idx="9">
                  <c:v>0.74744295830055063</c:v>
                </c:pt>
                <c:pt idx="10">
                  <c:v>0.82612116443745076</c:v>
                </c:pt>
                <c:pt idx="11">
                  <c:v>0.90479937057435089</c:v>
                </c:pt>
                <c:pt idx="12">
                  <c:v>0.98347757671125091</c:v>
                </c:pt>
                <c:pt idx="13">
                  <c:v>1.0621557828481509</c:v>
                </c:pt>
                <c:pt idx="14">
                  <c:v>1.1408339889850512</c:v>
                </c:pt>
                <c:pt idx="15">
                  <c:v>1.2195121951219512</c:v>
                </c:pt>
                <c:pt idx="16">
                  <c:v>1.2981904012588512</c:v>
                </c:pt>
                <c:pt idx="17">
                  <c:v>1.3768686073957512</c:v>
                </c:pt>
                <c:pt idx="18">
                  <c:v>1.4555468135326513</c:v>
                </c:pt>
                <c:pt idx="19">
                  <c:v>1.5342250196695515</c:v>
                </c:pt>
                <c:pt idx="20">
                  <c:v>1.6129032258064515</c:v>
                </c:pt>
                <c:pt idx="21">
                  <c:v>1.6915814319433515</c:v>
                </c:pt>
                <c:pt idx="22">
                  <c:v>1.7702596380802518</c:v>
                </c:pt>
                <c:pt idx="23">
                  <c:v>1.8489378442171518</c:v>
                </c:pt>
                <c:pt idx="24">
                  <c:v>1.9276160503540518</c:v>
                </c:pt>
                <c:pt idx="25">
                  <c:v>2.0062942564909521</c:v>
                </c:pt>
                <c:pt idx="26">
                  <c:v>2.0849724626278521</c:v>
                </c:pt>
                <c:pt idx="27">
                  <c:v>2.1636506687647521</c:v>
                </c:pt>
                <c:pt idx="28">
                  <c:v>2.2423288749016526</c:v>
                </c:pt>
                <c:pt idx="29">
                  <c:v>2.3210070810385526</c:v>
                </c:pt>
                <c:pt idx="30">
                  <c:v>2.3996852871754526</c:v>
                </c:pt>
                <c:pt idx="31">
                  <c:v>2.4783634933123526</c:v>
                </c:pt>
                <c:pt idx="32">
                  <c:v>2.5570416994492526</c:v>
                </c:pt>
                <c:pt idx="33">
                  <c:v>2.6357199055861527</c:v>
                </c:pt>
                <c:pt idx="34">
                  <c:v>2.7143981117230527</c:v>
                </c:pt>
                <c:pt idx="35">
                  <c:v>2.7930763178599527</c:v>
                </c:pt>
                <c:pt idx="36">
                  <c:v>2.8717545239968527</c:v>
                </c:pt>
                <c:pt idx="37">
                  <c:v>2.9504327301337532</c:v>
                </c:pt>
                <c:pt idx="38">
                  <c:v>3.0291109362706532</c:v>
                </c:pt>
                <c:pt idx="39">
                  <c:v>3.1077891424075532</c:v>
                </c:pt>
                <c:pt idx="40">
                  <c:v>3.1864673485444532</c:v>
                </c:pt>
                <c:pt idx="41">
                  <c:v>3.2651455546813533</c:v>
                </c:pt>
                <c:pt idx="42">
                  <c:v>3.3438237608182533</c:v>
                </c:pt>
                <c:pt idx="43">
                  <c:v>3.4225019669551533</c:v>
                </c:pt>
                <c:pt idx="44">
                  <c:v>3.5011801730920538</c:v>
                </c:pt>
                <c:pt idx="45">
                  <c:v>3.5798583792289538</c:v>
                </c:pt>
                <c:pt idx="46">
                  <c:v>3.6585365853658538</c:v>
                </c:pt>
                <c:pt idx="47">
                  <c:v>3.7372147915027538</c:v>
                </c:pt>
                <c:pt idx="48">
                  <c:v>3.8158929976396538</c:v>
                </c:pt>
                <c:pt idx="49">
                  <c:v>3.8945712037765539</c:v>
                </c:pt>
                <c:pt idx="50">
                  <c:v>3.9732494099134539</c:v>
                </c:pt>
                <c:pt idx="51">
                  <c:v>4.0519276160503539</c:v>
                </c:pt>
                <c:pt idx="52">
                  <c:v>4.1306058221872535</c:v>
                </c:pt>
                <c:pt idx="53">
                  <c:v>4.2092840283241539</c:v>
                </c:pt>
                <c:pt idx="54">
                  <c:v>4.2879622344610535</c:v>
                </c:pt>
                <c:pt idx="55">
                  <c:v>4.366640440597954</c:v>
                </c:pt>
                <c:pt idx="56">
                  <c:v>4.4453186467348544</c:v>
                </c:pt>
                <c:pt idx="57">
                  <c:v>4.523996852871754</c:v>
                </c:pt>
                <c:pt idx="58">
                  <c:v>4.6026750590086545</c:v>
                </c:pt>
                <c:pt idx="59">
                  <c:v>4.6813532651455541</c:v>
                </c:pt>
                <c:pt idx="60">
                  <c:v>4.7600314712824545</c:v>
                </c:pt>
                <c:pt idx="61">
                  <c:v>4.8387096774193541</c:v>
                </c:pt>
                <c:pt idx="62">
                  <c:v>4.9173878835562546</c:v>
                </c:pt>
                <c:pt idx="63">
                  <c:v>4.9960660896931541</c:v>
                </c:pt>
                <c:pt idx="64">
                  <c:v>5.0747442958300546</c:v>
                </c:pt>
                <c:pt idx="65">
                  <c:v>5.1534225019669551</c:v>
                </c:pt>
                <c:pt idx="66">
                  <c:v>5.2321007081038546</c:v>
                </c:pt>
                <c:pt idx="67">
                  <c:v>5.3107789142407551</c:v>
                </c:pt>
                <c:pt idx="68">
                  <c:v>5.3894571203776547</c:v>
                </c:pt>
                <c:pt idx="69">
                  <c:v>5.4681353265145551</c:v>
                </c:pt>
                <c:pt idx="70">
                  <c:v>5.5468135326514547</c:v>
                </c:pt>
                <c:pt idx="71">
                  <c:v>5.6254917387883552</c:v>
                </c:pt>
                <c:pt idx="72">
                  <c:v>5.7041699449252548</c:v>
                </c:pt>
                <c:pt idx="73">
                  <c:v>5.7828481510621552</c:v>
                </c:pt>
                <c:pt idx="74">
                  <c:v>5.8615263571990557</c:v>
                </c:pt>
                <c:pt idx="75">
                  <c:v>5.9402045633359553</c:v>
                </c:pt>
                <c:pt idx="76">
                  <c:v>6.0188827694728557</c:v>
                </c:pt>
                <c:pt idx="77">
                  <c:v>6.0975609756097553</c:v>
                </c:pt>
                <c:pt idx="78">
                  <c:v>6.1762391817466558</c:v>
                </c:pt>
                <c:pt idx="79">
                  <c:v>6.2549173878835553</c:v>
                </c:pt>
                <c:pt idx="80">
                  <c:v>6.3335955940204558</c:v>
                </c:pt>
                <c:pt idx="81">
                  <c:v>6.4122738001573563</c:v>
                </c:pt>
                <c:pt idx="82">
                  <c:v>6.4909520062942558</c:v>
                </c:pt>
                <c:pt idx="83">
                  <c:v>6.5696302124311563</c:v>
                </c:pt>
                <c:pt idx="84">
                  <c:v>6.6483084185680559</c:v>
                </c:pt>
                <c:pt idx="85">
                  <c:v>6.7269866247049563</c:v>
                </c:pt>
                <c:pt idx="86">
                  <c:v>6.8056648308418559</c:v>
                </c:pt>
                <c:pt idx="87">
                  <c:v>6.8843430369787564</c:v>
                </c:pt>
                <c:pt idx="88">
                  <c:v>6.9630212431156568</c:v>
                </c:pt>
                <c:pt idx="89">
                  <c:v>7.0416994492525564</c:v>
                </c:pt>
                <c:pt idx="90">
                  <c:v>7.1203776553894569</c:v>
                </c:pt>
                <c:pt idx="91">
                  <c:v>7.1990558615263565</c:v>
                </c:pt>
                <c:pt idx="92">
                  <c:v>7.2777340676632569</c:v>
                </c:pt>
                <c:pt idx="93">
                  <c:v>7.3564122738001565</c:v>
                </c:pt>
                <c:pt idx="94">
                  <c:v>7.435090479937057</c:v>
                </c:pt>
                <c:pt idx="95">
                  <c:v>7.5137686860739565</c:v>
                </c:pt>
                <c:pt idx="96">
                  <c:v>7.592446892210857</c:v>
                </c:pt>
                <c:pt idx="97">
                  <c:v>7.6711250983477575</c:v>
                </c:pt>
                <c:pt idx="98">
                  <c:v>7.749803304484657</c:v>
                </c:pt>
                <c:pt idx="99">
                  <c:v>7.8284815106215575</c:v>
                </c:pt>
                <c:pt idx="100">
                  <c:v>7.9071597167584571</c:v>
                </c:pt>
                <c:pt idx="101">
                  <c:v>7.9858379228953575</c:v>
                </c:pt>
                <c:pt idx="102">
                  <c:v>8.064516129032258</c:v>
                </c:pt>
                <c:pt idx="103">
                  <c:v>8.1431943351691576</c:v>
                </c:pt>
                <c:pt idx="104">
                  <c:v>8.2218725413060572</c:v>
                </c:pt>
                <c:pt idx="105">
                  <c:v>8.3005507474429585</c:v>
                </c:pt>
                <c:pt idx="106">
                  <c:v>8.3792289535798581</c:v>
                </c:pt>
                <c:pt idx="107">
                  <c:v>8.4579071597167577</c:v>
                </c:pt>
                <c:pt idx="108">
                  <c:v>8.5365853658536572</c:v>
                </c:pt>
                <c:pt idx="109">
                  <c:v>8.6152635719905586</c:v>
                </c:pt>
                <c:pt idx="110">
                  <c:v>8.6939417781274582</c:v>
                </c:pt>
                <c:pt idx="111">
                  <c:v>8.7726199842643577</c:v>
                </c:pt>
                <c:pt idx="112">
                  <c:v>8.8512981904012591</c:v>
                </c:pt>
                <c:pt idx="113">
                  <c:v>8.9299763965381587</c:v>
                </c:pt>
                <c:pt idx="114">
                  <c:v>9.0086546026750582</c:v>
                </c:pt>
                <c:pt idx="115">
                  <c:v>9.0873328088119578</c:v>
                </c:pt>
                <c:pt idx="116">
                  <c:v>9.1660110149488592</c:v>
                </c:pt>
                <c:pt idx="117">
                  <c:v>9.2446892210857587</c:v>
                </c:pt>
                <c:pt idx="118">
                  <c:v>9.3233674272226583</c:v>
                </c:pt>
                <c:pt idx="119">
                  <c:v>9.4020456333595579</c:v>
                </c:pt>
                <c:pt idx="120">
                  <c:v>9.4807238394964592</c:v>
                </c:pt>
                <c:pt idx="121">
                  <c:v>9.5594020456333588</c:v>
                </c:pt>
                <c:pt idx="122">
                  <c:v>9.6380802517702584</c:v>
                </c:pt>
                <c:pt idx="123">
                  <c:v>9.7167584579071598</c:v>
                </c:pt>
                <c:pt idx="124">
                  <c:v>9.7954366640440593</c:v>
                </c:pt>
                <c:pt idx="125">
                  <c:v>9.8741148701809589</c:v>
                </c:pt>
                <c:pt idx="126">
                  <c:v>9.9527930763178585</c:v>
                </c:pt>
                <c:pt idx="127">
                  <c:v>10.03147128245476</c:v>
                </c:pt>
                <c:pt idx="128">
                  <c:v>10.110149488591659</c:v>
                </c:pt>
                <c:pt idx="129">
                  <c:v>10.188827694728559</c:v>
                </c:pt>
                <c:pt idx="130">
                  <c:v>10.26750590086546</c:v>
                </c:pt>
                <c:pt idx="131">
                  <c:v>10.34618410700236</c:v>
                </c:pt>
                <c:pt idx="132">
                  <c:v>10.424862313139259</c:v>
                </c:pt>
                <c:pt idx="133">
                  <c:v>10.503540519276159</c:v>
                </c:pt>
                <c:pt idx="134">
                  <c:v>10.58221872541306</c:v>
                </c:pt>
                <c:pt idx="135">
                  <c:v>10.66089693154996</c:v>
                </c:pt>
                <c:pt idx="136">
                  <c:v>10.73957513768686</c:v>
                </c:pt>
                <c:pt idx="137">
                  <c:v>10.818253343823761</c:v>
                </c:pt>
                <c:pt idx="138">
                  <c:v>10.89693154996066</c:v>
                </c:pt>
                <c:pt idx="139">
                  <c:v>10.97560975609756</c:v>
                </c:pt>
                <c:pt idx="140">
                  <c:v>11.05428796223446</c:v>
                </c:pt>
                <c:pt idx="141">
                  <c:v>11.132966168371361</c:v>
                </c:pt>
                <c:pt idx="142">
                  <c:v>11.211644374508261</c:v>
                </c:pt>
                <c:pt idx="143">
                  <c:v>11.29032258064516</c:v>
                </c:pt>
                <c:pt idx="144">
                  <c:v>11.36900078678206</c:v>
                </c:pt>
                <c:pt idx="145">
                  <c:v>11.447678992918961</c:v>
                </c:pt>
                <c:pt idx="146">
                  <c:v>11.526357199055861</c:v>
                </c:pt>
                <c:pt idx="147">
                  <c:v>11.60503540519276</c:v>
                </c:pt>
                <c:pt idx="148">
                  <c:v>11.683713611329662</c:v>
                </c:pt>
                <c:pt idx="149">
                  <c:v>11.762391817466561</c:v>
                </c:pt>
                <c:pt idx="150">
                  <c:v>11.841070023603461</c:v>
                </c:pt>
                <c:pt idx="151">
                  <c:v>11.91974822974036</c:v>
                </c:pt>
                <c:pt idx="152">
                  <c:v>11.998426435877262</c:v>
                </c:pt>
                <c:pt idx="153">
                  <c:v>12.077104642014161</c:v>
                </c:pt>
                <c:pt idx="154">
                  <c:v>12.155782848151061</c:v>
                </c:pt>
                <c:pt idx="155">
                  <c:v>12.234461054287962</c:v>
                </c:pt>
                <c:pt idx="156">
                  <c:v>12.313139260424862</c:v>
                </c:pt>
                <c:pt idx="157">
                  <c:v>12.391817466561761</c:v>
                </c:pt>
                <c:pt idx="158">
                  <c:v>12.470495672698661</c:v>
                </c:pt>
                <c:pt idx="159">
                  <c:v>12.549173878835562</c:v>
                </c:pt>
                <c:pt idx="160">
                  <c:v>12.627852084972462</c:v>
                </c:pt>
                <c:pt idx="161">
                  <c:v>12.706530291109361</c:v>
                </c:pt>
                <c:pt idx="162">
                  <c:v>12.785208497246263</c:v>
                </c:pt>
                <c:pt idx="163">
                  <c:v>12.863886703383162</c:v>
                </c:pt>
                <c:pt idx="164">
                  <c:v>12.942564909520062</c:v>
                </c:pt>
                <c:pt idx="165">
                  <c:v>13.021243115656961</c:v>
                </c:pt>
                <c:pt idx="166">
                  <c:v>13.099921321793863</c:v>
                </c:pt>
                <c:pt idx="167">
                  <c:v>13.178599527930762</c:v>
                </c:pt>
                <c:pt idx="168">
                  <c:v>13.257277734067662</c:v>
                </c:pt>
                <c:pt idx="169">
                  <c:v>13.335955940204563</c:v>
                </c:pt>
                <c:pt idx="170">
                  <c:v>13.414634146341463</c:v>
                </c:pt>
                <c:pt idx="171">
                  <c:v>13.493312352478362</c:v>
                </c:pt>
                <c:pt idx="172">
                  <c:v>13.571990558615262</c:v>
                </c:pt>
                <c:pt idx="173">
                  <c:v>13.650668764752163</c:v>
                </c:pt>
                <c:pt idx="174">
                  <c:v>13.729346970889063</c:v>
                </c:pt>
                <c:pt idx="175">
                  <c:v>13.808025177025963</c:v>
                </c:pt>
                <c:pt idx="176">
                  <c:v>13.886703383162864</c:v>
                </c:pt>
                <c:pt idx="177">
                  <c:v>13.965381589299763</c:v>
                </c:pt>
                <c:pt idx="178">
                  <c:v>14.044059795436663</c:v>
                </c:pt>
                <c:pt idx="179">
                  <c:v>14.122738001573563</c:v>
                </c:pt>
                <c:pt idx="180">
                  <c:v>14.201416207710464</c:v>
                </c:pt>
                <c:pt idx="181">
                  <c:v>14.280094413847364</c:v>
                </c:pt>
                <c:pt idx="182">
                  <c:v>14.358772619984263</c:v>
                </c:pt>
                <c:pt idx="183">
                  <c:v>14.437450826121163</c:v>
                </c:pt>
                <c:pt idx="184">
                  <c:v>14.516129032258064</c:v>
                </c:pt>
                <c:pt idx="185">
                  <c:v>14.594807238394964</c:v>
                </c:pt>
                <c:pt idx="186">
                  <c:v>14.673485444531863</c:v>
                </c:pt>
                <c:pt idx="187">
                  <c:v>14.752163650668765</c:v>
                </c:pt>
                <c:pt idx="188">
                  <c:v>14.830841856805664</c:v>
                </c:pt>
                <c:pt idx="189">
                  <c:v>14.909520062942564</c:v>
                </c:pt>
                <c:pt idx="190">
                  <c:v>14.988198269079463</c:v>
                </c:pt>
                <c:pt idx="191">
                  <c:v>15.066876475216365</c:v>
                </c:pt>
                <c:pt idx="192">
                  <c:v>15.145554681353264</c:v>
                </c:pt>
                <c:pt idx="193">
                  <c:v>15.224232887490164</c:v>
                </c:pt>
                <c:pt idx="194">
                  <c:v>15.302911093627065</c:v>
                </c:pt>
                <c:pt idx="195">
                  <c:v>15.381589299763965</c:v>
                </c:pt>
                <c:pt idx="196">
                  <c:v>15.460267505900864</c:v>
                </c:pt>
                <c:pt idx="197">
                  <c:v>15.538945712037764</c:v>
                </c:pt>
                <c:pt idx="198">
                  <c:v>15.617623918174665</c:v>
                </c:pt>
                <c:pt idx="199">
                  <c:v>15.696302124311565</c:v>
                </c:pt>
                <c:pt idx="200">
                  <c:v>15.774980330448464</c:v>
                </c:pt>
                <c:pt idx="201">
                  <c:v>15.853658536585366</c:v>
                </c:pt>
                <c:pt idx="202">
                  <c:v>15.932336742722265</c:v>
                </c:pt>
                <c:pt idx="203">
                  <c:v>16.011014948859167</c:v>
                </c:pt>
                <c:pt idx="204">
                  <c:v>16.089693154996066</c:v>
                </c:pt>
                <c:pt idx="205">
                  <c:v>16.168371361132966</c:v>
                </c:pt>
                <c:pt idx="206">
                  <c:v>16.247049567269865</c:v>
                </c:pt>
                <c:pt idx="207">
                  <c:v>16.325727773406765</c:v>
                </c:pt>
                <c:pt idx="208">
                  <c:v>16.404405979543665</c:v>
                </c:pt>
                <c:pt idx="209">
                  <c:v>16.483084185680564</c:v>
                </c:pt>
                <c:pt idx="210">
                  <c:v>16.561762391817467</c:v>
                </c:pt>
                <c:pt idx="211">
                  <c:v>16.640440597954367</c:v>
                </c:pt>
                <c:pt idx="212">
                  <c:v>16.719118804091266</c:v>
                </c:pt>
                <c:pt idx="213">
                  <c:v>16.797797010228166</c:v>
                </c:pt>
                <c:pt idx="214">
                  <c:v>16.876475216365066</c:v>
                </c:pt>
                <c:pt idx="215">
                  <c:v>16.955153422501965</c:v>
                </c:pt>
                <c:pt idx="216">
                  <c:v>17.033831628638865</c:v>
                </c:pt>
                <c:pt idx="217">
                  <c:v>17.112509834775768</c:v>
                </c:pt>
                <c:pt idx="218">
                  <c:v>17.191188040912667</c:v>
                </c:pt>
                <c:pt idx="219">
                  <c:v>17.269866247049567</c:v>
                </c:pt>
                <c:pt idx="220">
                  <c:v>17.348544453186467</c:v>
                </c:pt>
                <c:pt idx="221">
                  <c:v>17.427222659323366</c:v>
                </c:pt>
                <c:pt idx="222">
                  <c:v>17.505900865460266</c:v>
                </c:pt>
                <c:pt idx="223">
                  <c:v>17.584579071597165</c:v>
                </c:pt>
                <c:pt idx="224">
                  <c:v>17.663257277734068</c:v>
                </c:pt>
                <c:pt idx="225">
                  <c:v>17.741935483870968</c:v>
                </c:pt>
                <c:pt idx="226">
                  <c:v>17.820613690007868</c:v>
                </c:pt>
                <c:pt idx="227">
                  <c:v>17.899291896144767</c:v>
                </c:pt>
                <c:pt idx="228">
                  <c:v>17.977970102281667</c:v>
                </c:pt>
                <c:pt idx="229">
                  <c:v>18.056648308418566</c:v>
                </c:pt>
                <c:pt idx="230">
                  <c:v>18.135326514555466</c:v>
                </c:pt>
                <c:pt idx="231">
                  <c:v>18.214004720692365</c:v>
                </c:pt>
                <c:pt idx="232">
                  <c:v>18.292682926829269</c:v>
                </c:pt>
                <c:pt idx="233">
                  <c:v>18.371361132966168</c:v>
                </c:pt>
                <c:pt idx="234">
                  <c:v>18.450039339103068</c:v>
                </c:pt>
                <c:pt idx="235">
                  <c:v>18.528717545239967</c:v>
                </c:pt>
                <c:pt idx="236">
                  <c:v>18.607395751376867</c:v>
                </c:pt>
                <c:pt idx="237">
                  <c:v>18.686073957513766</c:v>
                </c:pt>
                <c:pt idx="238">
                  <c:v>18.764752163650666</c:v>
                </c:pt>
                <c:pt idx="239">
                  <c:v>18.843430369787569</c:v>
                </c:pt>
                <c:pt idx="240">
                  <c:v>18.922108575924469</c:v>
                </c:pt>
                <c:pt idx="241">
                  <c:v>19.000786782061368</c:v>
                </c:pt>
                <c:pt idx="242">
                  <c:v>19.079464988198268</c:v>
                </c:pt>
                <c:pt idx="243">
                  <c:v>19.158143194335167</c:v>
                </c:pt>
                <c:pt idx="244">
                  <c:v>19.236821400472067</c:v>
                </c:pt>
                <c:pt idx="245">
                  <c:v>19.315499606608967</c:v>
                </c:pt>
                <c:pt idx="246">
                  <c:v>19.39417781274587</c:v>
                </c:pt>
                <c:pt idx="247">
                  <c:v>19.472856018882769</c:v>
                </c:pt>
                <c:pt idx="248">
                  <c:v>19.551534225019669</c:v>
                </c:pt>
                <c:pt idx="249">
                  <c:v>19.630212431156568</c:v>
                </c:pt>
                <c:pt idx="250">
                  <c:v>19.708890637293468</c:v>
                </c:pt>
                <c:pt idx="251">
                  <c:v>19.787568843430368</c:v>
                </c:pt>
                <c:pt idx="252">
                  <c:v>19.866247049567267</c:v>
                </c:pt>
                <c:pt idx="253">
                  <c:v>19.94492525570417</c:v>
                </c:pt>
                <c:pt idx="254">
                  <c:v>20.02360346184107</c:v>
                </c:pt>
                <c:pt idx="255">
                  <c:v>20.102281667977969</c:v>
                </c:pt>
                <c:pt idx="256">
                  <c:v>20.180959874114869</c:v>
                </c:pt>
                <c:pt idx="257">
                  <c:v>20.259638080251769</c:v>
                </c:pt>
                <c:pt idx="258">
                  <c:v>20.338316286388668</c:v>
                </c:pt>
                <c:pt idx="259">
                  <c:v>20.416994492525568</c:v>
                </c:pt>
                <c:pt idx="260">
                  <c:v>20.495672698662471</c:v>
                </c:pt>
                <c:pt idx="261">
                  <c:v>20.57435090479937</c:v>
                </c:pt>
                <c:pt idx="262">
                  <c:v>20.65302911093627</c:v>
                </c:pt>
                <c:pt idx="263">
                  <c:v>20.73170731707317</c:v>
                </c:pt>
                <c:pt idx="264">
                  <c:v>20.810385523210069</c:v>
                </c:pt>
                <c:pt idx="265">
                  <c:v>20.889063729346969</c:v>
                </c:pt>
                <c:pt idx="266">
                  <c:v>20.967741935483868</c:v>
                </c:pt>
                <c:pt idx="267">
                  <c:v>21.046420141620771</c:v>
                </c:pt>
                <c:pt idx="268">
                  <c:v>21.125098347757671</c:v>
                </c:pt>
                <c:pt idx="269">
                  <c:v>21.203776553894571</c:v>
                </c:pt>
                <c:pt idx="270">
                  <c:v>21.28245476003147</c:v>
                </c:pt>
                <c:pt idx="271">
                  <c:v>21.36113296616837</c:v>
                </c:pt>
                <c:pt idx="272">
                  <c:v>21.439811172305269</c:v>
                </c:pt>
                <c:pt idx="273">
                  <c:v>21.518489378442169</c:v>
                </c:pt>
                <c:pt idx="274">
                  <c:v>21.597167584579072</c:v>
                </c:pt>
                <c:pt idx="275">
                  <c:v>21.675845790715972</c:v>
                </c:pt>
                <c:pt idx="276">
                  <c:v>21.754523996852871</c:v>
                </c:pt>
                <c:pt idx="277">
                  <c:v>21.833202202989771</c:v>
                </c:pt>
                <c:pt idx="278">
                  <c:v>21.91188040912667</c:v>
                </c:pt>
                <c:pt idx="279">
                  <c:v>21.99055861526357</c:v>
                </c:pt>
                <c:pt idx="280">
                  <c:v>22.069236821400469</c:v>
                </c:pt>
                <c:pt idx="281">
                  <c:v>22.147915027537373</c:v>
                </c:pt>
                <c:pt idx="282">
                  <c:v>22.226593233674272</c:v>
                </c:pt>
                <c:pt idx="283">
                  <c:v>22.305271439811172</c:v>
                </c:pt>
                <c:pt idx="284">
                  <c:v>22.383949645948071</c:v>
                </c:pt>
                <c:pt idx="285">
                  <c:v>22.462627852084971</c:v>
                </c:pt>
                <c:pt idx="286">
                  <c:v>22.541306058221871</c:v>
                </c:pt>
                <c:pt idx="287">
                  <c:v>22.61998426435877</c:v>
                </c:pt>
                <c:pt idx="288">
                  <c:v>22.69866247049567</c:v>
                </c:pt>
                <c:pt idx="289">
                  <c:v>22.777340676632573</c:v>
                </c:pt>
                <c:pt idx="290">
                  <c:v>22.856018882769472</c:v>
                </c:pt>
                <c:pt idx="291">
                  <c:v>22.934697088906372</c:v>
                </c:pt>
                <c:pt idx="292">
                  <c:v>23.013375295043272</c:v>
                </c:pt>
                <c:pt idx="293">
                  <c:v>23.092053501180171</c:v>
                </c:pt>
                <c:pt idx="294">
                  <c:v>23.170731707317071</c:v>
                </c:pt>
                <c:pt idx="295">
                  <c:v>23.24940991345397</c:v>
                </c:pt>
                <c:pt idx="296">
                  <c:v>23.328088119590873</c:v>
                </c:pt>
                <c:pt idx="297">
                  <c:v>23.406766325727773</c:v>
                </c:pt>
                <c:pt idx="298">
                  <c:v>23.485444531864673</c:v>
                </c:pt>
                <c:pt idx="299">
                  <c:v>23.564122738001572</c:v>
                </c:pt>
                <c:pt idx="300">
                  <c:v>23.642800944138472</c:v>
                </c:pt>
                <c:pt idx="301">
                  <c:v>23.721479150275371</c:v>
                </c:pt>
                <c:pt idx="302">
                  <c:v>23.800157356412271</c:v>
                </c:pt>
                <c:pt idx="303">
                  <c:v>23.878835562549174</c:v>
                </c:pt>
                <c:pt idx="304">
                  <c:v>23.957513768686074</c:v>
                </c:pt>
                <c:pt idx="305">
                  <c:v>24.036191974822973</c:v>
                </c:pt>
                <c:pt idx="306">
                  <c:v>24.114870180959873</c:v>
                </c:pt>
                <c:pt idx="307">
                  <c:v>24.193548387096772</c:v>
                </c:pt>
                <c:pt idx="308">
                  <c:v>24.272226593233672</c:v>
                </c:pt>
                <c:pt idx="309">
                  <c:v>24.350904799370571</c:v>
                </c:pt>
                <c:pt idx="310">
                  <c:v>24.429583005507475</c:v>
                </c:pt>
                <c:pt idx="311">
                  <c:v>24.508261211644374</c:v>
                </c:pt>
                <c:pt idx="312">
                  <c:v>24.586939417781274</c:v>
                </c:pt>
                <c:pt idx="313">
                  <c:v>24.665617623918173</c:v>
                </c:pt>
                <c:pt idx="314">
                  <c:v>24.744295830055073</c:v>
                </c:pt>
                <c:pt idx="315">
                  <c:v>24.822974036191972</c:v>
                </c:pt>
                <c:pt idx="316">
                  <c:v>24.901652242328872</c:v>
                </c:pt>
                <c:pt idx="317">
                  <c:v>24.980330448465775</c:v>
                </c:pt>
                <c:pt idx="318">
                  <c:v>25.059008654602675</c:v>
                </c:pt>
                <c:pt idx="319">
                  <c:v>25.137686860739574</c:v>
                </c:pt>
                <c:pt idx="320">
                  <c:v>25.216365066876474</c:v>
                </c:pt>
                <c:pt idx="321">
                  <c:v>25.295043273013373</c:v>
                </c:pt>
                <c:pt idx="322">
                  <c:v>25.373721479150273</c:v>
                </c:pt>
                <c:pt idx="323">
                  <c:v>25.452399685287173</c:v>
                </c:pt>
                <c:pt idx="324">
                  <c:v>25.531077891424076</c:v>
                </c:pt>
                <c:pt idx="325">
                  <c:v>25.609756097560975</c:v>
                </c:pt>
                <c:pt idx="326">
                  <c:v>25.688434303697875</c:v>
                </c:pt>
                <c:pt idx="327">
                  <c:v>25.767112509834774</c:v>
                </c:pt>
                <c:pt idx="328">
                  <c:v>25.845790715971674</c:v>
                </c:pt>
                <c:pt idx="329">
                  <c:v>25.924468922108574</c:v>
                </c:pt>
                <c:pt idx="330">
                  <c:v>26.003147128245473</c:v>
                </c:pt>
                <c:pt idx="331">
                  <c:v>26.081825334382376</c:v>
                </c:pt>
                <c:pt idx="332">
                  <c:v>26.160503540519276</c:v>
                </c:pt>
                <c:pt idx="333">
                  <c:v>26.239181746656175</c:v>
                </c:pt>
                <c:pt idx="334">
                  <c:v>26.317859952793075</c:v>
                </c:pt>
                <c:pt idx="335">
                  <c:v>26.396538158929975</c:v>
                </c:pt>
                <c:pt idx="336">
                  <c:v>26.475216365066874</c:v>
                </c:pt>
                <c:pt idx="337">
                  <c:v>26.553894571203774</c:v>
                </c:pt>
                <c:pt idx="338">
                  <c:v>26.632572777340677</c:v>
                </c:pt>
                <c:pt idx="339">
                  <c:v>26.711250983477576</c:v>
                </c:pt>
                <c:pt idx="340">
                  <c:v>26.789929189614476</c:v>
                </c:pt>
                <c:pt idx="341">
                  <c:v>26.868607395751376</c:v>
                </c:pt>
                <c:pt idx="342">
                  <c:v>26.947285601888275</c:v>
                </c:pt>
                <c:pt idx="343">
                  <c:v>27.025963808025175</c:v>
                </c:pt>
                <c:pt idx="344">
                  <c:v>27.104642014162074</c:v>
                </c:pt>
                <c:pt idx="345">
                  <c:v>27.183320220298977</c:v>
                </c:pt>
                <c:pt idx="346">
                  <c:v>27.261998426435877</c:v>
                </c:pt>
                <c:pt idx="347">
                  <c:v>27.340676632572777</c:v>
                </c:pt>
                <c:pt idx="348">
                  <c:v>27.419354838709676</c:v>
                </c:pt>
                <c:pt idx="349">
                  <c:v>27.498033044846576</c:v>
                </c:pt>
                <c:pt idx="350">
                  <c:v>27.576711250983475</c:v>
                </c:pt>
                <c:pt idx="351">
                  <c:v>27.655389457120375</c:v>
                </c:pt>
                <c:pt idx="352">
                  <c:v>27.734067663257278</c:v>
                </c:pt>
                <c:pt idx="353">
                  <c:v>27.812745869394178</c:v>
                </c:pt>
                <c:pt idx="354">
                  <c:v>27.891424075531077</c:v>
                </c:pt>
                <c:pt idx="355">
                  <c:v>27.970102281667977</c:v>
                </c:pt>
                <c:pt idx="356">
                  <c:v>28.048780487804876</c:v>
                </c:pt>
                <c:pt idx="357">
                  <c:v>28.127458693941776</c:v>
                </c:pt>
                <c:pt idx="358">
                  <c:v>28.206136900078675</c:v>
                </c:pt>
                <c:pt idx="359">
                  <c:v>28.284815106215575</c:v>
                </c:pt>
                <c:pt idx="360">
                  <c:v>28.363493312352478</c:v>
                </c:pt>
                <c:pt idx="361">
                  <c:v>28.442171518489378</c:v>
                </c:pt>
                <c:pt idx="362">
                  <c:v>28.520849724626277</c:v>
                </c:pt>
                <c:pt idx="363">
                  <c:v>28.599527930763177</c:v>
                </c:pt>
                <c:pt idx="364">
                  <c:v>28.678206136900076</c:v>
                </c:pt>
                <c:pt idx="365">
                  <c:v>28.756884343036976</c:v>
                </c:pt>
                <c:pt idx="366">
                  <c:v>28.835562549173876</c:v>
                </c:pt>
                <c:pt idx="367">
                  <c:v>28.914240755310779</c:v>
                </c:pt>
                <c:pt idx="368">
                  <c:v>28.992918961447678</c:v>
                </c:pt>
                <c:pt idx="369">
                  <c:v>29.071597167584578</c:v>
                </c:pt>
                <c:pt idx="370">
                  <c:v>29.150275373721477</c:v>
                </c:pt>
                <c:pt idx="371">
                  <c:v>29.228953579858377</c:v>
                </c:pt>
                <c:pt idx="372">
                  <c:v>29.307631785995277</c:v>
                </c:pt>
                <c:pt idx="373">
                  <c:v>29.386309992132176</c:v>
                </c:pt>
                <c:pt idx="374">
                  <c:v>29.464988198269079</c:v>
                </c:pt>
                <c:pt idx="375">
                  <c:v>29.543666404405979</c:v>
                </c:pt>
                <c:pt idx="376">
                  <c:v>29.622344610542878</c:v>
                </c:pt>
                <c:pt idx="377">
                  <c:v>29.701022816679778</c:v>
                </c:pt>
                <c:pt idx="378">
                  <c:v>29.779701022816678</c:v>
                </c:pt>
                <c:pt idx="379">
                  <c:v>29.858379228953577</c:v>
                </c:pt>
                <c:pt idx="380">
                  <c:v>29.937057435090477</c:v>
                </c:pt>
                <c:pt idx="381">
                  <c:v>30.01573564122738</c:v>
                </c:pt>
                <c:pt idx="382">
                  <c:v>30.094413847364279</c:v>
                </c:pt>
                <c:pt idx="383">
                  <c:v>30.173092053501179</c:v>
                </c:pt>
                <c:pt idx="384">
                  <c:v>30.251770259638079</c:v>
                </c:pt>
                <c:pt idx="385">
                  <c:v>30.330448465774978</c:v>
                </c:pt>
                <c:pt idx="386">
                  <c:v>30.409126671911878</c:v>
                </c:pt>
                <c:pt idx="387">
                  <c:v>30.487804878048777</c:v>
                </c:pt>
                <c:pt idx="388">
                  <c:v>30.56648308418568</c:v>
                </c:pt>
                <c:pt idx="389">
                  <c:v>30.64516129032258</c:v>
                </c:pt>
                <c:pt idx="390">
                  <c:v>30.72383949645948</c:v>
                </c:pt>
                <c:pt idx="391">
                  <c:v>30.802517702596379</c:v>
                </c:pt>
                <c:pt idx="392">
                  <c:v>30.881195908733279</c:v>
                </c:pt>
                <c:pt idx="393">
                  <c:v>30.959874114870178</c:v>
                </c:pt>
                <c:pt idx="394">
                  <c:v>31.038552321007078</c:v>
                </c:pt>
                <c:pt idx="395">
                  <c:v>31.117230527143981</c:v>
                </c:pt>
                <c:pt idx="396">
                  <c:v>31.195908733280881</c:v>
                </c:pt>
                <c:pt idx="397">
                  <c:v>31.27458693941778</c:v>
                </c:pt>
                <c:pt idx="398">
                  <c:v>31.35326514555468</c:v>
                </c:pt>
                <c:pt idx="399">
                  <c:v>31.431943351691579</c:v>
                </c:pt>
                <c:pt idx="400">
                  <c:v>31.510621557828479</c:v>
                </c:pt>
                <c:pt idx="401">
                  <c:v>31.589299763965379</c:v>
                </c:pt>
                <c:pt idx="402">
                  <c:v>31.667977970102282</c:v>
                </c:pt>
                <c:pt idx="403">
                  <c:v>31.746656176239181</c:v>
                </c:pt>
                <c:pt idx="404">
                  <c:v>31.825334382376081</c:v>
                </c:pt>
                <c:pt idx="405">
                  <c:v>31.90401258851298</c:v>
                </c:pt>
                <c:pt idx="406">
                  <c:v>31.98269079464988</c:v>
                </c:pt>
                <c:pt idx="407">
                  <c:v>32.061369000786783</c:v>
                </c:pt>
                <c:pt idx="408">
                  <c:v>32.140047206923683</c:v>
                </c:pt>
                <c:pt idx="409">
                  <c:v>32.218725413060582</c:v>
                </c:pt>
                <c:pt idx="410">
                  <c:v>32.297403619197482</c:v>
                </c:pt>
                <c:pt idx="411">
                  <c:v>32.376081825334381</c:v>
                </c:pt>
                <c:pt idx="412">
                  <c:v>32.454760031471281</c:v>
                </c:pt>
                <c:pt idx="413">
                  <c:v>32.533438237608181</c:v>
                </c:pt>
                <c:pt idx="414">
                  <c:v>32.61211644374508</c:v>
                </c:pt>
                <c:pt idx="415">
                  <c:v>32.69079464988198</c:v>
                </c:pt>
                <c:pt idx="416">
                  <c:v>32.769472856018879</c:v>
                </c:pt>
                <c:pt idx="417">
                  <c:v>32.848151062155779</c:v>
                </c:pt>
                <c:pt idx="418">
                  <c:v>32.926829268292678</c:v>
                </c:pt>
                <c:pt idx="419">
                  <c:v>33.005507474429578</c:v>
                </c:pt>
                <c:pt idx="420">
                  <c:v>33.084185680566485</c:v>
                </c:pt>
                <c:pt idx="421">
                  <c:v>33.162863886703384</c:v>
                </c:pt>
                <c:pt idx="422">
                  <c:v>33.241542092840284</c:v>
                </c:pt>
                <c:pt idx="423">
                  <c:v>33.320220298977183</c:v>
                </c:pt>
                <c:pt idx="424">
                  <c:v>33.398898505114083</c:v>
                </c:pt>
                <c:pt idx="425">
                  <c:v>33.477576711250983</c:v>
                </c:pt>
                <c:pt idx="426">
                  <c:v>33.556254917387882</c:v>
                </c:pt>
                <c:pt idx="427">
                  <c:v>33.634933123524782</c:v>
                </c:pt>
                <c:pt idx="428">
                  <c:v>33.713611329661681</c:v>
                </c:pt>
                <c:pt idx="429">
                  <c:v>33.792289535798581</c:v>
                </c:pt>
                <c:pt idx="430">
                  <c:v>33.87096774193548</c:v>
                </c:pt>
                <c:pt idx="431">
                  <c:v>33.94964594807238</c:v>
                </c:pt>
                <c:pt idx="432">
                  <c:v>34.02832415420928</c:v>
                </c:pt>
                <c:pt idx="433">
                  <c:v>34.107002360346179</c:v>
                </c:pt>
                <c:pt idx="434">
                  <c:v>34.185680566483086</c:v>
                </c:pt>
                <c:pt idx="435">
                  <c:v>34.264358772619985</c:v>
                </c:pt>
                <c:pt idx="436">
                  <c:v>34.343036978756885</c:v>
                </c:pt>
                <c:pt idx="437">
                  <c:v>34.421715184893785</c:v>
                </c:pt>
                <c:pt idx="438">
                  <c:v>34.500393391030684</c:v>
                </c:pt>
                <c:pt idx="439">
                  <c:v>34.579071597167584</c:v>
                </c:pt>
                <c:pt idx="440">
                  <c:v>34.657749803304483</c:v>
                </c:pt>
                <c:pt idx="441">
                  <c:v>34.736428009441383</c:v>
                </c:pt>
                <c:pt idx="442">
                  <c:v>34.815106215578282</c:v>
                </c:pt>
                <c:pt idx="443">
                  <c:v>34.893784421715182</c:v>
                </c:pt>
                <c:pt idx="444">
                  <c:v>34.972462627852082</c:v>
                </c:pt>
                <c:pt idx="445">
                  <c:v>35.051140833988981</c:v>
                </c:pt>
                <c:pt idx="446">
                  <c:v>35.129819040125881</c:v>
                </c:pt>
                <c:pt idx="447">
                  <c:v>35.20849724626278</c:v>
                </c:pt>
                <c:pt idx="448">
                  <c:v>35.287175452399687</c:v>
                </c:pt>
                <c:pt idx="449">
                  <c:v>35.365853658536587</c:v>
                </c:pt>
                <c:pt idx="450">
                  <c:v>35.444531864673486</c:v>
                </c:pt>
                <c:pt idx="451">
                  <c:v>35.523210070810386</c:v>
                </c:pt>
                <c:pt idx="452">
                  <c:v>35.601888276947285</c:v>
                </c:pt>
                <c:pt idx="453">
                  <c:v>35.680566483084185</c:v>
                </c:pt>
                <c:pt idx="454">
                  <c:v>35.759244689221084</c:v>
                </c:pt>
                <c:pt idx="455">
                  <c:v>35.837922895357984</c:v>
                </c:pt>
                <c:pt idx="456">
                  <c:v>35.916601101494884</c:v>
                </c:pt>
                <c:pt idx="457">
                  <c:v>35.995279307631783</c:v>
                </c:pt>
                <c:pt idx="458">
                  <c:v>36.073957513768683</c:v>
                </c:pt>
                <c:pt idx="459">
                  <c:v>36.152635719905582</c:v>
                </c:pt>
                <c:pt idx="460">
                  <c:v>36.231313926042482</c:v>
                </c:pt>
                <c:pt idx="461">
                  <c:v>36.309992132179381</c:v>
                </c:pt>
                <c:pt idx="462">
                  <c:v>36.388670338316281</c:v>
                </c:pt>
                <c:pt idx="463">
                  <c:v>36.467348544453188</c:v>
                </c:pt>
                <c:pt idx="464">
                  <c:v>36.546026750590087</c:v>
                </c:pt>
                <c:pt idx="465">
                  <c:v>36.624704956726987</c:v>
                </c:pt>
                <c:pt idx="466">
                  <c:v>36.703383162863886</c:v>
                </c:pt>
                <c:pt idx="467">
                  <c:v>36.782061369000786</c:v>
                </c:pt>
                <c:pt idx="468">
                  <c:v>36.860739575137686</c:v>
                </c:pt>
                <c:pt idx="469">
                  <c:v>36.939417781274585</c:v>
                </c:pt>
                <c:pt idx="470">
                  <c:v>37.018095987411485</c:v>
                </c:pt>
                <c:pt idx="471">
                  <c:v>37.096774193548384</c:v>
                </c:pt>
                <c:pt idx="472">
                  <c:v>37.175452399685284</c:v>
                </c:pt>
                <c:pt idx="473">
                  <c:v>37.254130605822183</c:v>
                </c:pt>
                <c:pt idx="474">
                  <c:v>37.332808811959083</c:v>
                </c:pt>
                <c:pt idx="475">
                  <c:v>37.411487018095983</c:v>
                </c:pt>
                <c:pt idx="476">
                  <c:v>37.490165224232882</c:v>
                </c:pt>
                <c:pt idx="477">
                  <c:v>37.568843430369789</c:v>
                </c:pt>
                <c:pt idx="478">
                  <c:v>37.647521636506688</c:v>
                </c:pt>
                <c:pt idx="479">
                  <c:v>37.726199842643588</c:v>
                </c:pt>
                <c:pt idx="480">
                  <c:v>37.804878048780488</c:v>
                </c:pt>
                <c:pt idx="481">
                  <c:v>37.883556254917387</c:v>
                </c:pt>
                <c:pt idx="482">
                  <c:v>37.962234461054287</c:v>
                </c:pt>
                <c:pt idx="483">
                  <c:v>38.040912667191186</c:v>
                </c:pt>
                <c:pt idx="484">
                  <c:v>38.119590873328086</c:v>
                </c:pt>
                <c:pt idx="485">
                  <c:v>38.198269079464986</c:v>
                </c:pt>
                <c:pt idx="486">
                  <c:v>38.276947285601885</c:v>
                </c:pt>
                <c:pt idx="487">
                  <c:v>38.355625491738785</c:v>
                </c:pt>
                <c:pt idx="488">
                  <c:v>38.434303697875684</c:v>
                </c:pt>
                <c:pt idx="489">
                  <c:v>38.512981904012584</c:v>
                </c:pt>
                <c:pt idx="490">
                  <c:v>38.591660110149483</c:v>
                </c:pt>
                <c:pt idx="491">
                  <c:v>38.67033831628639</c:v>
                </c:pt>
                <c:pt idx="492">
                  <c:v>38.74901652242329</c:v>
                </c:pt>
                <c:pt idx="493">
                  <c:v>38.827694728560189</c:v>
                </c:pt>
                <c:pt idx="494">
                  <c:v>38.906372934697089</c:v>
                </c:pt>
                <c:pt idx="495">
                  <c:v>38.985051140833988</c:v>
                </c:pt>
                <c:pt idx="496">
                  <c:v>39.063729346970888</c:v>
                </c:pt>
                <c:pt idx="497">
                  <c:v>39.142407553107788</c:v>
                </c:pt>
                <c:pt idx="498">
                  <c:v>39.221085759244687</c:v>
                </c:pt>
                <c:pt idx="499">
                  <c:v>39.299763965381587</c:v>
                </c:pt>
                <c:pt idx="500">
                  <c:v>39.378442171518486</c:v>
                </c:pt>
                <c:pt idx="501">
                  <c:v>39.457120377655386</c:v>
                </c:pt>
                <c:pt idx="502">
                  <c:v>39.535798583792285</c:v>
                </c:pt>
                <c:pt idx="503">
                  <c:v>39.614476789929185</c:v>
                </c:pt>
                <c:pt idx="504">
                  <c:v>39.693154996066085</c:v>
                </c:pt>
                <c:pt idx="505">
                  <c:v>39.771833202202991</c:v>
                </c:pt>
                <c:pt idx="506">
                  <c:v>39.850511408339891</c:v>
                </c:pt>
                <c:pt idx="507">
                  <c:v>39.92918961447679</c:v>
                </c:pt>
                <c:pt idx="508">
                  <c:v>40.00786782061369</c:v>
                </c:pt>
                <c:pt idx="509">
                  <c:v>40.08654602675059</c:v>
                </c:pt>
                <c:pt idx="510">
                  <c:v>40.165224232887489</c:v>
                </c:pt>
                <c:pt idx="511">
                  <c:v>40.243902439024389</c:v>
                </c:pt>
                <c:pt idx="512">
                  <c:v>40.322580645161288</c:v>
                </c:pt>
                <c:pt idx="513">
                  <c:v>40.401258851298188</c:v>
                </c:pt>
                <c:pt idx="514">
                  <c:v>40.479937057435087</c:v>
                </c:pt>
                <c:pt idx="515">
                  <c:v>40.558615263571987</c:v>
                </c:pt>
                <c:pt idx="516">
                  <c:v>40.637293469708887</c:v>
                </c:pt>
                <c:pt idx="517">
                  <c:v>40.715971675845786</c:v>
                </c:pt>
                <c:pt idx="518">
                  <c:v>40.794649881982686</c:v>
                </c:pt>
                <c:pt idx="519">
                  <c:v>40.873328088119585</c:v>
                </c:pt>
                <c:pt idx="520">
                  <c:v>40.952006294256492</c:v>
                </c:pt>
                <c:pt idx="521">
                  <c:v>41.030684500393392</c:v>
                </c:pt>
                <c:pt idx="522">
                  <c:v>41.109362706530291</c:v>
                </c:pt>
                <c:pt idx="523">
                  <c:v>41.188040912667191</c:v>
                </c:pt>
                <c:pt idx="524">
                  <c:v>41.26671911880409</c:v>
                </c:pt>
                <c:pt idx="525">
                  <c:v>41.34539732494099</c:v>
                </c:pt>
                <c:pt idx="526">
                  <c:v>41.424075531077889</c:v>
                </c:pt>
                <c:pt idx="527">
                  <c:v>41.502753737214789</c:v>
                </c:pt>
                <c:pt idx="528">
                  <c:v>41.581431943351689</c:v>
                </c:pt>
                <c:pt idx="529">
                  <c:v>41.660110149488588</c:v>
                </c:pt>
                <c:pt idx="530">
                  <c:v>41.738788355625488</c:v>
                </c:pt>
                <c:pt idx="531">
                  <c:v>41.817466561762387</c:v>
                </c:pt>
                <c:pt idx="532">
                  <c:v>41.896144767899287</c:v>
                </c:pt>
                <c:pt idx="533">
                  <c:v>41.974822974036186</c:v>
                </c:pt>
                <c:pt idx="534">
                  <c:v>42.053501180173093</c:v>
                </c:pt>
                <c:pt idx="535">
                  <c:v>42.132179386309993</c:v>
                </c:pt>
                <c:pt idx="536">
                  <c:v>42.210857592446892</c:v>
                </c:pt>
                <c:pt idx="537">
                  <c:v>42.289535798583792</c:v>
                </c:pt>
                <c:pt idx="538">
                  <c:v>42.368214004720691</c:v>
                </c:pt>
                <c:pt idx="539">
                  <c:v>42.446892210857591</c:v>
                </c:pt>
                <c:pt idx="540">
                  <c:v>42.525570416994491</c:v>
                </c:pt>
                <c:pt idx="541">
                  <c:v>42.60424862313139</c:v>
                </c:pt>
                <c:pt idx="542">
                  <c:v>42.68292682926829</c:v>
                </c:pt>
                <c:pt idx="543">
                  <c:v>42.761605035405189</c:v>
                </c:pt>
                <c:pt idx="544">
                  <c:v>42.840283241542089</c:v>
                </c:pt>
                <c:pt idx="545">
                  <c:v>42.918961447678988</c:v>
                </c:pt>
                <c:pt idx="546">
                  <c:v>42.997639653815888</c:v>
                </c:pt>
                <c:pt idx="547">
                  <c:v>43.076317859952788</c:v>
                </c:pt>
                <c:pt idx="548">
                  <c:v>43.154996066089694</c:v>
                </c:pt>
                <c:pt idx="549">
                  <c:v>43.233674272226594</c:v>
                </c:pt>
                <c:pt idx="550">
                  <c:v>43.312352478363493</c:v>
                </c:pt>
                <c:pt idx="551">
                  <c:v>43.391030684500393</c:v>
                </c:pt>
                <c:pt idx="552">
                  <c:v>43.469708890637293</c:v>
                </c:pt>
                <c:pt idx="553">
                  <c:v>43.548387096774192</c:v>
                </c:pt>
                <c:pt idx="554">
                  <c:v>43.627065302911092</c:v>
                </c:pt>
                <c:pt idx="555">
                  <c:v>43.705743509047991</c:v>
                </c:pt>
                <c:pt idx="556">
                  <c:v>43.784421715184891</c:v>
                </c:pt>
                <c:pt idx="557">
                  <c:v>43.86309992132179</c:v>
                </c:pt>
                <c:pt idx="558">
                  <c:v>43.94177812745869</c:v>
                </c:pt>
                <c:pt idx="559">
                  <c:v>44.02045633359559</c:v>
                </c:pt>
                <c:pt idx="560">
                  <c:v>44.099134539732489</c:v>
                </c:pt>
                <c:pt idx="561">
                  <c:v>44.177812745869389</c:v>
                </c:pt>
                <c:pt idx="562">
                  <c:v>44.256490952006295</c:v>
                </c:pt>
                <c:pt idx="563">
                  <c:v>44.335169158143195</c:v>
                </c:pt>
                <c:pt idx="564">
                  <c:v>44.413847364280095</c:v>
                </c:pt>
                <c:pt idx="565">
                  <c:v>44.492525570416994</c:v>
                </c:pt>
                <c:pt idx="566">
                  <c:v>44.571203776553894</c:v>
                </c:pt>
                <c:pt idx="567">
                  <c:v>44.649881982690793</c:v>
                </c:pt>
                <c:pt idx="568">
                  <c:v>44.728560188827693</c:v>
                </c:pt>
                <c:pt idx="569">
                  <c:v>44.807238394964592</c:v>
                </c:pt>
                <c:pt idx="570">
                  <c:v>44.885916601101492</c:v>
                </c:pt>
                <c:pt idx="571">
                  <c:v>44.964594807238392</c:v>
                </c:pt>
                <c:pt idx="572">
                  <c:v>45.043273013375291</c:v>
                </c:pt>
                <c:pt idx="573">
                  <c:v>45.121951219512191</c:v>
                </c:pt>
                <c:pt idx="574">
                  <c:v>45.20062942564909</c:v>
                </c:pt>
                <c:pt idx="575">
                  <c:v>45.27930763178599</c:v>
                </c:pt>
                <c:pt idx="576">
                  <c:v>45.35798583792289</c:v>
                </c:pt>
                <c:pt idx="577">
                  <c:v>45.436664044059796</c:v>
                </c:pt>
                <c:pt idx="578">
                  <c:v>45.515342250196696</c:v>
                </c:pt>
                <c:pt idx="579">
                  <c:v>45.594020456333595</c:v>
                </c:pt>
                <c:pt idx="580">
                  <c:v>45.672698662470495</c:v>
                </c:pt>
                <c:pt idx="581">
                  <c:v>45.751376868607394</c:v>
                </c:pt>
                <c:pt idx="582">
                  <c:v>45.830055074744294</c:v>
                </c:pt>
                <c:pt idx="583">
                  <c:v>45.908733280881194</c:v>
                </c:pt>
                <c:pt idx="584">
                  <c:v>45.987411487018093</c:v>
                </c:pt>
                <c:pt idx="585">
                  <c:v>46.066089693154993</c:v>
                </c:pt>
                <c:pt idx="586">
                  <c:v>46.144767899291892</c:v>
                </c:pt>
                <c:pt idx="587">
                  <c:v>46.223446105428792</c:v>
                </c:pt>
                <c:pt idx="588">
                  <c:v>46.302124311565692</c:v>
                </c:pt>
                <c:pt idx="589">
                  <c:v>46.380802517702591</c:v>
                </c:pt>
                <c:pt idx="590">
                  <c:v>46.459480723839491</c:v>
                </c:pt>
                <c:pt idx="591">
                  <c:v>46.538158929976397</c:v>
                </c:pt>
                <c:pt idx="592">
                  <c:v>46.616837136113297</c:v>
                </c:pt>
                <c:pt idx="593">
                  <c:v>46.695515342250197</c:v>
                </c:pt>
                <c:pt idx="594">
                  <c:v>46.774193548387096</c:v>
                </c:pt>
                <c:pt idx="595">
                  <c:v>46.852871754523996</c:v>
                </c:pt>
                <c:pt idx="596">
                  <c:v>46.931549960660895</c:v>
                </c:pt>
                <c:pt idx="597">
                  <c:v>47.010228166797795</c:v>
                </c:pt>
                <c:pt idx="598">
                  <c:v>47.088906372934694</c:v>
                </c:pt>
                <c:pt idx="599">
                  <c:v>47.167584579071594</c:v>
                </c:pt>
                <c:pt idx="600">
                  <c:v>47.246262785208494</c:v>
                </c:pt>
                <c:pt idx="601">
                  <c:v>47.324940991345393</c:v>
                </c:pt>
                <c:pt idx="602">
                  <c:v>47.403619197482293</c:v>
                </c:pt>
                <c:pt idx="603">
                  <c:v>47.482297403619192</c:v>
                </c:pt>
                <c:pt idx="604">
                  <c:v>47.560975609756092</c:v>
                </c:pt>
                <c:pt idx="605">
                  <c:v>47.639653815892999</c:v>
                </c:pt>
                <c:pt idx="606">
                  <c:v>47.718332022029898</c:v>
                </c:pt>
                <c:pt idx="607">
                  <c:v>47.797010228166798</c:v>
                </c:pt>
                <c:pt idx="608">
                  <c:v>47.875688434303697</c:v>
                </c:pt>
                <c:pt idx="609">
                  <c:v>47.954366640440597</c:v>
                </c:pt>
                <c:pt idx="610">
                  <c:v>48.033044846577496</c:v>
                </c:pt>
                <c:pt idx="611">
                  <c:v>48.111723052714396</c:v>
                </c:pt>
                <c:pt idx="612">
                  <c:v>48.190401258851296</c:v>
                </c:pt>
                <c:pt idx="613">
                  <c:v>48.269079464988195</c:v>
                </c:pt>
                <c:pt idx="614">
                  <c:v>48.347757671125095</c:v>
                </c:pt>
                <c:pt idx="615">
                  <c:v>48.426435877261994</c:v>
                </c:pt>
                <c:pt idx="616">
                  <c:v>48.505114083398894</c:v>
                </c:pt>
                <c:pt idx="617">
                  <c:v>48.583792289535793</c:v>
                </c:pt>
                <c:pt idx="618">
                  <c:v>48.662470495672693</c:v>
                </c:pt>
                <c:pt idx="619">
                  <c:v>48.7411487018096</c:v>
                </c:pt>
                <c:pt idx="620">
                  <c:v>48.819826907946499</c:v>
                </c:pt>
                <c:pt idx="621">
                  <c:v>48.898505114083399</c:v>
                </c:pt>
                <c:pt idx="622">
                  <c:v>48.977183320220298</c:v>
                </c:pt>
                <c:pt idx="623">
                  <c:v>49.055861526357198</c:v>
                </c:pt>
                <c:pt idx="624">
                  <c:v>49.134539732494098</c:v>
                </c:pt>
                <c:pt idx="625">
                  <c:v>49.213217938630997</c:v>
                </c:pt>
                <c:pt idx="626">
                  <c:v>49.291896144767897</c:v>
                </c:pt>
                <c:pt idx="627">
                  <c:v>49.370574350904796</c:v>
                </c:pt>
                <c:pt idx="628">
                  <c:v>49.449252557041696</c:v>
                </c:pt>
                <c:pt idx="629">
                  <c:v>49.527930763178595</c:v>
                </c:pt>
                <c:pt idx="630">
                  <c:v>49.606608969315495</c:v>
                </c:pt>
                <c:pt idx="631">
                  <c:v>49.685287175452395</c:v>
                </c:pt>
                <c:pt idx="632">
                  <c:v>49.763965381589294</c:v>
                </c:pt>
                <c:pt idx="633">
                  <c:v>49.842643587726201</c:v>
                </c:pt>
                <c:pt idx="634">
                  <c:v>49.9213217938631</c:v>
                </c:pt>
                <c:pt idx="635">
                  <c:v>50</c:v>
                </c:pt>
                <c:pt idx="636">
                  <c:v>50.0786782061369</c:v>
                </c:pt>
                <c:pt idx="637">
                  <c:v>50.157356412273799</c:v>
                </c:pt>
                <c:pt idx="638">
                  <c:v>50.236034618410699</c:v>
                </c:pt>
                <c:pt idx="639">
                  <c:v>50.314712824547598</c:v>
                </c:pt>
                <c:pt idx="640">
                  <c:v>50.393391030684498</c:v>
                </c:pt>
                <c:pt idx="641">
                  <c:v>50.472069236821397</c:v>
                </c:pt>
                <c:pt idx="642">
                  <c:v>50.550747442958297</c:v>
                </c:pt>
                <c:pt idx="643">
                  <c:v>50.629425649095197</c:v>
                </c:pt>
                <c:pt idx="644">
                  <c:v>50.708103855232096</c:v>
                </c:pt>
                <c:pt idx="645">
                  <c:v>50.786782061368996</c:v>
                </c:pt>
                <c:pt idx="646">
                  <c:v>50.865460267505895</c:v>
                </c:pt>
                <c:pt idx="647">
                  <c:v>50.944138473642795</c:v>
                </c:pt>
                <c:pt idx="648">
                  <c:v>51.022816679779702</c:v>
                </c:pt>
                <c:pt idx="649">
                  <c:v>51.101494885916601</c:v>
                </c:pt>
                <c:pt idx="650">
                  <c:v>51.180173092053501</c:v>
                </c:pt>
                <c:pt idx="651">
                  <c:v>51.2588512981904</c:v>
                </c:pt>
                <c:pt idx="652">
                  <c:v>51.3375295043273</c:v>
                </c:pt>
                <c:pt idx="653">
                  <c:v>51.416207710464199</c:v>
                </c:pt>
                <c:pt idx="654">
                  <c:v>51.494885916601099</c:v>
                </c:pt>
                <c:pt idx="655">
                  <c:v>51.573564122737999</c:v>
                </c:pt>
                <c:pt idx="656">
                  <c:v>51.652242328874898</c:v>
                </c:pt>
                <c:pt idx="657">
                  <c:v>51.730920535011798</c:v>
                </c:pt>
                <c:pt idx="658">
                  <c:v>51.809598741148697</c:v>
                </c:pt>
                <c:pt idx="659">
                  <c:v>51.888276947285597</c:v>
                </c:pt>
                <c:pt idx="660">
                  <c:v>51.966955153422496</c:v>
                </c:pt>
                <c:pt idx="661">
                  <c:v>52.045633359559396</c:v>
                </c:pt>
                <c:pt idx="662">
                  <c:v>52.124311565696303</c:v>
                </c:pt>
                <c:pt idx="663">
                  <c:v>52.202989771833202</c:v>
                </c:pt>
                <c:pt idx="664">
                  <c:v>52.281667977970102</c:v>
                </c:pt>
                <c:pt idx="665">
                  <c:v>52.360346184107001</c:v>
                </c:pt>
                <c:pt idx="666">
                  <c:v>52.439024390243901</c:v>
                </c:pt>
                <c:pt idx="667">
                  <c:v>52.517702596380801</c:v>
                </c:pt>
                <c:pt idx="668">
                  <c:v>52.5963808025177</c:v>
                </c:pt>
                <c:pt idx="669">
                  <c:v>52.6750590086546</c:v>
                </c:pt>
                <c:pt idx="670">
                  <c:v>52.753737214791499</c:v>
                </c:pt>
                <c:pt idx="671">
                  <c:v>52.832415420928399</c:v>
                </c:pt>
                <c:pt idx="672">
                  <c:v>52.911093627065299</c:v>
                </c:pt>
                <c:pt idx="673">
                  <c:v>52.989771833202198</c:v>
                </c:pt>
                <c:pt idx="674">
                  <c:v>53.068450039339098</c:v>
                </c:pt>
                <c:pt idx="675">
                  <c:v>53.147128245475997</c:v>
                </c:pt>
                <c:pt idx="676">
                  <c:v>53.225806451612904</c:v>
                </c:pt>
                <c:pt idx="677">
                  <c:v>53.304484657749803</c:v>
                </c:pt>
                <c:pt idx="678">
                  <c:v>53.383162863886703</c:v>
                </c:pt>
                <c:pt idx="679">
                  <c:v>53.461841070023603</c:v>
                </c:pt>
                <c:pt idx="680">
                  <c:v>53.540519276160502</c:v>
                </c:pt>
                <c:pt idx="681">
                  <c:v>53.619197482297402</c:v>
                </c:pt>
                <c:pt idx="682">
                  <c:v>53.697875688434301</c:v>
                </c:pt>
                <c:pt idx="683">
                  <c:v>53.776553894571201</c:v>
                </c:pt>
                <c:pt idx="684">
                  <c:v>53.855232100708101</c:v>
                </c:pt>
                <c:pt idx="685">
                  <c:v>53.933910306845</c:v>
                </c:pt>
                <c:pt idx="686">
                  <c:v>54.0125885129819</c:v>
                </c:pt>
                <c:pt idx="687">
                  <c:v>54.091266719118799</c:v>
                </c:pt>
                <c:pt idx="688">
                  <c:v>54.169944925255699</c:v>
                </c:pt>
                <c:pt idx="689">
                  <c:v>54.248623131392598</c:v>
                </c:pt>
                <c:pt idx="690">
                  <c:v>54.327301337529505</c:v>
                </c:pt>
                <c:pt idx="691">
                  <c:v>54.405979543666405</c:v>
                </c:pt>
                <c:pt idx="692">
                  <c:v>54.484657749803304</c:v>
                </c:pt>
                <c:pt idx="693">
                  <c:v>54.563335955940204</c:v>
                </c:pt>
                <c:pt idx="694">
                  <c:v>54.642014162077103</c:v>
                </c:pt>
                <c:pt idx="695">
                  <c:v>54.720692368214003</c:v>
                </c:pt>
                <c:pt idx="696">
                  <c:v>54.799370574350903</c:v>
                </c:pt>
                <c:pt idx="697">
                  <c:v>54.878048780487802</c:v>
                </c:pt>
                <c:pt idx="698">
                  <c:v>54.956726986624702</c:v>
                </c:pt>
                <c:pt idx="699">
                  <c:v>55.035405192761601</c:v>
                </c:pt>
                <c:pt idx="700">
                  <c:v>55.114083398898501</c:v>
                </c:pt>
                <c:pt idx="701">
                  <c:v>55.1927616050354</c:v>
                </c:pt>
                <c:pt idx="702">
                  <c:v>55.2714398111723</c:v>
                </c:pt>
                <c:pt idx="703">
                  <c:v>55.3501180173092</c:v>
                </c:pt>
                <c:pt idx="704">
                  <c:v>55.428796223446106</c:v>
                </c:pt>
                <c:pt idx="705">
                  <c:v>55.507474429583006</c:v>
                </c:pt>
                <c:pt idx="706">
                  <c:v>55.586152635719905</c:v>
                </c:pt>
                <c:pt idx="707">
                  <c:v>55.664830841856805</c:v>
                </c:pt>
                <c:pt idx="708">
                  <c:v>55.743509047993705</c:v>
                </c:pt>
                <c:pt idx="709">
                  <c:v>55.822187254130604</c:v>
                </c:pt>
                <c:pt idx="710">
                  <c:v>55.900865460267504</c:v>
                </c:pt>
                <c:pt idx="711">
                  <c:v>55.979543666404403</c:v>
                </c:pt>
                <c:pt idx="712">
                  <c:v>56.058221872541303</c:v>
                </c:pt>
                <c:pt idx="713">
                  <c:v>56.136900078678202</c:v>
                </c:pt>
                <c:pt idx="714">
                  <c:v>56.215578284815102</c:v>
                </c:pt>
                <c:pt idx="715">
                  <c:v>56.294256490952002</c:v>
                </c:pt>
                <c:pt idx="716">
                  <c:v>56.372934697088901</c:v>
                </c:pt>
                <c:pt idx="717">
                  <c:v>56.451612903225801</c:v>
                </c:pt>
                <c:pt idx="718">
                  <c:v>56.5302911093627</c:v>
                </c:pt>
                <c:pt idx="719">
                  <c:v>56.608969315499607</c:v>
                </c:pt>
                <c:pt idx="720">
                  <c:v>56.687647521636507</c:v>
                </c:pt>
                <c:pt idx="721">
                  <c:v>56.766325727773406</c:v>
                </c:pt>
                <c:pt idx="722">
                  <c:v>56.845003933910306</c:v>
                </c:pt>
                <c:pt idx="723">
                  <c:v>56.923682140047205</c:v>
                </c:pt>
                <c:pt idx="724">
                  <c:v>57.002360346184105</c:v>
                </c:pt>
                <c:pt idx="725">
                  <c:v>57.081038552321004</c:v>
                </c:pt>
                <c:pt idx="726">
                  <c:v>57.159716758457904</c:v>
                </c:pt>
                <c:pt idx="727">
                  <c:v>57.238394964594804</c:v>
                </c:pt>
                <c:pt idx="728">
                  <c:v>57.317073170731703</c:v>
                </c:pt>
                <c:pt idx="729">
                  <c:v>57.395751376868603</c:v>
                </c:pt>
                <c:pt idx="730">
                  <c:v>57.474429583005502</c:v>
                </c:pt>
                <c:pt idx="731">
                  <c:v>57.553107789142402</c:v>
                </c:pt>
                <c:pt idx="732">
                  <c:v>57.631785995279301</c:v>
                </c:pt>
                <c:pt idx="733">
                  <c:v>57.710464201416208</c:v>
                </c:pt>
                <c:pt idx="734">
                  <c:v>57.789142407553108</c:v>
                </c:pt>
                <c:pt idx="735">
                  <c:v>57.867820613690007</c:v>
                </c:pt>
                <c:pt idx="736">
                  <c:v>57.946498819826907</c:v>
                </c:pt>
                <c:pt idx="737">
                  <c:v>58.025177025963806</c:v>
                </c:pt>
                <c:pt idx="738">
                  <c:v>58.103855232100706</c:v>
                </c:pt>
                <c:pt idx="739">
                  <c:v>58.182533438237606</c:v>
                </c:pt>
                <c:pt idx="740">
                  <c:v>58.261211644374505</c:v>
                </c:pt>
                <c:pt idx="741">
                  <c:v>58.339889850511405</c:v>
                </c:pt>
                <c:pt idx="742">
                  <c:v>58.418568056648304</c:v>
                </c:pt>
                <c:pt idx="743">
                  <c:v>58.497246262785204</c:v>
                </c:pt>
                <c:pt idx="744">
                  <c:v>58.575924468922103</c:v>
                </c:pt>
                <c:pt idx="745">
                  <c:v>58.654602675059003</c:v>
                </c:pt>
                <c:pt idx="746">
                  <c:v>58.733280881195903</c:v>
                </c:pt>
                <c:pt idx="747">
                  <c:v>58.811959087332809</c:v>
                </c:pt>
                <c:pt idx="748">
                  <c:v>58.890637293469709</c:v>
                </c:pt>
                <c:pt idx="749">
                  <c:v>58.969315499606608</c:v>
                </c:pt>
                <c:pt idx="750">
                  <c:v>59.047993705743508</c:v>
                </c:pt>
                <c:pt idx="751">
                  <c:v>59.126671911880408</c:v>
                </c:pt>
                <c:pt idx="752">
                  <c:v>59.205350118017307</c:v>
                </c:pt>
                <c:pt idx="753">
                  <c:v>59.284028324154207</c:v>
                </c:pt>
                <c:pt idx="754">
                  <c:v>59.362706530291106</c:v>
                </c:pt>
                <c:pt idx="755">
                  <c:v>59.441384736428006</c:v>
                </c:pt>
                <c:pt idx="756">
                  <c:v>59.520062942564905</c:v>
                </c:pt>
                <c:pt idx="757">
                  <c:v>59.598741148701805</c:v>
                </c:pt>
                <c:pt idx="758">
                  <c:v>59.677419354838705</c:v>
                </c:pt>
                <c:pt idx="759">
                  <c:v>59.756097560975604</c:v>
                </c:pt>
                <c:pt idx="760">
                  <c:v>59.834775767112504</c:v>
                </c:pt>
                <c:pt idx="761">
                  <c:v>59.91345397324941</c:v>
                </c:pt>
                <c:pt idx="762">
                  <c:v>59.99213217938631</c:v>
                </c:pt>
                <c:pt idx="763">
                  <c:v>60.07081038552321</c:v>
                </c:pt>
                <c:pt idx="764">
                  <c:v>60.149488591660109</c:v>
                </c:pt>
                <c:pt idx="765">
                  <c:v>60.228166797797009</c:v>
                </c:pt>
                <c:pt idx="766">
                  <c:v>60.306845003933908</c:v>
                </c:pt>
                <c:pt idx="767">
                  <c:v>60.385523210070808</c:v>
                </c:pt>
                <c:pt idx="768">
                  <c:v>60.464201416207707</c:v>
                </c:pt>
                <c:pt idx="769">
                  <c:v>60.542879622344607</c:v>
                </c:pt>
                <c:pt idx="770">
                  <c:v>60.621557828481507</c:v>
                </c:pt>
                <c:pt idx="771">
                  <c:v>60.700236034618406</c:v>
                </c:pt>
                <c:pt idx="772">
                  <c:v>60.778914240755306</c:v>
                </c:pt>
                <c:pt idx="773">
                  <c:v>60.857592446892205</c:v>
                </c:pt>
                <c:pt idx="774">
                  <c:v>60.936270653029105</c:v>
                </c:pt>
                <c:pt idx="775">
                  <c:v>61.014948859166005</c:v>
                </c:pt>
                <c:pt idx="776">
                  <c:v>61.093627065302911</c:v>
                </c:pt>
                <c:pt idx="777">
                  <c:v>61.172305271439811</c:v>
                </c:pt>
                <c:pt idx="778">
                  <c:v>61.25098347757671</c:v>
                </c:pt>
                <c:pt idx="779">
                  <c:v>61.32966168371361</c:v>
                </c:pt>
                <c:pt idx="780">
                  <c:v>61.40833988985051</c:v>
                </c:pt>
                <c:pt idx="781">
                  <c:v>61.487018095987409</c:v>
                </c:pt>
                <c:pt idx="782">
                  <c:v>61.565696302124309</c:v>
                </c:pt>
                <c:pt idx="783">
                  <c:v>61.644374508261208</c:v>
                </c:pt>
                <c:pt idx="784">
                  <c:v>61.723052714398108</c:v>
                </c:pt>
                <c:pt idx="785">
                  <c:v>61.801730920535007</c:v>
                </c:pt>
                <c:pt idx="786">
                  <c:v>61.880409126671907</c:v>
                </c:pt>
                <c:pt idx="787">
                  <c:v>61.959087332808807</c:v>
                </c:pt>
                <c:pt idx="788">
                  <c:v>62.037765538945706</c:v>
                </c:pt>
                <c:pt idx="789">
                  <c:v>62.116443745082606</c:v>
                </c:pt>
                <c:pt idx="790">
                  <c:v>62.195121951219512</c:v>
                </c:pt>
                <c:pt idx="791">
                  <c:v>62.273800157356412</c:v>
                </c:pt>
                <c:pt idx="792">
                  <c:v>62.352478363493312</c:v>
                </c:pt>
                <c:pt idx="793">
                  <c:v>62.431156569630211</c:v>
                </c:pt>
                <c:pt idx="794">
                  <c:v>62.509834775767111</c:v>
                </c:pt>
                <c:pt idx="795">
                  <c:v>62.58851298190401</c:v>
                </c:pt>
                <c:pt idx="796">
                  <c:v>62.66719118804091</c:v>
                </c:pt>
                <c:pt idx="797">
                  <c:v>62.745869394177809</c:v>
                </c:pt>
                <c:pt idx="798">
                  <c:v>62.824547600314709</c:v>
                </c:pt>
                <c:pt idx="799">
                  <c:v>62.903225806451609</c:v>
                </c:pt>
                <c:pt idx="800">
                  <c:v>62.981904012588508</c:v>
                </c:pt>
                <c:pt idx="801">
                  <c:v>63.060582218725408</c:v>
                </c:pt>
                <c:pt idx="802">
                  <c:v>63.139260424862307</c:v>
                </c:pt>
                <c:pt idx="803">
                  <c:v>63.217938630999207</c:v>
                </c:pt>
                <c:pt idx="804">
                  <c:v>63.296616837136114</c:v>
                </c:pt>
                <c:pt idx="805">
                  <c:v>63.375295043273013</c:v>
                </c:pt>
                <c:pt idx="806">
                  <c:v>63.453973249409913</c:v>
                </c:pt>
                <c:pt idx="807">
                  <c:v>63.532651455546812</c:v>
                </c:pt>
                <c:pt idx="808">
                  <c:v>63.611329661683712</c:v>
                </c:pt>
                <c:pt idx="809">
                  <c:v>63.690007867820611</c:v>
                </c:pt>
                <c:pt idx="810">
                  <c:v>63.768686073957511</c:v>
                </c:pt>
                <c:pt idx="811">
                  <c:v>63.847364280094411</c:v>
                </c:pt>
                <c:pt idx="812">
                  <c:v>63.92604248623131</c:v>
                </c:pt>
                <c:pt idx="813">
                  <c:v>64.00472069236821</c:v>
                </c:pt>
                <c:pt idx="814">
                  <c:v>64.083398898505123</c:v>
                </c:pt>
                <c:pt idx="815">
                  <c:v>64.162077104642023</c:v>
                </c:pt>
                <c:pt idx="816">
                  <c:v>64.240755310778923</c:v>
                </c:pt>
                <c:pt idx="817">
                  <c:v>64.319433516915822</c:v>
                </c:pt>
                <c:pt idx="818">
                  <c:v>64.398111723052722</c:v>
                </c:pt>
                <c:pt idx="819">
                  <c:v>64.476789929189621</c:v>
                </c:pt>
                <c:pt idx="820">
                  <c:v>64.555468135326521</c:v>
                </c:pt>
                <c:pt idx="821">
                  <c:v>64.634146341463421</c:v>
                </c:pt>
                <c:pt idx="822">
                  <c:v>64.71282454760032</c:v>
                </c:pt>
                <c:pt idx="823">
                  <c:v>64.79150275373722</c:v>
                </c:pt>
                <c:pt idx="824">
                  <c:v>64.870180959874119</c:v>
                </c:pt>
                <c:pt idx="825">
                  <c:v>64.948859166011019</c:v>
                </c:pt>
                <c:pt idx="826">
                  <c:v>65.027537372147918</c:v>
                </c:pt>
                <c:pt idx="827">
                  <c:v>65.106215578284818</c:v>
                </c:pt>
                <c:pt idx="828">
                  <c:v>65.184893784421718</c:v>
                </c:pt>
                <c:pt idx="829">
                  <c:v>65.263571990558617</c:v>
                </c:pt>
                <c:pt idx="830">
                  <c:v>65.342250196695517</c:v>
                </c:pt>
                <c:pt idx="831">
                  <c:v>65.420928402832416</c:v>
                </c:pt>
                <c:pt idx="832">
                  <c:v>65.499606608969316</c:v>
                </c:pt>
                <c:pt idx="833">
                  <c:v>65.578284815106215</c:v>
                </c:pt>
                <c:pt idx="834">
                  <c:v>65.656963021243115</c:v>
                </c:pt>
                <c:pt idx="835">
                  <c:v>65.735641227380015</c:v>
                </c:pt>
                <c:pt idx="836">
                  <c:v>65.814319433516914</c:v>
                </c:pt>
                <c:pt idx="837">
                  <c:v>65.892997639653814</c:v>
                </c:pt>
                <c:pt idx="838">
                  <c:v>65.971675845790713</c:v>
                </c:pt>
                <c:pt idx="839">
                  <c:v>66.050354051927613</c:v>
                </c:pt>
                <c:pt idx="840">
                  <c:v>66.129032258064527</c:v>
                </c:pt>
                <c:pt idx="841">
                  <c:v>66.207710464201426</c:v>
                </c:pt>
                <c:pt idx="842">
                  <c:v>66.286388670338326</c:v>
                </c:pt>
                <c:pt idx="843">
                  <c:v>66.365066876475225</c:v>
                </c:pt>
                <c:pt idx="844">
                  <c:v>66.443745082612125</c:v>
                </c:pt>
                <c:pt idx="845">
                  <c:v>66.522423288749025</c:v>
                </c:pt>
                <c:pt idx="846">
                  <c:v>66.601101494885924</c:v>
                </c:pt>
                <c:pt idx="847">
                  <c:v>66.679779701022824</c:v>
                </c:pt>
                <c:pt idx="848">
                  <c:v>66.758457907159723</c:v>
                </c:pt>
                <c:pt idx="849">
                  <c:v>66.837136113296623</c:v>
                </c:pt>
                <c:pt idx="850">
                  <c:v>66.915814319433522</c:v>
                </c:pt>
                <c:pt idx="851">
                  <c:v>66.994492525570422</c:v>
                </c:pt>
                <c:pt idx="852">
                  <c:v>67.073170731707322</c:v>
                </c:pt>
                <c:pt idx="853">
                  <c:v>67.151848937844221</c:v>
                </c:pt>
                <c:pt idx="854">
                  <c:v>67.230527143981121</c:v>
                </c:pt>
                <c:pt idx="855">
                  <c:v>67.30920535011802</c:v>
                </c:pt>
                <c:pt idx="856">
                  <c:v>67.38788355625492</c:v>
                </c:pt>
                <c:pt idx="857">
                  <c:v>67.466561762391819</c:v>
                </c:pt>
                <c:pt idx="858">
                  <c:v>67.545239968528719</c:v>
                </c:pt>
                <c:pt idx="859">
                  <c:v>67.623918174665619</c:v>
                </c:pt>
                <c:pt idx="860">
                  <c:v>67.702596380802518</c:v>
                </c:pt>
                <c:pt idx="861">
                  <c:v>67.781274586939418</c:v>
                </c:pt>
                <c:pt idx="862">
                  <c:v>67.859952793076317</c:v>
                </c:pt>
                <c:pt idx="863">
                  <c:v>67.938630999213217</c:v>
                </c:pt>
                <c:pt idx="864">
                  <c:v>68.017309205350116</c:v>
                </c:pt>
                <c:pt idx="865">
                  <c:v>68.095987411487016</c:v>
                </c:pt>
                <c:pt idx="866">
                  <c:v>68.174665617623916</c:v>
                </c:pt>
                <c:pt idx="867">
                  <c:v>68.253343823760815</c:v>
                </c:pt>
                <c:pt idx="868">
                  <c:v>68.332022029897729</c:v>
                </c:pt>
                <c:pt idx="869">
                  <c:v>68.410700236034629</c:v>
                </c:pt>
                <c:pt idx="870">
                  <c:v>68.489378442171528</c:v>
                </c:pt>
                <c:pt idx="871">
                  <c:v>68.568056648308428</c:v>
                </c:pt>
                <c:pt idx="872">
                  <c:v>68.646734854445327</c:v>
                </c:pt>
                <c:pt idx="873">
                  <c:v>68.725413060582227</c:v>
                </c:pt>
                <c:pt idx="874">
                  <c:v>68.804091266719126</c:v>
                </c:pt>
                <c:pt idx="875">
                  <c:v>68.882769472856026</c:v>
                </c:pt>
                <c:pt idx="876">
                  <c:v>68.961447678992926</c:v>
                </c:pt>
                <c:pt idx="877">
                  <c:v>69.040125885129825</c:v>
                </c:pt>
                <c:pt idx="878">
                  <c:v>69.118804091266725</c:v>
                </c:pt>
                <c:pt idx="879">
                  <c:v>69.197482297403624</c:v>
                </c:pt>
                <c:pt idx="880">
                  <c:v>69.276160503540524</c:v>
                </c:pt>
                <c:pt idx="881">
                  <c:v>69.354838709677423</c:v>
                </c:pt>
                <c:pt idx="882">
                  <c:v>69.433516915814323</c:v>
                </c:pt>
                <c:pt idx="883">
                  <c:v>69.512195121951223</c:v>
                </c:pt>
                <c:pt idx="884">
                  <c:v>69.590873328088122</c:v>
                </c:pt>
                <c:pt idx="885">
                  <c:v>69.669551534225022</c:v>
                </c:pt>
                <c:pt idx="886">
                  <c:v>69.748229740361921</c:v>
                </c:pt>
                <c:pt idx="887">
                  <c:v>69.826907946498821</c:v>
                </c:pt>
                <c:pt idx="888">
                  <c:v>69.905586152635721</c:v>
                </c:pt>
                <c:pt idx="889">
                  <c:v>69.98426435877262</c:v>
                </c:pt>
                <c:pt idx="890">
                  <c:v>70.06294256490952</c:v>
                </c:pt>
                <c:pt idx="891">
                  <c:v>70.141620771046419</c:v>
                </c:pt>
                <c:pt idx="892">
                  <c:v>70.220298977183319</c:v>
                </c:pt>
                <c:pt idx="893">
                  <c:v>70.298977183320218</c:v>
                </c:pt>
                <c:pt idx="894">
                  <c:v>70.377655389457118</c:v>
                </c:pt>
                <c:pt idx="895">
                  <c:v>70.456333595594018</c:v>
                </c:pt>
                <c:pt idx="896">
                  <c:v>70.535011801730931</c:v>
                </c:pt>
                <c:pt idx="897">
                  <c:v>70.613690007867831</c:v>
                </c:pt>
                <c:pt idx="898">
                  <c:v>70.69236821400473</c:v>
                </c:pt>
                <c:pt idx="899">
                  <c:v>70.77104642014163</c:v>
                </c:pt>
                <c:pt idx="900">
                  <c:v>70.84972462627853</c:v>
                </c:pt>
                <c:pt idx="901">
                  <c:v>70.928402832415429</c:v>
                </c:pt>
                <c:pt idx="902">
                  <c:v>71.007081038552329</c:v>
                </c:pt>
                <c:pt idx="903">
                  <c:v>71.085759244689228</c:v>
                </c:pt>
                <c:pt idx="904">
                  <c:v>71.164437450826128</c:v>
                </c:pt>
                <c:pt idx="905">
                  <c:v>71.243115656963028</c:v>
                </c:pt>
                <c:pt idx="906">
                  <c:v>71.321793863099927</c:v>
                </c:pt>
                <c:pt idx="907">
                  <c:v>71.400472069236827</c:v>
                </c:pt>
                <c:pt idx="908">
                  <c:v>71.479150275373726</c:v>
                </c:pt>
                <c:pt idx="909">
                  <c:v>71.557828481510626</c:v>
                </c:pt>
                <c:pt idx="910">
                  <c:v>71.636506687647525</c:v>
                </c:pt>
                <c:pt idx="911">
                  <c:v>71.715184893784425</c:v>
                </c:pt>
                <c:pt idx="912">
                  <c:v>71.793863099921325</c:v>
                </c:pt>
                <c:pt idx="913">
                  <c:v>71.872541306058224</c:v>
                </c:pt>
                <c:pt idx="914">
                  <c:v>71.951219512195124</c:v>
                </c:pt>
                <c:pt idx="915">
                  <c:v>72.029897718332023</c:v>
                </c:pt>
                <c:pt idx="916">
                  <c:v>72.108575924468923</c:v>
                </c:pt>
                <c:pt idx="917">
                  <c:v>72.187254130605822</c:v>
                </c:pt>
                <c:pt idx="918">
                  <c:v>72.265932336742722</c:v>
                </c:pt>
                <c:pt idx="919">
                  <c:v>72.344610542879622</c:v>
                </c:pt>
                <c:pt idx="920">
                  <c:v>72.423288749016521</c:v>
                </c:pt>
                <c:pt idx="921">
                  <c:v>72.501966955153421</c:v>
                </c:pt>
                <c:pt idx="922">
                  <c:v>72.58064516129032</c:v>
                </c:pt>
                <c:pt idx="923">
                  <c:v>72.65932336742722</c:v>
                </c:pt>
                <c:pt idx="924">
                  <c:v>72.738001573564119</c:v>
                </c:pt>
                <c:pt idx="925">
                  <c:v>72.816679779701033</c:v>
                </c:pt>
                <c:pt idx="926">
                  <c:v>72.895357985837933</c:v>
                </c:pt>
                <c:pt idx="927">
                  <c:v>72.974036191974832</c:v>
                </c:pt>
                <c:pt idx="928">
                  <c:v>73.052714398111732</c:v>
                </c:pt>
                <c:pt idx="929">
                  <c:v>73.131392604248632</c:v>
                </c:pt>
                <c:pt idx="930">
                  <c:v>73.210070810385531</c:v>
                </c:pt>
                <c:pt idx="931">
                  <c:v>73.288749016522431</c:v>
                </c:pt>
                <c:pt idx="932">
                  <c:v>73.36742722265933</c:v>
                </c:pt>
                <c:pt idx="933">
                  <c:v>73.44610542879623</c:v>
                </c:pt>
                <c:pt idx="934">
                  <c:v>73.524783634933129</c:v>
                </c:pt>
                <c:pt idx="935">
                  <c:v>73.603461841070029</c:v>
                </c:pt>
                <c:pt idx="936">
                  <c:v>73.682140047206929</c:v>
                </c:pt>
                <c:pt idx="937">
                  <c:v>73.760818253343828</c:v>
                </c:pt>
                <c:pt idx="938">
                  <c:v>73.839496459480728</c:v>
                </c:pt>
                <c:pt idx="939">
                  <c:v>73.918174665617627</c:v>
                </c:pt>
                <c:pt idx="940">
                  <c:v>73.996852871754527</c:v>
                </c:pt>
                <c:pt idx="941">
                  <c:v>74.075531077891426</c:v>
                </c:pt>
                <c:pt idx="942">
                  <c:v>74.154209284028326</c:v>
                </c:pt>
                <c:pt idx="943">
                  <c:v>74.232887490165226</c:v>
                </c:pt>
                <c:pt idx="944">
                  <c:v>74.311565696302125</c:v>
                </c:pt>
                <c:pt idx="945">
                  <c:v>74.390243902439025</c:v>
                </c:pt>
                <c:pt idx="946">
                  <c:v>74.468922108575924</c:v>
                </c:pt>
                <c:pt idx="947">
                  <c:v>74.547600314712824</c:v>
                </c:pt>
                <c:pt idx="948">
                  <c:v>74.626278520849723</c:v>
                </c:pt>
                <c:pt idx="949">
                  <c:v>74.704956726986623</c:v>
                </c:pt>
                <c:pt idx="950">
                  <c:v>74.783634933123523</c:v>
                </c:pt>
                <c:pt idx="951">
                  <c:v>74.862313139260422</c:v>
                </c:pt>
                <c:pt idx="952">
                  <c:v>74.940991345397322</c:v>
                </c:pt>
                <c:pt idx="953">
                  <c:v>75.019669551534236</c:v>
                </c:pt>
                <c:pt idx="954">
                  <c:v>75.098347757671135</c:v>
                </c:pt>
                <c:pt idx="955">
                  <c:v>75.177025963808035</c:v>
                </c:pt>
                <c:pt idx="956">
                  <c:v>75.255704169944934</c:v>
                </c:pt>
                <c:pt idx="957">
                  <c:v>75.334382376081834</c:v>
                </c:pt>
                <c:pt idx="958">
                  <c:v>75.413060582218733</c:v>
                </c:pt>
                <c:pt idx="959">
                  <c:v>75.491738788355633</c:v>
                </c:pt>
                <c:pt idx="960">
                  <c:v>75.570416994492533</c:v>
                </c:pt>
                <c:pt idx="961">
                  <c:v>75.649095200629432</c:v>
                </c:pt>
                <c:pt idx="962">
                  <c:v>75.727773406766332</c:v>
                </c:pt>
                <c:pt idx="963">
                  <c:v>75.806451612903231</c:v>
                </c:pt>
                <c:pt idx="964">
                  <c:v>75.885129819040131</c:v>
                </c:pt>
                <c:pt idx="965">
                  <c:v>75.96380802517703</c:v>
                </c:pt>
                <c:pt idx="966">
                  <c:v>76.04248623131393</c:v>
                </c:pt>
                <c:pt idx="967">
                  <c:v>76.12116443745083</c:v>
                </c:pt>
                <c:pt idx="968">
                  <c:v>76.199842643587729</c:v>
                </c:pt>
                <c:pt idx="969">
                  <c:v>76.278520849724629</c:v>
                </c:pt>
                <c:pt idx="970">
                  <c:v>76.357199055861528</c:v>
                </c:pt>
                <c:pt idx="971">
                  <c:v>76.435877261998428</c:v>
                </c:pt>
                <c:pt idx="972">
                  <c:v>76.514555468135327</c:v>
                </c:pt>
                <c:pt idx="973">
                  <c:v>76.593233674272227</c:v>
                </c:pt>
                <c:pt idx="974">
                  <c:v>76.671911880409127</c:v>
                </c:pt>
                <c:pt idx="975">
                  <c:v>76.750590086546026</c:v>
                </c:pt>
                <c:pt idx="976">
                  <c:v>76.829268292682926</c:v>
                </c:pt>
                <c:pt idx="977">
                  <c:v>76.907946498819825</c:v>
                </c:pt>
                <c:pt idx="978">
                  <c:v>76.986624704956725</c:v>
                </c:pt>
                <c:pt idx="979">
                  <c:v>77.065302911093625</c:v>
                </c:pt>
                <c:pt idx="980">
                  <c:v>77.143981117230524</c:v>
                </c:pt>
                <c:pt idx="981">
                  <c:v>77.222659323367424</c:v>
                </c:pt>
                <c:pt idx="982">
                  <c:v>77.301337529504337</c:v>
                </c:pt>
                <c:pt idx="983">
                  <c:v>77.380015735641237</c:v>
                </c:pt>
                <c:pt idx="984">
                  <c:v>77.458693941778137</c:v>
                </c:pt>
                <c:pt idx="985">
                  <c:v>77.537372147915036</c:v>
                </c:pt>
                <c:pt idx="986">
                  <c:v>77.616050354051936</c:v>
                </c:pt>
                <c:pt idx="987">
                  <c:v>77.694728560188835</c:v>
                </c:pt>
                <c:pt idx="988">
                  <c:v>77.773406766325735</c:v>
                </c:pt>
                <c:pt idx="989">
                  <c:v>77.852084972462634</c:v>
                </c:pt>
                <c:pt idx="990">
                  <c:v>77.930763178599534</c:v>
                </c:pt>
                <c:pt idx="991">
                  <c:v>78.009441384736434</c:v>
                </c:pt>
                <c:pt idx="992">
                  <c:v>78.088119590873333</c:v>
                </c:pt>
                <c:pt idx="993">
                  <c:v>78.166797797010233</c:v>
                </c:pt>
                <c:pt idx="994">
                  <c:v>78.245476003147132</c:v>
                </c:pt>
                <c:pt idx="995">
                  <c:v>78.324154209284032</c:v>
                </c:pt>
                <c:pt idx="996">
                  <c:v>78.402832415420932</c:v>
                </c:pt>
                <c:pt idx="997">
                  <c:v>78.481510621557831</c:v>
                </c:pt>
                <c:pt idx="998">
                  <c:v>78.560188827694731</c:v>
                </c:pt>
                <c:pt idx="999">
                  <c:v>78.63886703383163</c:v>
                </c:pt>
                <c:pt idx="1000">
                  <c:v>78.71754523996853</c:v>
                </c:pt>
                <c:pt idx="1001">
                  <c:v>78.796223446105429</c:v>
                </c:pt>
                <c:pt idx="1002">
                  <c:v>78.874901652242329</c:v>
                </c:pt>
                <c:pt idx="1003">
                  <c:v>78.953579858379229</c:v>
                </c:pt>
                <c:pt idx="1004">
                  <c:v>79.032258064516128</c:v>
                </c:pt>
                <c:pt idx="1005">
                  <c:v>79.110936270653028</c:v>
                </c:pt>
                <c:pt idx="1006">
                  <c:v>79.189614476789927</c:v>
                </c:pt>
                <c:pt idx="1007">
                  <c:v>79.268292682926827</c:v>
                </c:pt>
                <c:pt idx="1008">
                  <c:v>79.346970889063726</c:v>
                </c:pt>
                <c:pt idx="1009">
                  <c:v>79.425649095200626</c:v>
                </c:pt>
                <c:pt idx="1010">
                  <c:v>79.50432730133754</c:v>
                </c:pt>
                <c:pt idx="1011">
                  <c:v>79.583005507474439</c:v>
                </c:pt>
                <c:pt idx="1012">
                  <c:v>79.661683713611339</c:v>
                </c:pt>
                <c:pt idx="1013">
                  <c:v>79.740361919748239</c:v>
                </c:pt>
                <c:pt idx="1014">
                  <c:v>79.819040125885138</c:v>
                </c:pt>
                <c:pt idx="1015">
                  <c:v>79.897718332022038</c:v>
                </c:pt>
                <c:pt idx="1016">
                  <c:v>79.976396538158937</c:v>
                </c:pt>
                <c:pt idx="1017">
                  <c:v>80.055074744295837</c:v>
                </c:pt>
                <c:pt idx="1018">
                  <c:v>80.133752950432736</c:v>
                </c:pt>
                <c:pt idx="1019">
                  <c:v>80.212431156569636</c:v>
                </c:pt>
                <c:pt idx="1020">
                  <c:v>80.291109362706536</c:v>
                </c:pt>
                <c:pt idx="1021">
                  <c:v>80.369787568843435</c:v>
                </c:pt>
                <c:pt idx="1022">
                  <c:v>80.448465774980335</c:v>
                </c:pt>
                <c:pt idx="1023">
                  <c:v>80.527143981117234</c:v>
                </c:pt>
                <c:pt idx="1024">
                  <c:v>80.605822187254134</c:v>
                </c:pt>
                <c:pt idx="1025">
                  <c:v>80.684500393391033</c:v>
                </c:pt>
                <c:pt idx="1026">
                  <c:v>80.763178599527933</c:v>
                </c:pt>
                <c:pt idx="1027">
                  <c:v>80.841856805664833</c:v>
                </c:pt>
                <c:pt idx="1028">
                  <c:v>80.920535011801732</c:v>
                </c:pt>
                <c:pt idx="1029">
                  <c:v>80.999213217938632</c:v>
                </c:pt>
                <c:pt idx="1030">
                  <c:v>81.077891424075531</c:v>
                </c:pt>
                <c:pt idx="1031">
                  <c:v>81.156569630212431</c:v>
                </c:pt>
                <c:pt idx="1032">
                  <c:v>81.23524783634933</c:v>
                </c:pt>
                <c:pt idx="1033">
                  <c:v>81.31392604248623</c:v>
                </c:pt>
                <c:pt idx="1034">
                  <c:v>81.39260424862313</c:v>
                </c:pt>
                <c:pt idx="1035">
                  <c:v>81.471282454760029</c:v>
                </c:pt>
                <c:pt idx="1036">
                  <c:v>81.549960660896929</c:v>
                </c:pt>
                <c:pt idx="1037">
                  <c:v>81.628638867033828</c:v>
                </c:pt>
                <c:pt idx="1038">
                  <c:v>81.707317073170728</c:v>
                </c:pt>
                <c:pt idx="1039">
                  <c:v>81.785995279307642</c:v>
                </c:pt>
                <c:pt idx="1040">
                  <c:v>81.864673485444541</c:v>
                </c:pt>
                <c:pt idx="1041">
                  <c:v>81.943351691581441</c:v>
                </c:pt>
                <c:pt idx="1042">
                  <c:v>82.02202989771834</c:v>
                </c:pt>
                <c:pt idx="1043">
                  <c:v>82.10070810385524</c:v>
                </c:pt>
                <c:pt idx="1044">
                  <c:v>82.17938630999214</c:v>
                </c:pt>
                <c:pt idx="1045">
                  <c:v>82.258064516129039</c:v>
                </c:pt>
                <c:pt idx="1046">
                  <c:v>82.336742722265939</c:v>
                </c:pt>
                <c:pt idx="1047">
                  <c:v>82.415420928402838</c:v>
                </c:pt>
                <c:pt idx="1048">
                  <c:v>82.494099134539738</c:v>
                </c:pt>
                <c:pt idx="1049">
                  <c:v>82.572777340676637</c:v>
                </c:pt>
                <c:pt idx="1050">
                  <c:v>82.651455546813537</c:v>
                </c:pt>
                <c:pt idx="1051">
                  <c:v>82.730133752950437</c:v>
                </c:pt>
                <c:pt idx="1052">
                  <c:v>82.808811959087336</c:v>
                </c:pt>
                <c:pt idx="1053">
                  <c:v>82.887490165224236</c:v>
                </c:pt>
                <c:pt idx="1054">
                  <c:v>82.966168371361135</c:v>
                </c:pt>
                <c:pt idx="1055">
                  <c:v>83.044846577498035</c:v>
                </c:pt>
                <c:pt idx="1056">
                  <c:v>83.123524783634934</c:v>
                </c:pt>
                <c:pt idx="1057">
                  <c:v>83.202202989771834</c:v>
                </c:pt>
                <c:pt idx="1058">
                  <c:v>83.280881195908734</c:v>
                </c:pt>
                <c:pt idx="1059">
                  <c:v>83.359559402045633</c:v>
                </c:pt>
                <c:pt idx="1060">
                  <c:v>83.438237608182533</c:v>
                </c:pt>
                <c:pt idx="1061">
                  <c:v>83.516915814319432</c:v>
                </c:pt>
                <c:pt idx="1062">
                  <c:v>83.595594020456332</c:v>
                </c:pt>
                <c:pt idx="1063">
                  <c:v>83.674272226593231</c:v>
                </c:pt>
                <c:pt idx="1064">
                  <c:v>83.752950432730131</c:v>
                </c:pt>
                <c:pt idx="1065">
                  <c:v>83.831628638867031</c:v>
                </c:pt>
                <c:pt idx="1066">
                  <c:v>83.91030684500393</c:v>
                </c:pt>
                <c:pt idx="1067">
                  <c:v>83.988985051140844</c:v>
                </c:pt>
                <c:pt idx="1068">
                  <c:v>84.067663257277744</c:v>
                </c:pt>
                <c:pt idx="1069">
                  <c:v>84.146341463414643</c:v>
                </c:pt>
                <c:pt idx="1070">
                  <c:v>84.225019669551543</c:v>
                </c:pt>
                <c:pt idx="1071">
                  <c:v>84.303697875688442</c:v>
                </c:pt>
                <c:pt idx="1072">
                  <c:v>84.382376081825342</c:v>
                </c:pt>
                <c:pt idx="1073">
                  <c:v>84.461054287962241</c:v>
                </c:pt>
                <c:pt idx="1074">
                  <c:v>84.539732494099141</c:v>
                </c:pt>
                <c:pt idx="1075">
                  <c:v>84.618410700236041</c:v>
                </c:pt>
                <c:pt idx="1076">
                  <c:v>84.69708890637294</c:v>
                </c:pt>
                <c:pt idx="1077">
                  <c:v>84.77576711250984</c:v>
                </c:pt>
                <c:pt idx="1078">
                  <c:v>84.854445318646739</c:v>
                </c:pt>
                <c:pt idx="1079">
                  <c:v>84.933123524783639</c:v>
                </c:pt>
                <c:pt idx="1080">
                  <c:v>85.011801730920538</c:v>
                </c:pt>
                <c:pt idx="1081">
                  <c:v>85.090479937057438</c:v>
                </c:pt>
                <c:pt idx="1082">
                  <c:v>85.169158143194338</c:v>
                </c:pt>
                <c:pt idx="1083">
                  <c:v>85.247836349331237</c:v>
                </c:pt>
                <c:pt idx="1084">
                  <c:v>85.326514555468137</c:v>
                </c:pt>
                <c:pt idx="1085">
                  <c:v>85.405192761605036</c:v>
                </c:pt>
                <c:pt idx="1086">
                  <c:v>85.483870967741936</c:v>
                </c:pt>
                <c:pt idx="1087">
                  <c:v>85.562549173878836</c:v>
                </c:pt>
                <c:pt idx="1088">
                  <c:v>85.641227380015735</c:v>
                </c:pt>
                <c:pt idx="1089">
                  <c:v>85.719905586152635</c:v>
                </c:pt>
                <c:pt idx="1090">
                  <c:v>85.798583792289534</c:v>
                </c:pt>
                <c:pt idx="1091">
                  <c:v>85.877261998426434</c:v>
                </c:pt>
                <c:pt idx="1092">
                  <c:v>85.955940204563333</c:v>
                </c:pt>
                <c:pt idx="1093">
                  <c:v>86.034618410700233</c:v>
                </c:pt>
                <c:pt idx="1094">
                  <c:v>86.113296616837133</c:v>
                </c:pt>
                <c:pt idx="1095">
                  <c:v>86.191974822974032</c:v>
                </c:pt>
                <c:pt idx="1096">
                  <c:v>86.270653029110946</c:v>
                </c:pt>
                <c:pt idx="1097">
                  <c:v>86.349331235247845</c:v>
                </c:pt>
                <c:pt idx="1098">
                  <c:v>86.428009441384745</c:v>
                </c:pt>
                <c:pt idx="1099">
                  <c:v>86.506687647521645</c:v>
                </c:pt>
                <c:pt idx="1100">
                  <c:v>86.585365853658544</c:v>
                </c:pt>
                <c:pt idx="1101">
                  <c:v>86.664044059795444</c:v>
                </c:pt>
                <c:pt idx="1102">
                  <c:v>86.742722265932343</c:v>
                </c:pt>
                <c:pt idx="1103">
                  <c:v>86.821400472069243</c:v>
                </c:pt>
                <c:pt idx="1104">
                  <c:v>86.900078678206143</c:v>
                </c:pt>
                <c:pt idx="1105">
                  <c:v>86.978756884343042</c:v>
                </c:pt>
                <c:pt idx="1106">
                  <c:v>87.057435090479942</c:v>
                </c:pt>
                <c:pt idx="1107">
                  <c:v>87.136113296616841</c:v>
                </c:pt>
                <c:pt idx="1108">
                  <c:v>87.214791502753741</c:v>
                </c:pt>
                <c:pt idx="1109">
                  <c:v>87.29346970889064</c:v>
                </c:pt>
                <c:pt idx="1110">
                  <c:v>87.37214791502754</c:v>
                </c:pt>
                <c:pt idx="1111">
                  <c:v>87.45082612116444</c:v>
                </c:pt>
                <c:pt idx="1112">
                  <c:v>87.529504327301339</c:v>
                </c:pt>
                <c:pt idx="1113">
                  <c:v>87.608182533438239</c:v>
                </c:pt>
                <c:pt idx="1114">
                  <c:v>87.686860739575138</c:v>
                </c:pt>
                <c:pt idx="1115">
                  <c:v>87.765538945712038</c:v>
                </c:pt>
                <c:pt idx="1116">
                  <c:v>87.844217151848937</c:v>
                </c:pt>
                <c:pt idx="1117">
                  <c:v>87.922895357985837</c:v>
                </c:pt>
                <c:pt idx="1118">
                  <c:v>88.001573564122737</c:v>
                </c:pt>
                <c:pt idx="1119">
                  <c:v>88.080251770259636</c:v>
                </c:pt>
                <c:pt idx="1120">
                  <c:v>88.158929976396536</c:v>
                </c:pt>
                <c:pt idx="1121">
                  <c:v>88.237608182533435</c:v>
                </c:pt>
                <c:pt idx="1122">
                  <c:v>88.316286388670335</c:v>
                </c:pt>
                <c:pt idx="1123">
                  <c:v>88.394964594807234</c:v>
                </c:pt>
                <c:pt idx="1124">
                  <c:v>88.473642800944148</c:v>
                </c:pt>
                <c:pt idx="1125">
                  <c:v>88.552321007081048</c:v>
                </c:pt>
                <c:pt idx="1126">
                  <c:v>88.630999213217947</c:v>
                </c:pt>
                <c:pt idx="1127">
                  <c:v>88.709677419354847</c:v>
                </c:pt>
                <c:pt idx="1128">
                  <c:v>88.788355625491747</c:v>
                </c:pt>
                <c:pt idx="1129">
                  <c:v>88.867033831628646</c:v>
                </c:pt>
                <c:pt idx="1130">
                  <c:v>88.945712037765546</c:v>
                </c:pt>
                <c:pt idx="1131">
                  <c:v>89.024390243902445</c:v>
                </c:pt>
                <c:pt idx="1132">
                  <c:v>89.103068450039345</c:v>
                </c:pt>
                <c:pt idx="1133">
                  <c:v>89.181746656176244</c:v>
                </c:pt>
                <c:pt idx="1134">
                  <c:v>89.260424862313144</c:v>
                </c:pt>
                <c:pt idx="1135">
                  <c:v>89.339103068450044</c:v>
                </c:pt>
                <c:pt idx="1136">
                  <c:v>89.417781274586943</c:v>
                </c:pt>
                <c:pt idx="1137">
                  <c:v>89.496459480723843</c:v>
                </c:pt>
                <c:pt idx="1138">
                  <c:v>89.575137686860742</c:v>
                </c:pt>
                <c:pt idx="1139">
                  <c:v>89.653815892997642</c:v>
                </c:pt>
                <c:pt idx="1140">
                  <c:v>89.732494099134541</c:v>
                </c:pt>
                <c:pt idx="1141">
                  <c:v>89.811172305271441</c:v>
                </c:pt>
                <c:pt idx="1142">
                  <c:v>89.889850511408341</c:v>
                </c:pt>
                <c:pt idx="1143">
                  <c:v>89.96852871754524</c:v>
                </c:pt>
                <c:pt idx="1144">
                  <c:v>90.04720692368214</c:v>
                </c:pt>
                <c:pt idx="1145">
                  <c:v>90.125885129819039</c:v>
                </c:pt>
                <c:pt idx="1146">
                  <c:v>90.204563335955939</c:v>
                </c:pt>
                <c:pt idx="1147">
                  <c:v>90.283241542092838</c:v>
                </c:pt>
                <c:pt idx="1148">
                  <c:v>90.361919748229738</c:v>
                </c:pt>
                <c:pt idx="1149">
                  <c:v>90.440597954366638</c:v>
                </c:pt>
                <c:pt idx="1150">
                  <c:v>90.519276160503537</c:v>
                </c:pt>
                <c:pt idx="1151">
                  <c:v>90.597954366640437</c:v>
                </c:pt>
                <c:pt idx="1152">
                  <c:v>90.676632572777336</c:v>
                </c:pt>
                <c:pt idx="1153">
                  <c:v>90.75531077891425</c:v>
                </c:pt>
                <c:pt idx="1154">
                  <c:v>90.83398898505115</c:v>
                </c:pt>
                <c:pt idx="1155">
                  <c:v>90.912667191188049</c:v>
                </c:pt>
                <c:pt idx="1156">
                  <c:v>90.991345397324949</c:v>
                </c:pt>
                <c:pt idx="1157">
                  <c:v>91.070023603461848</c:v>
                </c:pt>
                <c:pt idx="1158">
                  <c:v>91.148701809598748</c:v>
                </c:pt>
                <c:pt idx="1159">
                  <c:v>91.227380015735648</c:v>
                </c:pt>
                <c:pt idx="1160">
                  <c:v>91.306058221872547</c:v>
                </c:pt>
                <c:pt idx="1161">
                  <c:v>91.384736428009447</c:v>
                </c:pt>
                <c:pt idx="1162">
                  <c:v>91.463414634146346</c:v>
                </c:pt>
                <c:pt idx="1163">
                  <c:v>91.542092840283246</c:v>
                </c:pt>
                <c:pt idx="1164">
                  <c:v>91.620771046420145</c:v>
                </c:pt>
                <c:pt idx="1165">
                  <c:v>91.699449252557045</c:v>
                </c:pt>
                <c:pt idx="1166">
                  <c:v>91.778127458693945</c:v>
                </c:pt>
                <c:pt idx="1167">
                  <c:v>91.856805664830844</c:v>
                </c:pt>
                <c:pt idx="1168">
                  <c:v>91.935483870967744</c:v>
                </c:pt>
                <c:pt idx="1169">
                  <c:v>92.014162077104643</c:v>
                </c:pt>
                <c:pt idx="1170">
                  <c:v>92.092840283241543</c:v>
                </c:pt>
                <c:pt idx="1171">
                  <c:v>92.171518489378442</c:v>
                </c:pt>
                <c:pt idx="1172">
                  <c:v>92.250196695515342</c:v>
                </c:pt>
                <c:pt idx="1173">
                  <c:v>92.328874901652242</c:v>
                </c:pt>
                <c:pt idx="1174">
                  <c:v>92.407553107789141</c:v>
                </c:pt>
                <c:pt idx="1175">
                  <c:v>92.486231313926041</c:v>
                </c:pt>
                <c:pt idx="1176">
                  <c:v>92.56490952006294</c:v>
                </c:pt>
                <c:pt idx="1177">
                  <c:v>92.64358772619984</c:v>
                </c:pt>
                <c:pt idx="1178">
                  <c:v>92.72226593233674</c:v>
                </c:pt>
                <c:pt idx="1179">
                  <c:v>92.800944138473639</c:v>
                </c:pt>
                <c:pt idx="1180">
                  <c:v>92.879622344610539</c:v>
                </c:pt>
                <c:pt idx="1181">
                  <c:v>92.958300550747452</c:v>
                </c:pt>
                <c:pt idx="1182">
                  <c:v>93.036978756884352</c:v>
                </c:pt>
                <c:pt idx="1183">
                  <c:v>93.115656963021252</c:v>
                </c:pt>
                <c:pt idx="1184">
                  <c:v>93.194335169158151</c:v>
                </c:pt>
                <c:pt idx="1185">
                  <c:v>93.273013375295051</c:v>
                </c:pt>
                <c:pt idx="1186">
                  <c:v>93.35169158143195</c:v>
                </c:pt>
                <c:pt idx="1187">
                  <c:v>93.43036978756885</c:v>
                </c:pt>
                <c:pt idx="1188">
                  <c:v>93.509047993705749</c:v>
                </c:pt>
                <c:pt idx="1189">
                  <c:v>93.587726199842649</c:v>
                </c:pt>
                <c:pt idx="1190">
                  <c:v>93.666404405979549</c:v>
                </c:pt>
                <c:pt idx="1191">
                  <c:v>93.745082612116448</c:v>
                </c:pt>
                <c:pt idx="1192">
                  <c:v>93.823760818253348</c:v>
                </c:pt>
                <c:pt idx="1193">
                  <c:v>93.902439024390247</c:v>
                </c:pt>
                <c:pt idx="1194">
                  <c:v>93.981117230527147</c:v>
                </c:pt>
                <c:pt idx="1195">
                  <c:v>94.059795436664047</c:v>
                </c:pt>
                <c:pt idx="1196">
                  <c:v>94.138473642800946</c:v>
                </c:pt>
                <c:pt idx="1197">
                  <c:v>94.217151848937846</c:v>
                </c:pt>
                <c:pt idx="1198">
                  <c:v>94.295830055074745</c:v>
                </c:pt>
                <c:pt idx="1199">
                  <c:v>94.374508261211645</c:v>
                </c:pt>
                <c:pt idx="1200">
                  <c:v>94.453186467348544</c:v>
                </c:pt>
                <c:pt idx="1201">
                  <c:v>94.531864673485444</c:v>
                </c:pt>
                <c:pt idx="1202">
                  <c:v>94.610542879622344</c:v>
                </c:pt>
                <c:pt idx="1203">
                  <c:v>94.689221085759243</c:v>
                </c:pt>
                <c:pt idx="1204">
                  <c:v>94.767899291896143</c:v>
                </c:pt>
                <c:pt idx="1205">
                  <c:v>94.846577498033042</c:v>
                </c:pt>
                <c:pt idx="1206">
                  <c:v>94.925255704169942</c:v>
                </c:pt>
                <c:pt idx="1207">
                  <c:v>95.003933910306841</c:v>
                </c:pt>
                <c:pt idx="1208">
                  <c:v>95.082612116443741</c:v>
                </c:pt>
                <c:pt idx="1209">
                  <c:v>95.161290322580655</c:v>
                </c:pt>
                <c:pt idx="1210">
                  <c:v>95.239968528717554</c:v>
                </c:pt>
                <c:pt idx="1211">
                  <c:v>95.318646734854454</c:v>
                </c:pt>
                <c:pt idx="1212">
                  <c:v>95.397324940991354</c:v>
                </c:pt>
                <c:pt idx="1213">
                  <c:v>95.476003147128253</c:v>
                </c:pt>
                <c:pt idx="1214">
                  <c:v>95.554681353265153</c:v>
                </c:pt>
                <c:pt idx="1215">
                  <c:v>95.633359559402052</c:v>
                </c:pt>
                <c:pt idx="1216">
                  <c:v>95.712037765538952</c:v>
                </c:pt>
                <c:pt idx="1217">
                  <c:v>95.790715971675851</c:v>
                </c:pt>
                <c:pt idx="1218">
                  <c:v>95.869394177812751</c:v>
                </c:pt>
                <c:pt idx="1219">
                  <c:v>95.948072383949651</c:v>
                </c:pt>
                <c:pt idx="1220">
                  <c:v>96.02675059008655</c:v>
                </c:pt>
                <c:pt idx="1221">
                  <c:v>96.10542879622345</c:v>
                </c:pt>
                <c:pt idx="1222">
                  <c:v>96.184107002360349</c:v>
                </c:pt>
                <c:pt idx="1223">
                  <c:v>96.262785208497249</c:v>
                </c:pt>
                <c:pt idx="1224">
                  <c:v>96.341463414634148</c:v>
                </c:pt>
                <c:pt idx="1225">
                  <c:v>96.420141620771048</c:v>
                </c:pt>
                <c:pt idx="1226">
                  <c:v>96.498819826907948</c:v>
                </c:pt>
                <c:pt idx="1227">
                  <c:v>96.577498033044847</c:v>
                </c:pt>
                <c:pt idx="1228">
                  <c:v>96.656176239181747</c:v>
                </c:pt>
                <c:pt idx="1229">
                  <c:v>96.734854445318646</c:v>
                </c:pt>
                <c:pt idx="1230">
                  <c:v>96.813532651455546</c:v>
                </c:pt>
                <c:pt idx="1231">
                  <c:v>96.892210857592445</c:v>
                </c:pt>
                <c:pt idx="1232">
                  <c:v>96.970889063729345</c:v>
                </c:pt>
                <c:pt idx="1233">
                  <c:v>97.049567269866245</c:v>
                </c:pt>
                <c:pt idx="1234">
                  <c:v>97.128245476003144</c:v>
                </c:pt>
                <c:pt idx="1235">
                  <c:v>97.206923682140044</c:v>
                </c:pt>
                <c:pt idx="1236">
                  <c:v>97.285601888276943</c:v>
                </c:pt>
                <c:pt idx="1237">
                  <c:v>97.364280094413843</c:v>
                </c:pt>
                <c:pt idx="1238">
                  <c:v>97.442958300550757</c:v>
                </c:pt>
                <c:pt idx="1239">
                  <c:v>97.521636506687656</c:v>
                </c:pt>
                <c:pt idx="1240">
                  <c:v>97.600314712824556</c:v>
                </c:pt>
                <c:pt idx="1241">
                  <c:v>97.678992918961455</c:v>
                </c:pt>
                <c:pt idx="1242">
                  <c:v>97.757671125098355</c:v>
                </c:pt>
                <c:pt idx="1243">
                  <c:v>97.836349331235255</c:v>
                </c:pt>
                <c:pt idx="1244">
                  <c:v>97.915027537372154</c:v>
                </c:pt>
                <c:pt idx="1245">
                  <c:v>97.993705743509054</c:v>
                </c:pt>
                <c:pt idx="1246">
                  <c:v>98.072383949645953</c:v>
                </c:pt>
                <c:pt idx="1247">
                  <c:v>98.151062155782853</c:v>
                </c:pt>
                <c:pt idx="1248">
                  <c:v>98.229740361919752</c:v>
                </c:pt>
                <c:pt idx="1249">
                  <c:v>98.308418568056652</c:v>
                </c:pt>
                <c:pt idx="1250">
                  <c:v>98.387096774193552</c:v>
                </c:pt>
                <c:pt idx="1251">
                  <c:v>98.465774980330451</c:v>
                </c:pt>
                <c:pt idx="1252">
                  <c:v>98.544453186467351</c:v>
                </c:pt>
                <c:pt idx="1253">
                  <c:v>98.62313139260425</c:v>
                </c:pt>
                <c:pt idx="1254">
                  <c:v>98.70180959874115</c:v>
                </c:pt>
                <c:pt idx="1255">
                  <c:v>98.780487804878049</c:v>
                </c:pt>
                <c:pt idx="1256">
                  <c:v>98.859166011014949</c:v>
                </c:pt>
                <c:pt idx="1257">
                  <c:v>98.937844217151849</c:v>
                </c:pt>
                <c:pt idx="1258">
                  <c:v>99.016522423288748</c:v>
                </c:pt>
                <c:pt idx="1259">
                  <c:v>99.095200629425648</c:v>
                </c:pt>
                <c:pt idx="1260">
                  <c:v>99.173878835562547</c:v>
                </c:pt>
                <c:pt idx="1261">
                  <c:v>99.252557041699447</c:v>
                </c:pt>
                <c:pt idx="1262">
                  <c:v>99.331235247836347</c:v>
                </c:pt>
                <c:pt idx="1263">
                  <c:v>99.409913453973246</c:v>
                </c:pt>
                <c:pt idx="1264">
                  <c:v>99.488591660110146</c:v>
                </c:pt>
                <c:pt idx="1265">
                  <c:v>99.567269866247045</c:v>
                </c:pt>
                <c:pt idx="1266">
                  <c:v>99.645948072383959</c:v>
                </c:pt>
                <c:pt idx="1267">
                  <c:v>99.724626278520859</c:v>
                </c:pt>
                <c:pt idx="1268">
                  <c:v>99.803304484657758</c:v>
                </c:pt>
                <c:pt idx="1269">
                  <c:v>99.881982690794658</c:v>
                </c:pt>
                <c:pt idx="1270">
                  <c:v>99.960660896931557</c:v>
                </c:pt>
              </c:numCache>
            </c:numRef>
          </c:xVal>
          <c:yVal>
            <c:numRef>
              <c:f>Kering!$G$25:$G$1295</c:f>
              <c:numCache>
                <c:formatCode>General</c:formatCode>
                <c:ptCount val="1271"/>
                <c:pt idx="0">
                  <c:v>-0.12480109115708116</c:v>
                </c:pt>
                <c:pt idx="1">
                  <c:v>-9.2504876010030657E-2</c:v>
                </c:pt>
                <c:pt idx="2">
                  <c:v>-7.9153605015673922E-2</c:v>
                </c:pt>
                <c:pt idx="3">
                  <c:v>-7.7680140597539582E-2</c:v>
                </c:pt>
                <c:pt idx="4">
                  <c:v>-7.5993331480966875E-2</c:v>
                </c:pt>
                <c:pt idx="5">
                  <c:v>-7.3774550255817695E-2</c:v>
                </c:pt>
                <c:pt idx="6">
                  <c:v>-6.6989302088639846E-2</c:v>
                </c:pt>
                <c:pt idx="7">
                  <c:v>-6.331608770633157E-2</c:v>
                </c:pt>
                <c:pt idx="8">
                  <c:v>-5.8834802606362424E-2</c:v>
                </c:pt>
                <c:pt idx="9">
                  <c:v>-5.5623973727421894E-2</c:v>
                </c:pt>
                <c:pt idx="10">
                  <c:v>-5.403225806451617E-2</c:v>
                </c:pt>
                <c:pt idx="11">
                  <c:v>-5.315029919042602E-2</c:v>
                </c:pt>
                <c:pt idx="12">
                  <c:v>-5.2933307854003298E-2</c:v>
                </c:pt>
                <c:pt idx="13">
                  <c:v>-5.118694362017806E-2</c:v>
                </c:pt>
                <c:pt idx="14">
                  <c:v>-4.9435028248587587E-2</c:v>
                </c:pt>
                <c:pt idx="15">
                  <c:v>-4.8547193647356046E-2</c:v>
                </c:pt>
                <c:pt idx="16">
                  <c:v>-4.8360655737704983E-2</c:v>
                </c:pt>
                <c:pt idx="17">
                  <c:v>-4.7800177507290487E-2</c:v>
                </c:pt>
                <c:pt idx="18">
                  <c:v>-4.4821428571428568E-2</c:v>
                </c:pt>
                <c:pt idx="19">
                  <c:v>-4.4485826608731682E-2</c:v>
                </c:pt>
                <c:pt idx="20">
                  <c:v>-4.3726823238566248E-2</c:v>
                </c:pt>
                <c:pt idx="21">
                  <c:v>-4.3242068665797384E-2</c:v>
                </c:pt>
                <c:pt idx="22">
                  <c:v>-4.2829241071428492E-2</c:v>
                </c:pt>
                <c:pt idx="23">
                  <c:v>-4.25897303795294E-2</c:v>
                </c:pt>
                <c:pt idx="24">
                  <c:v>-4.2574063174416255E-2</c:v>
                </c:pt>
                <c:pt idx="25">
                  <c:v>-4.1733870967741948E-2</c:v>
                </c:pt>
                <c:pt idx="26">
                  <c:v>-4.1386554621848703E-2</c:v>
                </c:pt>
                <c:pt idx="27">
                  <c:v>-4.1338582677165392E-2</c:v>
                </c:pt>
                <c:pt idx="28">
                  <c:v>-4.0812141099261789E-2</c:v>
                </c:pt>
                <c:pt idx="29">
                  <c:v>-4.065040650406504E-2</c:v>
                </c:pt>
                <c:pt idx="30">
                  <c:v>-4.0184331797234907E-2</c:v>
                </c:pt>
                <c:pt idx="31">
                  <c:v>-4.0131682081831044E-2</c:v>
                </c:pt>
                <c:pt idx="32">
                  <c:v>-3.9921626255204568E-2</c:v>
                </c:pt>
                <c:pt idx="33">
                  <c:v>-3.9883551673944639E-2</c:v>
                </c:pt>
                <c:pt idx="34">
                  <c:v>-3.9372822299651555E-2</c:v>
                </c:pt>
                <c:pt idx="35">
                  <c:v>-3.8440316350929038E-2</c:v>
                </c:pt>
                <c:pt idx="36">
                  <c:v>-3.8121378469045397E-2</c:v>
                </c:pt>
                <c:pt idx="37">
                  <c:v>-3.7605525709900278E-2</c:v>
                </c:pt>
                <c:pt idx="38">
                  <c:v>-3.7556904400607105E-2</c:v>
                </c:pt>
                <c:pt idx="39">
                  <c:v>-3.7509819324430427E-2</c:v>
                </c:pt>
                <c:pt idx="40">
                  <c:v>-3.715379419049758E-2</c:v>
                </c:pt>
                <c:pt idx="41">
                  <c:v>-3.7021000216497013E-2</c:v>
                </c:pt>
                <c:pt idx="42">
                  <c:v>-3.6998616874135526E-2</c:v>
                </c:pt>
                <c:pt idx="43">
                  <c:v>-3.6894860311366906E-2</c:v>
                </c:pt>
                <c:pt idx="44">
                  <c:v>-3.6867277799920273E-2</c:v>
                </c:pt>
                <c:pt idx="45">
                  <c:v>-3.6363636363636376E-2</c:v>
                </c:pt>
                <c:pt idx="46">
                  <c:v>-3.5880627910988561E-2</c:v>
                </c:pt>
                <c:pt idx="47">
                  <c:v>-3.5307017543859676E-2</c:v>
                </c:pt>
                <c:pt idx="48">
                  <c:v>-3.5236220472440904E-2</c:v>
                </c:pt>
                <c:pt idx="49">
                  <c:v>-3.5077288941736118E-2</c:v>
                </c:pt>
                <c:pt idx="50">
                  <c:v>-3.5066208925944142E-2</c:v>
                </c:pt>
                <c:pt idx="51">
                  <c:v>-3.4957784031995343E-2</c:v>
                </c:pt>
                <c:pt idx="52">
                  <c:v>-3.4285714285714253E-2</c:v>
                </c:pt>
                <c:pt idx="53">
                  <c:v>-3.4232715008431613E-2</c:v>
                </c:pt>
                <c:pt idx="54">
                  <c:v>-3.4136546184738936E-2</c:v>
                </c:pt>
                <c:pt idx="55">
                  <c:v>-3.4120734908136496E-2</c:v>
                </c:pt>
                <c:pt idx="56">
                  <c:v>-3.3767213733257861E-2</c:v>
                </c:pt>
                <c:pt idx="57">
                  <c:v>-3.371559633027521E-2</c:v>
                </c:pt>
                <c:pt idx="58">
                  <c:v>-3.3709392415386841E-2</c:v>
                </c:pt>
                <c:pt idx="59">
                  <c:v>-3.3611383709519216E-2</c:v>
                </c:pt>
                <c:pt idx="60">
                  <c:v>-3.327205882352946E-2</c:v>
                </c:pt>
                <c:pt idx="61">
                  <c:v>-3.3104631217838687E-2</c:v>
                </c:pt>
                <c:pt idx="62">
                  <c:v>-3.2946569259418412E-2</c:v>
                </c:pt>
                <c:pt idx="63">
                  <c:v>-3.2880013771733552E-2</c:v>
                </c:pt>
                <c:pt idx="64">
                  <c:v>-3.2686414708886669E-2</c:v>
                </c:pt>
                <c:pt idx="65">
                  <c:v>-3.2312070986104113E-2</c:v>
                </c:pt>
                <c:pt idx="66">
                  <c:v>-3.2195500387897646E-2</c:v>
                </c:pt>
                <c:pt idx="67">
                  <c:v>-3.1783276450512044E-2</c:v>
                </c:pt>
                <c:pt idx="68">
                  <c:v>-3.1684828164291634E-2</c:v>
                </c:pt>
                <c:pt idx="69">
                  <c:v>-3.1424581005586649E-2</c:v>
                </c:pt>
                <c:pt idx="70">
                  <c:v>-3.1309041835357654E-2</c:v>
                </c:pt>
                <c:pt idx="71">
                  <c:v>-3.1153846153846088E-2</c:v>
                </c:pt>
                <c:pt idx="72">
                  <c:v>-3.0607783121993859E-2</c:v>
                </c:pt>
                <c:pt idx="73">
                  <c:v>-3.0549898167006151E-2</c:v>
                </c:pt>
                <c:pt idx="74">
                  <c:v>-3.0498889113310446E-2</c:v>
                </c:pt>
                <c:pt idx="75">
                  <c:v>-3.04325525730893E-2</c:v>
                </c:pt>
                <c:pt idx="76">
                  <c:v>-3.0311496018996964E-2</c:v>
                </c:pt>
                <c:pt idx="77">
                  <c:v>-3.0195712954333764E-2</c:v>
                </c:pt>
                <c:pt idx="78">
                  <c:v>-3.0143540669856472E-2</c:v>
                </c:pt>
                <c:pt idx="79">
                  <c:v>-3.0136268343815553E-2</c:v>
                </c:pt>
                <c:pt idx="80">
                  <c:v>-3.0078203328654518E-2</c:v>
                </c:pt>
                <c:pt idx="81">
                  <c:v>-3.005877413937863E-2</c:v>
                </c:pt>
                <c:pt idx="82">
                  <c:v>-2.9974364030763256E-2</c:v>
                </c:pt>
                <c:pt idx="83">
                  <c:v>-2.9795978276823676E-2</c:v>
                </c:pt>
                <c:pt idx="84">
                  <c:v>-2.97491039426524E-2</c:v>
                </c:pt>
                <c:pt idx="85">
                  <c:v>-2.955032119914347E-2</c:v>
                </c:pt>
                <c:pt idx="86">
                  <c:v>-2.9002514668901802E-2</c:v>
                </c:pt>
                <c:pt idx="87">
                  <c:v>-2.8915662650602414E-2</c:v>
                </c:pt>
                <c:pt idx="88">
                  <c:v>-2.8904109589041105E-2</c:v>
                </c:pt>
                <c:pt idx="89">
                  <c:v>-2.8902833238258152E-2</c:v>
                </c:pt>
                <c:pt idx="90">
                  <c:v>-2.885077736816799E-2</c:v>
                </c:pt>
                <c:pt idx="91">
                  <c:v>-2.8846153846153855E-2</c:v>
                </c:pt>
                <c:pt idx="92">
                  <c:v>-2.8691099476439774E-2</c:v>
                </c:pt>
                <c:pt idx="93">
                  <c:v>-2.8684470820969366E-2</c:v>
                </c:pt>
                <c:pt idx="94">
                  <c:v>-2.8616297330308793E-2</c:v>
                </c:pt>
                <c:pt idx="95">
                  <c:v>-2.8508023216114564E-2</c:v>
                </c:pt>
                <c:pt idx="96">
                  <c:v>-2.8379387602688544E-2</c:v>
                </c:pt>
                <c:pt idx="97">
                  <c:v>-2.837911588138986E-2</c:v>
                </c:pt>
                <c:pt idx="98">
                  <c:v>-2.7630805408583203E-2</c:v>
                </c:pt>
                <c:pt idx="99">
                  <c:v>-2.752293577981646E-2</c:v>
                </c:pt>
                <c:pt idx="100">
                  <c:v>-2.7265100671140963E-2</c:v>
                </c:pt>
                <c:pt idx="101">
                  <c:v>-2.7223537368955109E-2</c:v>
                </c:pt>
                <c:pt idx="102">
                  <c:v>-2.7191352812025005E-2</c:v>
                </c:pt>
                <c:pt idx="103">
                  <c:v>-2.7184134040006747E-2</c:v>
                </c:pt>
                <c:pt idx="104">
                  <c:v>-2.7142857142857135E-2</c:v>
                </c:pt>
                <c:pt idx="105">
                  <c:v>-2.6732249786141971E-2</c:v>
                </c:pt>
                <c:pt idx="106">
                  <c:v>-2.6562500000000044E-2</c:v>
                </c:pt>
                <c:pt idx="107">
                  <c:v>-2.6503759398496252E-2</c:v>
                </c:pt>
                <c:pt idx="108">
                  <c:v>-2.6397725734398247E-2</c:v>
                </c:pt>
                <c:pt idx="109">
                  <c:v>-2.6321919403680449E-2</c:v>
                </c:pt>
                <c:pt idx="110">
                  <c:v>-2.6247288503253863E-2</c:v>
                </c:pt>
                <c:pt idx="111">
                  <c:v>-2.6200873362445365E-2</c:v>
                </c:pt>
                <c:pt idx="112">
                  <c:v>-2.6169379765093703E-2</c:v>
                </c:pt>
                <c:pt idx="113">
                  <c:v>-2.6085598250546793E-2</c:v>
                </c:pt>
                <c:pt idx="114">
                  <c:v>-2.607952116289014E-2</c:v>
                </c:pt>
                <c:pt idx="115">
                  <c:v>-2.60777009047366E-2</c:v>
                </c:pt>
                <c:pt idx="116">
                  <c:v>-2.6071321546298987E-2</c:v>
                </c:pt>
                <c:pt idx="117">
                  <c:v>-2.5951219512195145E-2</c:v>
                </c:pt>
                <c:pt idx="118">
                  <c:v>-2.5879917184264967E-2</c:v>
                </c:pt>
                <c:pt idx="119">
                  <c:v>-2.5843392138656829E-2</c:v>
                </c:pt>
                <c:pt idx="120">
                  <c:v>-2.5302922309337172E-2</c:v>
                </c:pt>
                <c:pt idx="121">
                  <c:v>-2.52830188679245E-2</c:v>
                </c:pt>
                <c:pt idx="122">
                  <c:v>-2.5166666666666671E-2</c:v>
                </c:pt>
                <c:pt idx="123">
                  <c:v>-2.5024826216484608E-2</c:v>
                </c:pt>
                <c:pt idx="124">
                  <c:v>-2.4649670774944954E-2</c:v>
                </c:pt>
                <c:pt idx="125">
                  <c:v>-2.4587155963302743E-2</c:v>
                </c:pt>
                <c:pt idx="126">
                  <c:v>-2.4509803921568651E-2</c:v>
                </c:pt>
                <c:pt idx="127">
                  <c:v>-2.44813278008299E-2</c:v>
                </c:pt>
                <c:pt idx="128">
                  <c:v>-2.42637909581086E-2</c:v>
                </c:pt>
                <c:pt idx="129">
                  <c:v>-2.425172678434373E-2</c:v>
                </c:pt>
                <c:pt idx="130">
                  <c:v>-2.4215246636771326E-2</c:v>
                </c:pt>
                <c:pt idx="131">
                  <c:v>-2.414255604521931E-2</c:v>
                </c:pt>
                <c:pt idx="132">
                  <c:v>-2.4142312579415459E-2</c:v>
                </c:pt>
                <c:pt idx="133">
                  <c:v>-2.3821339950372278E-2</c:v>
                </c:pt>
                <c:pt idx="134">
                  <c:v>-2.3306772908366469E-2</c:v>
                </c:pt>
                <c:pt idx="135">
                  <c:v>-2.3128119800332692E-2</c:v>
                </c:pt>
                <c:pt idx="136">
                  <c:v>-2.2999520843315691E-2</c:v>
                </c:pt>
                <c:pt idx="137">
                  <c:v>-2.2842639593908642E-2</c:v>
                </c:pt>
                <c:pt idx="138">
                  <c:v>-2.2542372881355854E-2</c:v>
                </c:pt>
                <c:pt idx="139">
                  <c:v>-2.2535211267605604E-2</c:v>
                </c:pt>
                <c:pt idx="140">
                  <c:v>-2.2505759347864474E-2</c:v>
                </c:pt>
                <c:pt idx="141">
                  <c:v>-2.2011005502751479E-2</c:v>
                </c:pt>
                <c:pt idx="142">
                  <c:v>-2.2005444646097994E-2</c:v>
                </c:pt>
                <c:pt idx="143">
                  <c:v>-2.1956087824351322E-2</c:v>
                </c:pt>
                <c:pt idx="144">
                  <c:v>-2.1803315920963073E-2</c:v>
                </c:pt>
                <c:pt idx="145">
                  <c:v>-2.1796165489404662E-2</c:v>
                </c:pt>
                <c:pt idx="146">
                  <c:v>-2.1784037558685521E-2</c:v>
                </c:pt>
                <c:pt idx="147">
                  <c:v>-2.1726700971984148E-2</c:v>
                </c:pt>
                <c:pt idx="148">
                  <c:v>-2.1691176470588158E-2</c:v>
                </c:pt>
                <c:pt idx="149">
                  <c:v>-2.1647927504614861E-2</c:v>
                </c:pt>
                <c:pt idx="150">
                  <c:v>-2.1565869667135584E-2</c:v>
                </c:pt>
                <c:pt idx="151">
                  <c:v>-2.1484375000000111E-2</c:v>
                </c:pt>
                <c:pt idx="152">
                  <c:v>-2.1484375E-2</c:v>
                </c:pt>
                <c:pt idx="153">
                  <c:v>-2.1449396084964656E-2</c:v>
                </c:pt>
                <c:pt idx="154">
                  <c:v>-2.1221737405791363E-2</c:v>
                </c:pt>
                <c:pt idx="155">
                  <c:v>-2.110389610389618E-2</c:v>
                </c:pt>
                <c:pt idx="156">
                  <c:v>-2.1101498206372638E-2</c:v>
                </c:pt>
                <c:pt idx="157">
                  <c:v>-2.1054118976967739E-2</c:v>
                </c:pt>
                <c:pt idx="158">
                  <c:v>-2.1032504780114647E-2</c:v>
                </c:pt>
                <c:pt idx="159">
                  <c:v>-2.0972354623450928E-2</c:v>
                </c:pt>
                <c:pt idx="160">
                  <c:v>-2.0858895705521463E-2</c:v>
                </c:pt>
                <c:pt idx="161">
                  <c:v>-2.0495803240288768E-2</c:v>
                </c:pt>
                <c:pt idx="162">
                  <c:v>-2.0485744456177346E-2</c:v>
                </c:pt>
                <c:pt idx="163">
                  <c:v>-2.0431765612952901E-2</c:v>
                </c:pt>
                <c:pt idx="164">
                  <c:v>-2.0418163998693228E-2</c:v>
                </c:pt>
                <c:pt idx="165">
                  <c:v>-2.0408163265306145E-2</c:v>
                </c:pt>
                <c:pt idx="166">
                  <c:v>-2.0240963855421734E-2</c:v>
                </c:pt>
                <c:pt idx="167">
                  <c:v>-2.0000000000000018E-2</c:v>
                </c:pt>
                <c:pt idx="168">
                  <c:v>-1.9983851433185262E-2</c:v>
                </c:pt>
                <c:pt idx="169">
                  <c:v>-1.9911894273127673E-2</c:v>
                </c:pt>
                <c:pt idx="170">
                  <c:v>-1.963350785340312E-2</c:v>
                </c:pt>
                <c:pt idx="171">
                  <c:v>-1.9595314164004285E-2</c:v>
                </c:pt>
                <c:pt idx="172">
                  <c:v>-1.9474196689386547E-2</c:v>
                </c:pt>
                <c:pt idx="173">
                  <c:v>-1.9442886520845026E-2</c:v>
                </c:pt>
                <c:pt idx="174">
                  <c:v>-1.9355973957416839E-2</c:v>
                </c:pt>
                <c:pt idx="175">
                  <c:v>-1.932012717045728E-2</c:v>
                </c:pt>
                <c:pt idx="176">
                  <c:v>-1.9270346117867043E-2</c:v>
                </c:pt>
                <c:pt idx="177">
                  <c:v>-1.9163442049014323E-2</c:v>
                </c:pt>
                <c:pt idx="178">
                  <c:v>-1.9138755980861344E-2</c:v>
                </c:pt>
                <c:pt idx="179">
                  <c:v>-1.904419690980963E-2</c:v>
                </c:pt>
                <c:pt idx="180">
                  <c:v>-1.9043401240035451E-2</c:v>
                </c:pt>
                <c:pt idx="181">
                  <c:v>-1.8977088636889738E-2</c:v>
                </c:pt>
                <c:pt idx="182">
                  <c:v>-1.8920068027210801E-2</c:v>
                </c:pt>
                <c:pt idx="183">
                  <c:v>-1.883890811226463E-2</c:v>
                </c:pt>
                <c:pt idx="184">
                  <c:v>-1.8581802648440782E-2</c:v>
                </c:pt>
                <c:pt idx="185">
                  <c:v>-1.851851851851849E-2</c:v>
                </c:pt>
                <c:pt idx="186">
                  <c:v>-1.8294190358467133E-2</c:v>
                </c:pt>
                <c:pt idx="187">
                  <c:v>-1.8281535648994485E-2</c:v>
                </c:pt>
                <c:pt idx="188">
                  <c:v>-1.8278427205100978E-2</c:v>
                </c:pt>
                <c:pt idx="189">
                  <c:v>-1.8209741114523892E-2</c:v>
                </c:pt>
                <c:pt idx="190">
                  <c:v>-1.8201477743737704E-2</c:v>
                </c:pt>
                <c:pt idx="191">
                  <c:v>-1.8175523628180756E-2</c:v>
                </c:pt>
                <c:pt idx="192">
                  <c:v>-1.8169398907103784E-2</c:v>
                </c:pt>
                <c:pt idx="193">
                  <c:v>-1.8163672654690655E-2</c:v>
                </c:pt>
                <c:pt idx="194">
                  <c:v>-1.7824663514005024E-2</c:v>
                </c:pt>
                <c:pt idx="195">
                  <c:v>-1.7814065689367276E-2</c:v>
                </c:pt>
                <c:pt idx="196">
                  <c:v>-1.7722550417600291E-2</c:v>
                </c:pt>
                <c:pt idx="197">
                  <c:v>-1.7638691322901856E-2</c:v>
                </c:pt>
                <c:pt idx="198">
                  <c:v>-1.7578475336322841E-2</c:v>
                </c:pt>
                <c:pt idx="199">
                  <c:v>-1.749039353385462E-2</c:v>
                </c:pt>
                <c:pt idx="200">
                  <c:v>-1.746535796766735E-2</c:v>
                </c:pt>
                <c:pt idx="201">
                  <c:v>-1.745440282408306E-2</c:v>
                </c:pt>
                <c:pt idx="202">
                  <c:v>-1.7432052483598803E-2</c:v>
                </c:pt>
                <c:pt idx="203">
                  <c:v>-1.7367458866544783E-2</c:v>
                </c:pt>
                <c:pt idx="204">
                  <c:v>-1.7343399306264051E-2</c:v>
                </c:pt>
                <c:pt idx="205">
                  <c:v>-1.7309340188517597E-2</c:v>
                </c:pt>
                <c:pt idx="206">
                  <c:v>-1.7248814144027569E-2</c:v>
                </c:pt>
                <c:pt idx="207">
                  <c:v>-1.7244961562435046E-2</c:v>
                </c:pt>
                <c:pt idx="208">
                  <c:v>-1.7183488050562912E-2</c:v>
                </c:pt>
                <c:pt idx="209">
                  <c:v>-1.708995964870641E-2</c:v>
                </c:pt>
                <c:pt idx="210">
                  <c:v>-1.7014446227929358E-2</c:v>
                </c:pt>
                <c:pt idx="211">
                  <c:v>-1.6933080465998396E-2</c:v>
                </c:pt>
                <c:pt idx="212">
                  <c:v>-1.6777918094894373E-2</c:v>
                </c:pt>
                <c:pt idx="213">
                  <c:v>-1.6731279330748916E-2</c:v>
                </c:pt>
                <c:pt idx="214">
                  <c:v>-1.667328304882898E-2</c:v>
                </c:pt>
                <c:pt idx="215">
                  <c:v>-1.6435185185185275E-2</c:v>
                </c:pt>
                <c:pt idx="216">
                  <c:v>-1.6399162595952754E-2</c:v>
                </c:pt>
                <c:pt idx="217">
                  <c:v>-1.6352824578790837E-2</c:v>
                </c:pt>
                <c:pt idx="218">
                  <c:v>-1.6308243727598648E-2</c:v>
                </c:pt>
                <c:pt idx="219">
                  <c:v>-1.6150540820862314E-2</c:v>
                </c:pt>
                <c:pt idx="220">
                  <c:v>-1.6142050040355072E-2</c:v>
                </c:pt>
                <c:pt idx="221">
                  <c:v>-1.6140253235007673E-2</c:v>
                </c:pt>
                <c:pt idx="222">
                  <c:v>-1.6046552636219347E-2</c:v>
                </c:pt>
                <c:pt idx="223">
                  <c:v>-1.5942345490281618E-2</c:v>
                </c:pt>
                <c:pt idx="224">
                  <c:v>-1.5738060781475993E-2</c:v>
                </c:pt>
                <c:pt idx="225">
                  <c:v>-1.5717092337917515E-2</c:v>
                </c:pt>
                <c:pt idx="226">
                  <c:v>-1.5618898867629905E-2</c:v>
                </c:pt>
                <c:pt idx="227">
                  <c:v>-1.5487748497457376E-2</c:v>
                </c:pt>
                <c:pt idx="228">
                  <c:v>-1.547564861174322E-2</c:v>
                </c:pt>
                <c:pt idx="229">
                  <c:v>-1.5461763476807389E-2</c:v>
                </c:pt>
                <c:pt idx="230">
                  <c:v>-1.5446071904127834E-2</c:v>
                </c:pt>
                <c:pt idx="231">
                  <c:v>-1.5363671723065075E-2</c:v>
                </c:pt>
                <c:pt idx="232">
                  <c:v>-1.5334252239834534E-2</c:v>
                </c:pt>
                <c:pt idx="233">
                  <c:v>-1.5118790496760237E-2</c:v>
                </c:pt>
                <c:pt idx="234">
                  <c:v>-1.5117830146731959E-2</c:v>
                </c:pt>
                <c:pt idx="235">
                  <c:v>-1.5091342335186608E-2</c:v>
                </c:pt>
                <c:pt idx="236">
                  <c:v>-1.494177103933203E-2</c:v>
                </c:pt>
                <c:pt idx="237">
                  <c:v>-1.4925373134328401E-2</c:v>
                </c:pt>
                <c:pt idx="238">
                  <c:v>-1.4903129657228065E-2</c:v>
                </c:pt>
                <c:pt idx="239">
                  <c:v>-1.4808043875685573E-2</c:v>
                </c:pt>
                <c:pt idx="240">
                  <c:v>-1.4742898238043978E-2</c:v>
                </c:pt>
                <c:pt idx="241">
                  <c:v>-1.4661492022423506E-2</c:v>
                </c:pt>
                <c:pt idx="242">
                  <c:v>-1.464501751034708E-2</c:v>
                </c:pt>
                <c:pt idx="243">
                  <c:v>-1.4605647517039966E-2</c:v>
                </c:pt>
                <c:pt idx="244">
                  <c:v>-1.4554275318374832E-2</c:v>
                </c:pt>
                <c:pt idx="245">
                  <c:v>-1.4356213548676666E-2</c:v>
                </c:pt>
                <c:pt idx="246">
                  <c:v>-1.4253135689851759E-2</c:v>
                </c:pt>
                <c:pt idx="247">
                  <c:v>-1.4190459907676423E-2</c:v>
                </c:pt>
                <c:pt idx="248">
                  <c:v>-1.4170748775367392E-2</c:v>
                </c:pt>
                <c:pt idx="249">
                  <c:v>-1.4122533748701982E-2</c:v>
                </c:pt>
                <c:pt idx="250">
                  <c:v>-1.3675213675213738E-2</c:v>
                </c:pt>
                <c:pt idx="251">
                  <c:v>-1.3667852462085905E-2</c:v>
                </c:pt>
                <c:pt idx="252">
                  <c:v>-1.3651877133105894E-2</c:v>
                </c:pt>
                <c:pt idx="253">
                  <c:v>-1.3642842598248883E-2</c:v>
                </c:pt>
                <c:pt idx="254">
                  <c:v>-1.3639059102589446E-2</c:v>
                </c:pt>
                <c:pt idx="255">
                  <c:v>-1.3561741613133504E-2</c:v>
                </c:pt>
                <c:pt idx="256">
                  <c:v>-1.3548236393366109E-2</c:v>
                </c:pt>
                <c:pt idx="257">
                  <c:v>-1.3384321223709361E-2</c:v>
                </c:pt>
                <c:pt idx="258">
                  <c:v>-1.3324104516352242E-2</c:v>
                </c:pt>
                <c:pt idx="259">
                  <c:v>-1.3315579227696439E-2</c:v>
                </c:pt>
                <c:pt idx="260">
                  <c:v>-1.3307984790874472E-2</c:v>
                </c:pt>
                <c:pt idx="261">
                  <c:v>-1.3300083125519557E-2</c:v>
                </c:pt>
                <c:pt idx="262">
                  <c:v>-1.3248058474189195E-2</c:v>
                </c:pt>
                <c:pt idx="263">
                  <c:v>-1.3198416190057238E-2</c:v>
                </c:pt>
                <c:pt idx="264">
                  <c:v>-1.3084112149532756E-2</c:v>
                </c:pt>
                <c:pt idx="265">
                  <c:v>-1.3037992429552725E-2</c:v>
                </c:pt>
                <c:pt idx="266">
                  <c:v>-1.3032812020852491E-2</c:v>
                </c:pt>
                <c:pt idx="267">
                  <c:v>-1.3000852514918892E-2</c:v>
                </c:pt>
                <c:pt idx="268">
                  <c:v>-1.2878906863515116E-2</c:v>
                </c:pt>
                <c:pt idx="269">
                  <c:v>-1.2871287128712883E-2</c:v>
                </c:pt>
                <c:pt idx="270">
                  <c:v>-1.2844036697247652E-2</c:v>
                </c:pt>
                <c:pt idx="271">
                  <c:v>-1.2802714792534253E-2</c:v>
                </c:pt>
                <c:pt idx="272">
                  <c:v>-1.2795450506486672E-2</c:v>
                </c:pt>
                <c:pt idx="273">
                  <c:v>-1.2794882047181044E-2</c:v>
                </c:pt>
                <c:pt idx="274">
                  <c:v>-1.2791228871630977E-2</c:v>
                </c:pt>
                <c:pt idx="275">
                  <c:v>-1.2755519215044919E-2</c:v>
                </c:pt>
                <c:pt idx="276">
                  <c:v>-1.2745435756114309E-2</c:v>
                </c:pt>
                <c:pt idx="277">
                  <c:v>-1.2713010549093795E-2</c:v>
                </c:pt>
                <c:pt idx="278">
                  <c:v>-1.2696493349455884E-2</c:v>
                </c:pt>
                <c:pt idx="279">
                  <c:v>-1.2677388836329295E-2</c:v>
                </c:pt>
                <c:pt idx="280">
                  <c:v>-1.2641509433962361E-2</c:v>
                </c:pt>
                <c:pt idx="281">
                  <c:v>-1.2624330527926331E-2</c:v>
                </c:pt>
                <c:pt idx="282">
                  <c:v>-1.2559549588566532E-2</c:v>
                </c:pt>
                <c:pt idx="283">
                  <c:v>-1.2528473804100049E-2</c:v>
                </c:pt>
                <c:pt idx="284">
                  <c:v>-1.2520868113522488E-2</c:v>
                </c:pt>
                <c:pt idx="285">
                  <c:v>-1.2519837771116205E-2</c:v>
                </c:pt>
                <c:pt idx="286">
                  <c:v>-1.2519837771116205E-2</c:v>
                </c:pt>
                <c:pt idx="287">
                  <c:v>-1.245674740484437E-2</c:v>
                </c:pt>
                <c:pt idx="288">
                  <c:v>-1.2456747404844259E-2</c:v>
                </c:pt>
                <c:pt idx="289">
                  <c:v>-1.2440541529454952E-2</c:v>
                </c:pt>
                <c:pt idx="290">
                  <c:v>-1.2388503468780954E-2</c:v>
                </c:pt>
                <c:pt idx="291">
                  <c:v>-1.2365250475586453E-2</c:v>
                </c:pt>
                <c:pt idx="292">
                  <c:v>-1.2354651162790664E-2</c:v>
                </c:pt>
                <c:pt idx="293">
                  <c:v>-1.2244897959183709E-2</c:v>
                </c:pt>
                <c:pt idx="294">
                  <c:v>-1.2243285939968374E-2</c:v>
                </c:pt>
                <c:pt idx="295">
                  <c:v>-1.2195121951219523E-2</c:v>
                </c:pt>
                <c:pt idx="296">
                  <c:v>-1.2156862745097974E-2</c:v>
                </c:pt>
                <c:pt idx="297">
                  <c:v>-1.2110726643598579E-2</c:v>
                </c:pt>
                <c:pt idx="298">
                  <c:v>-1.203088525767626E-2</c:v>
                </c:pt>
                <c:pt idx="299">
                  <c:v>-1.2019668548533979E-2</c:v>
                </c:pt>
                <c:pt idx="300">
                  <c:v>-1.1900595029751382E-2</c:v>
                </c:pt>
                <c:pt idx="301">
                  <c:v>-1.1885754834131679E-2</c:v>
                </c:pt>
                <c:pt idx="302">
                  <c:v>-1.1885245901639419E-2</c:v>
                </c:pt>
                <c:pt idx="303">
                  <c:v>-1.1869436201780381E-2</c:v>
                </c:pt>
                <c:pt idx="304">
                  <c:v>-1.1738304850681724E-2</c:v>
                </c:pt>
                <c:pt idx="305">
                  <c:v>-1.1738085136473009E-2</c:v>
                </c:pt>
                <c:pt idx="306">
                  <c:v>-1.1697027804410398E-2</c:v>
                </c:pt>
                <c:pt idx="307">
                  <c:v>-1.1496255007838352E-2</c:v>
                </c:pt>
                <c:pt idx="308">
                  <c:v>-1.1446582614465739E-2</c:v>
                </c:pt>
                <c:pt idx="309">
                  <c:v>-1.1299435028248594E-2</c:v>
                </c:pt>
                <c:pt idx="310">
                  <c:v>-1.1230769230769155E-2</c:v>
                </c:pt>
                <c:pt idx="311">
                  <c:v>-1.1200716845878089E-2</c:v>
                </c:pt>
                <c:pt idx="312">
                  <c:v>-1.1144449207029727E-2</c:v>
                </c:pt>
                <c:pt idx="313">
                  <c:v>-1.1068702290076282E-2</c:v>
                </c:pt>
                <c:pt idx="314">
                  <c:v>-1.0908018867924474E-2</c:v>
                </c:pt>
                <c:pt idx="315">
                  <c:v>-1.0892857142857149E-2</c:v>
                </c:pt>
                <c:pt idx="316">
                  <c:v>-1.0884093946916251E-2</c:v>
                </c:pt>
                <c:pt idx="317">
                  <c:v>-1.0875870069605553E-2</c:v>
                </c:pt>
                <c:pt idx="318">
                  <c:v>-1.086248099065823E-2</c:v>
                </c:pt>
                <c:pt idx="319">
                  <c:v>-1.073201986224559E-2</c:v>
                </c:pt>
                <c:pt idx="320">
                  <c:v>-1.0728499740439434E-2</c:v>
                </c:pt>
                <c:pt idx="321">
                  <c:v>-1.0701026424983606E-2</c:v>
                </c:pt>
                <c:pt idx="322">
                  <c:v>-1.0598031794095464E-2</c:v>
                </c:pt>
                <c:pt idx="323">
                  <c:v>-1.0566762728146051E-2</c:v>
                </c:pt>
                <c:pt idx="324">
                  <c:v>-1.0334212840809154E-2</c:v>
                </c:pt>
                <c:pt idx="325">
                  <c:v>-1.0320478001086264E-2</c:v>
                </c:pt>
                <c:pt idx="326">
                  <c:v>-1.028608164577316E-2</c:v>
                </c:pt>
                <c:pt idx="327">
                  <c:v>-1.0227425649307009E-2</c:v>
                </c:pt>
                <c:pt idx="328">
                  <c:v>-1.0199556541020005E-2</c:v>
                </c:pt>
                <c:pt idx="329">
                  <c:v>-1.0178571428571481E-2</c:v>
                </c:pt>
                <c:pt idx="330">
                  <c:v>-1.0161836657884837E-2</c:v>
                </c:pt>
                <c:pt idx="331">
                  <c:v>-1.0107816711590334E-2</c:v>
                </c:pt>
                <c:pt idx="332">
                  <c:v>-1.0031208203299169E-2</c:v>
                </c:pt>
                <c:pt idx="333">
                  <c:v>-1.0020040080160331E-2</c:v>
                </c:pt>
                <c:pt idx="334">
                  <c:v>-9.9800399201597223E-3</c:v>
                </c:pt>
                <c:pt idx="335">
                  <c:v>-9.9542106310969158E-3</c:v>
                </c:pt>
                <c:pt idx="336">
                  <c:v>-9.9228224917309316E-3</c:v>
                </c:pt>
                <c:pt idx="337">
                  <c:v>-9.9123141441098683E-3</c:v>
                </c:pt>
                <c:pt idx="338">
                  <c:v>-9.8952270081489324E-3</c:v>
                </c:pt>
                <c:pt idx="339">
                  <c:v>-9.8943484823075245E-3</c:v>
                </c:pt>
                <c:pt idx="340">
                  <c:v>-9.8821740782972789E-3</c:v>
                </c:pt>
                <c:pt idx="341">
                  <c:v>-9.83667409057154E-3</c:v>
                </c:pt>
                <c:pt idx="342">
                  <c:v>-9.8203092352696641E-3</c:v>
                </c:pt>
                <c:pt idx="343">
                  <c:v>-9.7613882863342161E-3</c:v>
                </c:pt>
                <c:pt idx="344">
                  <c:v>-9.7391304347826946E-3</c:v>
                </c:pt>
                <c:pt idx="345">
                  <c:v>-9.7283406754771207E-3</c:v>
                </c:pt>
                <c:pt idx="346">
                  <c:v>-9.6525096525096332E-3</c:v>
                </c:pt>
                <c:pt idx="347">
                  <c:v>-9.5589468388393994E-3</c:v>
                </c:pt>
                <c:pt idx="348">
                  <c:v>-9.5318788392290132E-3</c:v>
                </c:pt>
                <c:pt idx="349">
                  <c:v>-9.5060963008885002E-3</c:v>
                </c:pt>
                <c:pt idx="350">
                  <c:v>-9.4800344728526165E-3</c:v>
                </c:pt>
                <c:pt idx="351">
                  <c:v>-9.4734924394241915E-3</c:v>
                </c:pt>
                <c:pt idx="352">
                  <c:v>-9.457441513190723E-3</c:v>
                </c:pt>
                <c:pt idx="353">
                  <c:v>-9.4086021505376261E-3</c:v>
                </c:pt>
                <c:pt idx="354">
                  <c:v>-9.3802345058626724E-3</c:v>
                </c:pt>
                <c:pt idx="355">
                  <c:v>-9.3658836173804438E-3</c:v>
                </c:pt>
                <c:pt idx="356">
                  <c:v>-9.3646713183989094E-3</c:v>
                </c:pt>
                <c:pt idx="357">
                  <c:v>-9.3045260999842228E-3</c:v>
                </c:pt>
                <c:pt idx="358">
                  <c:v>-9.2898431048720198E-3</c:v>
                </c:pt>
                <c:pt idx="359">
                  <c:v>-9.1671542812561402E-3</c:v>
                </c:pt>
                <c:pt idx="360">
                  <c:v>-9.1400083090984463E-3</c:v>
                </c:pt>
                <c:pt idx="361">
                  <c:v>-9.129085265656367E-3</c:v>
                </c:pt>
                <c:pt idx="362">
                  <c:v>-9.0835688332659981E-3</c:v>
                </c:pt>
                <c:pt idx="363">
                  <c:v>-9.0835688332659981E-3</c:v>
                </c:pt>
                <c:pt idx="364">
                  <c:v>-9.0711891145730528E-3</c:v>
                </c:pt>
                <c:pt idx="365">
                  <c:v>-8.9588377723970325E-3</c:v>
                </c:pt>
                <c:pt idx="366">
                  <c:v>-8.9270386266094848E-3</c:v>
                </c:pt>
                <c:pt idx="367">
                  <c:v>-8.8842975206612218E-3</c:v>
                </c:pt>
                <c:pt idx="368">
                  <c:v>-8.8794926004227559E-3</c:v>
                </c:pt>
                <c:pt idx="369">
                  <c:v>-8.8784200036238214E-3</c:v>
                </c:pt>
                <c:pt idx="370">
                  <c:v>-8.8709677419355204E-3</c:v>
                </c:pt>
                <c:pt idx="371">
                  <c:v>-8.7763713080170058E-3</c:v>
                </c:pt>
                <c:pt idx="372">
                  <c:v>-8.7401406949477733E-3</c:v>
                </c:pt>
                <c:pt idx="373">
                  <c:v>-8.6393088552916275E-3</c:v>
                </c:pt>
                <c:pt idx="374">
                  <c:v>-8.6303939962476539E-3</c:v>
                </c:pt>
                <c:pt idx="375">
                  <c:v>-8.5454207690877082E-3</c:v>
                </c:pt>
                <c:pt idx="376">
                  <c:v>-8.5287846481877372E-3</c:v>
                </c:pt>
                <c:pt idx="377">
                  <c:v>-8.4615384615384093E-3</c:v>
                </c:pt>
                <c:pt idx="378">
                  <c:v>-8.3584861852796788E-3</c:v>
                </c:pt>
                <c:pt idx="379">
                  <c:v>-8.3520065186392101E-3</c:v>
                </c:pt>
                <c:pt idx="380">
                  <c:v>-8.3160083160082054E-3</c:v>
                </c:pt>
                <c:pt idx="381">
                  <c:v>-8.2755966127792124E-3</c:v>
                </c:pt>
                <c:pt idx="382">
                  <c:v>-8.2600107739271289E-3</c:v>
                </c:pt>
                <c:pt idx="383">
                  <c:v>-8.2508250825082952E-3</c:v>
                </c:pt>
                <c:pt idx="384">
                  <c:v>-8.176324209029584E-3</c:v>
                </c:pt>
                <c:pt idx="385">
                  <c:v>-8.1336557485160998E-3</c:v>
                </c:pt>
                <c:pt idx="386">
                  <c:v>-8.1239372756469752E-3</c:v>
                </c:pt>
                <c:pt idx="387">
                  <c:v>-8.0862533692721561E-3</c:v>
                </c:pt>
                <c:pt idx="388">
                  <c:v>-8.0379978078187753E-3</c:v>
                </c:pt>
                <c:pt idx="389">
                  <c:v>-8.0202617138033228E-3</c:v>
                </c:pt>
                <c:pt idx="390">
                  <c:v>-8.0122090805037072E-3</c:v>
                </c:pt>
                <c:pt idx="391">
                  <c:v>-8.0098582871225288E-3</c:v>
                </c:pt>
                <c:pt idx="392">
                  <c:v>-7.9800498753116456E-3</c:v>
                </c:pt>
                <c:pt idx="393">
                  <c:v>-7.9324021382997101E-3</c:v>
                </c:pt>
                <c:pt idx="394">
                  <c:v>-7.8740157480314821E-3</c:v>
                </c:pt>
                <c:pt idx="395">
                  <c:v>-7.8693684831792066E-3</c:v>
                </c:pt>
                <c:pt idx="396">
                  <c:v>-7.7519379844961378E-3</c:v>
                </c:pt>
                <c:pt idx="397">
                  <c:v>-7.740884090446043E-3</c:v>
                </c:pt>
                <c:pt idx="398">
                  <c:v>-7.7378243058715546E-3</c:v>
                </c:pt>
                <c:pt idx="399">
                  <c:v>-7.6446280991735449E-3</c:v>
                </c:pt>
                <c:pt idx="400">
                  <c:v>-7.5493612078977312E-3</c:v>
                </c:pt>
                <c:pt idx="401">
                  <c:v>-7.5426756649463744E-3</c:v>
                </c:pt>
                <c:pt idx="402">
                  <c:v>-7.4861144651050537E-3</c:v>
                </c:pt>
                <c:pt idx="403">
                  <c:v>-7.440176955559985E-3</c:v>
                </c:pt>
                <c:pt idx="404">
                  <c:v>-7.4398249452953813E-3</c:v>
                </c:pt>
                <c:pt idx="405">
                  <c:v>-7.3529411764705621E-3</c:v>
                </c:pt>
                <c:pt idx="406">
                  <c:v>-7.3212747631351549E-3</c:v>
                </c:pt>
                <c:pt idx="407">
                  <c:v>-7.2992700729926918E-3</c:v>
                </c:pt>
                <c:pt idx="408">
                  <c:v>-7.2844316449262037E-3</c:v>
                </c:pt>
                <c:pt idx="409">
                  <c:v>-7.2765072765073047E-3</c:v>
                </c:pt>
                <c:pt idx="410">
                  <c:v>-7.1844660194174681E-3</c:v>
                </c:pt>
                <c:pt idx="411">
                  <c:v>-7.1733229934081155E-3</c:v>
                </c:pt>
                <c:pt idx="412">
                  <c:v>-7.1374906085649448E-3</c:v>
                </c:pt>
                <c:pt idx="413">
                  <c:v>-7.1267164957411477E-3</c:v>
                </c:pt>
                <c:pt idx="414">
                  <c:v>-7.0988230898560989E-3</c:v>
                </c:pt>
                <c:pt idx="415">
                  <c:v>-7.0175438596490336E-3</c:v>
                </c:pt>
                <c:pt idx="416">
                  <c:v>-7.0052539404553693E-3</c:v>
                </c:pt>
                <c:pt idx="417">
                  <c:v>-6.9609507640068236E-3</c:v>
                </c:pt>
                <c:pt idx="418">
                  <c:v>-6.9169960474309011E-3</c:v>
                </c:pt>
                <c:pt idx="419">
                  <c:v>-6.8397053665382179E-3</c:v>
                </c:pt>
                <c:pt idx="420">
                  <c:v>-6.8292682926829329E-3</c:v>
                </c:pt>
                <c:pt idx="421">
                  <c:v>-6.8226120857700634E-3</c:v>
                </c:pt>
                <c:pt idx="422">
                  <c:v>-6.8159688412853248E-3</c:v>
                </c:pt>
                <c:pt idx="423">
                  <c:v>-6.7855452106676539E-3</c:v>
                </c:pt>
                <c:pt idx="424">
                  <c:v>-6.7407542357440509E-3</c:v>
                </c:pt>
                <c:pt idx="425">
                  <c:v>-6.6712281902154835E-3</c:v>
                </c:pt>
                <c:pt idx="426">
                  <c:v>-6.6666666666667096E-3</c:v>
                </c:pt>
                <c:pt idx="427">
                  <c:v>-6.6626287098727754E-3</c:v>
                </c:pt>
                <c:pt idx="428">
                  <c:v>-6.6318327974276281E-3</c:v>
                </c:pt>
                <c:pt idx="429">
                  <c:v>-6.5397191767647689E-3</c:v>
                </c:pt>
                <c:pt idx="430">
                  <c:v>-6.5314541079407595E-3</c:v>
                </c:pt>
                <c:pt idx="431">
                  <c:v>-6.4179703168871782E-3</c:v>
                </c:pt>
                <c:pt idx="432">
                  <c:v>-6.3694267515923553E-3</c:v>
                </c:pt>
                <c:pt idx="433">
                  <c:v>-6.2293167218221424E-3</c:v>
                </c:pt>
                <c:pt idx="434">
                  <c:v>-6.2063615205585343E-3</c:v>
                </c:pt>
                <c:pt idx="435">
                  <c:v>-6.1847700038653031E-3</c:v>
                </c:pt>
                <c:pt idx="436">
                  <c:v>-6.1786433848221023E-3</c:v>
                </c:pt>
                <c:pt idx="437">
                  <c:v>-6.1699098243948036E-3</c:v>
                </c:pt>
                <c:pt idx="438">
                  <c:v>-6.1534058385803725E-3</c:v>
                </c:pt>
                <c:pt idx="439">
                  <c:v>-6.131834440470163E-3</c:v>
                </c:pt>
                <c:pt idx="440">
                  <c:v>-6.0147458284828259E-3</c:v>
                </c:pt>
                <c:pt idx="441">
                  <c:v>-6.0080106809078382E-3</c:v>
                </c:pt>
                <c:pt idx="442">
                  <c:v>-5.9798393985990295E-3</c:v>
                </c:pt>
                <c:pt idx="443">
                  <c:v>-5.9760956175298752E-3</c:v>
                </c:pt>
                <c:pt idx="444">
                  <c:v>-5.9140720125239188E-3</c:v>
                </c:pt>
                <c:pt idx="445">
                  <c:v>-5.8957778623048851E-3</c:v>
                </c:pt>
                <c:pt idx="446">
                  <c:v>-5.8651026392961825E-3</c:v>
                </c:pt>
                <c:pt idx="447">
                  <c:v>-5.8577405857740406E-3</c:v>
                </c:pt>
                <c:pt idx="448">
                  <c:v>-5.7037718491260714E-3</c:v>
                </c:pt>
                <c:pt idx="449">
                  <c:v>-5.615724027276392E-3</c:v>
                </c:pt>
                <c:pt idx="450">
                  <c:v>-5.5995365900752825E-3</c:v>
                </c:pt>
                <c:pt idx="451">
                  <c:v>-5.5947458039407039E-3</c:v>
                </c:pt>
                <c:pt idx="452">
                  <c:v>-5.566600397614363E-3</c:v>
                </c:pt>
                <c:pt idx="453">
                  <c:v>-5.5577610162763635E-3</c:v>
                </c:pt>
                <c:pt idx="454">
                  <c:v>-5.5304172951231578E-3</c:v>
                </c:pt>
                <c:pt idx="455">
                  <c:v>-5.5248618784530246E-3</c:v>
                </c:pt>
                <c:pt idx="456">
                  <c:v>-5.4976303317535447E-3</c:v>
                </c:pt>
                <c:pt idx="457">
                  <c:v>-5.4463651432631321E-3</c:v>
                </c:pt>
                <c:pt idx="458">
                  <c:v>-5.4337279254802473E-3</c:v>
                </c:pt>
                <c:pt idx="459">
                  <c:v>-5.3763440860215006E-3</c:v>
                </c:pt>
                <c:pt idx="460">
                  <c:v>-5.3512860348695623E-3</c:v>
                </c:pt>
                <c:pt idx="461">
                  <c:v>-5.3359683794466095E-3</c:v>
                </c:pt>
                <c:pt idx="462">
                  <c:v>-5.3310404127256961E-3</c:v>
                </c:pt>
                <c:pt idx="463">
                  <c:v>-5.2883404683958801E-3</c:v>
                </c:pt>
                <c:pt idx="464">
                  <c:v>-5.24109014675056E-3</c:v>
                </c:pt>
                <c:pt idx="465">
                  <c:v>-5.1261829652996527E-3</c:v>
                </c:pt>
                <c:pt idx="466">
                  <c:v>-5.1242236024844345E-3</c:v>
                </c:pt>
                <c:pt idx="467">
                  <c:v>-5.0815726129980199E-3</c:v>
                </c:pt>
                <c:pt idx="468">
                  <c:v>-5.0624367195409858E-3</c:v>
                </c:pt>
                <c:pt idx="469">
                  <c:v>-5.0397067806963181E-3</c:v>
                </c:pt>
                <c:pt idx="470">
                  <c:v>-5.0347222222222321E-3</c:v>
                </c:pt>
                <c:pt idx="471">
                  <c:v>-5.0158394931363315E-3</c:v>
                </c:pt>
                <c:pt idx="472">
                  <c:v>-5.001087192867959E-3</c:v>
                </c:pt>
                <c:pt idx="473">
                  <c:v>-4.9991936784390401E-3</c:v>
                </c:pt>
                <c:pt idx="474">
                  <c:v>-4.9841413683733293E-3</c:v>
                </c:pt>
                <c:pt idx="475">
                  <c:v>-4.8459674627898686E-3</c:v>
                </c:pt>
                <c:pt idx="476">
                  <c:v>-4.8238255033556943E-3</c:v>
                </c:pt>
                <c:pt idx="477">
                  <c:v>-4.6629104332622795E-3</c:v>
                </c:pt>
                <c:pt idx="478">
                  <c:v>-4.6591466405101478E-3</c:v>
                </c:pt>
                <c:pt idx="479">
                  <c:v>-4.6552225778293543E-3</c:v>
                </c:pt>
                <c:pt idx="480">
                  <c:v>-4.6511627906976605E-3</c:v>
                </c:pt>
                <c:pt idx="481">
                  <c:v>-4.5884315906563611E-3</c:v>
                </c:pt>
                <c:pt idx="482">
                  <c:v>-4.5438022537259704E-3</c:v>
                </c:pt>
                <c:pt idx="483">
                  <c:v>-4.5402951191827468E-3</c:v>
                </c:pt>
                <c:pt idx="484">
                  <c:v>-4.5310376076121983E-3</c:v>
                </c:pt>
                <c:pt idx="485">
                  <c:v>-4.5013850415512868E-3</c:v>
                </c:pt>
                <c:pt idx="486">
                  <c:v>-4.4642857142858094E-3</c:v>
                </c:pt>
                <c:pt idx="487">
                  <c:v>-4.4470224284610671E-3</c:v>
                </c:pt>
                <c:pt idx="488">
                  <c:v>-4.4070512820512109E-3</c:v>
                </c:pt>
                <c:pt idx="489">
                  <c:v>-4.3977522599560892E-3</c:v>
                </c:pt>
                <c:pt idx="490">
                  <c:v>-4.3876383059902047E-3</c:v>
                </c:pt>
                <c:pt idx="491">
                  <c:v>-4.3807248108322927E-3</c:v>
                </c:pt>
                <c:pt idx="492">
                  <c:v>-4.3798177995795218E-3</c:v>
                </c:pt>
                <c:pt idx="493">
                  <c:v>-4.366812227074246E-3</c:v>
                </c:pt>
                <c:pt idx="494">
                  <c:v>-4.2572260811114537E-3</c:v>
                </c:pt>
                <c:pt idx="495">
                  <c:v>-4.222150048716955E-3</c:v>
                </c:pt>
                <c:pt idx="496">
                  <c:v>-4.2055220332783971E-3</c:v>
                </c:pt>
                <c:pt idx="497">
                  <c:v>-4.1476565740357074E-3</c:v>
                </c:pt>
                <c:pt idx="498">
                  <c:v>-4.1411297001822112E-3</c:v>
                </c:pt>
                <c:pt idx="499">
                  <c:v>-4.1307471264366846E-3</c:v>
                </c:pt>
                <c:pt idx="500">
                  <c:v>-4.0736804817571581E-3</c:v>
                </c:pt>
                <c:pt idx="501">
                  <c:v>-4.059328649492655E-3</c:v>
                </c:pt>
                <c:pt idx="502">
                  <c:v>-4.0470934510670187E-3</c:v>
                </c:pt>
                <c:pt idx="503">
                  <c:v>-4.0411462160174771E-3</c:v>
                </c:pt>
                <c:pt idx="504">
                  <c:v>-4.0356839422260871E-3</c:v>
                </c:pt>
                <c:pt idx="505">
                  <c:v>-4.0017785682526785E-3</c:v>
                </c:pt>
                <c:pt idx="506">
                  <c:v>-3.9647577092510877E-3</c:v>
                </c:pt>
                <c:pt idx="507">
                  <c:v>-3.8346115371790113E-3</c:v>
                </c:pt>
                <c:pt idx="508">
                  <c:v>-3.8167938931297218E-3</c:v>
                </c:pt>
                <c:pt idx="509">
                  <c:v>-3.8060332675499131E-3</c:v>
                </c:pt>
                <c:pt idx="510">
                  <c:v>-3.7965072133636646E-3</c:v>
                </c:pt>
                <c:pt idx="511">
                  <c:v>-3.7467955038454903E-3</c:v>
                </c:pt>
                <c:pt idx="512">
                  <c:v>-3.6746283614499387E-3</c:v>
                </c:pt>
                <c:pt idx="513">
                  <c:v>-3.6645828842423178E-3</c:v>
                </c:pt>
                <c:pt idx="514">
                  <c:v>-3.6452004860267895E-3</c:v>
                </c:pt>
                <c:pt idx="515">
                  <c:v>-3.5756853396899935E-3</c:v>
                </c:pt>
                <c:pt idx="516">
                  <c:v>-3.5728463676062416E-3</c:v>
                </c:pt>
                <c:pt idx="517">
                  <c:v>-3.5527690700104531E-3</c:v>
                </c:pt>
                <c:pt idx="518">
                  <c:v>-3.5406403940887454E-3</c:v>
                </c:pt>
                <c:pt idx="519">
                  <c:v>-3.3813845880049653E-3</c:v>
                </c:pt>
                <c:pt idx="520">
                  <c:v>-3.3783783783783994E-3</c:v>
                </c:pt>
                <c:pt idx="521">
                  <c:v>-3.3752684872658811E-3</c:v>
                </c:pt>
                <c:pt idx="522">
                  <c:v>-3.296703296703285E-3</c:v>
                </c:pt>
                <c:pt idx="523">
                  <c:v>-3.2096288866599876E-3</c:v>
                </c:pt>
                <c:pt idx="524">
                  <c:v>-3.1402651779485202E-3</c:v>
                </c:pt>
                <c:pt idx="525">
                  <c:v>-3.1388961548521888E-3</c:v>
                </c:pt>
                <c:pt idx="526">
                  <c:v>-3.10283687943258E-3</c:v>
                </c:pt>
                <c:pt idx="527">
                  <c:v>-3.0745580322828481E-3</c:v>
                </c:pt>
                <c:pt idx="528">
                  <c:v>-3.0681569143108378E-3</c:v>
                </c:pt>
                <c:pt idx="529">
                  <c:v>-3.0030030030031574E-3</c:v>
                </c:pt>
                <c:pt idx="530">
                  <c:v>-2.9446407538280539E-3</c:v>
                </c:pt>
                <c:pt idx="531">
                  <c:v>-2.9226618705036067E-3</c:v>
                </c:pt>
                <c:pt idx="532">
                  <c:v>-2.9109589041096395E-3</c:v>
                </c:pt>
                <c:pt idx="533">
                  <c:v>-2.8985507246377384E-3</c:v>
                </c:pt>
                <c:pt idx="534">
                  <c:v>-2.8609574670990234E-3</c:v>
                </c:pt>
                <c:pt idx="535">
                  <c:v>-2.8552233792407122E-3</c:v>
                </c:pt>
                <c:pt idx="536">
                  <c:v>-2.8134341480570146E-3</c:v>
                </c:pt>
                <c:pt idx="537">
                  <c:v>-2.7999999999999137E-3</c:v>
                </c:pt>
                <c:pt idx="538">
                  <c:v>-2.7770063871146444E-3</c:v>
                </c:pt>
                <c:pt idx="539">
                  <c:v>-2.7723418134377731E-3</c:v>
                </c:pt>
                <c:pt idx="540">
                  <c:v>-2.7647809442790106E-3</c:v>
                </c:pt>
                <c:pt idx="541">
                  <c:v>-2.7180627625400522E-3</c:v>
                </c:pt>
                <c:pt idx="542">
                  <c:v>-2.6815642458100086E-3</c:v>
                </c:pt>
                <c:pt idx="543">
                  <c:v>-2.6595744680850686E-3</c:v>
                </c:pt>
                <c:pt idx="544">
                  <c:v>-2.6555386949922433E-3</c:v>
                </c:pt>
                <c:pt idx="545">
                  <c:v>-2.6068821689260169E-3</c:v>
                </c:pt>
                <c:pt idx="546">
                  <c:v>-2.6041666666666297E-3</c:v>
                </c:pt>
                <c:pt idx="547">
                  <c:v>-2.5263157894737098E-3</c:v>
                </c:pt>
                <c:pt idx="548">
                  <c:v>-2.4761904761904097E-3</c:v>
                </c:pt>
                <c:pt idx="549">
                  <c:v>-2.3198865833224946E-3</c:v>
                </c:pt>
                <c:pt idx="550">
                  <c:v>-2.2753128555175195E-3</c:v>
                </c:pt>
                <c:pt idx="551">
                  <c:v>-2.2740193291643784E-3</c:v>
                </c:pt>
                <c:pt idx="552">
                  <c:v>-2.2701475595914289E-3</c:v>
                </c:pt>
                <c:pt idx="553">
                  <c:v>-2.2444751381216488E-3</c:v>
                </c:pt>
                <c:pt idx="554">
                  <c:v>-2.2348289496305629E-3</c:v>
                </c:pt>
                <c:pt idx="555">
                  <c:v>-2.1645021645021467E-3</c:v>
                </c:pt>
                <c:pt idx="556">
                  <c:v>-2.1385799828913532E-3</c:v>
                </c:pt>
                <c:pt idx="557">
                  <c:v>-2.0072992700730374E-3</c:v>
                </c:pt>
                <c:pt idx="558">
                  <c:v>-1.9736842105262387E-3</c:v>
                </c:pt>
                <c:pt idx="559">
                  <c:v>-1.9667170953100443E-3</c:v>
                </c:pt>
                <c:pt idx="560">
                  <c:v>-1.9364833462431896E-3</c:v>
                </c:pt>
                <c:pt idx="561">
                  <c:v>-1.9295706705257931E-3</c:v>
                </c:pt>
                <c:pt idx="562">
                  <c:v>-1.8276762402088531E-3</c:v>
                </c:pt>
                <c:pt idx="563">
                  <c:v>-1.7344686218858651E-3</c:v>
                </c:pt>
                <c:pt idx="564">
                  <c:v>-1.7236426314277686E-3</c:v>
                </c:pt>
                <c:pt idx="565">
                  <c:v>-1.536098310291889E-3</c:v>
                </c:pt>
                <c:pt idx="566">
                  <c:v>-1.5159171298637641E-3</c:v>
                </c:pt>
                <c:pt idx="567">
                  <c:v>-1.5079165619501511E-3</c:v>
                </c:pt>
                <c:pt idx="568">
                  <c:v>-1.4265335235377208E-3</c:v>
                </c:pt>
                <c:pt idx="569">
                  <c:v>-1.4239943040227354E-3</c:v>
                </c:pt>
                <c:pt idx="570">
                  <c:v>-1.4087341517408092E-3</c:v>
                </c:pt>
                <c:pt idx="571">
                  <c:v>-1.3128282070518082E-3</c:v>
                </c:pt>
                <c:pt idx="572">
                  <c:v>-1.2936610608020871E-3</c:v>
                </c:pt>
                <c:pt idx="573">
                  <c:v>-1.2626262626261875E-3</c:v>
                </c:pt>
                <c:pt idx="574">
                  <c:v>-1.2382367508667613E-3</c:v>
                </c:pt>
                <c:pt idx="575">
                  <c:v>-1.205787781350498E-3</c:v>
                </c:pt>
                <c:pt idx="576">
                  <c:v>-1.176747469992967E-3</c:v>
                </c:pt>
                <c:pt idx="577">
                  <c:v>-1.175088131609936E-3</c:v>
                </c:pt>
                <c:pt idx="578">
                  <c:v>-1.1516314779270731E-3</c:v>
                </c:pt>
                <c:pt idx="579">
                  <c:v>-1.1477761836441447E-3</c:v>
                </c:pt>
                <c:pt idx="580">
                  <c:v>-1.0925550179491372E-3</c:v>
                </c:pt>
                <c:pt idx="581">
                  <c:v>-1.0559662090813271E-3</c:v>
                </c:pt>
                <c:pt idx="582">
                  <c:v>-1.031565917062105E-3</c:v>
                </c:pt>
                <c:pt idx="583">
                  <c:v>-1.029866117404743E-3</c:v>
                </c:pt>
                <c:pt idx="584">
                  <c:v>-9.8400984009838766E-4</c:v>
                </c:pt>
                <c:pt idx="585">
                  <c:v>-9.235315847802017E-4</c:v>
                </c:pt>
                <c:pt idx="586">
                  <c:v>-9.1207588471364787E-4</c:v>
                </c:pt>
                <c:pt idx="587">
                  <c:v>-9.0909090909085943E-4</c:v>
                </c:pt>
                <c:pt idx="588">
                  <c:v>-8.6956521739134374E-4</c:v>
                </c:pt>
                <c:pt idx="589">
                  <c:v>-7.2337962962965019E-4</c:v>
                </c:pt>
                <c:pt idx="590">
                  <c:v>-7.0633939607978036E-4</c:v>
                </c:pt>
                <c:pt idx="591">
                  <c:v>-6.4669109721915419E-4</c:v>
                </c:pt>
                <c:pt idx="592">
                  <c:v>-5.8608058608056179E-4</c:v>
                </c:pt>
                <c:pt idx="593">
                  <c:v>-5.7012542759415918E-4</c:v>
                </c:pt>
                <c:pt idx="594">
                  <c:v>-5.5248618784520254E-4</c:v>
                </c:pt>
                <c:pt idx="595">
                  <c:v>-5.3944706675657095E-4</c:v>
                </c:pt>
                <c:pt idx="596">
                  <c:v>-4.9188391539589649E-4</c:v>
                </c:pt>
                <c:pt idx="597">
                  <c:v>-3.9800995024874553E-4</c:v>
                </c:pt>
                <c:pt idx="598">
                  <c:v>-3.9666798889326227E-4</c:v>
                </c:pt>
                <c:pt idx="599">
                  <c:v>-3.8409832917229991E-4</c:v>
                </c:pt>
                <c:pt idx="600">
                  <c:v>-3.5650623885929988E-4</c:v>
                </c:pt>
                <c:pt idx="601">
                  <c:v>-3.4825004353111755E-4</c:v>
                </c:pt>
                <c:pt idx="602">
                  <c:v>-2.9498525073756721E-4</c:v>
                </c:pt>
                <c:pt idx="603">
                  <c:v>-2.6709401709390512E-4</c:v>
                </c:pt>
                <c:pt idx="604">
                  <c:v>-2.5342118601123786E-4</c:v>
                </c:pt>
                <c:pt idx="605">
                  <c:v>-2.2773855613755778E-4</c:v>
                </c:pt>
                <c:pt idx="606">
                  <c:v>-2.1294718909714572E-4</c:v>
                </c:pt>
                <c:pt idx="607">
                  <c:v>-2.0470829068586216E-4</c:v>
                </c:pt>
                <c:pt idx="608">
                  <c:v>-1.8853695324283493E-4</c:v>
                </c:pt>
                <c:pt idx="609">
                  <c:v>-1.7930787161557493E-4</c:v>
                </c:pt>
                <c:pt idx="610">
                  <c:v>-1.778410101367367E-4</c:v>
                </c:pt>
                <c:pt idx="611">
                  <c:v>-1.7482517482525495E-4</c:v>
                </c:pt>
                <c:pt idx="612">
                  <c:v>-1.7391304347824654E-4</c:v>
                </c:pt>
                <c:pt idx="613">
                  <c:v>-1.5351550506603751E-4</c:v>
                </c:pt>
                <c:pt idx="614">
                  <c:v>-1.3486176668919825E-4</c:v>
                </c:pt>
                <c:pt idx="615">
                  <c:v>-1.3349352556402128E-4</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1.3886960144438021E-4</c:v>
                </c:pt>
                <c:pt idx="631">
                  <c:v>1.5344483658119579E-4</c:v>
                </c:pt>
                <c:pt idx="632">
                  <c:v>1.6869095816463009E-4</c:v>
                </c:pt>
                <c:pt idx="633">
                  <c:v>1.8053800324979719E-4</c:v>
                </c:pt>
                <c:pt idx="634">
                  <c:v>1.8402649981608121E-4</c:v>
                </c:pt>
                <c:pt idx="635">
                  <c:v>1.9127773527172209E-4</c:v>
                </c:pt>
                <c:pt idx="636">
                  <c:v>1.9677292404574054E-4</c:v>
                </c:pt>
                <c:pt idx="637">
                  <c:v>2.0846362309789868E-4</c:v>
                </c:pt>
                <c:pt idx="638">
                  <c:v>2.2031284423884578E-4</c:v>
                </c:pt>
                <c:pt idx="639">
                  <c:v>2.2502250225020504E-4</c:v>
                </c:pt>
                <c:pt idx="640">
                  <c:v>2.3736055067646866E-4</c:v>
                </c:pt>
                <c:pt idx="641">
                  <c:v>3.4536349507852115E-4</c:v>
                </c:pt>
                <c:pt idx="642">
                  <c:v>3.6710719530108626E-4</c:v>
                </c:pt>
                <c:pt idx="643">
                  <c:v>3.7167812674221423E-4</c:v>
                </c:pt>
                <c:pt idx="644">
                  <c:v>3.7572797294771476E-4</c:v>
                </c:pt>
                <c:pt idx="645">
                  <c:v>3.9658933174702149E-4</c:v>
                </c:pt>
                <c:pt idx="646">
                  <c:v>4.1059330732906574E-4</c:v>
                </c:pt>
                <c:pt idx="647">
                  <c:v>4.20786871449641E-4</c:v>
                </c:pt>
                <c:pt idx="648">
                  <c:v>5.1939058171734942E-4</c:v>
                </c:pt>
                <c:pt idx="649">
                  <c:v>5.704506560184619E-4</c:v>
                </c:pt>
                <c:pt idx="650">
                  <c:v>5.8642427796518071E-4</c:v>
                </c:pt>
                <c:pt idx="651">
                  <c:v>6.1747452917582102E-4</c:v>
                </c:pt>
                <c:pt idx="652">
                  <c:v>6.3224446786103172E-4</c:v>
                </c:pt>
                <c:pt idx="653">
                  <c:v>6.8665598535133654E-4</c:v>
                </c:pt>
                <c:pt idx="654">
                  <c:v>6.9625761531755259E-4</c:v>
                </c:pt>
                <c:pt idx="655">
                  <c:v>7.1149057274988436E-4</c:v>
                </c:pt>
                <c:pt idx="656">
                  <c:v>7.1684587813614087E-4</c:v>
                </c:pt>
                <c:pt idx="657">
                  <c:v>7.3126142595980603E-4</c:v>
                </c:pt>
                <c:pt idx="658">
                  <c:v>7.5901328273242363E-4</c:v>
                </c:pt>
                <c:pt idx="659">
                  <c:v>7.9134792930624087E-4</c:v>
                </c:pt>
                <c:pt idx="660">
                  <c:v>8.2712985938782069E-4</c:v>
                </c:pt>
                <c:pt idx="661">
                  <c:v>8.9015488695043388E-4</c:v>
                </c:pt>
                <c:pt idx="662">
                  <c:v>8.9225964755734744E-4</c:v>
                </c:pt>
                <c:pt idx="663">
                  <c:v>8.9982003599287097E-4</c:v>
                </c:pt>
                <c:pt idx="664">
                  <c:v>9.5510983763125168E-4</c:v>
                </c:pt>
                <c:pt idx="665">
                  <c:v>9.6899224806201723E-4</c:v>
                </c:pt>
                <c:pt idx="666">
                  <c:v>9.7228974234320198E-4</c:v>
                </c:pt>
                <c:pt idx="667">
                  <c:v>9.7244732576995396E-4</c:v>
                </c:pt>
                <c:pt idx="668">
                  <c:v>1.0562450488513786E-3</c:v>
                </c:pt>
                <c:pt idx="669">
                  <c:v>1.0834236186347823E-3</c:v>
                </c:pt>
                <c:pt idx="670">
                  <c:v>1.0926573426572883E-3</c:v>
                </c:pt>
                <c:pt idx="671">
                  <c:v>1.098901098901095E-3</c:v>
                </c:pt>
                <c:pt idx="672">
                  <c:v>1.1504170261720237E-3</c:v>
                </c:pt>
                <c:pt idx="673">
                  <c:v>1.1541632316571793E-3</c:v>
                </c:pt>
                <c:pt idx="674">
                  <c:v>1.1764705882353343E-3</c:v>
                </c:pt>
                <c:pt idx="675">
                  <c:v>1.189869114397446E-3</c:v>
                </c:pt>
                <c:pt idx="676">
                  <c:v>1.2359029816160216E-3</c:v>
                </c:pt>
                <c:pt idx="677">
                  <c:v>1.2380068090374063E-3</c:v>
                </c:pt>
                <c:pt idx="678">
                  <c:v>1.2567324955117254E-3</c:v>
                </c:pt>
                <c:pt idx="679">
                  <c:v>1.2771392081736277E-3</c:v>
                </c:pt>
                <c:pt idx="680">
                  <c:v>1.2836970474967568E-3</c:v>
                </c:pt>
                <c:pt idx="681">
                  <c:v>1.3167795334836363E-3</c:v>
                </c:pt>
                <c:pt idx="682">
                  <c:v>1.3389441469013885E-3</c:v>
                </c:pt>
                <c:pt idx="683">
                  <c:v>1.3422818791946067E-3</c:v>
                </c:pt>
                <c:pt idx="684">
                  <c:v>1.3560635412630528E-3</c:v>
                </c:pt>
                <c:pt idx="685">
                  <c:v>1.369059260708072E-3</c:v>
                </c:pt>
                <c:pt idx="686">
                  <c:v>1.3723696248857387E-3</c:v>
                </c:pt>
                <c:pt idx="687">
                  <c:v>1.3776476666091941E-3</c:v>
                </c:pt>
                <c:pt idx="688">
                  <c:v>1.3872030518466971E-3</c:v>
                </c:pt>
                <c:pt idx="689">
                  <c:v>1.4079549454417695E-3</c:v>
                </c:pt>
                <c:pt idx="690">
                  <c:v>1.4104372355430161E-3</c:v>
                </c:pt>
                <c:pt idx="691">
                  <c:v>1.4154281670204494E-3</c:v>
                </c:pt>
                <c:pt idx="692">
                  <c:v>1.4849384811201904E-3</c:v>
                </c:pt>
                <c:pt idx="693">
                  <c:v>1.5000937558597993E-3</c:v>
                </c:pt>
                <c:pt idx="694">
                  <c:v>1.5098137896325525E-3</c:v>
                </c:pt>
                <c:pt idx="695">
                  <c:v>1.5168752370118277E-3</c:v>
                </c:pt>
                <c:pt idx="696">
                  <c:v>1.5209125475283969E-3</c:v>
                </c:pt>
                <c:pt idx="697">
                  <c:v>1.551724137931032E-3</c:v>
                </c:pt>
                <c:pt idx="698">
                  <c:v>1.5695849319845578E-3</c:v>
                </c:pt>
                <c:pt idx="699">
                  <c:v>1.5817223198593133E-3</c:v>
                </c:pt>
                <c:pt idx="700">
                  <c:v>1.5905476028175158E-3</c:v>
                </c:pt>
                <c:pt idx="701">
                  <c:v>1.663339986693213E-3</c:v>
                </c:pt>
                <c:pt idx="702">
                  <c:v>1.7056530214425436E-3</c:v>
                </c:pt>
                <c:pt idx="703">
                  <c:v>1.7335314512134659E-3</c:v>
                </c:pt>
                <c:pt idx="704">
                  <c:v>1.7373175816539632E-3</c:v>
                </c:pt>
                <c:pt idx="705">
                  <c:v>1.7706079087151938E-3</c:v>
                </c:pt>
                <c:pt idx="706">
                  <c:v>1.7737485218762838E-3</c:v>
                </c:pt>
                <c:pt idx="707">
                  <c:v>1.7835909631391811E-3</c:v>
                </c:pt>
                <c:pt idx="708">
                  <c:v>1.7953321364452268E-3</c:v>
                </c:pt>
                <c:pt idx="709">
                  <c:v>1.820020222446761E-3</c:v>
                </c:pt>
                <c:pt idx="710">
                  <c:v>1.8221574344023939E-3</c:v>
                </c:pt>
                <c:pt idx="711">
                  <c:v>1.831501831501825E-3</c:v>
                </c:pt>
                <c:pt idx="712">
                  <c:v>1.8341892883344535E-3</c:v>
                </c:pt>
                <c:pt idx="713">
                  <c:v>1.9131432944328175E-3</c:v>
                </c:pt>
                <c:pt idx="714">
                  <c:v>2.0083987584442742E-3</c:v>
                </c:pt>
                <c:pt idx="715">
                  <c:v>2.010827532869186E-3</c:v>
                </c:pt>
                <c:pt idx="716">
                  <c:v>2.1624543857279299E-3</c:v>
                </c:pt>
                <c:pt idx="717">
                  <c:v>2.2200638268348172E-3</c:v>
                </c:pt>
                <c:pt idx="718">
                  <c:v>2.269949362667889E-3</c:v>
                </c:pt>
                <c:pt idx="719">
                  <c:v>2.2813688212928174E-3</c:v>
                </c:pt>
                <c:pt idx="720">
                  <c:v>2.2883295194509046E-3</c:v>
                </c:pt>
                <c:pt idx="721">
                  <c:v>2.3079011675264383E-3</c:v>
                </c:pt>
                <c:pt idx="722">
                  <c:v>2.3178807947019653E-3</c:v>
                </c:pt>
                <c:pt idx="723">
                  <c:v>2.3550724637679821E-3</c:v>
                </c:pt>
                <c:pt idx="724">
                  <c:v>2.3704707077547571E-3</c:v>
                </c:pt>
                <c:pt idx="725">
                  <c:v>2.375673107380516E-3</c:v>
                </c:pt>
                <c:pt idx="726">
                  <c:v>2.4449877750611915E-3</c:v>
                </c:pt>
                <c:pt idx="727">
                  <c:v>2.462548737943715E-3</c:v>
                </c:pt>
                <c:pt idx="728">
                  <c:v>2.4826216484608032E-3</c:v>
                </c:pt>
                <c:pt idx="729">
                  <c:v>2.5104602510459539E-3</c:v>
                </c:pt>
                <c:pt idx="730">
                  <c:v>2.567220645858681E-3</c:v>
                </c:pt>
                <c:pt idx="731">
                  <c:v>2.6610910473292559E-3</c:v>
                </c:pt>
                <c:pt idx="732">
                  <c:v>2.9131870266070337E-3</c:v>
                </c:pt>
                <c:pt idx="733">
                  <c:v>3.0150753768845018E-3</c:v>
                </c:pt>
                <c:pt idx="734">
                  <c:v>3.0165912518853588E-3</c:v>
                </c:pt>
                <c:pt idx="735">
                  <c:v>3.0357142857144748E-3</c:v>
                </c:pt>
                <c:pt idx="736">
                  <c:v>3.0503304524658326E-3</c:v>
                </c:pt>
                <c:pt idx="737">
                  <c:v>3.0952380952380398E-3</c:v>
                </c:pt>
                <c:pt idx="738">
                  <c:v>3.098259073472942E-3</c:v>
                </c:pt>
                <c:pt idx="739">
                  <c:v>3.1126789790412168E-3</c:v>
                </c:pt>
                <c:pt idx="740">
                  <c:v>3.1746031746031633E-3</c:v>
                </c:pt>
                <c:pt idx="741">
                  <c:v>3.1746031746031633E-3</c:v>
                </c:pt>
                <c:pt idx="742">
                  <c:v>3.1808172253486866E-3</c:v>
                </c:pt>
                <c:pt idx="743">
                  <c:v>3.305364861428961E-3</c:v>
                </c:pt>
                <c:pt idx="744">
                  <c:v>3.3222591362125353E-3</c:v>
                </c:pt>
                <c:pt idx="745">
                  <c:v>3.369272237196741E-3</c:v>
                </c:pt>
                <c:pt idx="746">
                  <c:v>3.3777071329226249E-3</c:v>
                </c:pt>
                <c:pt idx="747">
                  <c:v>3.5419126328217754E-3</c:v>
                </c:pt>
                <c:pt idx="748">
                  <c:v>3.597122302158251E-3</c:v>
                </c:pt>
                <c:pt idx="749">
                  <c:v>3.6275695284160303E-3</c:v>
                </c:pt>
                <c:pt idx="750">
                  <c:v>3.651634106262458E-3</c:v>
                </c:pt>
                <c:pt idx="751">
                  <c:v>3.6936715094804118E-3</c:v>
                </c:pt>
                <c:pt idx="752">
                  <c:v>3.7037037037037646E-3</c:v>
                </c:pt>
                <c:pt idx="753">
                  <c:v>3.7484381507706388E-3</c:v>
                </c:pt>
                <c:pt idx="754">
                  <c:v>3.7535879885184364E-3</c:v>
                </c:pt>
                <c:pt idx="755">
                  <c:v>3.7751677852349008E-3</c:v>
                </c:pt>
                <c:pt idx="756">
                  <c:v>3.8664323374342224E-3</c:v>
                </c:pt>
                <c:pt idx="757">
                  <c:v>3.8837967997513712E-3</c:v>
                </c:pt>
                <c:pt idx="758">
                  <c:v>3.8865697423347001E-3</c:v>
                </c:pt>
                <c:pt idx="759">
                  <c:v>3.9269585705870025E-3</c:v>
                </c:pt>
                <c:pt idx="760">
                  <c:v>3.9377830281550619E-3</c:v>
                </c:pt>
                <c:pt idx="761">
                  <c:v>3.9761431411531323E-3</c:v>
                </c:pt>
                <c:pt idx="762">
                  <c:v>4.0847587439367672E-3</c:v>
                </c:pt>
                <c:pt idx="763">
                  <c:v>4.1983731304118255E-3</c:v>
                </c:pt>
                <c:pt idx="764">
                  <c:v>4.2122999157538921E-3</c:v>
                </c:pt>
                <c:pt idx="765">
                  <c:v>4.2183622828784184E-3</c:v>
                </c:pt>
                <c:pt idx="766">
                  <c:v>4.2380689146856998E-3</c:v>
                </c:pt>
                <c:pt idx="767">
                  <c:v>4.2401628222523691E-3</c:v>
                </c:pt>
                <c:pt idx="768">
                  <c:v>4.3586550435865679E-3</c:v>
                </c:pt>
                <c:pt idx="769">
                  <c:v>4.3589743589742547E-3</c:v>
                </c:pt>
                <c:pt idx="770">
                  <c:v>4.3775649794801641E-3</c:v>
                </c:pt>
                <c:pt idx="771">
                  <c:v>4.4117647058823373E-3</c:v>
                </c:pt>
                <c:pt idx="772">
                  <c:v>4.4254104211278733E-3</c:v>
                </c:pt>
                <c:pt idx="773">
                  <c:v>4.4604316546763556E-3</c:v>
                </c:pt>
                <c:pt idx="774">
                  <c:v>4.4796691936594968E-3</c:v>
                </c:pt>
                <c:pt idx="775">
                  <c:v>4.484304932735439E-3</c:v>
                </c:pt>
                <c:pt idx="776">
                  <c:v>4.5112781954887993E-3</c:v>
                </c:pt>
                <c:pt idx="777">
                  <c:v>4.5435770342834303E-3</c:v>
                </c:pt>
                <c:pt idx="778">
                  <c:v>4.5662100456620447E-3</c:v>
                </c:pt>
                <c:pt idx="779">
                  <c:v>4.5668233713902495E-3</c:v>
                </c:pt>
                <c:pt idx="780">
                  <c:v>4.6354825115886289E-3</c:v>
                </c:pt>
                <c:pt idx="781">
                  <c:v>4.7068891741550711E-3</c:v>
                </c:pt>
                <c:pt idx="782">
                  <c:v>4.7210300429183505E-3</c:v>
                </c:pt>
                <c:pt idx="783">
                  <c:v>4.7246419607265278E-3</c:v>
                </c:pt>
                <c:pt idx="784">
                  <c:v>4.761904761904745E-3</c:v>
                </c:pt>
                <c:pt idx="785">
                  <c:v>4.761904761904745E-3</c:v>
                </c:pt>
                <c:pt idx="786">
                  <c:v>4.7952784950200389E-3</c:v>
                </c:pt>
                <c:pt idx="787">
                  <c:v>4.8409405255880333E-3</c:v>
                </c:pt>
                <c:pt idx="788">
                  <c:v>4.8622366288493257E-3</c:v>
                </c:pt>
                <c:pt idx="789">
                  <c:v>4.9079754601226711E-3</c:v>
                </c:pt>
                <c:pt idx="790">
                  <c:v>4.9751243781095411E-3</c:v>
                </c:pt>
                <c:pt idx="791">
                  <c:v>5.0479555779909813E-3</c:v>
                </c:pt>
                <c:pt idx="792">
                  <c:v>5.0547598989048037E-3</c:v>
                </c:pt>
                <c:pt idx="793">
                  <c:v>5.098919029165927E-3</c:v>
                </c:pt>
                <c:pt idx="794">
                  <c:v>5.2382140184585868E-3</c:v>
                </c:pt>
                <c:pt idx="795">
                  <c:v>5.3181386514717932E-3</c:v>
                </c:pt>
                <c:pt idx="796">
                  <c:v>5.3235053235054508E-3</c:v>
                </c:pt>
                <c:pt idx="797">
                  <c:v>5.418292154312887E-3</c:v>
                </c:pt>
                <c:pt idx="798">
                  <c:v>5.4347826086955653E-3</c:v>
                </c:pt>
                <c:pt idx="799">
                  <c:v>5.4669703872436415E-3</c:v>
                </c:pt>
                <c:pt idx="800">
                  <c:v>5.5544914767284848E-3</c:v>
                </c:pt>
                <c:pt idx="801">
                  <c:v>5.5876685934488357E-3</c:v>
                </c:pt>
                <c:pt idx="802">
                  <c:v>5.5977608956416791E-3</c:v>
                </c:pt>
                <c:pt idx="803">
                  <c:v>5.6571751838581097E-3</c:v>
                </c:pt>
                <c:pt idx="804">
                  <c:v>5.6627516778522402E-3</c:v>
                </c:pt>
                <c:pt idx="805">
                  <c:v>5.6902002107481753E-3</c:v>
                </c:pt>
                <c:pt idx="806">
                  <c:v>5.697482080500027E-3</c:v>
                </c:pt>
                <c:pt idx="807">
                  <c:v>5.7105205359102573E-3</c:v>
                </c:pt>
                <c:pt idx="808">
                  <c:v>5.7260650480990272E-3</c:v>
                </c:pt>
                <c:pt idx="809">
                  <c:v>5.7692307692307487E-3</c:v>
                </c:pt>
                <c:pt idx="810">
                  <c:v>5.8621386699009292E-3</c:v>
                </c:pt>
                <c:pt idx="811">
                  <c:v>5.8673469387755528E-3</c:v>
                </c:pt>
                <c:pt idx="812">
                  <c:v>5.9311981020166993E-3</c:v>
                </c:pt>
                <c:pt idx="813">
                  <c:v>5.9368664929047021E-3</c:v>
                </c:pt>
                <c:pt idx="814">
                  <c:v>5.990415335463295E-3</c:v>
                </c:pt>
                <c:pt idx="815">
                  <c:v>6.1199510403917579E-3</c:v>
                </c:pt>
                <c:pt idx="816">
                  <c:v>6.1360765204836465E-3</c:v>
                </c:pt>
                <c:pt idx="817">
                  <c:v>6.1709348966367816E-3</c:v>
                </c:pt>
                <c:pt idx="818">
                  <c:v>6.1955469506294047E-3</c:v>
                </c:pt>
                <c:pt idx="819">
                  <c:v>6.2500000000000888E-3</c:v>
                </c:pt>
                <c:pt idx="820">
                  <c:v>6.2542488103332072E-3</c:v>
                </c:pt>
                <c:pt idx="821">
                  <c:v>6.3059397884457358E-3</c:v>
                </c:pt>
                <c:pt idx="822">
                  <c:v>6.3205417607223868E-3</c:v>
                </c:pt>
                <c:pt idx="823">
                  <c:v>6.3217045188479482E-3</c:v>
                </c:pt>
                <c:pt idx="824">
                  <c:v>6.3299315333935624E-3</c:v>
                </c:pt>
                <c:pt idx="825">
                  <c:v>6.3339731285987355E-3</c:v>
                </c:pt>
                <c:pt idx="826">
                  <c:v>6.3685449259309745E-3</c:v>
                </c:pt>
                <c:pt idx="827">
                  <c:v>6.4065230052419153E-3</c:v>
                </c:pt>
                <c:pt idx="828">
                  <c:v>6.4102564102563875E-3</c:v>
                </c:pt>
                <c:pt idx="829">
                  <c:v>6.4367816091954744E-3</c:v>
                </c:pt>
                <c:pt idx="830">
                  <c:v>6.5003979835500658E-3</c:v>
                </c:pt>
                <c:pt idx="831">
                  <c:v>6.5237651444547406E-3</c:v>
                </c:pt>
                <c:pt idx="832">
                  <c:v>6.5304402780703708E-3</c:v>
                </c:pt>
                <c:pt idx="833">
                  <c:v>6.5520065520066062E-3</c:v>
                </c:pt>
                <c:pt idx="834">
                  <c:v>6.5735414954806171E-3</c:v>
                </c:pt>
                <c:pt idx="835">
                  <c:v>6.6155465343558095E-3</c:v>
                </c:pt>
                <c:pt idx="836">
                  <c:v>6.6695047537959073E-3</c:v>
                </c:pt>
                <c:pt idx="837">
                  <c:v>6.6931604266888822E-3</c:v>
                </c:pt>
                <c:pt idx="838">
                  <c:v>6.7567567567567988E-3</c:v>
                </c:pt>
                <c:pt idx="839">
                  <c:v>6.7890757599136098E-3</c:v>
                </c:pt>
                <c:pt idx="840">
                  <c:v>6.8274920345925416E-3</c:v>
                </c:pt>
                <c:pt idx="841">
                  <c:v>6.8846815834768815E-3</c:v>
                </c:pt>
                <c:pt idx="842">
                  <c:v>6.8924773532887951E-3</c:v>
                </c:pt>
                <c:pt idx="843">
                  <c:v>6.9042316258351999E-3</c:v>
                </c:pt>
                <c:pt idx="844">
                  <c:v>7.0017115294849219E-3</c:v>
                </c:pt>
                <c:pt idx="845">
                  <c:v>7.0788107597923311E-3</c:v>
                </c:pt>
                <c:pt idx="846">
                  <c:v>7.0921985815601829E-3</c:v>
                </c:pt>
                <c:pt idx="847">
                  <c:v>7.1404848887413053E-3</c:v>
                </c:pt>
                <c:pt idx="848">
                  <c:v>7.2102052135329942E-3</c:v>
                </c:pt>
                <c:pt idx="849">
                  <c:v>7.2214580467673262E-3</c:v>
                </c:pt>
                <c:pt idx="850">
                  <c:v>7.3156166019707758E-3</c:v>
                </c:pt>
                <c:pt idx="851">
                  <c:v>7.3417721518986845E-3</c:v>
                </c:pt>
                <c:pt idx="852">
                  <c:v>7.3581434837979298E-3</c:v>
                </c:pt>
                <c:pt idx="853">
                  <c:v>7.3661158670117466E-3</c:v>
                </c:pt>
                <c:pt idx="854">
                  <c:v>7.3909830007390376E-3</c:v>
                </c:pt>
                <c:pt idx="855">
                  <c:v>7.4146614437606839E-3</c:v>
                </c:pt>
                <c:pt idx="856">
                  <c:v>7.4320359867006136E-3</c:v>
                </c:pt>
                <c:pt idx="857">
                  <c:v>7.4481865284974358E-3</c:v>
                </c:pt>
                <c:pt idx="858">
                  <c:v>7.4551682450130219E-3</c:v>
                </c:pt>
                <c:pt idx="859">
                  <c:v>7.6101468624834023E-3</c:v>
                </c:pt>
                <c:pt idx="860">
                  <c:v>7.6365772469160209E-3</c:v>
                </c:pt>
                <c:pt idx="861">
                  <c:v>7.6440076440076332E-3</c:v>
                </c:pt>
                <c:pt idx="862">
                  <c:v>7.6747224036577411E-3</c:v>
                </c:pt>
                <c:pt idx="863">
                  <c:v>7.6785714285714235E-3</c:v>
                </c:pt>
                <c:pt idx="864">
                  <c:v>7.7324222262182829E-3</c:v>
                </c:pt>
                <c:pt idx="865">
                  <c:v>7.8559110940794596E-3</c:v>
                </c:pt>
                <c:pt idx="866">
                  <c:v>7.8609846917667703E-3</c:v>
                </c:pt>
                <c:pt idx="867">
                  <c:v>7.9319017218031362E-3</c:v>
                </c:pt>
                <c:pt idx="868">
                  <c:v>8.0160320641282645E-3</c:v>
                </c:pt>
                <c:pt idx="869">
                  <c:v>8.1149619611158297E-3</c:v>
                </c:pt>
                <c:pt idx="870">
                  <c:v>8.1632653061223248E-3</c:v>
                </c:pt>
                <c:pt idx="871">
                  <c:v>8.1983212961156404E-3</c:v>
                </c:pt>
                <c:pt idx="872">
                  <c:v>8.280377431157504E-3</c:v>
                </c:pt>
                <c:pt idx="873">
                  <c:v>8.3499005964213779E-3</c:v>
                </c:pt>
                <c:pt idx="874">
                  <c:v>8.4005929830341941E-3</c:v>
                </c:pt>
                <c:pt idx="875">
                  <c:v>8.4346316050607495E-3</c:v>
                </c:pt>
                <c:pt idx="876">
                  <c:v>8.4688346883468046E-3</c:v>
                </c:pt>
                <c:pt idx="877">
                  <c:v>8.5359064761552084E-3</c:v>
                </c:pt>
                <c:pt idx="878">
                  <c:v>8.5505735140771755E-3</c:v>
                </c:pt>
                <c:pt idx="879">
                  <c:v>8.6086551884596574E-3</c:v>
                </c:pt>
                <c:pt idx="880">
                  <c:v>8.6476540938362767E-3</c:v>
                </c:pt>
                <c:pt idx="881">
                  <c:v>8.7141339001062246E-3</c:v>
                </c:pt>
                <c:pt idx="882">
                  <c:v>8.7416141492173693E-3</c:v>
                </c:pt>
                <c:pt idx="883">
                  <c:v>8.7553648068670054E-3</c:v>
                </c:pt>
                <c:pt idx="884">
                  <c:v>8.8531735222010521E-3</c:v>
                </c:pt>
                <c:pt idx="885">
                  <c:v>8.8649400312881266E-3</c:v>
                </c:pt>
                <c:pt idx="886">
                  <c:v>8.8992974238877309E-3</c:v>
                </c:pt>
                <c:pt idx="887">
                  <c:v>8.9870810709604676E-3</c:v>
                </c:pt>
                <c:pt idx="888">
                  <c:v>9.009009009008917E-3</c:v>
                </c:pt>
                <c:pt idx="889">
                  <c:v>9.0293453724605843E-3</c:v>
                </c:pt>
                <c:pt idx="890">
                  <c:v>9.0673575129534001E-3</c:v>
                </c:pt>
                <c:pt idx="891">
                  <c:v>9.0692124105011818E-3</c:v>
                </c:pt>
                <c:pt idx="892">
                  <c:v>9.0909090909090384E-3</c:v>
                </c:pt>
                <c:pt idx="893">
                  <c:v>9.1033227127901295E-3</c:v>
                </c:pt>
                <c:pt idx="894">
                  <c:v>9.1190640055056615E-3</c:v>
                </c:pt>
                <c:pt idx="895">
                  <c:v>9.14243920277924E-3</c:v>
                </c:pt>
                <c:pt idx="896">
                  <c:v>9.2674315975287413E-3</c:v>
                </c:pt>
                <c:pt idx="897">
                  <c:v>9.31857891671517E-3</c:v>
                </c:pt>
                <c:pt idx="898">
                  <c:v>9.3392070484581424E-3</c:v>
                </c:pt>
                <c:pt idx="899">
                  <c:v>9.3691442848220507E-3</c:v>
                </c:pt>
                <c:pt idx="900">
                  <c:v>9.4381035996486951E-3</c:v>
                </c:pt>
                <c:pt idx="901">
                  <c:v>9.4661113214691284E-3</c:v>
                </c:pt>
                <c:pt idx="902">
                  <c:v>9.479717813051014E-3</c:v>
                </c:pt>
                <c:pt idx="903">
                  <c:v>9.5311299000768734E-3</c:v>
                </c:pt>
                <c:pt idx="904">
                  <c:v>9.5452967719542592E-3</c:v>
                </c:pt>
                <c:pt idx="905">
                  <c:v>9.5785440613027628E-3</c:v>
                </c:pt>
                <c:pt idx="906">
                  <c:v>9.6090125911199031E-3</c:v>
                </c:pt>
                <c:pt idx="907">
                  <c:v>9.6201282683769929E-3</c:v>
                </c:pt>
                <c:pt idx="908">
                  <c:v>9.715597950892052E-3</c:v>
                </c:pt>
                <c:pt idx="909">
                  <c:v>9.7162844928100345E-3</c:v>
                </c:pt>
                <c:pt idx="910">
                  <c:v>9.8360655737705915E-3</c:v>
                </c:pt>
                <c:pt idx="911">
                  <c:v>9.849119865884326E-3</c:v>
                </c:pt>
                <c:pt idx="912">
                  <c:v>9.889173060528389E-3</c:v>
                </c:pt>
                <c:pt idx="913">
                  <c:v>9.897070467141722E-3</c:v>
                </c:pt>
                <c:pt idx="914">
                  <c:v>9.897668176480412E-3</c:v>
                </c:pt>
                <c:pt idx="915">
                  <c:v>9.9009900990099098E-3</c:v>
                </c:pt>
                <c:pt idx="916">
                  <c:v>9.9058940069340906E-3</c:v>
                </c:pt>
                <c:pt idx="917">
                  <c:v>9.9652375434531315E-3</c:v>
                </c:pt>
                <c:pt idx="918">
                  <c:v>1.0000000000000009E-2</c:v>
                </c:pt>
                <c:pt idx="919">
                  <c:v>1.0009532888465289E-2</c:v>
                </c:pt>
                <c:pt idx="920">
                  <c:v>1.0021786492374618E-2</c:v>
                </c:pt>
                <c:pt idx="921">
                  <c:v>1.0041440867070595E-2</c:v>
                </c:pt>
                <c:pt idx="922">
                  <c:v>1.0055018023145346E-2</c:v>
                </c:pt>
                <c:pt idx="923">
                  <c:v>1.0055304172951196E-2</c:v>
                </c:pt>
                <c:pt idx="924">
                  <c:v>1.0156250000000089E-2</c:v>
                </c:pt>
                <c:pt idx="925">
                  <c:v>1.0183299389002087E-2</c:v>
                </c:pt>
                <c:pt idx="926">
                  <c:v>1.0364683301343547E-2</c:v>
                </c:pt>
                <c:pt idx="927">
                  <c:v>1.0389960868978365E-2</c:v>
                </c:pt>
                <c:pt idx="928">
                  <c:v>1.0523854069223626E-2</c:v>
                </c:pt>
                <c:pt idx="929">
                  <c:v>1.0565860530640903E-2</c:v>
                </c:pt>
                <c:pt idx="930">
                  <c:v>1.0648596321394033E-2</c:v>
                </c:pt>
                <c:pt idx="931">
                  <c:v>1.0676835081029568E-2</c:v>
                </c:pt>
                <c:pt idx="932">
                  <c:v>1.070434596446157E-2</c:v>
                </c:pt>
                <c:pt idx="933">
                  <c:v>1.0814119567435165E-2</c:v>
                </c:pt>
                <c:pt idx="934">
                  <c:v>1.0852976089537059E-2</c:v>
                </c:pt>
                <c:pt idx="935">
                  <c:v>1.0896111215480175E-2</c:v>
                </c:pt>
                <c:pt idx="936">
                  <c:v>1.0900140646976197E-2</c:v>
                </c:pt>
                <c:pt idx="937">
                  <c:v>1.0935856992639215E-2</c:v>
                </c:pt>
                <c:pt idx="938">
                  <c:v>1.1063191449465659E-2</c:v>
                </c:pt>
                <c:pt idx="939">
                  <c:v>1.1070110701106861E-2</c:v>
                </c:pt>
                <c:pt idx="940">
                  <c:v>1.1070110701107083E-2</c:v>
                </c:pt>
                <c:pt idx="941">
                  <c:v>1.1082693947144007E-2</c:v>
                </c:pt>
                <c:pt idx="942">
                  <c:v>1.1108539689886454E-2</c:v>
                </c:pt>
                <c:pt idx="943">
                  <c:v>1.1111111111111072E-2</c:v>
                </c:pt>
                <c:pt idx="944">
                  <c:v>1.1113071088375559E-2</c:v>
                </c:pt>
                <c:pt idx="945">
                  <c:v>1.1141060197664032E-2</c:v>
                </c:pt>
                <c:pt idx="946">
                  <c:v>1.1144025955706072E-2</c:v>
                </c:pt>
                <c:pt idx="947">
                  <c:v>1.1152416356877248E-2</c:v>
                </c:pt>
                <c:pt idx="948">
                  <c:v>1.1181800655484686E-2</c:v>
                </c:pt>
                <c:pt idx="949">
                  <c:v>1.1235955056179803E-2</c:v>
                </c:pt>
                <c:pt idx="950">
                  <c:v>1.1271504844769575E-2</c:v>
                </c:pt>
                <c:pt idx="951">
                  <c:v>1.1289513296537823E-2</c:v>
                </c:pt>
                <c:pt idx="952">
                  <c:v>1.139544182327068E-2</c:v>
                </c:pt>
                <c:pt idx="953">
                  <c:v>1.1404872991187087E-2</c:v>
                </c:pt>
                <c:pt idx="954">
                  <c:v>1.1483940427059247E-2</c:v>
                </c:pt>
                <c:pt idx="955">
                  <c:v>1.1491611123879641E-2</c:v>
                </c:pt>
                <c:pt idx="956">
                  <c:v>1.150054764512598E-2</c:v>
                </c:pt>
                <c:pt idx="957">
                  <c:v>1.152115211521143E-2</c:v>
                </c:pt>
                <c:pt idx="958">
                  <c:v>1.1554621848739233E-2</c:v>
                </c:pt>
                <c:pt idx="959">
                  <c:v>1.1840929401250921E-2</c:v>
                </c:pt>
                <c:pt idx="960">
                  <c:v>1.1875091628793522E-2</c:v>
                </c:pt>
                <c:pt idx="961">
                  <c:v>1.1961722488038173E-2</c:v>
                </c:pt>
                <c:pt idx="962">
                  <c:v>1.2022441891530899E-2</c:v>
                </c:pt>
                <c:pt idx="963">
                  <c:v>1.2023217247097762E-2</c:v>
                </c:pt>
                <c:pt idx="964">
                  <c:v>1.2048192771084265E-2</c:v>
                </c:pt>
                <c:pt idx="965">
                  <c:v>1.2115967113803583E-2</c:v>
                </c:pt>
                <c:pt idx="966">
                  <c:v>1.2235623142807128E-2</c:v>
                </c:pt>
                <c:pt idx="967">
                  <c:v>1.2303707301278832E-2</c:v>
                </c:pt>
                <c:pt idx="968">
                  <c:v>1.2340683795265983E-2</c:v>
                </c:pt>
                <c:pt idx="969">
                  <c:v>1.2361286697569973E-2</c:v>
                </c:pt>
                <c:pt idx="970">
                  <c:v>1.2521440823327623E-2</c:v>
                </c:pt>
                <c:pt idx="971">
                  <c:v>1.2645071886367765E-2</c:v>
                </c:pt>
                <c:pt idx="972">
                  <c:v>1.2671059300557452E-2</c:v>
                </c:pt>
                <c:pt idx="973">
                  <c:v>1.2777777777777777E-2</c:v>
                </c:pt>
                <c:pt idx="974">
                  <c:v>1.2793584113041767E-2</c:v>
                </c:pt>
                <c:pt idx="975">
                  <c:v>1.2925764192139644E-2</c:v>
                </c:pt>
                <c:pt idx="976">
                  <c:v>1.2948937209870559E-2</c:v>
                </c:pt>
                <c:pt idx="977">
                  <c:v>1.296071283920619E-2</c:v>
                </c:pt>
                <c:pt idx="978">
                  <c:v>1.304347826086949E-2</c:v>
                </c:pt>
                <c:pt idx="979">
                  <c:v>1.3114754098360715E-2</c:v>
                </c:pt>
                <c:pt idx="980">
                  <c:v>1.3127666557269491E-2</c:v>
                </c:pt>
                <c:pt idx="981">
                  <c:v>1.3137254901960826E-2</c:v>
                </c:pt>
                <c:pt idx="982">
                  <c:v>1.3151364764268036E-2</c:v>
                </c:pt>
                <c:pt idx="983">
                  <c:v>1.3221368590316196E-2</c:v>
                </c:pt>
                <c:pt idx="984">
                  <c:v>1.3231981981981944E-2</c:v>
                </c:pt>
                <c:pt idx="985">
                  <c:v>1.3289036544850363E-2</c:v>
                </c:pt>
                <c:pt idx="986">
                  <c:v>1.3344338973724001E-2</c:v>
                </c:pt>
                <c:pt idx="987">
                  <c:v>1.3416971597839389E-2</c:v>
                </c:pt>
                <c:pt idx="988">
                  <c:v>1.3466787989080853E-2</c:v>
                </c:pt>
                <c:pt idx="989">
                  <c:v>1.3554216867470048E-2</c:v>
                </c:pt>
                <c:pt idx="990">
                  <c:v>1.3568904593639575E-2</c:v>
                </c:pt>
                <c:pt idx="991">
                  <c:v>1.360287171736263E-2</c:v>
                </c:pt>
                <c:pt idx="992">
                  <c:v>1.3611352447147285E-2</c:v>
                </c:pt>
                <c:pt idx="993">
                  <c:v>1.3617886178861838E-2</c:v>
                </c:pt>
                <c:pt idx="994">
                  <c:v>1.3680154142581946E-2</c:v>
                </c:pt>
                <c:pt idx="995">
                  <c:v>1.3779798814937294E-2</c:v>
                </c:pt>
                <c:pt idx="996">
                  <c:v>1.3842854357574597E-2</c:v>
                </c:pt>
                <c:pt idx="997">
                  <c:v>1.3847502191060457E-2</c:v>
                </c:pt>
                <c:pt idx="998">
                  <c:v>1.3852973771703025E-2</c:v>
                </c:pt>
                <c:pt idx="999">
                  <c:v>1.3905764817064847E-2</c:v>
                </c:pt>
                <c:pt idx="1000">
                  <c:v>1.3965298349555511E-2</c:v>
                </c:pt>
                <c:pt idx="1001">
                  <c:v>1.4054054054053911E-2</c:v>
                </c:pt>
                <c:pt idx="1002">
                  <c:v>1.4071637426900541E-2</c:v>
                </c:pt>
                <c:pt idx="1003">
                  <c:v>1.4204545454545414E-2</c:v>
                </c:pt>
                <c:pt idx="1004">
                  <c:v>1.4263350147851961E-2</c:v>
                </c:pt>
                <c:pt idx="1005">
                  <c:v>1.4327855035819459E-2</c:v>
                </c:pt>
                <c:pt idx="1006">
                  <c:v>1.4338973329509619E-2</c:v>
                </c:pt>
                <c:pt idx="1007">
                  <c:v>1.4401440144014455E-2</c:v>
                </c:pt>
                <c:pt idx="1008">
                  <c:v>1.446771755560361E-2</c:v>
                </c:pt>
                <c:pt idx="1009">
                  <c:v>1.4510278113663899E-2</c:v>
                </c:pt>
                <c:pt idx="1010">
                  <c:v>1.4552670745824337E-2</c:v>
                </c:pt>
                <c:pt idx="1011">
                  <c:v>1.4628199918732321E-2</c:v>
                </c:pt>
                <c:pt idx="1012">
                  <c:v>1.4669926650366705E-2</c:v>
                </c:pt>
                <c:pt idx="1013">
                  <c:v>1.4714424007744586E-2</c:v>
                </c:pt>
                <c:pt idx="1014">
                  <c:v>1.4811031664964336E-2</c:v>
                </c:pt>
                <c:pt idx="1015">
                  <c:v>1.4860848419346206E-2</c:v>
                </c:pt>
                <c:pt idx="1016">
                  <c:v>1.4879107253564561E-2</c:v>
                </c:pt>
                <c:pt idx="1017">
                  <c:v>1.4923210663575714E-2</c:v>
                </c:pt>
                <c:pt idx="1018">
                  <c:v>1.4954742227469398E-2</c:v>
                </c:pt>
                <c:pt idx="1019">
                  <c:v>1.5052593398621861E-2</c:v>
                </c:pt>
                <c:pt idx="1020">
                  <c:v>1.5418502202643403E-2</c:v>
                </c:pt>
                <c:pt idx="1021">
                  <c:v>1.5426008968610017E-2</c:v>
                </c:pt>
                <c:pt idx="1022">
                  <c:v>1.5441305492191804E-2</c:v>
                </c:pt>
                <c:pt idx="1023">
                  <c:v>1.5544041450777257E-2</c:v>
                </c:pt>
                <c:pt idx="1024">
                  <c:v>1.5566290928609838E-2</c:v>
                </c:pt>
                <c:pt idx="1025">
                  <c:v>1.5625E-2</c:v>
                </c:pt>
                <c:pt idx="1026">
                  <c:v>1.5658061785865485E-2</c:v>
                </c:pt>
                <c:pt idx="1027">
                  <c:v>1.5760138381702982E-2</c:v>
                </c:pt>
                <c:pt idx="1028">
                  <c:v>1.5790567213795903E-2</c:v>
                </c:pt>
                <c:pt idx="1029">
                  <c:v>1.5894039735099286E-2</c:v>
                </c:pt>
                <c:pt idx="1030">
                  <c:v>1.5990159901599021E-2</c:v>
                </c:pt>
                <c:pt idx="1031">
                  <c:v>1.6000000000000014E-2</c:v>
                </c:pt>
                <c:pt idx="1032">
                  <c:v>1.6080579607704593E-2</c:v>
                </c:pt>
                <c:pt idx="1033">
                  <c:v>1.6110019646365492E-2</c:v>
                </c:pt>
                <c:pt idx="1034">
                  <c:v>1.6161616161616266E-2</c:v>
                </c:pt>
                <c:pt idx="1035">
                  <c:v>1.6196954972465205E-2</c:v>
                </c:pt>
                <c:pt idx="1036">
                  <c:v>1.6232464929859747E-2</c:v>
                </c:pt>
                <c:pt idx="1037">
                  <c:v>1.6240875912408637E-2</c:v>
                </c:pt>
                <c:pt idx="1038">
                  <c:v>1.6322089227421177E-2</c:v>
                </c:pt>
                <c:pt idx="1039">
                  <c:v>1.6336310172075708E-2</c:v>
                </c:pt>
                <c:pt idx="1040">
                  <c:v>1.6356107660455477E-2</c:v>
                </c:pt>
                <c:pt idx="1041">
                  <c:v>1.6456582633053163E-2</c:v>
                </c:pt>
                <c:pt idx="1042">
                  <c:v>1.6483516483516425E-2</c:v>
                </c:pt>
                <c:pt idx="1043">
                  <c:v>1.6614745586708279E-2</c:v>
                </c:pt>
                <c:pt idx="1044">
                  <c:v>1.6660563896008673E-2</c:v>
                </c:pt>
                <c:pt idx="1045">
                  <c:v>1.6662963785825324E-2</c:v>
                </c:pt>
                <c:pt idx="1046">
                  <c:v>1.6744186046511622E-2</c:v>
                </c:pt>
                <c:pt idx="1047">
                  <c:v>1.6780045351473927E-2</c:v>
                </c:pt>
                <c:pt idx="1048">
                  <c:v>1.6816581931951458E-2</c:v>
                </c:pt>
                <c:pt idx="1049">
                  <c:v>1.6848364717542141E-2</c:v>
                </c:pt>
                <c:pt idx="1050">
                  <c:v>1.6952699874424271E-2</c:v>
                </c:pt>
                <c:pt idx="1051">
                  <c:v>1.7025089605734678E-2</c:v>
                </c:pt>
                <c:pt idx="1052">
                  <c:v>1.7039403620873195E-2</c:v>
                </c:pt>
                <c:pt idx="1053">
                  <c:v>1.7156862745097978E-2</c:v>
                </c:pt>
                <c:pt idx="1054">
                  <c:v>1.7161244190203817E-2</c:v>
                </c:pt>
                <c:pt idx="1055">
                  <c:v>1.7291066282420831E-2</c:v>
                </c:pt>
                <c:pt idx="1056">
                  <c:v>1.7381857686040281E-2</c:v>
                </c:pt>
                <c:pt idx="1057">
                  <c:v>1.7549167927382703E-2</c:v>
                </c:pt>
                <c:pt idx="1058">
                  <c:v>1.7611766982775112E-2</c:v>
                </c:pt>
                <c:pt idx="1059">
                  <c:v>1.7621145374449254E-2</c:v>
                </c:pt>
                <c:pt idx="1060">
                  <c:v>1.7647058823529349E-2</c:v>
                </c:pt>
                <c:pt idx="1061">
                  <c:v>1.7797770389203826E-2</c:v>
                </c:pt>
                <c:pt idx="1062">
                  <c:v>1.7808020848414596E-2</c:v>
                </c:pt>
                <c:pt idx="1063">
                  <c:v>1.8053538078439679E-2</c:v>
                </c:pt>
                <c:pt idx="1064">
                  <c:v>1.8143261074458072E-2</c:v>
                </c:pt>
                <c:pt idx="1065">
                  <c:v>1.8152696209289942E-2</c:v>
                </c:pt>
                <c:pt idx="1066">
                  <c:v>1.8289197942465307E-2</c:v>
                </c:pt>
                <c:pt idx="1067">
                  <c:v>1.829787234042568E-2</c:v>
                </c:pt>
                <c:pt idx="1068">
                  <c:v>1.8301766333262526E-2</c:v>
                </c:pt>
                <c:pt idx="1069">
                  <c:v>1.8308631211856996E-2</c:v>
                </c:pt>
                <c:pt idx="1070">
                  <c:v>1.8326417704011E-2</c:v>
                </c:pt>
                <c:pt idx="1071">
                  <c:v>1.8378378378378413E-2</c:v>
                </c:pt>
                <c:pt idx="1072">
                  <c:v>1.8438177874186445E-2</c:v>
                </c:pt>
                <c:pt idx="1073">
                  <c:v>1.8470928364921368E-2</c:v>
                </c:pt>
                <c:pt idx="1074">
                  <c:v>1.8518518518518601E-2</c:v>
                </c:pt>
                <c:pt idx="1075">
                  <c:v>1.856435643564347E-2</c:v>
                </c:pt>
                <c:pt idx="1076">
                  <c:v>1.863715783343034E-2</c:v>
                </c:pt>
                <c:pt idx="1077">
                  <c:v>1.870170015455952E-2</c:v>
                </c:pt>
                <c:pt idx="1078">
                  <c:v>1.8944961620120937E-2</c:v>
                </c:pt>
                <c:pt idx="1079">
                  <c:v>1.8972332015810389E-2</c:v>
                </c:pt>
                <c:pt idx="1080">
                  <c:v>1.9096509240246418E-2</c:v>
                </c:pt>
                <c:pt idx="1081">
                  <c:v>1.9153048673343775E-2</c:v>
                </c:pt>
                <c:pt idx="1082">
                  <c:v>1.9247594050743722E-2</c:v>
                </c:pt>
                <c:pt idx="1083">
                  <c:v>1.9352210226115218E-2</c:v>
                </c:pt>
                <c:pt idx="1084">
                  <c:v>1.938301938301934E-2</c:v>
                </c:pt>
                <c:pt idx="1085">
                  <c:v>1.9400000000000084E-2</c:v>
                </c:pt>
                <c:pt idx="1086">
                  <c:v>1.9480519480519431E-2</c:v>
                </c:pt>
                <c:pt idx="1087">
                  <c:v>1.9611650485436893E-2</c:v>
                </c:pt>
                <c:pt idx="1088">
                  <c:v>1.9624573378839605E-2</c:v>
                </c:pt>
                <c:pt idx="1089">
                  <c:v>1.983805668016192E-2</c:v>
                </c:pt>
                <c:pt idx="1090">
                  <c:v>1.9865200425682961E-2</c:v>
                </c:pt>
                <c:pt idx="1091">
                  <c:v>1.9878520154610779E-2</c:v>
                </c:pt>
                <c:pt idx="1092">
                  <c:v>1.9948225978376533E-2</c:v>
                </c:pt>
                <c:pt idx="1093">
                  <c:v>2.0007621951219523E-2</c:v>
                </c:pt>
                <c:pt idx="1094">
                  <c:v>2.0057999033349372E-2</c:v>
                </c:pt>
                <c:pt idx="1095">
                  <c:v>2.0086083213773254E-2</c:v>
                </c:pt>
                <c:pt idx="1096">
                  <c:v>2.0125513958017649E-2</c:v>
                </c:pt>
                <c:pt idx="1097">
                  <c:v>2.0128087831656094E-2</c:v>
                </c:pt>
                <c:pt idx="1098">
                  <c:v>2.0145735105014939E-2</c:v>
                </c:pt>
                <c:pt idx="1099">
                  <c:v>2.0321931589537323E-2</c:v>
                </c:pt>
                <c:pt idx="1100">
                  <c:v>2.0325203252032464E-2</c:v>
                </c:pt>
                <c:pt idx="1101">
                  <c:v>2.0336134453781574E-2</c:v>
                </c:pt>
                <c:pt idx="1102">
                  <c:v>2.0588801231479659E-2</c:v>
                </c:pt>
                <c:pt idx="1103">
                  <c:v>2.080237741456159E-2</c:v>
                </c:pt>
                <c:pt idx="1104">
                  <c:v>2.0824742268041208E-2</c:v>
                </c:pt>
                <c:pt idx="1105">
                  <c:v>2.0833333333333259E-2</c:v>
                </c:pt>
                <c:pt idx="1106">
                  <c:v>2.087132725430596E-2</c:v>
                </c:pt>
                <c:pt idx="1107">
                  <c:v>2.099853157121867E-2</c:v>
                </c:pt>
                <c:pt idx="1108">
                  <c:v>2.1102791014295352E-2</c:v>
                </c:pt>
                <c:pt idx="1109">
                  <c:v>2.1137586471944747E-2</c:v>
                </c:pt>
                <c:pt idx="1110">
                  <c:v>2.1168169345354704E-2</c:v>
                </c:pt>
                <c:pt idx="1111">
                  <c:v>2.1175453759723295E-2</c:v>
                </c:pt>
                <c:pt idx="1112">
                  <c:v>2.1222410865874286E-2</c:v>
                </c:pt>
                <c:pt idx="1113">
                  <c:v>2.1230158730158877E-2</c:v>
                </c:pt>
                <c:pt idx="1114">
                  <c:v>2.1283841307679241E-2</c:v>
                </c:pt>
                <c:pt idx="1115">
                  <c:v>2.1322378716744916E-2</c:v>
                </c:pt>
                <c:pt idx="1116">
                  <c:v>2.1448508887909279E-2</c:v>
                </c:pt>
                <c:pt idx="1117">
                  <c:v>2.156952730610362E-2</c:v>
                </c:pt>
                <c:pt idx="1118">
                  <c:v>2.168674698795181E-2</c:v>
                </c:pt>
                <c:pt idx="1119">
                  <c:v>2.179276315789469E-2</c:v>
                </c:pt>
                <c:pt idx="1120">
                  <c:v>2.1963245181533031E-2</c:v>
                </c:pt>
                <c:pt idx="1121">
                  <c:v>2.2023809523809446E-2</c:v>
                </c:pt>
                <c:pt idx="1122">
                  <c:v>2.2177419354838745E-2</c:v>
                </c:pt>
                <c:pt idx="1123">
                  <c:v>2.2193452931385194E-2</c:v>
                </c:pt>
                <c:pt idx="1124">
                  <c:v>2.2201317027281231E-2</c:v>
                </c:pt>
                <c:pt idx="1125">
                  <c:v>2.2292993630573132E-2</c:v>
                </c:pt>
                <c:pt idx="1126">
                  <c:v>2.2295321637426868E-2</c:v>
                </c:pt>
                <c:pt idx="1127">
                  <c:v>2.2313296903460955E-2</c:v>
                </c:pt>
                <c:pt idx="1128">
                  <c:v>2.2335970218706258E-2</c:v>
                </c:pt>
                <c:pt idx="1129">
                  <c:v>2.2398589065255825E-2</c:v>
                </c:pt>
                <c:pt idx="1130">
                  <c:v>2.239911144020712E-2</c:v>
                </c:pt>
                <c:pt idx="1131">
                  <c:v>2.2466129308866378E-2</c:v>
                </c:pt>
                <c:pt idx="1132">
                  <c:v>2.253558249868215E-2</c:v>
                </c:pt>
                <c:pt idx="1133">
                  <c:v>2.2627037392138005E-2</c:v>
                </c:pt>
                <c:pt idx="1134">
                  <c:v>2.2719389524800571E-2</c:v>
                </c:pt>
                <c:pt idx="1135">
                  <c:v>2.2722209846291141E-2</c:v>
                </c:pt>
                <c:pt idx="1136">
                  <c:v>2.2771130837514475E-2</c:v>
                </c:pt>
                <c:pt idx="1137">
                  <c:v>2.2790202342918064E-2</c:v>
                </c:pt>
                <c:pt idx="1138">
                  <c:v>2.2920203735144362E-2</c:v>
                </c:pt>
                <c:pt idx="1139">
                  <c:v>2.3089032709462831E-2</c:v>
                </c:pt>
                <c:pt idx="1140">
                  <c:v>2.3102310231023271E-2</c:v>
                </c:pt>
                <c:pt idx="1141">
                  <c:v>2.3156305059149229E-2</c:v>
                </c:pt>
                <c:pt idx="1142">
                  <c:v>2.3169601482854407E-2</c:v>
                </c:pt>
                <c:pt idx="1143">
                  <c:v>2.3230769230769166E-2</c:v>
                </c:pt>
                <c:pt idx="1144">
                  <c:v>2.3285198555956566E-2</c:v>
                </c:pt>
                <c:pt idx="1145">
                  <c:v>2.3371908327660673E-2</c:v>
                </c:pt>
                <c:pt idx="1146">
                  <c:v>2.3529411764705799E-2</c:v>
                </c:pt>
                <c:pt idx="1147">
                  <c:v>2.388564980252017E-2</c:v>
                </c:pt>
                <c:pt idx="1148">
                  <c:v>2.3983511335956553E-2</c:v>
                </c:pt>
                <c:pt idx="1149">
                  <c:v>2.4000000000000021E-2</c:v>
                </c:pt>
                <c:pt idx="1150">
                  <c:v>2.4012224405151716E-2</c:v>
                </c:pt>
                <c:pt idx="1151">
                  <c:v>2.4041387705416861E-2</c:v>
                </c:pt>
                <c:pt idx="1152">
                  <c:v>2.4042553191489402E-2</c:v>
                </c:pt>
                <c:pt idx="1153">
                  <c:v>2.4114173228346303E-2</c:v>
                </c:pt>
                <c:pt idx="1154">
                  <c:v>2.4131100306141073E-2</c:v>
                </c:pt>
                <c:pt idx="1155">
                  <c:v>2.43350311262025E-2</c:v>
                </c:pt>
                <c:pt idx="1156">
                  <c:v>2.4340355901002253E-2</c:v>
                </c:pt>
                <c:pt idx="1157">
                  <c:v>2.4357239512855067E-2</c:v>
                </c:pt>
                <c:pt idx="1158">
                  <c:v>2.4590163934426146E-2</c:v>
                </c:pt>
                <c:pt idx="1159">
                  <c:v>2.4824952259707267E-2</c:v>
                </c:pt>
                <c:pt idx="1160">
                  <c:v>2.5102040816326499E-2</c:v>
                </c:pt>
                <c:pt idx="1161">
                  <c:v>2.5409712825139152E-2</c:v>
                </c:pt>
                <c:pt idx="1162">
                  <c:v>2.5479143179256036E-2</c:v>
                </c:pt>
                <c:pt idx="1163">
                  <c:v>2.6070252469813315E-2</c:v>
                </c:pt>
                <c:pt idx="1164">
                  <c:v>2.6156941649899457E-2</c:v>
                </c:pt>
                <c:pt idx="1165">
                  <c:v>2.6234847114166904E-2</c:v>
                </c:pt>
                <c:pt idx="1166">
                  <c:v>2.6421325784383276E-2</c:v>
                </c:pt>
                <c:pt idx="1167">
                  <c:v>2.6578737010391817E-2</c:v>
                </c:pt>
                <c:pt idx="1168">
                  <c:v>2.6678793390935152E-2</c:v>
                </c:pt>
                <c:pt idx="1169">
                  <c:v>2.6694045174537884E-2</c:v>
                </c:pt>
                <c:pt idx="1170">
                  <c:v>2.7502034174125223E-2</c:v>
                </c:pt>
                <c:pt idx="1171">
                  <c:v>2.7522935779816349E-2</c:v>
                </c:pt>
                <c:pt idx="1172">
                  <c:v>2.7547004809794551E-2</c:v>
                </c:pt>
                <c:pt idx="1173">
                  <c:v>2.7571945545407539E-2</c:v>
                </c:pt>
                <c:pt idx="1174">
                  <c:v>2.7679782903663464E-2</c:v>
                </c:pt>
                <c:pt idx="1175">
                  <c:v>2.780909432544143E-2</c:v>
                </c:pt>
                <c:pt idx="1176">
                  <c:v>2.7845528455284541E-2</c:v>
                </c:pt>
                <c:pt idx="1177">
                  <c:v>2.7857142857142803E-2</c:v>
                </c:pt>
                <c:pt idx="1178">
                  <c:v>2.8008298755186622E-2</c:v>
                </c:pt>
                <c:pt idx="1179">
                  <c:v>2.8130860595957596E-2</c:v>
                </c:pt>
                <c:pt idx="1180">
                  <c:v>2.8158577250833705E-2</c:v>
                </c:pt>
                <c:pt idx="1181">
                  <c:v>2.8207639569049814E-2</c:v>
                </c:pt>
                <c:pt idx="1182">
                  <c:v>2.8274018849345994E-2</c:v>
                </c:pt>
                <c:pt idx="1183">
                  <c:v>2.8322440087146017E-2</c:v>
                </c:pt>
                <c:pt idx="1184">
                  <c:v>2.8854824165915227E-2</c:v>
                </c:pt>
                <c:pt idx="1185">
                  <c:v>2.9124103455770545E-2</c:v>
                </c:pt>
                <c:pt idx="1186">
                  <c:v>2.9317697228145034E-2</c:v>
                </c:pt>
                <c:pt idx="1187">
                  <c:v>2.934782608695663E-2</c:v>
                </c:pt>
                <c:pt idx="1188">
                  <c:v>2.9506093649775522E-2</c:v>
                </c:pt>
                <c:pt idx="1189">
                  <c:v>2.9708626928204085E-2</c:v>
                </c:pt>
                <c:pt idx="1190">
                  <c:v>2.9736942432329494E-2</c:v>
                </c:pt>
                <c:pt idx="1191">
                  <c:v>3.0121321991354089E-2</c:v>
                </c:pt>
                <c:pt idx="1192">
                  <c:v>3.0297107114933608E-2</c:v>
                </c:pt>
                <c:pt idx="1193">
                  <c:v>3.0324737344794572E-2</c:v>
                </c:pt>
                <c:pt idx="1194">
                  <c:v>3.0362215909090828E-2</c:v>
                </c:pt>
                <c:pt idx="1195">
                  <c:v>3.0434782608695699E-2</c:v>
                </c:pt>
                <c:pt idx="1196">
                  <c:v>3.0601922104198431E-2</c:v>
                </c:pt>
                <c:pt idx="1197">
                  <c:v>3.0637765735723299E-2</c:v>
                </c:pt>
                <c:pt idx="1198">
                  <c:v>3.0926165803108807E-2</c:v>
                </c:pt>
                <c:pt idx="1199">
                  <c:v>3.1187122736418438E-2</c:v>
                </c:pt>
                <c:pt idx="1200">
                  <c:v>3.190338860850761E-2</c:v>
                </c:pt>
                <c:pt idx="1201">
                  <c:v>3.2323643016873405E-2</c:v>
                </c:pt>
                <c:pt idx="1202">
                  <c:v>3.2428050263477948E-2</c:v>
                </c:pt>
                <c:pt idx="1203">
                  <c:v>3.2614413466596659E-2</c:v>
                </c:pt>
                <c:pt idx="1204">
                  <c:v>3.2713754646840121E-2</c:v>
                </c:pt>
                <c:pt idx="1205">
                  <c:v>3.2773453502662919E-2</c:v>
                </c:pt>
                <c:pt idx="1206">
                  <c:v>3.3185262607786647E-2</c:v>
                </c:pt>
                <c:pt idx="1207">
                  <c:v>3.3382015439182178E-2</c:v>
                </c:pt>
                <c:pt idx="1208">
                  <c:v>3.3528792662757434E-2</c:v>
                </c:pt>
                <c:pt idx="1209">
                  <c:v>3.3679305231942402E-2</c:v>
                </c:pt>
                <c:pt idx="1210">
                  <c:v>3.3820984741230076E-2</c:v>
                </c:pt>
                <c:pt idx="1211">
                  <c:v>3.4149484536082353E-2</c:v>
                </c:pt>
                <c:pt idx="1212">
                  <c:v>3.4346682256650052E-2</c:v>
                </c:pt>
                <c:pt idx="1213">
                  <c:v>3.4363601459013182E-2</c:v>
                </c:pt>
                <c:pt idx="1214">
                  <c:v>3.4745117930509828E-2</c:v>
                </c:pt>
                <c:pt idx="1215">
                  <c:v>3.4900630150266565E-2</c:v>
                </c:pt>
                <c:pt idx="1216">
                  <c:v>3.497547451482208E-2</c:v>
                </c:pt>
                <c:pt idx="1217">
                  <c:v>3.5026675945256214E-2</c:v>
                </c:pt>
                <c:pt idx="1218">
                  <c:v>3.5349854227405331E-2</c:v>
                </c:pt>
                <c:pt idx="1219">
                  <c:v>3.5817575083425979E-2</c:v>
                </c:pt>
                <c:pt idx="1220">
                  <c:v>3.5925699122269839E-2</c:v>
                </c:pt>
                <c:pt idx="1221">
                  <c:v>3.6235221863964329E-2</c:v>
                </c:pt>
                <c:pt idx="1222">
                  <c:v>3.6430937073836045E-2</c:v>
                </c:pt>
                <c:pt idx="1223">
                  <c:v>3.6499068901303611E-2</c:v>
                </c:pt>
                <c:pt idx="1224">
                  <c:v>3.7159920371599098E-2</c:v>
                </c:pt>
                <c:pt idx="1225">
                  <c:v>3.7250463058242422E-2</c:v>
                </c:pt>
                <c:pt idx="1226">
                  <c:v>3.772683858643755E-2</c:v>
                </c:pt>
                <c:pt idx="1227">
                  <c:v>3.8273774653388104E-2</c:v>
                </c:pt>
                <c:pt idx="1228">
                  <c:v>3.8496240601503695E-2</c:v>
                </c:pt>
                <c:pt idx="1229">
                  <c:v>3.8775510204081653E-2</c:v>
                </c:pt>
                <c:pt idx="1230">
                  <c:v>3.8913554452859822E-2</c:v>
                </c:pt>
                <c:pt idx="1231">
                  <c:v>3.9250669045495234E-2</c:v>
                </c:pt>
                <c:pt idx="1232">
                  <c:v>3.9454041373427229E-2</c:v>
                </c:pt>
                <c:pt idx="1233">
                  <c:v>3.9543416225030548E-2</c:v>
                </c:pt>
                <c:pt idx="1234">
                  <c:v>4.0418547394337478E-2</c:v>
                </c:pt>
                <c:pt idx="1235">
                  <c:v>4.1007354579897459E-2</c:v>
                </c:pt>
                <c:pt idx="1236">
                  <c:v>4.1489361702127692E-2</c:v>
                </c:pt>
                <c:pt idx="1237">
                  <c:v>4.2003231017770704E-2</c:v>
                </c:pt>
                <c:pt idx="1238">
                  <c:v>4.2016806722689148E-2</c:v>
                </c:pt>
                <c:pt idx="1239">
                  <c:v>4.2603550295857939E-2</c:v>
                </c:pt>
                <c:pt idx="1240">
                  <c:v>4.3208600372131478E-2</c:v>
                </c:pt>
                <c:pt idx="1241">
                  <c:v>4.3405676126878179E-2</c:v>
                </c:pt>
                <c:pt idx="1242">
                  <c:v>4.3542074363992267E-2</c:v>
                </c:pt>
                <c:pt idx="1243">
                  <c:v>4.3809523809523743E-2</c:v>
                </c:pt>
                <c:pt idx="1244">
                  <c:v>4.4236602628918043E-2</c:v>
                </c:pt>
                <c:pt idx="1245">
                  <c:v>4.4377323420074388E-2</c:v>
                </c:pt>
                <c:pt idx="1246">
                  <c:v>4.4529837251356286E-2</c:v>
                </c:pt>
                <c:pt idx="1247">
                  <c:v>4.4781382228490818E-2</c:v>
                </c:pt>
                <c:pt idx="1248">
                  <c:v>4.5228548516439426E-2</c:v>
                </c:pt>
                <c:pt idx="1249">
                  <c:v>4.5742092457421002E-2</c:v>
                </c:pt>
                <c:pt idx="1250">
                  <c:v>4.7105788423153827E-2</c:v>
                </c:pt>
                <c:pt idx="1251">
                  <c:v>4.9665924276169227E-2</c:v>
                </c:pt>
                <c:pt idx="1252">
                  <c:v>5.0236071765816792E-2</c:v>
                </c:pt>
                <c:pt idx="1253">
                  <c:v>5.0404114621601659E-2</c:v>
                </c:pt>
                <c:pt idx="1254">
                  <c:v>5.2782971379260912E-2</c:v>
                </c:pt>
                <c:pt idx="1255">
                  <c:v>5.3234115626788814E-2</c:v>
                </c:pt>
                <c:pt idx="1256">
                  <c:v>5.3562964133354374E-2</c:v>
                </c:pt>
                <c:pt idx="1257">
                  <c:v>5.428571428571427E-2</c:v>
                </c:pt>
                <c:pt idx="1258">
                  <c:v>5.4658385093167672E-2</c:v>
                </c:pt>
                <c:pt idx="1259">
                  <c:v>5.7713052858683778E-2</c:v>
                </c:pt>
                <c:pt idx="1260">
                  <c:v>5.8144695960940851E-2</c:v>
                </c:pt>
                <c:pt idx="1261">
                  <c:v>6.1115506329113778E-2</c:v>
                </c:pt>
                <c:pt idx="1262">
                  <c:v>6.2553191489361559E-2</c:v>
                </c:pt>
                <c:pt idx="1263">
                  <c:v>6.3589047295768308E-2</c:v>
                </c:pt>
                <c:pt idx="1264">
                  <c:v>6.4612676056338136E-2</c:v>
                </c:pt>
                <c:pt idx="1265">
                  <c:v>6.492351476342928E-2</c:v>
                </c:pt>
                <c:pt idx="1266">
                  <c:v>7.5689935064935154E-2</c:v>
                </c:pt>
                <c:pt idx="1267">
                  <c:v>7.6093023255813907E-2</c:v>
                </c:pt>
                <c:pt idx="1268">
                  <c:v>7.7804878048780335E-2</c:v>
                </c:pt>
                <c:pt idx="1269">
                  <c:v>8.977079796264853E-2</c:v>
                </c:pt>
                <c:pt idx="1270">
                  <c:v>9.4536689876807856E-2</c:v>
                </c:pt>
              </c:numCache>
            </c:numRef>
          </c:yVal>
          <c:smooth val="0"/>
          <c:extLst>
            <c:ext xmlns:c16="http://schemas.microsoft.com/office/drawing/2014/chart" uri="{C3380CC4-5D6E-409C-BE32-E72D297353CC}">
              <c16:uniqueId val="{00000000-EBAD-48A6-9DA5-A0DAD321708F}"/>
            </c:ext>
          </c:extLst>
        </c:ser>
        <c:dLbls>
          <c:showLegendKey val="0"/>
          <c:showVal val="0"/>
          <c:showCatName val="0"/>
          <c:showSerName val="0"/>
          <c:showPercent val="0"/>
          <c:showBubbleSize val="0"/>
        </c:dLbls>
        <c:axId val="145996207"/>
        <c:axId val="145994767"/>
      </c:scatterChart>
      <c:valAx>
        <c:axId val="145996207"/>
        <c:scaling>
          <c:orientation val="minMax"/>
        </c:scaling>
        <c:delete val="0"/>
        <c:axPos val="b"/>
        <c:title>
          <c:tx>
            <c:rich>
              <a:bodyPr/>
              <a:lstStyle/>
              <a:p>
                <a:pPr>
                  <a:defRPr/>
                </a:pPr>
                <a:r>
                  <a:rPr lang="it-IT"/>
                  <a:t>Sample Percentile</a:t>
                </a:r>
              </a:p>
            </c:rich>
          </c:tx>
          <c:overlay val="0"/>
        </c:title>
        <c:numFmt formatCode="General" sourceLinked="1"/>
        <c:majorTickMark val="out"/>
        <c:minorTickMark val="none"/>
        <c:tickLblPos val="nextTo"/>
        <c:crossAx val="145994767"/>
        <c:crosses val="autoZero"/>
        <c:crossBetween val="midCat"/>
      </c:valAx>
      <c:valAx>
        <c:axId val="145994767"/>
        <c:scaling>
          <c:orientation val="minMax"/>
        </c:scaling>
        <c:delete val="0"/>
        <c:axPos val="l"/>
        <c:title>
          <c:tx>
            <c:rich>
              <a:bodyPr/>
              <a:lstStyle/>
              <a:p>
                <a:pPr>
                  <a:defRPr/>
                </a:pPr>
                <a:r>
                  <a:rPr lang="it-IT"/>
                  <a:t>Y</a:t>
                </a:r>
              </a:p>
            </c:rich>
          </c:tx>
          <c:overlay val="0"/>
        </c:title>
        <c:numFmt formatCode="General" sourceLinked="1"/>
        <c:majorTickMark val="out"/>
        <c:minorTickMark val="none"/>
        <c:tickLblPos val="nextTo"/>
        <c:crossAx val="14599620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it-IT"/>
              <a:t>X Variable 1  Residual Plot</a:t>
            </a:r>
          </a:p>
        </c:rich>
      </c:tx>
      <c:overlay val="0"/>
    </c:title>
    <c:autoTitleDeleted val="0"/>
    <c:plotArea>
      <c:layout/>
      <c:scatterChart>
        <c:scatterStyle val="lineMarker"/>
        <c:varyColors val="0"/>
        <c:ser>
          <c:idx val="0"/>
          <c:order val="0"/>
          <c:spPr>
            <a:ln w="38100">
              <a:noFill/>
            </a:ln>
          </c:spPr>
          <c:xVal>
            <c:numRef>
              <c:f>'[1]Quick Analysis and Beta'!$V$251:$V$1521</c:f>
              <c:numCache>
                <c:formatCode>General</c:formatCode>
                <c:ptCount val="1271"/>
              </c:numCache>
            </c:numRef>
          </c:xVal>
          <c:yVal>
            <c:numRef>
              <c:f>Moncler!$C$25:$C$1295</c:f>
              <c:numCache>
                <c:formatCode>General</c:formatCode>
                <c:ptCount val="1271"/>
                <c:pt idx="0">
                  <c:v>1.5641418558128811E-3</c:v>
                </c:pt>
                <c:pt idx="1">
                  <c:v>-4.4623973985360565E-3</c:v>
                </c:pt>
                <c:pt idx="2">
                  <c:v>-3.2421232095172009E-3</c:v>
                </c:pt>
                <c:pt idx="3">
                  <c:v>-7.5119141679258128E-3</c:v>
                </c:pt>
                <c:pt idx="4">
                  <c:v>1.190891112162561E-2</c:v>
                </c:pt>
                <c:pt idx="5">
                  <c:v>1.0309302728216887E-2</c:v>
                </c:pt>
                <c:pt idx="6">
                  <c:v>5.1867048174936269E-3</c:v>
                </c:pt>
                <c:pt idx="7">
                  <c:v>-1.8800412448394976E-2</c:v>
                </c:pt>
                <c:pt idx="8">
                  <c:v>-1.0334345857243464E-2</c:v>
                </c:pt>
                <c:pt idx="9">
                  <c:v>4.2409509704994033E-2</c:v>
                </c:pt>
                <c:pt idx="10">
                  <c:v>-9.0082200710268501E-3</c:v>
                </c:pt>
                <c:pt idx="11">
                  <c:v>8.0158339681958742E-3</c:v>
                </c:pt>
                <c:pt idx="12">
                  <c:v>1.0899609267773919E-2</c:v>
                </c:pt>
                <c:pt idx="13">
                  <c:v>1.4795288770586631E-2</c:v>
                </c:pt>
                <c:pt idx="14">
                  <c:v>1.4928547876459431E-2</c:v>
                </c:pt>
                <c:pt idx="15">
                  <c:v>1.7625884811720526E-4</c:v>
                </c:pt>
                <c:pt idx="16">
                  <c:v>3.0921753522304635E-3</c:v>
                </c:pt>
                <c:pt idx="17">
                  <c:v>7.300945202153992E-3</c:v>
                </c:pt>
                <c:pt idx="18">
                  <c:v>-1.0633375564268008E-2</c:v>
                </c:pt>
                <c:pt idx="19">
                  <c:v>-4.6728723732108552E-3</c:v>
                </c:pt>
                <c:pt idx="20">
                  <c:v>-4.9702611433687371E-3</c:v>
                </c:pt>
                <c:pt idx="21">
                  <c:v>-1.2761190659140486E-2</c:v>
                </c:pt>
                <c:pt idx="22">
                  <c:v>-2.2685713636865024E-3</c:v>
                </c:pt>
                <c:pt idx="23">
                  <c:v>-1.7366091113888555E-2</c:v>
                </c:pt>
                <c:pt idx="24">
                  <c:v>2.7401731962639056E-3</c:v>
                </c:pt>
                <c:pt idx="25">
                  <c:v>1.6150528368102407E-2</c:v>
                </c:pt>
                <c:pt idx="26">
                  <c:v>7.3054464598988969E-5</c:v>
                </c:pt>
                <c:pt idx="27">
                  <c:v>2.163963411771401E-2</c:v>
                </c:pt>
                <c:pt idx="28">
                  <c:v>-9.6782837738573334E-3</c:v>
                </c:pt>
                <c:pt idx="29">
                  <c:v>-1.9424517285392746E-2</c:v>
                </c:pt>
                <c:pt idx="30">
                  <c:v>3.3195462089625786E-3</c:v>
                </c:pt>
                <c:pt idx="31">
                  <c:v>2.0024837519895498E-2</c:v>
                </c:pt>
                <c:pt idx="32">
                  <c:v>-9.5760491880420087E-3</c:v>
                </c:pt>
                <c:pt idx="33">
                  <c:v>-2.6365822335967185E-2</c:v>
                </c:pt>
                <c:pt idx="34">
                  <c:v>-4.9385403493994711E-3</c:v>
                </c:pt>
                <c:pt idx="35">
                  <c:v>1.7419899774961355E-2</c:v>
                </c:pt>
                <c:pt idx="36">
                  <c:v>-1.0139726843392411E-2</c:v>
                </c:pt>
                <c:pt idx="37">
                  <c:v>-1.3378677245419078E-3</c:v>
                </c:pt>
                <c:pt idx="38">
                  <c:v>-1.10457545309951E-2</c:v>
                </c:pt>
                <c:pt idx="39">
                  <c:v>1.5380180449168005E-2</c:v>
                </c:pt>
                <c:pt idx="40">
                  <c:v>3.4102018737396413E-3</c:v>
                </c:pt>
                <c:pt idx="41">
                  <c:v>-1.128360752096124E-2</c:v>
                </c:pt>
                <c:pt idx="42">
                  <c:v>2.95054296274418E-3</c:v>
                </c:pt>
                <c:pt idx="43">
                  <c:v>-5.6870589348830825E-2</c:v>
                </c:pt>
                <c:pt idx="44">
                  <c:v>-2.9822638433202694E-2</c:v>
                </c:pt>
                <c:pt idx="45">
                  <c:v>-5.4592237545572882E-3</c:v>
                </c:pt>
                <c:pt idx="46">
                  <c:v>2.0068928073139938E-2</c:v>
                </c:pt>
                <c:pt idx="47">
                  <c:v>-4.6094567806899966E-3</c:v>
                </c:pt>
                <c:pt idx="48">
                  <c:v>3.5915311207180313E-3</c:v>
                </c:pt>
                <c:pt idx="49">
                  <c:v>1.5041213365651314E-2</c:v>
                </c:pt>
                <c:pt idx="50">
                  <c:v>9.0079922873144615E-3</c:v>
                </c:pt>
                <c:pt idx="51">
                  <c:v>1.3268183502723285E-3</c:v>
                </c:pt>
                <c:pt idx="52">
                  <c:v>-1.0265341276063234E-2</c:v>
                </c:pt>
                <c:pt idx="53">
                  <c:v>1.5142290852239127E-2</c:v>
                </c:pt>
                <c:pt idx="54">
                  <c:v>-2.2560181423004068E-2</c:v>
                </c:pt>
                <c:pt idx="55">
                  <c:v>-2.8451252384686355E-2</c:v>
                </c:pt>
                <c:pt idx="56">
                  <c:v>-6.31595786396651E-3</c:v>
                </c:pt>
                <c:pt idx="57">
                  <c:v>-2.5652181236414887E-2</c:v>
                </c:pt>
                <c:pt idx="58">
                  <c:v>9.9832634208767441E-3</c:v>
                </c:pt>
                <c:pt idx="59">
                  <c:v>1.3684747916357107E-3</c:v>
                </c:pt>
                <c:pt idx="60">
                  <c:v>1.5147462856645172E-2</c:v>
                </c:pt>
                <c:pt idx="61">
                  <c:v>4.8021846340390393E-3</c:v>
                </c:pt>
                <c:pt idx="62">
                  <c:v>-1.5359243709615715E-4</c:v>
                </c:pt>
                <c:pt idx="63">
                  <c:v>6.7723455955491594E-3</c:v>
                </c:pt>
                <c:pt idx="64">
                  <c:v>1.6838277514621185E-2</c:v>
                </c:pt>
                <c:pt idx="65">
                  <c:v>-1.4882420321857222E-2</c:v>
                </c:pt>
                <c:pt idx="66">
                  <c:v>-2.5488341736033811E-2</c:v>
                </c:pt>
                <c:pt idx="67">
                  <c:v>-1.4384811242905724E-2</c:v>
                </c:pt>
                <c:pt idx="68">
                  <c:v>2.0960745637774465E-2</c:v>
                </c:pt>
                <c:pt idx="69">
                  <c:v>-3.2614756281948709E-3</c:v>
                </c:pt>
                <c:pt idx="70">
                  <c:v>-1.5978481416294463E-2</c:v>
                </c:pt>
                <c:pt idx="71">
                  <c:v>-9.7407560282005388E-3</c:v>
                </c:pt>
                <c:pt idx="72">
                  <c:v>-2.102614799112832E-2</c:v>
                </c:pt>
                <c:pt idx="73">
                  <c:v>9.7556018331774567E-3</c:v>
                </c:pt>
                <c:pt idx="74">
                  <c:v>-3.7493518597508588E-3</c:v>
                </c:pt>
                <c:pt idx="75">
                  <c:v>3.9959618424082691E-3</c:v>
                </c:pt>
                <c:pt idx="76">
                  <c:v>-1.4523657361667785E-2</c:v>
                </c:pt>
                <c:pt idx="77">
                  <c:v>1.6942937630883732E-3</c:v>
                </c:pt>
                <c:pt idx="78">
                  <c:v>-1.3244362051966791E-3</c:v>
                </c:pt>
                <c:pt idx="79">
                  <c:v>-3.5316092586138597E-4</c:v>
                </c:pt>
                <c:pt idx="80">
                  <c:v>-3.4602670328895684E-2</c:v>
                </c:pt>
                <c:pt idx="81">
                  <c:v>-1.7373189244219198E-2</c:v>
                </c:pt>
                <c:pt idx="82">
                  <c:v>1.4768672085943286E-4</c:v>
                </c:pt>
                <c:pt idx="83">
                  <c:v>5.6731917853033243E-3</c:v>
                </c:pt>
                <c:pt idx="84">
                  <c:v>-1.6749720480190768E-2</c:v>
                </c:pt>
                <c:pt idx="85">
                  <c:v>-9.0057280816541424E-4</c:v>
                </c:pt>
                <c:pt idx="86">
                  <c:v>-3.2224804304720536E-4</c:v>
                </c:pt>
                <c:pt idx="87">
                  <c:v>-3.2201995261816468E-4</c:v>
                </c:pt>
                <c:pt idx="88">
                  <c:v>3.4724712579522164E-4</c:v>
                </c:pt>
                <c:pt idx="89">
                  <c:v>5.1180775041158467E-3</c:v>
                </c:pt>
                <c:pt idx="90">
                  <c:v>-1.8898340404261183E-2</c:v>
                </c:pt>
                <c:pt idx="91">
                  <c:v>-1.1374819820657762E-2</c:v>
                </c:pt>
                <c:pt idx="92">
                  <c:v>6.0306644508259163E-3</c:v>
                </c:pt>
                <c:pt idx="93">
                  <c:v>7.3316432892161967E-4</c:v>
                </c:pt>
                <c:pt idx="94">
                  <c:v>-1.6084283928676259E-2</c:v>
                </c:pt>
                <c:pt idx="95">
                  <c:v>1.3420273370967498E-2</c:v>
                </c:pt>
                <c:pt idx="96">
                  <c:v>2.8557694367878673E-3</c:v>
                </c:pt>
                <c:pt idx="97">
                  <c:v>1.7878409020674162E-3</c:v>
                </c:pt>
                <c:pt idx="98">
                  <c:v>2.6205031120844494E-2</c:v>
                </c:pt>
                <c:pt idx="99">
                  <c:v>-1.0445069609070323E-2</c:v>
                </c:pt>
                <c:pt idx="100">
                  <c:v>1.4140521593854476E-2</c:v>
                </c:pt>
                <c:pt idx="101">
                  <c:v>-4.0568458489797033E-3</c:v>
                </c:pt>
                <c:pt idx="102">
                  <c:v>3.7694955407218868E-3</c:v>
                </c:pt>
                <c:pt idx="103">
                  <c:v>-2.6316897197195717E-3</c:v>
                </c:pt>
                <c:pt idx="104">
                  <c:v>5.0185221397959327E-4</c:v>
                </c:pt>
                <c:pt idx="105">
                  <c:v>-1.8248526734294654E-2</c:v>
                </c:pt>
                <c:pt idx="106">
                  <c:v>2.3350862605711793E-5</c:v>
                </c:pt>
                <c:pt idx="107">
                  <c:v>-5.1781475846447078E-3</c:v>
                </c:pt>
                <c:pt idx="108">
                  <c:v>4.6133985118255803E-2</c:v>
                </c:pt>
                <c:pt idx="109">
                  <c:v>-1.7958244892688689E-2</c:v>
                </c:pt>
                <c:pt idx="110">
                  <c:v>4.7670745725254104E-3</c:v>
                </c:pt>
                <c:pt idx="111">
                  <c:v>4.4272827165533699E-4</c:v>
                </c:pt>
                <c:pt idx="112">
                  <c:v>4.4987269595828418E-3</c:v>
                </c:pt>
                <c:pt idx="113">
                  <c:v>-6.4626151924750868E-3</c:v>
                </c:pt>
                <c:pt idx="114">
                  <c:v>-1.7596227563297658E-2</c:v>
                </c:pt>
                <c:pt idx="115">
                  <c:v>-1.7779591949778926E-2</c:v>
                </c:pt>
                <c:pt idx="116">
                  <c:v>-2.7507881074016527E-2</c:v>
                </c:pt>
                <c:pt idx="117">
                  <c:v>2.0740363562117689E-3</c:v>
                </c:pt>
                <c:pt idx="118">
                  <c:v>-1.3087506428871749E-4</c:v>
                </c:pt>
                <c:pt idx="119">
                  <c:v>-2.2433184516466517E-3</c:v>
                </c:pt>
                <c:pt idx="120">
                  <c:v>2.1966434868023948E-2</c:v>
                </c:pt>
                <c:pt idx="121">
                  <c:v>1.3555878966844005E-2</c:v>
                </c:pt>
                <c:pt idx="122">
                  <c:v>-5.2478560617152791E-3</c:v>
                </c:pt>
                <c:pt idx="123">
                  <c:v>-4.6205503015147795E-4</c:v>
                </c:pt>
                <c:pt idx="124">
                  <c:v>-4.1874980694333024E-4</c:v>
                </c:pt>
                <c:pt idx="125">
                  <c:v>7.5480193464378519E-3</c:v>
                </c:pt>
                <c:pt idx="126">
                  <c:v>-1.456100122382406E-2</c:v>
                </c:pt>
                <c:pt idx="127">
                  <c:v>-3.4654545638617279E-3</c:v>
                </c:pt>
                <c:pt idx="128">
                  <c:v>-8.2510006649553283E-3</c:v>
                </c:pt>
                <c:pt idx="129">
                  <c:v>1.4105675122177818E-3</c:v>
                </c:pt>
                <c:pt idx="130">
                  <c:v>-9.6164704181491024E-3</c:v>
                </c:pt>
                <c:pt idx="131">
                  <c:v>-4.0654925538052746E-3</c:v>
                </c:pt>
                <c:pt idx="132">
                  <c:v>-9.977765964877006E-3</c:v>
                </c:pt>
                <c:pt idx="133">
                  <c:v>-2.7352417345032406E-3</c:v>
                </c:pt>
                <c:pt idx="134">
                  <c:v>-2.1652154190637533E-2</c:v>
                </c:pt>
                <c:pt idx="135">
                  <c:v>-1.0987660258339079E-2</c:v>
                </c:pt>
                <c:pt idx="136">
                  <c:v>-5.0555694463144231E-3</c:v>
                </c:pt>
                <c:pt idx="137">
                  <c:v>2.0681815260979699E-2</c:v>
                </c:pt>
                <c:pt idx="138">
                  <c:v>-2.4444209009549887E-4</c:v>
                </c:pt>
                <c:pt idx="139">
                  <c:v>-9.701613959973902E-3</c:v>
                </c:pt>
                <c:pt idx="140">
                  <c:v>1.2014729393911867E-2</c:v>
                </c:pt>
                <c:pt idx="141">
                  <c:v>1.0160745918535297E-2</c:v>
                </c:pt>
                <c:pt idx="142">
                  <c:v>1.0241843205752686E-3</c:v>
                </c:pt>
                <c:pt idx="143">
                  <c:v>-4.5402434933754753E-4</c:v>
                </c:pt>
                <c:pt idx="144">
                  <c:v>-1.3517063177913284E-2</c:v>
                </c:pt>
                <c:pt idx="145">
                  <c:v>-9.8081552462424889E-4</c:v>
                </c:pt>
                <c:pt idx="146">
                  <c:v>-7.0800392139605661E-3</c:v>
                </c:pt>
                <c:pt idx="147">
                  <c:v>2.1271695740579008E-2</c:v>
                </c:pt>
                <c:pt idx="148">
                  <c:v>-4.3137076587405843E-2</c:v>
                </c:pt>
                <c:pt idx="149">
                  <c:v>1.6602693289372313E-2</c:v>
                </c:pt>
                <c:pt idx="150">
                  <c:v>1.3715703619241713E-2</c:v>
                </c:pt>
                <c:pt idx="151">
                  <c:v>-7.1022983378240664E-3</c:v>
                </c:pt>
                <c:pt idx="152">
                  <c:v>1.0749625901060907E-2</c:v>
                </c:pt>
                <c:pt idx="153">
                  <c:v>1.6522846448080799E-2</c:v>
                </c:pt>
                <c:pt idx="154">
                  <c:v>2.3962622342606973E-2</c:v>
                </c:pt>
                <c:pt idx="155">
                  <c:v>-4.9411457223712443E-2</c:v>
                </c:pt>
                <c:pt idx="156">
                  <c:v>1.2612687664198451E-2</c:v>
                </c:pt>
                <c:pt idx="157">
                  <c:v>-1.289744479056123E-2</c:v>
                </c:pt>
                <c:pt idx="158">
                  <c:v>-1.3670408942553546E-2</c:v>
                </c:pt>
                <c:pt idx="159">
                  <c:v>1.3408402589501298E-3</c:v>
                </c:pt>
                <c:pt idx="160">
                  <c:v>-4.9755706009256351E-3</c:v>
                </c:pt>
                <c:pt idx="161">
                  <c:v>-1.2756666227406524E-2</c:v>
                </c:pt>
                <c:pt idx="162">
                  <c:v>-1.0940334659435226E-2</c:v>
                </c:pt>
                <c:pt idx="163">
                  <c:v>2.3785570896048866E-2</c:v>
                </c:pt>
                <c:pt idx="164">
                  <c:v>-5.0115543825941956E-3</c:v>
                </c:pt>
                <c:pt idx="165">
                  <c:v>-7.1143842284246668E-3</c:v>
                </c:pt>
                <c:pt idx="166">
                  <c:v>-9.3713781310596315E-3</c:v>
                </c:pt>
                <c:pt idx="167">
                  <c:v>-2.7478796009388389E-2</c:v>
                </c:pt>
                <c:pt idx="168">
                  <c:v>-1.2515024914248728E-2</c:v>
                </c:pt>
                <c:pt idx="169">
                  <c:v>1.255911444291489E-2</c:v>
                </c:pt>
                <c:pt idx="170">
                  <c:v>1.6525174554913098E-2</c:v>
                </c:pt>
                <c:pt idx="171">
                  <c:v>-7.0493390526852103E-3</c:v>
                </c:pt>
                <c:pt idx="172">
                  <c:v>1.1305729685988771E-2</c:v>
                </c:pt>
                <c:pt idx="173">
                  <c:v>-4.1094861341026915E-3</c:v>
                </c:pt>
                <c:pt idx="174">
                  <c:v>7.9406274371456222E-3</c:v>
                </c:pt>
                <c:pt idx="175">
                  <c:v>1.4378848084103352E-2</c:v>
                </c:pt>
                <c:pt idx="176">
                  <c:v>-3.9087758315871444E-4</c:v>
                </c:pt>
                <c:pt idx="177">
                  <c:v>2.5852211296137982E-2</c:v>
                </c:pt>
                <c:pt idx="178">
                  <c:v>4.6190891814224828E-3</c:v>
                </c:pt>
                <c:pt idx="179">
                  <c:v>6.1242898466973023E-3</c:v>
                </c:pt>
                <c:pt idx="180">
                  <c:v>-1.382914025286079E-2</c:v>
                </c:pt>
                <c:pt idx="181">
                  <c:v>-6.7342595626036141E-3</c:v>
                </c:pt>
                <c:pt idx="182">
                  <c:v>4.4275379656141409E-2</c:v>
                </c:pt>
                <c:pt idx="183">
                  <c:v>-1.0989224299950189E-2</c:v>
                </c:pt>
                <c:pt idx="184">
                  <c:v>-9.1963499394373937E-3</c:v>
                </c:pt>
                <c:pt idx="185">
                  <c:v>-2.8423525752993291E-2</c:v>
                </c:pt>
                <c:pt idx="186">
                  <c:v>1.5666148571562455E-2</c:v>
                </c:pt>
                <c:pt idx="187">
                  <c:v>3.7664753835843995E-3</c:v>
                </c:pt>
                <c:pt idx="188">
                  <c:v>-1.7486806654761801E-4</c:v>
                </c:pt>
                <c:pt idx="189">
                  <c:v>1.42250835554599E-2</c:v>
                </c:pt>
                <c:pt idx="190">
                  <c:v>-1.1142175659039143E-2</c:v>
                </c:pt>
                <c:pt idx="191">
                  <c:v>1.5218004650505879E-2</c:v>
                </c:pt>
                <c:pt idx="192">
                  <c:v>-7.2704315624262132E-3</c:v>
                </c:pt>
                <c:pt idx="193">
                  <c:v>-1.142990405373184E-2</c:v>
                </c:pt>
                <c:pt idx="194">
                  <c:v>6.0784305984270745E-3</c:v>
                </c:pt>
                <c:pt idx="195">
                  <c:v>4.5235747347874191E-3</c:v>
                </c:pt>
                <c:pt idx="196">
                  <c:v>8.7612654168464608E-3</c:v>
                </c:pt>
                <c:pt idx="197">
                  <c:v>-4.0896165390441018E-3</c:v>
                </c:pt>
                <c:pt idx="198">
                  <c:v>-1.4814729523248128E-2</c:v>
                </c:pt>
                <c:pt idx="199">
                  <c:v>-8.8036000290677326E-3</c:v>
                </c:pt>
                <c:pt idx="200">
                  <c:v>2.8941713906730934E-2</c:v>
                </c:pt>
                <c:pt idx="201">
                  <c:v>1.4355342534301777E-2</c:v>
                </c:pt>
                <c:pt idx="202">
                  <c:v>1.5686241403008092E-2</c:v>
                </c:pt>
                <c:pt idx="203">
                  <c:v>5.1135764393867716E-3</c:v>
                </c:pt>
                <c:pt idx="204">
                  <c:v>2.353696414058622E-2</c:v>
                </c:pt>
                <c:pt idx="205">
                  <c:v>-6.6174599699177919E-3</c:v>
                </c:pt>
                <c:pt idx="206">
                  <c:v>-1.548331823973651E-2</c:v>
                </c:pt>
                <c:pt idx="207">
                  <c:v>1.6997752422208971E-2</c:v>
                </c:pt>
                <c:pt idx="208">
                  <c:v>-8.3622869753741721E-3</c:v>
                </c:pt>
                <c:pt idx="209">
                  <c:v>-8.9153105230806405E-3</c:v>
                </c:pt>
                <c:pt idx="210">
                  <c:v>7.7544836537817947E-3</c:v>
                </c:pt>
                <c:pt idx="211">
                  <c:v>3.8528290208593184E-2</c:v>
                </c:pt>
                <c:pt idx="212">
                  <c:v>-1.0098414487729192E-2</c:v>
                </c:pt>
                <c:pt idx="213">
                  <c:v>-7.1913054472848466E-3</c:v>
                </c:pt>
                <c:pt idx="214">
                  <c:v>1.1196214260996446E-3</c:v>
                </c:pt>
                <c:pt idx="215">
                  <c:v>-1.2915927494975559E-2</c:v>
                </c:pt>
                <c:pt idx="216">
                  <c:v>1.0258254306242002E-2</c:v>
                </c:pt>
                <c:pt idx="217">
                  <c:v>2.3151366908964605E-2</c:v>
                </c:pt>
                <c:pt idx="218">
                  <c:v>5.9618319528955089E-3</c:v>
                </c:pt>
                <c:pt idx="219">
                  <c:v>-5.1980024940319969E-3</c:v>
                </c:pt>
                <c:pt idx="220">
                  <c:v>5.5972242919382735E-3</c:v>
                </c:pt>
                <c:pt idx="221">
                  <c:v>6.5434371324584973E-3</c:v>
                </c:pt>
                <c:pt idx="222">
                  <c:v>6.4424952906340458E-3</c:v>
                </c:pt>
                <c:pt idx="223">
                  <c:v>9.379499886075034E-3</c:v>
                </c:pt>
                <c:pt idx="224">
                  <c:v>-8.4308172739583805E-3</c:v>
                </c:pt>
                <c:pt idx="225">
                  <c:v>-1.9260305647084697E-2</c:v>
                </c:pt>
                <c:pt idx="226">
                  <c:v>-1.3006268959767028E-2</c:v>
                </c:pt>
                <c:pt idx="227">
                  <c:v>-6.9808538415456738E-3</c:v>
                </c:pt>
                <c:pt idx="228">
                  <c:v>-2.5400601439593915E-2</c:v>
                </c:pt>
                <c:pt idx="229">
                  <c:v>9.3457836841883812E-3</c:v>
                </c:pt>
                <c:pt idx="230">
                  <c:v>1.0458435537123067E-2</c:v>
                </c:pt>
                <c:pt idx="231">
                  <c:v>-6.6413628225685346E-3</c:v>
                </c:pt>
                <c:pt idx="232">
                  <c:v>-1.2383444770543692E-2</c:v>
                </c:pt>
                <c:pt idx="233">
                  <c:v>-4.4717966783844711E-3</c:v>
                </c:pt>
                <c:pt idx="234">
                  <c:v>1.5143790285248851E-2</c:v>
                </c:pt>
                <c:pt idx="235">
                  <c:v>-1.065679489578537E-2</c:v>
                </c:pt>
                <c:pt idx="236">
                  <c:v>-4.1803624463334511E-3</c:v>
                </c:pt>
                <c:pt idx="237">
                  <c:v>2.6215978801399356E-3</c:v>
                </c:pt>
                <c:pt idx="238">
                  <c:v>1.1494292711353125E-3</c:v>
                </c:pt>
                <c:pt idx="239">
                  <c:v>1.1259235516907388E-2</c:v>
                </c:pt>
                <c:pt idx="240">
                  <c:v>-4.8275732649148799E-3</c:v>
                </c:pt>
                <c:pt idx="241">
                  <c:v>9.0537121094365694E-4</c:v>
                </c:pt>
                <c:pt idx="242">
                  <c:v>6.7307818151319471E-3</c:v>
                </c:pt>
                <c:pt idx="243">
                  <c:v>4.2448196070298261E-3</c:v>
                </c:pt>
                <c:pt idx="244">
                  <c:v>2.5458709115418782E-2</c:v>
                </c:pt>
                <c:pt idx="245">
                  <c:v>-8.259060026284161E-4</c:v>
                </c:pt>
                <c:pt idx="246">
                  <c:v>1.6430125400235113E-2</c:v>
                </c:pt>
                <c:pt idx="247">
                  <c:v>-1.4282099302858377E-2</c:v>
                </c:pt>
                <c:pt idx="248">
                  <c:v>-1.911044608811311E-3</c:v>
                </c:pt>
                <c:pt idx="249">
                  <c:v>-1.108580465325637E-3</c:v>
                </c:pt>
                <c:pt idx="250">
                  <c:v>4.724445440744727E-3</c:v>
                </c:pt>
                <c:pt idx="251">
                  <c:v>3.4074690647972958E-3</c:v>
                </c:pt>
                <c:pt idx="252">
                  <c:v>-1.6921224496726367E-2</c:v>
                </c:pt>
                <c:pt idx="253">
                  <c:v>4.1286230312366362E-3</c:v>
                </c:pt>
                <c:pt idx="254">
                  <c:v>1.4754191187162785E-3</c:v>
                </c:pt>
                <c:pt idx="255">
                  <c:v>1.2338935109138614E-3</c:v>
                </c:pt>
                <c:pt idx="256">
                  <c:v>1.6816590058473576E-3</c:v>
                </c:pt>
                <c:pt idx="257">
                  <c:v>3.0771348017179165E-2</c:v>
                </c:pt>
                <c:pt idx="258">
                  <c:v>-9.1764015116524086E-3</c:v>
                </c:pt>
                <c:pt idx="259">
                  <c:v>1.668685845514389E-3</c:v>
                </c:pt>
                <c:pt idx="260">
                  <c:v>1.0867023909287836E-2</c:v>
                </c:pt>
                <c:pt idx="261">
                  <c:v>-2.1115902566091849E-2</c:v>
                </c:pt>
                <c:pt idx="262">
                  <c:v>-1.350438268895509E-2</c:v>
                </c:pt>
                <c:pt idx="263">
                  <c:v>-3.3400676361411558E-3</c:v>
                </c:pt>
                <c:pt idx="264">
                  <c:v>-6.5642794575360361E-3</c:v>
                </c:pt>
                <c:pt idx="265">
                  <c:v>-4.3623406127711681E-4</c:v>
                </c:pt>
                <c:pt idx="266">
                  <c:v>1.7565104806061632E-2</c:v>
                </c:pt>
                <c:pt idx="267">
                  <c:v>1.3021283330511306E-2</c:v>
                </c:pt>
                <c:pt idx="268">
                  <c:v>1.518367726491265E-2</c:v>
                </c:pt>
                <c:pt idx="269">
                  <c:v>2.5197871007552348E-2</c:v>
                </c:pt>
                <c:pt idx="270">
                  <c:v>-1.1869790930974702E-3</c:v>
                </c:pt>
                <c:pt idx="271">
                  <c:v>-7.205373963261201E-3</c:v>
                </c:pt>
                <c:pt idx="272">
                  <c:v>3.7523766753568251E-3</c:v>
                </c:pt>
                <c:pt idx="273">
                  <c:v>-2.9970666414996606E-2</c:v>
                </c:pt>
                <c:pt idx="274">
                  <c:v>1.3578841388755425E-2</c:v>
                </c:pt>
                <c:pt idx="275">
                  <c:v>1.5697684134818604E-2</c:v>
                </c:pt>
                <c:pt idx="276">
                  <c:v>9.2193945616936869E-3</c:v>
                </c:pt>
                <c:pt idx="277">
                  <c:v>5.3702430604967051E-4</c:v>
                </c:pt>
                <c:pt idx="278">
                  <c:v>-2.4948259733076515E-3</c:v>
                </c:pt>
                <c:pt idx="279">
                  <c:v>-9.6829344540222406E-3</c:v>
                </c:pt>
                <c:pt idx="280">
                  <c:v>-7.2919707346274501E-4</c:v>
                </c:pt>
                <c:pt idx="281">
                  <c:v>-1.0521310144600856E-2</c:v>
                </c:pt>
                <c:pt idx="282">
                  <c:v>-1.6858246086564957E-2</c:v>
                </c:pt>
                <c:pt idx="283">
                  <c:v>-1.5058935884907818E-2</c:v>
                </c:pt>
                <c:pt idx="284">
                  <c:v>4.7240461014916597E-3</c:v>
                </c:pt>
                <c:pt idx="285">
                  <c:v>-5.3187048259541606E-3</c:v>
                </c:pt>
                <c:pt idx="286">
                  <c:v>-1.2980794658843864E-3</c:v>
                </c:pt>
                <c:pt idx="287">
                  <c:v>-2.6622779298549656E-2</c:v>
                </c:pt>
                <c:pt idx="288">
                  <c:v>3.654571990376445E-2</c:v>
                </c:pt>
                <c:pt idx="289">
                  <c:v>3.4909534224512387E-2</c:v>
                </c:pt>
                <c:pt idx="290">
                  <c:v>1.9080196461050969E-3</c:v>
                </c:pt>
                <c:pt idx="291">
                  <c:v>1.18160455343307E-2</c:v>
                </c:pt>
                <c:pt idx="292">
                  <c:v>-6.6745402506989196E-3</c:v>
                </c:pt>
                <c:pt idx="293">
                  <c:v>4.8414487125543207E-2</c:v>
                </c:pt>
                <c:pt idx="294">
                  <c:v>-2.3868612184640491E-2</c:v>
                </c:pt>
                <c:pt idx="295">
                  <c:v>-1.6673858291210809E-2</c:v>
                </c:pt>
                <c:pt idx="296">
                  <c:v>4.6017309142962612E-3</c:v>
                </c:pt>
                <c:pt idx="297">
                  <c:v>-4.1061479703032443E-2</c:v>
                </c:pt>
                <c:pt idx="298">
                  <c:v>-2.0654542285755372E-2</c:v>
                </c:pt>
                <c:pt idx="299">
                  <c:v>-5.1385039441660625E-2</c:v>
                </c:pt>
                <c:pt idx="300">
                  <c:v>-1.5593710066167688E-2</c:v>
                </c:pt>
                <c:pt idx="301">
                  <c:v>4.8769658918163657E-2</c:v>
                </c:pt>
                <c:pt idx="302">
                  <c:v>-1.7787507227622287E-2</c:v>
                </c:pt>
                <c:pt idx="303">
                  <c:v>-2.3476016361525933E-2</c:v>
                </c:pt>
                <c:pt idx="304">
                  <c:v>1.0842708851747223E-2</c:v>
                </c:pt>
                <c:pt idx="305">
                  <c:v>-5.8250972745423632E-3</c:v>
                </c:pt>
                <c:pt idx="306">
                  <c:v>-3.795188889516429E-3</c:v>
                </c:pt>
                <c:pt idx="307">
                  <c:v>6.3268576330093237E-3</c:v>
                </c:pt>
                <c:pt idx="308">
                  <c:v>-5.4824340100073981E-3</c:v>
                </c:pt>
                <c:pt idx="309">
                  <c:v>-2.4631357964800038E-2</c:v>
                </c:pt>
                <c:pt idx="310">
                  <c:v>4.0152235824432454E-2</c:v>
                </c:pt>
                <c:pt idx="311">
                  <c:v>1.6845656134787314E-2</c:v>
                </c:pt>
                <c:pt idx="312">
                  <c:v>-1.1618305701048673E-2</c:v>
                </c:pt>
                <c:pt idx="313">
                  <c:v>-1.3974242300874179E-2</c:v>
                </c:pt>
                <c:pt idx="314">
                  <c:v>1.4863749611445813E-2</c:v>
                </c:pt>
                <c:pt idx="315">
                  <c:v>6.4007417751365554E-3</c:v>
                </c:pt>
                <c:pt idx="316">
                  <c:v>4.6221101000030407E-2</c:v>
                </c:pt>
                <c:pt idx="317">
                  <c:v>-1.6419876844935562E-2</c:v>
                </c:pt>
                <c:pt idx="318">
                  <c:v>-1.0067976097875398E-2</c:v>
                </c:pt>
                <c:pt idx="319">
                  <c:v>-6.8968712766058586E-3</c:v>
                </c:pt>
                <c:pt idx="320">
                  <c:v>1.722902046008095E-2</c:v>
                </c:pt>
                <c:pt idx="321">
                  <c:v>9.9097243761752107E-3</c:v>
                </c:pt>
                <c:pt idx="322">
                  <c:v>2.7651101534746279E-2</c:v>
                </c:pt>
                <c:pt idx="323">
                  <c:v>1.605766445641936E-2</c:v>
                </c:pt>
                <c:pt idx="324">
                  <c:v>-4.8659118087723136E-2</c:v>
                </c:pt>
                <c:pt idx="325">
                  <c:v>3.4924702333321844E-3</c:v>
                </c:pt>
                <c:pt idx="326">
                  <c:v>2.3786205975605778E-2</c:v>
                </c:pt>
                <c:pt idx="327">
                  <c:v>1.2203937850461203E-2</c:v>
                </c:pt>
                <c:pt idx="328">
                  <c:v>-4.3288914138689474E-3</c:v>
                </c:pt>
                <c:pt idx="329">
                  <c:v>-2.5107345111535478E-2</c:v>
                </c:pt>
                <c:pt idx="330">
                  <c:v>1.142566832493138E-2</c:v>
                </c:pt>
                <c:pt idx="331">
                  <c:v>-9.5561854575089977E-3</c:v>
                </c:pt>
                <c:pt idx="332">
                  <c:v>-1.1170428688365156E-2</c:v>
                </c:pt>
                <c:pt idx="333">
                  <c:v>-9.239471559786272E-4</c:v>
                </c:pt>
                <c:pt idx="334">
                  <c:v>-1.7633643780921218E-3</c:v>
                </c:pt>
                <c:pt idx="335">
                  <c:v>4.5814261189320478E-3</c:v>
                </c:pt>
                <c:pt idx="336">
                  <c:v>6.1597649035014651E-4</c:v>
                </c:pt>
                <c:pt idx="337">
                  <c:v>-5.8740087264165554E-3</c:v>
                </c:pt>
                <c:pt idx="338">
                  <c:v>-5.8823710806233526E-4</c:v>
                </c:pt>
                <c:pt idx="339">
                  <c:v>-1.3900078104543556E-2</c:v>
                </c:pt>
                <c:pt idx="340">
                  <c:v>7.4322034274171278E-3</c:v>
                </c:pt>
                <c:pt idx="341">
                  <c:v>4.2859785761377982E-3</c:v>
                </c:pt>
                <c:pt idx="342">
                  <c:v>-1.8670347516279183E-2</c:v>
                </c:pt>
                <c:pt idx="343">
                  <c:v>-2.4584041989999614E-2</c:v>
                </c:pt>
                <c:pt idx="344">
                  <c:v>-5.265748367843737E-5</c:v>
                </c:pt>
                <c:pt idx="345">
                  <c:v>5.8401046330434627E-3</c:v>
                </c:pt>
                <c:pt idx="346">
                  <c:v>8.4836005305091548E-3</c:v>
                </c:pt>
                <c:pt idx="347">
                  <c:v>-2.9535400124896159E-2</c:v>
                </c:pt>
                <c:pt idx="348">
                  <c:v>6.0106908894196065E-3</c:v>
                </c:pt>
                <c:pt idx="349">
                  <c:v>5.9133597936804911E-3</c:v>
                </c:pt>
                <c:pt idx="350">
                  <c:v>6.0021774359768874E-4</c:v>
                </c:pt>
                <c:pt idx="351">
                  <c:v>-4.4984996887298609E-3</c:v>
                </c:pt>
                <c:pt idx="352">
                  <c:v>-1.2838882315523447E-2</c:v>
                </c:pt>
                <c:pt idx="353">
                  <c:v>-2.0875703705650981E-3</c:v>
                </c:pt>
                <c:pt idx="354">
                  <c:v>8.9354260782632533E-3</c:v>
                </c:pt>
                <c:pt idx="355">
                  <c:v>-3.5526763935397002E-3</c:v>
                </c:pt>
                <c:pt idx="356">
                  <c:v>-6.9283383337069944E-3</c:v>
                </c:pt>
                <c:pt idx="357">
                  <c:v>2.1169884820653679E-3</c:v>
                </c:pt>
                <c:pt idx="358">
                  <c:v>2.280059272509647E-2</c:v>
                </c:pt>
                <c:pt idx="359">
                  <c:v>-3.7977763567172036E-3</c:v>
                </c:pt>
                <c:pt idx="360">
                  <c:v>-1.7102818807012712E-2</c:v>
                </c:pt>
                <c:pt idx="361">
                  <c:v>-1.1907643795510108E-4</c:v>
                </c:pt>
                <c:pt idx="362">
                  <c:v>2.1896461023411855E-2</c:v>
                </c:pt>
                <c:pt idx="363">
                  <c:v>5.9119308609413557E-2</c:v>
                </c:pt>
                <c:pt idx="364">
                  <c:v>1.1457589752327909E-2</c:v>
                </c:pt>
                <c:pt idx="365">
                  <c:v>-3.5513347616717809E-2</c:v>
                </c:pt>
                <c:pt idx="366">
                  <c:v>1.5352223375701708E-3</c:v>
                </c:pt>
                <c:pt idx="367">
                  <c:v>8.7170175709821648E-3</c:v>
                </c:pt>
                <c:pt idx="368">
                  <c:v>1.6881116525616541E-2</c:v>
                </c:pt>
                <c:pt idx="369">
                  <c:v>2.0435380323566062E-2</c:v>
                </c:pt>
                <c:pt idx="370">
                  <c:v>1.5933285971159117E-2</c:v>
                </c:pt>
                <c:pt idx="371">
                  <c:v>8.1645838650005031E-3</c:v>
                </c:pt>
                <c:pt idx="372">
                  <c:v>-2.1936458881514877E-2</c:v>
                </c:pt>
                <c:pt idx="373">
                  <c:v>1.5536075825327622E-2</c:v>
                </c:pt>
                <c:pt idx="374">
                  <c:v>7.6216872120662797E-4</c:v>
                </c:pt>
                <c:pt idx="375">
                  <c:v>1.5518320942718097E-2</c:v>
                </c:pt>
                <c:pt idx="376">
                  <c:v>-6.4761228074114077E-3</c:v>
                </c:pt>
                <c:pt idx="377">
                  <c:v>-8.1248460263987424E-3</c:v>
                </c:pt>
                <c:pt idx="378">
                  <c:v>-2.6587595721970843E-2</c:v>
                </c:pt>
                <c:pt idx="379">
                  <c:v>2.9943007471425788E-2</c:v>
                </c:pt>
                <c:pt idx="380">
                  <c:v>1.1532615090294972E-2</c:v>
                </c:pt>
                <c:pt idx="381">
                  <c:v>2.1972283633151478E-4</c:v>
                </c:pt>
                <c:pt idx="382">
                  <c:v>-1.7549538171207756E-2</c:v>
                </c:pt>
                <c:pt idx="383">
                  <c:v>2.7602793779904072E-2</c:v>
                </c:pt>
                <c:pt idx="384">
                  <c:v>1.4526575524385037E-2</c:v>
                </c:pt>
                <c:pt idx="385">
                  <c:v>1.0129271283362818E-2</c:v>
                </c:pt>
                <c:pt idx="386">
                  <c:v>1.4868488444797842E-2</c:v>
                </c:pt>
                <c:pt idx="387">
                  <c:v>2.6395182655560592E-2</c:v>
                </c:pt>
                <c:pt idx="388">
                  <c:v>2.9018295149142392E-2</c:v>
                </c:pt>
                <c:pt idx="389">
                  <c:v>1.1440219023401796E-2</c:v>
                </c:pt>
                <c:pt idx="390">
                  <c:v>-3.3489235829384668E-3</c:v>
                </c:pt>
                <c:pt idx="391">
                  <c:v>-1.3646086248345367E-2</c:v>
                </c:pt>
                <c:pt idx="392">
                  <c:v>-1.1146222821106727E-2</c:v>
                </c:pt>
                <c:pt idx="393">
                  <c:v>-2.4162788567763743E-2</c:v>
                </c:pt>
                <c:pt idx="394">
                  <c:v>7.0102354081303352E-3</c:v>
                </c:pt>
                <c:pt idx="395">
                  <c:v>-2.3914325426795661E-2</c:v>
                </c:pt>
                <c:pt idx="396">
                  <c:v>-9.4950944405801929E-3</c:v>
                </c:pt>
                <c:pt idx="397">
                  <c:v>-1.0880754032590957E-2</c:v>
                </c:pt>
                <c:pt idx="398">
                  <c:v>-2.6145113848423558E-3</c:v>
                </c:pt>
                <c:pt idx="399">
                  <c:v>-2.0941354419101235E-2</c:v>
                </c:pt>
                <c:pt idx="400">
                  <c:v>2.190179075687337E-3</c:v>
                </c:pt>
                <c:pt idx="401">
                  <c:v>-1.2640511438594387E-2</c:v>
                </c:pt>
                <c:pt idx="402">
                  <c:v>2.3498175570042662E-3</c:v>
                </c:pt>
                <c:pt idx="403">
                  <c:v>2.4355062128612114E-2</c:v>
                </c:pt>
                <c:pt idx="404">
                  <c:v>1.3001923671990101E-2</c:v>
                </c:pt>
                <c:pt idx="405">
                  <c:v>7.713204625270734E-3</c:v>
                </c:pt>
                <c:pt idx="406">
                  <c:v>3.4498722355748142E-2</c:v>
                </c:pt>
                <c:pt idx="407">
                  <c:v>1.7154018932807814E-2</c:v>
                </c:pt>
                <c:pt idx="408">
                  <c:v>1.9051444440529784E-2</c:v>
                </c:pt>
                <c:pt idx="409">
                  <c:v>-1.4971675973762904E-2</c:v>
                </c:pt>
                <c:pt idx="410">
                  <c:v>-2.2846823503494561E-2</c:v>
                </c:pt>
                <c:pt idx="411">
                  <c:v>-1.5322581695543479E-3</c:v>
                </c:pt>
                <c:pt idx="412">
                  <c:v>-2.1015126548325887E-2</c:v>
                </c:pt>
                <c:pt idx="413">
                  <c:v>-1.315017779053812E-2</c:v>
                </c:pt>
                <c:pt idx="414">
                  <c:v>-2.6087794448118221E-2</c:v>
                </c:pt>
                <c:pt idx="415">
                  <c:v>8.6038957544299008E-3</c:v>
                </c:pt>
                <c:pt idx="416">
                  <c:v>-2.125358333438955E-2</c:v>
                </c:pt>
                <c:pt idx="417">
                  <c:v>1.3241185884311328E-2</c:v>
                </c:pt>
                <c:pt idx="418">
                  <c:v>-1.3073771932810844E-2</c:v>
                </c:pt>
                <c:pt idx="419">
                  <c:v>1.5235174462002152E-2</c:v>
                </c:pt>
                <c:pt idx="420">
                  <c:v>1.3959456572817316E-2</c:v>
                </c:pt>
                <c:pt idx="421">
                  <c:v>6.2619345028133225E-3</c:v>
                </c:pt>
                <c:pt idx="422">
                  <c:v>-3.0490360698687789E-2</c:v>
                </c:pt>
                <c:pt idx="423">
                  <c:v>-5.0615014327450532E-2</c:v>
                </c:pt>
                <c:pt idx="424">
                  <c:v>-8.5453000384457488E-4</c:v>
                </c:pt>
                <c:pt idx="425">
                  <c:v>-3.7433553460626143E-2</c:v>
                </c:pt>
                <c:pt idx="426">
                  <c:v>-9.6655873752847961E-3</c:v>
                </c:pt>
                <c:pt idx="427">
                  <c:v>2.4076477512086081E-3</c:v>
                </c:pt>
                <c:pt idx="428">
                  <c:v>8.6916622951839061E-3</c:v>
                </c:pt>
                <c:pt idx="429">
                  <c:v>2.9960805202303965E-2</c:v>
                </c:pt>
                <c:pt idx="430">
                  <c:v>-2.5479520242576992E-3</c:v>
                </c:pt>
                <c:pt idx="431">
                  <c:v>-3.1790562154488694E-2</c:v>
                </c:pt>
                <c:pt idx="432">
                  <c:v>-1.3756760238389093E-3</c:v>
                </c:pt>
                <c:pt idx="433">
                  <c:v>1.1309687501771196E-2</c:v>
                </c:pt>
                <c:pt idx="434">
                  <c:v>1.0968668733043028E-2</c:v>
                </c:pt>
                <c:pt idx="435">
                  <c:v>-8.7168977747977116E-3</c:v>
                </c:pt>
                <c:pt idx="436">
                  <c:v>6.4664247375068639E-3</c:v>
                </c:pt>
                <c:pt idx="437">
                  <c:v>6.7911485094591861E-3</c:v>
                </c:pt>
                <c:pt idx="438">
                  <c:v>2.2193301946391488E-2</c:v>
                </c:pt>
                <c:pt idx="439">
                  <c:v>-4.551643915036771E-2</c:v>
                </c:pt>
                <c:pt idx="440">
                  <c:v>1.0036405659951522E-2</c:v>
                </c:pt>
                <c:pt idx="441">
                  <c:v>-1.4971580328786985E-2</c:v>
                </c:pt>
                <c:pt idx="442">
                  <c:v>-2.6930889785296883E-2</c:v>
                </c:pt>
                <c:pt idx="443">
                  <c:v>1.549527785104624E-2</c:v>
                </c:pt>
                <c:pt idx="444">
                  <c:v>3.6285548316252442E-2</c:v>
                </c:pt>
                <c:pt idx="445">
                  <c:v>-6.3487865288649886E-3</c:v>
                </c:pt>
                <c:pt idx="446">
                  <c:v>-1.5366301186100138E-2</c:v>
                </c:pt>
                <c:pt idx="447">
                  <c:v>-8.3512691950566823E-3</c:v>
                </c:pt>
                <c:pt idx="448">
                  <c:v>3.1723587643799303E-2</c:v>
                </c:pt>
                <c:pt idx="449">
                  <c:v>-4.9317754295253582E-3</c:v>
                </c:pt>
                <c:pt idx="450">
                  <c:v>1.6011946392241374E-3</c:v>
                </c:pt>
                <c:pt idx="451">
                  <c:v>-1.4757529316736384E-2</c:v>
                </c:pt>
                <c:pt idx="452">
                  <c:v>-8.2709430390275757E-3</c:v>
                </c:pt>
                <c:pt idx="453">
                  <c:v>-9.7228009778149958E-3</c:v>
                </c:pt>
                <c:pt idx="454">
                  <c:v>-1.2276917524013385E-2</c:v>
                </c:pt>
                <c:pt idx="455">
                  <c:v>1.1539127047408653E-2</c:v>
                </c:pt>
                <c:pt idx="456">
                  <c:v>2.9960114621356664E-2</c:v>
                </c:pt>
                <c:pt idx="457">
                  <c:v>2.333949913768138E-2</c:v>
                </c:pt>
                <c:pt idx="458">
                  <c:v>-3.4860943568372077E-2</c:v>
                </c:pt>
                <c:pt idx="459">
                  <c:v>-1.637543465697959E-2</c:v>
                </c:pt>
                <c:pt idx="460">
                  <c:v>7.1367415640621618E-3</c:v>
                </c:pt>
                <c:pt idx="461">
                  <c:v>1.9947971580622968E-2</c:v>
                </c:pt>
                <c:pt idx="462">
                  <c:v>1.4156592732816262E-2</c:v>
                </c:pt>
                <c:pt idx="463">
                  <c:v>-2.3750913325783905E-2</c:v>
                </c:pt>
                <c:pt idx="464">
                  <c:v>1.9708013277333722E-2</c:v>
                </c:pt>
                <c:pt idx="465">
                  <c:v>-6.2655872079130023E-3</c:v>
                </c:pt>
                <c:pt idx="466">
                  <c:v>-2.3032086249794699E-2</c:v>
                </c:pt>
                <c:pt idx="467">
                  <c:v>2.1552211579176781E-2</c:v>
                </c:pt>
                <c:pt idx="468">
                  <c:v>-5.0084730645840708E-2</c:v>
                </c:pt>
                <c:pt idx="469">
                  <c:v>4.0588765225913672E-3</c:v>
                </c:pt>
                <c:pt idx="470">
                  <c:v>1.374935547748931E-2</c:v>
                </c:pt>
                <c:pt idx="471">
                  <c:v>-6.4181783150589269E-3</c:v>
                </c:pt>
                <c:pt idx="472">
                  <c:v>2.3976029688721149E-3</c:v>
                </c:pt>
                <c:pt idx="473">
                  <c:v>-1.1439601404827577E-3</c:v>
                </c:pt>
                <c:pt idx="474">
                  <c:v>1.1854031783002986E-2</c:v>
                </c:pt>
                <c:pt idx="475">
                  <c:v>-4.2585781872274122E-3</c:v>
                </c:pt>
                <c:pt idx="476">
                  <c:v>6.5407986045632107E-3</c:v>
                </c:pt>
                <c:pt idx="477">
                  <c:v>-3.1866722608604554E-3</c:v>
                </c:pt>
                <c:pt idx="478">
                  <c:v>8.204757655279591E-3</c:v>
                </c:pt>
                <c:pt idx="479">
                  <c:v>6.7256642297672947E-4</c:v>
                </c:pt>
                <c:pt idx="480">
                  <c:v>-2.1077011820271392E-2</c:v>
                </c:pt>
                <c:pt idx="481">
                  <c:v>-1.9386625681170975E-2</c:v>
                </c:pt>
                <c:pt idx="482">
                  <c:v>-4.1962453830941722E-3</c:v>
                </c:pt>
                <c:pt idx="483">
                  <c:v>-1.696145815429681E-2</c:v>
                </c:pt>
                <c:pt idx="484">
                  <c:v>3.4831320606544883E-3</c:v>
                </c:pt>
                <c:pt idx="485">
                  <c:v>1.9696130426780038E-2</c:v>
                </c:pt>
                <c:pt idx="486">
                  <c:v>-1.526194605678073E-2</c:v>
                </c:pt>
                <c:pt idx="487">
                  <c:v>4.8173795594133074E-4</c:v>
                </c:pt>
                <c:pt idx="488">
                  <c:v>3.1975581010668247E-2</c:v>
                </c:pt>
                <c:pt idx="489">
                  <c:v>6.5990183245453783E-3</c:v>
                </c:pt>
                <c:pt idx="490">
                  <c:v>-6.9096624708417567E-3</c:v>
                </c:pt>
                <c:pt idx="491">
                  <c:v>-5.8957369952763808E-3</c:v>
                </c:pt>
                <c:pt idx="492">
                  <c:v>-2.6273106401645437E-3</c:v>
                </c:pt>
                <c:pt idx="493">
                  <c:v>-1.0712437840104028E-2</c:v>
                </c:pt>
                <c:pt idx="494">
                  <c:v>-8.1918828134831118E-4</c:v>
                </c:pt>
                <c:pt idx="495">
                  <c:v>9.9360879479823451E-3</c:v>
                </c:pt>
                <c:pt idx="496">
                  <c:v>-6.8675244038534835E-3</c:v>
                </c:pt>
                <c:pt idx="497">
                  <c:v>3.5984221289497742E-2</c:v>
                </c:pt>
                <c:pt idx="498">
                  <c:v>-1.3309775743174684E-2</c:v>
                </c:pt>
                <c:pt idx="499">
                  <c:v>9.9486657221305279E-3</c:v>
                </c:pt>
                <c:pt idx="500">
                  <c:v>-2.5769098174349518E-2</c:v>
                </c:pt>
                <c:pt idx="501">
                  <c:v>-2.131491069843354E-2</c:v>
                </c:pt>
                <c:pt idx="502">
                  <c:v>-1.339468729302673E-2</c:v>
                </c:pt>
                <c:pt idx="503">
                  <c:v>-1.0881411213877548E-2</c:v>
                </c:pt>
                <c:pt idx="504">
                  <c:v>-8.2654906645654447E-4</c:v>
                </c:pt>
                <c:pt idx="505">
                  <c:v>-2.3777809439297956E-2</c:v>
                </c:pt>
                <c:pt idx="506">
                  <c:v>-2.3514346082109897E-2</c:v>
                </c:pt>
                <c:pt idx="507">
                  <c:v>-1.8771178654884181E-5</c:v>
                </c:pt>
                <c:pt idx="508">
                  <c:v>2.5138032232844606E-3</c:v>
                </c:pt>
                <c:pt idx="509">
                  <c:v>-9.9214308213436617E-3</c:v>
                </c:pt>
                <c:pt idx="510">
                  <c:v>-9.0476160588649802E-3</c:v>
                </c:pt>
                <c:pt idx="511">
                  <c:v>8.6765449788588009E-3</c:v>
                </c:pt>
                <c:pt idx="512">
                  <c:v>-5.6281300016023574E-3</c:v>
                </c:pt>
                <c:pt idx="513">
                  <c:v>9.555417222763412E-3</c:v>
                </c:pt>
                <c:pt idx="514">
                  <c:v>-3.1485877039117314E-3</c:v>
                </c:pt>
                <c:pt idx="515">
                  <c:v>1.2094554882375822E-3</c:v>
                </c:pt>
                <c:pt idx="516">
                  <c:v>-2.4824475980407979E-2</c:v>
                </c:pt>
                <c:pt idx="517">
                  <c:v>6.1950248921038495E-3</c:v>
                </c:pt>
                <c:pt idx="518">
                  <c:v>7.0493768591244768E-3</c:v>
                </c:pt>
                <c:pt idx="519">
                  <c:v>-2.8444548600542727E-2</c:v>
                </c:pt>
                <c:pt idx="520">
                  <c:v>2.1282841691887652E-2</c:v>
                </c:pt>
                <c:pt idx="521">
                  <c:v>-3.2713033094153118E-2</c:v>
                </c:pt>
                <c:pt idx="522">
                  <c:v>-7.2099941855187609E-3</c:v>
                </c:pt>
                <c:pt idx="523">
                  <c:v>-8.1009107916736045E-3</c:v>
                </c:pt>
                <c:pt idx="524">
                  <c:v>-7.7892522416843713E-3</c:v>
                </c:pt>
                <c:pt idx="525">
                  <c:v>-1.6667121145291015E-2</c:v>
                </c:pt>
                <c:pt idx="526">
                  <c:v>2.0218170978294595E-2</c:v>
                </c:pt>
                <c:pt idx="527">
                  <c:v>-3.7237908588901754E-3</c:v>
                </c:pt>
                <c:pt idx="528">
                  <c:v>-3.5117410476842035E-3</c:v>
                </c:pt>
                <c:pt idx="529">
                  <c:v>1.2082314740298288E-2</c:v>
                </c:pt>
                <c:pt idx="530">
                  <c:v>2.1663998275917029E-3</c:v>
                </c:pt>
                <c:pt idx="531">
                  <c:v>3.8719921684765742E-4</c:v>
                </c:pt>
                <c:pt idx="532">
                  <c:v>2.2404253602556302E-2</c:v>
                </c:pt>
                <c:pt idx="533">
                  <c:v>-1.8221518167286781E-2</c:v>
                </c:pt>
                <c:pt idx="534">
                  <c:v>6.7145986639315525E-3</c:v>
                </c:pt>
                <c:pt idx="535">
                  <c:v>-5.3819478770727406E-4</c:v>
                </c:pt>
                <c:pt idx="536">
                  <c:v>-2.1911041978230555E-2</c:v>
                </c:pt>
                <c:pt idx="537">
                  <c:v>1.2217475914638683E-2</c:v>
                </c:pt>
                <c:pt idx="538">
                  <c:v>3.5339225925656217E-3</c:v>
                </c:pt>
                <c:pt idx="539">
                  <c:v>-4.5628000988650989E-3</c:v>
                </c:pt>
                <c:pt idx="540">
                  <c:v>-2.7361636417546544E-3</c:v>
                </c:pt>
                <c:pt idx="541">
                  <c:v>1.103009517447656E-2</c:v>
                </c:pt>
                <c:pt idx="542">
                  <c:v>7.8331616534624386E-3</c:v>
                </c:pt>
                <c:pt idx="543">
                  <c:v>1.4187107284088583E-2</c:v>
                </c:pt>
                <c:pt idx="544">
                  <c:v>1.486448316916714E-2</c:v>
                </c:pt>
                <c:pt idx="545">
                  <c:v>-1.5547711477496593E-2</c:v>
                </c:pt>
                <c:pt idx="546">
                  <c:v>-2.1948711147455328E-2</c:v>
                </c:pt>
                <c:pt idx="547">
                  <c:v>1.1052165968227307E-2</c:v>
                </c:pt>
                <c:pt idx="548">
                  <c:v>9.6894318539908555E-3</c:v>
                </c:pt>
                <c:pt idx="549">
                  <c:v>3.5284706659782263E-2</c:v>
                </c:pt>
                <c:pt idx="550">
                  <c:v>5.2004537327177795E-3</c:v>
                </c:pt>
                <c:pt idx="551">
                  <c:v>-1.5330093772744476E-2</c:v>
                </c:pt>
                <c:pt idx="552">
                  <c:v>1.6100982542879894E-2</c:v>
                </c:pt>
                <c:pt idx="553">
                  <c:v>1.4953914984902814E-2</c:v>
                </c:pt>
                <c:pt idx="554">
                  <c:v>1.3862249577815422E-2</c:v>
                </c:pt>
                <c:pt idx="555">
                  <c:v>-1.4358292588277123E-3</c:v>
                </c:pt>
                <c:pt idx="556">
                  <c:v>-1.3919886318180988E-2</c:v>
                </c:pt>
                <c:pt idx="557">
                  <c:v>-8.1492376929197426E-3</c:v>
                </c:pt>
                <c:pt idx="558">
                  <c:v>1.091148055351384E-2</c:v>
                </c:pt>
                <c:pt idx="559">
                  <c:v>1.0216190586970106E-2</c:v>
                </c:pt>
                <c:pt idx="560">
                  <c:v>1.0427662717054037E-2</c:v>
                </c:pt>
                <c:pt idx="561">
                  <c:v>2.0737805307130333E-3</c:v>
                </c:pt>
                <c:pt idx="562">
                  <c:v>-8.0500155909281682E-4</c:v>
                </c:pt>
                <c:pt idx="563">
                  <c:v>-8.669040866120999E-3</c:v>
                </c:pt>
                <c:pt idx="564">
                  <c:v>2.6308799231763089E-3</c:v>
                </c:pt>
                <c:pt idx="565">
                  <c:v>2.8227647576181316E-2</c:v>
                </c:pt>
                <c:pt idx="566">
                  <c:v>-1.3450560148635616E-2</c:v>
                </c:pt>
                <c:pt idx="567">
                  <c:v>1.4618627506615332E-2</c:v>
                </c:pt>
                <c:pt idx="568">
                  <c:v>-1.1668641813672716E-2</c:v>
                </c:pt>
                <c:pt idx="569">
                  <c:v>3.9594113588133396E-3</c:v>
                </c:pt>
                <c:pt idx="570">
                  <c:v>1.7517377071884815E-2</c:v>
                </c:pt>
                <c:pt idx="571">
                  <c:v>-4.7602250234768557E-3</c:v>
                </c:pt>
                <c:pt idx="572">
                  <c:v>1.7184815451941331E-2</c:v>
                </c:pt>
                <c:pt idx="573">
                  <c:v>2.4638975253964607E-2</c:v>
                </c:pt>
                <c:pt idx="574">
                  <c:v>3.288610285828439E-3</c:v>
                </c:pt>
                <c:pt idx="575">
                  <c:v>6.3372227037109758E-3</c:v>
                </c:pt>
                <c:pt idx="576">
                  <c:v>-7.8919337880605546E-3</c:v>
                </c:pt>
                <c:pt idx="577">
                  <c:v>-2.8024108467232727E-2</c:v>
                </c:pt>
                <c:pt idx="578">
                  <c:v>-3.2426732084720866E-4</c:v>
                </c:pt>
                <c:pt idx="579">
                  <c:v>1.775615118944477E-3</c:v>
                </c:pt>
                <c:pt idx="580">
                  <c:v>1.7258020528605582E-2</c:v>
                </c:pt>
                <c:pt idx="581">
                  <c:v>7.2908093537444284E-3</c:v>
                </c:pt>
                <c:pt idx="582">
                  <c:v>-2.2909721918405387E-4</c:v>
                </c:pt>
                <c:pt idx="583">
                  <c:v>3.5040031366528154E-2</c:v>
                </c:pt>
                <c:pt idx="584">
                  <c:v>-9.6556764571659182E-3</c:v>
                </c:pt>
                <c:pt idx="585">
                  <c:v>-4.1757008743328251E-2</c:v>
                </c:pt>
                <c:pt idx="586">
                  <c:v>-4.9200371761572411E-3</c:v>
                </c:pt>
                <c:pt idx="587">
                  <c:v>-1.9376026553495299E-2</c:v>
                </c:pt>
                <c:pt idx="588">
                  <c:v>8.3325727961147261E-3</c:v>
                </c:pt>
                <c:pt idx="589">
                  <c:v>-3.0016558620505583E-3</c:v>
                </c:pt>
                <c:pt idx="590">
                  <c:v>1.1469272231403949E-3</c:v>
                </c:pt>
                <c:pt idx="591">
                  <c:v>1.8948984512170714E-2</c:v>
                </c:pt>
                <c:pt idx="592">
                  <c:v>9.1328795850113137E-3</c:v>
                </c:pt>
                <c:pt idx="593">
                  <c:v>-8.4528093377219671E-3</c:v>
                </c:pt>
                <c:pt idx="594">
                  <c:v>-2.9850574730004775E-3</c:v>
                </c:pt>
                <c:pt idx="595">
                  <c:v>5.2727077657966567E-3</c:v>
                </c:pt>
                <c:pt idx="596">
                  <c:v>-7.3962028124586951E-3</c:v>
                </c:pt>
                <c:pt idx="597">
                  <c:v>4.1930236814210287E-3</c:v>
                </c:pt>
                <c:pt idx="598">
                  <c:v>-2.9358146953883313E-3</c:v>
                </c:pt>
                <c:pt idx="599">
                  <c:v>1.0478841927910598E-5</c:v>
                </c:pt>
                <c:pt idx="600">
                  <c:v>-2.9878987446874039E-3</c:v>
                </c:pt>
                <c:pt idx="601">
                  <c:v>-1.4721858061668007E-2</c:v>
                </c:pt>
                <c:pt idx="602">
                  <c:v>2.4094945931233864E-2</c:v>
                </c:pt>
                <c:pt idx="603">
                  <c:v>-1.7727502721515818E-2</c:v>
                </c:pt>
                <c:pt idx="604">
                  <c:v>-4.5256319240056853E-2</c:v>
                </c:pt>
                <c:pt idx="605">
                  <c:v>-3.1634744394773893E-2</c:v>
                </c:pt>
                <c:pt idx="606">
                  <c:v>-1.7111092019411744E-3</c:v>
                </c:pt>
                <c:pt idx="607">
                  <c:v>-1.2356429009318746E-2</c:v>
                </c:pt>
                <c:pt idx="608">
                  <c:v>-6.7463340057318548E-3</c:v>
                </c:pt>
                <c:pt idx="609">
                  <c:v>3.3791552057348085E-3</c:v>
                </c:pt>
                <c:pt idx="610">
                  <c:v>-3.503786630959271E-3</c:v>
                </c:pt>
                <c:pt idx="611">
                  <c:v>2.1452684213076192E-2</c:v>
                </c:pt>
                <c:pt idx="612">
                  <c:v>1.3817341620383958E-2</c:v>
                </c:pt>
                <c:pt idx="613">
                  <c:v>-1.5357466543384319E-2</c:v>
                </c:pt>
                <c:pt idx="614">
                  <c:v>-8.1757191376613352E-3</c:v>
                </c:pt>
                <c:pt idx="615">
                  <c:v>-4.544150873822885E-3</c:v>
                </c:pt>
                <c:pt idx="616">
                  <c:v>7.4316676294279458E-3</c:v>
                </c:pt>
                <c:pt idx="617">
                  <c:v>4.9956095628632471E-3</c:v>
                </c:pt>
                <c:pt idx="618">
                  <c:v>7.1083636713168679E-3</c:v>
                </c:pt>
                <c:pt idx="619">
                  <c:v>-1.3801875702273749E-2</c:v>
                </c:pt>
                <c:pt idx="620">
                  <c:v>-3.3070486385260792E-2</c:v>
                </c:pt>
                <c:pt idx="621">
                  <c:v>3.3364481539668416E-3</c:v>
                </c:pt>
                <c:pt idx="622">
                  <c:v>-1.3978236171112218E-3</c:v>
                </c:pt>
                <c:pt idx="623">
                  <c:v>1.825274901475148E-3</c:v>
                </c:pt>
                <c:pt idx="624">
                  <c:v>1.0738303247091064E-2</c:v>
                </c:pt>
                <c:pt idx="625">
                  <c:v>-1.3344756827612683E-2</c:v>
                </c:pt>
                <c:pt idx="626">
                  <c:v>1.380044495653935E-2</c:v>
                </c:pt>
                <c:pt idx="627">
                  <c:v>2.1060532030959464E-2</c:v>
                </c:pt>
                <c:pt idx="628">
                  <c:v>-1.4618218323170139E-2</c:v>
                </c:pt>
                <c:pt idx="629">
                  <c:v>7.27981080941539E-4</c:v>
                </c:pt>
                <c:pt idx="630">
                  <c:v>9.9941960438725205E-3</c:v>
                </c:pt>
                <c:pt idx="631">
                  <c:v>1.3099685510413572E-2</c:v>
                </c:pt>
                <c:pt idx="632">
                  <c:v>6.8122812191111978E-3</c:v>
                </c:pt>
                <c:pt idx="633">
                  <c:v>1.5087107862014684E-3</c:v>
                </c:pt>
                <c:pt idx="634">
                  <c:v>-9.7291469530447969E-3</c:v>
                </c:pt>
                <c:pt idx="635">
                  <c:v>3.0695950589064202E-3</c:v>
                </c:pt>
                <c:pt idx="636">
                  <c:v>1.2327622178881927E-2</c:v>
                </c:pt>
                <c:pt idx="637">
                  <c:v>-1.5984395229104456E-2</c:v>
                </c:pt>
                <c:pt idx="638">
                  <c:v>-2.9212478451549877E-3</c:v>
                </c:pt>
                <c:pt idx="639">
                  <c:v>-2.4686766171093128E-4</c:v>
                </c:pt>
                <c:pt idx="640">
                  <c:v>6.0892516993864276E-5</c:v>
                </c:pt>
                <c:pt idx="641">
                  <c:v>1.5488523834427115E-3</c:v>
                </c:pt>
                <c:pt idx="642">
                  <c:v>2.1567656011426163E-3</c:v>
                </c:pt>
                <c:pt idx="643">
                  <c:v>7.7290681770862939E-4</c:v>
                </c:pt>
                <c:pt idx="644">
                  <c:v>-9.8384567907906628E-3</c:v>
                </c:pt>
                <c:pt idx="645">
                  <c:v>-9.0584083334441338E-3</c:v>
                </c:pt>
                <c:pt idx="646">
                  <c:v>3.6371217431274252E-3</c:v>
                </c:pt>
                <c:pt idx="647">
                  <c:v>-4.9874404388847689E-3</c:v>
                </c:pt>
                <c:pt idx="648">
                  <c:v>1.0439478299085009E-2</c:v>
                </c:pt>
                <c:pt idx="649">
                  <c:v>6.6110128303294947E-3</c:v>
                </c:pt>
                <c:pt idx="650">
                  <c:v>5.0811065633905228E-3</c:v>
                </c:pt>
                <c:pt idx="651">
                  <c:v>1.4891631927072376E-2</c:v>
                </c:pt>
                <c:pt idx="652">
                  <c:v>3.0740101180552534E-3</c:v>
                </c:pt>
                <c:pt idx="653">
                  <c:v>-2.6657876365658003E-3</c:v>
                </c:pt>
                <c:pt idx="654">
                  <c:v>-1.0150651190799108E-2</c:v>
                </c:pt>
                <c:pt idx="655">
                  <c:v>-2.0075182802748986E-2</c:v>
                </c:pt>
                <c:pt idx="656">
                  <c:v>-5.0819664082054385E-3</c:v>
                </c:pt>
                <c:pt idx="657">
                  <c:v>5.9055947296504079E-3</c:v>
                </c:pt>
                <c:pt idx="658">
                  <c:v>-2.8572507389948093E-3</c:v>
                </c:pt>
                <c:pt idx="659">
                  <c:v>5.8763877801780258E-3</c:v>
                </c:pt>
                <c:pt idx="660">
                  <c:v>9.1502340114825702E-4</c:v>
                </c:pt>
                <c:pt idx="661">
                  <c:v>-1.7643225753182813E-2</c:v>
                </c:pt>
                <c:pt idx="662">
                  <c:v>1.0503892366925457E-3</c:v>
                </c:pt>
                <c:pt idx="663">
                  <c:v>1.3449090115336347E-2</c:v>
                </c:pt>
                <c:pt idx="664">
                  <c:v>1.5527489812312703E-2</c:v>
                </c:pt>
                <c:pt idx="665">
                  <c:v>1.415427217715385E-2</c:v>
                </c:pt>
                <c:pt idx="666">
                  <c:v>1.2179076336013745E-2</c:v>
                </c:pt>
                <c:pt idx="667">
                  <c:v>1.6134010901803733E-2</c:v>
                </c:pt>
                <c:pt idx="668">
                  <c:v>-6.0679502544413282E-3</c:v>
                </c:pt>
                <c:pt idx="669">
                  <c:v>6.1650514507959938E-3</c:v>
                </c:pt>
                <c:pt idx="670">
                  <c:v>1.0604847454246101E-2</c:v>
                </c:pt>
                <c:pt idx="671">
                  <c:v>1.4400329341522418E-2</c:v>
                </c:pt>
                <c:pt idx="672">
                  <c:v>2.7975324502985408E-3</c:v>
                </c:pt>
                <c:pt idx="673">
                  <c:v>-1.1324339922665013E-2</c:v>
                </c:pt>
                <c:pt idx="674">
                  <c:v>1.0930051062561379E-2</c:v>
                </c:pt>
                <c:pt idx="675">
                  <c:v>5.3011109180960874E-3</c:v>
                </c:pt>
                <c:pt idx="676">
                  <c:v>-7.0816229383524991E-3</c:v>
                </c:pt>
                <c:pt idx="677">
                  <c:v>1.3329267548284306E-3</c:v>
                </c:pt>
                <c:pt idx="678">
                  <c:v>-8.1653700976262126E-3</c:v>
                </c:pt>
                <c:pt idx="679">
                  <c:v>6.679760094901053E-3</c:v>
                </c:pt>
                <c:pt idx="680">
                  <c:v>-6.2315616898048175E-3</c:v>
                </c:pt>
                <c:pt idx="681">
                  <c:v>-5.4869644656648196E-3</c:v>
                </c:pt>
                <c:pt idx="682">
                  <c:v>-2.8067223673591876E-3</c:v>
                </c:pt>
                <c:pt idx="683">
                  <c:v>6.5360032259352066E-3</c:v>
                </c:pt>
                <c:pt idx="684">
                  <c:v>7.9134098854996351E-3</c:v>
                </c:pt>
                <c:pt idx="685">
                  <c:v>-1.299719920415898E-3</c:v>
                </c:pt>
                <c:pt idx="686">
                  <c:v>-8.3282957544449279E-3</c:v>
                </c:pt>
                <c:pt idx="687">
                  <c:v>-2.400325505239758E-3</c:v>
                </c:pt>
                <c:pt idx="688">
                  <c:v>-4.0151158511641111E-2</c:v>
                </c:pt>
                <c:pt idx="689">
                  <c:v>1.1687175731404818E-2</c:v>
                </c:pt>
                <c:pt idx="690">
                  <c:v>3.9313488573528052E-2</c:v>
                </c:pt>
                <c:pt idx="691">
                  <c:v>2.2989443176525542E-3</c:v>
                </c:pt>
                <c:pt idx="692">
                  <c:v>-1.2515770991362691E-3</c:v>
                </c:pt>
                <c:pt idx="693">
                  <c:v>1.1946076867477701E-2</c:v>
                </c:pt>
                <c:pt idx="694">
                  <c:v>7.0854209727817981E-6</c:v>
                </c:pt>
                <c:pt idx="695">
                  <c:v>8.337159668904956E-3</c:v>
                </c:pt>
                <c:pt idx="696">
                  <c:v>-5.3332222487760365E-3</c:v>
                </c:pt>
                <c:pt idx="697">
                  <c:v>-6.5806734442780644E-3</c:v>
                </c:pt>
                <c:pt idx="698">
                  <c:v>5.6991850410233929E-3</c:v>
                </c:pt>
                <c:pt idx="699">
                  <c:v>2.3724702498006844E-2</c:v>
                </c:pt>
                <c:pt idx="700">
                  <c:v>-2.5816236580308675E-2</c:v>
                </c:pt>
                <c:pt idx="701">
                  <c:v>2.0588394427372939E-2</c:v>
                </c:pt>
                <c:pt idx="702">
                  <c:v>1.4211064584597463E-2</c:v>
                </c:pt>
                <c:pt idx="703">
                  <c:v>-7.6847113297814898E-3</c:v>
                </c:pt>
                <c:pt idx="704">
                  <c:v>1.9988384085690883E-2</c:v>
                </c:pt>
                <c:pt idx="705">
                  <c:v>-4.1458439239455882E-3</c:v>
                </c:pt>
                <c:pt idx="706">
                  <c:v>-1.3296153255667874E-2</c:v>
                </c:pt>
                <c:pt idx="707">
                  <c:v>3.4762046567665369E-4</c:v>
                </c:pt>
                <c:pt idx="708">
                  <c:v>5.8621564003280731E-4</c:v>
                </c:pt>
                <c:pt idx="709">
                  <c:v>-1.9552566132057435E-2</c:v>
                </c:pt>
                <c:pt idx="710">
                  <c:v>-7.7551306475679132E-3</c:v>
                </c:pt>
                <c:pt idx="711">
                  <c:v>-6.8483707973347012E-3</c:v>
                </c:pt>
                <c:pt idx="712">
                  <c:v>-1.6942357291329056E-2</c:v>
                </c:pt>
                <c:pt idx="713">
                  <c:v>-1.3933288215744404E-2</c:v>
                </c:pt>
                <c:pt idx="714">
                  <c:v>-2.9803312564351571E-3</c:v>
                </c:pt>
                <c:pt idx="715">
                  <c:v>-1.520443247062697E-2</c:v>
                </c:pt>
                <c:pt idx="716">
                  <c:v>4.301181801467849E-3</c:v>
                </c:pt>
                <c:pt idx="717">
                  <c:v>3.610412791043234E-2</c:v>
                </c:pt>
                <c:pt idx="718">
                  <c:v>-1.8984293554776228E-2</c:v>
                </c:pt>
                <c:pt idx="719">
                  <c:v>6.0920660314053342E-3</c:v>
                </c:pt>
                <c:pt idx="720">
                  <c:v>-2.8003109163894646E-2</c:v>
                </c:pt>
                <c:pt idx="721">
                  <c:v>-1.4354485640893217E-2</c:v>
                </c:pt>
                <c:pt idx="722">
                  <c:v>-2.4727872556128783E-2</c:v>
                </c:pt>
                <c:pt idx="723">
                  <c:v>-1.4677533997531064E-2</c:v>
                </c:pt>
                <c:pt idx="724">
                  <c:v>1.4791073977088445E-2</c:v>
                </c:pt>
                <c:pt idx="725">
                  <c:v>-1.7238024027361222E-3</c:v>
                </c:pt>
                <c:pt idx="726">
                  <c:v>1.216083918110417E-2</c:v>
                </c:pt>
                <c:pt idx="727">
                  <c:v>3.9600642215622105E-3</c:v>
                </c:pt>
                <c:pt idx="728">
                  <c:v>-1.149343864148907E-2</c:v>
                </c:pt>
                <c:pt idx="729">
                  <c:v>-1.0352637379817349E-2</c:v>
                </c:pt>
                <c:pt idx="730">
                  <c:v>-2.1422685341135252E-2</c:v>
                </c:pt>
                <c:pt idx="731">
                  <c:v>4.4539379905985416E-2</c:v>
                </c:pt>
                <c:pt idx="732">
                  <c:v>9.6014968292040797E-3</c:v>
                </c:pt>
                <c:pt idx="733">
                  <c:v>-1.1873310711498686E-2</c:v>
                </c:pt>
                <c:pt idx="734">
                  <c:v>-6.3987202531938948E-4</c:v>
                </c:pt>
                <c:pt idx="735">
                  <c:v>1.0184919965963079E-2</c:v>
                </c:pt>
                <c:pt idx="736">
                  <c:v>-1.8949656059943469E-2</c:v>
                </c:pt>
                <c:pt idx="737">
                  <c:v>4.0843602516176586E-3</c:v>
                </c:pt>
                <c:pt idx="738">
                  <c:v>-7.5719262695770357E-3</c:v>
                </c:pt>
                <c:pt idx="739">
                  <c:v>1.5537746724692988E-2</c:v>
                </c:pt>
                <c:pt idx="740">
                  <c:v>-5.5330423558799975E-4</c:v>
                </c:pt>
                <c:pt idx="741">
                  <c:v>8.131851584631259E-3</c:v>
                </c:pt>
                <c:pt idx="742">
                  <c:v>2.6793485495441156E-2</c:v>
                </c:pt>
                <c:pt idx="743">
                  <c:v>-2.0950668408470277E-2</c:v>
                </c:pt>
                <c:pt idx="744">
                  <c:v>-1.6402374669684111E-3</c:v>
                </c:pt>
                <c:pt idx="745">
                  <c:v>6.2359670246338924E-3</c:v>
                </c:pt>
                <c:pt idx="746">
                  <c:v>-1.5374223887477426E-2</c:v>
                </c:pt>
                <c:pt idx="747">
                  <c:v>5.5743097736743342E-3</c:v>
                </c:pt>
                <c:pt idx="748">
                  <c:v>-4.0281288633168197E-3</c:v>
                </c:pt>
                <c:pt idx="749">
                  <c:v>5.2866375514586828E-3</c:v>
                </c:pt>
                <c:pt idx="750">
                  <c:v>-1.1665687549114009E-2</c:v>
                </c:pt>
                <c:pt idx="751">
                  <c:v>-3.6605178063391919E-3</c:v>
                </c:pt>
                <c:pt idx="752">
                  <c:v>2.8408244906980205E-2</c:v>
                </c:pt>
                <c:pt idx="753">
                  <c:v>1.1815160798383434E-2</c:v>
                </c:pt>
                <c:pt idx="754">
                  <c:v>-1.3848442109572819E-2</c:v>
                </c:pt>
                <c:pt idx="755">
                  <c:v>1.7279023845121477E-2</c:v>
                </c:pt>
                <c:pt idx="756">
                  <c:v>2.0352908467700295E-3</c:v>
                </c:pt>
                <c:pt idx="757">
                  <c:v>-3.3120095988634071E-3</c:v>
                </c:pt>
                <c:pt idx="758">
                  <c:v>1.9009195411827676E-2</c:v>
                </c:pt>
                <c:pt idx="759">
                  <c:v>-1.6942176954843621E-2</c:v>
                </c:pt>
                <c:pt idx="760">
                  <c:v>1.6230466222596461E-3</c:v>
                </c:pt>
                <c:pt idx="761">
                  <c:v>2.6343137886085969E-3</c:v>
                </c:pt>
                <c:pt idx="762">
                  <c:v>-1.7657377354548247E-2</c:v>
                </c:pt>
                <c:pt idx="763">
                  <c:v>-2.3894126006452007E-2</c:v>
                </c:pt>
                <c:pt idx="764">
                  <c:v>-2.272023513404341E-2</c:v>
                </c:pt>
                <c:pt idx="765">
                  <c:v>-6.8032802196517275E-3</c:v>
                </c:pt>
                <c:pt idx="766">
                  <c:v>-2.2754171567739472E-3</c:v>
                </c:pt>
                <c:pt idx="767">
                  <c:v>1.2487786027844592E-2</c:v>
                </c:pt>
                <c:pt idx="768">
                  <c:v>2.4097005019135948E-2</c:v>
                </c:pt>
                <c:pt idx="769">
                  <c:v>-1.6872162542097079E-2</c:v>
                </c:pt>
                <c:pt idx="770">
                  <c:v>-3.2880278205315236E-3</c:v>
                </c:pt>
                <c:pt idx="771">
                  <c:v>6.0556791772583482E-3</c:v>
                </c:pt>
                <c:pt idx="772">
                  <c:v>-8.8539729507409702E-3</c:v>
                </c:pt>
                <c:pt idx="773">
                  <c:v>4.5104442380906407E-3</c:v>
                </c:pt>
                <c:pt idx="774">
                  <c:v>-4.4709694594870448E-3</c:v>
                </c:pt>
                <c:pt idx="775">
                  <c:v>1.0881476223213169E-2</c:v>
                </c:pt>
                <c:pt idx="776">
                  <c:v>3.3724240879732161E-3</c:v>
                </c:pt>
                <c:pt idx="777">
                  <c:v>3.3552980833385648E-2</c:v>
                </c:pt>
                <c:pt idx="778">
                  <c:v>-1.0402889602847054E-3</c:v>
                </c:pt>
                <c:pt idx="779">
                  <c:v>4.1601217144479959E-2</c:v>
                </c:pt>
                <c:pt idx="780">
                  <c:v>2.2602676096872783E-2</c:v>
                </c:pt>
                <c:pt idx="781">
                  <c:v>2.1463498459022064E-2</c:v>
                </c:pt>
                <c:pt idx="782">
                  <c:v>6.2579869882165243E-3</c:v>
                </c:pt>
                <c:pt idx="783">
                  <c:v>1.9215265873701839E-2</c:v>
                </c:pt>
                <c:pt idx="784">
                  <c:v>2.0581978521723238E-2</c:v>
                </c:pt>
                <c:pt idx="785">
                  <c:v>-3.7464386160882702E-3</c:v>
                </c:pt>
                <c:pt idx="786">
                  <c:v>1.6406559237177241E-2</c:v>
                </c:pt>
                <c:pt idx="787">
                  <c:v>-1.7933137665106465E-2</c:v>
                </c:pt>
                <c:pt idx="788">
                  <c:v>-6.2068570555437958E-3</c:v>
                </c:pt>
                <c:pt idx="789">
                  <c:v>-9.1028996602111611E-3</c:v>
                </c:pt>
                <c:pt idx="790">
                  <c:v>-1.3976543626282832E-2</c:v>
                </c:pt>
                <c:pt idx="791">
                  <c:v>1.283266516609197E-2</c:v>
                </c:pt>
                <c:pt idx="792">
                  <c:v>5.5897650271959764E-3</c:v>
                </c:pt>
                <c:pt idx="793">
                  <c:v>-7.0197529851470132E-4</c:v>
                </c:pt>
                <c:pt idx="794">
                  <c:v>-1.5844597983401459E-2</c:v>
                </c:pt>
                <c:pt idx="795">
                  <c:v>-6.3049771234940551E-3</c:v>
                </c:pt>
                <c:pt idx="796">
                  <c:v>1.1855837856778781E-2</c:v>
                </c:pt>
                <c:pt idx="797">
                  <c:v>-1.3794175805554318E-3</c:v>
                </c:pt>
                <c:pt idx="798">
                  <c:v>-1.1695946263514818E-2</c:v>
                </c:pt>
                <c:pt idx="799">
                  <c:v>1.2582173590192532E-2</c:v>
                </c:pt>
                <c:pt idx="800">
                  <c:v>-4.4090701076992117E-3</c:v>
                </c:pt>
                <c:pt idx="801">
                  <c:v>2.1922916467269071E-3</c:v>
                </c:pt>
                <c:pt idx="802">
                  <c:v>-4.9039703031383951E-3</c:v>
                </c:pt>
                <c:pt idx="803">
                  <c:v>2.0326512495363627E-2</c:v>
                </c:pt>
                <c:pt idx="804">
                  <c:v>-9.5853393790832526E-3</c:v>
                </c:pt>
                <c:pt idx="805">
                  <c:v>-7.06132441698374E-3</c:v>
                </c:pt>
                <c:pt idx="806">
                  <c:v>-3.6098521415299616E-3</c:v>
                </c:pt>
                <c:pt idx="807">
                  <c:v>2.4967430499258526E-3</c:v>
                </c:pt>
                <c:pt idx="808">
                  <c:v>-2.0920658836120796E-2</c:v>
                </c:pt>
                <c:pt idx="809">
                  <c:v>-1.6480139692240429E-2</c:v>
                </c:pt>
                <c:pt idx="810">
                  <c:v>1.773451934770124E-2</c:v>
                </c:pt>
                <c:pt idx="811">
                  <c:v>-3.5038941482008076E-2</c:v>
                </c:pt>
                <c:pt idx="812">
                  <c:v>3.2766420069317397E-2</c:v>
                </c:pt>
                <c:pt idx="813">
                  <c:v>-3.2838525555964715E-3</c:v>
                </c:pt>
                <c:pt idx="814">
                  <c:v>7.8986636404307607E-3</c:v>
                </c:pt>
                <c:pt idx="815">
                  <c:v>2.5452818630342364E-2</c:v>
                </c:pt>
                <c:pt idx="816">
                  <c:v>-1.1150752494177314E-3</c:v>
                </c:pt>
                <c:pt idx="817">
                  <c:v>2.3741970553269667E-2</c:v>
                </c:pt>
                <c:pt idx="818">
                  <c:v>-1.4650205850424293E-2</c:v>
                </c:pt>
                <c:pt idx="819">
                  <c:v>2.0249851930054588E-4</c:v>
                </c:pt>
                <c:pt idx="820">
                  <c:v>3.2308528574696675E-3</c:v>
                </c:pt>
                <c:pt idx="821">
                  <c:v>9.0893481006924445E-3</c:v>
                </c:pt>
                <c:pt idx="822">
                  <c:v>9.3293220634939004E-3</c:v>
                </c:pt>
                <c:pt idx="823">
                  <c:v>-2.6386744318517008E-2</c:v>
                </c:pt>
                <c:pt idx="824">
                  <c:v>6.8585199074266169E-3</c:v>
                </c:pt>
                <c:pt idx="825">
                  <c:v>-1.6157203980314509E-3</c:v>
                </c:pt>
                <c:pt idx="826">
                  <c:v>8.9068825322299473E-3</c:v>
                </c:pt>
                <c:pt idx="827">
                  <c:v>-4.3607076628955251E-3</c:v>
                </c:pt>
                <c:pt idx="828">
                  <c:v>1.5298914058858384E-2</c:v>
                </c:pt>
                <c:pt idx="829">
                  <c:v>1.2777145210853772E-4</c:v>
                </c:pt>
                <c:pt idx="830">
                  <c:v>1.1819152962694347E-3</c:v>
                </c:pt>
                <c:pt idx="831">
                  <c:v>-1.2292848505297705E-2</c:v>
                </c:pt>
                <c:pt idx="832">
                  <c:v>-2.331825086099899E-3</c:v>
                </c:pt>
                <c:pt idx="833">
                  <c:v>9.3539050408915207E-4</c:v>
                </c:pt>
                <c:pt idx="834">
                  <c:v>1.7602872030170975E-2</c:v>
                </c:pt>
                <c:pt idx="835">
                  <c:v>-2.1401159315761909E-2</c:v>
                </c:pt>
                <c:pt idx="836">
                  <c:v>-2.0173361112544794E-3</c:v>
                </c:pt>
                <c:pt idx="837">
                  <c:v>-8.7530507080730065E-3</c:v>
                </c:pt>
                <c:pt idx="838">
                  <c:v>-7.775432690086655E-3</c:v>
                </c:pt>
                <c:pt idx="839">
                  <c:v>3.1755343588487209E-2</c:v>
                </c:pt>
                <c:pt idx="840">
                  <c:v>3.4935075282778658E-2</c:v>
                </c:pt>
                <c:pt idx="841">
                  <c:v>1.024847842305544E-2</c:v>
                </c:pt>
                <c:pt idx="842">
                  <c:v>1.6596055488349932E-2</c:v>
                </c:pt>
                <c:pt idx="843">
                  <c:v>-7.395140322640166E-3</c:v>
                </c:pt>
                <c:pt idx="844">
                  <c:v>-1.2555190864211842E-2</c:v>
                </c:pt>
                <c:pt idx="845">
                  <c:v>1.0001174978538384E-2</c:v>
                </c:pt>
                <c:pt idx="846">
                  <c:v>2.5770639583491857E-3</c:v>
                </c:pt>
                <c:pt idx="847">
                  <c:v>1.9288151674815138E-2</c:v>
                </c:pt>
                <c:pt idx="848">
                  <c:v>1.2464847653401626E-2</c:v>
                </c:pt>
                <c:pt idx="849">
                  <c:v>1.7084412891678263E-2</c:v>
                </c:pt>
                <c:pt idx="850">
                  <c:v>2.6107457038281826E-3</c:v>
                </c:pt>
                <c:pt idx="851">
                  <c:v>1.1702870879269554E-2</c:v>
                </c:pt>
                <c:pt idx="852">
                  <c:v>-6.705525283383482E-3</c:v>
                </c:pt>
                <c:pt idx="853">
                  <c:v>-2.1802390861270383E-3</c:v>
                </c:pt>
                <c:pt idx="854">
                  <c:v>1.3734703658334336E-2</c:v>
                </c:pt>
                <c:pt idx="855">
                  <c:v>8.7999872528714933E-3</c:v>
                </c:pt>
                <c:pt idx="856">
                  <c:v>-1.1186727234388974E-2</c:v>
                </c:pt>
                <c:pt idx="857">
                  <c:v>3.9587652726044281E-3</c:v>
                </c:pt>
                <c:pt idx="858">
                  <c:v>7.5742704017457627E-3</c:v>
                </c:pt>
                <c:pt idx="859">
                  <c:v>-2.2498311188642456E-2</c:v>
                </c:pt>
                <c:pt idx="860">
                  <c:v>-5.3558043054843796E-3</c:v>
                </c:pt>
                <c:pt idx="861">
                  <c:v>5.7282955501093474E-3</c:v>
                </c:pt>
                <c:pt idx="862">
                  <c:v>-6.8967367863271845E-3</c:v>
                </c:pt>
                <c:pt idx="863">
                  <c:v>-3.5763468587788113E-3</c:v>
                </c:pt>
                <c:pt idx="864">
                  <c:v>2.4823204028290573E-2</c:v>
                </c:pt>
                <c:pt idx="865">
                  <c:v>-5.7989476492590168E-3</c:v>
                </c:pt>
                <c:pt idx="866">
                  <c:v>-1.68048454068929E-2</c:v>
                </c:pt>
                <c:pt idx="867">
                  <c:v>4.148154779642612E-3</c:v>
                </c:pt>
                <c:pt idx="868">
                  <c:v>3.561566809789642E-3</c:v>
                </c:pt>
                <c:pt idx="869">
                  <c:v>8.3329735626892464E-3</c:v>
                </c:pt>
                <c:pt idx="870">
                  <c:v>-3.47279976271564E-2</c:v>
                </c:pt>
                <c:pt idx="871">
                  <c:v>-1.4428440164230918E-2</c:v>
                </c:pt>
                <c:pt idx="872">
                  <c:v>-1.0370278098030603E-2</c:v>
                </c:pt>
                <c:pt idx="873">
                  <c:v>3.159183431914464E-2</c:v>
                </c:pt>
                <c:pt idx="874">
                  <c:v>1.025104336334539E-2</c:v>
                </c:pt>
                <c:pt idx="875">
                  <c:v>-3.8320813449666036E-2</c:v>
                </c:pt>
                <c:pt idx="876">
                  <c:v>2.5671716770869567E-2</c:v>
                </c:pt>
                <c:pt idx="877">
                  <c:v>3.0116543840907062E-3</c:v>
                </c:pt>
                <c:pt idx="878">
                  <c:v>2.309322434878713E-2</c:v>
                </c:pt>
                <c:pt idx="879">
                  <c:v>-2.0648586210761127E-2</c:v>
                </c:pt>
                <c:pt idx="880">
                  <c:v>1.9125030946691435E-2</c:v>
                </c:pt>
                <c:pt idx="881">
                  <c:v>3.3701911209116E-3</c:v>
                </c:pt>
                <c:pt idx="882">
                  <c:v>-2.5748839401475647E-2</c:v>
                </c:pt>
                <c:pt idx="883">
                  <c:v>-2.1024835882753782E-2</c:v>
                </c:pt>
                <c:pt idx="884">
                  <c:v>-7.5823005014325311E-3</c:v>
                </c:pt>
                <c:pt idx="885">
                  <c:v>-8.8309582259759808E-3</c:v>
                </c:pt>
                <c:pt idx="886">
                  <c:v>2.1498670613103038E-3</c:v>
                </c:pt>
                <c:pt idx="887">
                  <c:v>-1.368615893066375E-2</c:v>
                </c:pt>
                <c:pt idx="888">
                  <c:v>9.3402793362287392E-3</c:v>
                </c:pt>
                <c:pt idx="889">
                  <c:v>-3.5349814648166361E-3</c:v>
                </c:pt>
                <c:pt idx="890">
                  <c:v>1.9995715872506242E-2</c:v>
                </c:pt>
                <c:pt idx="891">
                  <c:v>-7.7758394265499443E-3</c:v>
                </c:pt>
                <c:pt idx="892">
                  <c:v>-1.3881889099533504E-2</c:v>
                </c:pt>
                <c:pt idx="893">
                  <c:v>-1.7931922606073736E-2</c:v>
                </c:pt>
                <c:pt idx="894">
                  <c:v>8.4833560230489075E-3</c:v>
                </c:pt>
                <c:pt idx="895">
                  <c:v>-1.9289491052158221E-2</c:v>
                </c:pt>
                <c:pt idx="896">
                  <c:v>-1.6896058726774098E-3</c:v>
                </c:pt>
                <c:pt idx="897">
                  <c:v>2.8360235999300007E-3</c:v>
                </c:pt>
                <c:pt idx="898">
                  <c:v>-1.5522030791475088E-2</c:v>
                </c:pt>
                <c:pt idx="899">
                  <c:v>4.5976054558095683E-3</c:v>
                </c:pt>
                <c:pt idx="900">
                  <c:v>-9.8875687431643662E-3</c:v>
                </c:pt>
                <c:pt idx="901">
                  <c:v>1.5090743219426416E-2</c:v>
                </c:pt>
                <c:pt idx="902">
                  <c:v>-4.5500559324353502E-3</c:v>
                </c:pt>
                <c:pt idx="903">
                  <c:v>5.966375545211438E-3</c:v>
                </c:pt>
                <c:pt idx="904">
                  <c:v>1.4436285236184721E-2</c:v>
                </c:pt>
                <c:pt idx="905">
                  <c:v>-1.1532779950864352E-2</c:v>
                </c:pt>
                <c:pt idx="906">
                  <c:v>-8.983292192932946E-3</c:v>
                </c:pt>
                <c:pt idx="907">
                  <c:v>6.3938337191596934E-3</c:v>
                </c:pt>
                <c:pt idx="908">
                  <c:v>-1.6114726343239363E-3</c:v>
                </c:pt>
                <c:pt idx="909">
                  <c:v>4.4651311020267072E-2</c:v>
                </c:pt>
                <c:pt idx="910">
                  <c:v>-1.8181327345961982E-3</c:v>
                </c:pt>
                <c:pt idx="911">
                  <c:v>-2.9624352712004559E-2</c:v>
                </c:pt>
                <c:pt idx="912">
                  <c:v>3.937117955634388E-3</c:v>
                </c:pt>
                <c:pt idx="913">
                  <c:v>-1.1038522178194309E-2</c:v>
                </c:pt>
                <c:pt idx="914">
                  <c:v>-2.7249259200771564E-2</c:v>
                </c:pt>
                <c:pt idx="915">
                  <c:v>4.9692169017365243E-3</c:v>
                </c:pt>
                <c:pt idx="916">
                  <c:v>-1.1016916606687955E-2</c:v>
                </c:pt>
                <c:pt idx="917">
                  <c:v>-3.2640555129897192E-2</c:v>
                </c:pt>
                <c:pt idx="918">
                  <c:v>3.3388085190324178E-2</c:v>
                </c:pt>
                <c:pt idx="919">
                  <c:v>-1.6245238309281401E-2</c:v>
                </c:pt>
                <c:pt idx="920">
                  <c:v>3.3374442612538587E-2</c:v>
                </c:pt>
                <c:pt idx="921">
                  <c:v>3.1149332100900672E-3</c:v>
                </c:pt>
                <c:pt idx="922">
                  <c:v>-3.4383859972377688E-2</c:v>
                </c:pt>
                <c:pt idx="923">
                  <c:v>-8.0970548054873238E-3</c:v>
                </c:pt>
                <c:pt idx="924">
                  <c:v>-6.4147908656904638E-3</c:v>
                </c:pt>
                <c:pt idx="925">
                  <c:v>6.7207204417231541E-3</c:v>
                </c:pt>
                <c:pt idx="926">
                  <c:v>2.0977325929260764E-2</c:v>
                </c:pt>
                <c:pt idx="927">
                  <c:v>-2.2610242083173715E-3</c:v>
                </c:pt>
                <c:pt idx="928">
                  <c:v>-6.0694051800277427E-3</c:v>
                </c:pt>
                <c:pt idx="929">
                  <c:v>-5.7447898311107116E-3</c:v>
                </c:pt>
                <c:pt idx="930">
                  <c:v>4.3521503166673251E-3</c:v>
                </c:pt>
                <c:pt idx="931">
                  <c:v>-1.1910054754398674E-2</c:v>
                </c:pt>
                <c:pt idx="932">
                  <c:v>-2.6858447469926616E-2</c:v>
                </c:pt>
                <c:pt idx="933">
                  <c:v>2.1244198439970399E-2</c:v>
                </c:pt>
                <c:pt idx="934">
                  <c:v>-1.5052028720915061E-2</c:v>
                </c:pt>
                <c:pt idx="935">
                  <c:v>-4.4628352957737059E-3</c:v>
                </c:pt>
                <c:pt idx="936">
                  <c:v>-6.438372500161188E-3</c:v>
                </c:pt>
                <c:pt idx="937">
                  <c:v>9.6011836874857377E-3</c:v>
                </c:pt>
                <c:pt idx="938">
                  <c:v>-1.5660057033747621E-2</c:v>
                </c:pt>
                <c:pt idx="939">
                  <c:v>-8.865159932235446E-3</c:v>
                </c:pt>
                <c:pt idx="940">
                  <c:v>1.731369600202063E-2</c:v>
                </c:pt>
                <c:pt idx="941">
                  <c:v>-8.5346287824062447E-3</c:v>
                </c:pt>
                <c:pt idx="942">
                  <c:v>-2.5086733943803056E-2</c:v>
                </c:pt>
                <c:pt idx="943">
                  <c:v>-3.4381516913124022E-2</c:v>
                </c:pt>
                <c:pt idx="944">
                  <c:v>1.71617486091305E-4</c:v>
                </c:pt>
                <c:pt idx="945">
                  <c:v>2.0357268227449838E-2</c:v>
                </c:pt>
                <c:pt idx="946">
                  <c:v>3.3432029950160903E-2</c:v>
                </c:pt>
                <c:pt idx="947">
                  <c:v>-1.4054892813553379E-2</c:v>
                </c:pt>
                <c:pt idx="948">
                  <c:v>3.2947586049191853E-2</c:v>
                </c:pt>
                <c:pt idx="949">
                  <c:v>2.9176640598459043E-2</c:v>
                </c:pt>
                <c:pt idx="950">
                  <c:v>-7.6925160561041993E-3</c:v>
                </c:pt>
                <c:pt idx="951">
                  <c:v>-9.4176117691802484E-3</c:v>
                </c:pt>
                <c:pt idx="952">
                  <c:v>-2.9640982338091572E-2</c:v>
                </c:pt>
                <c:pt idx="953">
                  <c:v>2.8903831746398684E-2</c:v>
                </c:pt>
                <c:pt idx="954">
                  <c:v>-1.7135007687660957E-3</c:v>
                </c:pt>
                <c:pt idx="955">
                  <c:v>-2.9781319914807789E-2</c:v>
                </c:pt>
                <c:pt idx="956">
                  <c:v>2.3356972919955921E-3</c:v>
                </c:pt>
                <c:pt idx="957">
                  <c:v>-3.1737865626707884E-2</c:v>
                </c:pt>
                <c:pt idx="958">
                  <c:v>2.301889955825652E-2</c:v>
                </c:pt>
                <c:pt idx="959">
                  <c:v>-5.7429693856998303E-3</c:v>
                </c:pt>
                <c:pt idx="960">
                  <c:v>1.2313347751042219E-3</c:v>
                </c:pt>
                <c:pt idx="961">
                  <c:v>3.3167730821879737E-2</c:v>
                </c:pt>
                <c:pt idx="962">
                  <c:v>4.5141785347966715E-2</c:v>
                </c:pt>
                <c:pt idx="963">
                  <c:v>-1.2243672042093144E-2</c:v>
                </c:pt>
                <c:pt idx="964">
                  <c:v>6.587648113123859E-2</c:v>
                </c:pt>
                <c:pt idx="965">
                  <c:v>-4.0635317512414101E-2</c:v>
                </c:pt>
                <c:pt idx="966">
                  <c:v>3.0913957154921391E-2</c:v>
                </c:pt>
                <c:pt idx="967">
                  <c:v>-3.6829284241790411E-2</c:v>
                </c:pt>
                <c:pt idx="968">
                  <c:v>-1.7057164079729806E-2</c:v>
                </c:pt>
                <c:pt idx="969">
                  <c:v>7.0919344240427715E-2</c:v>
                </c:pt>
                <c:pt idx="970">
                  <c:v>5.4392987733248216E-2</c:v>
                </c:pt>
                <c:pt idx="971">
                  <c:v>-2.9430173375503018E-2</c:v>
                </c:pt>
                <c:pt idx="972">
                  <c:v>2.0028591314853988E-2</c:v>
                </c:pt>
                <c:pt idx="973">
                  <c:v>1.6469244731715488E-2</c:v>
                </c:pt>
                <c:pt idx="974">
                  <c:v>1.9244937970636984E-2</c:v>
                </c:pt>
                <c:pt idx="975">
                  <c:v>-3.8999906050683625E-3</c:v>
                </c:pt>
                <c:pt idx="976">
                  <c:v>5.1209714845612559E-3</c:v>
                </c:pt>
                <c:pt idx="977">
                  <c:v>-2.5454058797435277E-3</c:v>
                </c:pt>
                <c:pt idx="978">
                  <c:v>-7.7523365106125057E-3</c:v>
                </c:pt>
                <c:pt idx="979">
                  <c:v>3.431165193512796E-2</c:v>
                </c:pt>
                <c:pt idx="980">
                  <c:v>1.3979656917023155E-2</c:v>
                </c:pt>
                <c:pt idx="981">
                  <c:v>1.5712637356810888E-3</c:v>
                </c:pt>
                <c:pt idx="982">
                  <c:v>1.3228864085736378E-2</c:v>
                </c:pt>
                <c:pt idx="983">
                  <c:v>4.4393048739659047E-4</c:v>
                </c:pt>
                <c:pt idx="984">
                  <c:v>-1.6807708042726646E-2</c:v>
                </c:pt>
                <c:pt idx="985">
                  <c:v>-4.9310955443333596E-3</c:v>
                </c:pt>
                <c:pt idx="986">
                  <c:v>2.6848219383605529E-2</c:v>
                </c:pt>
                <c:pt idx="987">
                  <c:v>-2.0582928193290811E-2</c:v>
                </c:pt>
                <c:pt idx="988">
                  <c:v>-6.2705701210297466E-3</c:v>
                </c:pt>
                <c:pt idx="989">
                  <c:v>-1.3502954285961766E-2</c:v>
                </c:pt>
                <c:pt idx="990">
                  <c:v>-1.8312336843551078E-2</c:v>
                </c:pt>
                <c:pt idx="991">
                  <c:v>9.8169210567617855E-3</c:v>
                </c:pt>
                <c:pt idx="992">
                  <c:v>-3.4853292877686806E-2</c:v>
                </c:pt>
                <c:pt idx="993">
                  <c:v>2.4868478957143794E-2</c:v>
                </c:pt>
                <c:pt idx="994">
                  <c:v>-2.2018889254713715E-2</c:v>
                </c:pt>
                <c:pt idx="995">
                  <c:v>-3.1034872917668002E-2</c:v>
                </c:pt>
                <c:pt idx="996">
                  <c:v>-5.439262431610508E-3</c:v>
                </c:pt>
                <c:pt idx="997">
                  <c:v>-3.2327034022444599E-3</c:v>
                </c:pt>
                <c:pt idx="998">
                  <c:v>1.154711134806443E-3</c:v>
                </c:pt>
                <c:pt idx="999">
                  <c:v>8.4242283561781935E-3</c:v>
                </c:pt>
                <c:pt idx="1000">
                  <c:v>-4.4820798156227169E-3</c:v>
                </c:pt>
                <c:pt idx="1001">
                  <c:v>1.5031400594202405E-3</c:v>
                </c:pt>
                <c:pt idx="1002">
                  <c:v>4.7597372463638564E-3</c:v>
                </c:pt>
                <c:pt idx="1003">
                  <c:v>-1.8904049098699277E-2</c:v>
                </c:pt>
                <c:pt idx="1004">
                  <c:v>-6.1231818464224774E-3</c:v>
                </c:pt>
                <c:pt idx="1005">
                  <c:v>-2.803147413708874E-2</c:v>
                </c:pt>
                <c:pt idx="1006">
                  <c:v>3.176088846050986E-2</c:v>
                </c:pt>
                <c:pt idx="1007">
                  <c:v>-1.598761986769652E-2</c:v>
                </c:pt>
                <c:pt idx="1008">
                  <c:v>-2.6159873917300271E-2</c:v>
                </c:pt>
                <c:pt idx="1009">
                  <c:v>-8.1889500451204512E-3</c:v>
                </c:pt>
                <c:pt idx="1010">
                  <c:v>-8.6422699715153865E-3</c:v>
                </c:pt>
                <c:pt idx="1011">
                  <c:v>3.3751616838669431E-2</c:v>
                </c:pt>
                <c:pt idx="1012">
                  <c:v>1.775857617399472E-2</c:v>
                </c:pt>
                <c:pt idx="1013">
                  <c:v>7.1209035622070939E-3</c:v>
                </c:pt>
                <c:pt idx="1014">
                  <c:v>-1.0929587464805489E-2</c:v>
                </c:pt>
                <c:pt idx="1015">
                  <c:v>-8.5115094036096496E-3</c:v>
                </c:pt>
                <c:pt idx="1016">
                  <c:v>1.7242736756531728E-2</c:v>
                </c:pt>
                <c:pt idx="1017">
                  <c:v>-1.3118722374855203E-3</c:v>
                </c:pt>
                <c:pt idx="1018">
                  <c:v>4.3230569451740359E-3</c:v>
                </c:pt>
                <c:pt idx="1019">
                  <c:v>-6.9863351967934233E-3</c:v>
                </c:pt>
                <c:pt idx="1020">
                  <c:v>-1.3286371701372087E-3</c:v>
                </c:pt>
                <c:pt idx="1021">
                  <c:v>-3.4976915593986132E-3</c:v>
                </c:pt>
                <c:pt idx="1022">
                  <c:v>1.6837712562386472E-3</c:v>
                </c:pt>
                <c:pt idx="1023">
                  <c:v>1.6528589918518377E-3</c:v>
                </c:pt>
                <c:pt idx="1024">
                  <c:v>1.4339860820347852E-3</c:v>
                </c:pt>
                <c:pt idx="1025">
                  <c:v>3.1592505453223278E-4</c:v>
                </c:pt>
                <c:pt idx="1026">
                  <c:v>-7.1254075747929409E-3</c:v>
                </c:pt>
                <c:pt idx="1027">
                  <c:v>-8.1280775333578744E-4</c:v>
                </c:pt>
                <c:pt idx="1028">
                  <c:v>-2.3811845560201824E-2</c:v>
                </c:pt>
                <c:pt idx="1029">
                  <c:v>-8.8475863408560111E-5</c:v>
                </c:pt>
                <c:pt idx="1030">
                  <c:v>-1.7700659007891945E-2</c:v>
                </c:pt>
                <c:pt idx="1031">
                  <c:v>-2.0469579579640837E-2</c:v>
                </c:pt>
                <c:pt idx="1032">
                  <c:v>-3.2544223594569398E-4</c:v>
                </c:pt>
                <c:pt idx="1033">
                  <c:v>-2.636601825562624E-4</c:v>
                </c:pt>
                <c:pt idx="1034">
                  <c:v>1.0747078763080366E-2</c:v>
                </c:pt>
                <c:pt idx="1035">
                  <c:v>6.768508373165022E-2</c:v>
                </c:pt>
                <c:pt idx="1036">
                  <c:v>-9.4871531553997589E-3</c:v>
                </c:pt>
                <c:pt idx="1037">
                  <c:v>-3.4663479815329004E-3</c:v>
                </c:pt>
                <c:pt idx="1038">
                  <c:v>-2.1215875724149534E-3</c:v>
                </c:pt>
                <c:pt idx="1039">
                  <c:v>-5.9425908427090546E-3</c:v>
                </c:pt>
                <c:pt idx="1040">
                  <c:v>3.0026989236417487E-2</c:v>
                </c:pt>
                <c:pt idx="1041">
                  <c:v>5.1449176754909207E-3</c:v>
                </c:pt>
                <c:pt idx="1042">
                  <c:v>1.9108959613430579E-2</c:v>
                </c:pt>
                <c:pt idx="1043">
                  <c:v>1.4927873533769011E-2</c:v>
                </c:pt>
                <c:pt idx="1044">
                  <c:v>-2.6302598300195499E-3</c:v>
                </c:pt>
                <c:pt idx="1045">
                  <c:v>-5.6776698136131861E-3</c:v>
                </c:pt>
                <c:pt idx="1046">
                  <c:v>1.6271536441223516E-2</c:v>
                </c:pt>
                <c:pt idx="1047">
                  <c:v>1.2515211635143207E-2</c:v>
                </c:pt>
                <c:pt idx="1048">
                  <c:v>1.265558062664383E-2</c:v>
                </c:pt>
                <c:pt idx="1049">
                  <c:v>-1.5525871886577511E-3</c:v>
                </c:pt>
                <c:pt idx="1050">
                  <c:v>-7.8301422095186229E-3</c:v>
                </c:pt>
                <c:pt idx="1051">
                  <c:v>5.8429690397842713E-3</c:v>
                </c:pt>
                <c:pt idx="1052">
                  <c:v>-1.9164838172285377E-2</c:v>
                </c:pt>
                <c:pt idx="1053">
                  <c:v>-1.0079573117852712E-2</c:v>
                </c:pt>
                <c:pt idx="1054">
                  <c:v>1.2662357329355623E-2</c:v>
                </c:pt>
                <c:pt idx="1055">
                  <c:v>4.2473356993547477E-2</c:v>
                </c:pt>
                <c:pt idx="1056">
                  <c:v>9.9212020680557612E-3</c:v>
                </c:pt>
                <c:pt idx="1057">
                  <c:v>-9.9380935409144541E-3</c:v>
                </c:pt>
                <c:pt idx="1058">
                  <c:v>-1.3301176082450367E-2</c:v>
                </c:pt>
                <c:pt idx="1059">
                  <c:v>7.3655768938893015E-3</c:v>
                </c:pt>
                <c:pt idx="1060">
                  <c:v>-6.4231988005678409E-3</c:v>
                </c:pt>
                <c:pt idx="1061">
                  <c:v>-1.072065406498162E-2</c:v>
                </c:pt>
                <c:pt idx="1062">
                  <c:v>-1.0893478158170022E-2</c:v>
                </c:pt>
                <c:pt idx="1063">
                  <c:v>-2.2635353961354274E-2</c:v>
                </c:pt>
                <c:pt idx="1064">
                  <c:v>0.10936537856736062</c:v>
                </c:pt>
                <c:pt idx="1065">
                  <c:v>1.1534002406429558E-3</c:v>
                </c:pt>
                <c:pt idx="1066">
                  <c:v>2.9740077031795388E-3</c:v>
                </c:pt>
                <c:pt idx="1067">
                  <c:v>-7.4463576411776334E-3</c:v>
                </c:pt>
                <c:pt idx="1068">
                  <c:v>2.9736014549046888E-3</c:v>
                </c:pt>
                <c:pt idx="1069">
                  <c:v>-3.209873241358048E-2</c:v>
                </c:pt>
                <c:pt idx="1070">
                  <c:v>-7.7560934124369166E-3</c:v>
                </c:pt>
                <c:pt idx="1071">
                  <c:v>-1.5706660038168896E-2</c:v>
                </c:pt>
                <c:pt idx="1072">
                  <c:v>-1.6175089249803369E-2</c:v>
                </c:pt>
                <c:pt idx="1073">
                  <c:v>-5.3639610636780971E-3</c:v>
                </c:pt>
                <c:pt idx="1074">
                  <c:v>4.4985770491471483E-4</c:v>
                </c:pt>
                <c:pt idx="1075">
                  <c:v>8.3628381612922287E-3</c:v>
                </c:pt>
                <c:pt idx="1076">
                  <c:v>1.247000657014345E-2</c:v>
                </c:pt>
                <c:pt idx="1077">
                  <c:v>6.203795969631349E-3</c:v>
                </c:pt>
                <c:pt idx="1078">
                  <c:v>-2.5928332696233975E-3</c:v>
                </c:pt>
                <c:pt idx="1079">
                  <c:v>5.6574226912177979E-3</c:v>
                </c:pt>
                <c:pt idx="1080">
                  <c:v>1.5556379853112763E-2</c:v>
                </c:pt>
                <c:pt idx="1081">
                  <c:v>5.2068208761655438E-3</c:v>
                </c:pt>
                <c:pt idx="1082">
                  <c:v>-3.1490891502023305E-3</c:v>
                </c:pt>
                <c:pt idx="1083">
                  <c:v>-1.0157110295602859E-2</c:v>
                </c:pt>
                <c:pt idx="1084">
                  <c:v>1.292150308531034E-2</c:v>
                </c:pt>
                <c:pt idx="1085">
                  <c:v>-7.4979324381052939E-4</c:v>
                </c:pt>
                <c:pt idx="1086">
                  <c:v>2.0719549775966772E-3</c:v>
                </c:pt>
                <c:pt idx="1087">
                  <c:v>3.716366942406321E-3</c:v>
                </c:pt>
                <c:pt idx="1088">
                  <c:v>-6.1336738602216483E-3</c:v>
                </c:pt>
                <c:pt idx="1089">
                  <c:v>4.5630751914878791E-3</c:v>
                </c:pt>
                <c:pt idx="1090">
                  <c:v>1.4497430046195808E-2</c:v>
                </c:pt>
                <c:pt idx="1091">
                  <c:v>-7.6989599483826845E-2</c:v>
                </c:pt>
                <c:pt idx="1092">
                  <c:v>2.3720064879745968E-3</c:v>
                </c:pt>
                <c:pt idx="1093">
                  <c:v>-1.3515576246684775E-2</c:v>
                </c:pt>
                <c:pt idx="1094">
                  <c:v>-1.2921769702302669E-2</c:v>
                </c:pt>
                <c:pt idx="1095">
                  <c:v>-8.4624202895609082E-3</c:v>
                </c:pt>
                <c:pt idx="1096">
                  <c:v>1.2382470914423962E-3</c:v>
                </c:pt>
                <c:pt idx="1097">
                  <c:v>-7.1317422932229424E-4</c:v>
                </c:pt>
                <c:pt idx="1098">
                  <c:v>-1.5282507105980744E-2</c:v>
                </c:pt>
                <c:pt idx="1099">
                  <c:v>2.8589921303552725E-3</c:v>
                </c:pt>
                <c:pt idx="1100">
                  <c:v>1.2548241383815139E-2</c:v>
                </c:pt>
                <c:pt idx="1101">
                  <c:v>2.3030527984649714E-2</c:v>
                </c:pt>
                <c:pt idx="1102">
                  <c:v>-1.4437929790114653E-2</c:v>
                </c:pt>
                <c:pt idx="1103">
                  <c:v>1.2234215947258369E-4</c:v>
                </c:pt>
                <c:pt idx="1104">
                  <c:v>7.652717863946776E-3</c:v>
                </c:pt>
                <c:pt idx="1105">
                  <c:v>-2.1444155436513856E-2</c:v>
                </c:pt>
                <c:pt idx="1106">
                  <c:v>-6.392385052067945E-3</c:v>
                </c:pt>
                <c:pt idx="1107">
                  <c:v>-1.6647711088576149E-2</c:v>
                </c:pt>
                <c:pt idx="1108">
                  <c:v>-1.5127417144626407E-2</c:v>
                </c:pt>
                <c:pt idx="1109">
                  <c:v>8.1202784449568334E-3</c:v>
                </c:pt>
                <c:pt idx="1110">
                  <c:v>-2.0272661315379498E-2</c:v>
                </c:pt>
                <c:pt idx="1111">
                  <c:v>1.4091182281794692E-2</c:v>
                </c:pt>
                <c:pt idx="1112">
                  <c:v>8.7827141094642489E-3</c:v>
                </c:pt>
                <c:pt idx="1113">
                  <c:v>-2.7672045126490019E-3</c:v>
                </c:pt>
                <c:pt idx="1114">
                  <c:v>-2.3863230396696786E-2</c:v>
                </c:pt>
                <c:pt idx="1115">
                  <c:v>-1.257502316444007E-3</c:v>
                </c:pt>
                <c:pt idx="1116">
                  <c:v>-1.5864789060196255E-2</c:v>
                </c:pt>
                <c:pt idx="1117">
                  <c:v>-1.8448010870924826E-3</c:v>
                </c:pt>
                <c:pt idx="1118">
                  <c:v>4.7395079285228639E-2</c:v>
                </c:pt>
                <c:pt idx="1119">
                  <c:v>-2.3724455766884218E-3</c:v>
                </c:pt>
                <c:pt idx="1120">
                  <c:v>3.3376365579580441E-3</c:v>
                </c:pt>
                <c:pt idx="1121">
                  <c:v>-2.1906783470422991E-3</c:v>
                </c:pt>
                <c:pt idx="1122">
                  <c:v>-3.831397507231956E-2</c:v>
                </c:pt>
                <c:pt idx="1123">
                  <c:v>-1.2592988750172288E-2</c:v>
                </c:pt>
                <c:pt idx="1124">
                  <c:v>4.2145272446777841E-3</c:v>
                </c:pt>
                <c:pt idx="1125">
                  <c:v>-1.7614106641339264E-2</c:v>
                </c:pt>
                <c:pt idx="1126">
                  <c:v>-6.3401645419708316E-3</c:v>
                </c:pt>
                <c:pt idx="1127">
                  <c:v>-4.1506584038742489E-3</c:v>
                </c:pt>
                <c:pt idx="1128">
                  <c:v>1.9398041540568444E-3</c:v>
                </c:pt>
                <c:pt idx="1129">
                  <c:v>9.5270613532646518E-3</c:v>
                </c:pt>
                <c:pt idx="1130">
                  <c:v>2.0213461467984669E-3</c:v>
                </c:pt>
                <c:pt idx="1131">
                  <c:v>-1.0865776961942443E-2</c:v>
                </c:pt>
                <c:pt idx="1132">
                  <c:v>7.1436219687679514E-3</c:v>
                </c:pt>
                <c:pt idx="1133">
                  <c:v>2.0568242408929207E-2</c:v>
                </c:pt>
                <c:pt idx="1134">
                  <c:v>1.8261385715921206E-3</c:v>
                </c:pt>
                <c:pt idx="1135">
                  <c:v>-5.3192060989662553E-3</c:v>
                </c:pt>
                <c:pt idx="1136">
                  <c:v>1.1969827700545811E-2</c:v>
                </c:pt>
                <c:pt idx="1137">
                  <c:v>-1.2806330954573959E-2</c:v>
                </c:pt>
                <c:pt idx="1138">
                  <c:v>1.042040996123994E-2</c:v>
                </c:pt>
                <c:pt idx="1139">
                  <c:v>-1.3228587900310458E-2</c:v>
                </c:pt>
                <c:pt idx="1140">
                  <c:v>-5.4404799493740679E-3</c:v>
                </c:pt>
                <c:pt idx="1141">
                  <c:v>-3.2065498371749938E-3</c:v>
                </c:pt>
                <c:pt idx="1142">
                  <c:v>4.2272551027234487E-4</c:v>
                </c:pt>
                <c:pt idx="1143">
                  <c:v>3.2225234803451783E-3</c:v>
                </c:pt>
                <c:pt idx="1144">
                  <c:v>-7.2491202816681935E-3</c:v>
                </c:pt>
                <c:pt idx="1145">
                  <c:v>-8.9245679613183769E-3</c:v>
                </c:pt>
                <c:pt idx="1146">
                  <c:v>-8.9144326829077199E-3</c:v>
                </c:pt>
                <c:pt idx="1147">
                  <c:v>9.4505004813617323E-3</c:v>
                </c:pt>
                <c:pt idx="1148">
                  <c:v>6.2378970682509067E-3</c:v>
                </c:pt>
                <c:pt idx="1149">
                  <c:v>1.9182593469297075E-2</c:v>
                </c:pt>
                <c:pt idx="1150">
                  <c:v>-4.8281577160460849E-3</c:v>
                </c:pt>
                <c:pt idx="1151">
                  <c:v>-1.1197984502686904E-2</c:v>
                </c:pt>
                <c:pt idx="1152">
                  <c:v>1.9286759037294753E-3</c:v>
                </c:pt>
                <c:pt idx="1153">
                  <c:v>-7.400257074170912E-3</c:v>
                </c:pt>
                <c:pt idx="1154">
                  <c:v>2.0984106159043978E-2</c:v>
                </c:pt>
                <c:pt idx="1155">
                  <c:v>-8.6037171371598081E-4</c:v>
                </c:pt>
                <c:pt idx="1156">
                  <c:v>5.6466066922559906E-3</c:v>
                </c:pt>
                <c:pt idx="1157">
                  <c:v>9.0265588058582921E-3</c:v>
                </c:pt>
                <c:pt idx="1158">
                  <c:v>1.684106427528494E-2</c:v>
                </c:pt>
                <c:pt idx="1159">
                  <c:v>-6.136549971189403E-3</c:v>
                </c:pt>
                <c:pt idx="1160">
                  <c:v>-4.9559727536792114E-3</c:v>
                </c:pt>
                <c:pt idx="1161">
                  <c:v>7.9078051511307541E-3</c:v>
                </c:pt>
                <c:pt idx="1162">
                  <c:v>-1.7050204171124631E-2</c:v>
                </c:pt>
                <c:pt idx="1163">
                  <c:v>-3.5367885855348315E-3</c:v>
                </c:pt>
                <c:pt idx="1164">
                  <c:v>-1.3766008992194747E-3</c:v>
                </c:pt>
                <c:pt idx="1165">
                  <c:v>2.5883380810724426E-2</c:v>
                </c:pt>
                <c:pt idx="1166">
                  <c:v>2.7183111034667293E-4</c:v>
                </c:pt>
                <c:pt idx="1167">
                  <c:v>1.7547324535445094E-5</c:v>
                </c:pt>
                <c:pt idx="1168">
                  <c:v>9.9828365782965705E-4</c:v>
                </c:pt>
                <c:pt idx="1169">
                  <c:v>-3.0752225187195862E-3</c:v>
                </c:pt>
                <c:pt idx="1170">
                  <c:v>-1.8747955257236135E-2</c:v>
                </c:pt>
                <c:pt idx="1171">
                  <c:v>-1.0697662735258462E-2</c:v>
                </c:pt>
                <c:pt idx="1172">
                  <c:v>1.2086055058429055E-3</c:v>
                </c:pt>
                <c:pt idx="1173">
                  <c:v>2.7510448244983179E-4</c:v>
                </c:pt>
                <c:pt idx="1174">
                  <c:v>-8.835191417637115E-3</c:v>
                </c:pt>
                <c:pt idx="1175">
                  <c:v>3.5561912287442099E-2</c:v>
                </c:pt>
                <c:pt idx="1176">
                  <c:v>1.3383043340932949E-3</c:v>
                </c:pt>
                <c:pt idx="1177">
                  <c:v>-1.4127381964009304E-2</c:v>
                </c:pt>
                <c:pt idx="1178">
                  <c:v>1.5256750739884237E-2</c:v>
                </c:pt>
                <c:pt idx="1179">
                  <c:v>-3.1127974732193225E-2</c:v>
                </c:pt>
                <c:pt idx="1180">
                  <c:v>6.4596013219839045E-3</c:v>
                </c:pt>
                <c:pt idx="1181">
                  <c:v>2.9115259856910183E-3</c:v>
                </c:pt>
                <c:pt idx="1182">
                  <c:v>-3.1550677461000619E-2</c:v>
                </c:pt>
                <c:pt idx="1183">
                  <c:v>2.9037720442404734E-2</c:v>
                </c:pt>
                <c:pt idx="1184">
                  <c:v>1.3459211994494121E-2</c:v>
                </c:pt>
                <c:pt idx="1185">
                  <c:v>3.8113021908267506E-3</c:v>
                </c:pt>
                <c:pt idx="1186">
                  <c:v>-1.3133794935595567E-2</c:v>
                </c:pt>
                <c:pt idx="1187">
                  <c:v>-6.3368946053387956E-3</c:v>
                </c:pt>
                <c:pt idx="1188">
                  <c:v>1.7855780523197976E-2</c:v>
                </c:pt>
                <c:pt idx="1189">
                  <c:v>3.9702555517708172E-3</c:v>
                </c:pt>
                <c:pt idx="1190">
                  <c:v>-4.2640017367855387E-3</c:v>
                </c:pt>
                <c:pt idx="1191">
                  <c:v>5.9451312510563981E-3</c:v>
                </c:pt>
                <c:pt idx="1192">
                  <c:v>-1.9527410675513158E-2</c:v>
                </c:pt>
                <c:pt idx="1193">
                  <c:v>-5.7264454900961114E-3</c:v>
                </c:pt>
                <c:pt idx="1194">
                  <c:v>1.1369507978782598E-2</c:v>
                </c:pt>
                <c:pt idx="1195">
                  <c:v>1.5580895750284209E-2</c:v>
                </c:pt>
                <c:pt idx="1196">
                  <c:v>7.5132735557746303E-3</c:v>
                </c:pt>
                <c:pt idx="1197">
                  <c:v>-1.3294957986926832E-2</c:v>
                </c:pt>
                <c:pt idx="1198">
                  <c:v>8.4281187304256003E-3</c:v>
                </c:pt>
                <c:pt idx="1199">
                  <c:v>-7.594727087347472E-3</c:v>
                </c:pt>
                <c:pt idx="1200">
                  <c:v>-6.0791857300002625E-3</c:v>
                </c:pt>
                <c:pt idx="1201">
                  <c:v>1.6149314223077374E-2</c:v>
                </c:pt>
                <c:pt idx="1202">
                  <c:v>-5.0058407541757012E-3</c:v>
                </c:pt>
                <c:pt idx="1203">
                  <c:v>-1.6902597969201526E-2</c:v>
                </c:pt>
                <c:pt idx="1204">
                  <c:v>-1.0860014234048773E-2</c:v>
                </c:pt>
                <c:pt idx="1205">
                  <c:v>-4.6041129834551442E-3</c:v>
                </c:pt>
                <c:pt idx="1206">
                  <c:v>-3.851681632909932E-3</c:v>
                </c:pt>
                <c:pt idx="1207">
                  <c:v>4.3701445828317077E-3</c:v>
                </c:pt>
                <c:pt idx="1208">
                  <c:v>2.5881158813750478E-3</c:v>
                </c:pt>
                <c:pt idx="1209">
                  <c:v>1.1555762525015887E-2</c:v>
                </c:pt>
                <c:pt idx="1210">
                  <c:v>-2.4333091146536891E-3</c:v>
                </c:pt>
                <c:pt idx="1211">
                  <c:v>5.0562860285829989E-3</c:v>
                </c:pt>
                <c:pt idx="1212">
                  <c:v>-6.2281485622624894E-4</c:v>
                </c:pt>
                <c:pt idx="1213">
                  <c:v>1.8057990661923054E-2</c:v>
                </c:pt>
                <c:pt idx="1214">
                  <c:v>-1.4653731151793987E-2</c:v>
                </c:pt>
                <c:pt idx="1215">
                  <c:v>-4.8554459976987967E-3</c:v>
                </c:pt>
                <c:pt idx="1216">
                  <c:v>-1.3278375055364952E-2</c:v>
                </c:pt>
                <c:pt idx="1217">
                  <c:v>-1.3156311944425229E-2</c:v>
                </c:pt>
                <c:pt idx="1218">
                  <c:v>-1.6042703236301553E-3</c:v>
                </c:pt>
                <c:pt idx="1219">
                  <c:v>-1.5752043638124727E-2</c:v>
                </c:pt>
                <c:pt idx="1220">
                  <c:v>1.4059714079229756E-2</c:v>
                </c:pt>
                <c:pt idx="1221">
                  <c:v>-3.6866337462468828E-3</c:v>
                </c:pt>
                <c:pt idx="1222">
                  <c:v>8.9065899150099215E-3</c:v>
                </c:pt>
                <c:pt idx="1223">
                  <c:v>-4.4208130809495214E-3</c:v>
                </c:pt>
                <c:pt idx="1224">
                  <c:v>-5.8226206382989221E-3</c:v>
                </c:pt>
                <c:pt idx="1225">
                  <c:v>4.4311845961869257E-3</c:v>
                </c:pt>
                <c:pt idx="1226">
                  <c:v>2.9316634236807139E-3</c:v>
                </c:pt>
                <c:pt idx="1227">
                  <c:v>-9.592500438605182E-3</c:v>
                </c:pt>
                <c:pt idx="1228">
                  <c:v>-2.5810561083164072E-2</c:v>
                </c:pt>
                <c:pt idx="1229">
                  <c:v>-1.2110613272420721E-2</c:v>
                </c:pt>
                <c:pt idx="1230">
                  <c:v>0.10863861784432821</c:v>
                </c:pt>
                <c:pt idx="1231">
                  <c:v>-2.2437619810817974E-2</c:v>
                </c:pt>
                <c:pt idx="1232">
                  <c:v>-2.4209093327710422E-2</c:v>
                </c:pt>
                <c:pt idx="1233">
                  <c:v>-3.3855767720879174E-3</c:v>
                </c:pt>
                <c:pt idx="1234">
                  <c:v>6.7623962407456824E-3</c:v>
                </c:pt>
                <c:pt idx="1235">
                  <c:v>-8.3676576645153704E-3</c:v>
                </c:pt>
                <c:pt idx="1236">
                  <c:v>4.0803624950419724E-3</c:v>
                </c:pt>
                <c:pt idx="1237">
                  <c:v>-7.7686876581202916E-3</c:v>
                </c:pt>
                <c:pt idx="1238">
                  <c:v>3.5672623324569542E-3</c:v>
                </c:pt>
                <c:pt idx="1239">
                  <c:v>9.3388672996018805E-3</c:v>
                </c:pt>
                <c:pt idx="1240">
                  <c:v>-2.7952292605149458E-2</c:v>
                </c:pt>
                <c:pt idx="1241">
                  <c:v>-2.253618091765522E-3</c:v>
                </c:pt>
                <c:pt idx="1242">
                  <c:v>-2.9801913461844926E-3</c:v>
                </c:pt>
                <c:pt idx="1243">
                  <c:v>1.3323396590183509E-2</c:v>
                </c:pt>
                <c:pt idx="1244">
                  <c:v>-2.8753577039120869E-3</c:v>
                </c:pt>
                <c:pt idx="1245">
                  <c:v>1.279449881781046E-2</c:v>
                </c:pt>
                <c:pt idx="1246">
                  <c:v>1.34967679799557E-3</c:v>
                </c:pt>
                <c:pt idx="1247">
                  <c:v>4.5358748401675142E-3</c:v>
                </c:pt>
                <c:pt idx="1248">
                  <c:v>-5.339928712605092E-3</c:v>
                </c:pt>
                <c:pt idx="1249">
                  <c:v>-1.7535242467403547E-3</c:v>
                </c:pt>
                <c:pt idx="1250">
                  <c:v>2.7274900240361177E-2</c:v>
                </c:pt>
                <c:pt idx="1251">
                  <c:v>4.8274407708755037E-3</c:v>
                </c:pt>
                <c:pt idx="1252">
                  <c:v>5.5601680020115556E-2</c:v>
                </c:pt>
                <c:pt idx="1253">
                  <c:v>7.7122054834476558E-3</c:v>
                </c:pt>
                <c:pt idx="1254">
                  <c:v>7.3169379044926916E-3</c:v>
                </c:pt>
                <c:pt idx="1255">
                  <c:v>-1.1214768509627507E-2</c:v>
                </c:pt>
                <c:pt idx="1256">
                  <c:v>1.0574054333578326E-2</c:v>
                </c:pt>
                <c:pt idx="1257">
                  <c:v>6.2811273156296787E-4</c:v>
                </c:pt>
                <c:pt idx="1258">
                  <c:v>-7.6883265771775997E-3</c:v>
                </c:pt>
                <c:pt idx="1259">
                  <c:v>1.1477923927259628E-2</c:v>
                </c:pt>
                <c:pt idx="1260">
                  <c:v>-2.8298459321072708E-3</c:v>
                </c:pt>
                <c:pt idx="1261">
                  <c:v>2.7665551797305368E-3</c:v>
                </c:pt>
                <c:pt idx="1262">
                  <c:v>-5.4310358000750937E-3</c:v>
                </c:pt>
                <c:pt idx="1263">
                  <c:v>-9.8029755455064519E-4</c:v>
                </c:pt>
                <c:pt idx="1264">
                  <c:v>-2.0712372227954322E-2</c:v>
                </c:pt>
                <c:pt idx="1265">
                  <c:v>-1.2044193585905532E-2</c:v>
                </c:pt>
                <c:pt idx="1266">
                  <c:v>-2.2560422889042107E-2</c:v>
                </c:pt>
                <c:pt idx="1267">
                  <c:v>1.4135643997664038E-2</c:v>
                </c:pt>
                <c:pt idx="1268">
                  <c:v>2.4754479941257269E-2</c:v>
                </c:pt>
                <c:pt idx="1269">
                  <c:v>2.0494517953102798E-2</c:v>
                </c:pt>
                <c:pt idx="1270">
                  <c:v>9.5830322907196966E-3</c:v>
                </c:pt>
              </c:numCache>
            </c:numRef>
          </c:yVal>
          <c:smooth val="0"/>
          <c:extLst>
            <c:ext xmlns:c16="http://schemas.microsoft.com/office/drawing/2014/chart" uri="{C3380CC4-5D6E-409C-BE32-E72D297353CC}">
              <c16:uniqueId val="{00000000-1E93-4839-982B-CF80CD4C44D7}"/>
            </c:ext>
          </c:extLst>
        </c:ser>
        <c:dLbls>
          <c:showLegendKey val="0"/>
          <c:showVal val="0"/>
          <c:showCatName val="0"/>
          <c:showSerName val="0"/>
          <c:showPercent val="0"/>
          <c:showBubbleSize val="0"/>
        </c:dLbls>
        <c:axId val="145975567"/>
        <c:axId val="146000047"/>
      </c:scatterChart>
      <c:valAx>
        <c:axId val="145975567"/>
        <c:scaling>
          <c:orientation val="minMax"/>
        </c:scaling>
        <c:delete val="0"/>
        <c:axPos val="b"/>
        <c:title>
          <c:tx>
            <c:rich>
              <a:bodyPr/>
              <a:lstStyle/>
              <a:p>
                <a:pPr>
                  <a:defRPr/>
                </a:pPr>
                <a:r>
                  <a:rPr lang="it-IT"/>
                  <a:t>X Variable 1</a:t>
                </a:r>
              </a:p>
            </c:rich>
          </c:tx>
          <c:overlay val="0"/>
        </c:title>
        <c:numFmt formatCode="General" sourceLinked="1"/>
        <c:majorTickMark val="out"/>
        <c:minorTickMark val="none"/>
        <c:tickLblPos val="nextTo"/>
        <c:crossAx val="146000047"/>
        <c:crosses val="autoZero"/>
        <c:crossBetween val="midCat"/>
      </c:valAx>
      <c:valAx>
        <c:axId val="146000047"/>
        <c:scaling>
          <c:orientation val="minMax"/>
        </c:scaling>
        <c:delete val="0"/>
        <c:axPos val="l"/>
        <c:title>
          <c:tx>
            <c:rich>
              <a:bodyPr/>
              <a:lstStyle/>
              <a:p>
                <a:pPr>
                  <a:defRPr/>
                </a:pPr>
                <a:r>
                  <a:rPr lang="it-IT"/>
                  <a:t>Residuals</a:t>
                </a:r>
              </a:p>
            </c:rich>
          </c:tx>
          <c:overlay val="0"/>
        </c:title>
        <c:numFmt formatCode="General" sourceLinked="1"/>
        <c:majorTickMark val="out"/>
        <c:minorTickMark val="none"/>
        <c:tickLblPos val="nextTo"/>
        <c:crossAx val="14597556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it-IT"/>
              <a:t>X Variable 1 Line Fit  Plot</a:t>
            </a:r>
          </a:p>
        </c:rich>
      </c:tx>
      <c:overlay val="0"/>
    </c:title>
    <c:autoTitleDeleted val="0"/>
    <c:plotArea>
      <c:layout/>
      <c:scatterChart>
        <c:scatterStyle val="lineMarker"/>
        <c:varyColors val="0"/>
        <c:ser>
          <c:idx val="0"/>
          <c:order val="0"/>
          <c:tx>
            <c:v>Y</c:v>
          </c:tx>
          <c:spPr>
            <a:ln w="38100">
              <a:noFill/>
            </a:ln>
          </c:spPr>
          <c:xVal>
            <c:numRef>
              <c:f>'[1]Quick Analysis and Beta'!$V$251:$V$1521</c:f>
              <c:numCache>
                <c:formatCode>General</c:formatCode>
                <c:ptCount val="1271"/>
              </c:numCache>
            </c:numRef>
          </c:xVal>
          <c:yVal>
            <c:numRef>
              <c:f>'[1]Quick Analysis and Beta'!$J$251:$J$1521</c:f>
              <c:numCache>
                <c:formatCode>General</c:formatCode>
                <c:ptCount val="1271"/>
              </c:numCache>
            </c:numRef>
          </c:yVal>
          <c:smooth val="0"/>
          <c:extLst>
            <c:ext xmlns:c16="http://schemas.microsoft.com/office/drawing/2014/chart" uri="{C3380CC4-5D6E-409C-BE32-E72D297353CC}">
              <c16:uniqueId val="{00000000-EBCE-4690-B4AE-E2CD67DABDB3}"/>
            </c:ext>
          </c:extLst>
        </c:ser>
        <c:ser>
          <c:idx val="1"/>
          <c:order val="1"/>
          <c:tx>
            <c:v>Predicted Y</c:v>
          </c:tx>
          <c:spPr>
            <a:ln w="38100">
              <a:noFill/>
            </a:ln>
          </c:spPr>
          <c:xVal>
            <c:numRef>
              <c:f>'[1]Quick Analysis and Beta'!$V$251:$V$1521</c:f>
              <c:numCache>
                <c:formatCode>General</c:formatCode>
                <c:ptCount val="1271"/>
              </c:numCache>
            </c:numRef>
          </c:xVal>
          <c:yVal>
            <c:numRef>
              <c:f>Moncler!$B$25:$B$1295</c:f>
              <c:numCache>
                <c:formatCode>General</c:formatCode>
                <c:ptCount val="1271"/>
                <c:pt idx="0">
                  <c:v>9.5565656031382511E-4</c:v>
                </c:pt>
                <c:pt idx="1">
                  <c:v>-2.6855654320572121E-3</c:v>
                </c:pt>
                <c:pt idx="2">
                  <c:v>2.5278374952315335E-3</c:v>
                </c:pt>
                <c:pt idx="3">
                  <c:v>2.8905135280395599E-3</c:v>
                </c:pt>
                <c:pt idx="4">
                  <c:v>-2.5798834933515756E-3</c:v>
                </c:pt>
                <c:pt idx="5">
                  <c:v>2.0556311659820404E-4</c:v>
                </c:pt>
                <c:pt idx="6">
                  <c:v>4.3301326642046657E-3</c:v>
                </c:pt>
                <c:pt idx="7">
                  <c:v>-4.0894301839369835E-3</c:v>
                </c:pt>
                <c:pt idx="8">
                  <c:v>7.7005255224882124E-4</c:v>
                </c:pt>
                <c:pt idx="9">
                  <c:v>2.3721335222451779E-3</c:v>
                </c:pt>
                <c:pt idx="10">
                  <c:v>-1.2481901853834804E-3</c:v>
                </c:pt>
                <c:pt idx="11">
                  <c:v>-2.4909720897427394E-3</c:v>
                </c:pt>
                <c:pt idx="12">
                  <c:v>1.0273381791137963E-3</c:v>
                </c:pt>
                <c:pt idx="13">
                  <c:v>9.6415191713759372E-3</c:v>
                </c:pt>
                <c:pt idx="14">
                  <c:v>-6.4572348229359876E-3</c:v>
                </c:pt>
                <c:pt idx="15">
                  <c:v>8.3674304722710872E-3</c:v>
                </c:pt>
                <c:pt idx="16">
                  <c:v>5.9203638327224644E-3</c:v>
                </c:pt>
                <c:pt idx="17">
                  <c:v>-1.9755135842872232E-4</c:v>
                </c:pt>
                <c:pt idx="18">
                  <c:v>6.7025579542050323E-3</c:v>
                </c:pt>
                <c:pt idx="19">
                  <c:v>1.9288504210352535E-3</c:v>
                </c:pt>
                <c:pt idx="20">
                  <c:v>1.0885087641791524E-2</c:v>
                </c:pt>
                <c:pt idx="21">
                  <c:v>1.4551477741502224E-3</c:v>
                </c:pt>
                <c:pt idx="22">
                  <c:v>-2.77409737176739E-3</c:v>
                </c:pt>
                <c:pt idx="23">
                  <c:v>7.0014078125450081E-3</c:v>
                </c:pt>
                <c:pt idx="24">
                  <c:v>3.0513325952419854E-3</c:v>
                </c:pt>
                <c:pt idx="25">
                  <c:v>3.3298811541401812E-4</c:v>
                </c:pt>
                <c:pt idx="26">
                  <c:v>-1.2858796425079312E-2</c:v>
                </c:pt>
                <c:pt idx="27">
                  <c:v>1.7544975238402286E-3</c:v>
                </c:pt>
                <c:pt idx="28">
                  <c:v>8.4901649619761443E-3</c:v>
                </c:pt>
                <c:pt idx="29">
                  <c:v>-6.7999331581089983E-3</c:v>
                </c:pt>
                <c:pt idx="30">
                  <c:v>4.453481385285449E-3</c:v>
                </c:pt>
                <c:pt idx="31">
                  <c:v>1.4763016893939199E-2</c:v>
                </c:pt>
                <c:pt idx="32">
                  <c:v>1.5035005920755247E-2</c:v>
                </c:pt>
                <c:pt idx="33">
                  <c:v>-4.5902905166973458E-3</c:v>
                </c:pt>
                <c:pt idx="34">
                  <c:v>7.6890315085350863E-3</c:v>
                </c:pt>
                <c:pt idx="35">
                  <c:v>1.5991192440575671E-3</c:v>
                </c:pt>
                <c:pt idx="36">
                  <c:v>-6.592556621174377E-3</c:v>
                </c:pt>
                <c:pt idx="37">
                  <c:v>-2.5837009029091697E-3</c:v>
                </c:pt>
                <c:pt idx="38">
                  <c:v>7.1395045309951008E-3</c:v>
                </c:pt>
                <c:pt idx="39">
                  <c:v>1.7919516826311318E-2</c:v>
                </c:pt>
                <c:pt idx="40">
                  <c:v>9.0540400551528642E-3</c:v>
                </c:pt>
                <c:pt idx="41">
                  <c:v>1.4975157972150648E-2</c:v>
                </c:pt>
                <c:pt idx="42">
                  <c:v>2.2030336194038096E-3</c:v>
                </c:pt>
                <c:pt idx="43">
                  <c:v>-7.7264025524418373E-3</c:v>
                </c:pt>
                <c:pt idx="44">
                  <c:v>3.1709867815509626E-3</c:v>
                </c:pt>
                <c:pt idx="45">
                  <c:v>-4.941964952723618E-3</c:v>
                </c:pt>
                <c:pt idx="46">
                  <c:v>7.8810643577169326E-4</c:v>
                </c:pt>
                <c:pt idx="47">
                  <c:v>7.6524389031699946E-3</c:v>
                </c:pt>
                <c:pt idx="48">
                  <c:v>-1.3757193771320401E-2</c:v>
                </c:pt>
                <c:pt idx="49">
                  <c:v>-1.3532917739708635E-2</c:v>
                </c:pt>
                <c:pt idx="50">
                  <c:v>-7.8754894560572521E-3</c:v>
                </c:pt>
                <c:pt idx="51">
                  <c:v>-5.7124600422015957E-4</c:v>
                </c:pt>
                <c:pt idx="52">
                  <c:v>5.7523664735058214E-3</c:v>
                </c:pt>
                <c:pt idx="53">
                  <c:v>-8.7077715486813655E-3</c:v>
                </c:pt>
                <c:pt idx="54">
                  <c:v>2.894133185527315E-3</c:v>
                </c:pt>
                <c:pt idx="55">
                  <c:v>3.840322236296911E-3</c:v>
                </c:pt>
                <c:pt idx="56">
                  <c:v>2.324639584703599E-2</c:v>
                </c:pt>
                <c:pt idx="57">
                  <c:v>-4.3371083030353495E-3</c:v>
                </c:pt>
                <c:pt idx="58">
                  <c:v>1.1906557812249917E-2</c:v>
                </c:pt>
                <c:pt idx="59">
                  <c:v>2.2931876030914946E-3</c:v>
                </c:pt>
                <c:pt idx="60">
                  <c:v>-1.413238654715127E-3</c:v>
                </c:pt>
                <c:pt idx="61">
                  <c:v>-1.2902331909444018E-2</c:v>
                </c:pt>
                <c:pt idx="62">
                  <c:v>-1.364451940023133E-2</c:v>
                </c:pt>
                <c:pt idx="63">
                  <c:v>3.1286445034607504E-3</c:v>
                </c:pt>
                <c:pt idx="64">
                  <c:v>5.6589103368973655E-3</c:v>
                </c:pt>
                <c:pt idx="65">
                  <c:v>-2.797137689192368E-3</c:v>
                </c:pt>
                <c:pt idx="66">
                  <c:v>-9.6928949377402297E-3</c:v>
                </c:pt>
                <c:pt idx="67">
                  <c:v>-6.4920154794324255E-3</c:v>
                </c:pt>
                <c:pt idx="68">
                  <c:v>-4.3353476894194181E-3</c:v>
                </c:pt>
                <c:pt idx="69">
                  <c:v>-1.7521343907655501E-2</c:v>
                </c:pt>
                <c:pt idx="70">
                  <c:v>1.6671722317507718E-2</c:v>
                </c:pt>
                <c:pt idx="71">
                  <c:v>6.2865245946945557E-3</c:v>
                </c:pt>
                <c:pt idx="72">
                  <c:v>-1.042249704065492E-2</c:v>
                </c:pt>
                <c:pt idx="73">
                  <c:v>1.0661769967177548E-3</c:v>
                </c:pt>
                <c:pt idx="74">
                  <c:v>1.3998753977960653E-2</c:v>
                </c:pt>
                <c:pt idx="75">
                  <c:v>-3.3122011586476322E-3</c:v>
                </c:pt>
                <c:pt idx="76">
                  <c:v>2.3656026504215825E-3</c:v>
                </c:pt>
                <c:pt idx="77">
                  <c:v>1.061339854460398E-2</c:v>
                </c:pt>
                <c:pt idx="78">
                  <c:v>3.0367649723199181E-3</c:v>
                </c:pt>
                <c:pt idx="79">
                  <c:v>-1.6974200720881389E-3</c:v>
                </c:pt>
                <c:pt idx="80">
                  <c:v>-1.5088787936774881E-2</c:v>
                </c:pt>
                <c:pt idx="81">
                  <c:v>4.5109473591779749E-4</c:v>
                </c:pt>
                <c:pt idx="82">
                  <c:v>1.7170005652797642E-4</c:v>
                </c:pt>
                <c:pt idx="83">
                  <c:v>-5.9924765873467867E-3</c:v>
                </c:pt>
                <c:pt idx="84">
                  <c:v>-2.6616758879995693E-3</c:v>
                </c:pt>
                <c:pt idx="85">
                  <c:v>1.2137579005550593E-3</c:v>
                </c:pt>
                <c:pt idx="86">
                  <c:v>1.2366622052555846E-2</c:v>
                </c:pt>
                <c:pt idx="87">
                  <c:v>1.2188601094375702E-2</c:v>
                </c:pt>
                <c:pt idx="88">
                  <c:v>5.1348554217700935E-3</c:v>
                </c:pt>
                <c:pt idx="89">
                  <c:v>-5.4404501669139561E-3</c:v>
                </c:pt>
                <c:pt idx="90">
                  <c:v>2.7232690436521543E-3</c:v>
                </c:pt>
                <c:pt idx="91">
                  <c:v>6.6399713358093644E-3</c:v>
                </c:pt>
                <c:pt idx="92">
                  <c:v>8.3785574511914054E-3</c:v>
                </c:pt>
                <c:pt idx="93">
                  <c:v>-3.9249932468914941E-3</c:v>
                </c:pt>
                <c:pt idx="94">
                  <c:v>-1.0026999876110963E-2</c:v>
                </c:pt>
                <c:pt idx="95">
                  <c:v>-9.0493710918540891E-3</c:v>
                </c:pt>
                <c:pt idx="96">
                  <c:v>5.9631282010075524E-3</c:v>
                </c:pt>
                <c:pt idx="97">
                  <c:v>-1.0220070758407262E-2</c:v>
                </c:pt>
                <c:pt idx="98">
                  <c:v>9.7056773877289802E-3</c:v>
                </c:pt>
                <c:pt idx="99">
                  <c:v>1.3365251309265025E-2</c:v>
                </c:pt>
                <c:pt idx="100">
                  <c:v>-2.0908165809130012E-2</c:v>
                </c:pt>
                <c:pt idx="101">
                  <c:v>-1.0730034616968007E-3</c:v>
                </c:pt>
                <c:pt idx="102">
                  <c:v>-3.7694955407218868E-3</c:v>
                </c:pt>
                <c:pt idx="103">
                  <c:v>-9.0920111674793018E-3</c:v>
                </c:pt>
                <c:pt idx="104">
                  <c:v>-1.2708424983932666E-2</c:v>
                </c:pt>
                <c:pt idx="105">
                  <c:v>-9.4447173314387133E-3</c:v>
                </c:pt>
                <c:pt idx="106">
                  <c:v>5.1770162221296571E-3</c:v>
                </c:pt>
                <c:pt idx="107">
                  <c:v>-3.013599988170892E-3</c:v>
                </c:pt>
                <c:pt idx="108">
                  <c:v>2.1569286666648625E-2</c:v>
                </c:pt>
                <c:pt idx="109">
                  <c:v>7.6626781532482756E-4</c:v>
                </c:pt>
                <c:pt idx="110">
                  <c:v>2.286468229654658E-3</c:v>
                </c:pt>
                <c:pt idx="111">
                  <c:v>2.1287921397880362E-3</c:v>
                </c:pt>
                <c:pt idx="112">
                  <c:v>1.6461630792268497E-3</c:v>
                </c:pt>
                <c:pt idx="113">
                  <c:v>3.8819700311847798E-3</c:v>
                </c:pt>
                <c:pt idx="114">
                  <c:v>4.7511152017782395E-4</c:v>
                </c:pt>
                <c:pt idx="115">
                  <c:v>3.7126960448086938E-3</c:v>
                </c:pt>
                <c:pt idx="116">
                  <c:v>-1.627172036757496E-3</c:v>
                </c:pt>
                <c:pt idx="117">
                  <c:v>-3.5891878713632383E-3</c:v>
                </c:pt>
                <c:pt idx="118">
                  <c:v>8.0722312035678718E-3</c:v>
                </c:pt>
                <c:pt idx="119">
                  <c:v>1.7752003315170177E-2</c:v>
                </c:pt>
                <c:pt idx="120">
                  <c:v>7.079208285503142E-3</c:v>
                </c:pt>
                <c:pt idx="121">
                  <c:v>3.6519132409482237E-3</c:v>
                </c:pt>
                <c:pt idx="122">
                  <c:v>1.0141820172645295E-2</c:v>
                </c:pt>
                <c:pt idx="123">
                  <c:v>-2.4975146877638719E-2</c:v>
                </c:pt>
                <c:pt idx="124">
                  <c:v>-5.5863070830692975E-3</c:v>
                </c:pt>
                <c:pt idx="125">
                  <c:v>-1.826468170341223E-3</c:v>
                </c:pt>
                <c:pt idx="126">
                  <c:v>7.9301202639251167E-3</c:v>
                </c:pt>
                <c:pt idx="127">
                  <c:v>1.1101471108564201E-2</c:v>
                </c:pt>
                <c:pt idx="128">
                  <c:v>1.0802834795736856E-2</c:v>
                </c:pt>
                <c:pt idx="129">
                  <c:v>8.9020331967735334E-3</c:v>
                </c:pt>
                <c:pt idx="130">
                  <c:v>6.0840362498767887E-3</c:v>
                </c:pt>
                <c:pt idx="131">
                  <c:v>1.5030325922422614E-3</c:v>
                </c:pt>
                <c:pt idx="132">
                  <c:v>-7.0247529268106842E-3</c:v>
                </c:pt>
                <c:pt idx="133">
                  <c:v>-6.9311131142650809E-3</c:v>
                </c:pt>
                <c:pt idx="134">
                  <c:v>1.4871679394919319E-3</c:v>
                </c:pt>
                <c:pt idx="135">
                  <c:v>-6.1294568587780861E-3</c:v>
                </c:pt>
                <c:pt idx="136">
                  <c:v>-3.5779524351981394E-3</c:v>
                </c:pt>
                <c:pt idx="137">
                  <c:v>4.9670397008524146E-3</c:v>
                </c:pt>
                <c:pt idx="138">
                  <c:v>-2.4961182022310005E-3</c:v>
                </c:pt>
                <c:pt idx="139">
                  <c:v>9.0929712332545581E-3</c:v>
                </c:pt>
                <c:pt idx="140">
                  <c:v>5.9530525143905279E-3</c:v>
                </c:pt>
                <c:pt idx="141">
                  <c:v>9.4223242014899507E-3</c:v>
                </c:pt>
                <c:pt idx="142">
                  <c:v>-3.8588299898666377E-3</c:v>
                </c:pt>
                <c:pt idx="143">
                  <c:v>8.3905322858454558E-3</c:v>
                </c:pt>
                <c:pt idx="144">
                  <c:v>9.778782249352737E-4</c:v>
                </c:pt>
                <c:pt idx="145">
                  <c:v>6.9726162184116014E-3</c:v>
                </c:pt>
                <c:pt idx="146">
                  <c:v>-7.5253057207815156E-3</c:v>
                </c:pt>
                <c:pt idx="147">
                  <c:v>1.8805873748755045E-2</c:v>
                </c:pt>
                <c:pt idx="148">
                  <c:v>2.039544677060234E-2</c:v>
                </c:pt>
                <c:pt idx="149">
                  <c:v>-1.9437338958663682E-2</c:v>
                </c:pt>
                <c:pt idx="150">
                  <c:v>-1.2794791294457361E-3</c:v>
                </c:pt>
                <c:pt idx="151">
                  <c:v>-3.3110812771964685E-3</c:v>
                </c:pt>
                <c:pt idx="152">
                  <c:v>1.1838305689775034E-2</c:v>
                </c:pt>
                <c:pt idx="153">
                  <c:v>-4.1086027368754359E-3</c:v>
                </c:pt>
                <c:pt idx="154">
                  <c:v>-2.363582495698606E-2</c:v>
                </c:pt>
                <c:pt idx="155">
                  <c:v>-4.6843696696414645E-3</c:v>
                </c:pt>
                <c:pt idx="156">
                  <c:v>-7.3299033261001951E-3</c:v>
                </c:pt>
                <c:pt idx="157">
                  <c:v>1.0726902154902263E-2</c:v>
                </c:pt>
                <c:pt idx="158">
                  <c:v>1.7218795307888269E-3</c:v>
                </c:pt>
                <c:pt idx="159">
                  <c:v>1.9337268980708879E-4</c:v>
                </c:pt>
                <c:pt idx="160">
                  <c:v>-1.4268684234644482E-3</c:v>
                </c:pt>
                <c:pt idx="161">
                  <c:v>-3.4400944204640424E-3</c:v>
                </c:pt>
                <c:pt idx="162">
                  <c:v>9.4428803317923044E-3</c:v>
                </c:pt>
                <c:pt idx="163">
                  <c:v>-5.797766018000014E-3</c:v>
                </c:pt>
                <c:pt idx="164">
                  <c:v>-4.0518897261672803E-3</c:v>
                </c:pt>
                <c:pt idx="165">
                  <c:v>-1.2738722125579553E-3</c:v>
                </c:pt>
                <c:pt idx="166">
                  <c:v>3.1195174582402769E-3</c:v>
                </c:pt>
                <c:pt idx="167">
                  <c:v>2.5695735088140364E-2</c:v>
                </c:pt>
                <c:pt idx="168">
                  <c:v>-5.8630380962530924E-3</c:v>
                </c:pt>
                <c:pt idx="169">
                  <c:v>7.9827134820627168E-3</c:v>
                </c:pt>
                <c:pt idx="170">
                  <c:v>-1.622737824758725E-2</c:v>
                </c:pt>
                <c:pt idx="171">
                  <c:v>-2.6823035306235091E-3</c:v>
                </c:pt>
                <c:pt idx="172">
                  <c:v>2.1431645160433313E-3</c:v>
                </c:pt>
                <c:pt idx="173">
                  <c:v>-5.070259201994531E-3</c:v>
                </c:pt>
                <c:pt idx="174">
                  <c:v>-1.0009185356767416E-2</c:v>
                </c:pt>
                <c:pt idx="175">
                  <c:v>-7.2359909412462358E-3</c:v>
                </c:pt>
                <c:pt idx="176">
                  <c:v>4.5749780015687117E-3</c:v>
                </c:pt>
                <c:pt idx="177">
                  <c:v>-1.0682308383516657E-2</c:v>
                </c:pt>
                <c:pt idx="178">
                  <c:v>1.7931245590356007E-3</c:v>
                </c:pt>
                <c:pt idx="179">
                  <c:v>7.1801655988472917E-3</c:v>
                </c:pt>
                <c:pt idx="180">
                  <c:v>-5.8857520734964686E-3</c:v>
                </c:pt>
                <c:pt idx="181">
                  <c:v>9.1666098210407467E-3</c:v>
                </c:pt>
                <c:pt idx="182">
                  <c:v>1.831786163260664E-4</c:v>
                </c:pt>
                <c:pt idx="183">
                  <c:v>4.0513498124067271E-3</c:v>
                </c:pt>
                <c:pt idx="184">
                  <c:v>1.1725594327676376E-2</c:v>
                </c:pt>
                <c:pt idx="185">
                  <c:v>1.3168233100440414E-2</c:v>
                </c:pt>
                <c:pt idx="186">
                  <c:v>-5.6032554898014491E-3</c:v>
                </c:pt>
                <c:pt idx="187">
                  <c:v>-5.3363340963002654E-3</c:v>
                </c:pt>
                <c:pt idx="188">
                  <c:v>2.6929669019270745E-3</c:v>
                </c:pt>
                <c:pt idx="189">
                  <c:v>3.7178834422972032E-3</c:v>
                </c:pt>
                <c:pt idx="190">
                  <c:v>1.082186816384385E-2</c:v>
                </c:pt>
                <c:pt idx="191">
                  <c:v>1.5825588480273434E-2</c:v>
                </c:pt>
                <c:pt idx="192">
                  <c:v>4.9640065212400468E-3</c:v>
                </c:pt>
                <c:pt idx="193">
                  <c:v>1.2419349964022216E-2</c:v>
                </c:pt>
                <c:pt idx="194">
                  <c:v>-2.1982357894759351E-2</c:v>
                </c:pt>
                <c:pt idx="195">
                  <c:v>-1.2673064182782601E-3</c:v>
                </c:pt>
                <c:pt idx="196">
                  <c:v>-8.8466548248472229E-4</c:v>
                </c:pt>
                <c:pt idx="197">
                  <c:v>2.5544527702302585E-2</c:v>
                </c:pt>
                <c:pt idx="198">
                  <c:v>1.61574619838054E-2</c:v>
                </c:pt>
                <c:pt idx="199">
                  <c:v>-1.6073650380097598E-2</c:v>
                </c:pt>
                <c:pt idx="200">
                  <c:v>1.4076381006208795E-2</c:v>
                </c:pt>
                <c:pt idx="201">
                  <c:v>-4.5770686449645617E-2</c:v>
                </c:pt>
                <c:pt idx="202">
                  <c:v>2.3846243987160311E-2</c:v>
                </c:pt>
                <c:pt idx="203">
                  <c:v>-3.9951001787761078E-2</c:v>
                </c:pt>
                <c:pt idx="204">
                  <c:v>-1.5172962802345997E-2</c:v>
                </c:pt>
                <c:pt idx="205">
                  <c:v>-6.9138931653957144E-3</c:v>
                </c:pt>
                <c:pt idx="206">
                  <c:v>5.6793966711089824E-3</c:v>
                </c:pt>
                <c:pt idx="207">
                  <c:v>-6.4297207181139319E-3</c:v>
                </c:pt>
                <c:pt idx="208">
                  <c:v>4.7426752609944275E-3</c:v>
                </c:pt>
                <c:pt idx="209">
                  <c:v>1.5873561020098455E-2</c:v>
                </c:pt>
                <c:pt idx="210">
                  <c:v>3.3007927281276011E-3</c:v>
                </c:pt>
                <c:pt idx="211">
                  <c:v>-5.656317890253915E-3</c:v>
                </c:pt>
                <c:pt idx="212">
                  <c:v>1.5220851566828421E-3</c:v>
                </c:pt>
                <c:pt idx="213">
                  <c:v>1.7239815495794775E-2</c:v>
                </c:pt>
                <c:pt idx="214">
                  <c:v>-1.038841648274222E-2</c:v>
                </c:pt>
                <c:pt idx="215">
                  <c:v>6.7746787744023592E-3</c:v>
                </c:pt>
                <c:pt idx="216">
                  <c:v>-1.0940149976204464E-2</c:v>
                </c:pt>
                <c:pt idx="217">
                  <c:v>-6.5135852798484922E-3</c:v>
                </c:pt>
                <c:pt idx="218">
                  <c:v>-5.2681101353441685E-3</c:v>
                </c:pt>
                <c:pt idx="219">
                  <c:v>-3.3989713711674229E-3</c:v>
                </c:pt>
                <c:pt idx="220">
                  <c:v>1.1897527282589349E-2</c:v>
                </c:pt>
                <c:pt idx="221">
                  <c:v>1.5694376470828705E-3</c:v>
                </c:pt>
                <c:pt idx="222">
                  <c:v>2.4543018623908921E-3</c:v>
                </c:pt>
                <c:pt idx="223">
                  <c:v>6.5279476916546269E-3</c:v>
                </c:pt>
                <c:pt idx="224">
                  <c:v>-8.2773235010149097E-3</c:v>
                </c:pt>
                <c:pt idx="225">
                  <c:v>1.2902128324583815E-2</c:v>
                </c:pt>
                <c:pt idx="226">
                  <c:v>1.8291819880589778E-3</c:v>
                </c:pt>
                <c:pt idx="227">
                  <c:v>3.8471491061696766E-3</c:v>
                </c:pt>
                <c:pt idx="228">
                  <c:v>2.9363400372794139E-3</c:v>
                </c:pt>
                <c:pt idx="229">
                  <c:v>-5.2446216882895535E-3</c:v>
                </c:pt>
                <c:pt idx="230">
                  <c:v>1.5128665759757399E-2</c:v>
                </c:pt>
                <c:pt idx="231">
                  <c:v>4.1938103750160756E-3</c:v>
                </c:pt>
                <c:pt idx="232">
                  <c:v>1.0289934651911456E-2</c:v>
                </c:pt>
                <c:pt idx="233">
                  <c:v>-3.489435581913186E-3</c:v>
                </c:pt>
                <c:pt idx="234">
                  <c:v>8.5982366460056383E-3</c:v>
                </c:pt>
                <c:pt idx="235">
                  <c:v>1.3499723111847838E-2</c:v>
                </c:pt>
                <c:pt idx="236">
                  <c:v>-6.5922054728118789E-5</c:v>
                </c:pt>
                <c:pt idx="237">
                  <c:v>2.7145814154844192E-3</c:v>
                </c:pt>
                <c:pt idx="238">
                  <c:v>2.0625621635542192E-3</c:v>
                </c:pt>
                <c:pt idx="239">
                  <c:v>7.2794776782943412E-3</c:v>
                </c:pt>
                <c:pt idx="240">
                  <c:v>-1.7212952863773241E-2</c:v>
                </c:pt>
                <c:pt idx="241">
                  <c:v>3.0203960981212523E-3</c:v>
                </c:pt>
                <c:pt idx="242">
                  <c:v>3.3629456542264907E-3</c:v>
                </c:pt>
                <c:pt idx="243">
                  <c:v>4.8493964715442539E-3</c:v>
                </c:pt>
                <c:pt idx="244">
                  <c:v>2.2048422864502648E-3</c:v>
                </c:pt>
                <c:pt idx="245">
                  <c:v>7.600463774551567E-3</c:v>
                </c:pt>
                <c:pt idx="246">
                  <c:v>7.4619747924430666E-3</c:v>
                </c:pt>
                <c:pt idx="247">
                  <c:v>-5.2427882926011542E-4</c:v>
                </c:pt>
                <c:pt idx="248">
                  <c:v>8.4070323810696602E-3</c:v>
                </c:pt>
                <c:pt idx="249">
                  <c:v>1.4271569238070547E-2</c:v>
                </c:pt>
                <c:pt idx="250">
                  <c:v>-8.3793164362093529E-4</c:v>
                </c:pt>
                <c:pt idx="251">
                  <c:v>1.7624276966948883E-2</c:v>
                </c:pt>
                <c:pt idx="252">
                  <c:v>1.1788970252746915E-2</c:v>
                </c:pt>
                <c:pt idx="253">
                  <c:v>1.9305720403106727E-2</c:v>
                </c:pt>
                <c:pt idx="254">
                  <c:v>-1.4239679190515261E-2</c:v>
                </c:pt>
                <c:pt idx="255">
                  <c:v>1.2309668243684837E-2</c:v>
                </c:pt>
                <c:pt idx="256">
                  <c:v>-3.296189782840275E-3</c:v>
                </c:pt>
                <c:pt idx="257">
                  <c:v>-6.2581787164915712E-4</c:v>
                </c:pt>
                <c:pt idx="258">
                  <c:v>2.9780544042144683E-3</c:v>
                </c:pt>
                <c:pt idx="259">
                  <c:v>-1.2096001322921884E-2</c:v>
                </c:pt>
                <c:pt idx="260">
                  <c:v>1.6869895611619785E-2</c:v>
                </c:pt>
                <c:pt idx="261">
                  <c:v>1.7464403777548332E-3</c:v>
                </c:pt>
                <c:pt idx="262">
                  <c:v>8.7021436668104513E-5</c:v>
                </c:pt>
                <c:pt idx="263">
                  <c:v>-1.3139186042474408E-3</c:v>
                </c:pt>
                <c:pt idx="264">
                  <c:v>-3.419659010768137E-2</c:v>
                </c:pt>
                <c:pt idx="265">
                  <c:v>-2.2737930389937896E-3</c:v>
                </c:pt>
                <c:pt idx="266">
                  <c:v>1.3984415960711453E-2</c:v>
                </c:pt>
                <c:pt idx="267">
                  <c:v>1.3599198293023104E-3</c:v>
                </c:pt>
                <c:pt idx="268">
                  <c:v>3.1744085436681314E-3</c:v>
                </c:pt>
                <c:pt idx="269">
                  <c:v>-1.1167556716843627E-3</c:v>
                </c:pt>
                <c:pt idx="270">
                  <c:v>-7.1055411373358891E-4</c:v>
                </c:pt>
                <c:pt idx="271">
                  <c:v>-1.1213500208924261E-2</c:v>
                </c:pt>
                <c:pt idx="272">
                  <c:v>-2.7165366090630668E-3</c:v>
                </c:pt>
                <c:pt idx="273">
                  <c:v>-2.3067995032070802E-3</c:v>
                </c:pt>
                <c:pt idx="274">
                  <c:v>3.342667275872512E-3</c:v>
                </c:pt>
                <c:pt idx="275">
                  <c:v>6.1773158651812609E-3</c:v>
                </c:pt>
                <c:pt idx="276">
                  <c:v>1.3069212277800302E-3</c:v>
                </c:pt>
                <c:pt idx="277">
                  <c:v>-1.09536909727163E-2</c:v>
                </c:pt>
                <c:pt idx="278">
                  <c:v>-2.0619210273640793E-4</c:v>
                </c:pt>
                <c:pt idx="279">
                  <c:v>6.3696190678139706E-3</c:v>
                </c:pt>
                <c:pt idx="280">
                  <c:v>-9.8446212281061462E-5</c:v>
                </c:pt>
                <c:pt idx="281">
                  <c:v>9.9009627500598798E-3</c:v>
                </c:pt>
                <c:pt idx="282">
                  <c:v>-1.2642054936914825E-2</c:v>
                </c:pt>
                <c:pt idx="283">
                  <c:v>1.4056530111050467E-2</c:v>
                </c:pt>
                <c:pt idx="284">
                  <c:v>-7.5229265493124992E-3</c:v>
                </c:pt>
                <c:pt idx="285">
                  <c:v>-6.534317694788557E-3</c:v>
                </c:pt>
                <c:pt idx="286">
                  <c:v>4.468907844798412E-3</c:v>
                </c:pt>
                <c:pt idx="287">
                  <c:v>6.0482451370589699E-3</c:v>
                </c:pt>
                <c:pt idx="288">
                  <c:v>2.7925895576032898E-3</c:v>
                </c:pt>
                <c:pt idx="289">
                  <c:v>2.6092178104254782E-2</c:v>
                </c:pt>
                <c:pt idx="290">
                  <c:v>3.9046821838194523E-3</c:v>
                </c:pt>
                <c:pt idx="291">
                  <c:v>8.8387556082755048E-3</c:v>
                </c:pt>
                <c:pt idx="292">
                  <c:v>9.3182943815646249E-3</c:v>
                </c:pt>
                <c:pt idx="293">
                  <c:v>2.5650822860258975E-2</c:v>
                </c:pt>
                <c:pt idx="294">
                  <c:v>-3.9666765202134744E-3</c:v>
                </c:pt>
                <c:pt idx="295">
                  <c:v>6.032381010795297E-4</c:v>
                </c:pt>
                <c:pt idx="296">
                  <c:v>6.613650179775569E-3</c:v>
                </c:pt>
                <c:pt idx="297">
                  <c:v>5.7335927522706069E-3</c:v>
                </c:pt>
                <c:pt idx="298">
                  <c:v>-2.4256993018201183E-3</c:v>
                </c:pt>
                <c:pt idx="299">
                  <c:v>9.2362791110821626E-3</c:v>
                </c:pt>
                <c:pt idx="300">
                  <c:v>4.7619095347963495E-3</c:v>
                </c:pt>
                <c:pt idx="301">
                  <c:v>1.4232730827654185E-2</c:v>
                </c:pt>
                <c:pt idx="302">
                  <c:v>1.9528530078547209E-2</c:v>
                </c:pt>
                <c:pt idx="303">
                  <c:v>-5.8860453199273454E-3</c:v>
                </c:pt>
                <c:pt idx="304">
                  <c:v>1.0957420653972745E-2</c:v>
                </c:pt>
                <c:pt idx="305">
                  <c:v>-1.8853332244938281E-3</c:v>
                </c:pt>
                <c:pt idx="306">
                  <c:v>9.6116473126097359E-3</c:v>
                </c:pt>
                <c:pt idx="307">
                  <c:v>1.8849820812220315E-2</c:v>
                </c:pt>
                <c:pt idx="308">
                  <c:v>7.2523455144321352E-3</c:v>
                </c:pt>
                <c:pt idx="309">
                  <c:v>1.5859428140238718E-2</c:v>
                </c:pt>
                <c:pt idx="310">
                  <c:v>-1.2430802423485881E-2</c:v>
                </c:pt>
                <c:pt idx="311">
                  <c:v>-8.4365652256965049E-3</c:v>
                </c:pt>
                <c:pt idx="312">
                  <c:v>8.2693879457392048E-4</c:v>
                </c:pt>
                <c:pt idx="313">
                  <c:v>-1.1014797593908781E-2</c:v>
                </c:pt>
                <c:pt idx="314">
                  <c:v>-1.0017934633472274E-2</c:v>
                </c:pt>
                <c:pt idx="315">
                  <c:v>-1.491788525624599E-2</c:v>
                </c:pt>
                <c:pt idx="316">
                  <c:v>3.4496387789207272E-2</c:v>
                </c:pt>
                <c:pt idx="317">
                  <c:v>1.5948067455928635E-2</c:v>
                </c:pt>
                <c:pt idx="318">
                  <c:v>1.4808435922478425E-2</c:v>
                </c:pt>
                <c:pt idx="319">
                  <c:v>-2.3663790488100096E-2</c:v>
                </c:pt>
                <c:pt idx="320">
                  <c:v>-4.9005719836910308E-3</c:v>
                </c:pt>
                <c:pt idx="321">
                  <c:v>-1.1303452599171648E-2</c:v>
                </c:pt>
                <c:pt idx="322">
                  <c:v>6.9559640744822678E-3</c:v>
                </c:pt>
                <c:pt idx="323">
                  <c:v>-3.3299043766764333E-2</c:v>
                </c:pt>
                <c:pt idx="324">
                  <c:v>-1.0451993023387869E-2</c:v>
                </c:pt>
                <c:pt idx="325">
                  <c:v>1.2308884168473672E-2</c:v>
                </c:pt>
                <c:pt idx="326">
                  <c:v>-1.6281088850293123E-2</c:v>
                </c:pt>
                <c:pt idx="327">
                  <c:v>1.6305099244984769E-3</c:v>
                </c:pt>
                <c:pt idx="328">
                  <c:v>-1.1108111991352414E-2</c:v>
                </c:pt>
                <c:pt idx="329">
                  <c:v>-1.842069511835493E-3</c:v>
                </c:pt>
                <c:pt idx="330">
                  <c:v>5.1923420051831828E-3</c:v>
                </c:pt>
                <c:pt idx="331">
                  <c:v>-1.3265846581112878E-2</c:v>
                </c:pt>
                <c:pt idx="332">
                  <c:v>2.3612108315114847E-2</c:v>
                </c:pt>
                <c:pt idx="333">
                  <c:v>1.948018159816009E-2</c:v>
                </c:pt>
                <c:pt idx="334">
                  <c:v>9.0576429283542228E-3</c:v>
                </c:pt>
                <c:pt idx="335">
                  <c:v>6.8896801489008361E-4</c:v>
                </c:pt>
                <c:pt idx="336">
                  <c:v>3.0145470231037624E-4</c:v>
                </c:pt>
                <c:pt idx="337">
                  <c:v>-1.9824315295929731E-2</c:v>
                </c:pt>
                <c:pt idx="338">
                  <c:v>2.9323869291970402E-2</c:v>
                </c:pt>
                <c:pt idx="339">
                  <c:v>-1.1637556304058572E-2</c:v>
                </c:pt>
                <c:pt idx="340">
                  <c:v>-1.1892506728041652E-2</c:v>
                </c:pt>
                <c:pt idx="341">
                  <c:v>-4.8029243331251619E-4</c:v>
                </c:pt>
                <c:pt idx="342">
                  <c:v>-2.1538523960399122E-3</c:v>
                </c:pt>
                <c:pt idx="343">
                  <c:v>-2.4603119327215841E-2</c:v>
                </c:pt>
                <c:pt idx="344">
                  <c:v>1.3047442950305751E-3</c:v>
                </c:pt>
                <c:pt idx="345">
                  <c:v>2.577403784464972E-3</c:v>
                </c:pt>
                <c:pt idx="346">
                  <c:v>9.9476039272707491E-3</c:v>
                </c:pt>
                <c:pt idx="347">
                  <c:v>-1.6077199588746795E-2</c:v>
                </c:pt>
                <c:pt idx="348">
                  <c:v>-1.9330569799611313E-2</c:v>
                </c:pt>
                <c:pt idx="349">
                  <c:v>1.0288444964317882E-2</c:v>
                </c:pt>
                <c:pt idx="350">
                  <c:v>-1.0147241915850305E-2</c:v>
                </c:pt>
                <c:pt idx="351">
                  <c:v>1.4608326170407959E-3</c:v>
                </c:pt>
                <c:pt idx="352">
                  <c:v>5.2022263669704418E-3</c:v>
                </c:pt>
                <c:pt idx="353">
                  <c:v>7.1370553230999754E-3</c:v>
                </c:pt>
                <c:pt idx="354">
                  <c:v>9.7888537571275691E-3</c:v>
                </c:pt>
                <c:pt idx="355">
                  <c:v>-1.024602490516161E-2</c:v>
                </c:pt>
                <c:pt idx="356">
                  <c:v>6.5226588205225073E-3</c:v>
                </c:pt>
                <c:pt idx="357">
                  <c:v>-2.3197871030348699E-3</c:v>
                </c:pt>
                <c:pt idx="358">
                  <c:v>3.4220919783376691E-3</c:v>
                </c:pt>
                <c:pt idx="359">
                  <c:v>1.0291282850223533E-2</c:v>
                </c:pt>
                <c:pt idx="360">
                  <c:v>-3.2132082810233231E-3</c:v>
                </c:pt>
                <c:pt idx="361">
                  <c:v>1.3518687124567828E-3</c:v>
                </c:pt>
                <c:pt idx="362">
                  <c:v>2.1852198637750404E-2</c:v>
                </c:pt>
                <c:pt idx="363">
                  <c:v>2.127920853609172E-2</c:v>
                </c:pt>
                <c:pt idx="364">
                  <c:v>1.5427968182480493E-2</c:v>
                </c:pt>
                <c:pt idx="365">
                  <c:v>-1.0126979358759008E-2</c:v>
                </c:pt>
                <c:pt idx="366">
                  <c:v>8.3249014872406584E-3</c:v>
                </c:pt>
                <c:pt idx="367">
                  <c:v>1.0074556867164868E-3</c:v>
                </c:pt>
                <c:pt idx="368">
                  <c:v>-6.8249893039139713E-3</c:v>
                </c:pt>
                <c:pt idx="369">
                  <c:v>-1.5736132203265304E-2</c:v>
                </c:pt>
                <c:pt idx="370">
                  <c:v>2.5162604439799729E-2</c:v>
                </c:pt>
                <c:pt idx="371">
                  <c:v>1.154107839491471E-2</c:v>
                </c:pt>
                <c:pt idx="372">
                  <c:v>1.8704236106776097E-2</c:v>
                </c:pt>
                <c:pt idx="373">
                  <c:v>-3.4081707840944941E-2</c:v>
                </c:pt>
                <c:pt idx="374">
                  <c:v>-8.9906295150111986E-3</c:v>
                </c:pt>
                <c:pt idx="375">
                  <c:v>-3.5173412709081885E-3</c:v>
                </c:pt>
                <c:pt idx="376">
                  <c:v>-9.1940796998209815E-3</c:v>
                </c:pt>
                <c:pt idx="377">
                  <c:v>1.0299284296512175E-2</c:v>
                </c:pt>
                <c:pt idx="378">
                  <c:v>3.0711807269763254E-2</c:v>
                </c:pt>
                <c:pt idx="379">
                  <c:v>1.0703293967604796E-2</c:v>
                </c:pt>
                <c:pt idx="380">
                  <c:v>-2.9628797539477069E-2</c:v>
                </c:pt>
                <c:pt idx="381">
                  <c:v>-2.1972283633151478E-4</c:v>
                </c:pt>
                <c:pt idx="382">
                  <c:v>3.134683541351946E-3</c:v>
                </c:pt>
                <c:pt idx="383">
                  <c:v>-2.4416519270100162E-2</c:v>
                </c:pt>
                <c:pt idx="384">
                  <c:v>-1.1823208603765694E-2</c:v>
                </c:pt>
                <c:pt idx="385">
                  <c:v>8.1389969849053993E-3</c:v>
                </c:pt>
                <c:pt idx="386">
                  <c:v>-8.3193700568886721E-3</c:v>
                </c:pt>
                <c:pt idx="387">
                  <c:v>2.3591593329628489E-2</c:v>
                </c:pt>
                <c:pt idx="388">
                  <c:v>-7.6784788336372034E-3</c:v>
                </c:pt>
                <c:pt idx="389">
                  <c:v>-1.3327520182743899E-2</c:v>
                </c:pt>
                <c:pt idx="390">
                  <c:v>4.1584216941095032E-3</c:v>
                </c:pt>
                <c:pt idx="391">
                  <c:v>1.0150522924871473E-2</c:v>
                </c:pt>
                <c:pt idx="392">
                  <c:v>3.1440889187326956E-3</c:v>
                </c:pt>
                <c:pt idx="393">
                  <c:v>-3.2929766764228124E-2</c:v>
                </c:pt>
                <c:pt idx="394">
                  <c:v>2.8945991793537022E-2</c:v>
                </c:pt>
                <c:pt idx="395">
                  <c:v>-2.9619423216829619E-3</c:v>
                </c:pt>
                <c:pt idx="396">
                  <c:v>-2.7614280559419918E-2</c:v>
                </c:pt>
                <c:pt idx="397">
                  <c:v>-5.1390308238471315E-2</c:v>
                </c:pt>
                <c:pt idx="398">
                  <c:v>-1.8671619020714469E-2</c:v>
                </c:pt>
                <c:pt idx="399">
                  <c:v>-5.0298372002788713E-3</c:v>
                </c:pt>
                <c:pt idx="400">
                  <c:v>-7.8325401867983865E-3</c:v>
                </c:pt>
                <c:pt idx="401">
                  <c:v>1.6780847023689021E-2</c:v>
                </c:pt>
                <c:pt idx="402">
                  <c:v>-1.0348088201189279E-2</c:v>
                </c:pt>
                <c:pt idx="403">
                  <c:v>6.1639844296413225E-3</c:v>
                </c:pt>
                <c:pt idx="404">
                  <c:v>-8.7513643878738834E-3</c:v>
                </c:pt>
                <c:pt idx="405">
                  <c:v>-1.1945773126050422E-2</c:v>
                </c:pt>
                <c:pt idx="406">
                  <c:v>7.2743108306060284E-3</c:v>
                </c:pt>
                <c:pt idx="407">
                  <c:v>3.9360284605570285E-3</c:v>
                </c:pt>
                <c:pt idx="408">
                  <c:v>1.2481188167634629E-2</c:v>
                </c:pt>
                <c:pt idx="409">
                  <c:v>1.5950388966177936E-2</c:v>
                </c:pt>
                <c:pt idx="410">
                  <c:v>-1.0502277726401424E-2</c:v>
                </c:pt>
                <c:pt idx="411">
                  <c:v>2.005518936236763E-3</c:v>
                </c:pt>
                <c:pt idx="412">
                  <c:v>1.5255673835926154E-3</c:v>
                </c:pt>
                <c:pt idx="413">
                  <c:v>-5.7979932616675223E-4</c:v>
                </c:pt>
                <c:pt idx="414">
                  <c:v>-8.5930096163836945E-3</c:v>
                </c:pt>
                <c:pt idx="415">
                  <c:v>1.1450182659269871E-2</c:v>
                </c:pt>
                <c:pt idx="416">
                  <c:v>-3.5135493721537314E-4</c:v>
                </c:pt>
                <c:pt idx="417">
                  <c:v>2.0722798615346878E-2</c:v>
                </c:pt>
                <c:pt idx="418">
                  <c:v>-6.3719142540466485E-3</c:v>
                </c:pt>
                <c:pt idx="419">
                  <c:v>2.8628567955170017E-2</c:v>
                </c:pt>
                <c:pt idx="420">
                  <c:v>1.0664019401363925E-2</c:v>
                </c:pt>
                <c:pt idx="421">
                  <c:v>-2.7095267836146693E-2</c:v>
                </c:pt>
                <c:pt idx="422">
                  <c:v>-1.1662105669025294E-2</c:v>
                </c:pt>
                <c:pt idx="423">
                  <c:v>-5.6693699298494497E-3</c:v>
                </c:pt>
                <c:pt idx="424">
                  <c:v>-1.3740966243027933E-2</c:v>
                </c:pt>
                <c:pt idx="425">
                  <c:v>1.640885454247952E-2</c:v>
                </c:pt>
                <c:pt idx="426">
                  <c:v>-1.5990737207054111E-2</c:v>
                </c:pt>
                <c:pt idx="427">
                  <c:v>8.4488058072956784E-3</c:v>
                </c:pt>
                <c:pt idx="428">
                  <c:v>9.735856132334535E-3</c:v>
                </c:pt>
                <c:pt idx="429">
                  <c:v>6.5417414870001158E-3</c:v>
                </c:pt>
                <c:pt idx="430">
                  <c:v>-9.1970144186953873E-3</c:v>
                </c:pt>
                <c:pt idx="431">
                  <c:v>-1.4990725330517403E-2</c:v>
                </c:pt>
                <c:pt idx="432">
                  <c:v>-2.0907357596176582E-2</c:v>
                </c:pt>
                <c:pt idx="433">
                  <c:v>-2.634608637417938E-3</c:v>
                </c:pt>
                <c:pt idx="434">
                  <c:v>1.0582187258900479E-2</c:v>
                </c:pt>
                <c:pt idx="435">
                  <c:v>-9.2815199467213994E-3</c:v>
                </c:pt>
                <c:pt idx="436">
                  <c:v>5.9484731399461156E-3</c:v>
                </c:pt>
                <c:pt idx="437">
                  <c:v>2.5055370200477234E-3</c:v>
                </c:pt>
                <c:pt idx="438">
                  <c:v>-3.0377921626633352E-3</c:v>
                </c:pt>
                <c:pt idx="439">
                  <c:v>-2.5227765359068502E-3</c:v>
                </c:pt>
                <c:pt idx="440">
                  <c:v>2.1516992398301002E-2</c:v>
                </c:pt>
                <c:pt idx="441">
                  <c:v>-5.6306383716884208E-3</c:v>
                </c:pt>
                <c:pt idx="442">
                  <c:v>-2.0256728183748032E-2</c:v>
                </c:pt>
                <c:pt idx="443">
                  <c:v>-8.2709432502859111E-3</c:v>
                </c:pt>
                <c:pt idx="444">
                  <c:v>7.8069774052988623E-4</c:v>
                </c:pt>
                <c:pt idx="445">
                  <c:v>5.9546201906702095E-3</c:v>
                </c:pt>
                <c:pt idx="446">
                  <c:v>-1.0737345646913334E-2</c:v>
                </c:pt>
                <c:pt idx="447">
                  <c:v>-2.330255979677209E-5</c:v>
                </c:pt>
                <c:pt idx="448">
                  <c:v>2.4356814366250965E-2</c:v>
                </c:pt>
                <c:pt idx="449">
                  <c:v>6.5424055885750778E-3</c:v>
                </c:pt>
                <c:pt idx="450">
                  <c:v>6.7219884708044162E-3</c:v>
                </c:pt>
                <c:pt idx="451">
                  <c:v>4.510392487321024E-3</c:v>
                </c:pt>
                <c:pt idx="452">
                  <c:v>-9.2971580269020776E-3</c:v>
                </c:pt>
                <c:pt idx="453">
                  <c:v>1.0117745685555925E-2</c:v>
                </c:pt>
                <c:pt idx="454">
                  <c:v>3.2749605768509476E-3</c:v>
                </c:pt>
                <c:pt idx="455">
                  <c:v>4.3654455172036548E-3</c:v>
                </c:pt>
                <c:pt idx="456">
                  <c:v>-6.3540910153330674E-3</c:v>
                </c:pt>
                <c:pt idx="457">
                  <c:v>3.3662006562469121E-2</c:v>
                </c:pt>
                <c:pt idx="458">
                  <c:v>3.4026102350388204E-3</c:v>
                </c:pt>
                <c:pt idx="459">
                  <c:v>1.7000825526272842E-2</c:v>
                </c:pt>
                <c:pt idx="460">
                  <c:v>7.0281632985172132E-3</c:v>
                </c:pt>
                <c:pt idx="461">
                  <c:v>-4.1664621011853718E-2</c:v>
                </c:pt>
                <c:pt idx="462">
                  <c:v>6.9681111817732913E-2</c:v>
                </c:pt>
                <c:pt idx="463">
                  <c:v>8.301785098019562E-3</c:v>
                </c:pt>
                <c:pt idx="464">
                  <c:v>-1.3266431758008887E-2</c:v>
                </c:pt>
                <c:pt idx="465">
                  <c:v>-6.2029114778841911E-2</c:v>
                </c:pt>
                <c:pt idx="466">
                  <c:v>-2.3158201946020467E-2</c:v>
                </c:pt>
                <c:pt idx="467">
                  <c:v>7.286131231546057E-3</c:v>
                </c:pt>
                <c:pt idx="468">
                  <c:v>-4.1092825647994574E-2</c:v>
                </c:pt>
                <c:pt idx="469">
                  <c:v>-1.3565275060068624E-2</c:v>
                </c:pt>
                <c:pt idx="470">
                  <c:v>3.6154675232683488E-2</c:v>
                </c:pt>
                <c:pt idx="471">
                  <c:v>-4.11138143723268E-2</c:v>
                </c:pt>
                <c:pt idx="472">
                  <c:v>-3.1283300423101349E-3</c:v>
                </c:pt>
                <c:pt idx="473">
                  <c:v>4.9069629533959332E-5</c:v>
                </c:pt>
                <c:pt idx="474">
                  <c:v>-1.6937546670439511E-2</c:v>
                </c:pt>
                <c:pt idx="475">
                  <c:v>-5.8061234662593062E-3</c:v>
                </c:pt>
                <c:pt idx="476">
                  <c:v>-1.0835716285307736E-2</c:v>
                </c:pt>
                <c:pt idx="477">
                  <c:v>3.3156876335872364E-4</c:v>
                </c:pt>
                <c:pt idx="478">
                  <c:v>2.1185396643030565E-2</c:v>
                </c:pt>
                <c:pt idx="479">
                  <c:v>-2.0125015990700136E-2</c:v>
                </c:pt>
                <c:pt idx="480">
                  <c:v>-7.9541179453808605E-3</c:v>
                </c:pt>
                <c:pt idx="481">
                  <c:v>2.5365569053801031E-3</c:v>
                </c:pt>
                <c:pt idx="482">
                  <c:v>2.7419327719476989E-2</c:v>
                </c:pt>
                <c:pt idx="483">
                  <c:v>3.4244918231619275E-3</c:v>
                </c:pt>
                <c:pt idx="484">
                  <c:v>-1.0034856198585525E-2</c:v>
                </c:pt>
                <c:pt idx="485">
                  <c:v>-1.7622875416413889E-2</c:v>
                </c:pt>
                <c:pt idx="486">
                  <c:v>-1.065525353931489E-2</c:v>
                </c:pt>
                <c:pt idx="487">
                  <c:v>6.295625649616143E-3</c:v>
                </c:pt>
                <c:pt idx="488">
                  <c:v>1.5592754097602943E-2</c:v>
                </c:pt>
                <c:pt idx="489">
                  <c:v>9.6347479092209996E-3</c:v>
                </c:pt>
                <c:pt idx="490">
                  <c:v>-1.1503935262869228E-2</c:v>
                </c:pt>
                <c:pt idx="491">
                  <c:v>1.0163162315333131E-2</c:v>
                </c:pt>
                <c:pt idx="492">
                  <c:v>2.294661397833599E-2</c:v>
                </c:pt>
                <c:pt idx="493">
                  <c:v>2.4360794378010201E-3</c:v>
                </c:pt>
                <c:pt idx="494">
                  <c:v>-3.991260322710876E-2</c:v>
                </c:pt>
                <c:pt idx="495">
                  <c:v>-1.8152452206797901E-2</c:v>
                </c:pt>
                <c:pt idx="496">
                  <c:v>7.5526905566454996E-3</c:v>
                </c:pt>
                <c:pt idx="497">
                  <c:v>-3.8060034677155352E-3</c:v>
                </c:pt>
                <c:pt idx="498">
                  <c:v>-7.1266634670781592E-3</c:v>
                </c:pt>
                <c:pt idx="499">
                  <c:v>5.5279434934868031E-3</c:v>
                </c:pt>
                <c:pt idx="500">
                  <c:v>-1.0502088266328433E-2</c:v>
                </c:pt>
                <c:pt idx="501">
                  <c:v>4.9761311052359111E-3</c:v>
                </c:pt>
                <c:pt idx="502">
                  <c:v>6.7699771240965498E-3</c:v>
                </c:pt>
                <c:pt idx="503">
                  <c:v>6.9223218044417584E-3</c:v>
                </c:pt>
                <c:pt idx="504">
                  <c:v>-9.2975528277303432E-3</c:v>
                </c:pt>
                <c:pt idx="505">
                  <c:v>-1.0629548919121171E-3</c:v>
                </c:pt>
                <c:pt idx="506">
                  <c:v>-1.770702796369172E-2</c:v>
                </c:pt>
                <c:pt idx="507">
                  <c:v>7.7110788709625492E-3</c:v>
                </c:pt>
                <c:pt idx="508">
                  <c:v>8.3726664501214357E-3</c:v>
                </c:pt>
                <c:pt idx="509">
                  <c:v>1.4295064060956368E-2</c:v>
                </c:pt>
                <c:pt idx="510">
                  <c:v>3.7620076001080162E-4</c:v>
                </c:pt>
                <c:pt idx="511">
                  <c:v>-3.383892425932144E-3</c:v>
                </c:pt>
                <c:pt idx="512">
                  <c:v>8.1250089029756469E-3</c:v>
                </c:pt>
                <c:pt idx="513">
                  <c:v>8.2336552041742013E-3</c:v>
                </c:pt>
                <c:pt idx="514">
                  <c:v>7.2953181664317411E-3</c:v>
                </c:pt>
                <c:pt idx="515">
                  <c:v>6.8291297207656639E-3</c:v>
                </c:pt>
                <c:pt idx="516">
                  <c:v>1.8434699622580531E-2</c:v>
                </c:pt>
                <c:pt idx="517">
                  <c:v>-1.6002047986061384E-2</c:v>
                </c:pt>
                <c:pt idx="518">
                  <c:v>-6.0994085247354926E-3</c:v>
                </c:pt>
                <c:pt idx="519">
                  <c:v>4.6423847674668542E-3</c:v>
                </c:pt>
                <c:pt idx="520">
                  <c:v>4.3988323727922642E-3</c:v>
                </c:pt>
                <c:pt idx="521">
                  <c:v>4.9456117024997148E-4</c:v>
                </c:pt>
                <c:pt idx="522">
                  <c:v>-6.1112289449685754E-3</c:v>
                </c:pt>
                <c:pt idx="523">
                  <c:v>-3.2729293759407316E-3</c:v>
                </c:pt>
                <c:pt idx="524">
                  <c:v>2.7267150171459498E-3</c:v>
                </c:pt>
                <c:pt idx="525">
                  <c:v>-1.3933340748473516E-2</c:v>
                </c:pt>
                <c:pt idx="526">
                  <c:v>2.4413915873333965E-2</c:v>
                </c:pt>
                <c:pt idx="527">
                  <c:v>2.1838620456679492E-2</c:v>
                </c:pt>
                <c:pt idx="528">
                  <c:v>-2.2880147520715757E-3</c:v>
                </c:pt>
                <c:pt idx="529">
                  <c:v>-1.3606240372727601E-2</c:v>
                </c:pt>
                <c:pt idx="530">
                  <c:v>2.1866059598126264E-2</c:v>
                </c:pt>
                <c:pt idx="531">
                  <c:v>-8.4367348205627874E-3</c:v>
                </c:pt>
                <c:pt idx="532">
                  <c:v>7.5702361933619117E-3</c:v>
                </c:pt>
                <c:pt idx="533">
                  <c:v>-4.5659078847638652E-2</c:v>
                </c:pt>
                <c:pt idx="534">
                  <c:v>-1.0402174085468027E-4</c:v>
                </c:pt>
                <c:pt idx="535">
                  <c:v>6.5841440017340653E-3</c:v>
                </c:pt>
                <c:pt idx="536">
                  <c:v>-1.5901639813508912E-2</c:v>
                </c:pt>
                <c:pt idx="537">
                  <c:v>1.9418161207596578E-3</c:v>
                </c:pt>
                <c:pt idx="538">
                  <c:v>-1.1435590722504265E-2</c:v>
                </c:pt>
                <c:pt idx="539">
                  <c:v>-5.5762497273226415E-3</c:v>
                </c:pt>
                <c:pt idx="540">
                  <c:v>1.0010566434899195E-3</c:v>
                </c:pt>
                <c:pt idx="541">
                  <c:v>-1.9842825103390509E-3</c:v>
                </c:pt>
                <c:pt idx="542">
                  <c:v>5.1730458546665374E-3</c:v>
                </c:pt>
                <c:pt idx="543">
                  <c:v>3.8688662338169722E-3</c:v>
                </c:pt>
                <c:pt idx="544">
                  <c:v>2.8996822213382652E-3</c:v>
                </c:pt>
                <c:pt idx="545">
                  <c:v>4.6419253520801106E-3</c:v>
                </c:pt>
                <c:pt idx="546">
                  <c:v>-9.448002467568167E-3</c:v>
                </c:pt>
                <c:pt idx="547">
                  <c:v>-2.7681422995882998E-3</c:v>
                </c:pt>
                <c:pt idx="548">
                  <c:v>1.0226078103763962E-2</c:v>
                </c:pt>
                <c:pt idx="549">
                  <c:v>5.5444390688608952E-3</c:v>
                </c:pt>
                <c:pt idx="550">
                  <c:v>7.2001821973299192E-3</c:v>
                </c:pt>
                <c:pt idx="551">
                  <c:v>-3.1935849642610666E-4</c:v>
                </c:pt>
                <c:pt idx="552">
                  <c:v>1.2553235100391249E-2</c:v>
                </c:pt>
                <c:pt idx="553">
                  <c:v>-2.5283690584374397E-4</c:v>
                </c:pt>
                <c:pt idx="554">
                  <c:v>3.4192392889177744E-3</c:v>
                </c:pt>
                <c:pt idx="555">
                  <c:v>-5.8225013251379208E-3</c:v>
                </c:pt>
                <c:pt idx="556">
                  <c:v>6.0639125047602521E-3</c:v>
                </c:pt>
                <c:pt idx="557">
                  <c:v>9.4602832517529552E-3</c:v>
                </c:pt>
                <c:pt idx="558">
                  <c:v>2.0367266178008894E-3</c:v>
                </c:pt>
                <c:pt idx="559">
                  <c:v>-1.8465889800066773E-3</c:v>
                </c:pt>
                <c:pt idx="560">
                  <c:v>9.7226105069896877E-3</c:v>
                </c:pt>
                <c:pt idx="561">
                  <c:v>2.7306120567954992E-3</c:v>
                </c:pt>
                <c:pt idx="562">
                  <c:v>-8.0385358558730906E-3</c:v>
                </c:pt>
                <c:pt idx="563">
                  <c:v>8.3290204648968375E-3</c:v>
                </c:pt>
                <c:pt idx="564">
                  <c:v>1.2557245724044964E-2</c:v>
                </c:pt>
                <c:pt idx="565">
                  <c:v>-9.2268303717421259E-4</c:v>
                </c:pt>
                <c:pt idx="566">
                  <c:v>2.5771823864468423E-3</c:v>
                </c:pt>
                <c:pt idx="567">
                  <c:v>-4.3422277901021579E-3</c:v>
                </c:pt>
                <c:pt idx="568">
                  <c:v>2.5394283305266137E-3</c:v>
                </c:pt>
                <c:pt idx="569">
                  <c:v>1.5367718204536581E-2</c:v>
                </c:pt>
                <c:pt idx="570">
                  <c:v>-1.3203933506104697E-2</c:v>
                </c:pt>
                <c:pt idx="571">
                  <c:v>1.9718269532780015E-2</c:v>
                </c:pt>
                <c:pt idx="572">
                  <c:v>-5.7457010607974632E-3</c:v>
                </c:pt>
                <c:pt idx="573">
                  <c:v>-2.3832227077555659E-3</c:v>
                </c:pt>
                <c:pt idx="574">
                  <c:v>-1.7774655937241011E-3</c:v>
                </c:pt>
                <c:pt idx="575">
                  <c:v>6.6746410544214823E-3</c:v>
                </c:pt>
                <c:pt idx="576">
                  <c:v>-2.1093573458316275E-2</c:v>
                </c:pt>
                <c:pt idx="577">
                  <c:v>6.5695630126872233E-3</c:v>
                </c:pt>
                <c:pt idx="578">
                  <c:v>-4.0204104488849217E-3</c:v>
                </c:pt>
                <c:pt idx="579">
                  <c:v>1.4412758685323376E-2</c:v>
                </c:pt>
                <c:pt idx="580">
                  <c:v>1.463264006364951E-2</c:v>
                </c:pt>
                <c:pt idx="581">
                  <c:v>1.2453673805372937E-2</c:v>
                </c:pt>
                <c:pt idx="582">
                  <c:v>-2.5421600630684011E-2</c:v>
                </c:pt>
                <c:pt idx="583">
                  <c:v>-9.5081164729110997E-3</c:v>
                </c:pt>
                <c:pt idx="584">
                  <c:v>8.1106783884135059E-3</c:v>
                </c:pt>
                <c:pt idx="585">
                  <c:v>-9.8913429050234373E-3</c:v>
                </c:pt>
                <c:pt idx="586">
                  <c:v>4.1879727544881758E-3</c:v>
                </c:pt>
                <c:pt idx="587">
                  <c:v>9.5898721497257901E-3</c:v>
                </c:pt>
                <c:pt idx="588">
                  <c:v>-8.3325727961147261E-3</c:v>
                </c:pt>
                <c:pt idx="589">
                  <c:v>1.5539540886158852E-3</c:v>
                </c:pt>
                <c:pt idx="590">
                  <c:v>-7.2620351368094882E-3</c:v>
                </c:pt>
                <c:pt idx="591">
                  <c:v>-6.9358793064918274E-3</c:v>
                </c:pt>
                <c:pt idx="592">
                  <c:v>7.8978497744851411E-3</c:v>
                </c:pt>
                <c:pt idx="593">
                  <c:v>-6.1404048176957335E-3</c:v>
                </c:pt>
                <c:pt idx="594">
                  <c:v>2.2559287817864792E-3</c:v>
                </c:pt>
                <c:pt idx="595">
                  <c:v>6.9044140054210015E-3</c:v>
                </c:pt>
                <c:pt idx="596">
                  <c:v>-2.9328821646832553E-4</c:v>
                </c:pt>
                <c:pt idx="597">
                  <c:v>9.5971831342613664E-4</c:v>
                </c:pt>
                <c:pt idx="598">
                  <c:v>5.8889339275773256E-3</c:v>
                </c:pt>
                <c:pt idx="599">
                  <c:v>-7.339170670436504E-3</c:v>
                </c:pt>
                <c:pt idx="600">
                  <c:v>1.5243056235750764E-3</c:v>
                </c:pt>
                <c:pt idx="601">
                  <c:v>-4.1327707346719542E-4</c:v>
                </c:pt>
                <c:pt idx="602">
                  <c:v>5.2077246919115354E-3</c:v>
                </c:pt>
                <c:pt idx="603">
                  <c:v>-1.2313480125279068E-4</c:v>
                </c:pt>
                <c:pt idx="604">
                  <c:v>-1.5961191019860984E-2</c:v>
                </c:pt>
                <c:pt idx="605">
                  <c:v>5.3277180877474807E-3</c:v>
                </c:pt>
                <c:pt idx="606">
                  <c:v>-8.1800876328756988E-3</c:v>
                </c:pt>
                <c:pt idx="607">
                  <c:v>-7.3591495297892452E-3</c:v>
                </c:pt>
                <c:pt idx="608">
                  <c:v>3.8459150563280057E-3</c:v>
                </c:pt>
                <c:pt idx="609">
                  <c:v>4.0883772617975921E-3</c:v>
                </c:pt>
                <c:pt idx="610">
                  <c:v>1.0039734343377548E-2</c:v>
                </c:pt>
                <c:pt idx="611">
                  <c:v>2.6437013290925605E-3</c:v>
                </c:pt>
                <c:pt idx="612">
                  <c:v>5.6299459947643984E-3</c:v>
                </c:pt>
                <c:pt idx="613">
                  <c:v>1.3314565624078839E-2</c:v>
                </c:pt>
                <c:pt idx="614">
                  <c:v>7.1553109743961287E-3</c:v>
                </c:pt>
                <c:pt idx="615">
                  <c:v>5.5656013334755136E-3</c:v>
                </c:pt>
                <c:pt idx="616">
                  <c:v>4.6126305005043657E-4</c:v>
                </c:pt>
                <c:pt idx="617">
                  <c:v>-1.6802335596675211E-4</c:v>
                </c:pt>
                <c:pt idx="618">
                  <c:v>-5.7271482017035285E-3</c:v>
                </c:pt>
                <c:pt idx="619">
                  <c:v>1.0360719473781024E-2</c:v>
                </c:pt>
                <c:pt idx="620">
                  <c:v>7.2575463919654203E-3</c:v>
                </c:pt>
                <c:pt idx="621">
                  <c:v>-8.0077861586381853E-3</c:v>
                </c:pt>
                <c:pt idx="622">
                  <c:v>7.1025216036883559E-3</c:v>
                </c:pt>
                <c:pt idx="623">
                  <c:v>1.3161101120323161E-2</c:v>
                </c:pt>
                <c:pt idx="624">
                  <c:v>5.5303018065607319E-3</c:v>
                </c:pt>
                <c:pt idx="625">
                  <c:v>2.3837936260980932E-2</c:v>
                </c:pt>
                <c:pt idx="626">
                  <c:v>6.1781494066429294E-3</c:v>
                </c:pt>
                <c:pt idx="627">
                  <c:v>-3.3045022690106438E-2</c:v>
                </c:pt>
                <c:pt idx="628">
                  <c:v>-3.0410614552231824E-3</c:v>
                </c:pt>
                <c:pt idx="629">
                  <c:v>-1.2363846926252938E-2</c:v>
                </c:pt>
                <c:pt idx="630">
                  <c:v>1.7786571417231006E-3</c:v>
                </c:pt>
                <c:pt idx="631">
                  <c:v>-4.7197972422572954E-3</c:v>
                </c:pt>
                <c:pt idx="632">
                  <c:v>9.5113525637135557E-3</c:v>
                </c:pt>
                <c:pt idx="633">
                  <c:v>1.6922803489186893E-2</c:v>
                </c:pt>
                <c:pt idx="634">
                  <c:v>-2.515051820216966E-2</c:v>
                </c:pt>
                <c:pt idx="635">
                  <c:v>2.5424708828684596E-3</c:v>
                </c:pt>
                <c:pt idx="636">
                  <c:v>-8.1007817421083553E-3</c:v>
                </c:pt>
                <c:pt idx="637">
                  <c:v>6.5635996952593386E-3</c:v>
                </c:pt>
                <c:pt idx="638">
                  <c:v>1.3767094884328652E-4</c:v>
                </c:pt>
                <c:pt idx="639">
                  <c:v>7.6075406375258172E-3</c:v>
                </c:pt>
                <c:pt idx="640">
                  <c:v>-9.7797401393471747E-3</c:v>
                </c:pt>
                <c:pt idx="641">
                  <c:v>5.4417103568579206E-3</c:v>
                </c:pt>
                <c:pt idx="642">
                  <c:v>-1.0819274263651233E-2</c:v>
                </c:pt>
                <c:pt idx="643">
                  <c:v>3.7519800601194088E-3</c:v>
                </c:pt>
                <c:pt idx="644">
                  <c:v>1.4032794434971086E-2</c:v>
                </c:pt>
                <c:pt idx="645">
                  <c:v>-9.1296493192670088E-3</c:v>
                </c:pt>
                <c:pt idx="646">
                  <c:v>-2.9503085563142408E-3</c:v>
                </c:pt>
                <c:pt idx="647">
                  <c:v>7.3970789931017107E-3</c:v>
                </c:pt>
                <c:pt idx="648">
                  <c:v>-1.8971901507276151E-2</c:v>
                </c:pt>
                <c:pt idx="649">
                  <c:v>-1.809915436639438E-3</c:v>
                </c:pt>
                <c:pt idx="650">
                  <c:v>1.4774022388187944E-3</c:v>
                </c:pt>
                <c:pt idx="651">
                  <c:v>-5.3588963015365886E-4</c:v>
                </c:pt>
                <c:pt idx="652">
                  <c:v>1.8520982563288661E-3</c:v>
                </c:pt>
                <c:pt idx="653">
                  <c:v>3.3700129886785864E-3</c:v>
                </c:pt>
                <c:pt idx="654">
                  <c:v>-3.738237698089843E-3</c:v>
                </c:pt>
                <c:pt idx="655">
                  <c:v>-2.3280758530555175E-3</c:v>
                </c:pt>
                <c:pt idx="656">
                  <c:v>-3.1978916235500228E-4</c:v>
                </c:pt>
                <c:pt idx="657">
                  <c:v>1.0217904412716696E-2</c:v>
                </c:pt>
                <c:pt idx="658">
                  <c:v>4.9198151941338914E-3</c:v>
                </c:pt>
                <c:pt idx="659">
                  <c:v>3.1419958479871795E-3</c:v>
                </c:pt>
                <c:pt idx="660">
                  <c:v>2.5656588125656356E-3</c:v>
                </c:pt>
                <c:pt idx="661">
                  <c:v>6.2874101991567182E-3</c:v>
                </c:pt>
                <c:pt idx="662">
                  <c:v>3.2797051520271834E-4</c:v>
                </c:pt>
                <c:pt idx="663">
                  <c:v>4.7965239197513849E-3</c:v>
                </c:pt>
                <c:pt idx="664">
                  <c:v>1.149953721471427E-2</c:v>
                </c:pt>
                <c:pt idx="665">
                  <c:v>-4.3289446662368248E-3</c:v>
                </c:pt>
                <c:pt idx="666">
                  <c:v>3.4855815182714299E-4</c:v>
                </c:pt>
                <c:pt idx="667">
                  <c:v>-3.0694345673504975E-3</c:v>
                </c:pt>
                <c:pt idx="668">
                  <c:v>1.1321233556505089E-2</c:v>
                </c:pt>
                <c:pt idx="669">
                  <c:v>9.073043787299279E-3</c:v>
                </c:pt>
                <c:pt idx="670">
                  <c:v>-1.5532823193442446E-2</c:v>
                </c:pt>
                <c:pt idx="671">
                  <c:v>9.961294729501839E-4</c:v>
                </c:pt>
                <c:pt idx="672">
                  <c:v>4.1792117357478944E-3</c:v>
                </c:pt>
                <c:pt idx="673">
                  <c:v>1.1712087111497956E-2</c:v>
                </c:pt>
                <c:pt idx="674">
                  <c:v>1.6337494871048353E-3</c:v>
                </c:pt>
                <c:pt idx="675">
                  <c:v>2.6134122318841142E-3</c:v>
                </c:pt>
                <c:pt idx="676">
                  <c:v>-1.6111264576143165E-2</c:v>
                </c:pt>
                <c:pt idx="677">
                  <c:v>8.031099776580123E-3</c:v>
                </c:pt>
                <c:pt idx="678">
                  <c:v>5.0537403815623886E-3</c:v>
                </c:pt>
                <c:pt idx="679">
                  <c:v>1.5555340227460656E-3</c:v>
                </c:pt>
                <c:pt idx="680">
                  <c:v>2.0551370759017303E-2</c:v>
                </c:pt>
                <c:pt idx="681">
                  <c:v>-1.7823058844358367E-2</c:v>
                </c:pt>
                <c:pt idx="682">
                  <c:v>1.182279449593599E-2</c:v>
                </c:pt>
                <c:pt idx="683">
                  <c:v>-5.3586091913982239E-3</c:v>
                </c:pt>
                <c:pt idx="684">
                  <c:v>-7.1278639310612749E-3</c:v>
                </c:pt>
                <c:pt idx="685">
                  <c:v>-2.6890753056451082E-4</c:v>
                </c:pt>
                <c:pt idx="686">
                  <c:v>-1.3804421096327371E-3</c:v>
                </c:pt>
                <c:pt idx="687">
                  <c:v>5.5168038846708338E-3</c:v>
                </c:pt>
                <c:pt idx="688">
                  <c:v>-2.2267326405975155E-4</c:v>
                </c:pt>
                <c:pt idx="689">
                  <c:v>1.0085169570352272E-2</c:v>
                </c:pt>
                <c:pt idx="690">
                  <c:v>3.2990164045682679E-3</c:v>
                </c:pt>
                <c:pt idx="691">
                  <c:v>-2.4114292973671306E-2</c:v>
                </c:pt>
                <c:pt idx="692">
                  <c:v>-1.855219017368504E-3</c:v>
                </c:pt>
                <c:pt idx="693">
                  <c:v>9.0689905393424308E-3</c:v>
                </c:pt>
                <c:pt idx="694">
                  <c:v>-1.5906166957155373E-3</c:v>
                </c:pt>
                <c:pt idx="695">
                  <c:v>-7.583802512742125E-4</c:v>
                </c:pt>
                <c:pt idx="696">
                  <c:v>6.1316254423888321E-3</c:v>
                </c:pt>
                <c:pt idx="697">
                  <c:v>1.4178458032932067E-3</c:v>
                </c:pt>
                <c:pt idx="698">
                  <c:v>-5.6991850410233929E-3</c:v>
                </c:pt>
                <c:pt idx="699">
                  <c:v>-6.35096512426958E-3</c:v>
                </c:pt>
                <c:pt idx="700">
                  <c:v>-5.4096247555297133E-4</c:v>
                </c:pt>
                <c:pt idx="701">
                  <c:v>2.3492313271541313E-3</c:v>
                </c:pt>
                <c:pt idx="702">
                  <c:v>2.772770078795353E-3</c:v>
                </c:pt>
                <c:pt idx="703">
                  <c:v>7.7554652587979935E-4</c:v>
                </c:pt>
                <c:pt idx="704">
                  <c:v>9.0789517570526862E-3</c:v>
                </c:pt>
                <c:pt idx="705">
                  <c:v>1.434686468262522E-3</c:v>
                </c:pt>
                <c:pt idx="706">
                  <c:v>7.4906380161905081E-3</c:v>
                </c:pt>
                <c:pt idx="707">
                  <c:v>6.9015454470095253E-4</c:v>
                </c:pt>
                <c:pt idx="708">
                  <c:v>4.2104475507908062E-3</c:v>
                </c:pt>
                <c:pt idx="709">
                  <c:v>-5.8539379329832003E-3</c:v>
                </c:pt>
                <c:pt idx="710">
                  <c:v>2.9007617155291914E-3</c:v>
                </c:pt>
                <c:pt idx="711">
                  <c:v>-6.3252818972762033E-3</c:v>
                </c:pt>
                <c:pt idx="712">
                  <c:v>3.5512584335109718E-3</c:v>
                </c:pt>
                <c:pt idx="713">
                  <c:v>1.1028061006589855E-3</c:v>
                </c:pt>
                <c:pt idx="714">
                  <c:v>5.3186009368715349E-3</c:v>
                </c:pt>
                <c:pt idx="715">
                  <c:v>1.3689213253541544E-3</c:v>
                </c:pt>
                <c:pt idx="716">
                  <c:v>-5.5716730066848589E-5</c:v>
                </c:pt>
                <c:pt idx="717">
                  <c:v>8.4433423576586886E-3</c:v>
                </c:pt>
                <c:pt idx="718">
                  <c:v>4.8745956215488677E-3</c:v>
                </c:pt>
                <c:pt idx="719">
                  <c:v>5.9755124078545397E-3</c:v>
                </c:pt>
                <c:pt idx="720">
                  <c:v>3.143398706500472E-2</c:v>
                </c:pt>
                <c:pt idx="721">
                  <c:v>-5.2339591553078151E-3</c:v>
                </c:pt>
                <c:pt idx="722">
                  <c:v>2.2907352253743072E-3</c:v>
                </c:pt>
                <c:pt idx="723">
                  <c:v>-1.3102848071890464E-3</c:v>
                </c:pt>
                <c:pt idx="724">
                  <c:v>-7.5057979034687163E-3</c:v>
                </c:pt>
                <c:pt idx="725">
                  <c:v>1.8487934956342437E-2</c:v>
                </c:pt>
                <c:pt idx="726">
                  <c:v>-9.0321727751597226E-3</c:v>
                </c:pt>
                <c:pt idx="727">
                  <c:v>-1.214966182346578E-3</c:v>
                </c:pt>
                <c:pt idx="728">
                  <c:v>7.1982414528909047E-3</c:v>
                </c:pt>
                <c:pt idx="729">
                  <c:v>-2.7494820806836457E-3</c:v>
                </c:pt>
                <c:pt idx="730">
                  <c:v>-5.2089725733433824E-3</c:v>
                </c:pt>
                <c:pt idx="731">
                  <c:v>9.6322294257662755E-3</c:v>
                </c:pt>
                <c:pt idx="732">
                  <c:v>-1.0786330952426868E-2</c:v>
                </c:pt>
                <c:pt idx="733">
                  <c:v>-1.0897820126015789E-2</c:v>
                </c:pt>
                <c:pt idx="734">
                  <c:v>-6.6398214612706881E-3</c:v>
                </c:pt>
                <c:pt idx="735">
                  <c:v>8.5504430316950212E-3</c:v>
                </c:pt>
                <c:pt idx="736">
                  <c:v>4.7134113504398913E-3</c:v>
                </c:pt>
                <c:pt idx="737">
                  <c:v>2.1099874061447305E-3</c:v>
                </c:pt>
                <c:pt idx="738">
                  <c:v>-1.2538603766240036E-3</c:v>
                </c:pt>
                <c:pt idx="739">
                  <c:v>-5.0685726262052998E-3</c:v>
                </c:pt>
                <c:pt idx="740">
                  <c:v>1.5108772370914377E-2</c:v>
                </c:pt>
                <c:pt idx="741">
                  <c:v>8.2615910383195788E-3</c:v>
                </c:pt>
                <c:pt idx="742">
                  <c:v>1.6811772171990574E-2</c:v>
                </c:pt>
                <c:pt idx="743">
                  <c:v>2.1159349543695596E-2</c:v>
                </c:pt>
                <c:pt idx="744">
                  <c:v>1.1332609991199463E-2</c:v>
                </c:pt>
                <c:pt idx="745">
                  <c:v>1.2000462926020439E-2</c:v>
                </c:pt>
                <c:pt idx="746">
                  <c:v>-1.5401405141426757E-2</c:v>
                </c:pt>
                <c:pt idx="747">
                  <c:v>1.1988110878039649E-2</c:v>
                </c:pt>
                <c:pt idx="748">
                  <c:v>-1.4455775601896044E-2</c:v>
                </c:pt>
                <c:pt idx="749">
                  <c:v>1.1823628608237114E-2</c:v>
                </c:pt>
                <c:pt idx="750">
                  <c:v>-1.5661207869008046E-2</c:v>
                </c:pt>
                <c:pt idx="751">
                  <c:v>-1.4891609638710224E-2</c:v>
                </c:pt>
                <c:pt idx="752">
                  <c:v>-9.5054300312866439E-3</c:v>
                </c:pt>
                <c:pt idx="753">
                  <c:v>9.5909252456880256E-3</c:v>
                </c:pt>
                <c:pt idx="754">
                  <c:v>-2.2572774857193487E-3</c:v>
                </c:pt>
                <c:pt idx="755">
                  <c:v>5.5298462710346987E-3</c:v>
                </c:pt>
                <c:pt idx="756">
                  <c:v>-1.1034872261587966E-2</c:v>
                </c:pt>
                <c:pt idx="757">
                  <c:v>-4.3723102349891305E-3</c:v>
                </c:pt>
                <c:pt idx="758">
                  <c:v>4.5877433636824939E-3</c:v>
                </c:pt>
                <c:pt idx="759">
                  <c:v>-3.0578230451563963E-3</c:v>
                </c:pt>
                <c:pt idx="760">
                  <c:v>-2.8714860729462909E-3</c:v>
                </c:pt>
                <c:pt idx="761">
                  <c:v>2.3845067885558098E-3</c:v>
                </c:pt>
                <c:pt idx="762">
                  <c:v>7.9882472296926329E-4</c:v>
                </c:pt>
                <c:pt idx="763">
                  <c:v>2.4305479358981849E-2</c:v>
                </c:pt>
                <c:pt idx="764">
                  <c:v>-4.8797648659566588E-3</c:v>
                </c:pt>
                <c:pt idx="765">
                  <c:v>4.0110983289456583E-3</c:v>
                </c:pt>
                <c:pt idx="766">
                  <c:v>-9.0549735614840342E-4</c:v>
                </c:pt>
                <c:pt idx="767">
                  <c:v>-1.0258917990087798E-3</c:v>
                </c:pt>
                <c:pt idx="768">
                  <c:v>7.4317234604325006E-3</c:v>
                </c:pt>
                <c:pt idx="769">
                  <c:v>1.335831384428806E-2</c:v>
                </c:pt>
                <c:pt idx="770">
                  <c:v>2.0529407130876275E-2</c:v>
                </c:pt>
                <c:pt idx="771">
                  <c:v>-2.5437122476227418E-2</c:v>
                </c:pt>
                <c:pt idx="772">
                  <c:v>-1.3501086819121026E-3</c:v>
                </c:pt>
                <c:pt idx="773">
                  <c:v>1.4431587181812564E-3</c:v>
                </c:pt>
                <c:pt idx="774">
                  <c:v>2.6267071644051005E-3</c:v>
                </c:pt>
                <c:pt idx="775">
                  <c:v>8.333227202016515E-3</c:v>
                </c:pt>
                <c:pt idx="776">
                  <c:v>2.9327461516234308E-3</c:v>
                </c:pt>
                <c:pt idx="777">
                  <c:v>-9.4462223314486522E-3</c:v>
                </c:pt>
                <c:pt idx="778">
                  <c:v>-2.1779045604189218E-3</c:v>
                </c:pt>
                <c:pt idx="779">
                  <c:v>-3.5165846277760478E-3</c:v>
                </c:pt>
                <c:pt idx="780">
                  <c:v>-2.1481306423272789E-3</c:v>
                </c:pt>
                <c:pt idx="781">
                  <c:v>-2.9449799405036857E-3</c:v>
                </c:pt>
                <c:pt idx="782">
                  <c:v>8.0646239533190053E-3</c:v>
                </c:pt>
                <c:pt idx="783">
                  <c:v>1.882792145957744E-3</c:v>
                </c:pt>
                <c:pt idx="784">
                  <c:v>-5.4931491228427847E-3</c:v>
                </c:pt>
                <c:pt idx="785">
                  <c:v>2.0457583439795913E-3</c:v>
                </c:pt>
                <c:pt idx="786">
                  <c:v>-1.2748914760220529E-2</c:v>
                </c:pt>
                <c:pt idx="787">
                  <c:v>7.0793026433986859E-3</c:v>
                </c:pt>
                <c:pt idx="788">
                  <c:v>-4.2943362618785902E-3</c:v>
                </c:pt>
                <c:pt idx="789">
                  <c:v>7.4350416664060717E-3</c:v>
                </c:pt>
                <c:pt idx="790">
                  <c:v>2.0692782532495367E-2</c:v>
                </c:pt>
                <c:pt idx="791">
                  <c:v>4.3914037017836428E-5</c:v>
                </c:pt>
                <c:pt idx="792">
                  <c:v>8.2033384210796912E-3</c:v>
                </c:pt>
                <c:pt idx="793">
                  <c:v>-3.7119530977579359E-3</c:v>
                </c:pt>
                <c:pt idx="794">
                  <c:v>9.0253091378096617E-3</c:v>
                </c:pt>
                <c:pt idx="795">
                  <c:v>5.818122206259508E-3</c:v>
                </c:pt>
                <c:pt idx="796">
                  <c:v>2.0045694421543039E-2</c:v>
                </c:pt>
                <c:pt idx="797">
                  <c:v>4.4028491754157248E-3</c:v>
                </c:pt>
                <c:pt idx="798">
                  <c:v>-8.0620186660975302E-3</c:v>
                </c:pt>
                <c:pt idx="799">
                  <c:v>7.0602338638492456E-3</c:v>
                </c:pt>
                <c:pt idx="800">
                  <c:v>5.1651184947959644E-3</c:v>
                </c:pt>
                <c:pt idx="801">
                  <c:v>5.4532075863259755E-2</c:v>
                </c:pt>
                <c:pt idx="802">
                  <c:v>-2.2351095487919016E-3</c:v>
                </c:pt>
                <c:pt idx="803">
                  <c:v>1.9541510600594645E-2</c:v>
                </c:pt>
                <c:pt idx="804">
                  <c:v>1.9863117156860861E-2</c:v>
                </c:pt>
                <c:pt idx="805">
                  <c:v>3.2118272025184282E-2</c:v>
                </c:pt>
                <c:pt idx="806">
                  <c:v>2.5728594865627601E-2</c:v>
                </c:pt>
                <c:pt idx="807">
                  <c:v>4.2421962996199835E-3</c:v>
                </c:pt>
                <c:pt idx="808">
                  <c:v>-1.1423784131628055E-3</c:v>
                </c:pt>
                <c:pt idx="809">
                  <c:v>-4.0276617064516414E-2</c:v>
                </c:pt>
                <c:pt idx="810">
                  <c:v>-1.5024492247430113E-2</c:v>
                </c:pt>
                <c:pt idx="811">
                  <c:v>-1.7349348194417205E-2</c:v>
                </c:pt>
                <c:pt idx="812">
                  <c:v>1.1201408348913151E-2</c:v>
                </c:pt>
                <c:pt idx="813">
                  <c:v>-1.8929732417917862E-4</c:v>
                </c:pt>
                <c:pt idx="814">
                  <c:v>-2.003907008012459E-2</c:v>
                </c:pt>
                <c:pt idx="815">
                  <c:v>5.848215664703795E-3</c:v>
                </c:pt>
                <c:pt idx="816">
                  <c:v>-5.1535953319087151E-4</c:v>
                </c:pt>
                <c:pt idx="817">
                  <c:v>1.7276416999771324E-2</c:v>
                </c:pt>
                <c:pt idx="818">
                  <c:v>-2.73552142037762E-2</c:v>
                </c:pt>
                <c:pt idx="819">
                  <c:v>2.7874443999709141E-3</c:v>
                </c:pt>
                <c:pt idx="820">
                  <c:v>-7.8304199570367709E-3</c:v>
                </c:pt>
                <c:pt idx="821">
                  <c:v>6.5742957575102914E-3</c:v>
                </c:pt>
                <c:pt idx="822">
                  <c:v>9.4274900813296511E-4</c:v>
                </c:pt>
                <c:pt idx="823">
                  <c:v>7.858133964293636E-3</c:v>
                </c:pt>
                <c:pt idx="824">
                  <c:v>5.5295415241415576E-4</c:v>
                </c:pt>
                <c:pt idx="825">
                  <c:v>8.8039979761348145E-3</c:v>
                </c:pt>
                <c:pt idx="826">
                  <c:v>1.0828104780992482E-2</c:v>
                </c:pt>
                <c:pt idx="827">
                  <c:v>4.2922774152508549E-4</c:v>
                </c:pt>
                <c:pt idx="828">
                  <c:v>2.7113775363390184E-3</c:v>
                </c:pt>
                <c:pt idx="829">
                  <c:v>-2.12491838506148E-3</c:v>
                </c:pt>
                <c:pt idx="830">
                  <c:v>-4.8771967061614942E-3</c:v>
                </c:pt>
                <c:pt idx="831">
                  <c:v>2.4958363761486458E-2</c:v>
                </c:pt>
                <c:pt idx="832">
                  <c:v>-1.0736356732081913E-2</c:v>
                </c:pt>
                <c:pt idx="833">
                  <c:v>-9.3539050408915207E-4</c:v>
                </c:pt>
                <c:pt idx="834">
                  <c:v>2.0958533464222519E-3</c:v>
                </c:pt>
                <c:pt idx="835">
                  <c:v>5.718239441225393E-3</c:v>
                </c:pt>
                <c:pt idx="836">
                  <c:v>-3.7160746080526282E-2</c:v>
                </c:pt>
                <c:pt idx="837">
                  <c:v>-1.0591387765865734E-2</c:v>
                </c:pt>
                <c:pt idx="838">
                  <c:v>-1.0943259637885975E-2</c:v>
                </c:pt>
                <c:pt idx="839">
                  <c:v>6.3442233421271994E-4</c:v>
                </c:pt>
                <c:pt idx="840">
                  <c:v>8.5184890455371615E-3</c:v>
                </c:pt>
                <c:pt idx="841">
                  <c:v>-1.0767959925595092E-3</c:v>
                </c:pt>
                <c:pt idx="842">
                  <c:v>3.0863702112253157E-4</c:v>
                </c:pt>
                <c:pt idx="843">
                  <c:v>2.7534228871891123E-3</c:v>
                </c:pt>
                <c:pt idx="844">
                  <c:v>2.0449927706317018E-2</c:v>
                </c:pt>
                <c:pt idx="845">
                  <c:v>-1.7834073150862072E-2</c:v>
                </c:pt>
                <c:pt idx="846">
                  <c:v>1.8151393252192543E-2</c:v>
                </c:pt>
                <c:pt idx="847">
                  <c:v>-7.907498784728309E-3</c:v>
                </c:pt>
                <c:pt idx="848">
                  <c:v>-1.5153019696412265E-2</c:v>
                </c:pt>
                <c:pt idx="849">
                  <c:v>1.3703764448223205E-2</c:v>
                </c:pt>
                <c:pt idx="850">
                  <c:v>-1.6862464742443634E-3</c:v>
                </c:pt>
                <c:pt idx="851">
                  <c:v>-1.0159661002726226E-2</c:v>
                </c:pt>
                <c:pt idx="852">
                  <c:v>-3.8803349357176937E-5</c:v>
                </c:pt>
                <c:pt idx="853">
                  <c:v>-1.410444125162928E-2</c:v>
                </c:pt>
                <c:pt idx="854">
                  <c:v>5.6320347369929842E-3</c:v>
                </c:pt>
                <c:pt idx="855">
                  <c:v>-3.8571389365289858E-3</c:v>
                </c:pt>
                <c:pt idx="856">
                  <c:v>2.1486352702553627E-2</c:v>
                </c:pt>
                <c:pt idx="857">
                  <c:v>-3.3341556536165134E-3</c:v>
                </c:pt>
                <c:pt idx="858">
                  <c:v>-1.4089939033455144E-2</c:v>
                </c:pt>
                <c:pt idx="859">
                  <c:v>1.0845443969997788E-2</c:v>
                </c:pt>
                <c:pt idx="860">
                  <c:v>-4.9628603379147651E-3</c:v>
                </c:pt>
                <c:pt idx="861">
                  <c:v>-3.5993417788197151E-3</c:v>
                </c:pt>
                <c:pt idx="862">
                  <c:v>-1.102441016707767E-2</c:v>
                </c:pt>
                <c:pt idx="863">
                  <c:v>-8.5216171424015389E-3</c:v>
                </c:pt>
                <c:pt idx="864">
                  <c:v>1.1568233280577938E-2</c:v>
                </c:pt>
                <c:pt idx="865">
                  <c:v>2.8632854436872562E-2</c:v>
                </c:pt>
                <c:pt idx="866">
                  <c:v>7.201375766248499E-3</c:v>
                </c:pt>
                <c:pt idx="867">
                  <c:v>2.4000210856521577E-3</c:v>
                </c:pt>
                <c:pt idx="868">
                  <c:v>-1.3135377804230743E-2</c:v>
                </c:pt>
                <c:pt idx="869">
                  <c:v>6.7140483808846322E-3</c:v>
                </c:pt>
                <c:pt idx="870">
                  <c:v>1.2355947366659801E-2</c:v>
                </c:pt>
                <c:pt idx="871">
                  <c:v>1.534868556300403E-2</c:v>
                </c:pt>
                <c:pt idx="872">
                  <c:v>-6.8139244946736535E-3</c:v>
                </c:pt>
                <c:pt idx="873">
                  <c:v>-3.2495448776976021E-2</c:v>
                </c:pt>
                <c:pt idx="874">
                  <c:v>-8.2568611190116841E-4</c:v>
                </c:pt>
                <c:pt idx="875">
                  <c:v>-5.5745353875432131E-3</c:v>
                </c:pt>
                <c:pt idx="876">
                  <c:v>-2.4712408636713623E-3</c:v>
                </c:pt>
                <c:pt idx="877">
                  <c:v>-1.8243054501255435E-2</c:v>
                </c:pt>
                <c:pt idx="878">
                  <c:v>-6.7193035390224988E-3</c:v>
                </c:pt>
                <c:pt idx="879">
                  <c:v>-5.7282253834416716E-3</c:v>
                </c:pt>
                <c:pt idx="880">
                  <c:v>5.2217624024771267E-3</c:v>
                </c:pt>
                <c:pt idx="881">
                  <c:v>1.0171789017517511E-2</c:v>
                </c:pt>
                <c:pt idx="882">
                  <c:v>3.3893218963268962E-3</c:v>
                </c:pt>
                <c:pt idx="883">
                  <c:v>3.9629503998158148E-3</c:v>
                </c:pt>
                <c:pt idx="884">
                  <c:v>2.0470408292879421E-2</c:v>
                </c:pt>
                <c:pt idx="885">
                  <c:v>-5.8876564926387048E-3</c:v>
                </c:pt>
                <c:pt idx="886">
                  <c:v>1.2194395233771707E-2</c:v>
                </c:pt>
                <c:pt idx="887">
                  <c:v>1.368615893066375E-2</c:v>
                </c:pt>
                <c:pt idx="888">
                  <c:v>-1.9482267165843357E-2</c:v>
                </c:pt>
                <c:pt idx="889">
                  <c:v>-5.3679478861311941E-3</c:v>
                </c:pt>
                <c:pt idx="890">
                  <c:v>-6.7487278117127065E-4</c:v>
                </c:pt>
                <c:pt idx="891">
                  <c:v>1.5742791329766113E-2</c:v>
                </c:pt>
                <c:pt idx="892">
                  <c:v>-7.7693811083186758E-3</c:v>
                </c:pt>
                <c:pt idx="893">
                  <c:v>2.9023574678461339E-2</c:v>
                </c:pt>
                <c:pt idx="894">
                  <c:v>-2.0203712991947037E-3</c:v>
                </c:pt>
                <c:pt idx="895">
                  <c:v>-3.3921052728488835E-3</c:v>
                </c:pt>
                <c:pt idx="896">
                  <c:v>1.714150091640931E-2</c:v>
                </c:pt>
                <c:pt idx="897">
                  <c:v>-5.4530634370921057E-3</c:v>
                </c:pt>
                <c:pt idx="898">
                  <c:v>4.0244740222885756E-3</c:v>
                </c:pt>
                <c:pt idx="899">
                  <c:v>-3.3894480455809679E-2</c:v>
                </c:pt>
                <c:pt idx="900">
                  <c:v>1.8896577752173283E-2</c:v>
                </c:pt>
                <c:pt idx="901">
                  <c:v>-6.8591224416799986E-3</c:v>
                </c:pt>
                <c:pt idx="902">
                  <c:v>7.111239768519519E-3</c:v>
                </c:pt>
                <c:pt idx="903">
                  <c:v>-4.8267744056102284E-3</c:v>
                </c:pt>
                <c:pt idx="904">
                  <c:v>-1.7415362459942019E-3</c:v>
                </c:pt>
                <c:pt idx="905">
                  <c:v>3.485725588827196E-2</c:v>
                </c:pt>
                <c:pt idx="906">
                  <c:v>4.5741211170950095E-3</c:v>
                </c:pt>
                <c:pt idx="907">
                  <c:v>4.6017086285373692E-3</c:v>
                </c:pt>
                <c:pt idx="908">
                  <c:v>-4.7823555614263651E-2</c:v>
                </c:pt>
                <c:pt idx="909">
                  <c:v>-8.3515452123043895E-3</c:v>
                </c:pt>
                <c:pt idx="910">
                  <c:v>-1.4594190904908535E-2</c:v>
                </c:pt>
                <c:pt idx="911">
                  <c:v>2.4534843646654972E-3</c:v>
                </c:pt>
                <c:pt idx="912">
                  <c:v>2.8451546011977032E-2</c:v>
                </c:pt>
                <c:pt idx="913">
                  <c:v>-1.1389417868305145E-4</c:v>
                </c:pt>
                <c:pt idx="914">
                  <c:v>3.5611427597542072E-2</c:v>
                </c:pt>
                <c:pt idx="915">
                  <c:v>2.4416357452671282E-2</c:v>
                </c:pt>
                <c:pt idx="916">
                  <c:v>1.819180449906448E-2</c:v>
                </c:pt>
                <c:pt idx="917">
                  <c:v>-8.0821291259099686E-3</c:v>
                </c:pt>
                <c:pt idx="918">
                  <c:v>2.4882021031223424E-2</c:v>
                </c:pt>
                <c:pt idx="919">
                  <c:v>3.0676402260230431E-3</c:v>
                </c:pt>
                <c:pt idx="920">
                  <c:v>1.5306461910074504E-2</c:v>
                </c:pt>
                <c:pt idx="921">
                  <c:v>1.6417567590422209E-2</c:v>
                </c:pt>
                <c:pt idx="922">
                  <c:v>1.368771698084425E-2</c:v>
                </c:pt>
                <c:pt idx="923">
                  <c:v>-7.0357432179840151E-3</c:v>
                </c:pt>
                <c:pt idx="924">
                  <c:v>1.0757222627477078E-2</c:v>
                </c:pt>
                <c:pt idx="925">
                  <c:v>-2.0787998729184947E-2</c:v>
                </c:pt>
                <c:pt idx="926">
                  <c:v>3.2841559020787732E-2</c:v>
                </c:pt>
                <c:pt idx="927">
                  <c:v>-6.310066400116365E-4</c:v>
                </c:pt>
                <c:pt idx="928">
                  <c:v>-1.8076094976761214E-2</c:v>
                </c:pt>
                <c:pt idx="929">
                  <c:v>-2.1109039891196387E-2</c:v>
                </c:pt>
                <c:pt idx="930">
                  <c:v>1.0513133052796919E-2</c:v>
                </c:pt>
                <c:pt idx="931">
                  <c:v>-3.0380843548143254E-3</c:v>
                </c:pt>
                <c:pt idx="932">
                  <c:v>1.1538531579268773E-2</c:v>
                </c:pt>
                <c:pt idx="933">
                  <c:v>5.2744571258637055E-3</c:v>
                </c:pt>
                <c:pt idx="934">
                  <c:v>-1.2825669120811496E-2</c:v>
                </c:pt>
                <c:pt idx="935">
                  <c:v>2.0916217379868787E-2</c:v>
                </c:pt>
                <c:pt idx="936">
                  <c:v>-3.6710315546485989E-2</c:v>
                </c:pt>
                <c:pt idx="937">
                  <c:v>-2.0558507793598791E-2</c:v>
                </c:pt>
                <c:pt idx="938">
                  <c:v>2.233639955914668E-2</c:v>
                </c:pt>
                <c:pt idx="939">
                  <c:v>1.7354621290549412E-2</c:v>
                </c:pt>
                <c:pt idx="940">
                  <c:v>3.118231381995603E-2</c:v>
                </c:pt>
                <c:pt idx="941">
                  <c:v>-8.6599413533404116E-3</c:v>
                </c:pt>
                <c:pt idx="942">
                  <c:v>1.4934449679843524E-2</c:v>
                </c:pt>
                <c:pt idx="943">
                  <c:v>1.9381516913124119E-2</c:v>
                </c:pt>
                <c:pt idx="944">
                  <c:v>-3.5632610393892775E-2</c:v>
                </c:pt>
                <c:pt idx="945">
                  <c:v>7.8989283859868815E-4</c:v>
                </c:pt>
                <c:pt idx="946">
                  <c:v>1.7405108558210557E-2</c:v>
                </c:pt>
                <c:pt idx="947">
                  <c:v>3.2147844124694198E-3</c:v>
                </c:pt>
                <c:pt idx="948">
                  <c:v>-4.7487645396372909E-2</c:v>
                </c:pt>
                <c:pt idx="949">
                  <c:v>-3.3014503397070863E-3</c:v>
                </c:pt>
                <c:pt idx="950">
                  <c:v>1.4126339585515886E-2</c:v>
                </c:pt>
                <c:pt idx="951">
                  <c:v>-1.4914791399106204E-3</c:v>
                </c:pt>
                <c:pt idx="952">
                  <c:v>2.2122185345610314E-2</c:v>
                </c:pt>
                <c:pt idx="953">
                  <c:v>4.0228001051028833E-2</c:v>
                </c:pt>
                <c:pt idx="954">
                  <c:v>-2.641149923123386E-2</c:v>
                </c:pt>
                <c:pt idx="955">
                  <c:v>1.7740566595882166E-2</c:v>
                </c:pt>
                <c:pt idx="956">
                  <c:v>-2.9370842981391726E-2</c:v>
                </c:pt>
                <c:pt idx="957">
                  <c:v>1.0855512685531423E-2</c:v>
                </c:pt>
                <c:pt idx="958">
                  <c:v>3.2412875833070084E-3</c:v>
                </c:pt>
                <c:pt idx="959">
                  <c:v>-3.1175635265462871E-2</c:v>
                </c:pt>
                <c:pt idx="960">
                  <c:v>7.5663191838400519E-3</c:v>
                </c:pt>
                <c:pt idx="961">
                  <c:v>1.7679726805238771E-2</c:v>
                </c:pt>
                <c:pt idx="962">
                  <c:v>8.9473599267417867E-2</c:v>
                </c:pt>
                <c:pt idx="963">
                  <c:v>-1.0646659355241951E-2</c:v>
                </c:pt>
                <c:pt idx="964">
                  <c:v>1.7395169497924946E-2</c:v>
                </c:pt>
                <c:pt idx="965">
                  <c:v>2.3180772057868598E-2</c:v>
                </c:pt>
                <c:pt idx="966">
                  <c:v>-1.239543863640279E-2</c:v>
                </c:pt>
                <c:pt idx="967">
                  <c:v>2.2590510966872562E-2</c:v>
                </c:pt>
                <c:pt idx="968">
                  <c:v>-6.0720613698047918E-2</c:v>
                </c:pt>
                <c:pt idx="969">
                  <c:v>7.1388348067264532E-2</c:v>
                </c:pt>
                <c:pt idx="970">
                  <c:v>-0.16883440462698121</c:v>
                </c:pt>
                <c:pt idx="971">
                  <c:v>3.5509431167106654E-3</c:v>
                </c:pt>
                <c:pt idx="972">
                  <c:v>-3.2479443215247178E-2</c:v>
                </c:pt>
                <c:pt idx="973">
                  <c:v>-0.11136841436398123</c:v>
                </c:pt>
                <c:pt idx="974">
                  <c:v>-3.471939052538154E-2</c:v>
                </c:pt>
                <c:pt idx="975">
                  <c:v>-1.7528580823503101E-2</c:v>
                </c:pt>
                <c:pt idx="976">
                  <c:v>9.3717821386272143E-3</c:v>
                </c:pt>
                <c:pt idx="977">
                  <c:v>4.5785165390523066E-3</c:v>
                </c:pt>
                <c:pt idx="978">
                  <c:v>-1.4678100740949069E-2</c:v>
                </c:pt>
                <c:pt idx="979">
                  <c:v>-3.5446081884078592E-2</c:v>
                </c:pt>
                <c:pt idx="980">
                  <c:v>-2.6304586889012129E-2</c:v>
                </c:pt>
                <c:pt idx="981">
                  <c:v>1.4654184599075498E-2</c:v>
                </c:pt>
                <c:pt idx="982">
                  <c:v>-1.4082106406555337E-2</c:v>
                </c:pt>
                <c:pt idx="983">
                  <c:v>-5.401055229089595E-2</c:v>
                </c:pt>
                <c:pt idx="984">
                  <c:v>-1.1950461891913887E-2</c:v>
                </c:pt>
                <c:pt idx="985">
                  <c:v>-1.5304560193371557E-2</c:v>
                </c:pt>
                <c:pt idx="986">
                  <c:v>1.0346254580262572E-2</c:v>
                </c:pt>
                <c:pt idx="987">
                  <c:v>4.3780144452511376E-3</c:v>
                </c:pt>
                <c:pt idx="988">
                  <c:v>1.0470045186646433E-2</c:v>
                </c:pt>
                <c:pt idx="989">
                  <c:v>-7.2731738286097003E-4</c:v>
                </c:pt>
                <c:pt idx="990">
                  <c:v>1.5227158819636529E-3</c:v>
                </c:pt>
                <c:pt idx="991">
                  <c:v>7.2594049458256744E-3</c:v>
                </c:pt>
                <c:pt idx="992">
                  <c:v>7.6698043299898832E-3</c:v>
                </c:pt>
                <c:pt idx="993">
                  <c:v>1.4813014613526533E-3</c:v>
                </c:pt>
                <c:pt idx="994">
                  <c:v>-2.0894605723378293E-4</c:v>
                </c:pt>
                <c:pt idx="995">
                  <c:v>1.0742865988690188E-2</c:v>
                </c:pt>
                <c:pt idx="996">
                  <c:v>1.6700523692871765E-2</c:v>
                </c:pt>
                <c:pt idx="997">
                  <c:v>1.6674245375361326E-2</c:v>
                </c:pt>
                <c:pt idx="998">
                  <c:v>9.8709298908346323E-3</c:v>
                </c:pt>
                <c:pt idx="999">
                  <c:v>-2.2579941197432025E-2</c:v>
                </c:pt>
                <c:pt idx="1000">
                  <c:v>-1.5582324444966702E-2</c:v>
                </c:pt>
                <c:pt idx="1001">
                  <c:v>5.9837578692046511E-3</c:v>
                </c:pt>
                <c:pt idx="1002">
                  <c:v>2.6377679120079881E-2</c:v>
                </c:pt>
                <c:pt idx="1003">
                  <c:v>-2.2772892948156404E-2</c:v>
                </c:pt>
                <c:pt idx="1004">
                  <c:v>1.1328932961940387E-2</c:v>
                </c:pt>
                <c:pt idx="1005">
                  <c:v>3.1395184256001051E-4</c:v>
                </c:pt>
                <c:pt idx="1006">
                  <c:v>-5.5427336249916038E-3</c:v>
                </c:pt>
                <c:pt idx="1007">
                  <c:v>-6.2614732399213901E-3</c:v>
                </c:pt>
                <c:pt idx="1008">
                  <c:v>-5.4560511412477721E-3</c:v>
                </c:pt>
                <c:pt idx="1009">
                  <c:v>8.6575536065076775E-3</c:v>
                </c:pt>
                <c:pt idx="1010">
                  <c:v>7.7059403835004594E-3</c:v>
                </c:pt>
                <c:pt idx="1011">
                  <c:v>-6.5816240519419407E-3</c:v>
                </c:pt>
                <c:pt idx="1012">
                  <c:v>1.6041689240446487E-3</c:v>
                </c:pt>
                <c:pt idx="1013">
                  <c:v>-4.91014453494112E-3</c:v>
                </c:pt>
                <c:pt idx="1014">
                  <c:v>4.7747273461590006E-4</c:v>
                </c:pt>
                <c:pt idx="1015">
                  <c:v>8.0256007544357889E-3</c:v>
                </c:pt>
                <c:pt idx="1016">
                  <c:v>4.8580827120550448E-3</c:v>
                </c:pt>
                <c:pt idx="1017">
                  <c:v>6.3031375232355221E-3</c:v>
                </c:pt>
                <c:pt idx="1018">
                  <c:v>-4.8219344707415785E-3</c:v>
                </c:pt>
                <c:pt idx="1019">
                  <c:v>-5.331969804438454E-3</c:v>
                </c:pt>
                <c:pt idx="1020">
                  <c:v>1.430592691308708E-2</c:v>
                </c:pt>
                <c:pt idx="1021">
                  <c:v>-1.0285227465952168E-2</c:v>
                </c:pt>
                <c:pt idx="1022">
                  <c:v>-5.6063012881091331E-3</c:v>
                </c:pt>
                <c:pt idx="1023">
                  <c:v>-4.0984447096312571E-3</c:v>
                </c:pt>
                <c:pt idx="1024">
                  <c:v>1.2702918679870093E-2</c:v>
                </c:pt>
                <c:pt idx="1025">
                  <c:v>3.668138690487684E-3</c:v>
                </c:pt>
                <c:pt idx="1026">
                  <c:v>2.0156979042105201E-4</c:v>
                </c:pt>
                <c:pt idx="1027">
                  <c:v>4.7850023908728506E-3</c:v>
                </c:pt>
                <c:pt idx="1028">
                  <c:v>8.6529213548229254E-3</c:v>
                </c:pt>
                <c:pt idx="1029">
                  <c:v>-2.3505485268353445E-3</c:v>
                </c:pt>
                <c:pt idx="1030">
                  <c:v>1.0436736489732175E-2</c:v>
                </c:pt>
                <c:pt idx="1031">
                  <c:v>1.7002757069868738E-3</c:v>
                </c:pt>
                <c:pt idx="1032">
                  <c:v>7.5041931332896824E-3</c:v>
                </c:pt>
                <c:pt idx="1033">
                  <c:v>-9.451979627870406E-3</c:v>
                </c:pt>
                <c:pt idx="1034">
                  <c:v>9.5623989932060761E-3</c:v>
                </c:pt>
                <c:pt idx="1035">
                  <c:v>-2.5292763662111998E-3</c:v>
                </c:pt>
                <c:pt idx="1036">
                  <c:v>1.3365126268119405E-2</c:v>
                </c:pt>
                <c:pt idx="1037">
                  <c:v>6.3056556338393155E-4</c:v>
                </c:pt>
                <c:pt idx="1038">
                  <c:v>-2.2520102143451379E-2</c:v>
                </c:pt>
                <c:pt idx="1039">
                  <c:v>-3.2751470745803601E-3</c:v>
                </c:pt>
                <c:pt idx="1040">
                  <c:v>-5.7861114614747178E-3</c:v>
                </c:pt>
                <c:pt idx="1041">
                  <c:v>-2.3301786785616205E-3</c:v>
                </c:pt>
                <c:pt idx="1042">
                  <c:v>3.6599490492231056E-3</c:v>
                </c:pt>
                <c:pt idx="1043">
                  <c:v>9.1943457104013398E-3</c:v>
                </c:pt>
                <c:pt idx="1044">
                  <c:v>-5.7572467438857136E-4</c:v>
                </c:pt>
                <c:pt idx="1045">
                  <c:v>-2.7991513784397662E-3</c:v>
                </c:pt>
                <c:pt idx="1046">
                  <c:v>1.2486791921995832E-3</c:v>
                </c:pt>
                <c:pt idx="1047">
                  <c:v>-5.4576654896491758E-3</c:v>
                </c:pt>
                <c:pt idx="1048">
                  <c:v>-4.9969373006043365E-3</c:v>
                </c:pt>
                <c:pt idx="1049">
                  <c:v>4.8456717111605161E-3</c:v>
                </c:pt>
                <c:pt idx="1050">
                  <c:v>-3.8324561088974732E-3</c:v>
                </c:pt>
                <c:pt idx="1051">
                  <c:v>-8.278033974849339E-3</c:v>
                </c:pt>
                <c:pt idx="1052">
                  <c:v>1.2713225269059554E-2</c:v>
                </c:pt>
                <c:pt idx="1053">
                  <c:v>-1.6101186993629736E-3</c:v>
                </c:pt>
                <c:pt idx="1054">
                  <c:v>1.6195073971332226E-3</c:v>
                </c:pt>
                <c:pt idx="1055">
                  <c:v>5.8317277522151965E-3</c:v>
                </c:pt>
                <c:pt idx="1056">
                  <c:v>6.4117303899517567E-4</c:v>
                </c:pt>
                <c:pt idx="1057">
                  <c:v>2.5705673295232023E-3</c:v>
                </c:pt>
                <c:pt idx="1058">
                  <c:v>1.6713174945117443E-2</c:v>
                </c:pt>
                <c:pt idx="1059">
                  <c:v>1.0874145167488837E-2</c:v>
                </c:pt>
                <c:pt idx="1060">
                  <c:v>2.3862899193682775E-3</c:v>
                </c:pt>
                <c:pt idx="1061">
                  <c:v>-1.2451579008304137E-3</c:v>
                </c:pt>
                <c:pt idx="1062">
                  <c:v>-3.7412747563277961E-4</c:v>
                </c:pt>
                <c:pt idx="1063">
                  <c:v>4.1117155870108195E-3</c:v>
                </c:pt>
                <c:pt idx="1064">
                  <c:v>3.9002416234673633E-3</c:v>
                </c:pt>
                <c:pt idx="1065">
                  <c:v>8.166264251435372E-3</c:v>
                </c:pt>
                <c:pt idx="1066">
                  <c:v>-5.7621117923990174E-3</c:v>
                </c:pt>
                <c:pt idx="1067">
                  <c:v>6.7712687194688395E-4</c:v>
                </c:pt>
                <c:pt idx="1068">
                  <c:v>7.2844028969758232E-3</c:v>
                </c:pt>
                <c:pt idx="1069">
                  <c:v>-2.1252243561584042E-3</c:v>
                </c:pt>
                <c:pt idx="1070">
                  <c:v>-2.0536568848282463E-3</c:v>
                </c:pt>
                <c:pt idx="1071">
                  <c:v>3.0855857792900787E-3</c:v>
                </c:pt>
                <c:pt idx="1072">
                  <c:v>1.2373919659160008E-2</c:v>
                </c:pt>
                <c:pt idx="1073">
                  <c:v>-2.7566885882939146E-3</c:v>
                </c:pt>
                <c:pt idx="1074">
                  <c:v>1.9065222129502755E-2</c:v>
                </c:pt>
                <c:pt idx="1075">
                  <c:v>1.0618782808879635E-2</c:v>
                </c:pt>
                <c:pt idx="1076">
                  <c:v>6.2531364623917441E-3</c:v>
                </c:pt>
                <c:pt idx="1077">
                  <c:v>-1.1090784363033974E-2</c:v>
                </c:pt>
                <c:pt idx="1078">
                  <c:v>8.7391147693162714E-3</c:v>
                </c:pt>
                <c:pt idx="1079">
                  <c:v>7.7340441415445797E-3</c:v>
                </c:pt>
                <c:pt idx="1080">
                  <c:v>9.0452549668140118E-4</c:v>
                </c:pt>
                <c:pt idx="1081">
                  <c:v>-2.8397915495831719E-2</c:v>
                </c:pt>
                <c:pt idx="1082">
                  <c:v>-7.8600851617242756E-3</c:v>
                </c:pt>
                <c:pt idx="1083">
                  <c:v>4.3802784318145585E-3</c:v>
                </c:pt>
                <c:pt idx="1084">
                  <c:v>3.456741661290428E-3</c:v>
                </c:pt>
                <c:pt idx="1085">
                  <c:v>7.5948461374011379E-3</c:v>
                </c:pt>
                <c:pt idx="1086">
                  <c:v>-4.8643843911863804E-3</c:v>
                </c:pt>
                <c:pt idx="1087">
                  <c:v>3.3347729435370422E-4</c:v>
                </c:pt>
                <c:pt idx="1088">
                  <c:v>-9.8074665444379001E-3</c:v>
                </c:pt>
                <c:pt idx="1089">
                  <c:v>5.6573715195103365E-5</c:v>
                </c:pt>
                <c:pt idx="1090">
                  <c:v>8.5019398340814793E-3</c:v>
                </c:pt>
                <c:pt idx="1091">
                  <c:v>6.9632297211545489E-3</c:v>
                </c:pt>
                <c:pt idx="1092">
                  <c:v>-7.3282747095487306E-3</c:v>
                </c:pt>
                <c:pt idx="1093">
                  <c:v>-9.2764465453380844E-3</c:v>
                </c:pt>
                <c:pt idx="1094">
                  <c:v>4.7273645030938925E-3</c:v>
                </c:pt>
                <c:pt idx="1095">
                  <c:v>9.0278712366913608E-3</c:v>
                </c:pt>
                <c:pt idx="1096">
                  <c:v>1.3127733167207331E-3</c:v>
                </c:pt>
                <c:pt idx="1097">
                  <c:v>-5.2039855339913454E-3</c:v>
                </c:pt>
                <c:pt idx="1098">
                  <c:v>2.21242924168715E-3</c:v>
                </c:pt>
                <c:pt idx="1099">
                  <c:v>-7.03697098310277E-5</c:v>
                </c:pt>
                <c:pt idx="1100">
                  <c:v>1.0269784856914899E-2</c:v>
                </c:pt>
                <c:pt idx="1101">
                  <c:v>1.6092175038468329E-2</c:v>
                </c:pt>
                <c:pt idx="1102">
                  <c:v>-2.1753025036772055E-3</c:v>
                </c:pt>
                <c:pt idx="1103">
                  <c:v>6.3311632673387509E-3</c:v>
                </c:pt>
                <c:pt idx="1104">
                  <c:v>-3.2331539275883255E-3</c:v>
                </c:pt>
                <c:pt idx="1105">
                  <c:v>1.9679449554160854E-2</c:v>
                </c:pt>
                <c:pt idx="1106">
                  <c:v>2.5382907428360131E-4</c:v>
                </c:pt>
                <c:pt idx="1107">
                  <c:v>1.5479827876897329E-2</c:v>
                </c:pt>
                <c:pt idx="1108">
                  <c:v>1.0188428184719331E-2</c:v>
                </c:pt>
                <c:pt idx="1109">
                  <c:v>-1.6189442710086547E-2</c:v>
                </c:pt>
                <c:pt idx="1110">
                  <c:v>-1.1599387974236257E-3</c:v>
                </c:pt>
                <c:pt idx="1111">
                  <c:v>1.7922787450452102E-2</c:v>
                </c:pt>
                <c:pt idx="1112">
                  <c:v>-1.0815824768773028E-2</c:v>
                </c:pt>
                <c:pt idx="1113">
                  <c:v>1.9601226958012363E-2</c:v>
                </c:pt>
                <c:pt idx="1114">
                  <c:v>1.5371283105335186E-2</c:v>
                </c:pt>
                <c:pt idx="1115">
                  <c:v>-2.4975745473690022E-2</c:v>
                </c:pt>
                <c:pt idx="1116">
                  <c:v>1.3872757187686298E-2</c:v>
                </c:pt>
                <c:pt idx="1117">
                  <c:v>-2.6877768165901837E-3</c:v>
                </c:pt>
                <c:pt idx="1118">
                  <c:v>-2.4503163898384316E-2</c:v>
                </c:pt>
                <c:pt idx="1119">
                  <c:v>1.4989816468707175E-2</c:v>
                </c:pt>
                <c:pt idx="1120">
                  <c:v>-4.2171440337716009E-3</c:v>
                </c:pt>
                <c:pt idx="1121">
                  <c:v>-6.5277174681276778E-3</c:v>
                </c:pt>
                <c:pt idx="1122">
                  <c:v>-1.2706433090945804E-2</c:v>
                </c:pt>
                <c:pt idx="1123">
                  <c:v>-2.3814133226973729E-2</c:v>
                </c:pt>
                <c:pt idx="1124">
                  <c:v>8.1610444529279409E-3</c:v>
                </c:pt>
                <c:pt idx="1125">
                  <c:v>5.9150904222486237E-3</c:v>
                </c:pt>
                <c:pt idx="1126">
                  <c:v>-1.9559861358055104E-2</c:v>
                </c:pt>
                <c:pt idx="1127">
                  <c:v>-5.5954303368285696E-3</c:v>
                </c:pt>
                <c:pt idx="1128">
                  <c:v>-2.7086406481624846E-3</c:v>
                </c:pt>
                <c:pt idx="1129">
                  <c:v>-7.7298854867692366E-3</c:v>
                </c:pt>
                <c:pt idx="1130">
                  <c:v>6.0014281803237061E-3</c:v>
                </c:pt>
                <c:pt idx="1131">
                  <c:v>1.034844638770558E-2</c:v>
                </c:pt>
                <c:pt idx="1132">
                  <c:v>4.633399753294124E-3</c:v>
                </c:pt>
                <c:pt idx="1133">
                  <c:v>-2.0044545105970226E-2</c:v>
                </c:pt>
                <c:pt idx="1134">
                  <c:v>7.9922241554349581E-4</c:v>
                </c:pt>
                <c:pt idx="1135">
                  <c:v>-5.3301445503843199E-3</c:v>
                </c:pt>
                <c:pt idx="1136">
                  <c:v>1.4547577166692171E-3</c:v>
                </c:pt>
                <c:pt idx="1137">
                  <c:v>7.2443220686341865E-5</c:v>
                </c:pt>
                <c:pt idx="1138">
                  <c:v>8.8050988107268781E-4</c:v>
                </c:pt>
                <c:pt idx="1139">
                  <c:v>5.9236048583067918E-3</c:v>
                </c:pt>
                <c:pt idx="1140">
                  <c:v>7.5319832173478722E-3</c:v>
                </c:pt>
                <c:pt idx="1141">
                  <c:v>-3.8027959572176136E-3</c:v>
                </c:pt>
                <c:pt idx="1142">
                  <c:v>-1.6305269801576098E-4</c:v>
                </c:pt>
                <c:pt idx="1143">
                  <c:v>-5.8125260703478163E-3</c:v>
                </c:pt>
                <c:pt idx="1144">
                  <c:v>1.0106263138811085E-2</c:v>
                </c:pt>
                <c:pt idx="1145">
                  <c:v>2.4219926611107414E-2</c:v>
                </c:pt>
                <c:pt idx="1146">
                  <c:v>6.8091695250129996E-3</c:v>
                </c:pt>
                <c:pt idx="1147">
                  <c:v>1.1877973909787641E-3</c:v>
                </c:pt>
                <c:pt idx="1148">
                  <c:v>6.1476710523737281E-3</c:v>
                </c:pt>
                <c:pt idx="1149">
                  <c:v>2.8317158317485687E-3</c:v>
                </c:pt>
                <c:pt idx="1150">
                  <c:v>-3.0888502009618051E-3</c:v>
                </c:pt>
                <c:pt idx="1151">
                  <c:v>-7.0276922595752618E-3</c:v>
                </c:pt>
                <c:pt idx="1152">
                  <c:v>-4.6017579673486341E-3</c:v>
                </c:pt>
                <c:pt idx="1153">
                  <c:v>1.5538579245560895E-3</c:v>
                </c:pt>
                <c:pt idx="1154">
                  <c:v>6.8771339392898157E-3</c:v>
                </c:pt>
                <c:pt idx="1155">
                  <c:v>4.4239682049441523E-3</c:v>
                </c:pt>
                <c:pt idx="1156">
                  <c:v>2.4861867884015159E-2</c:v>
                </c:pt>
                <c:pt idx="1157">
                  <c:v>9.5917585890642032E-4</c:v>
                </c:pt>
                <c:pt idx="1158">
                  <c:v>-6.0447395925141193E-4</c:v>
                </c:pt>
                <c:pt idx="1159">
                  <c:v>8.4614555219015893E-3</c:v>
                </c:pt>
                <c:pt idx="1160">
                  <c:v>-6.8188692911227361E-3</c:v>
                </c:pt>
                <c:pt idx="1161">
                  <c:v>6.3654252595888418E-3</c:v>
                </c:pt>
                <c:pt idx="1162">
                  <c:v>6.3873799636317606E-3</c:v>
                </c:pt>
                <c:pt idx="1163">
                  <c:v>9.3338900348103084E-3</c:v>
                </c:pt>
                <c:pt idx="1164">
                  <c:v>1.3766008992194747E-3</c:v>
                </c:pt>
                <c:pt idx="1165">
                  <c:v>-3.3581881610505286E-3</c:v>
                </c:pt>
                <c:pt idx="1166">
                  <c:v>1.8140484011899053E-2</c:v>
                </c:pt>
                <c:pt idx="1167">
                  <c:v>3.9218466148584642E-3</c:v>
                </c:pt>
                <c:pt idx="1168">
                  <c:v>-7.0223800433719006E-3</c:v>
                </c:pt>
                <c:pt idx="1169">
                  <c:v>-2.3172280504835359E-3</c:v>
                </c:pt>
                <c:pt idx="1170">
                  <c:v>-1.2592729594766119E-2</c:v>
                </c:pt>
                <c:pt idx="1171">
                  <c:v>-4.7309086933129962E-3</c:v>
                </c:pt>
                <c:pt idx="1172">
                  <c:v>-3.5072732454467272E-4</c:v>
                </c:pt>
                <c:pt idx="1173">
                  <c:v>1.2174229622935236E-2</c:v>
                </c:pt>
                <c:pt idx="1174">
                  <c:v>-2.0940089481239373E-2</c:v>
                </c:pt>
                <c:pt idx="1175">
                  <c:v>-5.7672926750614861E-3</c:v>
                </c:pt>
                <c:pt idx="1176">
                  <c:v>8.0047613593372795E-3</c:v>
                </c:pt>
                <c:pt idx="1177">
                  <c:v>-2.6488864534590213E-2</c:v>
                </c:pt>
                <c:pt idx="1178">
                  <c:v>-1.9158481000885327E-3</c:v>
                </c:pt>
                <c:pt idx="1179">
                  <c:v>1.4107885446478811E-2</c:v>
                </c:pt>
                <c:pt idx="1180">
                  <c:v>-1.1300080541016113E-3</c:v>
                </c:pt>
                <c:pt idx="1181">
                  <c:v>1.4787589058556797E-2</c:v>
                </c:pt>
                <c:pt idx="1182">
                  <c:v>-1.3172529520182977E-2</c:v>
                </c:pt>
                <c:pt idx="1183">
                  <c:v>3.0478410549213773E-3</c:v>
                </c:pt>
                <c:pt idx="1184">
                  <c:v>-1.7942260467455669E-2</c:v>
                </c:pt>
                <c:pt idx="1185">
                  <c:v>-4.3767272779609223E-4</c:v>
                </c:pt>
                <c:pt idx="1186">
                  <c:v>-8.5933777816761918E-3</c:v>
                </c:pt>
                <c:pt idx="1187">
                  <c:v>-1.5980932767610832E-2</c:v>
                </c:pt>
                <c:pt idx="1188">
                  <c:v>2.7259977424441383E-3</c:v>
                </c:pt>
                <c:pt idx="1189">
                  <c:v>-7.5250819121756452E-3</c:v>
                </c:pt>
                <c:pt idx="1190">
                  <c:v>4.5375247127154017E-3</c:v>
                </c:pt>
                <c:pt idx="1191">
                  <c:v>2.6065928868747512E-3</c:v>
                </c:pt>
                <c:pt idx="1192">
                  <c:v>1.1141964865069469E-3</c:v>
                </c:pt>
                <c:pt idx="1193">
                  <c:v>7.2164391550068026E-5</c:v>
                </c:pt>
                <c:pt idx="1194">
                  <c:v>-7.5857241949988524E-3</c:v>
                </c:pt>
                <c:pt idx="1195">
                  <c:v>-2.437412727283152E-3</c:v>
                </c:pt>
                <c:pt idx="1196">
                  <c:v>-1.7297428479806033E-3</c:v>
                </c:pt>
                <c:pt idx="1197">
                  <c:v>4.0180139214426487E-3</c:v>
                </c:pt>
                <c:pt idx="1198">
                  <c:v>1.4919694481358927E-3</c:v>
                </c:pt>
                <c:pt idx="1199">
                  <c:v>1.8413024298132162E-3</c:v>
                </c:pt>
                <c:pt idx="1200">
                  <c:v>8.2757810073204527E-3</c:v>
                </c:pt>
                <c:pt idx="1201">
                  <c:v>8.8503372442320753E-4</c:v>
                </c:pt>
                <c:pt idx="1202">
                  <c:v>2.8099361687733009E-4</c:v>
                </c:pt>
                <c:pt idx="1203">
                  <c:v>-4.3161180264459824E-3</c:v>
                </c:pt>
                <c:pt idx="1204">
                  <c:v>8.9502635362855585E-4</c:v>
                </c:pt>
                <c:pt idx="1205">
                  <c:v>2.7223925533476634E-3</c:v>
                </c:pt>
                <c:pt idx="1206">
                  <c:v>-2.0275273462455716E-3</c:v>
                </c:pt>
                <c:pt idx="1207">
                  <c:v>1.1097969392744862E-2</c:v>
                </c:pt>
                <c:pt idx="1208">
                  <c:v>4.0589609467282453E-4</c:v>
                </c:pt>
                <c:pt idx="1209">
                  <c:v>1.1272745270084374E-2</c:v>
                </c:pt>
                <c:pt idx="1210">
                  <c:v>1.0006941653223264E-2</c:v>
                </c:pt>
                <c:pt idx="1211">
                  <c:v>-5.0562860285829989E-3</c:v>
                </c:pt>
                <c:pt idx="1212">
                  <c:v>2.8719011649132806E-3</c:v>
                </c:pt>
                <c:pt idx="1213">
                  <c:v>4.0684461196861393E-3</c:v>
                </c:pt>
                <c:pt idx="1214">
                  <c:v>-6.2640467163569942E-4</c:v>
                </c:pt>
                <c:pt idx="1215">
                  <c:v>-1.3477887335634405E-2</c:v>
                </c:pt>
                <c:pt idx="1216">
                  <c:v>2.2893640663540025E-3</c:v>
                </c:pt>
                <c:pt idx="1217">
                  <c:v>-4.3875477046975211E-3</c:v>
                </c:pt>
                <c:pt idx="1218">
                  <c:v>9.4932801168837316E-3</c:v>
                </c:pt>
                <c:pt idx="1219">
                  <c:v>9.265557151638194E-3</c:v>
                </c:pt>
                <c:pt idx="1220">
                  <c:v>8.3221593664735485E-3</c:v>
                </c:pt>
                <c:pt idx="1221">
                  <c:v>6.4574843973965639E-3</c:v>
                </c:pt>
                <c:pt idx="1222">
                  <c:v>5.9977970366210656E-3</c:v>
                </c:pt>
                <c:pt idx="1223">
                  <c:v>-5.8470233719992064E-5</c:v>
                </c:pt>
                <c:pt idx="1224">
                  <c:v>7.7861550001502933E-3</c:v>
                </c:pt>
                <c:pt idx="1225">
                  <c:v>-1.0009985154067107E-2</c:v>
                </c:pt>
                <c:pt idx="1226">
                  <c:v>-7.0983300903473658E-3</c:v>
                </c:pt>
                <c:pt idx="1227">
                  <c:v>6.8224173361120227E-3</c:v>
                </c:pt>
                <c:pt idx="1228">
                  <c:v>1.6953544213852242E-4</c:v>
                </c:pt>
                <c:pt idx="1229">
                  <c:v>1.4297053952510325E-3</c:v>
                </c:pt>
                <c:pt idx="1230">
                  <c:v>1.978226758281687E-3</c:v>
                </c:pt>
                <c:pt idx="1231">
                  <c:v>8.1143225293212485E-3</c:v>
                </c:pt>
                <c:pt idx="1232">
                  <c:v>2.1965147113583387E-3</c:v>
                </c:pt>
                <c:pt idx="1233">
                  <c:v>1.3884298391349753E-3</c:v>
                </c:pt>
                <c:pt idx="1234">
                  <c:v>8.8852421249454808E-3</c:v>
                </c:pt>
                <c:pt idx="1235">
                  <c:v>2.8921533417487029E-3</c:v>
                </c:pt>
                <c:pt idx="1236">
                  <c:v>-4.3684639067388563E-3</c:v>
                </c:pt>
                <c:pt idx="1237">
                  <c:v>4.0373443745381358E-3</c:v>
                </c:pt>
                <c:pt idx="1238">
                  <c:v>-4.7140513232826076E-3</c:v>
                </c:pt>
                <c:pt idx="1239">
                  <c:v>6.0905359027271146E-3</c:v>
                </c:pt>
                <c:pt idx="1240">
                  <c:v>1.9294283947140872E-2</c:v>
                </c:pt>
                <c:pt idx="1241">
                  <c:v>-7.463443925953969E-3</c:v>
                </c:pt>
                <c:pt idx="1242">
                  <c:v>9.5969922667829572E-3</c:v>
                </c:pt>
                <c:pt idx="1243">
                  <c:v>1.1440754353212504E-2</c:v>
                </c:pt>
                <c:pt idx="1244">
                  <c:v>1.2399167227721577E-2</c:v>
                </c:pt>
                <c:pt idx="1245">
                  <c:v>-6.203725899895581E-3</c:v>
                </c:pt>
                <c:pt idx="1246">
                  <c:v>-2.5611588519714335E-2</c:v>
                </c:pt>
                <c:pt idx="1247">
                  <c:v>8.4934411207445437E-3</c:v>
                </c:pt>
                <c:pt idx="1248">
                  <c:v>1.189730576178556E-2</c:v>
                </c:pt>
                <c:pt idx="1249">
                  <c:v>1.7535242467403547E-3</c:v>
                </c:pt>
                <c:pt idx="1250">
                  <c:v>-7.5180613345862228E-3</c:v>
                </c:pt>
                <c:pt idx="1251">
                  <c:v>-1.7786602830705122E-3</c:v>
                </c:pt>
                <c:pt idx="1252">
                  <c:v>3.8298445276878689E-3</c:v>
                </c:pt>
                <c:pt idx="1253">
                  <c:v>5.0454000121363677E-3</c:v>
                </c:pt>
                <c:pt idx="1254">
                  <c:v>-9.9270520969885964E-3</c:v>
                </c:pt>
                <c:pt idx="1255">
                  <c:v>1.2848755437732076E-2</c:v>
                </c:pt>
                <c:pt idx="1256">
                  <c:v>8.746398697734142E-3</c:v>
                </c:pt>
                <c:pt idx="1257">
                  <c:v>-1.6264488380522183E-3</c:v>
                </c:pt>
                <c:pt idx="1258">
                  <c:v>-9.9645011442999823E-3</c:v>
                </c:pt>
                <c:pt idx="1259">
                  <c:v>-3.237976662922107E-3</c:v>
                </c:pt>
                <c:pt idx="1260">
                  <c:v>1.2480428294836136E-2</c:v>
                </c:pt>
                <c:pt idx="1261">
                  <c:v>-9.7219177061039122E-5</c:v>
                </c:pt>
                <c:pt idx="1262">
                  <c:v>1.6564639038941346E-2</c:v>
                </c:pt>
                <c:pt idx="1263">
                  <c:v>-3.0824791253271171E-5</c:v>
                </c:pt>
                <c:pt idx="1264">
                  <c:v>-5.8624309216519311E-3</c:v>
                </c:pt>
                <c:pt idx="1265">
                  <c:v>-2.6948107384821662E-4</c:v>
                </c:pt>
                <c:pt idx="1266">
                  <c:v>6.6165453380216625E-3</c:v>
                </c:pt>
                <c:pt idx="1267">
                  <c:v>9.6971996197046662E-3</c:v>
                </c:pt>
                <c:pt idx="1268">
                  <c:v>2.7530678614933971E-3</c:v>
                </c:pt>
                <c:pt idx="1269">
                  <c:v>6.7280871468283314E-3</c:v>
                </c:pt>
                <c:pt idx="1270">
                  <c:v>3.3926496655702541E-2</c:v>
                </c:pt>
              </c:numCache>
            </c:numRef>
          </c:yVal>
          <c:smooth val="0"/>
          <c:extLst>
            <c:ext xmlns:c16="http://schemas.microsoft.com/office/drawing/2014/chart" uri="{C3380CC4-5D6E-409C-BE32-E72D297353CC}">
              <c16:uniqueId val="{00000001-EBCE-4690-B4AE-E2CD67DABDB3}"/>
            </c:ext>
          </c:extLst>
        </c:ser>
        <c:dLbls>
          <c:showLegendKey val="0"/>
          <c:showVal val="0"/>
          <c:showCatName val="0"/>
          <c:showSerName val="0"/>
          <c:showPercent val="0"/>
          <c:showBubbleSize val="0"/>
        </c:dLbls>
        <c:axId val="145986127"/>
        <c:axId val="145975567"/>
      </c:scatterChart>
      <c:valAx>
        <c:axId val="145986127"/>
        <c:scaling>
          <c:orientation val="minMax"/>
        </c:scaling>
        <c:delete val="0"/>
        <c:axPos val="b"/>
        <c:title>
          <c:tx>
            <c:rich>
              <a:bodyPr/>
              <a:lstStyle/>
              <a:p>
                <a:pPr>
                  <a:defRPr/>
                </a:pPr>
                <a:r>
                  <a:rPr lang="it-IT"/>
                  <a:t>X Variable 1</a:t>
                </a:r>
              </a:p>
            </c:rich>
          </c:tx>
          <c:overlay val="0"/>
        </c:title>
        <c:numFmt formatCode="General" sourceLinked="1"/>
        <c:majorTickMark val="out"/>
        <c:minorTickMark val="none"/>
        <c:tickLblPos val="nextTo"/>
        <c:crossAx val="145975567"/>
        <c:crosses val="autoZero"/>
        <c:crossBetween val="midCat"/>
      </c:valAx>
      <c:valAx>
        <c:axId val="145975567"/>
        <c:scaling>
          <c:orientation val="minMax"/>
        </c:scaling>
        <c:delete val="0"/>
        <c:axPos val="l"/>
        <c:title>
          <c:tx>
            <c:rich>
              <a:bodyPr/>
              <a:lstStyle/>
              <a:p>
                <a:pPr>
                  <a:defRPr/>
                </a:pPr>
                <a:r>
                  <a:rPr lang="it-IT"/>
                  <a:t>Y</a:t>
                </a:r>
              </a:p>
            </c:rich>
          </c:tx>
          <c:overlay val="0"/>
        </c:title>
        <c:numFmt formatCode="General" sourceLinked="1"/>
        <c:majorTickMark val="out"/>
        <c:minorTickMark val="none"/>
        <c:tickLblPos val="nextTo"/>
        <c:crossAx val="1459861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it-IT"/>
              <a:t>Normal Probability Plot</a:t>
            </a:r>
          </a:p>
        </c:rich>
      </c:tx>
      <c:overlay val="0"/>
    </c:title>
    <c:autoTitleDeleted val="0"/>
    <c:plotArea>
      <c:layout/>
      <c:scatterChart>
        <c:scatterStyle val="lineMarker"/>
        <c:varyColors val="0"/>
        <c:ser>
          <c:idx val="0"/>
          <c:order val="0"/>
          <c:spPr>
            <a:ln w="38100">
              <a:noFill/>
            </a:ln>
          </c:spPr>
          <c:xVal>
            <c:numRef>
              <c:f>Moncler!$F$25:$F$1295</c:f>
              <c:numCache>
                <c:formatCode>General</c:formatCode>
                <c:ptCount val="1271"/>
                <c:pt idx="0">
                  <c:v>3.9339103068450038E-2</c:v>
                </c:pt>
                <c:pt idx="1">
                  <c:v>0.11801730920535011</c:v>
                </c:pt>
                <c:pt idx="2">
                  <c:v>0.19669551534225019</c:v>
                </c:pt>
                <c:pt idx="3">
                  <c:v>0.27537372147915029</c:v>
                </c:pt>
                <c:pt idx="4">
                  <c:v>0.35405192761605031</c:v>
                </c:pt>
                <c:pt idx="5">
                  <c:v>0.43273013375295044</c:v>
                </c:pt>
                <c:pt idx="6">
                  <c:v>0.51140833988985046</c:v>
                </c:pt>
                <c:pt idx="7">
                  <c:v>0.59008654602675059</c:v>
                </c:pt>
                <c:pt idx="8">
                  <c:v>0.66876475216365061</c:v>
                </c:pt>
                <c:pt idx="9">
                  <c:v>0.74744295830055063</c:v>
                </c:pt>
                <c:pt idx="10">
                  <c:v>0.82612116443745076</c:v>
                </c:pt>
                <c:pt idx="11">
                  <c:v>0.90479937057435089</c:v>
                </c:pt>
                <c:pt idx="12">
                  <c:v>0.98347757671125091</c:v>
                </c:pt>
                <c:pt idx="13">
                  <c:v>1.0621557828481509</c:v>
                </c:pt>
                <c:pt idx="14">
                  <c:v>1.1408339889850512</c:v>
                </c:pt>
                <c:pt idx="15">
                  <c:v>1.2195121951219512</c:v>
                </c:pt>
                <c:pt idx="16">
                  <c:v>1.2981904012588512</c:v>
                </c:pt>
                <c:pt idx="17">
                  <c:v>1.3768686073957512</c:v>
                </c:pt>
                <c:pt idx="18">
                  <c:v>1.4555468135326513</c:v>
                </c:pt>
                <c:pt idx="19">
                  <c:v>1.5342250196695515</c:v>
                </c:pt>
                <c:pt idx="20">
                  <c:v>1.6129032258064515</c:v>
                </c:pt>
                <c:pt idx="21">
                  <c:v>1.6915814319433515</c:v>
                </c:pt>
                <c:pt idx="22">
                  <c:v>1.7702596380802518</c:v>
                </c:pt>
                <c:pt idx="23">
                  <c:v>1.8489378442171518</c:v>
                </c:pt>
                <c:pt idx="24">
                  <c:v>1.9276160503540518</c:v>
                </c:pt>
                <c:pt idx="25">
                  <c:v>2.0062942564909521</c:v>
                </c:pt>
                <c:pt idx="26">
                  <c:v>2.0849724626278521</c:v>
                </c:pt>
                <c:pt idx="27">
                  <c:v>2.1636506687647521</c:v>
                </c:pt>
                <c:pt idx="28">
                  <c:v>2.2423288749016526</c:v>
                </c:pt>
                <c:pt idx="29">
                  <c:v>2.3210070810385526</c:v>
                </c:pt>
                <c:pt idx="30">
                  <c:v>2.3996852871754526</c:v>
                </c:pt>
                <c:pt idx="31">
                  <c:v>2.4783634933123526</c:v>
                </c:pt>
                <c:pt idx="32">
                  <c:v>2.5570416994492526</c:v>
                </c:pt>
                <c:pt idx="33">
                  <c:v>2.6357199055861527</c:v>
                </c:pt>
                <c:pt idx="34">
                  <c:v>2.7143981117230527</c:v>
                </c:pt>
                <c:pt idx="35">
                  <c:v>2.7930763178599527</c:v>
                </c:pt>
                <c:pt idx="36">
                  <c:v>2.8717545239968527</c:v>
                </c:pt>
                <c:pt idx="37">
                  <c:v>2.9504327301337532</c:v>
                </c:pt>
                <c:pt idx="38">
                  <c:v>3.0291109362706532</c:v>
                </c:pt>
                <c:pt idx="39">
                  <c:v>3.1077891424075532</c:v>
                </c:pt>
                <c:pt idx="40">
                  <c:v>3.1864673485444532</c:v>
                </c:pt>
                <c:pt idx="41">
                  <c:v>3.2651455546813533</c:v>
                </c:pt>
                <c:pt idx="42">
                  <c:v>3.3438237608182533</c:v>
                </c:pt>
                <c:pt idx="43">
                  <c:v>3.4225019669551533</c:v>
                </c:pt>
                <c:pt idx="44">
                  <c:v>3.5011801730920538</c:v>
                </c:pt>
                <c:pt idx="45">
                  <c:v>3.5798583792289538</c:v>
                </c:pt>
                <c:pt idx="46">
                  <c:v>3.6585365853658538</c:v>
                </c:pt>
                <c:pt idx="47">
                  <c:v>3.7372147915027538</c:v>
                </c:pt>
                <c:pt idx="48">
                  <c:v>3.8158929976396538</c:v>
                </c:pt>
                <c:pt idx="49">
                  <c:v>3.8945712037765539</c:v>
                </c:pt>
                <c:pt idx="50">
                  <c:v>3.9732494099134539</c:v>
                </c:pt>
                <c:pt idx="51">
                  <c:v>4.0519276160503539</c:v>
                </c:pt>
                <c:pt idx="52">
                  <c:v>4.1306058221872535</c:v>
                </c:pt>
                <c:pt idx="53">
                  <c:v>4.2092840283241539</c:v>
                </c:pt>
                <c:pt idx="54">
                  <c:v>4.2879622344610535</c:v>
                </c:pt>
                <c:pt idx="55">
                  <c:v>4.366640440597954</c:v>
                </c:pt>
                <c:pt idx="56">
                  <c:v>4.4453186467348544</c:v>
                </c:pt>
                <c:pt idx="57">
                  <c:v>4.523996852871754</c:v>
                </c:pt>
                <c:pt idx="58">
                  <c:v>4.6026750590086545</c:v>
                </c:pt>
                <c:pt idx="59">
                  <c:v>4.6813532651455541</c:v>
                </c:pt>
                <c:pt idx="60">
                  <c:v>4.7600314712824545</c:v>
                </c:pt>
                <c:pt idx="61">
                  <c:v>4.8387096774193541</c:v>
                </c:pt>
                <c:pt idx="62">
                  <c:v>4.9173878835562546</c:v>
                </c:pt>
                <c:pt idx="63">
                  <c:v>4.9960660896931541</c:v>
                </c:pt>
                <c:pt idx="64">
                  <c:v>5.0747442958300546</c:v>
                </c:pt>
                <c:pt idx="65">
                  <c:v>5.1534225019669551</c:v>
                </c:pt>
                <c:pt idx="66">
                  <c:v>5.2321007081038546</c:v>
                </c:pt>
                <c:pt idx="67">
                  <c:v>5.3107789142407551</c:v>
                </c:pt>
                <c:pt idx="68">
                  <c:v>5.3894571203776547</c:v>
                </c:pt>
                <c:pt idx="69">
                  <c:v>5.4681353265145551</c:v>
                </c:pt>
                <c:pt idx="70">
                  <c:v>5.5468135326514547</c:v>
                </c:pt>
                <c:pt idx="71">
                  <c:v>5.6254917387883552</c:v>
                </c:pt>
                <c:pt idx="72">
                  <c:v>5.7041699449252548</c:v>
                </c:pt>
                <c:pt idx="73">
                  <c:v>5.7828481510621552</c:v>
                </c:pt>
                <c:pt idx="74">
                  <c:v>5.8615263571990557</c:v>
                </c:pt>
                <c:pt idx="75">
                  <c:v>5.9402045633359553</c:v>
                </c:pt>
                <c:pt idx="76">
                  <c:v>6.0188827694728557</c:v>
                </c:pt>
                <c:pt idx="77">
                  <c:v>6.0975609756097553</c:v>
                </c:pt>
                <c:pt idx="78">
                  <c:v>6.1762391817466558</c:v>
                </c:pt>
                <c:pt idx="79">
                  <c:v>6.2549173878835553</c:v>
                </c:pt>
                <c:pt idx="80">
                  <c:v>6.3335955940204558</c:v>
                </c:pt>
                <c:pt idx="81">
                  <c:v>6.4122738001573563</c:v>
                </c:pt>
                <c:pt idx="82">
                  <c:v>6.4909520062942558</c:v>
                </c:pt>
                <c:pt idx="83">
                  <c:v>6.5696302124311563</c:v>
                </c:pt>
                <c:pt idx="84">
                  <c:v>6.6483084185680559</c:v>
                </c:pt>
                <c:pt idx="85">
                  <c:v>6.7269866247049563</c:v>
                </c:pt>
                <c:pt idx="86">
                  <c:v>6.8056648308418559</c:v>
                </c:pt>
                <c:pt idx="87">
                  <c:v>6.8843430369787564</c:v>
                </c:pt>
                <c:pt idx="88">
                  <c:v>6.9630212431156568</c:v>
                </c:pt>
                <c:pt idx="89">
                  <c:v>7.0416994492525564</c:v>
                </c:pt>
                <c:pt idx="90">
                  <c:v>7.1203776553894569</c:v>
                </c:pt>
                <c:pt idx="91">
                  <c:v>7.1990558615263565</c:v>
                </c:pt>
                <c:pt idx="92">
                  <c:v>7.2777340676632569</c:v>
                </c:pt>
                <c:pt idx="93">
                  <c:v>7.3564122738001565</c:v>
                </c:pt>
                <c:pt idx="94">
                  <c:v>7.435090479937057</c:v>
                </c:pt>
                <c:pt idx="95">
                  <c:v>7.5137686860739565</c:v>
                </c:pt>
                <c:pt idx="96">
                  <c:v>7.592446892210857</c:v>
                </c:pt>
                <c:pt idx="97">
                  <c:v>7.6711250983477575</c:v>
                </c:pt>
                <c:pt idx="98">
                  <c:v>7.749803304484657</c:v>
                </c:pt>
                <c:pt idx="99">
                  <c:v>7.8284815106215575</c:v>
                </c:pt>
                <c:pt idx="100">
                  <c:v>7.9071597167584571</c:v>
                </c:pt>
                <c:pt idx="101">
                  <c:v>7.9858379228953575</c:v>
                </c:pt>
                <c:pt idx="102">
                  <c:v>8.064516129032258</c:v>
                </c:pt>
                <c:pt idx="103">
                  <c:v>8.1431943351691576</c:v>
                </c:pt>
                <c:pt idx="104">
                  <c:v>8.2218725413060572</c:v>
                </c:pt>
                <c:pt idx="105">
                  <c:v>8.3005507474429585</c:v>
                </c:pt>
                <c:pt idx="106">
                  <c:v>8.3792289535798581</c:v>
                </c:pt>
                <c:pt idx="107">
                  <c:v>8.4579071597167577</c:v>
                </c:pt>
                <c:pt idx="108">
                  <c:v>8.5365853658536572</c:v>
                </c:pt>
                <c:pt idx="109">
                  <c:v>8.6152635719905586</c:v>
                </c:pt>
                <c:pt idx="110">
                  <c:v>8.6939417781274582</c:v>
                </c:pt>
                <c:pt idx="111">
                  <c:v>8.7726199842643577</c:v>
                </c:pt>
                <c:pt idx="112">
                  <c:v>8.8512981904012591</c:v>
                </c:pt>
                <c:pt idx="113">
                  <c:v>8.9299763965381587</c:v>
                </c:pt>
                <c:pt idx="114">
                  <c:v>9.0086546026750582</c:v>
                </c:pt>
                <c:pt idx="115">
                  <c:v>9.0873328088119578</c:v>
                </c:pt>
                <c:pt idx="116">
                  <c:v>9.1660110149488592</c:v>
                </c:pt>
                <c:pt idx="117">
                  <c:v>9.2446892210857587</c:v>
                </c:pt>
                <c:pt idx="118">
                  <c:v>9.3233674272226583</c:v>
                </c:pt>
                <c:pt idx="119">
                  <c:v>9.4020456333595579</c:v>
                </c:pt>
                <c:pt idx="120">
                  <c:v>9.4807238394964592</c:v>
                </c:pt>
                <c:pt idx="121">
                  <c:v>9.5594020456333588</c:v>
                </c:pt>
                <c:pt idx="122">
                  <c:v>9.6380802517702584</c:v>
                </c:pt>
                <c:pt idx="123">
                  <c:v>9.7167584579071598</c:v>
                </c:pt>
                <c:pt idx="124">
                  <c:v>9.7954366640440593</c:v>
                </c:pt>
                <c:pt idx="125">
                  <c:v>9.8741148701809589</c:v>
                </c:pt>
                <c:pt idx="126">
                  <c:v>9.9527930763178585</c:v>
                </c:pt>
                <c:pt idx="127">
                  <c:v>10.03147128245476</c:v>
                </c:pt>
                <c:pt idx="128">
                  <c:v>10.110149488591659</c:v>
                </c:pt>
                <c:pt idx="129">
                  <c:v>10.188827694728559</c:v>
                </c:pt>
                <c:pt idx="130">
                  <c:v>10.26750590086546</c:v>
                </c:pt>
                <c:pt idx="131">
                  <c:v>10.34618410700236</c:v>
                </c:pt>
                <c:pt idx="132">
                  <c:v>10.424862313139259</c:v>
                </c:pt>
                <c:pt idx="133">
                  <c:v>10.503540519276159</c:v>
                </c:pt>
                <c:pt idx="134">
                  <c:v>10.58221872541306</c:v>
                </c:pt>
                <c:pt idx="135">
                  <c:v>10.66089693154996</c:v>
                </c:pt>
                <c:pt idx="136">
                  <c:v>10.73957513768686</c:v>
                </c:pt>
                <c:pt idx="137">
                  <c:v>10.818253343823761</c:v>
                </c:pt>
                <c:pt idx="138">
                  <c:v>10.89693154996066</c:v>
                </c:pt>
                <c:pt idx="139">
                  <c:v>10.97560975609756</c:v>
                </c:pt>
                <c:pt idx="140">
                  <c:v>11.05428796223446</c:v>
                </c:pt>
                <c:pt idx="141">
                  <c:v>11.132966168371361</c:v>
                </c:pt>
                <c:pt idx="142">
                  <c:v>11.211644374508261</c:v>
                </c:pt>
                <c:pt idx="143">
                  <c:v>11.29032258064516</c:v>
                </c:pt>
                <c:pt idx="144">
                  <c:v>11.36900078678206</c:v>
                </c:pt>
                <c:pt idx="145">
                  <c:v>11.447678992918961</c:v>
                </c:pt>
                <c:pt idx="146">
                  <c:v>11.526357199055861</c:v>
                </c:pt>
                <c:pt idx="147">
                  <c:v>11.60503540519276</c:v>
                </c:pt>
                <c:pt idx="148">
                  <c:v>11.683713611329662</c:v>
                </c:pt>
                <c:pt idx="149">
                  <c:v>11.762391817466561</c:v>
                </c:pt>
                <c:pt idx="150">
                  <c:v>11.841070023603461</c:v>
                </c:pt>
                <c:pt idx="151">
                  <c:v>11.91974822974036</c:v>
                </c:pt>
                <c:pt idx="152">
                  <c:v>11.998426435877262</c:v>
                </c:pt>
                <c:pt idx="153">
                  <c:v>12.077104642014161</c:v>
                </c:pt>
                <c:pt idx="154">
                  <c:v>12.155782848151061</c:v>
                </c:pt>
                <c:pt idx="155">
                  <c:v>12.234461054287962</c:v>
                </c:pt>
                <c:pt idx="156">
                  <c:v>12.313139260424862</c:v>
                </c:pt>
                <c:pt idx="157">
                  <c:v>12.391817466561761</c:v>
                </c:pt>
                <c:pt idx="158">
                  <c:v>12.470495672698661</c:v>
                </c:pt>
                <c:pt idx="159">
                  <c:v>12.549173878835562</c:v>
                </c:pt>
                <c:pt idx="160">
                  <c:v>12.627852084972462</c:v>
                </c:pt>
                <c:pt idx="161">
                  <c:v>12.706530291109361</c:v>
                </c:pt>
                <c:pt idx="162">
                  <c:v>12.785208497246263</c:v>
                </c:pt>
                <c:pt idx="163">
                  <c:v>12.863886703383162</c:v>
                </c:pt>
                <c:pt idx="164">
                  <c:v>12.942564909520062</c:v>
                </c:pt>
                <c:pt idx="165">
                  <c:v>13.021243115656961</c:v>
                </c:pt>
                <c:pt idx="166">
                  <c:v>13.099921321793863</c:v>
                </c:pt>
                <c:pt idx="167">
                  <c:v>13.178599527930762</c:v>
                </c:pt>
                <c:pt idx="168">
                  <c:v>13.257277734067662</c:v>
                </c:pt>
                <c:pt idx="169">
                  <c:v>13.335955940204563</c:v>
                </c:pt>
                <c:pt idx="170">
                  <c:v>13.414634146341463</c:v>
                </c:pt>
                <c:pt idx="171">
                  <c:v>13.493312352478362</c:v>
                </c:pt>
                <c:pt idx="172">
                  <c:v>13.571990558615262</c:v>
                </c:pt>
                <c:pt idx="173">
                  <c:v>13.650668764752163</c:v>
                </c:pt>
                <c:pt idx="174">
                  <c:v>13.729346970889063</c:v>
                </c:pt>
                <c:pt idx="175">
                  <c:v>13.808025177025963</c:v>
                </c:pt>
                <c:pt idx="176">
                  <c:v>13.886703383162864</c:v>
                </c:pt>
                <c:pt idx="177">
                  <c:v>13.965381589299763</c:v>
                </c:pt>
                <c:pt idx="178">
                  <c:v>14.044059795436663</c:v>
                </c:pt>
                <c:pt idx="179">
                  <c:v>14.122738001573563</c:v>
                </c:pt>
                <c:pt idx="180">
                  <c:v>14.201416207710464</c:v>
                </c:pt>
                <c:pt idx="181">
                  <c:v>14.280094413847364</c:v>
                </c:pt>
                <c:pt idx="182">
                  <c:v>14.358772619984263</c:v>
                </c:pt>
                <c:pt idx="183">
                  <c:v>14.437450826121163</c:v>
                </c:pt>
                <c:pt idx="184">
                  <c:v>14.516129032258064</c:v>
                </c:pt>
                <c:pt idx="185">
                  <c:v>14.594807238394964</c:v>
                </c:pt>
                <c:pt idx="186">
                  <c:v>14.673485444531863</c:v>
                </c:pt>
                <c:pt idx="187">
                  <c:v>14.752163650668765</c:v>
                </c:pt>
                <c:pt idx="188">
                  <c:v>14.830841856805664</c:v>
                </c:pt>
                <c:pt idx="189">
                  <c:v>14.909520062942564</c:v>
                </c:pt>
                <c:pt idx="190">
                  <c:v>14.988198269079463</c:v>
                </c:pt>
                <c:pt idx="191">
                  <c:v>15.066876475216365</c:v>
                </c:pt>
                <c:pt idx="192">
                  <c:v>15.145554681353264</c:v>
                </c:pt>
                <c:pt idx="193">
                  <c:v>15.224232887490164</c:v>
                </c:pt>
                <c:pt idx="194">
                  <c:v>15.302911093627065</c:v>
                </c:pt>
                <c:pt idx="195">
                  <c:v>15.381589299763965</c:v>
                </c:pt>
                <c:pt idx="196">
                  <c:v>15.460267505900864</c:v>
                </c:pt>
                <c:pt idx="197">
                  <c:v>15.538945712037764</c:v>
                </c:pt>
                <c:pt idx="198">
                  <c:v>15.617623918174665</c:v>
                </c:pt>
                <c:pt idx="199">
                  <c:v>15.696302124311565</c:v>
                </c:pt>
                <c:pt idx="200">
                  <c:v>15.774980330448464</c:v>
                </c:pt>
                <c:pt idx="201">
                  <c:v>15.853658536585366</c:v>
                </c:pt>
                <c:pt idx="202">
                  <c:v>15.932336742722265</c:v>
                </c:pt>
                <c:pt idx="203">
                  <c:v>16.011014948859167</c:v>
                </c:pt>
                <c:pt idx="204">
                  <c:v>16.089693154996066</c:v>
                </c:pt>
                <c:pt idx="205">
                  <c:v>16.168371361132966</c:v>
                </c:pt>
                <c:pt idx="206">
                  <c:v>16.247049567269865</c:v>
                </c:pt>
                <c:pt idx="207">
                  <c:v>16.325727773406765</c:v>
                </c:pt>
                <c:pt idx="208">
                  <c:v>16.404405979543665</c:v>
                </c:pt>
                <c:pt idx="209">
                  <c:v>16.483084185680564</c:v>
                </c:pt>
                <c:pt idx="210">
                  <c:v>16.561762391817467</c:v>
                </c:pt>
                <c:pt idx="211">
                  <c:v>16.640440597954367</c:v>
                </c:pt>
                <c:pt idx="212">
                  <c:v>16.719118804091266</c:v>
                </c:pt>
                <c:pt idx="213">
                  <c:v>16.797797010228166</c:v>
                </c:pt>
                <c:pt idx="214">
                  <c:v>16.876475216365066</c:v>
                </c:pt>
                <c:pt idx="215">
                  <c:v>16.955153422501965</c:v>
                </c:pt>
                <c:pt idx="216">
                  <c:v>17.033831628638865</c:v>
                </c:pt>
                <c:pt idx="217">
                  <c:v>17.112509834775768</c:v>
                </c:pt>
                <c:pt idx="218">
                  <c:v>17.191188040912667</c:v>
                </c:pt>
                <c:pt idx="219">
                  <c:v>17.269866247049567</c:v>
                </c:pt>
                <c:pt idx="220">
                  <c:v>17.348544453186467</c:v>
                </c:pt>
                <c:pt idx="221">
                  <c:v>17.427222659323366</c:v>
                </c:pt>
                <c:pt idx="222">
                  <c:v>17.505900865460266</c:v>
                </c:pt>
                <c:pt idx="223">
                  <c:v>17.584579071597165</c:v>
                </c:pt>
                <c:pt idx="224">
                  <c:v>17.663257277734068</c:v>
                </c:pt>
                <c:pt idx="225">
                  <c:v>17.741935483870968</c:v>
                </c:pt>
                <c:pt idx="226">
                  <c:v>17.820613690007868</c:v>
                </c:pt>
                <c:pt idx="227">
                  <c:v>17.899291896144767</c:v>
                </c:pt>
                <c:pt idx="228">
                  <c:v>17.977970102281667</c:v>
                </c:pt>
                <c:pt idx="229">
                  <c:v>18.056648308418566</c:v>
                </c:pt>
                <c:pt idx="230">
                  <c:v>18.135326514555466</c:v>
                </c:pt>
                <c:pt idx="231">
                  <c:v>18.214004720692365</c:v>
                </c:pt>
                <c:pt idx="232">
                  <c:v>18.292682926829269</c:v>
                </c:pt>
                <c:pt idx="233">
                  <c:v>18.371361132966168</c:v>
                </c:pt>
                <c:pt idx="234">
                  <c:v>18.450039339103068</c:v>
                </c:pt>
                <c:pt idx="235">
                  <c:v>18.528717545239967</c:v>
                </c:pt>
                <c:pt idx="236">
                  <c:v>18.607395751376867</c:v>
                </c:pt>
                <c:pt idx="237">
                  <c:v>18.686073957513766</c:v>
                </c:pt>
                <c:pt idx="238">
                  <c:v>18.764752163650666</c:v>
                </c:pt>
                <c:pt idx="239">
                  <c:v>18.843430369787569</c:v>
                </c:pt>
                <c:pt idx="240">
                  <c:v>18.922108575924469</c:v>
                </c:pt>
                <c:pt idx="241">
                  <c:v>19.000786782061368</c:v>
                </c:pt>
                <c:pt idx="242">
                  <c:v>19.079464988198268</c:v>
                </c:pt>
                <c:pt idx="243">
                  <c:v>19.158143194335167</c:v>
                </c:pt>
                <c:pt idx="244">
                  <c:v>19.236821400472067</c:v>
                </c:pt>
                <c:pt idx="245">
                  <c:v>19.315499606608967</c:v>
                </c:pt>
                <c:pt idx="246">
                  <c:v>19.39417781274587</c:v>
                </c:pt>
                <c:pt idx="247">
                  <c:v>19.472856018882769</c:v>
                </c:pt>
                <c:pt idx="248">
                  <c:v>19.551534225019669</c:v>
                </c:pt>
                <c:pt idx="249">
                  <c:v>19.630212431156568</c:v>
                </c:pt>
                <c:pt idx="250">
                  <c:v>19.708890637293468</c:v>
                </c:pt>
                <c:pt idx="251">
                  <c:v>19.787568843430368</c:v>
                </c:pt>
                <c:pt idx="252">
                  <c:v>19.866247049567267</c:v>
                </c:pt>
                <c:pt idx="253">
                  <c:v>19.94492525570417</c:v>
                </c:pt>
                <c:pt idx="254">
                  <c:v>20.02360346184107</c:v>
                </c:pt>
                <c:pt idx="255">
                  <c:v>20.102281667977969</c:v>
                </c:pt>
                <c:pt idx="256">
                  <c:v>20.180959874114869</c:v>
                </c:pt>
                <c:pt idx="257">
                  <c:v>20.259638080251769</c:v>
                </c:pt>
                <c:pt idx="258">
                  <c:v>20.338316286388668</c:v>
                </c:pt>
                <c:pt idx="259">
                  <c:v>20.416994492525568</c:v>
                </c:pt>
                <c:pt idx="260">
                  <c:v>20.495672698662471</c:v>
                </c:pt>
                <c:pt idx="261">
                  <c:v>20.57435090479937</c:v>
                </c:pt>
                <c:pt idx="262">
                  <c:v>20.65302911093627</c:v>
                </c:pt>
                <c:pt idx="263">
                  <c:v>20.73170731707317</c:v>
                </c:pt>
                <c:pt idx="264">
                  <c:v>20.810385523210069</c:v>
                </c:pt>
                <c:pt idx="265">
                  <c:v>20.889063729346969</c:v>
                </c:pt>
                <c:pt idx="266">
                  <c:v>20.967741935483868</c:v>
                </c:pt>
                <c:pt idx="267">
                  <c:v>21.046420141620771</c:v>
                </c:pt>
                <c:pt idx="268">
                  <c:v>21.125098347757671</c:v>
                </c:pt>
                <c:pt idx="269">
                  <c:v>21.203776553894571</c:v>
                </c:pt>
                <c:pt idx="270">
                  <c:v>21.28245476003147</c:v>
                </c:pt>
                <c:pt idx="271">
                  <c:v>21.36113296616837</c:v>
                </c:pt>
                <c:pt idx="272">
                  <c:v>21.439811172305269</c:v>
                </c:pt>
                <c:pt idx="273">
                  <c:v>21.518489378442169</c:v>
                </c:pt>
                <c:pt idx="274">
                  <c:v>21.597167584579072</c:v>
                </c:pt>
                <c:pt idx="275">
                  <c:v>21.675845790715972</c:v>
                </c:pt>
                <c:pt idx="276">
                  <c:v>21.754523996852871</c:v>
                </c:pt>
                <c:pt idx="277">
                  <c:v>21.833202202989771</c:v>
                </c:pt>
                <c:pt idx="278">
                  <c:v>21.91188040912667</c:v>
                </c:pt>
                <c:pt idx="279">
                  <c:v>21.99055861526357</c:v>
                </c:pt>
                <c:pt idx="280">
                  <c:v>22.069236821400469</c:v>
                </c:pt>
                <c:pt idx="281">
                  <c:v>22.147915027537373</c:v>
                </c:pt>
                <c:pt idx="282">
                  <c:v>22.226593233674272</c:v>
                </c:pt>
                <c:pt idx="283">
                  <c:v>22.305271439811172</c:v>
                </c:pt>
                <c:pt idx="284">
                  <c:v>22.383949645948071</c:v>
                </c:pt>
                <c:pt idx="285">
                  <c:v>22.462627852084971</c:v>
                </c:pt>
                <c:pt idx="286">
                  <c:v>22.541306058221871</c:v>
                </c:pt>
                <c:pt idx="287">
                  <c:v>22.61998426435877</c:v>
                </c:pt>
                <c:pt idx="288">
                  <c:v>22.69866247049567</c:v>
                </c:pt>
                <c:pt idx="289">
                  <c:v>22.777340676632573</c:v>
                </c:pt>
                <c:pt idx="290">
                  <c:v>22.856018882769472</c:v>
                </c:pt>
                <c:pt idx="291">
                  <c:v>22.934697088906372</c:v>
                </c:pt>
                <c:pt idx="292">
                  <c:v>23.013375295043272</c:v>
                </c:pt>
                <c:pt idx="293">
                  <c:v>23.092053501180171</c:v>
                </c:pt>
                <c:pt idx="294">
                  <c:v>23.170731707317071</c:v>
                </c:pt>
                <c:pt idx="295">
                  <c:v>23.24940991345397</c:v>
                </c:pt>
                <c:pt idx="296">
                  <c:v>23.328088119590873</c:v>
                </c:pt>
                <c:pt idx="297">
                  <c:v>23.406766325727773</c:v>
                </c:pt>
                <c:pt idx="298">
                  <c:v>23.485444531864673</c:v>
                </c:pt>
                <c:pt idx="299">
                  <c:v>23.564122738001572</c:v>
                </c:pt>
                <c:pt idx="300">
                  <c:v>23.642800944138472</c:v>
                </c:pt>
                <c:pt idx="301">
                  <c:v>23.721479150275371</c:v>
                </c:pt>
                <c:pt idx="302">
                  <c:v>23.800157356412271</c:v>
                </c:pt>
                <c:pt idx="303">
                  <c:v>23.878835562549174</c:v>
                </c:pt>
                <c:pt idx="304">
                  <c:v>23.957513768686074</c:v>
                </c:pt>
                <c:pt idx="305">
                  <c:v>24.036191974822973</c:v>
                </c:pt>
                <c:pt idx="306">
                  <c:v>24.114870180959873</c:v>
                </c:pt>
                <c:pt idx="307">
                  <c:v>24.193548387096772</c:v>
                </c:pt>
                <c:pt idx="308">
                  <c:v>24.272226593233672</c:v>
                </c:pt>
                <c:pt idx="309">
                  <c:v>24.350904799370571</c:v>
                </c:pt>
                <c:pt idx="310">
                  <c:v>24.429583005507475</c:v>
                </c:pt>
                <c:pt idx="311">
                  <c:v>24.508261211644374</c:v>
                </c:pt>
                <c:pt idx="312">
                  <c:v>24.586939417781274</c:v>
                </c:pt>
                <c:pt idx="313">
                  <c:v>24.665617623918173</c:v>
                </c:pt>
                <c:pt idx="314">
                  <c:v>24.744295830055073</c:v>
                </c:pt>
                <c:pt idx="315">
                  <c:v>24.822974036191972</c:v>
                </c:pt>
                <c:pt idx="316">
                  <c:v>24.901652242328872</c:v>
                </c:pt>
                <c:pt idx="317">
                  <c:v>24.980330448465775</c:v>
                </c:pt>
                <c:pt idx="318">
                  <c:v>25.059008654602675</c:v>
                </c:pt>
                <c:pt idx="319">
                  <c:v>25.137686860739574</c:v>
                </c:pt>
                <c:pt idx="320">
                  <c:v>25.216365066876474</c:v>
                </c:pt>
                <c:pt idx="321">
                  <c:v>25.295043273013373</c:v>
                </c:pt>
                <c:pt idx="322">
                  <c:v>25.373721479150273</c:v>
                </c:pt>
                <c:pt idx="323">
                  <c:v>25.452399685287173</c:v>
                </c:pt>
                <c:pt idx="324">
                  <c:v>25.531077891424076</c:v>
                </c:pt>
                <c:pt idx="325">
                  <c:v>25.609756097560975</c:v>
                </c:pt>
                <c:pt idx="326">
                  <c:v>25.688434303697875</c:v>
                </c:pt>
                <c:pt idx="327">
                  <c:v>25.767112509834774</c:v>
                </c:pt>
                <c:pt idx="328">
                  <c:v>25.845790715971674</c:v>
                </c:pt>
                <c:pt idx="329">
                  <c:v>25.924468922108574</c:v>
                </c:pt>
                <c:pt idx="330">
                  <c:v>26.003147128245473</c:v>
                </c:pt>
                <c:pt idx="331">
                  <c:v>26.081825334382376</c:v>
                </c:pt>
                <c:pt idx="332">
                  <c:v>26.160503540519276</c:v>
                </c:pt>
                <c:pt idx="333">
                  <c:v>26.239181746656175</c:v>
                </c:pt>
                <c:pt idx="334">
                  <c:v>26.317859952793075</c:v>
                </c:pt>
                <c:pt idx="335">
                  <c:v>26.396538158929975</c:v>
                </c:pt>
                <c:pt idx="336">
                  <c:v>26.475216365066874</c:v>
                </c:pt>
                <c:pt idx="337">
                  <c:v>26.553894571203774</c:v>
                </c:pt>
                <c:pt idx="338">
                  <c:v>26.632572777340677</c:v>
                </c:pt>
                <c:pt idx="339">
                  <c:v>26.711250983477576</c:v>
                </c:pt>
                <c:pt idx="340">
                  <c:v>26.789929189614476</c:v>
                </c:pt>
                <c:pt idx="341">
                  <c:v>26.868607395751376</c:v>
                </c:pt>
                <c:pt idx="342">
                  <c:v>26.947285601888275</c:v>
                </c:pt>
                <c:pt idx="343">
                  <c:v>27.025963808025175</c:v>
                </c:pt>
                <c:pt idx="344">
                  <c:v>27.104642014162074</c:v>
                </c:pt>
                <c:pt idx="345">
                  <c:v>27.183320220298977</c:v>
                </c:pt>
                <c:pt idx="346">
                  <c:v>27.261998426435877</c:v>
                </c:pt>
                <c:pt idx="347">
                  <c:v>27.340676632572777</c:v>
                </c:pt>
                <c:pt idx="348">
                  <c:v>27.419354838709676</c:v>
                </c:pt>
                <c:pt idx="349">
                  <c:v>27.498033044846576</c:v>
                </c:pt>
                <c:pt idx="350">
                  <c:v>27.576711250983475</c:v>
                </c:pt>
                <c:pt idx="351">
                  <c:v>27.655389457120375</c:v>
                </c:pt>
                <c:pt idx="352">
                  <c:v>27.734067663257278</c:v>
                </c:pt>
                <c:pt idx="353">
                  <c:v>27.812745869394178</c:v>
                </c:pt>
                <c:pt idx="354">
                  <c:v>27.891424075531077</c:v>
                </c:pt>
                <c:pt idx="355">
                  <c:v>27.970102281667977</c:v>
                </c:pt>
                <c:pt idx="356">
                  <c:v>28.048780487804876</c:v>
                </c:pt>
                <c:pt idx="357">
                  <c:v>28.127458693941776</c:v>
                </c:pt>
                <c:pt idx="358">
                  <c:v>28.206136900078675</c:v>
                </c:pt>
                <c:pt idx="359">
                  <c:v>28.284815106215575</c:v>
                </c:pt>
                <c:pt idx="360">
                  <c:v>28.363493312352478</c:v>
                </c:pt>
                <c:pt idx="361">
                  <c:v>28.442171518489378</c:v>
                </c:pt>
                <c:pt idx="362">
                  <c:v>28.520849724626277</c:v>
                </c:pt>
                <c:pt idx="363">
                  <c:v>28.599527930763177</c:v>
                </c:pt>
                <c:pt idx="364">
                  <c:v>28.678206136900076</c:v>
                </c:pt>
                <c:pt idx="365">
                  <c:v>28.756884343036976</c:v>
                </c:pt>
                <c:pt idx="366">
                  <c:v>28.835562549173876</c:v>
                </c:pt>
                <c:pt idx="367">
                  <c:v>28.914240755310779</c:v>
                </c:pt>
                <c:pt idx="368">
                  <c:v>28.992918961447678</c:v>
                </c:pt>
                <c:pt idx="369">
                  <c:v>29.071597167584578</c:v>
                </c:pt>
                <c:pt idx="370">
                  <c:v>29.150275373721477</c:v>
                </c:pt>
                <c:pt idx="371">
                  <c:v>29.228953579858377</c:v>
                </c:pt>
                <c:pt idx="372">
                  <c:v>29.307631785995277</c:v>
                </c:pt>
                <c:pt idx="373">
                  <c:v>29.386309992132176</c:v>
                </c:pt>
                <c:pt idx="374">
                  <c:v>29.464988198269079</c:v>
                </c:pt>
                <c:pt idx="375">
                  <c:v>29.543666404405979</c:v>
                </c:pt>
                <c:pt idx="376">
                  <c:v>29.622344610542878</c:v>
                </c:pt>
                <c:pt idx="377">
                  <c:v>29.701022816679778</c:v>
                </c:pt>
                <c:pt idx="378">
                  <c:v>29.779701022816678</c:v>
                </c:pt>
                <c:pt idx="379">
                  <c:v>29.858379228953577</c:v>
                </c:pt>
                <c:pt idx="380">
                  <c:v>29.937057435090477</c:v>
                </c:pt>
                <c:pt idx="381">
                  <c:v>30.01573564122738</c:v>
                </c:pt>
                <c:pt idx="382">
                  <c:v>30.094413847364279</c:v>
                </c:pt>
                <c:pt idx="383">
                  <c:v>30.173092053501179</c:v>
                </c:pt>
                <c:pt idx="384">
                  <c:v>30.251770259638079</c:v>
                </c:pt>
                <c:pt idx="385">
                  <c:v>30.330448465774978</c:v>
                </c:pt>
                <c:pt idx="386">
                  <c:v>30.409126671911878</c:v>
                </c:pt>
                <c:pt idx="387">
                  <c:v>30.487804878048777</c:v>
                </c:pt>
                <c:pt idx="388">
                  <c:v>30.56648308418568</c:v>
                </c:pt>
                <c:pt idx="389">
                  <c:v>30.64516129032258</c:v>
                </c:pt>
                <c:pt idx="390">
                  <c:v>30.72383949645948</c:v>
                </c:pt>
                <c:pt idx="391">
                  <c:v>30.802517702596379</c:v>
                </c:pt>
                <c:pt idx="392">
                  <c:v>30.881195908733279</c:v>
                </c:pt>
                <c:pt idx="393">
                  <c:v>30.959874114870178</c:v>
                </c:pt>
                <c:pt idx="394">
                  <c:v>31.038552321007078</c:v>
                </c:pt>
                <c:pt idx="395">
                  <c:v>31.117230527143981</c:v>
                </c:pt>
                <c:pt idx="396">
                  <c:v>31.195908733280881</c:v>
                </c:pt>
                <c:pt idx="397">
                  <c:v>31.27458693941778</c:v>
                </c:pt>
                <c:pt idx="398">
                  <c:v>31.35326514555468</c:v>
                </c:pt>
                <c:pt idx="399">
                  <c:v>31.431943351691579</c:v>
                </c:pt>
                <c:pt idx="400">
                  <c:v>31.510621557828479</c:v>
                </c:pt>
                <c:pt idx="401">
                  <c:v>31.589299763965379</c:v>
                </c:pt>
                <c:pt idx="402">
                  <c:v>31.667977970102282</c:v>
                </c:pt>
                <c:pt idx="403">
                  <c:v>31.746656176239181</c:v>
                </c:pt>
                <c:pt idx="404">
                  <c:v>31.825334382376081</c:v>
                </c:pt>
                <c:pt idx="405">
                  <c:v>31.90401258851298</c:v>
                </c:pt>
                <c:pt idx="406">
                  <c:v>31.98269079464988</c:v>
                </c:pt>
                <c:pt idx="407">
                  <c:v>32.061369000786783</c:v>
                </c:pt>
                <c:pt idx="408">
                  <c:v>32.140047206923683</c:v>
                </c:pt>
                <c:pt idx="409">
                  <c:v>32.218725413060582</c:v>
                </c:pt>
                <c:pt idx="410">
                  <c:v>32.297403619197482</c:v>
                </c:pt>
                <c:pt idx="411">
                  <c:v>32.376081825334381</c:v>
                </c:pt>
                <c:pt idx="412">
                  <c:v>32.454760031471281</c:v>
                </c:pt>
                <c:pt idx="413">
                  <c:v>32.533438237608181</c:v>
                </c:pt>
                <c:pt idx="414">
                  <c:v>32.61211644374508</c:v>
                </c:pt>
                <c:pt idx="415">
                  <c:v>32.69079464988198</c:v>
                </c:pt>
                <c:pt idx="416">
                  <c:v>32.769472856018879</c:v>
                </c:pt>
                <c:pt idx="417">
                  <c:v>32.848151062155779</c:v>
                </c:pt>
                <c:pt idx="418">
                  <c:v>32.926829268292678</c:v>
                </c:pt>
                <c:pt idx="419">
                  <c:v>33.005507474429578</c:v>
                </c:pt>
                <c:pt idx="420">
                  <c:v>33.084185680566485</c:v>
                </c:pt>
                <c:pt idx="421">
                  <c:v>33.162863886703384</c:v>
                </c:pt>
                <c:pt idx="422">
                  <c:v>33.241542092840284</c:v>
                </c:pt>
                <c:pt idx="423">
                  <c:v>33.320220298977183</c:v>
                </c:pt>
                <c:pt idx="424">
                  <c:v>33.398898505114083</c:v>
                </c:pt>
                <c:pt idx="425">
                  <c:v>33.477576711250983</c:v>
                </c:pt>
                <c:pt idx="426">
                  <c:v>33.556254917387882</c:v>
                </c:pt>
                <c:pt idx="427">
                  <c:v>33.634933123524782</c:v>
                </c:pt>
                <c:pt idx="428">
                  <c:v>33.713611329661681</c:v>
                </c:pt>
                <c:pt idx="429">
                  <c:v>33.792289535798581</c:v>
                </c:pt>
                <c:pt idx="430">
                  <c:v>33.87096774193548</c:v>
                </c:pt>
                <c:pt idx="431">
                  <c:v>33.94964594807238</c:v>
                </c:pt>
                <c:pt idx="432">
                  <c:v>34.02832415420928</c:v>
                </c:pt>
                <c:pt idx="433">
                  <c:v>34.107002360346179</c:v>
                </c:pt>
                <c:pt idx="434">
                  <c:v>34.185680566483086</c:v>
                </c:pt>
                <c:pt idx="435">
                  <c:v>34.264358772619985</c:v>
                </c:pt>
                <c:pt idx="436">
                  <c:v>34.343036978756885</c:v>
                </c:pt>
                <c:pt idx="437">
                  <c:v>34.421715184893785</c:v>
                </c:pt>
                <c:pt idx="438">
                  <c:v>34.500393391030684</c:v>
                </c:pt>
                <c:pt idx="439">
                  <c:v>34.579071597167584</c:v>
                </c:pt>
                <c:pt idx="440">
                  <c:v>34.657749803304483</c:v>
                </c:pt>
                <c:pt idx="441">
                  <c:v>34.736428009441383</c:v>
                </c:pt>
                <c:pt idx="442">
                  <c:v>34.815106215578282</c:v>
                </c:pt>
                <c:pt idx="443">
                  <c:v>34.893784421715182</c:v>
                </c:pt>
                <c:pt idx="444">
                  <c:v>34.972462627852082</c:v>
                </c:pt>
                <c:pt idx="445">
                  <c:v>35.051140833988981</c:v>
                </c:pt>
                <c:pt idx="446">
                  <c:v>35.129819040125881</c:v>
                </c:pt>
                <c:pt idx="447">
                  <c:v>35.20849724626278</c:v>
                </c:pt>
                <c:pt idx="448">
                  <c:v>35.287175452399687</c:v>
                </c:pt>
                <c:pt idx="449">
                  <c:v>35.365853658536587</c:v>
                </c:pt>
                <c:pt idx="450">
                  <c:v>35.444531864673486</c:v>
                </c:pt>
                <c:pt idx="451">
                  <c:v>35.523210070810386</c:v>
                </c:pt>
                <c:pt idx="452">
                  <c:v>35.601888276947285</c:v>
                </c:pt>
                <c:pt idx="453">
                  <c:v>35.680566483084185</c:v>
                </c:pt>
                <c:pt idx="454">
                  <c:v>35.759244689221084</c:v>
                </c:pt>
                <c:pt idx="455">
                  <c:v>35.837922895357984</c:v>
                </c:pt>
                <c:pt idx="456">
                  <c:v>35.916601101494884</c:v>
                </c:pt>
                <c:pt idx="457">
                  <c:v>35.995279307631783</c:v>
                </c:pt>
                <c:pt idx="458">
                  <c:v>36.073957513768683</c:v>
                </c:pt>
                <c:pt idx="459">
                  <c:v>36.152635719905582</c:v>
                </c:pt>
                <c:pt idx="460">
                  <c:v>36.231313926042482</c:v>
                </c:pt>
                <c:pt idx="461">
                  <c:v>36.309992132179381</c:v>
                </c:pt>
                <c:pt idx="462">
                  <c:v>36.388670338316281</c:v>
                </c:pt>
                <c:pt idx="463">
                  <c:v>36.467348544453188</c:v>
                </c:pt>
                <c:pt idx="464">
                  <c:v>36.546026750590087</c:v>
                </c:pt>
                <c:pt idx="465">
                  <c:v>36.624704956726987</c:v>
                </c:pt>
                <c:pt idx="466">
                  <c:v>36.703383162863886</c:v>
                </c:pt>
                <c:pt idx="467">
                  <c:v>36.782061369000786</c:v>
                </c:pt>
                <c:pt idx="468">
                  <c:v>36.860739575137686</c:v>
                </c:pt>
                <c:pt idx="469">
                  <c:v>36.939417781274585</c:v>
                </c:pt>
                <c:pt idx="470">
                  <c:v>37.018095987411485</c:v>
                </c:pt>
                <c:pt idx="471">
                  <c:v>37.096774193548384</c:v>
                </c:pt>
                <c:pt idx="472">
                  <c:v>37.175452399685284</c:v>
                </c:pt>
                <c:pt idx="473">
                  <c:v>37.254130605822183</c:v>
                </c:pt>
                <c:pt idx="474">
                  <c:v>37.332808811959083</c:v>
                </c:pt>
                <c:pt idx="475">
                  <c:v>37.411487018095983</c:v>
                </c:pt>
                <c:pt idx="476">
                  <c:v>37.490165224232882</c:v>
                </c:pt>
                <c:pt idx="477">
                  <c:v>37.568843430369789</c:v>
                </c:pt>
                <c:pt idx="478">
                  <c:v>37.647521636506688</c:v>
                </c:pt>
                <c:pt idx="479">
                  <c:v>37.726199842643588</c:v>
                </c:pt>
                <c:pt idx="480">
                  <c:v>37.804878048780488</c:v>
                </c:pt>
                <c:pt idx="481">
                  <c:v>37.883556254917387</c:v>
                </c:pt>
                <c:pt idx="482">
                  <c:v>37.962234461054287</c:v>
                </c:pt>
                <c:pt idx="483">
                  <c:v>38.040912667191186</c:v>
                </c:pt>
                <c:pt idx="484">
                  <c:v>38.119590873328086</c:v>
                </c:pt>
                <c:pt idx="485">
                  <c:v>38.198269079464986</c:v>
                </c:pt>
                <c:pt idx="486">
                  <c:v>38.276947285601885</c:v>
                </c:pt>
                <c:pt idx="487">
                  <c:v>38.355625491738785</c:v>
                </c:pt>
                <c:pt idx="488">
                  <c:v>38.434303697875684</c:v>
                </c:pt>
                <c:pt idx="489">
                  <c:v>38.512981904012584</c:v>
                </c:pt>
                <c:pt idx="490">
                  <c:v>38.591660110149483</c:v>
                </c:pt>
                <c:pt idx="491">
                  <c:v>38.67033831628639</c:v>
                </c:pt>
                <c:pt idx="492">
                  <c:v>38.74901652242329</c:v>
                </c:pt>
                <c:pt idx="493">
                  <c:v>38.827694728560189</c:v>
                </c:pt>
                <c:pt idx="494">
                  <c:v>38.906372934697089</c:v>
                </c:pt>
                <c:pt idx="495">
                  <c:v>38.985051140833988</c:v>
                </c:pt>
                <c:pt idx="496">
                  <c:v>39.063729346970888</c:v>
                </c:pt>
                <c:pt idx="497">
                  <c:v>39.142407553107788</c:v>
                </c:pt>
                <c:pt idx="498">
                  <c:v>39.221085759244687</c:v>
                </c:pt>
                <c:pt idx="499">
                  <c:v>39.299763965381587</c:v>
                </c:pt>
                <c:pt idx="500">
                  <c:v>39.378442171518486</c:v>
                </c:pt>
                <c:pt idx="501">
                  <c:v>39.457120377655386</c:v>
                </c:pt>
                <c:pt idx="502">
                  <c:v>39.535798583792285</c:v>
                </c:pt>
                <c:pt idx="503">
                  <c:v>39.614476789929185</c:v>
                </c:pt>
                <c:pt idx="504">
                  <c:v>39.693154996066085</c:v>
                </c:pt>
                <c:pt idx="505">
                  <c:v>39.771833202202991</c:v>
                </c:pt>
                <c:pt idx="506">
                  <c:v>39.850511408339891</c:v>
                </c:pt>
                <c:pt idx="507">
                  <c:v>39.92918961447679</c:v>
                </c:pt>
                <c:pt idx="508">
                  <c:v>40.00786782061369</c:v>
                </c:pt>
                <c:pt idx="509">
                  <c:v>40.08654602675059</c:v>
                </c:pt>
                <c:pt idx="510">
                  <c:v>40.165224232887489</c:v>
                </c:pt>
                <c:pt idx="511">
                  <c:v>40.243902439024389</c:v>
                </c:pt>
                <c:pt idx="512">
                  <c:v>40.322580645161288</c:v>
                </c:pt>
                <c:pt idx="513">
                  <c:v>40.401258851298188</c:v>
                </c:pt>
                <c:pt idx="514">
                  <c:v>40.479937057435087</c:v>
                </c:pt>
                <c:pt idx="515">
                  <c:v>40.558615263571987</c:v>
                </c:pt>
                <c:pt idx="516">
                  <c:v>40.637293469708887</c:v>
                </c:pt>
                <c:pt idx="517">
                  <c:v>40.715971675845786</c:v>
                </c:pt>
                <c:pt idx="518">
                  <c:v>40.794649881982686</c:v>
                </c:pt>
                <c:pt idx="519">
                  <c:v>40.873328088119585</c:v>
                </c:pt>
                <c:pt idx="520">
                  <c:v>40.952006294256492</c:v>
                </c:pt>
                <c:pt idx="521">
                  <c:v>41.030684500393392</c:v>
                </c:pt>
                <c:pt idx="522">
                  <c:v>41.109362706530291</c:v>
                </c:pt>
                <c:pt idx="523">
                  <c:v>41.188040912667191</c:v>
                </c:pt>
                <c:pt idx="524">
                  <c:v>41.26671911880409</c:v>
                </c:pt>
                <c:pt idx="525">
                  <c:v>41.34539732494099</c:v>
                </c:pt>
                <c:pt idx="526">
                  <c:v>41.424075531077889</c:v>
                </c:pt>
                <c:pt idx="527">
                  <c:v>41.502753737214789</c:v>
                </c:pt>
                <c:pt idx="528">
                  <c:v>41.581431943351689</c:v>
                </c:pt>
                <c:pt idx="529">
                  <c:v>41.660110149488588</c:v>
                </c:pt>
                <c:pt idx="530">
                  <c:v>41.738788355625488</c:v>
                </c:pt>
                <c:pt idx="531">
                  <c:v>41.817466561762387</c:v>
                </c:pt>
                <c:pt idx="532">
                  <c:v>41.896144767899287</c:v>
                </c:pt>
                <c:pt idx="533">
                  <c:v>41.974822974036186</c:v>
                </c:pt>
                <c:pt idx="534">
                  <c:v>42.053501180173093</c:v>
                </c:pt>
                <c:pt idx="535">
                  <c:v>42.132179386309993</c:v>
                </c:pt>
                <c:pt idx="536">
                  <c:v>42.210857592446892</c:v>
                </c:pt>
                <c:pt idx="537">
                  <c:v>42.289535798583792</c:v>
                </c:pt>
                <c:pt idx="538">
                  <c:v>42.368214004720691</c:v>
                </c:pt>
                <c:pt idx="539">
                  <c:v>42.446892210857591</c:v>
                </c:pt>
                <c:pt idx="540">
                  <c:v>42.525570416994491</c:v>
                </c:pt>
                <c:pt idx="541">
                  <c:v>42.60424862313139</c:v>
                </c:pt>
                <c:pt idx="542">
                  <c:v>42.68292682926829</c:v>
                </c:pt>
                <c:pt idx="543">
                  <c:v>42.761605035405189</c:v>
                </c:pt>
                <c:pt idx="544">
                  <c:v>42.840283241542089</c:v>
                </c:pt>
                <c:pt idx="545">
                  <c:v>42.918961447678988</c:v>
                </c:pt>
                <c:pt idx="546">
                  <c:v>42.997639653815888</c:v>
                </c:pt>
                <c:pt idx="547">
                  <c:v>43.076317859952788</c:v>
                </c:pt>
                <c:pt idx="548">
                  <c:v>43.154996066089694</c:v>
                </c:pt>
                <c:pt idx="549">
                  <c:v>43.233674272226594</c:v>
                </c:pt>
                <c:pt idx="550">
                  <c:v>43.312352478363493</c:v>
                </c:pt>
                <c:pt idx="551">
                  <c:v>43.391030684500393</c:v>
                </c:pt>
                <c:pt idx="552">
                  <c:v>43.469708890637293</c:v>
                </c:pt>
                <c:pt idx="553">
                  <c:v>43.548387096774192</c:v>
                </c:pt>
                <c:pt idx="554">
                  <c:v>43.627065302911092</c:v>
                </c:pt>
                <c:pt idx="555">
                  <c:v>43.705743509047991</c:v>
                </c:pt>
                <c:pt idx="556">
                  <c:v>43.784421715184891</c:v>
                </c:pt>
                <c:pt idx="557">
                  <c:v>43.86309992132179</c:v>
                </c:pt>
                <c:pt idx="558">
                  <c:v>43.94177812745869</c:v>
                </c:pt>
                <c:pt idx="559">
                  <c:v>44.02045633359559</c:v>
                </c:pt>
                <c:pt idx="560">
                  <c:v>44.099134539732489</c:v>
                </c:pt>
                <c:pt idx="561">
                  <c:v>44.177812745869389</c:v>
                </c:pt>
                <c:pt idx="562">
                  <c:v>44.256490952006295</c:v>
                </c:pt>
                <c:pt idx="563">
                  <c:v>44.335169158143195</c:v>
                </c:pt>
                <c:pt idx="564">
                  <c:v>44.413847364280095</c:v>
                </c:pt>
                <c:pt idx="565">
                  <c:v>44.492525570416994</c:v>
                </c:pt>
                <c:pt idx="566">
                  <c:v>44.571203776553894</c:v>
                </c:pt>
                <c:pt idx="567">
                  <c:v>44.649881982690793</c:v>
                </c:pt>
                <c:pt idx="568">
                  <c:v>44.728560188827693</c:v>
                </c:pt>
                <c:pt idx="569">
                  <c:v>44.807238394964592</c:v>
                </c:pt>
                <c:pt idx="570">
                  <c:v>44.885916601101492</c:v>
                </c:pt>
                <c:pt idx="571">
                  <c:v>44.964594807238392</c:v>
                </c:pt>
                <c:pt idx="572">
                  <c:v>45.043273013375291</c:v>
                </c:pt>
                <c:pt idx="573">
                  <c:v>45.121951219512191</c:v>
                </c:pt>
                <c:pt idx="574">
                  <c:v>45.20062942564909</c:v>
                </c:pt>
                <c:pt idx="575">
                  <c:v>45.27930763178599</c:v>
                </c:pt>
                <c:pt idx="576">
                  <c:v>45.35798583792289</c:v>
                </c:pt>
                <c:pt idx="577">
                  <c:v>45.436664044059796</c:v>
                </c:pt>
                <c:pt idx="578">
                  <c:v>45.515342250196696</c:v>
                </c:pt>
                <c:pt idx="579">
                  <c:v>45.594020456333595</c:v>
                </c:pt>
                <c:pt idx="580">
                  <c:v>45.672698662470495</c:v>
                </c:pt>
                <c:pt idx="581">
                  <c:v>45.751376868607394</c:v>
                </c:pt>
                <c:pt idx="582">
                  <c:v>45.830055074744294</c:v>
                </c:pt>
                <c:pt idx="583">
                  <c:v>45.908733280881194</c:v>
                </c:pt>
                <c:pt idx="584">
                  <c:v>45.987411487018093</c:v>
                </c:pt>
                <c:pt idx="585">
                  <c:v>46.066089693154993</c:v>
                </c:pt>
                <c:pt idx="586">
                  <c:v>46.144767899291892</c:v>
                </c:pt>
                <c:pt idx="587">
                  <c:v>46.223446105428792</c:v>
                </c:pt>
                <c:pt idx="588">
                  <c:v>46.302124311565692</c:v>
                </c:pt>
                <c:pt idx="589">
                  <c:v>46.380802517702591</c:v>
                </c:pt>
                <c:pt idx="590">
                  <c:v>46.459480723839491</c:v>
                </c:pt>
                <c:pt idx="591">
                  <c:v>46.538158929976397</c:v>
                </c:pt>
                <c:pt idx="592">
                  <c:v>46.616837136113297</c:v>
                </c:pt>
                <c:pt idx="593">
                  <c:v>46.695515342250197</c:v>
                </c:pt>
                <c:pt idx="594">
                  <c:v>46.774193548387096</c:v>
                </c:pt>
                <c:pt idx="595">
                  <c:v>46.852871754523996</c:v>
                </c:pt>
                <c:pt idx="596">
                  <c:v>46.931549960660895</c:v>
                </c:pt>
                <c:pt idx="597">
                  <c:v>47.010228166797795</c:v>
                </c:pt>
                <c:pt idx="598">
                  <c:v>47.088906372934694</c:v>
                </c:pt>
                <c:pt idx="599">
                  <c:v>47.167584579071594</c:v>
                </c:pt>
                <c:pt idx="600">
                  <c:v>47.246262785208494</c:v>
                </c:pt>
                <c:pt idx="601">
                  <c:v>47.324940991345393</c:v>
                </c:pt>
                <c:pt idx="602">
                  <c:v>47.403619197482293</c:v>
                </c:pt>
                <c:pt idx="603">
                  <c:v>47.482297403619192</c:v>
                </c:pt>
                <c:pt idx="604">
                  <c:v>47.560975609756092</c:v>
                </c:pt>
                <c:pt idx="605">
                  <c:v>47.639653815892999</c:v>
                </c:pt>
                <c:pt idx="606">
                  <c:v>47.718332022029898</c:v>
                </c:pt>
                <c:pt idx="607">
                  <c:v>47.797010228166798</c:v>
                </c:pt>
                <c:pt idx="608">
                  <c:v>47.875688434303697</c:v>
                </c:pt>
                <c:pt idx="609">
                  <c:v>47.954366640440597</c:v>
                </c:pt>
                <c:pt idx="610">
                  <c:v>48.033044846577496</c:v>
                </c:pt>
                <c:pt idx="611">
                  <c:v>48.111723052714396</c:v>
                </c:pt>
                <c:pt idx="612">
                  <c:v>48.190401258851296</c:v>
                </c:pt>
                <c:pt idx="613">
                  <c:v>48.269079464988195</c:v>
                </c:pt>
                <c:pt idx="614">
                  <c:v>48.347757671125095</c:v>
                </c:pt>
                <c:pt idx="615">
                  <c:v>48.426435877261994</c:v>
                </c:pt>
                <c:pt idx="616">
                  <c:v>48.505114083398894</c:v>
                </c:pt>
                <c:pt idx="617">
                  <c:v>48.583792289535793</c:v>
                </c:pt>
                <c:pt idx="618">
                  <c:v>48.662470495672693</c:v>
                </c:pt>
                <c:pt idx="619">
                  <c:v>48.7411487018096</c:v>
                </c:pt>
                <c:pt idx="620">
                  <c:v>48.819826907946499</c:v>
                </c:pt>
                <c:pt idx="621">
                  <c:v>48.898505114083399</c:v>
                </c:pt>
                <c:pt idx="622">
                  <c:v>48.977183320220298</c:v>
                </c:pt>
                <c:pt idx="623">
                  <c:v>49.055861526357198</c:v>
                </c:pt>
                <c:pt idx="624">
                  <c:v>49.134539732494098</c:v>
                </c:pt>
                <c:pt idx="625">
                  <c:v>49.213217938630997</c:v>
                </c:pt>
                <c:pt idx="626">
                  <c:v>49.291896144767897</c:v>
                </c:pt>
                <c:pt idx="627">
                  <c:v>49.370574350904796</c:v>
                </c:pt>
                <c:pt idx="628">
                  <c:v>49.449252557041696</c:v>
                </c:pt>
                <c:pt idx="629">
                  <c:v>49.527930763178595</c:v>
                </c:pt>
                <c:pt idx="630">
                  <c:v>49.606608969315495</c:v>
                </c:pt>
                <c:pt idx="631">
                  <c:v>49.685287175452395</c:v>
                </c:pt>
                <c:pt idx="632">
                  <c:v>49.763965381589294</c:v>
                </c:pt>
                <c:pt idx="633">
                  <c:v>49.842643587726201</c:v>
                </c:pt>
                <c:pt idx="634">
                  <c:v>49.9213217938631</c:v>
                </c:pt>
                <c:pt idx="635">
                  <c:v>50</c:v>
                </c:pt>
                <c:pt idx="636">
                  <c:v>50.0786782061369</c:v>
                </c:pt>
                <c:pt idx="637">
                  <c:v>50.157356412273799</c:v>
                </c:pt>
                <c:pt idx="638">
                  <c:v>50.236034618410699</c:v>
                </c:pt>
                <c:pt idx="639">
                  <c:v>50.314712824547598</c:v>
                </c:pt>
                <c:pt idx="640">
                  <c:v>50.393391030684498</c:v>
                </c:pt>
                <c:pt idx="641">
                  <c:v>50.472069236821397</c:v>
                </c:pt>
                <c:pt idx="642">
                  <c:v>50.550747442958297</c:v>
                </c:pt>
                <c:pt idx="643">
                  <c:v>50.629425649095197</c:v>
                </c:pt>
                <c:pt idx="644">
                  <c:v>50.708103855232096</c:v>
                </c:pt>
                <c:pt idx="645">
                  <c:v>50.786782061368996</c:v>
                </c:pt>
                <c:pt idx="646">
                  <c:v>50.865460267505895</c:v>
                </c:pt>
                <c:pt idx="647">
                  <c:v>50.944138473642795</c:v>
                </c:pt>
                <c:pt idx="648">
                  <c:v>51.022816679779702</c:v>
                </c:pt>
                <c:pt idx="649">
                  <c:v>51.101494885916601</c:v>
                </c:pt>
                <c:pt idx="650">
                  <c:v>51.180173092053501</c:v>
                </c:pt>
                <c:pt idx="651">
                  <c:v>51.2588512981904</c:v>
                </c:pt>
                <c:pt idx="652">
                  <c:v>51.3375295043273</c:v>
                </c:pt>
                <c:pt idx="653">
                  <c:v>51.416207710464199</c:v>
                </c:pt>
                <c:pt idx="654">
                  <c:v>51.494885916601099</c:v>
                </c:pt>
                <c:pt idx="655">
                  <c:v>51.573564122737999</c:v>
                </c:pt>
                <c:pt idx="656">
                  <c:v>51.652242328874898</c:v>
                </c:pt>
                <c:pt idx="657">
                  <c:v>51.730920535011798</c:v>
                </c:pt>
                <c:pt idx="658">
                  <c:v>51.809598741148697</c:v>
                </c:pt>
                <c:pt idx="659">
                  <c:v>51.888276947285597</c:v>
                </c:pt>
                <c:pt idx="660">
                  <c:v>51.966955153422496</c:v>
                </c:pt>
                <c:pt idx="661">
                  <c:v>52.045633359559396</c:v>
                </c:pt>
                <c:pt idx="662">
                  <c:v>52.124311565696303</c:v>
                </c:pt>
                <c:pt idx="663">
                  <c:v>52.202989771833202</c:v>
                </c:pt>
                <c:pt idx="664">
                  <c:v>52.281667977970102</c:v>
                </c:pt>
                <c:pt idx="665">
                  <c:v>52.360346184107001</c:v>
                </c:pt>
                <c:pt idx="666">
                  <c:v>52.439024390243901</c:v>
                </c:pt>
                <c:pt idx="667">
                  <c:v>52.517702596380801</c:v>
                </c:pt>
                <c:pt idx="668">
                  <c:v>52.5963808025177</c:v>
                </c:pt>
                <c:pt idx="669">
                  <c:v>52.6750590086546</c:v>
                </c:pt>
                <c:pt idx="670">
                  <c:v>52.753737214791499</c:v>
                </c:pt>
                <c:pt idx="671">
                  <c:v>52.832415420928399</c:v>
                </c:pt>
                <c:pt idx="672">
                  <c:v>52.911093627065299</c:v>
                </c:pt>
                <c:pt idx="673">
                  <c:v>52.989771833202198</c:v>
                </c:pt>
                <c:pt idx="674">
                  <c:v>53.068450039339098</c:v>
                </c:pt>
                <c:pt idx="675">
                  <c:v>53.147128245475997</c:v>
                </c:pt>
                <c:pt idx="676">
                  <c:v>53.225806451612904</c:v>
                </c:pt>
                <c:pt idx="677">
                  <c:v>53.304484657749803</c:v>
                </c:pt>
                <c:pt idx="678">
                  <c:v>53.383162863886703</c:v>
                </c:pt>
                <c:pt idx="679">
                  <c:v>53.461841070023603</c:v>
                </c:pt>
                <c:pt idx="680">
                  <c:v>53.540519276160502</c:v>
                </c:pt>
                <c:pt idx="681">
                  <c:v>53.619197482297402</c:v>
                </c:pt>
                <c:pt idx="682">
                  <c:v>53.697875688434301</c:v>
                </c:pt>
                <c:pt idx="683">
                  <c:v>53.776553894571201</c:v>
                </c:pt>
                <c:pt idx="684">
                  <c:v>53.855232100708101</c:v>
                </c:pt>
                <c:pt idx="685">
                  <c:v>53.933910306845</c:v>
                </c:pt>
                <c:pt idx="686">
                  <c:v>54.0125885129819</c:v>
                </c:pt>
                <c:pt idx="687">
                  <c:v>54.091266719118799</c:v>
                </c:pt>
                <c:pt idx="688">
                  <c:v>54.169944925255699</c:v>
                </c:pt>
                <c:pt idx="689">
                  <c:v>54.248623131392598</c:v>
                </c:pt>
                <c:pt idx="690">
                  <c:v>54.327301337529505</c:v>
                </c:pt>
                <c:pt idx="691">
                  <c:v>54.405979543666405</c:v>
                </c:pt>
                <c:pt idx="692">
                  <c:v>54.484657749803304</c:v>
                </c:pt>
                <c:pt idx="693">
                  <c:v>54.563335955940204</c:v>
                </c:pt>
                <c:pt idx="694">
                  <c:v>54.642014162077103</c:v>
                </c:pt>
                <c:pt idx="695">
                  <c:v>54.720692368214003</c:v>
                </c:pt>
                <c:pt idx="696">
                  <c:v>54.799370574350903</c:v>
                </c:pt>
                <c:pt idx="697">
                  <c:v>54.878048780487802</c:v>
                </c:pt>
                <c:pt idx="698">
                  <c:v>54.956726986624702</c:v>
                </c:pt>
                <c:pt idx="699">
                  <c:v>55.035405192761601</c:v>
                </c:pt>
                <c:pt idx="700">
                  <c:v>55.114083398898501</c:v>
                </c:pt>
                <c:pt idx="701">
                  <c:v>55.1927616050354</c:v>
                </c:pt>
                <c:pt idx="702">
                  <c:v>55.2714398111723</c:v>
                </c:pt>
                <c:pt idx="703">
                  <c:v>55.3501180173092</c:v>
                </c:pt>
                <c:pt idx="704">
                  <c:v>55.428796223446106</c:v>
                </c:pt>
                <c:pt idx="705">
                  <c:v>55.507474429583006</c:v>
                </c:pt>
                <c:pt idx="706">
                  <c:v>55.586152635719905</c:v>
                </c:pt>
                <c:pt idx="707">
                  <c:v>55.664830841856805</c:v>
                </c:pt>
                <c:pt idx="708">
                  <c:v>55.743509047993705</c:v>
                </c:pt>
                <c:pt idx="709">
                  <c:v>55.822187254130604</c:v>
                </c:pt>
                <c:pt idx="710">
                  <c:v>55.900865460267504</c:v>
                </c:pt>
                <c:pt idx="711">
                  <c:v>55.979543666404403</c:v>
                </c:pt>
                <c:pt idx="712">
                  <c:v>56.058221872541303</c:v>
                </c:pt>
                <c:pt idx="713">
                  <c:v>56.136900078678202</c:v>
                </c:pt>
                <c:pt idx="714">
                  <c:v>56.215578284815102</c:v>
                </c:pt>
                <c:pt idx="715">
                  <c:v>56.294256490952002</c:v>
                </c:pt>
                <c:pt idx="716">
                  <c:v>56.372934697088901</c:v>
                </c:pt>
                <c:pt idx="717">
                  <c:v>56.451612903225801</c:v>
                </c:pt>
                <c:pt idx="718">
                  <c:v>56.5302911093627</c:v>
                </c:pt>
                <c:pt idx="719">
                  <c:v>56.608969315499607</c:v>
                </c:pt>
                <c:pt idx="720">
                  <c:v>56.687647521636507</c:v>
                </c:pt>
                <c:pt idx="721">
                  <c:v>56.766325727773406</c:v>
                </c:pt>
                <c:pt idx="722">
                  <c:v>56.845003933910306</c:v>
                </c:pt>
                <c:pt idx="723">
                  <c:v>56.923682140047205</c:v>
                </c:pt>
                <c:pt idx="724">
                  <c:v>57.002360346184105</c:v>
                </c:pt>
                <c:pt idx="725">
                  <c:v>57.081038552321004</c:v>
                </c:pt>
                <c:pt idx="726">
                  <c:v>57.159716758457904</c:v>
                </c:pt>
                <c:pt idx="727">
                  <c:v>57.238394964594804</c:v>
                </c:pt>
                <c:pt idx="728">
                  <c:v>57.317073170731703</c:v>
                </c:pt>
                <c:pt idx="729">
                  <c:v>57.395751376868603</c:v>
                </c:pt>
                <c:pt idx="730">
                  <c:v>57.474429583005502</c:v>
                </c:pt>
                <c:pt idx="731">
                  <c:v>57.553107789142402</c:v>
                </c:pt>
                <c:pt idx="732">
                  <c:v>57.631785995279301</c:v>
                </c:pt>
                <c:pt idx="733">
                  <c:v>57.710464201416208</c:v>
                </c:pt>
                <c:pt idx="734">
                  <c:v>57.789142407553108</c:v>
                </c:pt>
                <c:pt idx="735">
                  <c:v>57.867820613690007</c:v>
                </c:pt>
                <c:pt idx="736">
                  <c:v>57.946498819826907</c:v>
                </c:pt>
                <c:pt idx="737">
                  <c:v>58.025177025963806</c:v>
                </c:pt>
                <c:pt idx="738">
                  <c:v>58.103855232100706</c:v>
                </c:pt>
                <c:pt idx="739">
                  <c:v>58.182533438237606</c:v>
                </c:pt>
                <c:pt idx="740">
                  <c:v>58.261211644374505</c:v>
                </c:pt>
                <c:pt idx="741">
                  <c:v>58.339889850511405</c:v>
                </c:pt>
                <c:pt idx="742">
                  <c:v>58.418568056648304</c:v>
                </c:pt>
                <c:pt idx="743">
                  <c:v>58.497246262785204</c:v>
                </c:pt>
                <c:pt idx="744">
                  <c:v>58.575924468922103</c:v>
                </c:pt>
                <c:pt idx="745">
                  <c:v>58.654602675059003</c:v>
                </c:pt>
                <c:pt idx="746">
                  <c:v>58.733280881195903</c:v>
                </c:pt>
                <c:pt idx="747">
                  <c:v>58.811959087332809</c:v>
                </c:pt>
                <c:pt idx="748">
                  <c:v>58.890637293469709</c:v>
                </c:pt>
                <c:pt idx="749">
                  <c:v>58.969315499606608</c:v>
                </c:pt>
                <c:pt idx="750">
                  <c:v>59.047993705743508</c:v>
                </c:pt>
                <c:pt idx="751">
                  <c:v>59.126671911880408</c:v>
                </c:pt>
                <c:pt idx="752">
                  <c:v>59.205350118017307</c:v>
                </c:pt>
                <c:pt idx="753">
                  <c:v>59.284028324154207</c:v>
                </c:pt>
                <c:pt idx="754">
                  <c:v>59.362706530291106</c:v>
                </c:pt>
                <c:pt idx="755">
                  <c:v>59.441384736428006</c:v>
                </c:pt>
                <c:pt idx="756">
                  <c:v>59.520062942564905</c:v>
                </c:pt>
                <c:pt idx="757">
                  <c:v>59.598741148701805</c:v>
                </c:pt>
                <c:pt idx="758">
                  <c:v>59.677419354838705</c:v>
                </c:pt>
                <c:pt idx="759">
                  <c:v>59.756097560975604</c:v>
                </c:pt>
                <c:pt idx="760">
                  <c:v>59.834775767112504</c:v>
                </c:pt>
                <c:pt idx="761">
                  <c:v>59.91345397324941</c:v>
                </c:pt>
                <c:pt idx="762">
                  <c:v>59.99213217938631</c:v>
                </c:pt>
                <c:pt idx="763">
                  <c:v>60.07081038552321</c:v>
                </c:pt>
                <c:pt idx="764">
                  <c:v>60.149488591660109</c:v>
                </c:pt>
                <c:pt idx="765">
                  <c:v>60.228166797797009</c:v>
                </c:pt>
                <c:pt idx="766">
                  <c:v>60.306845003933908</c:v>
                </c:pt>
                <c:pt idx="767">
                  <c:v>60.385523210070808</c:v>
                </c:pt>
                <c:pt idx="768">
                  <c:v>60.464201416207707</c:v>
                </c:pt>
                <c:pt idx="769">
                  <c:v>60.542879622344607</c:v>
                </c:pt>
                <c:pt idx="770">
                  <c:v>60.621557828481507</c:v>
                </c:pt>
                <c:pt idx="771">
                  <c:v>60.700236034618406</c:v>
                </c:pt>
                <c:pt idx="772">
                  <c:v>60.778914240755306</c:v>
                </c:pt>
                <c:pt idx="773">
                  <c:v>60.857592446892205</c:v>
                </c:pt>
                <c:pt idx="774">
                  <c:v>60.936270653029105</c:v>
                </c:pt>
                <c:pt idx="775">
                  <c:v>61.014948859166005</c:v>
                </c:pt>
                <c:pt idx="776">
                  <c:v>61.093627065302911</c:v>
                </c:pt>
                <c:pt idx="777">
                  <c:v>61.172305271439811</c:v>
                </c:pt>
                <c:pt idx="778">
                  <c:v>61.25098347757671</c:v>
                </c:pt>
                <c:pt idx="779">
                  <c:v>61.32966168371361</c:v>
                </c:pt>
                <c:pt idx="780">
                  <c:v>61.40833988985051</c:v>
                </c:pt>
                <c:pt idx="781">
                  <c:v>61.487018095987409</c:v>
                </c:pt>
                <c:pt idx="782">
                  <c:v>61.565696302124309</c:v>
                </c:pt>
                <c:pt idx="783">
                  <c:v>61.644374508261208</c:v>
                </c:pt>
                <c:pt idx="784">
                  <c:v>61.723052714398108</c:v>
                </c:pt>
                <c:pt idx="785">
                  <c:v>61.801730920535007</c:v>
                </c:pt>
                <c:pt idx="786">
                  <c:v>61.880409126671907</c:v>
                </c:pt>
                <c:pt idx="787">
                  <c:v>61.959087332808807</c:v>
                </c:pt>
                <c:pt idx="788">
                  <c:v>62.037765538945706</c:v>
                </c:pt>
                <c:pt idx="789">
                  <c:v>62.116443745082606</c:v>
                </c:pt>
                <c:pt idx="790">
                  <c:v>62.195121951219512</c:v>
                </c:pt>
                <c:pt idx="791">
                  <c:v>62.273800157356412</c:v>
                </c:pt>
                <c:pt idx="792">
                  <c:v>62.352478363493312</c:v>
                </c:pt>
                <c:pt idx="793">
                  <c:v>62.431156569630211</c:v>
                </c:pt>
                <c:pt idx="794">
                  <c:v>62.509834775767111</c:v>
                </c:pt>
                <c:pt idx="795">
                  <c:v>62.58851298190401</c:v>
                </c:pt>
                <c:pt idx="796">
                  <c:v>62.66719118804091</c:v>
                </c:pt>
                <c:pt idx="797">
                  <c:v>62.745869394177809</c:v>
                </c:pt>
                <c:pt idx="798">
                  <c:v>62.824547600314709</c:v>
                </c:pt>
                <c:pt idx="799">
                  <c:v>62.903225806451609</c:v>
                </c:pt>
                <c:pt idx="800">
                  <c:v>62.981904012588508</c:v>
                </c:pt>
                <c:pt idx="801">
                  <c:v>63.060582218725408</c:v>
                </c:pt>
                <c:pt idx="802">
                  <c:v>63.139260424862307</c:v>
                </c:pt>
                <c:pt idx="803">
                  <c:v>63.217938630999207</c:v>
                </c:pt>
                <c:pt idx="804">
                  <c:v>63.296616837136114</c:v>
                </c:pt>
                <c:pt idx="805">
                  <c:v>63.375295043273013</c:v>
                </c:pt>
                <c:pt idx="806">
                  <c:v>63.453973249409913</c:v>
                </c:pt>
                <c:pt idx="807">
                  <c:v>63.532651455546812</c:v>
                </c:pt>
                <c:pt idx="808">
                  <c:v>63.611329661683712</c:v>
                </c:pt>
                <c:pt idx="809">
                  <c:v>63.690007867820611</c:v>
                </c:pt>
                <c:pt idx="810">
                  <c:v>63.768686073957511</c:v>
                </c:pt>
                <c:pt idx="811">
                  <c:v>63.847364280094411</c:v>
                </c:pt>
                <c:pt idx="812">
                  <c:v>63.92604248623131</c:v>
                </c:pt>
                <c:pt idx="813">
                  <c:v>64.00472069236821</c:v>
                </c:pt>
                <c:pt idx="814">
                  <c:v>64.083398898505123</c:v>
                </c:pt>
                <c:pt idx="815">
                  <c:v>64.162077104642023</c:v>
                </c:pt>
                <c:pt idx="816">
                  <c:v>64.240755310778923</c:v>
                </c:pt>
                <c:pt idx="817">
                  <c:v>64.319433516915822</c:v>
                </c:pt>
                <c:pt idx="818">
                  <c:v>64.398111723052722</c:v>
                </c:pt>
                <c:pt idx="819">
                  <c:v>64.476789929189621</c:v>
                </c:pt>
                <c:pt idx="820">
                  <c:v>64.555468135326521</c:v>
                </c:pt>
                <c:pt idx="821">
                  <c:v>64.634146341463421</c:v>
                </c:pt>
                <c:pt idx="822">
                  <c:v>64.71282454760032</c:v>
                </c:pt>
                <c:pt idx="823">
                  <c:v>64.79150275373722</c:v>
                </c:pt>
                <c:pt idx="824">
                  <c:v>64.870180959874119</c:v>
                </c:pt>
                <c:pt idx="825">
                  <c:v>64.948859166011019</c:v>
                </c:pt>
                <c:pt idx="826">
                  <c:v>65.027537372147918</c:v>
                </c:pt>
                <c:pt idx="827">
                  <c:v>65.106215578284818</c:v>
                </c:pt>
                <c:pt idx="828">
                  <c:v>65.184893784421718</c:v>
                </c:pt>
                <c:pt idx="829">
                  <c:v>65.263571990558617</c:v>
                </c:pt>
                <c:pt idx="830">
                  <c:v>65.342250196695517</c:v>
                </c:pt>
                <c:pt idx="831">
                  <c:v>65.420928402832416</c:v>
                </c:pt>
                <c:pt idx="832">
                  <c:v>65.499606608969316</c:v>
                </c:pt>
                <c:pt idx="833">
                  <c:v>65.578284815106215</c:v>
                </c:pt>
                <c:pt idx="834">
                  <c:v>65.656963021243115</c:v>
                </c:pt>
                <c:pt idx="835">
                  <c:v>65.735641227380015</c:v>
                </c:pt>
                <c:pt idx="836">
                  <c:v>65.814319433516914</c:v>
                </c:pt>
                <c:pt idx="837">
                  <c:v>65.892997639653814</c:v>
                </c:pt>
                <c:pt idx="838">
                  <c:v>65.971675845790713</c:v>
                </c:pt>
                <c:pt idx="839">
                  <c:v>66.050354051927613</c:v>
                </c:pt>
                <c:pt idx="840">
                  <c:v>66.129032258064527</c:v>
                </c:pt>
                <c:pt idx="841">
                  <c:v>66.207710464201426</c:v>
                </c:pt>
                <c:pt idx="842">
                  <c:v>66.286388670338326</c:v>
                </c:pt>
                <c:pt idx="843">
                  <c:v>66.365066876475225</c:v>
                </c:pt>
                <c:pt idx="844">
                  <c:v>66.443745082612125</c:v>
                </c:pt>
                <c:pt idx="845">
                  <c:v>66.522423288749025</c:v>
                </c:pt>
                <c:pt idx="846">
                  <c:v>66.601101494885924</c:v>
                </c:pt>
                <c:pt idx="847">
                  <c:v>66.679779701022824</c:v>
                </c:pt>
                <c:pt idx="848">
                  <c:v>66.758457907159723</c:v>
                </c:pt>
                <c:pt idx="849">
                  <c:v>66.837136113296623</c:v>
                </c:pt>
                <c:pt idx="850">
                  <c:v>66.915814319433522</c:v>
                </c:pt>
                <c:pt idx="851">
                  <c:v>66.994492525570422</c:v>
                </c:pt>
                <c:pt idx="852">
                  <c:v>67.073170731707322</c:v>
                </c:pt>
                <c:pt idx="853">
                  <c:v>67.151848937844221</c:v>
                </c:pt>
                <c:pt idx="854">
                  <c:v>67.230527143981121</c:v>
                </c:pt>
                <c:pt idx="855">
                  <c:v>67.30920535011802</c:v>
                </c:pt>
                <c:pt idx="856">
                  <c:v>67.38788355625492</c:v>
                </c:pt>
                <c:pt idx="857">
                  <c:v>67.466561762391819</c:v>
                </c:pt>
                <c:pt idx="858">
                  <c:v>67.545239968528719</c:v>
                </c:pt>
                <c:pt idx="859">
                  <c:v>67.623918174665619</c:v>
                </c:pt>
                <c:pt idx="860">
                  <c:v>67.702596380802518</c:v>
                </c:pt>
                <c:pt idx="861">
                  <c:v>67.781274586939418</c:v>
                </c:pt>
                <c:pt idx="862">
                  <c:v>67.859952793076317</c:v>
                </c:pt>
                <c:pt idx="863">
                  <c:v>67.938630999213217</c:v>
                </c:pt>
                <c:pt idx="864">
                  <c:v>68.017309205350116</c:v>
                </c:pt>
                <c:pt idx="865">
                  <c:v>68.095987411487016</c:v>
                </c:pt>
                <c:pt idx="866">
                  <c:v>68.174665617623916</c:v>
                </c:pt>
                <c:pt idx="867">
                  <c:v>68.253343823760815</c:v>
                </c:pt>
                <c:pt idx="868">
                  <c:v>68.332022029897729</c:v>
                </c:pt>
                <c:pt idx="869">
                  <c:v>68.410700236034629</c:v>
                </c:pt>
                <c:pt idx="870">
                  <c:v>68.489378442171528</c:v>
                </c:pt>
                <c:pt idx="871">
                  <c:v>68.568056648308428</c:v>
                </c:pt>
                <c:pt idx="872">
                  <c:v>68.646734854445327</c:v>
                </c:pt>
                <c:pt idx="873">
                  <c:v>68.725413060582227</c:v>
                </c:pt>
                <c:pt idx="874">
                  <c:v>68.804091266719126</c:v>
                </c:pt>
                <c:pt idx="875">
                  <c:v>68.882769472856026</c:v>
                </c:pt>
                <c:pt idx="876">
                  <c:v>68.961447678992926</c:v>
                </c:pt>
                <c:pt idx="877">
                  <c:v>69.040125885129825</c:v>
                </c:pt>
                <c:pt idx="878">
                  <c:v>69.118804091266725</c:v>
                </c:pt>
                <c:pt idx="879">
                  <c:v>69.197482297403624</c:v>
                </c:pt>
                <c:pt idx="880">
                  <c:v>69.276160503540524</c:v>
                </c:pt>
                <c:pt idx="881">
                  <c:v>69.354838709677423</c:v>
                </c:pt>
                <c:pt idx="882">
                  <c:v>69.433516915814323</c:v>
                </c:pt>
                <c:pt idx="883">
                  <c:v>69.512195121951223</c:v>
                </c:pt>
                <c:pt idx="884">
                  <c:v>69.590873328088122</c:v>
                </c:pt>
                <c:pt idx="885">
                  <c:v>69.669551534225022</c:v>
                </c:pt>
                <c:pt idx="886">
                  <c:v>69.748229740361921</c:v>
                </c:pt>
                <c:pt idx="887">
                  <c:v>69.826907946498821</c:v>
                </c:pt>
                <c:pt idx="888">
                  <c:v>69.905586152635721</c:v>
                </c:pt>
                <c:pt idx="889">
                  <c:v>69.98426435877262</c:v>
                </c:pt>
                <c:pt idx="890">
                  <c:v>70.06294256490952</c:v>
                </c:pt>
                <c:pt idx="891">
                  <c:v>70.141620771046419</c:v>
                </c:pt>
                <c:pt idx="892">
                  <c:v>70.220298977183319</c:v>
                </c:pt>
                <c:pt idx="893">
                  <c:v>70.298977183320218</c:v>
                </c:pt>
                <c:pt idx="894">
                  <c:v>70.377655389457118</c:v>
                </c:pt>
                <c:pt idx="895">
                  <c:v>70.456333595594018</c:v>
                </c:pt>
                <c:pt idx="896">
                  <c:v>70.535011801730931</c:v>
                </c:pt>
                <c:pt idx="897">
                  <c:v>70.613690007867831</c:v>
                </c:pt>
                <c:pt idx="898">
                  <c:v>70.69236821400473</c:v>
                </c:pt>
                <c:pt idx="899">
                  <c:v>70.77104642014163</c:v>
                </c:pt>
                <c:pt idx="900">
                  <c:v>70.84972462627853</c:v>
                </c:pt>
                <c:pt idx="901">
                  <c:v>70.928402832415429</c:v>
                </c:pt>
                <c:pt idx="902">
                  <c:v>71.007081038552329</c:v>
                </c:pt>
                <c:pt idx="903">
                  <c:v>71.085759244689228</c:v>
                </c:pt>
                <c:pt idx="904">
                  <c:v>71.164437450826128</c:v>
                </c:pt>
                <c:pt idx="905">
                  <c:v>71.243115656963028</c:v>
                </c:pt>
                <c:pt idx="906">
                  <c:v>71.321793863099927</c:v>
                </c:pt>
                <c:pt idx="907">
                  <c:v>71.400472069236827</c:v>
                </c:pt>
                <c:pt idx="908">
                  <c:v>71.479150275373726</c:v>
                </c:pt>
                <c:pt idx="909">
                  <c:v>71.557828481510626</c:v>
                </c:pt>
                <c:pt idx="910">
                  <c:v>71.636506687647525</c:v>
                </c:pt>
                <c:pt idx="911">
                  <c:v>71.715184893784425</c:v>
                </c:pt>
                <c:pt idx="912">
                  <c:v>71.793863099921325</c:v>
                </c:pt>
                <c:pt idx="913">
                  <c:v>71.872541306058224</c:v>
                </c:pt>
                <c:pt idx="914">
                  <c:v>71.951219512195124</c:v>
                </c:pt>
                <c:pt idx="915">
                  <c:v>72.029897718332023</c:v>
                </c:pt>
                <c:pt idx="916">
                  <c:v>72.108575924468923</c:v>
                </c:pt>
                <c:pt idx="917">
                  <c:v>72.187254130605822</c:v>
                </c:pt>
                <c:pt idx="918">
                  <c:v>72.265932336742722</c:v>
                </c:pt>
                <c:pt idx="919">
                  <c:v>72.344610542879622</c:v>
                </c:pt>
                <c:pt idx="920">
                  <c:v>72.423288749016521</c:v>
                </c:pt>
                <c:pt idx="921">
                  <c:v>72.501966955153421</c:v>
                </c:pt>
                <c:pt idx="922">
                  <c:v>72.58064516129032</c:v>
                </c:pt>
                <c:pt idx="923">
                  <c:v>72.65932336742722</c:v>
                </c:pt>
                <c:pt idx="924">
                  <c:v>72.738001573564119</c:v>
                </c:pt>
                <c:pt idx="925">
                  <c:v>72.816679779701033</c:v>
                </c:pt>
                <c:pt idx="926">
                  <c:v>72.895357985837933</c:v>
                </c:pt>
                <c:pt idx="927">
                  <c:v>72.974036191974832</c:v>
                </c:pt>
                <c:pt idx="928">
                  <c:v>73.052714398111732</c:v>
                </c:pt>
                <c:pt idx="929">
                  <c:v>73.131392604248632</c:v>
                </c:pt>
                <c:pt idx="930">
                  <c:v>73.210070810385531</c:v>
                </c:pt>
                <c:pt idx="931">
                  <c:v>73.288749016522431</c:v>
                </c:pt>
                <c:pt idx="932">
                  <c:v>73.36742722265933</c:v>
                </c:pt>
                <c:pt idx="933">
                  <c:v>73.44610542879623</c:v>
                </c:pt>
                <c:pt idx="934">
                  <c:v>73.524783634933129</c:v>
                </c:pt>
                <c:pt idx="935">
                  <c:v>73.603461841070029</c:v>
                </c:pt>
                <c:pt idx="936">
                  <c:v>73.682140047206929</c:v>
                </c:pt>
                <c:pt idx="937">
                  <c:v>73.760818253343828</c:v>
                </c:pt>
                <c:pt idx="938">
                  <c:v>73.839496459480728</c:v>
                </c:pt>
                <c:pt idx="939">
                  <c:v>73.918174665617627</c:v>
                </c:pt>
                <c:pt idx="940">
                  <c:v>73.996852871754527</c:v>
                </c:pt>
                <c:pt idx="941">
                  <c:v>74.075531077891426</c:v>
                </c:pt>
                <c:pt idx="942">
                  <c:v>74.154209284028326</c:v>
                </c:pt>
                <c:pt idx="943">
                  <c:v>74.232887490165226</c:v>
                </c:pt>
                <c:pt idx="944">
                  <c:v>74.311565696302125</c:v>
                </c:pt>
                <c:pt idx="945">
                  <c:v>74.390243902439025</c:v>
                </c:pt>
                <c:pt idx="946">
                  <c:v>74.468922108575924</c:v>
                </c:pt>
                <c:pt idx="947">
                  <c:v>74.547600314712824</c:v>
                </c:pt>
                <c:pt idx="948">
                  <c:v>74.626278520849723</c:v>
                </c:pt>
                <c:pt idx="949">
                  <c:v>74.704956726986623</c:v>
                </c:pt>
                <c:pt idx="950">
                  <c:v>74.783634933123523</c:v>
                </c:pt>
                <c:pt idx="951">
                  <c:v>74.862313139260422</c:v>
                </c:pt>
                <c:pt idx="952">
                  <c:v>74.940991345397322</c:v>
                </c:pt>
                <c:pt idx="953">
                  <c:v>75.019669551534236</c:v>
                </c:pt>
                <c:pt idx="954">
                  <c:v>75.098347757671135</c:v>
                </c:pt>
                <c:pt idx="955">
                  <c:v>75.177025963808035</c:v>
                </c:pt>
                <c:pt idx="956">
                  <c:v>75.255704169944934</c:v>
                </c:pt>
                <c:pt idx="957">
                  <c:v>75.334382376081834</c:v>
                </c:pt>
                <c:pt idx="958">
                  <c:v>75.413060582218733</c:v>
                </c:pt>
                <c:pt idx="959">
                  <c:v>75.491738788355633</c:v>
                </c:pt>
                <c:pt idx="960">
                  <c:v>75.570416994492533</c:v>
                </c:pt>
                <c:pt idx="961">
                  <c:v>75.649095200629432</c:v>
                </c:pt>
                <c:pt idx="962">
                  <c:v>75.727773406766332</c:v>
                </c:pt>
                <c:pt idx="963">
                  <c:v>75.806451612903231</c:v>
                </c:pt>
                <c:pt idx="964">
                  <c:v>75.885129819040131</c:v>
                </c:pt>
                <c:pt idx="965">
                  <c:v>75.96380802517703</c:v>
                </c:pt>
                <c:pt idx="966">
                  <c:v>76.04248623131393</c:v>
                </c:pt>
                <c:pt idx="967">
                  <c:v>76.12116443745083</c:v>
                </c:pt>
                <c:pt idx="968">
                  <c:v>76.199842643587729</c:v>
                </c:pt>
                <c:pt idx="969">
                  <c:v>76.278520849724629</c:v>
                </c:pt>
                <c:pt idx="970">
                  <c:v>76.357199055861528</c:v>
                </c:pt>
                <c:pt idx="971">
                  <c:v>76.435877261998428</c:v>
                </c:pt>
                <c:pt idx="972">
                  <c:v>76.514555468135327</c:v>
                </c:pt>
                <c:pt idx="973">
                  <c:v>76.593233674272227</c:v>
                </c:pt>
                <c:pt idx="974">
                  <c:v>76.671911880409127</c:v>
                </c:pt>
                <c:pt idx="975">
                  <c:v>76.750590086546026</c:v>
                </c:pt>
                <c:pt idx="976">
                  <c:v>76.829268292682926</c:v>
                </c:pt>
                <c:pt idx="977">
                  <c:v>76.907946498819825</c:v>
                </c:pt>
                <c:pt idx="978">
                  <c:v>76.986624704956725</c:v>
                </c:pt>
                <c:pt idx="979">
                  <c:v>77.065302911093625</c:v>
                </c:pt>
                <c:pt idx="980">
                  <c:v>77.143981117230524</c:v>
                </c:pt>
                <c:pt idx="981">
                  <c:v>77.222659323367424</c:v>
                </c:pt>
                <c:pt idx="982">
                  <c:v>77.301337529504337</c:v>
                </c:pt>
                <c:pt idx="983">
                  <c:v>77.380015735641237</c:v>
                </c:pt>
                <c:pt idx="984">
                  <c:v>77.458693941778137</c:v>
                </c:pt>
                <c:pt idx="985">
                  <c:v>77.537372147915036</c:v>
                </c:pt>
                <c:pt idx="986">
                  <c:v>77.616050354051936</c:v>
                </c:pt>
                <c:pt idx="987">
                  <c:v>77.694728560188835</c:v>
                </c:pt>
                <c:pt idx="988">
                  <c:v>77.773406766325735</c:v>
                </c:pt>
                <c:pt idx="989">
                  <c:v>77.852084972462634</c:v>
                </c:pt>
                <c:pt idx="990">
                  <c:v>77.930763178599534</c:v>
                </c:pt>
                <c:pt idx="991">
                  <c:v>78.009441384736434</c:v>
                </c:pt>
                <c:pt idx="992">
                  <c:v>78.088119590873333</c:v>
                </c:pt>
                <c:pt idx="993">
                  <c:v>78.166797797010233</c:v>
                </c:pt>
                <c:pt idx="994">
                  <c:v>78.245476003147132</c:v>
                </c:pt>
                <c:pt idx="995">
                  <c:v>78.324154209284032</c:v>
                </c:pt>
                <c:pt idx="996">
                  <c:v>78.402832415420932</c:v>
                </c:pt>
                <c:pt idx="997">
                  <c:v>78.481510621557831</c:v>
                </c:pt>
                <c:pt idx="998">
                  <c:v>78.560188827694731</c:v>
                </c:pt>
                <c:pt idx="999">
                  <c:v>78.63886703383163</c:v>
                </c:pt>
                <c:pt idx="1000">
                  <c:v>78.71754523996853</c:v>
                </c:pt>
                <c:pt idx="1001">
                  <c:v>78.796223446105429</c:v>
                </c:pt>
                <c:pt idx="1002">
                  <c:v>78.874901652242329</c:v>
                </c:pt>
                <c:pt idx="1003">
                  <c:v>78.953579858379229</c:v>
                </c:pt>
                <c:pt idx="1004">
                  <c:v>79.032258064516128</c:v>
                </c:pt>
                <c:pt idx="1005">
                  <c:v>79.110936270653028</c:v>
                </c:pt>
                <c:pt idx="1006">
                  <c:v>79.189614476789927</c:v>
                </c:pt>
                <c:pt idx="1007">
                  <c:v>79.268292682926827</c:v>
                </c:pt>
                <c:pt idx="1008">
                  <c:v>79.346970889063726</c:v>
                </c:pt>
                <c:pt idx="1009">
                  <c:v>79.425649095200626</c:v>
                </c:pt>
                <c:pt idx="1010">
                  <c:v>79.50432730133754</c:v>
                </c:pt>
                <c:pt idx="1011">
                  <c:v>79.583005507474439</c:v>
                </c:pt>
                <c:pt idx="1012">
                  <c:v>79.661683713611339</c:v>
                </c:pt>
                <c:pt idx="1013">
                  <c:v>79.740361919748239</c:v>
                </c:pt>
                <c:pt idx="1014">
                  <c:v>79.819040125885138</c:v>
                </c:pt>
                <c:pt idx="1015">
                  <c:v>79.897718332022038</c:v>
                </c:pt>
                <c:pt idx="1016">
                  <c:v>79.976396538158937</c:v>
                </c:pt>
                <c:pt idx="1017">
                  <c:v>80.055074744295837</c:v>
                </c:pt>
                <c:pt idx="1018">
                  <c:v>80.133752950432736</c:v>
                </c:pt>
                <c:pt idx="1019">
                  <c:v>80.212431156569636</c:v>
                </c:pt>
                <c:pt idx="1020">
                  <c:v>80.291109362706536</c:v>
                </c:pt>
                <c:pt idx="1021">
                  <c:v>80.369787568843435</c:v>
                </c:pt>
                <c:pt idx="1022">
                  <c:v>80.448465774980335</c:v>
                </c:pt>
                <c:pt idx="1023">
                  <c:v>80.527143981117234</c:v>
                </c:pt>
                <c:pt idx="1024">
                  <c:v>80.605822187254134</c:v>
                </c:pt>
                <c:pt idx="1025">
                  <c:v>80.684500393391033</c:v>
                </c:pt>
                <c:pt idx="1026">
                  <c:v>80.763178599527933</c:v>
                </c:pt>
                <c:pt idx="1027">
                  <c:v>80.841856805664833</c:v>
                </c:pt>
                <c:pt idx="1028">
                  <c:v>80.920535011801732</c:v>
                </c:pt>
                <c:pt idx="1029">
                  <c:v>80.999213217938632</c:v>
                </c:pt>
                <c:pt idx="1030">
                  <c:v>81.077891424075531</c:v>
                </c:pt>
                <c:pt idx="1031">
                  <c:v>81.156569630212431</c:v>
                </c:pt>
                <c:pt idx="1032">
                  <c:v>81.23524783634933</c:v>
                </c:pt>
                <c:pt idx="1033">
                  <c:v>81.31392604248623</c:v>
                </c:pt>
                <c:pt idx="1034">
                  <c:v>81.39260424862313</c:v>
                </c:pt>
                <c:pt idx="1035">
                  <c:v>81.471282454760029</c:v>
                </c:pt>
                <c:pt idx="1036">
                  <c:v>81.549960660896929</c:v>
                </c:pt>
                <c:pt idx="1037">
                  <c:v>81.628638867033828</c:v>
                </c:pt>
                <c:pt idx="1038">
                  <c:v>81.707317073170728</c:v>
                </c:pt>
                <c:pt idx="1039">
                  <c:v>81.785995279307642</c:v>
                </c:pt>
                <c:pt idx="1040">
                  <c:v>81.864673485444541</c:v>
                </c:pt>
                <c:pt idx="1041">
                  <c:v>81.943351691581441</c:v>
                </c:pt>
                <c:pt idx="1042">
                  <c:v>82.02202989771834</c:v>
                </c:pt>
                <c:pt idx="1043">
                  <c:v>82.10070810385524</c:v>
                </c:pt>
                <c:pt idx="1044">
                  <c:v>82.17938630999214</c:v>
                </c:pt>
                <c:pt idx="1045">
                  <c:v>82.258064516129039</c:v>
                </c:pt>
                <c:pt idx="1046">
                  <c:v>82.336742722265939</c:v>
                </c:pt>
                <c:pt idx="1047">
                  <c:v>82.415420928402838</c:v>
                </c:pt>
                <c:pt idx="1048">
                  <c:v>82.494099134539738</c:v>
                </c:pt>
                <c:pt idx="1049">
                  <c:v>82.572777340676637</c:v>
                </c:pt>
                <c:pt idx="1050">
                  <c:v>82.651455546813537</c:v>
                </c:pt>
                <c:pt idx="1051">
                  <c:v>82.730133752950437</c:v>
                </c:pt>
                <c:pt idx="1052">
                  <c:v>82.808811959087336</c:v>
                </c:pt>
                <c:pt idx="1053">
                  <c:v>82.887490165224236</c:v>
                </c:pt>
                <c:pt idx="1054">
                  <c:v>82.966168371361135</c:v>
                </c:pt>
                <c:pt idx="1055">
                  <c:v>83.044846577498035</c:v>
                </c:pt>
                <c:pt idx="1056">
                  <c:v>83.123524783634934</c:v>
                </c:pt>
                <c:pt idx="1057">
                  <c:v>83.202202989771834</c:v>
                </c:pt>
                <c:pt idx="1058">
                  <c:v>83.280881195908734</c:v>
                </c:pt>
                <c:pt idx="1059">
                  <c:v>83.359559402045633</c:v>
                </c:pt>
                <c:pt idx="1060">
                  <c:v>83.438237608182533</c:v>
                </c:pt>
                <c:pt idx="1061">
                  <c:v>83.516915814319432</c:v>
                </c:pt>
                <c:pt idx="1062">
                  <c:v>83.595594020456332</c:v>
                </c:pt>
                <c:pt idx="1063">
                  <c:v>83.674272226593231</c:v>
                </c:pt>
                <c:pt idx="1064">
                  <c:v>83.752950432730131</c:v>
                </c:pt>
                <c:pt idx="1065">
                  <c:v>83.831628638867031</c:v>
                </c:pt>
                <c:pt idx="1066">
                  <c:v>83.91030684500393</c:v>
                </c:pt>
                <c:pt idx="1067">
                  <c:v>83.988985051140844</c:v>
                </c:pt>
                <c:pt idx="1068">
                  <c:v>84.067663257277744</c:v>
                </c:pt>
                <c:pt idx="1069">
                  <c:v>84.146341463414643</c:v>
                </c:pt>
                <c:pt idx="1070">
                  <c:v>84.225019669551543</c:v>
                </c:pt>
                <c:pt idx="1071">
                  <c:v>84.303697875688442</c:v>
                </c:pt>
                <c:pt idx="1072">
                  <c:v>84.382376081825342</c:v>
                </c:pt>
                <c:pt idx="1073">
                  <c:v>84.461054287962241</c:v>
                </c:pt>
                <c:pt idx="1074">
                  <c:v>84.539732494099141</c:v>
                </c:pt>
                <c:pt idx="1075">
                  <c:v>84.618410700236041</c:v>
                </c:pt>
                <c:pt idx="1076">
                  <c:v>84.69708890637294</c:v>
                </c:pt>
                <c:pt idx="1077">
                  <c:v>84.77576711250984</c:v>
                </c:pt>
                <c:pt idx="1078">
                  <c:v>84.854445318646739</c:v>
                </c:pt>
                <c:pt idx="1079">
                  <c:v>84.933123524783639</c:v>
                </c:pt>
                <c:pt idx="1080">
                  <c:v>85.011801730920538</c:v>
                </c:pt>
                <c:pt idx="1081">
                  <c:v>85.090479937057438</c:v>
                </c:pt>
                <c:pt idx="1082">
                  <c:v>85.169158143194338</c:v>
                </c:pt>
                <c:pt idx="1083">
                  <c:v>85.247836349331237</c:v>
                </c:pt>
                <c:pt idx="1084">
                  <c:v>85.326514555468137</c:v>
                </c:pt>
                <c:pt idx="1085">
                  <c:v>85.405192761605036</c:v>
                </c:pt>
                <c:pt idx="1086">
                  <c:v>85.483870967741936</c:v>
                </c:pt>
                <c:pt idx="1087">
                  <c:v>85.562549173878836</c:v>
                </c:pt>
                <c:pt idx="1088">
                  <c:v>85.641227380015735</c:v>
                </c:pt>
                <c:pt idx="1089">
                  <c:v>85.719905586152635</c:v>
                </c:pt>
                <c:pt idx="1090">
                  <c:v>85.798583792289534</c:v>
                </c:pt>
                <c:pt idx="1091">
                  <c:v>85.877261998426434</c:v>
                </c:pt>
                <c:pt idx="1092">
                  <c:v>85.955940204563333</c:v>
                </c:pt>
                <c:pt idx="1093">
                  <c:v>86.034618410700233</c:v>
                </c:pt>
                <c:pt idx="1094">
                  <c:v>86.113296616837133</c:v>
                </c:pt>
                <c:pt idx="1095">
                  <c:v>86.191974822974032</c:v>
                </c:pt>
                <c:pt idx="1096">
                  <c:v>86.270653029110946</c:v>
                </c:pt>
                <c:pt idx="1097">
                  <c:v>86.349331235247845</c:v>
                </c:pt>
                <c:pt idx="1098">
                  <c:v>86.428009441384745</c:v>
                </c:pt>
                <c:pt idx="1099">
                  <c:v>86.506687647521645</c:v>
                </c:pt>
                <c:pt idx="1100">
                  <c:v>86.585365853658544</c:v>
                </c:pt>
                <c:pt idx="1101">
                  <c:v>86.664044059795444</c:v>
                </c:pt>
                <c:pt idx="1102">
                  <c:v>86.742722265932343</c:v>
                </c:pt>
                <c:pt idx="1103">
                  <c:v>86.821400472069243</c:v>
                </c:pt>
                <c:pt idx="1104">
                  <c:v>86.900078678206143</c:v>
                </c:pt>
                <c:pt idx="1105">
                  <c:v>86.978756884343042</c:v>
                </c:pt>
                <c:pt idx="1106">
                  <c:v>87.057435090479942</c:v>
                </c:pt>
                <c:pt idx="1107">
                  <c:v>87.136113296616841</c:v>
                </c:pt>
                <c:pt idx="1108">
                  <c:v>87.214791502753741</c:v>
                </c:pt>
                <c:pt idx="1109">
                  <c:v>87.29346970889064</c:v>
                </c:pt>
                <c:pt idx="1110">
                  <c:v>87.37214791502754</c:v>
                </c:pt>
                <c:pt idx="1111">
                  <c:v>87.45082612116444</c:v>
                </c:pt>
                <c:pt idx="1112">
                  <c:v>87.529504327301339</c:v>
                </c:pt>
                <c:pt idx="1113">
                  <c:v>87.608182533438239</c:v>
                </c:pt>
                <c:pt idx="1114">
                  <c:v>87.686860739575138</c:v>
                </c:pt>
                <c:pt idx="1115">
                  <c:v>87.765538945712038</c:v>
                </c:pt>
                <c:pt idx="1116">
                  <c:v>87.844217151848937</c:v>
                </c:pt>
                <c:pt idx="1117">
                  <c:v>87.922895357985837</c:v>
                </c:pt>
                <c:pt idx="1118">
                  <c:v>88.001573564122737</c:v>
                </c:pt>
                <c:pt idx="1119">
                  <c:v>88.080251770259636</c:v>
                </c:pt>
                <c:pt idx="1120">
                  <c:v>88.158929976396536</c:v>
                </c:pt>
                <c:pt idx="1121">
                  <c:v>88.237608182533435</c:v>
                </c:pt>
                <c:pt idx="1122">
                  <c:v>88.316286388670335</c:v>
                </c:pt>
                <c:pt idx="1123">
                  <c:v>88.394964594807234</c:v>
                </c:pt>
                <c:pt idx="1124">
                  <c:v>88.473642800944148</c:v>
                </c:pt>
                <c:pt idx="1125">
                  <c:v>88.552321007081048</c:v>
                </c:pt>
                <c:pt idx="1126">
                  <c:v>88.630999213217947</c:v>
                </c:pt>
                <c:pt idx="1127">
                  <c:v>88.709677419354847</c:v>
                </c:pt>
                <c:pt idx="1128">
                  <c:v>88.788355625491747</c:v>
                </c:pt>
                <c:pt idx="1129">
                  <c:v>88.867033831628646</c:v>
                </c:pt>
                <c:pt idx="1130">
                  <c:v>88.945712037765546</c:v>
                </c:pt>
                <c:pt idx="1131">
                  <c:v>89.024390243902445</c:v>
                </c:pt>
                <c:pt idx="1132">
                  <c:v>89.103068450039345</c:v>
                </c:pt>
                <c:pt idx="1133">
                  <c:v>89.181746656176244</c:v>
                </c:pt>
                <c:pt idx="1134">
                  <c:v>89.260424862313144</c:v>
                </c:pt>
                <c:pt idx="1135">
                  <c:v>89.339103068450044</c:v>
                </c:pt>
                <c:pt idx="1136">
                  <c:v>89.417781274586943</c:v>
                </c:pt>
                <c:pt idx="1137">
                  <c:v>89.496459480723843</c:v>
                </c:pt>
                <c:pt idx="1138">
                  <c:v>89.575137686860742</c:v>
                </c:pt>
                <c:pt idx="1139">
                  <c:v>89.653815892997642</c:v>
                </c:pt>
                <c:pt idx="1140">
                  <c:v>89.732494099134541</c:v>
                </c:pt>
                <c:pt idx="1141">
                  <c:v>89.811172305271441</c:v>
                </c:pt>
                <c:pt idx="1142">
                  <c:v>89.889850511408341</c:v>
                </c:pt>
                <c:pt idx="1143">
                  <c:v>89.96852871754524</c:v>
                </c:pt>
                <c:pt idx="1144">
                  <c:v>90.04720692368214</c:v>
                </c:pt>
                <c:pt idx="1145">
                  <c:v>90.125885129819039</c:v>
                </c:pt>
                <c:pt idx="1146">
                  <c:v>90.204563335955939</c:v>
                </c:pt>
                <c:pt idx="1147">
                  <c:v>90.283241542092838</c:v>
                </c:pt>
                <c:pt idx="1148">
                  <c:v>90.361919748229738</c:v>
                </c:pt>
                <c:pt idx="1149">
                  <c:v>90.440597954366638</c:v>
                </c:pt>
                <c:pt idx="1150">
                  <c:v>90.519276160503537</c:v>
                </c:pt>
                <c:pt idx="1151">
                  <c:v>90.597954366640437</c:v>
                </c:pt>
                <c:pt idx="1152">
                  <c:v>90.676632572777336</c:v>
                </c:pt>
                <c:pt idx="1153">
                  <c:v>90.75531077891425</c:v>
                </c:pt>
                <c:pt idx="1154">
                  <c:v>90.83398898505115</c:v>
                </c:pt>
                <c:pt idx="1155">
                  <c:v>90.912667191188049</c:v>
                </c:pt>
                <c:pt idx="1156">
                  <c:v>90.991345397324949</c:v>
                </c:pt>
                <c:pt idx="1157">
                  <c:v>91.070023603461848</c:v>
                </c:pt>
                <c:pt idx="1158">
                  <c:v>91.148701809598748</c:v>
                </c:pt>
                <c:pt idx="1159">
                  <c:v>91.227380015735648</c:v>
                </c:pt>
                <c:pt idx="1160">
                  <c:v>91.306058221872547</c:v>
                </c:pt>
                <c:pt idx="1161">
                  <c:v>91.384736428009447</c:v>
                </c:pt>
                <c:pt idx="1162">
                  <c:v>91.463414634146346</c:v>
                </c:pt>
                <c:pt idx="1163">
                  <c:v>91.542092840283246</c:v>
                </c:pt>
                <c:pt idx="1164">
                  <c:v>91.620771046420145</c:v>
                </c:pt>
                <c:pt idx="1165">
                  <c:v>91.699449252557045</c:v>
                </c:pt>
                <c:pt idx="1166">
                  <c:v>91.778127458693945</c:v>
                </c:pt>
                <c:pt idx="1167">
                  <c:v>91.856805664830844</c:v>
                </c:pt>
                <c:pt idx="1168">
                  <c:v>91.935483870967744</c:v>
                </c:pt>
                <c:pt idx="1169">
                  <c:v>92.014162077104643</c:v>
                </c:pt>
                <c:pt idx="1170">
                  <c:v>92.092840283241543</c:v>
                </c:pt>
                <c:pt idx="1171">
                  <c:v>92.171518489378442</c:v>
                </c:pt>
                <c:pt idx="1172">
                  <c:v>92.250196695515342</c:v>
                </c:pt>
                <c:pt idx="1173">
                  <c:v>92.328874901652242</c:v>
                </c:pt>
                <c:pt idx="1174">
                  <c:v>92.407553107789141</c:v>
                </c:pt>
                <c:pt idx="1175">
                  <c:v>92.486231313926041</c:v>
                </c:pt>
                <c:pt idx="1176">
                  <c:v>92.56490952006294</c:v>
                </c:pt>
                <c:pt idx="1177">
                  <c:v>92.64358772619984</c:v>
                </c:pt>
                <c:pt idx="1178">
                  <c:v>92.72226593233674</c:v>
                </c:pt>
                <c:pt idx="1179">
                  <c:v>92.800944138473639</c:v>
                </c:pt>
                <c:pt idx="1180">
                  <c:v>92.879622344610539</c:v>
                </c:pt>
                <c:pt idx="1181">
                  <c:v>92.958300550747452</c:v>
                </c:pt>
                <c:pt idx="1182">
                  <c:v>93.036978756884352</c:v>
                </c:pt>
                <c:pt idx="1183">
                  <c:v>93.115656963021252</c:v>
                </c:pt>
                <c:pt idx="1184">
                  <c:v>93.194335169158151</c:v>
                </c:pt>
                <c:pt idx="1185">
                  <c:v>93.273013375295051</c:v>
                </c:pt>
                <c:pt idx="1186">
                  <c:v>93.35169158143195</c:v>
                </c:pt>
                <c:pt idx="1187">
                  <c:v>93.43036978756885</c:v>
                </c:pt>
                <c:pt idx="1188">
                  <c:v>93.509047993705749</c:v>
                </c:pt>
                <c:pt idx="1189">
                  <c:v>93.587726199842649</c:v>
                </c:pt>
                <c:pt idx="1190">
                  <c:v>93.666404405979549</c:v>
                </c:pt>
                <c:pt idx="1191">
                  <c:v>93.745082612116448</c:v>
                </c:pt>
                <c:pt idx="1192">
                  <c:v>93.823760818253348</c:v>
                </c:pt>
                <c:pt idx="1193">
                  <c:v>93.902439024390247</c:v>
                </c:pt>
                <c:pt idx="1194">
                  <c:v>93.981117230527147</c:v>
                </c:pt>
                <c:pt idx="1195">
                  <c:v>94.059795436664047</c:v>
                </c:pt>
                <c:pt idx="1196">
                  <c:v>94.138473642800946</c:v>
                </c:pt>
                <c:pt idx="1197">
                  <c:v>94.217151848937846</c:v>
                </c:pt>
                <c:pt idx="1198">
                  <c:v>94.295830055074745</c:v>
                </c:pt>
                <c:pt idx="1199">
                  <c:v>94.374508261211645</c:v>
                </c:pt>
                <c:pt idx="1200">
                  <c:v>94.453186467348544</c:v>
                </c:pt>
                <c:pt idx="1201">
                  <c:v>94.531864673485444</c:v>
                </c:pt>
                <c:pt idx="1202">
                  <c:v>94.610542879622344</c:v>
                </c:pt>
                <c:pt idx="1203">
                  <c:v>94.689221085759243</c:v>
                </c:pt>
                <c:pt idx="1204">
                  <c:v>94.767899291896143</c:v>
                </c:pt>
                <c:pt idx="1205">
                  <c:v>94.846577498033042</c:v>
                </c:pt>
                <c:pt idx="1206">
                  <c:v>94.925255704169942</c:v>
                </c:pt>
                <c:pt idx="1207">
                  <c:v>95.003933910306841</c:v>
                </c:pt>
                <c:pt idx="1208">
                  <c:v>95.082612116443741</c:v>
                </c:pt>
                <c:pt idx="1209">
                  <c:v>95.161290322580655</c:v>
                </c:pt>
                <c:pt idx="1210">
                  <c:v>95.239968528717554</c:v>
                </c:pt>
                <c:pt idx="1211">
                  <c:v>95.318646734854454</c:v>
                </c:pt>
                <c:pt idx="1212">
                  <c:v>95.397324940991354</c:v>
                </c:pt>
                <c:pt idx="1213">
                  <c:v>95.476003147128253</c:v>
                </c:pt>
                <c:pt idx="1214">
                  <c:v>95.554681353265153</c:v>
                </c:pt>
                <c:pt idx="1215">
                  <c:v>95.633359559402052</c:v>
                </c:pt>
                <c:pt idx="1216">
                  <c:v>95.712037765538952</c:v>
                </c:pt>
                <c:pt idx="1217">
                  <c:v>95.790715971675851</c:v>
                </c:pt>
                <c:pt idx="1218">
                  <c:v>95.869394177812751</c:v>
                </c:pt>
                <c:pt idx="1219">
                  <c:v>95.948072383949651</c:v>
                </c:pt>
                <c:pt idx="1220">
                  <c:v>96.02675059008655</c:v>
                </c:pt>
                <c:pt idx="1221">
                  <c:v>96.10542879622345</c:v>
                </c:pt>
                <c:pt idx="1222">
                  <c:v>96.184107002360349</c:v>
                </c:pt>
                <c:pt idx="1223">
                  <c:v>96.262785208497249</c:v>
                </c:pt>
                <c:pt idx="1224">
                  <c:v>96.341463414634148</c:v>
                </c:pt>
                <c:pt idx="1225">
                  <c:v>96.420141620771048</c:v>
                </c:pt>
                <c:pt idx="1226">
                  <c:v>96.498819826907948</c:v>
                </c:pt>
                <c:pt idx="1227">
                  <c:v>96.577498033044847</c:v>
                </c:pt>
                <c:pt idx="1228">
                  <c:v>96.656176239181747</c:v>
                </c:pt>
                <c:pt idx="1229">
                  <c:v>96.734854445318646</c:v>
                </c:pt>
                <c:pt idx="1230">
                  <c:v>96.813532651455546</c:v>
                </c:pt>
                <c:pt idx="1231">
                  <c:v>96.892210857592445</c:v>
                </c:pt>
                <c:pt idx="1232">
                  <c:v>96.970889063729345</c:v>
                </c:pt>
                <c:pt idx="1233">
                  <c:v>97.049567269866245</c:v>
                </c:pt>
                <c:pt idx="1234">
                  <c:v>97.128245476003144</c:v>
                </c:pt>
                <c:pt idx="1235">
                  <c:v>97.206923682140044</c:v>
                </c:pt>
                <c:pt idx="1236">
                  <c:v>97.285601888276943</c:v>
                </c:pt>
                <c:pt idx="1237">
                  <c:v>97.364280094413843</c:v>
                </c:pt>
                <c:pt idx="1238">
                  <c:v>97.442958300550757</c:v>
                </c:pt>
                <c:pt idx="1239">
                  <c:v>97.521636506687656</c:v>
                </c:pt>
                <c:pt idx="1240">
                  <c:v>97.600314712824556</c:v>
                </c:pt>
                <c:pt idx="1241">
                  <c:v>97.678992918961455</c:v>
                </c:pt>
                <c:pt idx="1242">
                  <c:v>97.757671125098355</c:v>
                </c:pt>
                <c:pt idx="1243">
                  <c:v>97.836349331235255</c:v>
                </c:pt>
                <c:pt idx="1244">
                  <c:v>97.915027537372154</c:v>
                </c:pt>
                <c:pt idx="1245">
                  <c:v>97.993705743509054</c:v>
                </c:pt>
                <c:pt idx="1246">
                  <c:v>98.072383949645953</c:v>
                </c:pt>
                <c:pt idx="1247">
                  <c:v>98.151062155782853</c:v>
                </c:pt>
                <c:pt idx="1248">
                  <c:v>98.229740361919752</c:v>
                </c:pt>
                <c:pt idx="1249">
                  <c:v>98.308418568056652</c:v>
                </c:pt>
                <c:pt idx="1250">
                  <c:v>98.387096774193552</c:v>
                </c:pt>
                <c:pt idx="1251">
                  <c:v>98.465774980330451</c:v>
                </c:pt>
                <c:pt idx="1252">
                  <c:v>98.544453186467351</c:v>
                </c:pt>
                <c:pt idx="1253">
                  <c:v>98.62313139260425</c:v>
                </c:pt>
                <c:pt idx="1254">
                  <c:v>98.70180959874115</c:v>
                </c:pt>
                <c:pt idx="1255">
                  <c:v>98.780487804878049</c:v>
                </c:pt>
                <c:pt idx="1256">
                  <c:v>98.859166011014949</c:v>
                </c:pt>
                <c:pt idx="1257">
                  <c:v>98.937844217151849</c:v>
                </c:pt>
                <c:pt idx="1258">
                  <c:v>99.016522423288748</c:v>
                </c:pt>
                <c:pt idx="1259">
                  <c:v>99.095200629425648</c:v>
                </c:pt>
                <c:pt idx="1260">
                  <c:v>99.173878835562547</c:v>
                </c:pt>
                <c:pt idx="1261">
                  <c:v>99.252557041699447</c:v>
                </c:pt>
                <c:pt idx="1262">
                  <c:v>99.331235247836347</c:v>
                </c:pt>
                <c:pt idx="1263">
                  <c:v>99.409913453973246</c:v>
                </c:pt>
                <c:pt idx="1264">
                  <c:v>99.488591660110146</c:v>
                </c:pt>
                <c:pt idx="1265">
                  <c:v>99.567269866247045</c:v>
                </c:pt>
                <c:pt idx="1266">
                  <c:v>99.645948072383959</c:v>
                </c:pt>
                <c:pt idx="1267">
                  <c:v>99.724626278520859</c:v>
                </c:pt>
                <c:pt idx="1268">
                  <c:v>99.803304484657758</c:v>
                </c:pt>
                <c:pt idx="1269">
                  <c:v>99.881982690794658</c:v>
                </c:pt>
                <c:pt idx="1270">
                  <c:v>99.960660896931557</c:v>
                </c:pt>
              </c:numCache>
            </c:numRef>
          </c:xVal>
          <c:yVal>
            <c:numRef>
              <c:f>Moncler!$G$25:$G$1295</c:f>
              <c:numCache>
                <c:formatCode>General</c:formatCode>
                <c:ptCount val="1271"/>
                <c:pt idx="0">
                  <c:v>-0.11444141689373299</c:v>
                </c:pt>
                <c:pt idx="1">
                  <c:v>-9.4899169632265745E-2</c:v>
                </c:pt>
                <c:pt idx="2">
                  <c:v>-9.1177556293835282E-2</c:v>
                </c:pt>
                <c:pt idx="3">
                  <c:v>-7.7777777777777724E-2</c:v>
                </c:pt>
                <c:pt idx="4">
                  <c:v>-7.0026369762672291E-2</c:v>
                </c:pt>
                <c:pt idx="5">
                  <c:v>-6.8294701986754913E-2</c:v>
                </c:pt>
                <c:pt idx="6">
                  <c:v>-6.459699190127266E-2</c:v>
                </c:pt>
                <c:pt idx="7">
                  <c:v>-6.3880597014925433E-2</c:v>
                </c:pt>
                <c:pt idx="8">
                  <c:v>-6.2271062271062272E-2</c:v>
                </c:pt>
                <c:pt idx="9">
                  <c:v>-6.121751025991784E-2</c:v>
                </c:pt>
                <c:pt idx="10">
                  <c:v>-5.9111111111111003E-2</c:v>
                </c:pt>
                <c:pt idx="11">
                  <c:v>-5.7092555331991868E-2</c:v>
                </c:pt>
                <c:pt idx="12">
                  <c:v>-5.6756756756756843E-2</c:v>
                </c:pt>
                <c:pt idx="13">
                  <c:v>-5.628438425729998E-2</c:v>
                </c:pt>
                <c:pt idx="14">
                  <c:v>-5.4095826893353904E-2</c:v>
                </c:pt>
                <c:pt idx="15">
                  <c:v>-5.3566621803499359E-2</c:v>
                </c:pt>
                <c:pt idx="16">
                  <c:v>-5.2388289676425281E-2</c:v>
                </c:pt>
                <c:pt idx="17">
                  <c:v>-5.1648351648351687E-2</c:v>
                </c:pt>
                <c:pt idx="18">
                  <c:v>-5.1020408163265363E-2</c:v>
                </c:pt>
                <c:pt idx="19">
                  <c:v>-4.9691458265670563E-2</c:v>
                </c:pt>
                <c:pt idx="20">
                  <c:v>-4.9435028248587587E-2</c:v>
                </c:pt>
                <c:pt idx="21">
                  <c:v>-4.9187161317215455E-2</c:v>
                </c:pt>
                <c:pt idx="22">
                  <c:v>-4.8039215686274561E-2</c:v>
                </c:pt>
                <c:pt idx="23">
                  <c:v>-4.7531992687385727E-2</c:v>
                </c:pt>
                <c:pt idx="24">
                  <c:v>-4.7187617969044915E-2</c:v>
                </c:pt>
                <c:pt idx="25">
                  <c:v>-4.6781287485006096E-2</c:v>
                </c:pt>
                <c:pt idx="26">
                  <c:v>-4.6190288195815166E-2</c:v>
                </c:pt>
                <c:pt idx="27">
                  <c:v>-4.5640326975476819E-2</c:v>
                </c:pt>
                <c:pt idx="28">
                  <c:v>-4.5612599713642954E-2</c:v>
                </c:pt>
                <c:pt idx="29">
                  <c:v>-4.4723206981183594E-2</c:v>
                </c:pt>
                <c:pt idx="30">
                  <c:v>-4.3895348837209247E-2</c:v>
                </c:pt>
                <c:pt idx="31">
                  <c:v>-4.3148688046647177E-2</c:v>
                </c:pt>
                <c:pt idx="32">
                  <c:v>-4.2152466367713082E-2</c:v>
                </c:pt>
                <c:pt idx="33">
                  <c:v>-4.2148760330578461E-2</c:v>
                </c:pt>
                <c:pt idx="34">
                  <c:v>-4.2005420054200493E-2</c:v>
                </c:pt>
                <c:pt idx="35">
                  <c:v>-4.1676942046855681E-2</c:v>
                </c:pt>
                <c:pt idx="36">
                  <c:v>-4.1221374045801618E-2</c:v>
                </c:pt>
                <c:pt idx="37">
                  <c:v>-4.0760869565217406E-2</c:v>
                </c:pt>
                <c:pt idx="38">
                  <c:v>-4.0731791508457071E-2</c:v>
                </c:pt>
                <c:pt idx="39">
                  <c:v>-4.0722684255807162E-2</c:v>
                </c:pt>
                <c:pt idx="40">
                  <c:v>-4.0616246498599518E-2</c:v>
                </c:pt>
                <c:pt idx="41">
                  <c:v>-4.0373831775700864E-2</c:v>
                </c:pt>
                <c:pt idx="42">
                  <c:v>-3.9178082191780761E-2</c:v>
                </c:pt>
                <c:pt idx="43">
                  <c:v>-3.7812681791739466E-2</c:v>
                </c:pt>
                <c:pt idx="44">
                  <c:v>-3.7109375000000111E-2</c:v>
                </c:pt>
                <c:pt idx="45">
                  <c:v>-3.6918604651162701E-2</c:v>
                </c:pt>
                <c:pt idx="46">
                  <c:v>-3.6407121977146017E-2</c:v>
                </c:pt>
                <c:pt idx="47">
                  <c:v>-3.6271186440677949E-2</c:v>
                </c:pt>
                <c:pt idx="48">
                  <c:v>-3.546099290780147E-2</c:v>
                </c:pt>
                <c:pt idx="49">
                  <c:v>-3.5327886950761833E-2</c:v>
                </c:pt>
                <c:pt idx="50">
                  <c:v>-3.5181236673774041E-2</c:v>
                </c:pt>
                <c:pt idx="51">
                  <c:v>-3.4879665155214457E-2</c:v>
                </c:pt>
                <c:pt idx="52">
                  <c:v>-3.4837425348374307E-2</c:v>
                </c:pt>
                <c:pt idx="53">
                  <c:v>-3.4680804064501913E-2</c:v>
                </c:pt>
                <c:pt idx="54">
                  <c:v>-3.4223956769738884E-2</c:v>
                </c:pt>
                <c:pt idx="55">
                  <c:v>-3.3349101229895983E-2</c:v>
                </c:pt>
                <c:pt idx="56">
                  <c:v>-3.2277465918203685E-2</c:v>
                </c:pt>
                <c:pt idx="57">
                  <c:v>-3.2218471923903147E-2</c:v>
                </c:pt>
                <c:pt idx="58">
                  <c:v>-3.1615925058548044E-2</c:v>
                </c:pt>
                <c:pt idx="59">
                  <c:v>-3.1458333333333255E-2</c:v>
                </c:pt>
                <c:pt idx="60">
                  <c:v>-3.144864503178324E-2</c:v>
                </c:pt>
                <c:pt idx="61">
                  <c:v>-3.1415343915343841E-2</c:v>
                </c:pt>
                <c:pt idx="62">
                  <c:v>-3.1396713615023497E-2</c:v>
                </c:pt>
                <c:pt idx="63">
                  <c:v>-3.1340684852002254E-2</c:v>
                </c:pt>
                <c:pt idx="64">
                  <c:v>-3.095611285266453E-2</c:v>
                </c:pt>
                <c:pt idx="65">
                  <c:v>-3.0775629028904183E-2</c:v>
                </c:pt>
                <c:pt idx="66">
                  <c:v>-3.060046189376453E-2</c:v>
                </c:pt>
                <c:pt idx="67">
                  <c:v>-3.0560661764705954E-2</c:v>
                </c:pt>
                <c:pt idx="68">
                  <c:v>-2.9989289539450237E-2</c:v>
                </c:pt>
                <c:pt idx="69">
                  <c:v>-2.9775280898876488E-2</c:v>
                </c:pt>
                <c:pt idx="70">
                  <c:v>-2.950030102347978E-2</c:v>
                </c:pt>
                <c:pt idx="71">
                  <c:v>-2.9362061681453278E-2</c:v>
                </c:pt>
                <c:pt idx="72">
                  <c:v>-2.9296875000000111E-2</c:v>
                </c:pt>
                <c:pt idx="73">
                  <c:v>-2.9135053110774023E-2</c:v>
                </c:pt>
                <c:pt idx="74">
                  <c:v>-2.9031129765652253E-2</c:v>
                </c:pt>
                <c:pt idx="75">
                  <c:v>-2.8985507246376829E-2</c:v>
                </c:pt>
                <c:pt idx="76">
                  <c:v>-2.8758169934640532E-2</c:v>
                </c:pt>
                <c:pt idx="77">
                  <c:v>-2.8124999999999956E-2</c:v>
                </c:pt>
                <c:pt idx="78">
                  <c:v>-2.7877697841726556E-2</c:v>
                </c:pt>
                <c:pt idx="79">
                  <c:v>-2.7835288704853967E-2</c:v>
                </c:pt>
                <c:pt idx="80">
                  <c:v>-2.7717522294528729E-2</c:v>
                </c:pt>
                <c:pt idx="81">
                  <c:v>-2.7693244065733369E-2</c:v>
                </c:pt>
                <c:pt idx="82">
                  <c:v>-2.7600000000000069E-2</c:v>
                </c:pt>
                <c:pt idx="83">
                  <c:v>-2.7326895418122055E-2</c:v>
                </c:pt>
                <c:pt idx="84">
                  <c:v>-2.7183488547696921E-2</c:v>
                </c:pt>
                <c:pt idx="85">
                  <c:v>-2.7170868347339061E-2</c:v>
                </c:pt>
                <c:pt idx="86">
                  <c:v>-2.7035145689396134E-2</c:v>
                </c:pt>
                <c:pt idx="87">
                  <c:v>-2.6949414623370971E-2</c:v>
                </c:pt>
                <c:pt idx="88">
                  <c:v>-2.6876267748478622E-2</c:v>
                </c:pt>
                <c:pt idx="89">
                  <c:v>-2.6853829722307099E-2</c:v>
                </c:pt>
                <c:pt idx="90">
                  <c:v>-2.6651651651651731E-2</c:v>
                </c:pt>
                <c:pt idx="91">
                  <c:v>-2.6631657914478635E-2</c:v>
                </c:pt>
                <c:pt idx="92">
                  <c:v>-2.6574803149606252E-2</c:v>
                </c:pt>
                <c:pt idx="93">
                  <c:v>-2.6376811594202798E-2</c:v>
                </c:pt>
                <c:pt idx="94">
                  <c:v>-2.6357199055861646E-2</c:v>
                </c:pt>
                <c:pt idx="95">
                  <c:v>-2.6307026307026415E-2</c:v>
                </c:pt>
                <c:pt idx="96">
                  <c:v>-2.6233247790134029E-2</c:v>
                </c:pt>
                <c:pt idx="97">
                  <c:v>-2.6224450443501746E-2</c:v>
                </c:pt>
                <c:pt idx="98">
                  <c:v>-2.6111283804787222E-2</c:v>
                </c:pt>
                <c:pt idx="99">
                  <c:v>-2.6103646833013472E-2</c:v>
                </c:pt>
                <c:pt idx="100">
                  <c:v>-2.5971191619380107E-2</c:v>
                </c:pt>
                <c:pt idx="101">
                  <c:v>-2.5917199596095619E-2</c:v>
                </c:pt>
                <c:pt idx="102">
                  <c:v>-2.5900025900025936E-2</c:v>
                </c:pt>
                <c:pt idx="103">
                  <c:v>-2.5879230258792352E-2</c:v>
                </c:pt>
                <c:pt idx="104">
                  <c:v>-2.581293999329537E-2</c:v>
                </c:pt>
                <c:pt idx="105">
                  <c:v>-2.5698324022346286E-2</c:v>
                </c:pt>
                <c:pt idx="106">
                  <c:v>-2.5656324582338907E-2</c:v>
                </c:pt>
                <c:pt idx="107">
                  <c:v>-2.5650697849868065E-2</c:v>
                </c:pt>
                <c:pt idx="108">
                  <c:v>-2.564102564102555E-2</c:v>
                </c:pt>
                <c:pt idx="109">
                  <c:v>-2.5537634408602128E-2</c:v>
                </c:pt>
                <c:pt idx="110">
                  <c:v>-2.5437201907790197E-2</c:v>
                </c:pt>
                <c:pt idx="111">
                  <c:v>-2.5406504065040636E-2</c:v>
                </c:pt>
                <c:pt idx="112">
                  <c:v>-2.4989039894782961E-2</c:v>
                </c:pt>
                <c:pt idx="113">
                  <c:v>-2.487725040916533E-2</c:v>
                </c:pt>
                <c:pt idx="114">
                  <c:v>-2.4840764331210075E-2</c:v>
                </c:pt>
                <c:pt idx="115">
                  <c:v>-2.4641689715866333E-2</c:v>
                </c:pt>
                <c:pt idx="116">
                  <c:v>-2.4610930148389443E-2</c:v>
                </c:pt>
                <c:pt idx="117">
                  <c:v>-2.4261911721718765E-2</c:v>
                </c:pt>
                <c:pt idx="118">
                  <c:v>-2.4145500156788957E-2</c:v>
                </c:pt>
                <c:pt idx="119">
                  <c:v>-2.3802163833075873E-2</c:v>
                </c:pt>
                <c:pt idx="120">
                  <c:v>-2.3310023310023187E-2</c:v>
                </c:pt>
                <c:pt idx="121">
                  <c:v>-2.3192887514495664E-2</c:v>
                </c:pt>
                <c:pt idx="122">
                  <c:v>-2.3191094619666175E-2</c:v>
                </c:pt>
                <c:pt idx="123">
                  <c:v>-2.308024158757549E-2</c:v>
                </c:pt>
                <c:pt idx="124">
                  <c:v>-2.2890331397335095E-2</c:v>
                </c:pt>
                <c:pt idx="125">
                  <c:v>-2.2889842632331958E-2</c:v>
                </c:pt>
                <c:pt idx="126">
                  <c:v>-2.2822032038621876E-2</c:v>
                </c:pt>
                <c:pt idx="127">
                  <c:v>-2.2792022792022859E-2</c:v>
                </c:pt>
                <c:pt idx="128">
                  <c:v>-2.2771130837514475E-2</c:v>
                </c:pt>
                <c:pt idx="129">
                  <c:v>-2.2741629816803499E-2</c:v>
                </c:pt>
                <c:pt idx="130">
                  <c:v>-2.2681596325007103E-2</c:v>
                </c:pt>
                <c:pt idx="131">
                  <c:v>-2.24642614023145E-2</c:v>
                </c:pt>
                <c:pt idx="132">
                  <c:v>-2.2437137330754475E-2</c:v>
                </c:pt>
                <c:pt idx="133">
                  <c:v>-2.2430437251561575E-2</c:v>
                </c:pt>
                <c:pt idx="134">
                  <c:v>-2.2403258655804503E-2</c:v>
                </c:pt>
                <c:pt idx="135">
                  <c:v>-2.2372050260496601E-2</c:v>
                </c:pt>
                <c:pt idx="136">
                  <c:v>-2.2359517505148752E-2</c:v>
                </c:pt>
                <c:pt idx="137">
                  <c:v>-2.2317827372949628E-2</c:v>
                </c:pt>
                <c:pt idx="138">
                  <c:v>-2.2283033620015491E-2</c:v>
                </c:pt>
                <c:pt idx="139">
                  <c:v>-2.2249093107617912E-2</c:v>
                </c:pt>
                <c:pt idx="140">
                  <c:v>-2.2227835311947497E-2</c:v>
                </c:pt>
                <c:pt idx="141">
                  <c:v>-2.2063037249283601E-2</c:v>
                </c:pt>
                <c:pt idx="142">
                  <c:v>-2.204052612868812E-2</c:v>
                </c:pt>
                <c:pt idx="143">
                  <c:v>-2.2012578616352085E-2</c:v>
                </c:pt>
                <c:pt idx="144">
                  <c:v>-2.1815348656018752E-2</c:v>
                </c:pt>
                <c:pt idx="145">
                  <c:v>-2.1727172717271759E-2</c:v>
                </c:pt>
                <c:pt idx="146">
                  <c:v>-2.171664943123075E-2</c:v>
                </c:pt>
                <c:pt idx="147">
                  <c:v>-2.165127020785218E-2</c:v>
                </c:pt>
                <c:pt idx="148">
                  <c:v>-2.1604938271604923E-2</c:v>
                </c:pt>
                <c:pt idx="149">
                  <c:v>-2.1454545454545504E-2</c:v>
                </c:pt>
                <c:pt idx="150">
                  <c:v>-2.1432600112803124E-2</c:v>
                </c:pt>
                <c:pt idx="151">
                  <c:v>-2.1428571428571463E-2</c:v>
                </c:pt>
                <c:pt idx="152">
                  <c:v>-2.1286130405556825E-2</c:v>
                </c:pt>
                <c:pt idx="153">
                  <c:v>-2.1218715995647508E-2</c:v>
                </c:pt>
                <c:pt idx="154">
                  <c:v>-2.1024698918146623E-2</c:v>
                </c:pt>
                <c:pt idx="155">
                  <c:v>-2.0882352941176463E-2</c:v>
                </c:pt>
                <c:pt idx="156">
                  <c:v>-2.0876826722338149E-2</c:v>
                </c:pt>
                <c:pt idx="157">
                  <c:v>-2.083333333333337E-2</c:v>
                </c:pt>
                <c:pt idx="158">
                  <c:v>-2.0824199912319097E-2</c:v>
                </c:pt>
                <c:pt idx="159">
                  <c:v>-2.0782819535850372E-2</c:v>
                </c:pt>
                <c:pt idx="160">
                  <c:v>-2.0696142991533439E-2</c:v>
                </c:pt>
                <c:pt idx="161">
                  <c:v>-2.0602218700475405E-2</c:v>
                </c:pt>
                <c:pt idx="162">
                  <c:v>-2.0574534161490687E-2</c:v>
                </c:pt>
                <c:pt idx="163">
                  <c:v>-2.0436439210252844E-2</c:v>
                </c:pt>
                <c:pt idx="164">
                  <c:v>-2.0316027088036037E-2</c:v>
                </c:pt>
                <c:pt idx="165">
                  <c:v>-2.0292006928977813E-2</c:v>
                </c:pt>
                <c:pt idx="166">
                  <c:v>-2.0235655737704916E-2</c:v>
                </c:pt>
                <c:pt idx="167">
                  <c:v>-2.01649862511456E-2</c:v>
                </c:pt>
                <c:pt idx="168">
                  <c:v>-2.0064404260589419E-2</c:v>
                </c:pt>
                <c:pt idx="169">
                  <c:v>-2.0000000000000018E-2</c:v>
                </c:pt>
                <c:pt idx="170">
                  <c:v>-1.9757964929612348E-2</c:v>
                </c:pt>
                <c:pt idx="171">
                  <c:v>-1.9715578539107992E-2</c:v>
                </c:pt>
                <c:pt idx="172">
                  <c:v>-1.9714892326357258E-2</c:v>
                </c:pt>
                <c:pt idx="173">
                  <c:v>-1.9666048237476752E-2</c:v>
                </c:pt>
                <c:pt idx="174">
                  <c:v>-1.9588444796201032E-2</c:v>
                </c:pt>
                <c:pt idx="175">
                  <c:v>-1.9489559164733272E-2</c:v>
                </c:pt>
                <c:pt idx="176">
                  <c:v>-1.9452449567723407E-2</c:v>
                </c:pt>
                <c:pt idx="177">
                  <c:v>-1.9445686186857492E-2</c:v>
                </c:pt>
                <c:pt idx="178">
                  <c:v>-1.9411396368190337E-2</c:v>
                </c:pt>
                <c:pt idx="179">
                  <c:v>-1.938144329896907E-2</c:v>
                </c:pt>
                <c:pt idx="180">
                  <c:v>-1.9369462188337017E-2</c:v>
                </c:pt>
                <c:pt idx="181">
                  <c:v>-1.9344438473938741E-2</c:v>
                </c:pt>
                <c:pt idx="182">
                  <c:v>-1.8769303872653964E-2</c:v>
                </c:pt>
                <c:pt idx="183">
                  <c:v>-1.871869232797263E-2</c:v>
                </c:pt>
                <c:pt idx="184">
                  <c:v>-1.8552127445049416E-2</c:v>
                </c:pt>
                <c:pt idx="185">
                  <c:v>-1.8545632015617319E-2</c:v>
                </c:pt>
                <c:pt idx="186">
                  <c:v>-1.8528610354223374E-2</c:v>
                </c:pt>
                <c:pt idx="187">
                  <c:v>-1.8523638374343454E-2</c:v>
                </c:pt>
                <c:pt idx="188">
                  <c:v>-1.8483904465212864E-2</c:v>
                </c:pt>
                <c:pt idx="189">
                  <c:v>-1.8418874172185462E-2</c:v>
                </c:pt>
                <c:pt idx="190">
                  <c:v>-1.8413597733710985E-2</c:v>
                </c:pt>
                <c:pt idx="191">
                  <c:v>-1.8413214189006211E-2</c:v>
                </c:pt>
                <c:pt idx="192">
                  <c:v>-1.8378063010501822E-2</c:v>
                </c:pt>
                <c:pt idx="193">
                  <c:v>-1.8333333333333202E-2</c:v>
                </c:pt>
                <c:pt idx="194">
                  <c:v>-1.8225676762262166E-2</c:v>
                </c:pt>
                <c:pt idx="195">
                  <c:v>-1.8188057652711143E-2</c:v>
                </c:pt>
                <c:pt idx="196">
                  <c:v>-1.8096182449182097E-2</c:v>
                </c:pt>
                <c:pt idx="197">
                  <c:v>-1.7998417721519111E-2</c:v>
                </c:pt>
                <c:pt idx="198">
                  <c:v>-1.7921146953404854E-2</c:v>
                </c:pt>
                <c:pt idx="199">
                  <c:v>-1.7850637522768609E-2</c:v>
                </c:pt>
                <c:pt idx="200">
                  <c:v>-1.767955801104959E-2</c:v>
                </c:pt>
                <c:pt idx="201">
                  <c:v>-1.7659279778393322E-2</c:v>
                </c:pt>
                <c:pt idx="202">
                  <c:v>-1.7652827721477582E-2</c:v>
                </c:pt>
                <c:pt idx="203">
                  <c:v>-1.7568101065929653E-2</c:v>
                </c:pt>
                <c:pt idx="204">
                  <c:v>-1.7543859649122751E-2</c:v>
                </c:pt>
                <c:pt idx="205">
                  <c:v>-1.74545454545455E-2</c:v>
                </c:pt>
                <c:pt idx="206">
                  <c:v>-1.7241379310344973E-2</c:v>
                </c:pt>
                <c:pt idx="207">
                  <c:v>-1.7194570135746656E-2</c:v>
                </c:pt>
                <c:pt idx="208">
                  <c:v>-1.7191977077363862E-2</c:v>
                </c:pt>
                <c:pt idx="209">
                  <c:v>-1.7184202592704256E-2</c:v>
                </c:pt>
                <c:pt idx="210">
                  <c:v>-1.7121116043119833E-2</c:v>
                </c:pt>
                <c:pt idx="211">
                  <c:v>-1.7117117117117164E-2</c:v>
                </c:pt>
                <c:pt idx="212">
                  <c:v>-1.7061885482937966E-2</c:v>
                </c:pt>
                <c:pt idx="213">
                  <c:v>-1.7020089285714413E-2</c:v>
                </c:pt>
                <c:pt idx="214">
                  <c:v>-1.700251889168769E-2</c:v>
                </c:pt>
                <c:pt idx="215">
                  <c:v>-1.69220945083014E-2</c:v>
                </c:pt>
                <c:pt idx="216">
                  <c:v>-1.6858552631578982E-2</c:v>
                </c:pt>
                <c:pt idx="217">
                  <c:v>-1.6850068775790872E-2</c:v>
                </c:pt>
                <c:pt idx="218">
                  <c:v>-1.6789620961587426E-2</c:v>
                </c:pt>
                <c:pt idx="219">
                  <c:v>-1.6732283464566788E-2</c:v>
                </c:pt>
                <c:pt idx="220">
                  <c:v>-1.670814077497329E-2</c:v>
                </c:pt>
                <c:pt idx="221">
                  <c:v>-1.6613232293791858E-2</c:v>
                </c:pt>
                <c:pt idx="222">
                  <c:v>-1.6412323639504733E-2</c:v>
                </c:pt>
                <c:pt idx="223">
                  <c:v>-1.6338779593197628E-2</c:v>
                </c:pt>
                <c:pt idx="224">
                  <c:v>-1.6284680337756319E-2</c:v>
                </c:pt>
                <c:pt idx="225">
                  <c:v>-1.6204913748039673E-2</c:v>
                </c:pt>
                <c:pt idx="226">
                  <c:v>-1.6196760647870567E-2</c:v>
                </c:pt>
                <c:pt idx="227">
                  <c:v>-1.6175071360609028E-2</c:v>
                </c:pt>
                <c:pt idx="228">
                  <c:v>-1.6105719595292167E-2</c:v>
                </c:pt>
                <c:pt idx="229">
                  <c:v>-1.607062019013128E-2</c:v>
                </c:pt>
                <c:pt idx="230">
                  <c:v>-1.5987818804720111E-2</c:v>
                </c:pt>
                <c:pt idx="231">
                  <c:v>-1.5943877551020447E-2</c:v>
                </c:pt>
                <c:pt idx="232">
                  <c:v>-1.5941140404659548E-2</c:v>
                </c:pt>
                <c:pt idx="233">
                  <c:v>-1.5903927296332276E-2</c:v>
                </c:pt>
                <c:pt idx="234">
                  <c:v>-1.5682919874536516E-2</c:v>
                </c:pt>
                <c:pt idx="235">
                  <c:v>-1.5670202507232389E-2</c:v>
                </c:pt>
                <c:pt idx="236">
                  <c:v>-1.5649452269170583E-2</c:v>
                </c:pt>
                <c:pt idx="237">
                  <c:v>-1.5474452554744555E-2</c:v>
                </c:pt>
                <c:pt idx="238">
                  <c:v>-1.5449128227764342E-2</c:v>
                </c:pt>
                <c:pt idx="239">
                  <c:v>-1.5437003405221361E-2</c:v>
                </c:pt>
                <c:pt idx="240">
                  <c:v>-1.5428571428571458E-2</c:v>
                </c:pt>
                <c:pt idx="241">
                  <c:v>-1.5319915890657843E-2</c:v>
                </c:pt>
                <c:pt idx="242">
                  <c:v>-1.5280135823429686E-2</c:v>
                </c:pt>
                <c:pt idx="243">
                  <c:v>-1.5255292652552876E-2</c:v>
                </c:pt>
                <c:pt idx="244">
                  <c:v>-1.5231400117164728E-2</c:v>
                </c:pt>
                <c:pt idx="245">
                  <c:v>-1.5158924205378899E-2</c:v>
                </c:pt>
                <c:pt idx="246">
                  <c:v>-1.5135135135135203E-2</c:v>
                </c:pt>
                <c:pt idx="247">
                  <c:v>-1.5132798023471339E-2</c:v>
                </c:pt>
                <c:pt idx="248">
                  <c:v>-1.4999999999999902E-2</c:v>
                </c:pt>
                <c:pt idx="249">
                  <c:v>-1.4948139109212999E-2</c:v>
                </c:pt>
                <c:pt idx="250">
                  <c:v>-1.4806378132118492E-2</c:v>
                </c:pt>
                <c:pt idx="251">
                  <c:v>-1.4718614718614687E-2</c:v>
                </c:pt>
                <c:pt idx="252">
                  <c:v>-1.4605344934742082E-2</c:v>
                </c:pt>
                <c:pt idx="253">
                  <c:v>-1.4595496246872508E-2</c:v>
                </c:pt>
                <c:pt idx="254">
                  <c:v>-1.45932141554177E-2</c:v>
                </c:pt>
                <c:pt idx="255">
                  <c:v>-1.4540059347181056E-2</c:v>
                </c:pt>
                <c:pt idx="256">
                  <c:v>-1.4414854629855811E-2</c:v>
                </c:pt>
                <c:pt idx="257">
                  <c:v>-1.4323297281496727E-2</c:v>
                </c:pt>
                <c:pt idx="258">
                  <c:v>-1.4238773274917849E-2</c:v>
                </c:pt>
                <c:pt idx="259">
                  <c:v>-1.4236244709503576E-2</c:v>
                </c:pt>
                <c:pt idx="260">
                  <c:v>-1.4230271668822736E-2</c:v>
                </c:pt>
                <c:pt idx="261">
                  <c:v>-1.4155712841253831E-2</c:v>
                </c:pt>
                <c:pt idx="262">
                  <c:v>-1.4109697933227361E-2</c:v>
                </c:pt>
                <c:pt idx="263">
                  <c:v>-1.4067278287461793E-2</c:v>
                </c:pt>
                <c:pt idx="264">
                  <c:v>-1.4066895904970234E-2</c:v>
                </c:pt>
                <c:pt idx="265">
                  <c:v>-1.3888888888888951E-2</c:v>
                </c:pt>
                <c:pt idx="266">
                  <c:v>-1.3835511145272816E-2</c:v>
                </c:pt>
                <c:pt idx="267">
                  <c:v>-1.379870129870131E-2</c:v>
                </c:pt>
                <c:pt idx="268">
                  <c:v>-1.3798111837327487E-2</c:v>
                </c:pt>
                <c:pt idx="269">
                  <c:v>-1.3782919025350782E-2</c:v>
                </c:pt>
                <c:pt idx="270">
                  <c:v>-1.3729977116704872E-2</c:v>
                </c:pt>
                <c:pt idx="271">
                  <c:v>-1.3536966331134881E-2</c:v>
                </c:pt>
                <c:pt idx="272">
                  <c:v>-1.3531353135313506E-2</c:v>
                </c:pt>
                <c:pt idx="273">
                  <c:v>-1.3417361252286986E-2</c:v>
                </c:pt>
                <c:pt idx="274">
                  <c:v>-1.3391098857818085E-2</c:v>
                </c:pt>
                <c:pt idx="275">
                  <c:v>-1.3321223130487336E-2</c:v>
                </c:pt>
                <c:pt idx="276">
                  <c:v>-1.3319878910191707E-2</c:v>
                </c:pt>
                <c:pt idx="277">
                  <c:v>-1.3177598083258357E-2</c:v>
                </c:pt>
                <c:pt idx="278">
                  <c:v>-1.3173652694610904E-2</c:v>
                </c:pt>
                <c:pt idx="279">
                  <c:v>-1.3102119460500994E-2</c:v>
                </c:pt>
                <c:pt idx="280">
                  <c:v>-1.3070077864293594E-2</c:v>
                </c:pt>
                <c:pt idx="281">
                  <c:v>-1.3068181818181812E-2</c:v>
                </c:pt>
                <c:pt idx="282">
                  <c:v>-1.2830482115085418E-2</c:v>
                </c:pt>
                <c:pt idx="283">
                  <c:v>-1.2785741960480324E-2</c:v>
                </c:pt>
                <c:pt idx="284">
                  <c:v>-1.2764260071798983E-2</c:v>
                </c:pt>
                <c:pt idx="285">
                  <c:v>-1.2733887733887617E-2</c:v>
                </c:pt>
                <c:pt idx="286">
                  <c:v>-1.2621074258878817E-2</c:v>
                </c:pt>
                <c:pt idx="287">
                  <c:v>-1.2539184952978011E-2</c:v>
                </c:pt>
                <c:pt idx="288">
                  <c:v>-1.2450851900393189E-2</c:v>
                </c:pt>
                <c:pt idx="289">
                  <c:v>-1.2324929971988974E-2</c:v>
                </c:pt>
                <c:pt idx="290">
                  <c:v>-1.2318305001231877E-2</c:v>
                </c:pt>
                <c:pt idx="291">
                  <c:v>-1.2313674659753748E-2</c:v>
                </c:pt>
                <c:pt idx="292">
                  <c:v>-1.2206572769953072E-2</c:v>
                </c:pt>
                <c:pt idx="293">
                  <c:v>-1.2158054711246202E-2</c:v>
                </c:pt>
                <c:pt idx="294">
                  <c:v>-1.2140406439693829E-2</c:v>
                </c:pt>
                <c:pt idx="295">
                  <c:v>-1.209796400118035E-2</c:v>
                </c:pt>
                <c:pt idx="296">
                  <c:v>-1.2040753318925623E-2</c:v>
                </c:pt>
                <c:pt idx="297">
                  <c:v>-1.1984490659146974E-2</c:v>
                </c:pt>
                <c:pt idx="298">
                  <c:v>-1.1965811965812034E-2</c:v>
                </c:pt>
                <c:pt idx="299">
                  <c:v>-1.1948529411764719E-2</c:v>
                </c:pt>
                <c:pt idx="300">
                  <c:v>-1.1853022520742718E-2</c:v>
                </c:pt>
                <c:pt idx="301">
                  <c:v>-1.1774842044801948E-2</c:v>
                </c:pt>
                <c:pt idx="302">
                  <c:v>-1.1744966442953086E-2</c:v>
                </c:pt>
                <c:pt idx="303">
                  <c:v>-1.1723700887198873E-2</c:v>
                </c:pt>
                <c:pt idx="304">
                  <c:v>-1.1699016219090641E-2</c:v>
                </c:pt>
                <c:pt idx="305">
                  <c:v>-1.1689691817215686E-2</c:v>
                </c:pt>
                <c:pt idx="306">
                  <c:v>-1.1662598318416095E-2</c:v>
                </c:pt>
                <c:pt idx="307">
                  <c:v>-1.1652867218644669E-2</c:v>
                </c:pt>
                <c:pt idx="308">
                  <c:v>-1.1635865845311399E-2</c:v>
                </c:pt>
                <c:pt idx="309">
                  <c:v>-1.1497556769186512E-2</c:v>
                </c:pt>
                <c:pt idx="310">
                  <c:v>-1.1373840167614335E-2</c:v>
                </c:pt>
                <c:pt idx="311">
                  <c:v>-1.1355815554026094E-2</c:v>
                </c:pt>
                <c:pt idx="312">
                  <c:v>-1.1306042884990264E-2</c:v>
                </c:pt>
                <c:pt idx="313">
                  <c:v>-1.1267605633802802E-2</c:v>
                </c:pt>
                <c:pt idx="314">
                  <c:v>-1.117708697170805E-2</c:v>
                </c:pt>
                <c:pt idx="315">
                  <c:v>-1.1152416356877359E-2</c:v>
                </c:pt>
                <c:pt idx="316">
                  <c:v>-1.1009174311926606E-2</c:v>
                </c:pt>
                <c:pt idx="317">
                  <c:v>-1.098901098901095E-2</c:v>
                </c:pt>
                <c:pt idx="318">
                  <c:v>-1.0957324106113053E-2</c:v>
                </c:pt>
                <c:pt idx="319">
                  <c:v>-1.0909090909090868E-2</c:v>
                </c:pt>
                <c:pt idx="320">
                  <c:v>-1.0905786125416483E-2</c:v>
                </c:pt>
                <c:pt idx="321">
                  <c:v>-1.0873377762188774E-2</c:v>
                </c:pt>
                <c:pt idx="322">
                  <c:v>-1.0853835021707781E-2</c:v>
                </c:pt>
                <c:pt idx="323">
                  <c:v>-1.0840108401083959E-2</c:v>
                </c:pt>
                <c:pt idx="324">
                  <c:v>-1.0831800531371338E-2</c:v>
                </c:pt>
                <c:pt idx="325">
                  <c:v>-1.0791366906474753E-2</c:v>
                </c:pt>
                <c:pt idx="326">
                  <c:v>-1.0680907877169687E-2</c:v>
                </c:pt>
                <c:pt idx="327">
                  <c:v>-1.0662824207492871E-2</c:v>
                </c:pt>
                <c:pt idx="328">
                  <c:v>-1.0649350649350575E-2</c:v>
                </c:pt>
                <c:pt idx="329">
                  <c:v>-1.0501193317422386E-2</c:v>
                </c:pt>
                <c:pt idx="330">
                  <c:v>-1.0452114730189588E-2</c:v>
                </c:pt>
                <c:pt idx="331">
                  <c:v>-1.0427315477407495E-2</c:v>
                </c:pt>
                <c:pt idx="332">
                  <c:v>-1.041666666666663E-2</c:v>
                </c:pt>
                <c:pt idx="333">
                  <c:v>-1.0413379615020535E-2</c:v>
                </c:pt>
                <c:pt idx="334">
                  <c:v>-1.0401188707280906E-2</c:v>
                </c:pt>
                <c:pt idx="335">
                  <c:v>-1.0364683301343547E-2</c:v>
                </c:pt>
                <c:pt idx="336">
                  <c:v>-1.0318664643399145E-2</c:v>
                </c:pt>
                <c:pt idx="337">
                  <c:v>-1.0256410256410331E-2</c:v>
                </c:pt>
                <c:pt idx="338">
                  <c:v>-1.024713682941536E-2</c:v>
                </c:pt>
                <c:pt idx="339">
                  <c:v>-1.0204081632653073E-2</c:v>
                </c:pt>
                <c:pt idx="340">
                  <c:v>-1.016566265060237E-2</c:v>
                </c:pt>
                <c:pt idx="341">
                  <c:v>-1.0152284263959532E-2</c:v>
                </c:pt>
                <c:pt idx="342">
                  <c:v>-1.0141987829614618E-2</c:v>
                </c:pt>
                <c:pt idx="343">
                  <c:v>-1.013904982618774E-2</c:v>
                </c:pt>
                <c:pt idx="344">
                  <c:v>-1.0124101894186888E-2</c:v>
                </c:pt>
                <c:pt idx="345">
                  <c:v>-1.0064701653486718E-2</c:v>
                </c:pt>
                <c:pt idx="346">
                  <c:v>-9.9649878804202174E-3</c:v>
                </c:pt>
                <c:pt idx="347">
                  <c:v>-9.8911968348168733E-3</c:v>
                </c:pt>
                <c:pt idx="348">
                  <c:v>-9.8097502972651629E-3</c:v>
                </c:pt>
                <c:pt idx="349">
                  <c:v>-9.8070230939575342E-3</c:v>
                </c:pt>
                <c:pt idx="350">
                  <c:v>-9.8039215686275272E-3</c:v>
                </c:pt>
                <c:pt idx="351">
                  <c:v>-9.7861544037695092E-3</c:v>
                </c:pt>
                <c:pt idx="352">
                  <c:v>-9.7460887407028185E-3</c:v>
                </c:pt>
                <c:pt idx="353">
                  <c:v>-9.7316425833087195E-3</c:v>
                </c:pt>
                <c:pt idx="354">
                  <c:v>-9.7188476223533105E-3</c:v>
                </c:pt>
                <c:pt idx="355">
                  <c:v>-9.7170620177194911E-3</c:v>
                </c:pt>
                <c:pt idx="356">
                  <c:v>-9.7156398104266684E-3</c:v>
                </c:pt>
                <c:pt idx="357">
                  <c:v>-9.7087378640776656E-3</c:v>
                </c:pt>
                <c:pt idx="358">
                  <c:v>-9.6663548487683215E-3</c:v>
                </c:pt>
                <c:pt idx="359">
                  <c:v>-9.603469640644402E-3</c:v>
                </c:pt>
                <c:pt idx="360">
                  <c:v>-9.573810994441101E-3</c:v>
                </c:pt>
                <c:pt idx="361">
                  <c:v>-9.5642933049946421E-3</c:v>
                </c:pt>
                <c:pt idx="362">
                  <c:v>-9.5470241722526161E-3</c:v>
                </c:pt>
                <c:pt idx="363">
                  <c:v>-9.5063985374772564E-3</c:v>
                </c:pt>
                <c:pt idx="364">
                  <c:v>-9.4207955338451166E-3</c:v>
                </c:pt>
                <c:pt idx="365">
                  <c:v>-9.2769440654841828E-3</c:v>
                </c:pt>
                <c:pt idx="366">
                  <c:v>-9.2687950566425759E-3</c:v>
                </c:pt>
                <c:pt idx="367">
                  <c:v>-9.2177379172894147E-3</c:v>
                </c:pt>
                <c:pt idx="368">
                  <c:v>-9.1797453360972225E-3</c:v>
                </c:pt>
                <c:pt idx="369">
                  <c:v>-9.1292134831461036E-3</c:v>
                </c:pt>
                <c:pt idx="370">
                  <c:v>-9.0634441087614759E-3</c:v>
                </c:pt>
                <c:pt idx="371">
                  <c:v>-9.0019569471624372E-3</c:v>
                </c:pt>
                <c:pt idx="372">
                  <c:v>-8.9995814148179365E-3</c:v>
                </c:pt>
                <c:pt idx="373">
                  <c:v>-8.9029293509478302E-3</c:v>
                </c:pt>
                <c:pt idx="374">
                  <c:v>-8.8435374149659074E-3</c:v>
                </c:pt>
                <c:pt idx="375">
                  <c:v>-8.8257866462010393E-3</c:v>
                </c:pt>
                <c:pt idx="376">
                  <c:v>-8.7719298245613198E-3</c:v>
                </c:pt>
                <c:pt idx="377">
                  <c:v>-8.718395815169977E-3</c:v>
                </c:pt>
                <c:pt idx="378">
                  <c:v>-8.6714152988541793E-3</c:v>
                </c:pt>
                <c:pt idx="379">
                  <c:v>-8.6625086625086167E-3</c:v>
                </c:pt>
                <c:pt idx="380">
                  <c:v>-8.6580086580085869E-3</c:v>
                </c:pt>
                <c:pt idx="381">
                  <c:v>-8.6335218815125625E-3</c:v>
                </c:pt>
                <c:pt idx="382">
                  <c:v>-8.5969738651994199E-3</c:v>
                </c:pt>
                <c:pt idx="383">
                  <c:v>-8.5763293310463506E-3</c:v>
                </c:pt>
                <c:pt idx="384">
                  <c:v>-8.5324232081911422E-3</c:v>
                </c:pt>
                <c:pt idx="385">
                  <c:v>-8.5171434811094349E-3</c:v>
                </c:pt>
                <c:pt idx="386">
                  <c:v>-8.4919472913616012E-3</c:v>
                </c:pt>
                <c:pt idx="387">
                  <c:v>-8.4768211920529524E-3</c:v>
                </c:pt>
                <c:pt idx="388">
                  <c:v>-8.4322298563398457E-3</c:v>
                </c:pt>
                <c:pt idx="389">
                  <c:v>-8.3882564409826221E-3</c:v>
                </c:pt>
                <c:pt idx="390">
                  <c:v>-8.3745717548534548E-3</c:v>
                </c:pt>
                <c:pt idx="391">
                  <c:v>-8.2763584023030079E-3</c:v>
                </c:pt>
                <c:pt idx="392">
                  <c:v>-8.2284607938045706E-3</c:v>
                </c:pt>
                <c:pt idx="393">
                  <c:v>-8.2163642588155561E-3</c:v>
                </c:pt>
                <c:pt idx="394">
                  <c:v>-8.1944051992087763E-3</c:v>
                </c:pt>
                <c:pt idx="395">
                  <c:v>-8.1917475728155997E-3</c:v>
                </c:pt>
                <c:pt idx="396">
                  <c:v>-8.1206496519720117E-3</c:v>
                </c:pt>
                <c:pt idx="397">
                  <c:v>-8.1001472754049786E-3</c:v>
                </c:pt>
                <c:pt idx="398">
                  <c:v>-8.0691642651297135E-3</c:v>
                </c:pt>
                <c:pt idx="399">
                  <c:v>-8.04953560371513E-3</c:v>
                </c:pt>
                <c:pt idx="400">
                  <c:v>-8.0021339023740312E-3</c:v>
                </c:pt>
                <c:pt idx="401">
                  <c:v>-7.9982706441850127E-3</c:v>
                </c:pt>
                <c:pt idx="402">
                  <c:v>-7.9612322602976571E-3</c:v>
                </c:pt>
                <c:pt idx="403">
                  <c:v>-7.91700791700789E-3</c:v>
                </c:pt>
                <c:pt idx="404">
                  <c:v>-7.9016681299386438E-3</c:v>
                </c:pt>
                <c:pt idx="405">
                  <c:v>-7.8559738134207358E-3</c:v>
                </c:pt>
                <c:pt idx="406">
                  <c:v>-7.8328981723236879E-3</c:v>
                </c:pt>
                <c:pt idx="407">
                  <c:v>-7.7104304990361916E-3</c:v>
                </c:pt>
                <c:pt idx="408">
                  <c:v>-7.6894910289270202E-3</c:v>
                </c:pt>
                <c:pt idx="409">
                  <c:v>-7.6843198338525376E-3</c:v>
                </c:pt>
                <c:pt idx="410">
                  <c:v>-7.6366559485530061E-3</c:v>
                </c:pt>
                <c:pt idx="411">
                  <c:v>-7.5187969924812581E-3</c:v>
                </c:pt>
                <c:pt idx="412">
                  <c:v>-7.367526211391251E-3</c:v>
                </c:pt>
                <c:pt idx="413">
                  <c:v>-7.3286918285085934E-3</c:v>
                </c:pt>
                <c:pt idx="414">
                  <c:v>-7.3049830420036654E-3</c:v>
                </c:pt>
                <c:pt idx="415">
                  <c:v>-7.2796934865900775E-3</c:v>
                </c:pt>
                <c:pt idx="416">
                  <c:v>-7.2639225181597711E-3</c:v>
                </c:pt>
                <c:pt idx="417">
                  <c:v>-7.2583305839656331E-3</c:v>
                </c:pt>
                <c:pt idx="418">
                  <c:v>-7.1479628305932685E-3</c:v>
                </c:pt>
                <c:pt idx="419">
                  <c:v>-7.1390798519302967E-3</c:v>
                </c:pt>
                <c:pt idx="420">
                  <c:v>-7.0093457943926074E-3</c:v>
                </c:pt>
                <c:pt idx="421">
                  <c:v>-6.9378744875434606E-3</c:v>
                </c:pt>
                <c:pt idx="422">
                  <c:v>-6.923837784371889E-3</c:v>
                </c:pt>
                <c:pt idx="423">
                  <c:v>-6.9091648039016906E-3</c:v>
                </c:pt>
                <c:pt idx="424">
                  <c:v>-6.8192888455917977E-3</c:v>
                </c:pt>
                <c:pt idx="425">
                  <c:v>-6.7692307692307496E-3</c:v>
                </c:pt>
                <c:pt idx="426">
                  <c:v>-6.7676442152755367E-3</c:v>
                </c:pt>
                <c:pt idx="427">
                  <c:v>-6.7443286327406593E-3</c:v>
                </c:pt>
                <c:pt idx="428">
                  <c:v>-6.6308809598989438E-3</c:v>
                </c:pt>
                <c:pt idx="429">
                  <c:v>-6.6247101689301813E-3</c:v>
                </c:pt>
                <c:pt idx="430">
                  <c:v>-6.5517241379310365E-3</c:v>
                </c:pt>
                <c:pt idx="431">
                  <c:v>-6.5156686317093815E-3</c:v>
                </c:pt>
                <c:pt idx="432">
                  <c:v>-6.4864864864865313E-3</c:v>
                </c:pt>
                <c:pt idx="433">
                  <c:v>-6.4516129032258229E-3</c:v>
                </c:pt>
                <c:pt idx="434">
                  <c:v>-6.4024390243900831E-3</c:v>
                </c:pt>
                <c:pt idx="435">
                  <c:v>-6.389776357827448E-3</c:v>
                </c:pt>
                <c:pt idx="436">
                  <c:v>-6.3581773225008797E-3</c:v>
                </c:pt>
                <c:pt idx="437">
                  <c:v>-6.2518606728193538E-3</c:v>
                </c:pt>
                <c:pt idx="438">
                  <c:v>-6.1983471074379404E-3</c:v>
                </c:pt>
                <c:pt idx="439">
                  <c:v>-6.1412487205732003E-3</c:v>
                </c:pt>
                <c:pt idx="440">
                  <c:v>-6.1385559777843435E-3</c:v>
                </c:pt>
                <c:pt idx="441">
                  <c:v>-6.1151079136690933E-3</c:v>
                </c:pt>
                <c:pt idx="442">
                  <c:v>-6.0240963855422436E-3</c:v>
                </c:pt>
                <c:pt idx="443">
                  <c:v>-6.0050568900126278E-3</c:v>
                </c:pt>
                <c:pt idx="444">
                  <c:v>-5.9171597633136397E-3</c:v>
                </c:pt>
                <c:pt idx="445">
                  <c:v>-5.8792089791555036E-3</c:v>
                </c:pt>
                <c:pt idx="446">
                  <c:v>-5.8463991496148227E-3</c:v>
                </c:pt>
                <c:pt idx="447">
                  <c:v>-5.8055152394773657E-3</c:v>
                </c:pt>
                <c:pt idx="448">
                  <c:v>-5.7997557997557792E-3</c:v>
                </c:pt>
                <c:pt idx="449">
                  <c:v>-5.7768318637883009E-3</c:v>
                </c:pt>
                <c:pt idx="450">
                  <c:v>-5.7534246575342562E-3</c:v>
                </c:pt>
                <c:pt idx="451">
                  <c:v>-5.6542810985460434E-3</c:v>
                </c:pt>
                <c:pt idx="452">
                  <c:v>-5.6423611111110494E-3</c:v>
                </c:pt>
                <c:pt idx="453">
                  <c:v>-5.5788005578801814E-3</c:v>
                </c:pt>
                <c:pt idx="454">
                  <c:v>-5.4755043227666667E-3</c:v>
                </c:pt>
                <c:pt idx="455">
                  <c:v>-5.4017555705604403E-3</c:v>
                </c:pt>
                <c:pt idx="456">
                  <c:v>-5.3924505692031222E-3</c:v>
                </c:pt>
                <c:pt idx="457">
                  <c:v>-5.1628276409848572E-3</c:v>
                </c:pt>
                <c:pt idx="458">
                  <c:v>-5.1322542439794505E-3</c:v>
                </c:pt>
                <c:pt idx="459">
                  <c:v>-5.1298493106765042E-3</c:v>
                </c:pt>
                <c:pt idx="460">
                  <c:v>-5.0835148874365244E-3</c:v>
                </c:pt>
                <c:pt idx="461">
                  <c:v>-5.0625372245384215E-3</c:v>
                </c:pt>
                <c:pt idx="462">
                  <c:v>-5.0426687354538924E-3</c:v>
                </c:pt>
                <c:pt idx="463">
                  <c:v>-4.9562682215741338E-3</c:v>
                </c:pt>
                <c:pt idx="464">
                  <c:v>-4.9389889599070758E-3</c:v>
                </c:pt>
                <c:pt idx="465">
                  <c:v>-4.9279757391963441E-3</c:v>
                </c:pt>
                <c:pt idx="466">
                  <c:v>-4.8869883934026248E-3</c:v>
                </c:pt>
                <c:pt idx="467">
                  <c:v>-4.8543689320387218E-3</c:v>
                </c:pt>
                <c:pt idx="468">
                  <c:v>-4.7348484848483974E-3</c:v>
                </c:pt>
                <c:pt idx="469">
                  <c:v>-4.7248471372983714E-3</c:v>
                </c:pt>
                <c:pt idx="470">
                  <c:v>-4.6713380046713437E-3</c:v>
                </c:pt>
                <c:pt idx="471">
                  <c:v>-4.6539862403885968E-3</c:v>
                </c:pt>
                <c:pt idx="472">
                  <c:v>-4.6417174354510538E-3</c:v>
                </c:pt>
                <c:pt idx="473">
                  <c:v>-4.6214006398862528E-3</c:v>
                </c:pt>
                <c:pt idx="474">
                  <c:v>-4.5995670995671034E-3</c:v>
                </c:pt>
                <c:pt idx="475">
                  <c:v>-4.5325779036826663E-3</c:v>
                </c:pt>
                <c:pt idx="476">
                  <c:v>-4.5129748025574123E-3</c:v>
                </c:pt>
                <c:pt idx="477">
                  <c:v>-4.4830484729615483E-3</c:v>
                </c:pt>
                <c:pt idx="478">
                  <c:v>-4.4792833146695132E-3</c:v>
                </c:pt>
                <c:pt idx="479">
                  <c:v>-4.4603033006245241E-3</c:v>
                </c:pt>
                <c:pt idx="480">
                  <c:v>-4.4139283962726372E-3</c:v>
                </c:pt>
                <c:pt idx="481">
                  <c:v>-4.4091710758379365E-3</c:v>
                </c:pt>
                <c:pt idx="482">
                  <c:v>-4.3446777697321304E-3</c:v>
                </c:pt>
                <c:pt idx="483">
                  <c:v>-4.2951971885981655E-3</c:v>
                </c:pt>
                <c:pt idx="484">
                  <c:v>-4.2949176807445255E-3</c:v>
                </c:pt>
                <c:pt idx="485">
                  <c:v>-4.2462845010615702E-3</c:v>
                </c:pt>
                <c:pt idx="486">
                  <c:v>-4.2325685007796876E-3</c:v>
                </c:pt>
                <c:pt idx="487">
                  <c:v>-4.1666666666666519E-3</c:v>
                </c:pt>
                <c:pt idx="488">
                  <c:v>-4.0369088811995635E-3</c:v>
                </c:pt>
                <c:pt idx="489">
                  <c:v>-3.9590894094357898E-3</c:v>
                </c:pt>
                <c:pt idx="490">
                  <c:v>-3.9314799213704399E-3</c:v>
                </c:pt>
                <c:pt idx="491">
                  <c:v>-3.9308176100629755E-3</c:v>
                </c:pt>
                <c:pt idx="492">
                  <c:v>-3.9225300318704859E-3</c:v>
                </c:pt>
                <c:pt idx="493">
                  <c:v>-3.9215686274510775E-3</c:v>
                </c:pt>
                <c:pt idx="494">
                  <c:v>-3.90625E-3</c:v>
                </c:pt>
                <c:pt idx="495">
                  <c:v>-3.8011695906433607E-3</c:v>
                </c:pt>
                <c:pt idx="496">
                  <c:v>-3.7313432835821558E-3</c:v>
                </c:pt>
                <c:pt idx="497">
                  <c:v>-3.6952814098920594E-3</c:v>
                </c:pt>
                <c:pt idx="498">
                  <c:v>-3.6196117143797446E-3</c:v>
                </c:pt>
                <c:pt idx="499">
                  <c:v>-3.554826360404828E-3</c:v>
                </c:pt>
                <c:pt idx="500">
                  <c:v>-3.5324341682723137E-3</c:v>
                </c:pt>
                <c:pt idx="501">
                  <c:v>-3.5138486978090189E-3</c:v>
                </c:pt>
                <c:pt idx="502">
                  <c:v>-3.4955633234738936E-3</c:v>
                </c:pt>
                <c:pt idx="503">
                  <c:v>-3.4731498797756499E-3</c:v>
                </c:pt>
                <c:pt idx="504">
                  <c:v>-3.4542314335059832E-3</c:v>
                </c:pt>
                <c:pt idx="505">
                  <c:v>-3.4411562284927255E-3</c:v>
                </c:pt>
                <c:pt idx="506">
                  <c:v>-3.3133153862082709E-3</c:v>
                </c:pt>
                <c:pt idx="507">
                  <c:v>-3.2322227747387799E-3</c:v>
                </c:pt>
                <c:pt idx="508">
                  <c:v>-3.2181935207036272E-3</c:v>
                </c:pt>
                <c:pt idx="509">
                  <c:v>-3.2059845044081214E-3</c:v>
                </c:pt>
                <c:pt idx="510">
                  <c:v>-3.1918289179698744E-3</c:v>
                </c:pt>
                <c:pt idx="511">
                  <c:v>-3.1809145129223504E-3</c:v>
                </c:pt>
                <c:pt idx="512">
                  <c:v>-3.1337047353759973E-3</c:v>
                </c:pt>
                <c:pt idx="513">
                  <c:v>-3.111629716063824E-3</c:v>
                </c:pt>
                <c:pt idx="514">
                  <c:v>-3.1067961165047731E-3</c:v>
                </c:pt>
                <c:pt idx="515">
                  <c:v>-3.0376670716890652E-3</c:v>
                </c:pt>
                <c:pt idx="516">
                  <c:v>-2.900418949403849E-3</c:v>
                </c:pt>
                <c:pt idx="517">
                  <c:v>-2.892030848329008E-3</c:v>
                </c:pt>
                <c:pt idx="518">
                  <c:v>-2.855103497501732E-3</c:v>
                </c:pt>
                <c:pt idx="519">
                  <c:v>-2.8357824181489688E-3</c:v>
                </c:pt>
                <c:pt idx="520">
                  <c:v>-2.8346456692913691E-3</c:v>
                </c:pt>
                <c:pt idx="521">
                  <c:v>-2.8346456692913691E-3</c:v>
                </c:pt>
                <c:pt idx="522">
                  <c:v>-2.7988804478208396E-3</c:v>
                </c:pt>
                <c:pt idx="523">
                  <c:v>-2.7924294135897032E-3</c:v>
                </c:pt>
                <c:pt idx="524">
                  <c:v>-2.7921818907060691E-3</c:v>
                </c:pt>
                <c:pt idx="525">
                  <c:v>-2.7881040892194786E-3</c:v>
                </c:pt>
                <c:pt idx="526">
                  <c:v>-2.7835768963117014E-3</c:v>
                </c:pt>
                <c:pt idx="527">
                  <c:v>-2.7700831024931594E-3</c:v>
                </c:pt>
                <c:pt idx="528">
                  <c:v>-2.7440219521756015E-3</c:v>
                </c:pt>
                <c:pt idx="529">
                  <c:v>-2.7405602923264993E-3</c:v>
                </c:pt>
                <c:pt idx="530">
                  <c:v>-2.7111574556830664E-3</c:v>
                </c:pt>
                <c:pt idx="531">
                  <c:v>-2.7100271002709064E-3</c:v>
                </c:pt>
                <c:pt idx="532">
                  <c:v>-2.7010180760440594E-3</c:v>
                </c:pt>
                <c:pt idx="533">
                  <c:v>-2.6881720430106393E-3</c:v>
                </c:pt>
                <c:pt idx="534">
                  <c:v>-2.6730820636191588E-3</c:v>
                </c:pt>
                <c:pt idx="535">
                  <c:v>-2.6170398371621051E-3</c:v>
                </c:pt>
                <c:pt idx="536">
                  <c:v>-2.6101141924959048E-3</c:v>
                </c:pt>
                <c:pt idx="537">
                  <c:v>-2.590002590002638E-3</c:v>
                </c:pt>
                <c:pt idx="538">
                  <c:v>-2.580645161290307E-3</c:v>
                </c:pt>
                <c:pt idx="539">
                  <c:v>-2.5624599615630128E-3</c:v>
                </c:pt>
                <c:pt idx="540">
                  <c:v>-2.447552447552459E-3</c:v>
                </c:pt>
                <c:pt idx="541">
                  <c:v>-2.4455857177794194E-3</c:v>
                </c:pt>
                <c:pt idx="542">
                  <c:v>-2.4390243902439046E-3</c:v>
                </c:pt>
                <c:pt idx="543">
                  <c:v>-2.4350649350650677E-3</c:v>
                </c:pt>
                <c:pt idx="544">
                  <c:v>-2.3064250411861664E-3</c:v>
                </c:pt>
                <c:pt idx="545">
                  <c:v>-2.1705426356589674E-3</c:v>
                </c:pt>
                <c:pt idx="546">
                  <c:v>-2.1052631578947212E-3</c:v>
                </c:pt>
                <c:pt idx="547">
                  <c:v>-2.0935101186322358E-3</c:v>
                </c:pt>
                <c:pt idx="548">
                  <c:v>-2.068557919621794E-3</c:v>
                </c:pt>
                <c:pt idx="549">
                  <c:v>-2.0505809979495249E-3</c:v>
                </c:pt>
                <c:pt idx="550">
                  <c:v>-2.0429009193054792E-3</c:v>
                </c:pt>
                <c:pt idx="551">
                  <c:v>-2.0331106593087789E-3</c:v>
                </c:pt>
                <c:pt idx="552">
                  <c:v>-1.9971469329529423E-3</c:v>
                </c:pt>
                <c:pt idx="553">
                  <c:v>-1.9971469329529423E-3</c:v>
                </c:pt>
                <c:pt idx="554">
                  <c:v>-1.9920318725099584E-3</c:v>
                </c:pt>
                <c:pt idx="555">
                  <c:v>-1.8975332068310591E-3</c:v>
                </c:pt>
                <c:pt idx="556">
                  <c:v>-1.887301159342103E-3</c:v>
                </c:pt>
                <c:pt idx="557">
                  <c:v>-1.8817204301074808E-3</c:v>
                </c:pt>
                <c:pt idx="558">
                  <c:v>-1.8442622950819443E-3</c:v>
                </c:pt>
                <c:pt idx="559">
                  <c:v>-1.7830609212480253E-3</c:v>
                </c:pt>
                <c:pt idx="560">
                  <c:v>-1.7647058823530015E-3</c:v>
                </c:pt>
                <c:pt idx="561">
                  <c:v>-1.7351069982647349E-3</c:v>
                </c:pt>
                <c:pt idx="562">
                  <c:v>-1.7006802721086789E-3</c:v>
                </c:pt>
                <c:pt idx="563">
                  <c:v>-1.6678579938050886E-3</c:v>
                </c:pt>
                <c:pt idx="564">
                  <c:v>-1.630434782608603E-3</c:v>
                </c:pt>
                <c:pt idx="565">
                  <c:v>-1.6145307769929174E-3</c:v>
                </c:pt>
                <c:pt idx="566">
                  <c:v>-1.5835312747427555E-3</c:v>
                </c:pt>
                <c:pt idx="567">
                  <c:v>-1.5698587127158659E-3</c:v>
                </c:pt>
                <c:pt idx="568">
                  <c:v>-1.5686274509804088E-3</c:v>
                </c:pt>
                <c:pt idx="569">
                  <c:v>-1.5449980687524123E-3</c:v>
                </c:pt>
                <c:pt idx="570">
                  <c:v>-1.5239256324293127E-3</c:v>
                </c:pt>
                <c:pt idx="571">
                  <c:v>-1.5151515151514694E-3</c:v>
                </c:pt>
                <c:pt idx="572">
                  <c:v>-1.497454327642922E-3</c:v>
                </c:pt>
                <c:pt idx="573">
                  <c:v>-1.4635931211123276E-3</c:v>
                </c:pt>
                <c:pt idx="574">
                  <c:v>-1.4477017734346731E-3</c:v>
                </c:pt>
                <c:pt idx="575">
                  <c:v>-1.3937282229964376E-3</c:v>
                </c:pt>
                <c:pt idx="576">
                  <c:v>-1.2484394506866447E-3</c:v>
                </c:pt>
                <c:pt idx="577">
                  <c:v>-1.1881188118811892E-3</c:v>
                </c:pt>
                <c:pt idx="578">
                  <c:v>-1.1848341232227888E-3</c:v>
                </c:pt>
                <c:pt idx="579">
                  <c:v>-1.1678832116788218E-3</c:v>
                </c:pt>
                <c:pt idx="580">
                  <c:v>-1.1467889908256534E-3</c:v>
                </c:pt>
                <c:pt idx="581">
                  <c:v>-1.1344299489506326E-3</c:v>
                </c:pt>
                <c:pt idx="582">
                  <c:v>-1.0948905109487983E-3</c:v>
                </c:pt>
                <c:pt idx="583">
                  <c:v>-1.0204081632652073E-3</c:v>
                </c:pt>
                <c:pt idx="584">
                  <c:v>-1.0111223458039165E-3</c:v>
                </c:pt>
                <c:pt idx="585">
                  <c:v>-1.0024057738573511E-3</c:v>
                </c:pt>
                <c:pt idx="586">
                  <c:v>-9.9833610648925042E-4</c:v>
                </c:pt>
                <c:pt idx="587">
                  <c:v>-9.3632958801492805E-4</c:v>
                </c:pt>
                <c:pt idx="588">
                  <c:v>-9.0361445783138095E-4</c:v>
                </c:pt>
                <c:pt idx="589">
                  <c:v>-8.7950747581355682E-4</c:v>
                </c:pt>
                <c:pt idx="590">
                  <c:v>-8.5324232081895879E-4</c:v>
                </c:pt>
                <c:pt idx="591">
                  <c:v>-8.2764328574380652E-4</c:v>
                </c:pt>
                <c:pt idx="592">
                  <c:v>-7.6883649410564026E-4</c:v>
                </c:pt>
                <c:pt idx="593">
                  <c:v>-7.3206442166906527E-4</c:v>
                </c:pt>
                <c:pt idx="594">
                  <c:v>-7.3072707343802001E-4</c:v>
                </c:pt>
                <c:pt idx="595">
                  <c:v>-7.2912869121399826E-4</c:v>
                </c:pt>
                <c:pt idx="596">
                  <c:v>-7.1428571428566734E-4</c:v>
                </c:pt>
                <c:pt idx="597">
                  <c:v>-6.8189566996246231E-4</c:v>
                </c:pt>
                <c:pt idx="598">
                  <c:v>-6.2034739454097654E-4</c:v>
                </c:pt>
                <c:pt idx="599">
                  <c:v>-6.0864272671934394E-4</c:v>
                </c:pt>
                <c:pt idx="600">
                  <c:v>-5.1733057423686279E-4</c:v>
                </c:pt>
                <c:pt idx="601">
                  <c:v>-4.9887752556754261E-4</c:v>
                </c:pt>
                <c:pt idx="602">
                  <c:v>-4.868549172345471E-4</c:v>
                </c:pt>
                <c:pt idx="603">
                  <c:v>-4.8590864917386067E-4</c:v>
                </c:pt>
                <c:pt idx="604">
                  <c:v>-4.7180938900692748E-4</c:v>
                </c:pt>
                <c:pt idx="605">
                  <c:v>-4.0567951318448703E-4</c:v>
                </c:pt>
                <c:pt idx="606">
                  <c:v>-3.9416633819477909E-4</c:v>
                </c:pt>
                <c:pt idx="607">
                  <c:v>-3.4002040122416144E-4</c:v>
                </c:pt>
                <c:pt idx="608">
                  <c:v>-3.2237266279810939E-4</c:v>
                </c:pt>
                <c:pt idx="609">
                  <c:v>-3.2030749519529333E-4</c:v>
                </c:pt>
                <c:pt idx="610">
                  <c:v>-3.1928480204346243E-4</c:v>
                </c:pt>
                <c:pt idx="611">
                  <c:v>-2.8810141169688386E-4</c:v>
                </c:pt>
                <c:pt idx="612">
                  <c:v>-2.0279862096950207E-4</c:v>
                </c:pt>
                <c:pt idx="613">
                  <c:v>0</c:v>
                </c:pt>
                <c:pt idx="614">
                  <c:v>0</c:v>
                </c:pt>
                <c:pt idx="615">
                  <c:v>0</c:v>
                </c:pt>
                <c:pt idx="616">
                  <c:v>0</c:v>
                </c:pt>
                <c:pt idx="617">
                  <c:v>0</c:v>
                </c:pt>
                <c:pt idx="618">
                  <c:v>0</c:v>
                </c:pt>
                <c:pt idx="619">
                  <c:v>0</c:v>
                </c:pt>
                <c:pt idx="620">
                  <c:v>0</c:v>
                </c:pt>
                <c:pt idx="621">
                  <c:v>0</c:v>
                </c:pt>
                <c:pt idx="622">
                  <c:v>2.0868113522531928E-4</c:v>
                </c:pt>
                <c:pt idx="623">
                  <c:v>2.596728122565839E-4</c:v>
                </c:pt>
                <c:pt idx="624">
                  <c:v>2.7352297592986297E-4</c:v>
                </c:pt>
                <c:pt idx="625">
                  <c:v>2.9779630732584828E-4</c:v>
                </c:pt>
                <c:pt idx="626">
                  <c:v>3.1318509238964509E-4</c:v>
                </c:pt>
                <c:pt idx="627">
                  <c:v>3.1938677738740928E-4</c:v>
                </c:pt>
                <c:pt idx="628">
                  <c:v>3.2679738562091387E-4</c:v>
                </c:pt>
                <c:pt idx="629">
                  <c:v>3.8774718883294312E-4</c:v>
                </c:pt>
                <c:pt idx="630">
                  <c:v>3.949447077409296E-4</c:v>
                </c:pt>
                <c:pt idx="631">
                  <c:v>4.1135335252984184E-4</c:v>
                </c:pt>
                <c:pt idx="632">
                  <c:v>4.6860356138722636E-4</c:v>
                </c:pt>
                <c:pt idx="633">
                  <c:v>4.7326076668241512E-4</c:v>
                </c:pt>
                <c:pt idx="634">
                  <c:v>5.2369730295898087E-4</c:v>
                </c:pt>
                <c:pt idx="635">
                  <c:v>5.6545094713045252E-4</c:v>
                </c:pt>
                <c:pt idx="636">
                  <c:v>6.2460961898791467E-4</c:v>
                </c:pt>
                <c:pt idx="637">
                  <c:v>6.2539086929325194E-4</c:v>
                </c:pt>
                <c:pt idx="638">
                  <c:v>6.8376068376063692E-4</c:v>
                </c:pt>
                <c:pt idx="639">
                  <c:v>6.8516615279201609E-4</c:v>
                </c:pt>
                <c:pt idx="640">
                  <c:v>6.8681318681318437E-4</c:v>
                </c:pt>
                <c:pt idx="641">
                  <c:v>6.9324090121325455E-4</c:v>
                </c:pt>
                <c:pt idx="642">
                  <c:v>6.9372181755134044E-4</c:v>
                </c:pt>
                <c:pt idx="643">
                  <c:v>7.0422535211278614E-4</c:v>
                </c:pt>
                <c:pt idx="644">
                  <c:v>7.5557234605216905E-4</c:v>
                </c:pt>
                <c:pt idx="645">
                  <c:v>7.5604838709675271E-4</c:v>
                </c:pt>
                <c:pt idx="646">
                  <c:v>7.8554595443836028E-4</c:v>
                </c:pt>
                <c:pt idx="647">
                  <c:v>7.9840319361279555E-4</c:v>
                </c:pt>
                <c:pt idx="648">
                  <c:v>8.0949811117103643E-4</c:v>
                </c:pt>
                <c:pt idx="649">
                  <c:v>8.5787818129823279E-4</c:v>
                </c:pt>
                <c:pt idx="650">
                  <c:v>9.1743119266052275E-4</c:v>
                </c:pt>
                <c:pt idx="651">
                  <c:v>9.2024539877311184E-4</c:v>
                </c:pt>
                <c:pt idx="652">
                  <c:v>9.2449922958381947E-4</c:v>
                </c:pt>
                <c:pt idx="653">
                  <c:v>9.499683343889842E-4</c:v>
                </c:pt>
                <c:pt idx="654">
                  <c:v>9.7871299241503174E-4</c:v>
                </c:pt>
                <c:pt idx="655">
                  <c:v>9.8944591029037632E-4</c:v>
                </c:pt>
                <c:pt idx="656">
                  <c:v>1.0214504596526286E-3</c:v>
                </c:pt>
                <c:pt idx="657">
                  <c:v>1.0358400662937584E-3</c:v>
                </c:pt>
                <c:pt idx="658">
                  <c:v>1.0377750103776062E-3</c:v>
                </c:pt>
                <c:pt idx="659">
                  <c:v>1.1325028312572094E-3</c:v>
                </c:pt>
                <c:pt idx="660">
                  <c:v>1.1396011396012096E-3</c:v>
                </c:pt>
                <c:pt idx="661">
                  <c:v>1.1773940345369827E-3</c:v>
                </c:pt>
                <c:pt idx="662">
                  <c:v>1.2327922745016817E-3</c:v>
                </c:pt>
                <c:pt idx="663">
                  <c:v>1.2520868113521377E-3</c:v>
                </c:pt>
                <c:pt idx="664">
                  <c:v>1.3110455588332126E-3</c:v>
                </c:pt>
                <c:pt idx="665">
                  <c:v>1.3427324605572721E-3</c:v>
                </c:pt>
                <c:pt idx="666">
                  <c:v>1.3783597518952639E-3</c:v>
                </c:pt>
                <c:pt idx="667">
                  <c:v>1.3812154696133394E-3</c:v>
                </c:pt>
                <c:pt idx="668">
                  <c:v>1.5082956259426794E-3</c:v>
                </c:pt>
                <c:pt idx="669">
                  <c:v>1.5111446921043381E-3</c:v>
                </c:pt>
                <c:pt idx="670">
                  <c:v>1.5342129487572187E-3</c:v>
                </c:pt>
                <c:pt idx="671">
                  <c:v>1.5432098765433278E-3</c:v>
                </c:pt>
                <c:pt idx="672">
                  <c:v>1.6106301590497196E-3</c:v>
                </c:pt>
                <c:pt idx="673">
                  <c:v>1.6339869281045694E-3</c:v>
                </c:pt>
                <c:pt idx="674">
                  <c:v>1.712328767123239E-3</c:v>
                </c:pt>
                <c:pt idx="675">
                  <c:v>1.7410228509249226E-3</c:v>
                </c:pt>
                <c:pt idx="676">
                  <c:v>1.7699115044247371E-3</c:v>
                </c:pt>
                <c:pt idx="677">
                  <c:v>1.7971758664954152E-3</c:v>
                </c:pt>
                <c:pt idx="678">
                  <c:v>1.9635343618513712E-3</c:v>
                </c:pt>
                <c:pt idx="679">
                  <c:v>2.0331106593087789E-3</c:v>
                </c:pt>
                <c:pt idx="680">
                  <c:v>2.062564455139082E-3</c:v>
                </c:pt>
                <c:pt idx="681">
                  <c:v>2.0732550103661485E-3</c:v>
                </c:pt>
                <c:pt idx="682">
                  <c:v>2.0915032679738044E-3</c:v>
                </c:pt>
                <c:pt idx="683">
                  <c:v>2.1289537712896323E-3</c:v>
                </c:pt>
                <c:pt idx="684">
                  <c:v>2.1744382701134324E-3</c:v>
                </c:pt>
                <c:pt idx="685">
                  <c:v>2.1965952773201902E-3</c:v>
                </c:pt>
                <c:pt idx="686">
                  <c:v>2.2107590272659738E-3</c:v>
                </c:pt>
                <c:pt idx="687">
                  <c:v>2.2490863086870316E-3</c:v>
                </c:pt>
                <c:pt idx="688">
                  <c:v>2.3249055507121863E-3</c:v>
                </c:pt>
                <c:pt idx="689">
                  <c:v>2.3382696804363778E-3</c:v>
                </c:pt>
                <c:pt idx="690">
                  <c:v>2.4096385542169418E-3</c:v>
                </c:pt>
                <c:pt idx="691">
                  <c:v>2.4323502584371326E-3</c:v>
                </c:pt>
                <c:pt idx="692">
                  <c:v>2.4968789013732895E-3</c:v>
                </c:pt>
                <c:pt idx="693">
                  <c:v>2.5180988353794564E-3</c:v>
                </c:pt>
                <c:pt idx="694">
                  <c:v>2.5197984161267062E-3</c:v>
                </c:pt>
                <c:pt idx="695">
                  <c:v>2.5292443882389826E-3</c:v>
                </c:pt>
                <c:pt idx="696">
                  <c:v>2.5510204081631294E-3</c:v>
                </c:pt>
                <c:pt idx="697">
                  <c:v>2.5518341307815273E-3</c:v>
                </c:pt>
                <c:pt idx="698">
                  <c:v>2.5611838360841688E-3</c:v>
                </c:pt>
                <c:pt idx="699">
                  <c:v>2.5715204114433732E-3</c:v>
                </c:pt>
                <c:pt idx="700">
                  <c:v>2.6253609871356165E-3</c:v>
                </c:pt>
                <c:pt idx="701">
                  <c:v>2.6437541308657053E-3</c:v>
                </c:pt>
                <c:pt idx="702">
                  <c:v>2.6693360026694979E-3</c:v>
                </c:pt>
                <c:pt idx="703">
                  <c:v>2.7033669206193434E-3</c:v>
                </c:pt>
                <c:pt idx="704">
                  <c:v>2.7100271002711285E-3</c:v>
                </c:pt>
                <c:pt idx="705">
                  <c:v>2.7450980392156321E-3</c:v>
                </c:pt>
                <c:pt idx="706">
                  <c:v>2.7504911591356151E-3</c:v>
                </c:pt>
                <c:pt idx="707">
                  <c:v>2.7708506511496811E-3</c:v>
                </c:pt>
                <c:pt idx="708">
                  <c:v>2.7886224205242449E-3</c:v>
                </c:pt>
                <c:pt idx="709">
                  <c:v>2.8147389969293002E-3</c:v>
                </c:pt>
                <c:pt idx="710">
                  <c:v>2.842928216062468E-3</c:v>
                </c:pt>
                <c:pt idx="711">
                  <c:v>2.8571428571428914E-3</c:v>
                </c:pt>
                <c:pt idx="712">
                  <c:v>2.9201817001947017E-3</c:v>
                </c:pt>
                <c:pt idx="713">
                  <c:v>2.9531192321889943E-3</c:v>
                </c:pt>
                <c:pt idx="714">
                  <c:v>2.9899429192714599E-3</c:v>
                </c:pt>
                <c:pt idx="715">
                  <c:v>2.9940119760478723E-3</c:v>
                </c:pt>
                <c:pt idx="716">
                  <c:v>3.023431594860293E-3</c:v>
                </c:pt>
                <c:pt idx="717">
                  <c:v>3.042982122479998E-3</c:v>
                </c:pt>
                <c:pt idx="718">
                  <c:v>3.0487804878049918E-3</c:v>
                </c:pt>
                <c:pt idx="719">
                  <c:v>3.1164783794310758E-3</c:v>
                </c:pt>
                <c:pt idx="720">
                  <c:v>3.1286664059444469E-3</c:v>
                </c:pt>
                <c:pt idx="721">
                  <c:v>3.1708283789140257E-3</c:v>
                </c:pt>
                <c:pt idx="722">
                  <c:v>3.1862745098039102E-3</c:v>
                </c:pt>
                <c:pt idx="723">
                  <c:v>3.2119914346895317E-3</c:v>
                </c:pt>
                <c:pt idx="724">
                  <c:v>3.2562683165091588E-3</c:v>
                </c:pt>
                <c:pt idx="725">
                  <c:v>3.293084522502765E-3</c:v>
                </c:pt>
                <c:pt idx="726">
                  <c:v>3.3736294630306585E-3</c:v>
                </c:pt>
                <c:pt idx="727">
                  <c:v>3.4119988626670761E-3</c:v>
                </c:pt>
                <c:pt idx="728">
                  <c:v>3.4308779011100743E-3</c:v>
                </c:pt>
                <c:pt idx="729">
                  <c:v>3.4806822137138926E-3</c:v>
                </c:pt>
                <c:pt idx="730">
                  <c:v>3.5635964912281715E-3</c:v>
                </c:pt>
                <c:pt idx="731">
                  <c:v>3.6576444769567118E-3</c:v>
                </c:pt>
                <c:pt idx="732">
                  <c:v>3.6616623947272053E-3</c:v>
                </c:pt>
                <c:pt idx="733">
                  <c:v>3.6915504511894071E-3</c:v>
                </c:pt>
                <c:pt idx="734">
                  <c:v>3.7837837837837451E-3</c:v>
                </c:pt>
                <c:pt idx="735">
                  <c:v>3.8056861428252819E-3</c:v>
                </c:pt>
                <c:pt idx="736">
                  <c:v>3.877973112719646E-3</c:v>
                </c:pt>
                <c:pt idx="737">
                  <c:v>3.8865137971237917E-3</c:v>
                </c:pt>
                <c:pt idx="738">
                  <c:v>3.9257673090649092E-3</c:v>
                </c:pt>
                <c:pt idx="739">
                  <c:v>3.9393939393939092E-3</c:v>
                </c:pt>
                <c:pt idx="740">
                  <c:v>3.9721946375370631E-3</c:v>
                </c:pt>
                <c:pt idx="741">
                  <c:v>3.9840637450199168E-3</c:v>
                </c:pt>
                <c:pt idx="742">
                  <c:v>4.0498442367600251E-3</c:v>
                </c:pt>
                <c:pt idx="743">
                  <c:v>4.1011619958988277E-3</c:v>
                </c:pt>
                <c:pt idx="744">
                  <c:v>4.1242115477924113E-3</c:v>
                </c:pt>
                <c:pt idx="745">
                  <c:v>4.1403355850946344E-3</c:v>
                </c:pt>
                <c:pt idx="746">
                  <c:v>4.1467304625200097E-3</c:v>
                </c:pt>
                <c:pt idx="747">
                  <c:v>4.1841004184099972E-3</c:v>
                </c:pt>
                <c:pt idx="748">
                  <c:v>4.1943376441804237E-3</c:v>
                </c:pt>
                <c:pt idx="749">
                  <c:v>4.1994750656166868E-3</c:v>
                </c:pt>
                <c:pt idx="750">
                  <c:v>4.2268404367735712E-3</c:v>
                </c:pt>
                <c:pt idx="751">
                  <c:v>4.245465071401E-3</c:v>
                </c:pt>
                <c:pt idx="752">
                  <c:v>4.2505592841162176E-3</c:v>
                </c:pt>
                <c:pt idx="753">
                  <c:v>4.2674253200567502E-3</c:v>
                </c:pt>
                <c:pt idx="754">
                  <c:v>4.3134435657801173E-3</c:v>
                </c:pt>
                <c:pt idx="755">
                  <c:v>4.3424317617866137E-3</c:v>
                </c:pt>
                <c:pt idx="756">
                  <c:v>4.3709022791134089E-3</c:v>
                </c:pt>
                <c:pt idx="757">
                  <c:v>4.3736332396127064E-3</c:v>
                </c:pt>
                <c:pt idx="758">
                  <c:v>4.4195639363584505E-3</c:v>
                </c:pt>
                <c:pt idx="759">
                  <c:v>4.5248868778280382E-3</c:v>
                </c:pt>
                <c:pt idx="760">
                  <c:v>4.6196489066829827E-3</c:v>
                </c:pt>
                <c:pt idx="761">
                  <c:v>4.6992481203007586E-3</c:v>
                </c:pt>
                <c:pt idx="762">
                  <c:v>4.7404598246030272E-3</c:v>
                </c:pt>
                <c:pt idx="763">
                  <c:v>4.7966631908236135E-3</c:v>
                </c:pt>
                <c:pt idx="764">
                  <c:v>4.8010973936900569E-3</c:v>
                </c:pt>
                <c:pt idx="765">
                  <c:v>4.8043925875085325E-3</c:v>
                </c:pt>
                <c:pt idx="766">
                  <c:v>4.8275862068964948E-3</c:v>
                </c:pt>
                <c:pt idx="767">
                  <c:v>4.8458149779735393E-3</c:v>
                </c:pt>
                <c:pt idx="768">
                  <c:v>4.8939641109300158E-3</c:v>
                </c:pt>
                <c:pt idx="769">
                  <c:v>4.9261083743841194E-3</c:v>
                </c:pt>
                <c:pt idx="770">
                  <c:v>4.9428483163425074E-3</c:v>
                </c:pt>
                <c:pt idx="771">
                  <c:v>4.9912652857500017E-3</c:v>
                </c:pt>
                <c:pt idx="772">
                  <c:v>5.0188205771644068E-3</c:v>
                </c:pt>
                <c:pt idx="773">
                  <c:v>5.0494849525348773E-3</c:v>
                </c:pt>
                <c:pt idx="774">
                  <c:v>5.1527419948471653E-3</c:v>
                </c:pt>
                <c:pt idx="775">
                  <c:v>5.1535765821479895E-3</c:v>
                </c:pt>
                <c:pt idx="776">
                  <c:v>5.2003670847353689E-3</c:v>
                </c:pt>
                <c:pt idx="777">
                  <c:v>5.2057511155179093E-3</c:v>
                </c:pt>
                <c:pt idx="778">
                  <c:v>5.2532833020637604E-3</c:v>
                </c:pt>
                <c:pt idx="779">
                  <c:v>5.2703941338221316E-3</c:v>
                </c:pt>
                <c:pt idx="780">
                  <c:v>5.2827843380982564E-3</c:v>
                </c:pt>
                <c:pt idx="781">
                  <c:v>5.2926525529266577E-3</c:v>
                </c:pt>
                <c:pt idx="782">
                  <c:v>5.3295932678822933E-3</c:v>
                </c:pt>
                <c:pt idx="783">
                  <c:v>5.3361792956243548E-3</c:v>
                </c:pt>
                <c:pt idx="784">
                  <c:v>5.4589567327132382E-3</c:v>
                </c:pt>
                <c:pt idx="785">
                  <c:v>5.4821025475653151E-3</c:v>
                </c:pt>
                <c:pt idx="786">
                  <c:v>5.5248618784531356E-3</c:v>
                </c:pt>
                <c:pt idx="787">
                  <c:v>5.6120659417748797E-3</c:v>
                </c:pt>
                <c:pt idx="788">
                  <c:v>5.7046979865771341E-3</c:v>
                </c:pt>
                <c:pt idx="789">
                  <c:v>5.7215511760966287E-3</c:v>
                </c:pt>
                <c:pt idx="790">
                  <c:v>5.7835307077940268E-3</c:v>
                </c:pt>
                <c:pt idx="791">
                  <c:v>5.791505791505891E-3</c:v>
                </c:pt>
                <c:pt idx="792">
                  <c:v>5.7971014492754769E-3</c:v>
                </c:pt>
                <c:pt idx="793">
                  <c:v>5.8127018299245492E-3</c:v>
                </c:pt>
                <c:pt idx="794">
                  <c:v>5.816458423093307E-3</c:v>
                </c:pt>
                <c:pt idx="795">
                  <c:v>5.9148264984227872E-3</c:v>
                </c:pt>
                <c:pt idx="796">
                  <c:v>5.9536029562718973E-3</c:v>
                </c:pt>
                <c:pt idx="797">
                  <c:v>5.9918006937873525E-3</c:v>
                </c:pt>
                <c:pt idx="798">
                  <c:v>6.0459492140267912E-3</c:v>
                </c:pt>
                <c:pt idx="799">
                  <c:v>6.1448900388096916E-3</c:v>
                </c:pt>
                <c:pt idx="800">
                  <c:v>6.1462814996928739E-3</c:v>
                </c:pt>
                <c:pt idx="801">
                  <c:v>6.194347657762389E-3</c:v>
                </c:pt>
                <c:pt idx="802">
                  <c:v>6.3051702395966469E-3</c:v>
                </c:pt>
                <c:pt idx="803">
                  <c:v>6.4122137404580837E-3</c:v>
                </c:pt>
                <c:pt idx="804">
                  <c:v>6.4338235294116863E-3</c:v>
                </c:pt>
                <c:pt idx="805">
                  <c:v>6.4345193035577619E-3</c:v>
                </c:pt>
                <c:pt idx="806">
                  <c:v>6.4415815193248349E-3</c:v>
                </c:pt>
                <c:pt idx="807">
                  <c:v>6.4535054268113345E-3</c:v>
                </c:pt>
                <c:pt idx="808">
                  <c:v>6.4629847238542038E-3</c:v>
                </c:pt>
                <c:pt idx="809">
                  <c:v>6.4935064935063291E-3</c:v>
                </c:pt>
                <c:pt idx="810">
                  <c:v>6.4959877722583492E-3</c:v>
                </c:pt>
                <c:pt idx="811">
                  <c:v>6.5359477124182774E-3</c:v>
                </c:pt>
                <c:pt idx="812">
                  <c:v>6.5481758652947697E-3</c:v>
                </c:pt>
                <c:pt idx="813">
                  <c:v>6.5491183879091697E-3</c:v>
                </c:pt>
                <c:pt idx="814">
                  <c:v>6.5573770491804684E-3</c:v>
                </c:pt>
                <c:pt idx="815">
                  <c:v>6.5585088022093174E-3</c:v>
                </c:pt>
                <c:pt idx="816">
                  <c:v>6.5907729179148777E-3</c:v>
                </c:pt>
                <c:pt idx="817">
                  <c:v>6.6105769230768718E-3</c:v>
                </c:pt>
                <c:pt idx="818">
                  <c:v>6.6168009205984646E-3</c:v>
                </c:pt>
                <c:pt idx="819">
                  <c:v>6.6763425253990594E-3</c:v>
                </c:pt>
                <c:pt idx="820">
                  <c:v>6.7162389062125349E-3</c:v>
                </c:pt>
                <c:pt idx="821">
                  <c:v>6.7389393495458361E-3</c:v>
                </c:pt>
                <c:pt idx="822">
                  <c:v>6.7745577719231509E-3</c:v>
                </c:pt>
                <c:pt idx="823">
                  <c:v>6.7773636055574737E-3</c:v>
                </c:pt>
                <c:pt idx="824">
                  <c:v>6.8450528935906085E-3</c:v>
                </c:pt>
                <c:pt idx="825">
                  <c:v>6.958250497017815E-3</c:v>
                </c:pt>
                <c:pt idx="826">
                  <c:v>6.9767441860464352E-3</c:v>
                </c:pt>
                <c:pt idx="827">
                  <c:v>6.9905627403006321E-3</c:v>
                </c:pt>
                <c:pt idx="828">
                  <c:v>7.0535428021800683E-3</c:v>
                </c:pt>
                <c:pt idx="829">
                  <c:v>7.0575461454940314E-3</c:v>
                </c:pt>
                <c:pt idx="830">
                  <c:v>7.1033938437252697E-3</c:v>
                </c:pt>
                <c:pt idx="831">
                  <c:v>7.1428571428571175E-3</c:v>
                </c:pt>
                <c:pt idx="832">
                  <c:v>7.1748878923765247E-3</c:v>
                </c:pt>
                <c:pt idx="833">
                  <c:v>7.1787508973439884E-3</c:v>
                </c:pt>
                <c:pt idx="834">
                  <c:v>7.1882775781033637E-3</c:v>
                </c:pt>
                <c:pt idx="835">
                  <c:v>7.2243346007603293E-3</c:v>
                </c:pt>
                <c:pt idx="836">
                  <c:v>7.2852760736197286E-3</c:v>
                </c:pt>
                <c:pt idx="837">
                  <c:v>7.294278550262101E-3</c:v>
                </c:pt>
                <c:pt idx="838">
                  <c:v>7.3606729758148859E-3</c:v>
                </c:pt>
                <c:pt idx="839">
                  <c:v>7.4114740598407725E-3</c:v>
                </c:pt>
                <c:pt idx="840">
                  <c:v>7.4675324675324006E-3</c:v>
                </c:pt>
                <c:pt idx="841">
                  <c:v>7.4868979286248916E-3</c:v>
                </c:pt>
                <c:pt idx="842">
                  <c:v>7.5051171253126547E-3</c:v>
                </c:pt>
                <c:pt idx="843">
                  <c:v>7.5736325385695746E-3</c:v>
                </c:pt>
                <c:pt idx="844">
                  <c:v>7.5787794176307433E-3</c:v>
                </c:pt>
                <c:pt idx="845">
                  <c:v>7.636016544702473E-3</c:v>
                </c:pt>
                <c:pt idx="846">
                  <c:v>7.6586433260394937E-3</c:v>
                </c:pt>
                <c:pt idx="847">
                  <c:v>7.692307692307665E-3</c:v>
                </c:pt>
                <c:pt idx="848">
                  <c:v>7.7730275942480276E-3</c:v>
                </c:pt>
                <c:pt idx="849">
                  <c:v>7.8765999343617388E-3</c:v>
                </c:pt>
                <c:pt idx="850">
                  <c:v>7.8890097932535763E-3</c:v>
                </c:pt>
                <c:pt idx="851">
                  <c:v>7.8929306794783827E-3</c:v>
                </c:pt>
                <c:pt idx="852">
                  <c:v>7.8947368421051767E-3</c:v>
                </c:pt>
                <c:pt idx="853">
                  <c:v>7.9145231499802016E-3</c:v>
                </c:pt>
                <c:pt idx="854">
                  <c:v>7.9365079365079083E-3</c:v>
                </c:pt>
                <c:pt idx="855">
                  <c:v>7.9413561392791543E-3</c:v>
                </c:pt>
                <c:pt idx="856">
                  <c:v>7.9669519032161684E-3</c:v>
                </c:pt>
                <c:pt idx="857">
                  <c:v>8.022774327122173E-3</c:v>
                </c:pt>
                <c:pt idx="858">
                  <c:v>8.0385852090032461E-3</c:v>
                </c:pt>
                <c:pt idx="859">
                  <c:v>8.112874779541368E-3</c:v>
                </c:pt>
                <c:pt idx="860">
                  <c:v>8.2316207777464179E-3</c:v>
                </c:pt>
                <c:pt idx="861">
                  <c:v>8.2352941176471184E-3</c:v>
                </c:pt>
                <c:pt idx="862">
                  <c:v>8.2399472643375216E-3</c:v>
                </c:pt>
                <c:pt idx="863">
                  <c:v>8.2840236686390067E-3</c:v>
                </c:pt>
                <c:pt idx="864">
                  <c:v>8.3231831100285536E-3</c:v>
                </c:pt>
                <c:pt idx="865">
                  <c:v>8.3621683967705085E-3</c:v>
                </c:pt>
                <c:pt idx="866">
                  <c:v>8.3640013382402234E-3</c:v>
                </c:pt>
                <c:pt idx="867">
                  <c:v>8.3696016069634283E-3</c:v>
                </c:pt>
                <c:pt idx="868">
                  <c:v>8.379888268156277E-3</c:v>
                </c:pt>
                <c:pt idx="869">
                  <c:v>8.4090909090908106E-3</c:v>
                </c:pt>
                <c:pt idx="870">
                  <c:v>8.4175084175084347E-3</c:v>
                </c:pt>
                <c:pt idx="871">
                  <c:v>8.4713130535234438E-3</c:v>
                </c:pt>
                <c:pt idx="872">
                  <c:v>8.4894613583139655E-3</c:v>
                </c:pt>
                <c:pt idx="873">
                  <c:v>8.5436893203882924E-3</c:v>
                </c:pt>
                <c:pt idx="874">
                  <c:v>8.5517241379311493E-3</c:v>
                </c:pt>
                <c:pt idx="875">
                  <c:v>8.6750788643532584E-3</c:v>
                </c:pt>
                <c:pt idx="876">
                  <c:v>8.7976539589442737E-3</c:v>
                </c:pt>
                <c:pt idx="877">
                  <c:v>8.8188976377954198E-3</c:v>
                </c:pt>
                <c:pt idx="878">
                  <c:v>8.8967971530249379E-3</c:v>
                </c:pt>
                <c:pt idx="879">
                  <c:v>9.009009009008917E-3</c:v>
                </c:pt>
                <c:pt idx="880">
                  <c:v>9.0125391849529279E-3</c:v>
                </c:pt>
                <c:pt idx="881">
                  <c:v>9.016072128576802E-3</c:v>
                </c:pt>
                <c:pt idx="882">
                  <c:v>9.0183836281652052E-3</c:v>
                </c:pt>
                <c:pt idx="883">
                  <c:v>9.0458126641375092E-3</c:v>
                </c:pt>
                <c:pt idx="884">
                  <c:v>9.09421607857408E-3</c:v>
                </c:pt>
                <c:pt idx="885">
                  <c:v>9.171682430495931E-3</c:v>
                </c:pt>
                <c:pt idx="886">
                  <c:v>9.2966855295069095E-3</c:v>
                </c:pt>
                <c:pt idx="887">
                  <c:v>9.3196644920783278E-3</c:v>
                </c:pt>
                <c:pt idx="888">
                  <c:v>9.3290276282740336E-3</c:v>
                </c:pt>
                <c:pt idx="889">
                  <c:v>9.3430656934305745E-3</c:v>
                </c:pt>
                <c:pt idx="890">
                  <c:v>9.3640265314085536E-3</c:v>
                </c:pt>
                <c:pt idx="891">
                  <c:v>9.4253572514442219E-3</c:v>
                </c:pt>
                <c:pt idx="892">
                  <c:v>9.5168374816982926E-3</c:v>
                </c:pt>
                <c:pt idx="893">
                  <c:v>9.52380952380949E-3</c:v>
                </c:pt>
                <c:pt idx="894">
                  <c:v>9.6505823627288656E-3</c:v>
                </c:pt>
                <c:pt idx="895">
                  <c:v>9.6923725242310521E-3</c:v>
                </c:pt>
                <c:pt idx="896">
                  <c:v>9.7244732576986515E-3</c:v>
                </c:pt>
                <c:pt idx="897">
                  <c:v>9.8253275109170257E-3</c:v>
                </c:pt>
                <c:pt idx="898">
                  <c:v>9.8601238248108292E-3</c:v>
                </c:pt>
                <c:pt idx="899">
                  <c:v>9.9009900990099098E-3</c:v>
                </c:pt>
                <c:pt idx="900">
                  <c:v>9.9200881785614925E-3</c:v>
                </c:pt>
                <c:pt idx="901">
                  <c:v>9.9857346647647116E-3</c:v>
                </c:pt>
                <c:pt idx="902">
                  <c:v>1.0048510048509929E-2</c:v>
                </c:pt>
                <c:pt idx="903">
                  <c:v>1.0056127221702571E-2</c:v>
                </c:pt>
                <c:pt idx="904">
                  <c:v>1.0062893081761004E-2</c:v>
                </c:pt>
                <c:pt idx="905">
                  <c:v>1.0093727469358438E-2</c:v>
                </c:pt>
                <c:pt idx="906">
                  <c:v>1.0249402118209794E-2</c:v>
                </c:pt>
                <c:pt idx="907">
                  <c:v>1.0258004351880512E-2</c:v>
                </c:pt>
                <c:pt idx="908">
                  <c:v>1.0272071071626865E-2</c:v>
                </c:pt>
                <c:pt idx="909">
                  <c:v>1.0276399716513174E-2</c:v>
                </c:pt>
                <c:pt idx="910">
                  <c:v>1.0277777777777608E-2</c:v>
                </c:pt>
                <c:pt idx="911">
                  <c:v>1.0299625468164653E-2</c:v>
                </c:pt>
                <c:pt idx="912">
                  <c:v>1.0312600708991315E-2</c:v>
                </c:pt>
                <c:pt idx="913">
                  <c:v>1.0469174098487688E-2</c:v>
                </c:pt>
                <c:pt idx="914">
                  <c:v>1.0493179433368249E-2</c:v>
                </c:pt>
                <c:pt idx="915">
                  <c:v>1.0514865844815091E-2</c:v>
                </c:pt>
                <c:pt idx="916">
                  <c:v>1.0526315789473717E-2</c:v>
                </c:pt>
                <c:pt idx="917">
                  <c:v>1.0562375107050936E-2</c:v>
                </c:pt>
                <c:pt idx="918">
                  <c:v>1.0568031704095038E-2</c:v>
                </c:pt>
                <c:pt idx="919">
                  <c:v>1.0638297872340496E-2</c:v>
                </c:pt>
                <c:pt idx="920">
                  <c:v>1.0821778829895212E-2</c:v>
                </c:pt>
                <c:pt idx="921">
                  <c:v>1.0856453558504287E-2</c:v>
                </c:pt>
                <c:pt idx="922">
                  <c:v>1.0886469673405896E-2</c:v>
                </c:pt>
                <c:pt idx="923">
                  <c:v>1.0995542347697063E-2</c:v>
                </c:pt>
                <c:pt idx="924">
                  <c:v>1.1025641025641075E-2</c:v>
                </c:pt>
                <c:pt idx="925">
                  <c:v>1.1055276381909396E-2</c:v>
                </c:pt>
                <c:pt idx="926">
                  <c:v>1.1091652072387603E-2</c:v>
                </c:pt>
                <c:pt idx="927">
                  <c:v>1.1133603238866252E-2</c:v>
                </c:pt>
                <c:pt idx="928">
                  <c:v>1.121538109407183E-2</c:v>
                </c:pt>
                <c:pt idx="929">
                  <c:v>1.1261261261261257E-2</c:v>
                </c:pt>
                <c:pt idx="930">
                  <c:v>1.1300919842312629E-2</c:v>
                </c:pt>
                <c:pt idx="931">
                  <c:v>1.1380652890086829E-2</c:v>
                </c:pt>
                <c:pt idx="932">
                  <c:v>1.1439114391143868E-2</c:v>
                </c:pt>
                <c:pt idx="933">
                  <c:v>1.1461894228835812E-2</c:v>
                </c:pt>
                <c:pt idx="934">
                  <c:v>1.1772853185595622E-2</c:v>
                </c:pt>
                <c:pt idx="935">
                  <c:v>1.1777021722062075E-2</c:v>
                </c:pt>
                <c:pt idx="936">
                  <c:v>1.1866581141757537E-2</c:v>
                </c:pt>
                <c:pt idx="937">
                  <c:v>1.1926947446887715E-2</c:v>
                </c:pt>
                <c:pt idx="938">
                  <c:v>1.2000979671809908E-2</c:v>
                </c:pt>
                <c:pt idx="939">
                  <c:v>1.2013105205678887E-2</c:v>
                </c:pt>
                <c:pt idx="940">
                  <c:v>1.204437400950864E-2</c:v>
                </c:pt>
                <c:pt idx="941">
                  <c:v>1.2067578439259874E-2</c:v>
                </c:pt>
                <c:pt idx="942">
                  <c:v>1.2177121771217658E-2</c:v>
                </c:pt>
                <c:pt idx="943">
                  <c:v>1.2307692307692353E-2</c:v>
                </c:pt>
                <c:pt idx="944">
                  <c:v>1.2328448476389919E-2</c:v>
                </c:pt>
                <c:pt idx="945">
                  <c:v>1.2375571697605725E-2</c:v>
                </c:pt>
                <c:pt idx="946">
                  <c:v>1.2385568120624635E-2</c:v>
                </c:pt>
                <c:pt idx="947">
                  <c:v>1.2400635930047699E-2</c:v>
                </c:pt>
                <c:pt idx="948">
                  <c:v>1.2414243711205364E-2</c:v>
                </c:pt>
                <c:pt idx="949">
                  <c:v>1.2414897877452979E-2</c:v>
                </c:pt>
                <c:pt idx="950">
                  <c:v>1.2436224489795977E-2</c:v>
                </c:pt>
                <c:pt idx="951">
                  <c:v>1.2441679626749691E-2</c:v>
                </c:pt>
                <c:pt idx="952">
                  <c:v>1.2449334105385068E-2</c:v>
                </c:pt>
                <c:pt idx="953">
                  <c:v>1.2464241928892505E-2</c:v>
                </c:pt>
                <c:pt idx="954">
                  <c:v>1.2527634487840889E-2</c:v>
                </c:pt>
                <c:pt idx="955">
                  <c:v>1.2563800549666215E-2</c:v>
                </c:pt>
                <c:pt idx="956">
                  <c:v>1.2617370892018753E-2</c:v>
                </c:pt>
                <c:pt idx="957">
                  <c:v>1.2665515256188753E-2</c:v>
                </c:pt>
                <c:pt idx="958">
                  <c:v>1.2694748990190519E-2</c:v>
                </c:pt>
                <c:pt idx="959">
                  <c:v>1.2757605495584023E-2</c:v>
                </c:pt>
                <c:pt idx="960">
                  <c:v>1.2876579203109806E-2</c:v>
                </c:pt>
                <c:pt idx="961">
                  <c:v>1.288810779144689E-2</c:v>
                </c:pt>
                <c:pt idx="962">
                  <c:v>1.294820717131473E-2</c:v>
                </c:pt>
                <c:pt idx="963">
                  <c:v>1.2977289742949871E-2</c:v>
                </c:pt>
                <c:pt idx="964">
                  <c:v>1.3006207508128975E-2</c:v>
                </c:pt>
                <c:pt idx="965">
                  <c:v>1.3011863758132458E-2</c:v>
                </c:pt>
                <c:pt idx="966">
                  <c:v>1.3029315960912058E-2</c:v>
                </c:pt>
                <c:pt idx="967">
                  <c:v>1.3064576334453237E-2</c:v>
                </c:pt>
                <c:pt idx="968">
                  <c:v>1.3143483023001057E-2</c:v>
                </c:pt>
                <c:pt idx="969">
                  <c:v>1.316298877274491E-2</c:v>
                </c:pt>
                <c:pt idx="970">
                  <c:v>1.3304455445544594E-2</c:v>
                </c:pt>
                <c:pt idx="971">
                  <c:v>1.3340902639795704E-2</c:v>
                </c:pt>
                <c:pt idx="972">
                  <c:v>1.3391466832762378E-2</c:v>
                </c:pt>
                <c:pt idx="973">
                  <c:v>1.3424585417215029E-2</c:v>
                </c:pt>
                <c:pt idx="974">
                  <c:v>1.3441541973116866E-2</c:v>
                </c:pt>
                <c:pt idx="975">
                  <c:v>1.3448894202032102E-2</c:v>
                </c:pt>
                <c:pt idx="976">
                  <c:v>1.3541980138429111E-2</c:v>
                </c:pt>
                <c:pt idx="977">
                  <c:v>1.3543561754598699E-2</c:v>
                </c:pt>
                <c:pt idx="978">
                  <c:v>1.3734224201930045E-2</c:v>
                </c:pt>
                <c:pt idx="979">
                  <c:v>1.3793103448275668E-2</c:v>
                </c:pt>
                <c:pt idx="980">
                  <c:v>1.3834447774959679E-2</c:v>
                </c:pt>
                <c:pt idx="981">
                  <c:v>1.4136904761904878E-2</c:v>
                </c:pt>
                <c:pt idx="982">
                  <c:v>1.4159292035398341E-2</c:v>
                </c:pt>
                <c:pt idx="983">
                  <c:v>1.4164904862579375E-2</c:v>
                </c:pt>
                <c:pt idx="984">
                  <c:v>1.4273230410719595E-2</c:v>
                </c:pt>
                <c:pt idx="985">
                  <c:v>1.4281864726488847E-2</c:v>
                </c:pt>
                <c:pt idx="986">
                  <c:v>1.4319809069212486E-2</c:v>
                </c:pt>
                <c:pt idx="987">
                  <c:v>1.432261094153553E-2</c:v>
                </c:pt>
                <c:pt idx="988">
                  <c:v>1.4344262295082011E-2</c:v>
                </c:pt>
                <c:pt idx="989">
                  <c:v>1.4355742296918717E-2</c:v>
                </c:pt>
                <c:pt idx="990">
                  <c:v>1.4381203159813616E-2</c:v>
                </c:pt>
                <c:pt idx="991">
                  <c:v>1.4409221902017322E-2</c:v>
                </c:pt>
                <c:pt idx="992">
                  <c:v>1.449275362318847E-2</c:v>
                </c:pt>
                <c:pt idx="993">
                  <c:v>1.4555468135326377E-2</c:v>
                </c:pt>
                <c:pt idx="994">
                  <c:v>1.4701078079059071E-2</c:v>
                </c:pt>
                <c:pt idx="995">
                  <c:v>1.4865283369464244E-2</c:v>
                </c:pt>
                <c:pt idx="996">
                  <c:v>1.4904386951630988E-2</c:v>
                </c:pt>
                <c:pt idx="997">
                  <c:v>1.4958044509303159E-2</c:v>
                </c:pt>
                <c:pt idx="998">
                  <c:v>1.4986376021798309E-2</c:v>
                </c:pt>
                <c:pt idx="999">
                  <c:v>1.5047021943573879E-2</c:v>
                </c:pt>
                <c:pt idx="1000">
                  <c:v>1.5088829398880454E-2</c:v>
                </c:pt>
                <c:pt idx="1001">
                  <c:v>1.5169902912621325E-2</c:v>
                </c:pt>
                <c:pt idx="1002">
                  <c:v>1.5188125647221273E-2</c:v>
                </c:pt>
                <c:pt idx="1003">
                  <c:v>1.5238095238095273E-2</c:v>
                </c:pt>
                <c:pt idx="1004">
                  <c:v>1.5295358649789037E-2</c:v>
                </c:pt>
                <c:pt idx="1005">
                  <c:v>1.5396458814472602E-2</c:v>
                </c:pt>
                <c:pt idx="1006">
                  <c:v>1.5429403202328995E-2</c:v>
                </c:pt>
                <c:pt idx="1007">
                  <c:v>1.54518950437319E-2</c:v>
                </c:pt>
                <c:pt idx="1008">
                  <c:v>1.546811397557657E-2</c:v>
                </c:pt>
                <c:pt idx="1009">
                  <c:v>1.5476609215617332E-2</c:v>
                </c:pt>
                <c:pt idx="1010">
                  <c:v>1.5508684863523525E-2</c:v>
                </c:pt>
                <c:pt idx="1011">
                  <c:v>1.5647638365691163E-2</c:v>
                </c:pt>
                <c:pt idx="1012">
                  <c:v>1.5663643858202736E-2</c:v>
                </c:pt>
                <c:pt idx="1013">
                  <c:v>1.5801354401805856E-2</c:v>
                </c:pt>
                <c:pt idx="1014">
                  <c:v>1.5904572564612307E-2</c:v>
                </c:pt>
                <c:pt idx="1015">
                  <c:v>1.5907447577729661E-2</c:v>
                </c:pt>
                <c:pt idx="1016">
                  <c:v>1.6123499142367104E-2</c:v>
                </c:pt>
                <c:pt idx="1017">
                  <c:v>1.6188373804267853E-2</c:v>
                </c:pt>
                <c:pt idx="1018">
                  <c:v>1.6201804757998373E-2</c:v>
                </c:pt>
                <c:pt idx="1019">
                  <c:v>1.6225448334756587E-2</c:v>
                </c:pt>
                <c:pt idx="1020">
                  <c:v>1.6233766233766378E-2</c:v>
                </c:pt>
                <c:pt idx="1021">
                  <c:v>1.6236590316033528E-2</c:v>
                </c:pt>
                <c:pt idx="1022">
                  <c:v>1.6268605053651797E-2</c:v>
                </c:pt>
                <c:pt idx="1023">
                  <c:v>1.6323633782824754E-2</c:v>
                </c:pt>
                <c:pt idx="1024">
                  <c:v>1.637392080976463E-2</c:v>
                </c:pt>
                <c:pt idx="1025">
                  <c:v>1.6378244746600767E-2</c:v>
                </c:pt>
                <c:pt idx="1026">
                  <c:v>1.6393442622950838E-2</c:v>
                </c:pt>
                <c:pt idx="1027">
                  <c:v>1.6453382084095081E-2</c:v>
                </c:pt>
                <c:pt idx="1028">
                  <c:v>1.6460905349794164E-2</c:v>
                </c:pt>
                <c:pt idx="1029">
                  <c:v>1.6483516483516425E-2</c:v>
                </c:pt>
                <c:pt idx="1030">
                  <c:v>1.6618010330114563E-2</c:v>
                </c:pt>
                <c:pt idx="1031">
                  <c:v>1.6625397948355047E-2</c:v>
                </c:pt>
                <c:pt idx="1032">
                  <c:v>1.6637781629116111E-2</c:v>
                </c:pt>
                <c:pt idx="1033">
                  <c:v>1.6764132553606315E-2</c:v>
                </c:pt>
                <c:pt idx="1034">
                  <c:v>1.6834022445363361E-2</c:v>
                </c:pt>
                <c:pt idx="1035">
                  <c:v>1.6904692509472463E-2</c:v>
                </c:pt>
                <c:pt idx="1036">
                  <c:v>1.6921508664627938E-2</c:v>
                </c:pt>
                <c:pt idx="1037">
                  <c:v>1.693043798306948E-2</c:v>
                </c:pt>
                <c:pt idx="1038">
                  <c:v>1.6983834663392816E-2</c:v>
                </c:pt>
                <c:pt idx="1039">
                  <c:v>1.7030729359496455E-2</c:v>
                </c:pt>
                <c:pt idx="1040">
                  <c:v>1.7034347947500583E-2</c:v>
                </c:pt>
                <c:pt idx="1041">
                  <c:v>1.7076326002587461E-2</c:v>
                </c:pt>
                <c:pt idx="1042">
                  <c:v>1.7110266159695797E-2</c:v>
                </c:pt>
                <c:pt idx="1043">
                  <c:v>1.7207792207792227E-2</c:v>
                </c:pt>
                <c:pt idx="1044">
                  <c:v>1.7241379310344751E-2</c:v>
                </c:pt>
                <c:pt idx="1045">
                  <c:v>1.7281488866733197E-2</c:v>
                </c:pt>
                <c:pt idx="1046">
                  <c:v>1.7373737373737264E-2</c:v>
                </c:pt>
                <c:pt idx="1047">
                  <c:v>1.7494751574527623E-2</c:v>
                </c:pt>
                <c:pt idx="1048">
                  <c:v>1.7520215633423097E-2</c:v>
                </c:pt>
                <c:pt idx="1049">
                  <c:v>1.7562420651713984E-2</c:v>
                </c:pt>
                <c:pt idx="1050">
                  <c:v>1.7699115044247815E-2</c:v>
                </c:pt>
                <c:pt idx="1051">
                  <c:v>1.7764165390505404E-2</c:v>
                </c:pt>
                <c:pt idx="1052">
                  <c:v>1.7789072426937613E-2</c:v>
                </c:pt>
                <c:pt idx="1053">
                  <c:v>1.7942966997757104E-2</c:v>
                </c:pt>
                <c:pt idx="1054">
                  <c:v>1.7967781908302394E-2</c:v>
                </c:pt>
                <c:pt idx="1055">
                  <c:v>1.7987804878048852E-2</c:v>
                </c:pt>
                <c:pt idx="1056">
                  <c:v>1.8010291595197403E-2</c:v>
                </c:pt>
                <c:pt idx="1057">
                  <c:v>1.8055973517905555E-2</c:v>
                </c:pt>
                <c:pt idx="1058">
                  <c:v>1.8114829597789317E-2</c:v>
                </c:pt>
                <c:pt idx="1059">
                  <c:v>1.8236429950654331E-2</c:v>
                </c:pt>
                <c:pt idx="1060">
                  <c:v>1.8239722061378139E-2</c:v>
                </c:pt>
                <c:pt idx="1061">
                  <c:v>1.8245614035087732E-2</c:v>
                </c:pt>
                <c:pt idx="1062">
                  <c:v>1.8268268268268217E-2</c:v>
                </c:pt>
                <c:pt idx="1063">
                  <c:v>1.8358085808580782E-2</c:v>
                </c:pt>
                <c:pt idx="1064">
                  <c:v>1.8412315122245726E-2</c:v>
                </c:pt>
                <c:pt idx="1065">
                  <c:v>1.8427518427518441E-2</c:v>
                </c:pt>
                <c:pt idx="1066">
                  <c:v>1.8431204457779904E-2</c:v>
                </c:pt>
                <c:pt idx="1067">
                  <c:v>1.8431514275388361E-2</c:v>
                </c:pt>
                <c:pt idx="1068">
                  <c:v>1.8518518518518379E-2</c:v>
                </c:pt>
                <c:pt idx="1069">
                  <c:v>1.8518518518518601E-2</c:v>
                </c:pt>
                <c:pt idx="1070">
                  <c:v>1.8538713195201728E-2</c:v>
                </c:pt>
                <c:pt idx="1071">
                  <c:v>1.8556234442181463E-2</c:v>
                </c:pt>
                <c:pt idx="1072">
                  <c:v>1.8723143032535194E-2</c:v>
                </c:pt>
                <c:pt idx="1073">
                  <c:v>1.8724279835390822E-2</c:v>
                </c:pt>
                <c:pt idx="1074">
                  <c:v>1.87353629976581E-2</c:v>
                </c:pt>
                <c:pt idx="1075">
                  <c:v>1.8902814875693563E-2</c:v>
                </c:pt>
                <c:pt idx="1076">
                  <c:v>1.8981620970171864E-2</c:v>
                </c:pt>
                <c:pt idx="1077">
                  <c:v>1.9019019019018923E-2</c:v>
                </c:pt>
                <c:pt idx="1078">
                  <c:v>1.9155509783728153E-2</c:v>
                </c:pt>
                <c:pt idx="1079">
                  <c:v>1.9214703425229684E-2</c:v>
                </c:pt>
                <c:pt idx="1080">
                  <c:v>1.9320453031312468E-2</c:v>
                </c:pt>
                <c:pt idx="1081">
                  <c:v>1.9320843091334972E-2</c:v>
                </c:pt>
                <c:pt idx="1082">
                  <c:v>1.9327129563349921E-2</c:v>
                </c:pt>
                <c:pt idx="1083">
                  <c:v>1.9362745098039369E-2</c:v>
                </c:pt>
                <c:pt idx="1084">
                  <c:v>1.9366738395327321E-2</c:v>
                </c:pt>
                <c:pt idx="1085">
                  <c:v>1.9447287615148356E-2</c:v>
                </c:pt>
                <c:pt idx="1086">
                  <c:v>1.951507983441747E-2</c:v>
                </c:pt>
                <c:pt idx="1087">
                  <c:v>1.9532500800512276E-2</c:v>
                </c:pt>
                <c:pt idx="1088">
                  <c:v>1.9583070120025248E-2</c:v>
                </c:pt>
                <c:pt idx="1089">
                  <c:v>1.9642407454041777E-2</c:v>
                </c:pt>
                <c:pt idx="1090">
                  <c:v>1.9698725376593229E-2</c:v>
                </c:pt>
                <c:pt idx="1091">
                  <c:v>1.9705662259915213E-2</c:v>
                </c:pt>
                <c:pt idx="1092">
                  <c:v>1.973498731322243E-2</c:v>
                </c:pt>
                <c:pt idx="1093">
                  <c:v>1.9744483159117365E-2</c:v>
                </c:pt>
                <c:pt idx="1094">
                  <c:v>1.9756838905774954E-2</c:v>
                </c:pt>
                <c:pt idx="1095">
                  <c:v>1.9915509957754818E-2</c:v>
                </c:pt>
                <c:pt idx="1096">
                  <c:v>1.9978594363182278E-2</c:v>
                </c:pt>
                <c:pt idx="1097">
                  <c:v>2.0054078413699772E-2</c:v>
                </c:pt>
                <c:pt idx="1098">
                  <c:v>2.0150273224043724E-2</c:v>
                </c:pt>
                <c:pt idx="1099">
                  <c:v>2.0309477756286443E-2</c:v>
                </c:pt>
                <c:pt idx="1100">
                  <c:v>2.0319303338171446E-2</c:v>
                </c:pt>
                <c:pt idx="1101">
                  <c:v>2.0454545454545503E-2</c:v>
                </c:pt>
                <c:pt idx="1102">
                  <c:v>2.0541827924977607E-2</c:v>
                </c:pt>
                <c:pt idx="1103">
                  <c:v>2.0581778265642114E-2</c:v>
                </c:pt>
                <c:pt idx="1104">
                  <c:v>2.0654801142606205E-2</c:v>
                </c:pt>
                <c:pt idx="1105">
                  <c:v>2.0728457210541729E-2</c:v>
                </c:pt>
                <c:pt idx="1106">
                  <c:v>2.0857034508911632E-2</c:v>
                </c:pt>
                <c:pt idx="1107">
                  <c:v>2.1015067406820132E-2</c:v>
                </c:pt>
                <c:pt idx="1108">
                  <c:v>2.1031746031746179E-2</c:v>
                </c:pt>
                <c:pt idx="1109">
                  <c:v>2.1090047393364841E-2</c:v>
                </c:pt>
                <c:pt idx="1110">
                  <c:v>2.1098058019659582E-2</c:v>
                </c:pt>
                <c:pt idx="1111">
                  <c:v>2.1147161066048525E-2</c:v>
                </c:pt>
                <c:pt idx="1112">
                  <c:v>2.1339816315505189E-2</c:v>
                </c:pt>
                <c:pt idx="1113">
                  <c:v>2.140608604407146E-2</c:v>
                </c:pt>
                <c:pt idx="1114">
                  <c:v>2.1454911163258483E-2</c:v>
                </c:pt>
                <c:pt idx="1115">
                  <c:v>2.1550855991943507E-2</c:v>
                </c:pt>
                <c:pt idx="1116">
                  <c:v>2.177234530175709E-2</c:v>
                </c:pt>
                <c:pt idx="1117">
                  <c:v>2.1800129505719967E-2</c:v>
                </c:pt>
                <c:pt idx="1118">
                  <c:v>2.1874999999999867E-2</c:v>
                </c:pt>
                <c:pt idx="1119">
                  <c:v>2.1889821233126661E-2</c:v>
                </c:pt>
                <c:pt idx="1120">
                  <c:v>2.2014309301045643E-2</c:v>
                </c:pt>
                <c:pt idx="1121">
                  <c:v>2.2100819468586774E-2</c:v>
                </c:pt>
                <c:pt idx="1122">
                  <c:v>2.211874272409764E-2</c:v>
                </c:pt>
                <c:pt idx="1123">
                  <c:v>2.2126436781609193E-2</c:v>
                </c:pt>
                <c:pt idx="1124">
                  <c:v>2.225575254620904E-2</c:v>
                </c:pt>
                <c:pt idx="1125">
                  <c:v>2.2381873445703304E-2</c:v>
                </c:pt>
                <c:pt idx="1126">
                  <c:v>2.2497187851518552E-2</c:v>
                </c:pt>
                <c:pt idx="1127">
                  <c:v>2.2525192649673897E-2</c:v>
                </c:pt>
                <c:pt idx="1128">
                  <c:v>2.2587931590835941E-2</c:v>
                </c:pt>
                <c:pt idx="1129">
                  <c:v>2.2768908662653686E-2</c:v>
                </c:pt>
                <c:pt idx="1130">
                  <c:v>2.2808870116156177E-2</c:v>
                </c:pt>
                <c:pt idx="1131">
                  <c:v>2.2818026240730038E-2</c:v>
                </c:pt>
                <c:pt idx="1132">
                  <c:v>2.2828507795100261E-2</c:v>
                </c:pt>
                <c:pt idx="1133">
                  <c:v>2.2833906787613545E-2</c:v>
                </c:pt>
                <c:pt idx="1134">
                  <c:v>2.2891915386844319E-2</c:v>
                </c:pt>
                <c:pt idx="1135">
                  <c:v>2.2937625754527069E-2</c:v>
                </c:pt>
                <c:pt idx="1136">
                  <c:v>2.2999369880277287E-2</c:v>
                </c:pt>
                <c:pt idx="1137">
                  <c:v>2.3200475907198204E-2</c:v>
                </c:pt>
                <c:pt idx="1138">
                  <c:v>2.3223082336382816E-2</c:v>
                </c:pt>
                <c:pt idx="1139">
                  <c:v>2.3324475937407607E-2</c:v>
                </c:pt>
                <c:pt idx="1140">
                  <c:v>2.3394131641554239E-2</c:v>
                </c:pt>
                <c:pt idx="1141">
                  <c:v>2.3434343434343363E-2</c:v>
                </c:pt>
                <c:pt idx="1142">
                  <c:v>2.3596938775510168E-2</c:v>
                </c:pt>
                <c:pt idx="1143">
                  <c:v>2.3606023606023596E-2</c:v>
                </c:pt>
                <c:pt idx="1144">
                  <c:v>2.374202693125449E-2</c:v>
                </c:pt>
                <c:pt idx="1145">
                  <c:v>2.3832843617368704E-2</c:v>
                </c:pt>
                <c:pt idx="1146">
                  <c:v>2.3892100192678178E-2</c:v>
                </c:pt>
                <c:pt idx="1147">
                  <c:v>2.4032459425717967E-2</c:v>
                </c:pt>
                <c:pt idx="1148">
                  <c:v>2.4081115335867986E-2</c:v>
                </c:pt>
                <c:pt idx="1149">
                  <c:v>2.4096385542168752E-2</c:v>
                </c:pt>
                <c:pt idx="1150">
                  <c:v>2.4106758501936998E-2</c:v>
                </c:pt>
                <c:pt idx="1151">
                  <c:v>2.4122219244170351E-2</c:v>
                </c:pt>
                <c:pt idx="1152">
                  <c:v>2.4240877774942771E-2</c:v>
                </c:pt>
                <c:pt idx="1153">
                  <c:v>2.4346793349168561E-2</c:v>
                </c:pt>
                <c:pt idx="1154">
                  <c:v>2.4436807941962568E-2</c:v>
                </c:pt>
                <c:pt idx="1155">
                  <c:v>2.4623475974181241E-2</c:v>
                </c:pt>
                <c:pt idx="1156">
                  <c:v>2.4764150943396013E-2</c:v>
                </c:pt>
                <c:pt idx="1157">
                  <c:v>2.5056947608200542E-2</c:v>
                </c:pt>
                <c:pt idx="1158">
                  <c:v>2.5176678445229639E-2</c:v>
                </c:pt>
                <c:pt idx="1159">
                  <c:v>2.5531914893617058E-2</c:v>
                </c:pt>
                <c:pt idx="1160">
                  <c:v>2.5587101296880466E-2</c:v>
                </c:pt>
                <c:pt idx="1161">
                  <c:v>2.5648854961832113E-2</c:v>
                </c:pt>
                <c:pt idx="1162">
                  <c:v>2.5681674064679916E-2</c:v>
                </c:pt>
                <c:pt idx="1163">
                  <c:v>2.5875190258751957E-2</c:v>
                </c:pt>
                <c:pt idx="1164">
                  <c:v>2.6218154835518259E-2</c:v>
                </c:pt>
                <c:pt idx="1165">
                  <c:v>2.622268470343414E-2</c:v>
                </c:pt>
                <c:pt idx="1166">
                  <c:v>2.6260187141563529E-2</c:v>
                </c:pt>
                <c:pt idx="1167">
                  <c:v>2.6349780418496449E-2</c:v>
                </c:pt>
                <c:pt idx="1168">
                  <c:v>2.6518655565834104E-2</c:v>
                </c:pt>
                <c:pt idx="1169">
                  <c:v>2.6885557934808402E-2</c:v>
                </c:pt>
                <c:pt idx="1170">
                  <c:v>2.7027027027026973E-2</c:v>
                </c:pt>
                <c:pt idx="1171">
                  <c:v>2.7169992786727493E-2</c:v>
                </c:pt>
                <c:pt idx="1172">
                  <c:v>2.722260509993113E-2</c:v>
                </c:pt>
                <c:pt idx="1173">
                  <c:v>2.7304964539007104E-2</c:v>
                </c:pt>
                <c:pt idx="1174">
                  <c:v>2.7507547802750665E-2</c:v>
                </c:pt>
                <c:pt idx="1175">
                  <c:v>2.7663551401869046E-2</c:v>
                </c:pt>
                <c:pt idx="1176">
                  <c:v>2.7721433400946571E-2</c:v>
                </c:pt>
                <c:pt idx="1177">
                  <c:v>2.7736919520907621E-2</c:v>
                </c:pt>
                <c:pt idx="1178">
                  <c:v>2.7861240098333795E-2</c:v>
                </c:pt>
                <c:pt idx="1179">
                  <c:v>2.865421764327114E-2</c:v>
                </c:pt>
                <c:pt idx="1180">
                  <c:v>2.8735632183908066E-2</c:v>
                </c:pt>
                <c:pt idx="1181">
                  <c:v>2.8838342810722839E-2</c:v>
                </c:pt>
                <c:pt idx="1182">
                  <c:v>2.904564315352709E-2</c:v>
                </c:pt>
                <c:pt idx="1183">
                  <c:v>2.9067335842743569E-2</c:v>
                </c:pt>
                <c:pt idx="1184">
                  <c:v>2.9302670623145399E-2</c:v>
                </c:pt>
                <c:pt idx="1185">
                  <c:v>2.9385574354407806E-2</c:v>
                </c:pt>
                <c:pt idx="1186">
                  <c:v>2.9390154298310156E-2</c:v>
                </c:pt>
                <c:pt idx="1187">
                  <c:v>2.9794619612380613E-2</c:v>
                </c:pt>
                <c:pt idx="1188">
                  <c:v>2.9974489795918213E-2</c:v>
                </c:pt>
                <c:pt idx="1189">
                  <c:v>3.0145530145530008E-2</c:v>
                </c:pt>
                <c:pt idx="1190">
                  <c:v>3.050847457627115E-2</c:v>
                </c:pt>
                <c:pt idx="1191">
                  <c:v>3.0519046558253438E-2</c:v>
                </c:pt>
                <c:pt idx="1192">
                  <c:v>3.0788177339901468E-2</c:v>
                </c:pt>
                <c:pt idx="1193">
                  <c:v>3.1043593130779312E-2</c:v>
                </c:pt>
                <c:pt idx="1194">
                  <c:v>3.1137416366443738E-2</c:v>
                </c:pt>
                <c:pt idx="1195">
                  <c:v>3.130103429504616E-2</c:v>
                </c:pt>
                <c:pt idx="1196">
                  <c:v>3.1528728479568446E-2</c:v>
                </c:pt>
                <c:pt idx="1197">
                  <c:v>3.1532632608164413E-2</c:v>
                </c:pt>
                <c:pt idx="1198">
                  <c:v>3.1549520766773087E-2</c:v>
                </c:pt>
                <c:pt idx="1199">
                  <c:v>3.1553398058252524E-2</c:v>
                </c:pt>
                <c:pt idx="1200">
                  <c:v>3.1890660592255093E-2</c:v>
                </c:pt>
                <c:pt idx="1201">
                  <c:v>3.190153227832182E-2</c:v>
                </c:pt>
                <c:pt idx="1202">
                  <c:v>3.2013969732246794E-2</c:v>
                </c:pt>
                <c:pt idx="1203">
                  <c:v>3.2085561497326109E-2</c:v>
                </c:pt>
                <c:pt idx="1204">
                  <c:v>3.2178217821782207E-2</c:v>
                </c:pt>
                <c:pt idx="1205">
                  <c:v>3.238866396761142E-2</c:v>
                </c:pt>
                <c:pt idx="1206">
                  <c:v>3.2389765922699931E-2</c:v>
                </c:pt>
                <c:pt idx="1207">
                  <c:v>3.2871972318339271E-2</c:v>
                </c:pt>
                <c:pt idx="1208">
                  <c:v>3.3299697275479323E-2</c:v>
                </c:pt>
                <c:pt idx="1209">
                  <c:v>3.3963984499658206E-2</c:v>
                </c:pt>
                <c:pt idx="1210">
                  <c:v>3.4607065609228549E-2</c:v>
                </c:pt>
                <c:pt idx="1211">
                  <c:v>3.4787854413834696E-2</c:v>
                </c:pt>
                <c:pt idx="1212">
                  <c:v>3.5910708508573475E-2</c:v>
                </c:pt>
                <c:pt idx="1213">
                  <c:v>3.5956227201667357E-2</c:v>
                </c:pt>
                <c:pt idx="1214">
                  <c:v>3.6299765807962681E-2</c:v>
                </c:pt>
                <c:pt idx="1215">
                  <c:v>3.6391437308868513E-2</c:v>
                </c:pt>
                <c:pt idx="1216">
                  <c:v>3.6502546689304083E-2</c:v>
                </c:pt>
                <c:pt idx="1217">
                  <c:v>3.7066246056782326E-2</c:v>
                </c:pt>
                <c:pt idx="1218">
                  <c:v>3.7194473963868102E-2</c:v>
                </c:pt>
                <c:pt idx="1219">
                  <c:v>3.8084632516703909E-2</c:v>
                </c:pt>
                <c:pt idx="1220">
                  <c:v>3.9122703023118044E-2</c:v>
                </c:pt>
                <c:pt idx="1221">
                  <c:v>3.9338309461367738E-2</c:v>
                </c:pt>
                <c:pt idx="1222">
                  <c:v>3.9532485390168404E-2</c:v>
                </c:pt>
                <c:pt idx="1223">
                  <c:v>3.9868023095958272E-2</c:v>
                </c:pt>
                <c:pt idx="1224">
                  <c:v>4.0077569489334053E-2</c:v>
                </c:pt>
                <c:pt idx="1225">
                  <c:v>4.0646301439030585E-2</c:v>
                </c:pt>
                <c:pt idx="1226">
                  <c:v>4.0829145728643157E-2</c:v>
                </c:pt>
                <c:pt idx="1227">
                  <c:v>4.1018387553040991E-2</c:v>
                </c:pt>
                <c:pt idx="1228">
                  <c:v>4.1095890410958846E-2</c:v>
                </c:pt>
                <c:pt idx="1229">
                  <c:v>4.1773033186354169E-2</c:v>
                </c:pt>
                <c:pt idx="1230">
                  <c:v>4.2612504978096322E-2</c:v>
                </c:pt>
                <c:pt idx="1231">
                  <c:v>4.3018094912939731E-2</c:v>
                </c:pt>
                <c:pt idx="1232">
                  <c:v>4.3453564328315819E-2</c:v>
                </c:pt>
                <c:pt idx="1233">
                  <c:v>4.3509528946422238E-2</c:v>
                </c:pt>
                <c:pt idx="1234">
                  <c:v>4.3605257667431729E-2</c:v>
                </c:pt>
                <c:pt idx="1235">
                  <c:v>4.3748659661162259E-2</c:v>
                </c:pt>
                <c:pt idx="1236">
                  <c:v>4.3863742417172169E-2</c:v>
                </c:pt>
                <c:pt idx="1237">
                  <c:v>4.3967828418230548E-2</c:v>
                </c:pt>
                <c:pt idx="1238">
                  <c:v>4.4458558272467474E-2</c:v>
                </c:pt>
                <c:pt idx="1239">
                  <c:v>4.4547470268091027E-2</c:v>
                </c:pt>
                <c:pt idx="1240">
                  <c:v>4.4632086851628561E-2</c:v>
                </c:pt>
                <c:pt idx="1241">
                  <c:v>4.478164322723921E-2</c:v>
                </c:pt>
                <c:pt idx="1242">
                  <c:v>4.7568335108271187E-2</c:v>
                </c:pt>
                <c:pt idx="1243">
                  <c:v>4.8305084745762672E-2</c:v>
                </c:pt>
                <c:pt idx="1244">
                  <c:v>4.849600982197666E-2</c:v>
                </c:pt>
                <c:pt idx="1245">
                  <c:v>4.8680904522613089E-2</c:v>
                </c:pt>
                <c:pt idx="1246">
                  <c:v>4.9904030710172798E-2</c:v>
                </c:pt>
                <c:pt idx="1247">
                  <c:v>4.998677598518908E-2</c:v>
                </c:pt>
                <c:pt idx="1248">
                  <c:v>5.083713850837146E-2</c:v>
                </c:pt>
                <c:pt idx="1249">
                  <c:v>5.0847457627118509E-2</c:v>
                </c:pt>
                <c:pt idx="1250">
                  <c:v>5.3818884950048496E-2</c:v>
                </c:pt>
                <c:pt idx="1251">
                  <c:v>5.4171609331751691E-2</c:v>
                </c:pt>
                <c:pt idx="1252">
                  <c:v>5.6080402010050268E-2</c:v>
                </c:pt>
                <c:pt idx="1253">
                  <c:v>5.6724367509986662E-2</c:v>
                </c:pt>
                <c:pt idx="1254">
                  <c:v>5.7001505700150501E-2</c:v>
                </c:pt>
                <c:pt idx="1255">
                  <c:v>5.8270106221547602E-2</c:v>
                </c:pt>
                <c:pt idx="1256">
                  <c:v>5.9431524547803427E-2</c:v>
                </c:pt>
                <c:pt idx="1257">
                  <c:v>6.1001712328767166E-2</c:v>
                </c:pt>
                <c:pt idx="1258">
                  <c:v>6.3002389745817844E-2</c:v>
                </c:pt>
                <c:pt idx="1259">
                  <c:v>6.5155807365439022E-2</c:v>
                </c:pt>
                <c:pt idx="1260">
                  <c:v>6.7703271784904429E-2</c:v>
                </c:pt>
                <c:pt idx="1261">
                  <c:v>6.9131832797427517E-2</c:v>
                </c:pt>
                <c:pt idx="1262">
                  <c:v>7.4065309985802186E-2</c:v>
                </c:pt>
                <c:pt idx="1263">
                  <c:v>8.0398517145505277E-2</c:v>
                </c:pt>
                <c:pt idx="1264">
                  <c:v>8.0717488789237679E-2</c:v>
                </c:pt>
                <c:pt idx="1265">
                  <c:v>8.3271650629163529E-2</c:v>
                </c:pt>
                <c:pt idx="1266">
                  <c:v>8.3837704550549175E-2</c:v>
                </c:pt>
                <c:pt idx="1267">
                  <c:v>0.1106168446026099</c:v>
                </c:pt>
                <c:pt idx="1268">
                  <c:v>0.11326562019082798</c:v>
                </c:pt>
                <c:pt idx="1269">
                  <c:v>0.13461538461538458</c:v>
                </c:pt>
                <c:pt idx="1270">
                  <c:v>0.14230769230769225</c:v>
                </c:pt>
              </c:numCache>
            </c:numRef>
          </c:yVal>
          <c:smooth val="0"/>
          <c:extLst>
            <c:ext xmlns:c16="http://schemas.microsoft.com/office/drawing/2014/chart" uri="{C3380CC4-5D6E-409C-BE32-E72D297353CC}">
              <c16:uniqueId val="{00000000-8395-41B4-9184-1DE5229FDD2E}"/>
            </c:ext>
          </c:extLst>
        </c:ser>
        <c:dLbls>
          <c:showLegendKey val="0"/>
          <c:showVal val="0"/>
          <c:showCatName val="0"/>
          <c:showSerName val="0"/>
          <c:showPercent val="0"/>
          <c:showBubbleSize val="0"/>
        </c:dLbls>
        <c:axId val="145986127"/>
        <c:axId val="145989967"/>
      </c:scatterChart>
      <c:valAx>
        <c:axId val="145986127"/>
        <c:scaling>
          <c:orientation val="minMax"/>
        </c:scaling>
        <c:delete val="0"/>
        <c:axPos val="b"/>
        <c:title>
          <c:tx>
            <c:rich>
              <a:bodyPr/>
              <a:lstStyle/>
              <a:p>
                <a:pPr>
                  <a:defRPr/>
                </a:pPr>
                <a:r>
                  <a:rPr lang="it-IT"/>
                  <a:t>Sample Percentile</a:t>
                </a:r>
              </a:p>
            </c:rich>
          </c:tx>
          <c:overlay val="0"/>
        </c:title>
        <c:numFmt formatCode="General" sourceLinked="1"/>
        <c:majorTickMark val="out"/>
        <c:minorTickMark val="none"/>
        <c:tickLblPos val="nextTo"/>
        <c:crossAx val="145989967"/>
        <c:crosses val="autoZero"/>
        <c:crossBetween val="midCat"/>
      </c:valAx>
      <c:valAx>
        <c:axId val="145989967"/>
        <c:scaling>
          <c:orientation val="minMax"/>
        </c:scaling>
        <c:delete val="0"/>
        <c:axPos val="l"/>
        <c:title>
          <c:tx>
            <c:rich>
              <a:bodyPr/>
              <a:lstStyle/>
              <a:p>
                <a:pPr>
                  <a:defRPr/>
                </a:pPr>
                <a:r>
                  <a:rPr lang="it-IT"/>
                  <a:t>Y</a:t>
                </a:r>
              </a:p>
            </c:rich>
          </c:tx>
          <c:overlay val="0"/>
        </c:title>
        <c:numFmt formatCode="General" sourceLinked="1"/>
        <c:majorTickMark val="out"/>
        <c:minorTickMark val="none"/>
        <c:tickLblPos val="nextTo"/>
        <c:crossAx val="1459861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solidFill>
                  <a:schemeClr val="bg1"/>
                </a:solidFill>
              </a:rPr>
              <a:t>CAC40-Kering</a:t>
            </a:r>
          </a:p>
        </c:rich>
      </c:tx>
      <c:layout>
        <c:manualLayout>
          <c:xMode val="edge"/>
          <c:yMode val="edge"/>
          <c:x val="0.48461331334222651"/>
          <c:y val="1.40350903043864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scatterChart>
        <c:scatterStyle val="lineMarker"/>
        <c:varyColors val="0"/>
        <c:ser>
          <c:idx val="0"/>
          <c:order val="0"/>
          <c:spPr>
            <a:ln w="25400" cap="rnd">
              <a:noFill/>
              <a:round/>
            </a:ln>
            <a:effectLst/>
          </c:spPr>
          <c:marker>
            <c:symbol val="circle"/>
            <c:size val="5"/>
            <c:spPr>
              <a:solidFill>
                <a:srgbClr val="FF0000"/>
              </a:solidFill>
              <a:ln w="6350">
                <a:solidFill>
                  <a:srgbClr val="FF0000"/>
                </a:solidFill>
              </a:ln>
              <a:effectLst/>
            </c:spPr>
          </c:marker>
          <c:trendline>
            <c:spPr>
              <a:ln w="19050" cap="rnd">
                <a:solidFill>
                  <a:schemeClr val="bg1"/>
                </a:solidFill>
                <a:prstDash val="sysDot"/>
              </a:ln>
              <a:effectLst/>
            </c:spPr>
            <c:trendlineType val="linear"/>
            <c:dispRSqr val="1"/>
            <c:dispEq val="1"/>
            <c:trendlineLbl>
              <c:layout>
                <c:manualLayout>
                  <c:x val="9.0134733158355212E-2"/>
                  <c:y val="0.55490923009623794"/>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it-IT"/>
                </a:p>
              </c:txPr>
            </c:trendlineLbl>
          </c:trendline>
          <c:xVal>
            <c:numRef>
              <c:f>'Quick Analysis and Beta'!$S$251:$S$1522</c:f>
              <c:numCache>
                <c:formatCode>0.000</c:formatCode>
                <c:ptCount val="1272"/>
                <c:pt idx="0">
                  <c:v>1.0643436901141001E-3</c:v>
                </c:pt>
                <c:pt idx="1">
                  <c:v>-4.8416364889815044E-3</c:v>
                </c:pt>
                <c:pt idx="2">
                  <c:v>3.9636297335654547E-4</c:v>
                </c:pt>
                <c:pt idx="3">
                  <c:v>-3.4075600285288221E-4</c:v>
                </c:pt>
                <c:pt idx="4">
                  <c:v>-1.5863534047259042E-3</c:v>
                </c:pt>
                <c:pt idx="5">
                  <c:v>1.1564860251338516E-3</c:v>
                </c:pt>
                <c:pt idx="6">
                  <c:v>7.6761890165766289E-4</c:v>
                </c:pt>
                <c:pt idx="7">
                  <c:v>-3.6922906813428025E-3</c:v>
                </c:pt>
                <c:pt idx="8">
                  <c:v>2.7798860853895935E-3</c:v>
                </c:pt>
                <c:pt idx="9">
                  <c:v>5.9259987093724931E-3</c:v>
                </c:pt>
                <c:pt idx="10">
                  <c:v>-1.6345089513557509E-3</c:v>
                </c:pt>
                <c:pt idx="11">
                  <c:v>-1.0567394951750408E-3</c:v>
                </c:pt>
                <c:pt idx="12">
                  <c:v>3.3189176980157331E-3</c:v>
                </c:pt>
                <c:pt idx="13">
                  <c:v>1.3196437513798065E-2</c:v>
                </c:pt>
                <c:pt idx="14">
                  <c:v>-1.0045737016859402E-3</c:v>
                </c:pt>
                <c:pt idx="15">
                  <c:v>6.6332836513924853E-3</c:v>
                </c:pt>
                <c:pt idx="16">
                  <c:v>7.4189338282926176E-3</c:v>
                </c:pt>
                <c:pt idx="17">
                  <c:v>-1.8458648407668754E-3</c:v>
                </c:pt>
                <c:pt idx="18">
                  <c:v>4.8394355177361348E-3</c:v>
                </c:pt>
                <c:pt idx="19">
                  <c:v>5.9345262010777056E-3</c:v>
                </c:pt>
                <c:pt idx="20">
                  <c:v>2.4151291080298787E-3</c:v>
                </c:pt>
                <c:pt idx="21">
                  <c:v>-2.1141037975415111E-3</c:v>
                </c:pt>
                <c:pt idx="22">
                  <c:v>-3.7447893813076227E-3</c:v>
                </c:pt>
                <c:pt idx="23">
                  <c:v>2.0431633720028319E-3</c:v>
                </c:pt>
                <c:pt idx="24">
                  <c:v>2.3689078095454619E-3</c:v>
                </c:pt>
                <c:pt idx="25">
                  <c:v>4.3267468479621929E-3</c:v>
                </c:pt>
                <c:pt idx="26">
                  <c:v>-2.412055863655449E-3</c:v>
                </c:pt>
                <c:pt idx="27">
                  <c:v>1.7998565091355001E-3</c:v>
                </c:pt>
                <c:pt idx="28">
                  <c:v>9.1387199375034811E-3</c:v>
                </c:pt>
                <c:pt idx="29">
                  <c:v>-5.7159818630966308E-3</c:v>
                </c:pt>
                <c:pt idx="30">
                  <c:v>3.3302345776600184E-3</c:v>
                </c:pt>
                <c:pt idx="31">
                  <c:v>1.3915502338063934E-2</c:v>
                </c:pt>
                <c:pt idx="32">
                  <c:v>5.96447997456373E-3</c:v>
                </c:pt>
                <c:pt idx="33">
                  <c:v>-9.6462299294596265E-3</c:v>
                </c:pt>
                <c:pt idx="34">
                  <c:v>1.1301989150090508E-2</c:v>
                </c:pt>
                <c:pt idx="35">
                  <c:v>6.8606387135836666E-3</c:v>
                </c:pt>
                <c:pt idx="36">
                  <c:v>-3.9208809007474921E-3</c:v>
                </c:pt>
                <c:pt idx="37">
                  <c:v>-4.7917701312523153E-3</c:v>
                </c:pt>
                <c:pt idx="38">
                  <c:v>-1.8680893793665554E-3</c:v>
                </c:pt>
                <c:pt idx="39">
                  <c:v>1.8472066156711042E-2</c:v>
                </c:pt>
                <c:pt idx="40">
                  <c:v>6.8228852759000258E-3</c:v>
                </c:pt>
                <c:pt idx="41">
                  <c:v>8.876099439273144E-3</c:v>
                </c:pt>
                <c:pt idx="42">
                  <c:v>4.3691449190479403E-3</c:v>
                </c:pt>
                <c:pt idx="43">
                  <c:v>-1.358405332590118E-2</c:v>
                </c:pt>
                <c:pt idx="44">
                  <c:v>-3.7758113800727688E-3</c:v>
                </c:pt>
                <c:pt idx="45">
                  <c:v>3.1072073574955894E-3</c:v>
                </c:pt>
                <c:pt idx="46">
                  <c:v>6.3032171515238211E-3</c:v>
                </c:pt>
                <c:pt idx="47">
                  <c:v>5.0247791297814981E-3</c:v>
                </c:pt>
                <c:pt idx="48">
                  <c:v>-1.519207902481734E-2</c:v>
                </c:pt>
                <c:pt idx="49">
                  <c:v>-6.4054068409514775E-3</c:v>
                </c:pt>
                <c:pt idx="50">
                  <c:v>-9.0629756604122536E-3</c:v>
                </c:pt>
                <c:pt idx="51">
                  <c:v>1.0694669326805073E-3</c:v>
                </c:pt>
                <c:pt idx="52">
                  <c:v>2.6643706816420476E-3</c:v>
                </c:pt>
                <c:pt idx="53">
                  <c:v>-1.4216281724477198E-2</c:v>
                </c:pt>
                <c:pt idx="54">
                  <c:v>-3.7413005647007891E-3</c:v>
                </c:pt>
                <c:pt idx="55">
                  <c:v>-4.3588558631637575E-3</c:v>
                </c:pt>
                <c:pt idx="56">
                  <c:v>2.0085737887031163E-2</c:v>
                </c:pt>
                <c:pt idx="57">
                  <c:v>-5.488551942947395E-3</c:v>
                </c:pt>
                <c:pt idx="58">
                  <c:v>8.8450684099596888E-3</c:v>
                </c:pt>
                <c:pt idx="59">
                  <c:v>2.172443412851166E-4</c:v>
                </c:pt>
                <c:pt idx="60">
                  <c:v>-4.5733559142835389E-5</c:v>
                </c:pt>
                <c:pt idx="61">
                  <c:v>-1.006060983339363E-2</c:v>
                </c:pt>
                <c:pt idx="62">
                  <c:v>-9.3762350982332654E-3</c:v>
                </c:pt>
                <c:pt idx="63">
                  <c:v>2.6446550425507365E-3</c:v>
                </c:pt>
                <c:pt idx="64">
                  <c:v>6.285537325061874E-3</c:v>
                </c:pt>
                <c:pt idx="65">
                  <c:v>-3.1523801176702726E-4</c:v>
                </c:pt>
                <c:pt idx="66">
                  <c:v>-6.9989949297292187E-3</c:v>
                </c:pt>
                <c:pt idx="67">
                  <c:v>-8.4817712900252529E-3</c:v>
                </c:pt>
                <c:pt idx="68">
                  <c:v>-4.0311066136209384E-3</c:v>
                </c:pt>
                <c:pt idx="69">
                  <c:v>-1.594507549663815E-2</c:v>
                </c:pt>
                <c:pt idx="70">
                  <c:v>6.683493268443863E-3</c:v>
                </c:pt>
                <c:pt idx="71">
                  <c:v>8.218643401582959E-4</c:v>
                </c:pt>
                <c:pt idx="72">
                  <c:v>-1.3915504104992316E-2</c:v>
                </c:pt>
                <c:pt idx="73">
                  <c:v>9.598189547482594E-3</c:v>
                </c:pt>
                <c:pt idx="74">
                  <c:v>1.1920964421251679E-2</c:v>
                </c:pt>
                <c:pt idx="75">
                  <c:v>-4.1790295717012427E-3</c:v>
                </c:pt>
                <c:pt idx="76">
                  <c:v>-3.4884663525810433E-3</c:v>
                </c:pt>
                <c:pt idx="77">
                  <c:v>5.1790072050348357E-3</c:v>
                </c:pt>
                <c:pt idx="78">
                  <c:v>6.2075290782508397E-3</c:v>
                </c:pt>
                <c:pt idx="79">
                  <c:v>2.7939600422022259E-4</c:v>
                </c:pt>
                <c:pt idx="80">
                  <c:v>-8.3573177186714309E-3</c:v>
                </c:pt>
                <c:pt idx="81">
                  <c:v>-3.4054489931327758E-3</c:v>
                </c:pt>
                <c:pt idx="82">
                  <c:v>-2.3654301834922231E-3</c:v>
                </c:pt>
                <c:pt idx="83">
                  <c:v>-2.7239055858514494E-3</c:v>
                </c:pt>
                <c:pt idx="84">
                  <c:v>-6.4771060778882061E-3</c:v>
                </c:pt>
                <c:pt idx="85">
                  <c:v>-1.2246674885366682E-3</c:v>
                </c:pt>
                <c:pt idx="86">
                  <c:v>6.6514578734175878E-3</c:v>
                </c:pt>
                <c:pt idx="87">
                  <c:v>1.3155637932942277E-2</c:v>
                </c:pt>
                <c:pt idx="88">
                  <c:v>2.0985631634247159E-3</c:v>
                </c:pt>
                <c:pt idx="89">
                  <c:v>-4.4379310630334734E-3</c:v>
                </c:pt>
                <c:pt idx="90">
                  <c:v>7.9272132668961603E-4</c:v>
                </c:pt>
                <c:pt idx="91">
                  <c:v>5.948825100096311E-3</c:v>
                </c:pt>
                <c:pt idx="92">
                  <c:v>4.7388998773052471E-3</c:v>
                </c:pt>
                <c:pt idx="93">
                  <c:v>-3.8419075216845622E-3</c:v>
                </c:pt>
                <c:pt idx="94">
                  <c:v>-9.4363141765091418E-3</c:v>
                </c:pt>
                <c:pt idx="95">
                  <c:v>-1.2054963776596095E-2</c:v>
                </c:pt>
                <c:pt idx="96">
                  <c:v>1.1784436097703743E-3</c:v>
                </c:pt>
                <c:pt idx="97">
                  <c:v>-1.256857358864194E-2</c:v>
                </c:pt>
                <c:pt idx="98">
                  <c:v>1.5238922486083162E-2</c:v>
                </c:pt>
                <c:pt idx="99">
                  <c:v>7.2316138590571288E-3</c:v>
                </c:pt>
                <c:pt idx="100">
                  <c:v>-6.8704438396887113E-3</c:v>
                </c:pt>
                <c:pt idx="101">
                  <c:v>6.4114219002697759E-4</c:v>
                </c:pt>
                <c:pt idx="102">
                  <c:v>7.5118483085945265E-3</c:v>
                </c:pt>
                <c:pt idx="103">
                  <c:v>-7.1531716815902424E-3</c:v>
                </c:pt>
                <c:pt idx="104">
                  <c:v>-1.2589656066367083E-2</c:v>
                </c:pt>
                <c:pt idx="105">
                  <c:v>-1.2230286831568793E-2</c:v>
                </c:pt>
                <c:pt idx="106">
                  <c:v>2.8502755979760153E-3</c:v>
                </c:pt>
                <c:pt idx="107">
                  <c:v>1.5043052869030404E-3</c:v>
                </c:pt>
                <c:pt idx="108">
                  <c:v>2.0528853449112594E-2</c:v>
                </c:pt>
                <c:pt idx="109">
                  <c:v>-1.3536602633690498E-2</c:v>
                </c:pt>
                <c:pt idx="110">
                  <c:v>-1.5968096120938524E-3</c:v>
                </c:pt>
                <c:pt idx="111">
                  <c:v>-7.345848183113457E-4</c:v>
                </c:pt>
                <c:pt idx="112">
                  <c:v>6.4807831104238822E-3</c:v>
                </c:pt>
                <c:pt idx="113">
                  <c:v>7.9118977362993004E-3</c:v>
                </c:pt>
                <c:pt idx="114">
                  <c:v>1.0602280583342782E-3</c:v>
                </c:pt>
                <c:pt idx="115">
                  <c:v>3.7741748792456953E-3</c:v>
                </c:pt>
                <c:pt idx="116">
                  <c:v>-1.123866708974397E-2</c:v>
                </c:pt>
                <c:pt idx="117">
                  <c:v>6.4316535048436485E-4</c:v>
                </c:pt>
                <c:pt idx="118">
                  <c:v>5.0170393876456387E-3</c:v>
                </c:pt>
                <c:pt idx="119">
                  <c:v>1.565094785187271E-2</c:v>
                </c:pt>
                <c:pt idx="120">
                  <c:v>1.0683554297568953E-2</c:v>
                </c:pt>
                <c:pt idx="121">
                  <c:v>4.4727976287564086E-3</c:v>
                </c:pt>
                <c:pt idx="122">
                  <c:v>4.178027163530551E-3</c:v>
                </c:pt>
                <c:pt idx="123">
                  <c:v>-3.1257822320645778E-2</c:v>
                </c:pt>
                <c:pt idx="124">
                  <c:v>-8.0217858242886964E-3</c:v>
                </c:pt>
                <c:pt idx="125">
                  <c:v>-2.2702966141848746E-3</c:v>
                </c:pt>
                <c:pt idx="126">
                  <c:v>-1.8053907671019553E-3</c:v>
                </c:pt>
                <c:pt idx="127">
                  <c:v>1.194218848501194E-2</c:v>
                </c:pt>
                <c:pt idx="128">
                  <c:v>3.6246006214384341E-3</c:v>
                </c:pt>
                <c:pt idx="129">
                  <c:v>9.8037856970609738E-3</c:v>
                </c:pt>
                <c:pt idx="130">
                  <c:v>4.346948575723486E-3</c:v>
                </c:pt>
                <c:pt idx="131">
                  <c:v>2.9217887545334165E-3</c:v>
                </c:pt>
                <c:pt idx="132">
                  <c:v>-5.5335902533290016E-3</c:v>
                </c:pt>
                <c:pt idx="133">
                  <c:v>-7.9452194403778487E-3</c:v>
                </c:pt>
                <c:pt idx="134">
                  <c:v>-4.5515802346257628E-3</c:v>
                </c:pt>
                <c:pt idx="135">
                  <c:v>-2.7180563436126626E-3</c:v>
                </c:pt>
                <c:pt idx="136">
                  <c:v>-1.0096567031866344E-2</c:v>
                </c:pt>
                <c:pt idx="137">
                  <c:v>1.3405733989309887E-2</c:v>
                </c:pt>
                <c:pt idx="138">
                  <c:v>-5.1333623523407423E-3</c:v>
                </c:pt>
                <c:pt idx="139">
                  <c:v>5.1750150875073953E-3</c:v>
                </c:pt>
                <c:pt idx="140">
                  <c:v>5.5790410118132794E-3</c:v>
                </c:pt>
                <c:pt idx="141">
                  <c:v>5.1586410356654344E-3</c:v>
                </c:pt>
                <c:pt idx="142">
                  <c:v>-1.2475509370477589E-3</c:v>
                </c:pt>
                <c:pt idx="143">
                  <c:v>2.6878473480413945E-3</c:v>
                </c:pt>
                <c:pt idx="144">
                  <c:v>-8.6142322097382262E-4</c:v>
                </c:pt>
                <c:pt idx="145">
                  <c:v>1.1234691170978195E-3</c:v>
                </c:pt>
                <c:pt idx="146">
                  <c:v>-9.5974384824548675E-3</c:v>
                </c:pt>
                <c:pt idx="147">
                  <c:v>1.8670585911175319E-2</c:v>
                </c:pt>
                <c:pt idx="148">
                  <c:v>5.4559285502979726E-3</c:v>
                </c:pt>
                <c:pt idx="149">
                  <c:v>-1.5402753216130938E-2</c:v>
                </c:pt>
                <c:pt idx="150">
                  <c:v>-1.2878210139639523E-2</c:v>
                </c:pt>
                <c:pt idx="151">
                  <c:v>-2.0999620176030964E-3</c:v>
                </c:pt>
                <c:pt idx="152">
                  <c:v>1.2436940382638983E-2</c:v>
                </c:pt>
                <c:pt idx="153">
                  <c:v>-3.3349601431592601E-3</c:v>
                </c:pt>
                <c:pt idx="154">
                  <c:v>-1.6974511804908943E-2</c:v>
                </c:pt>
                <c:pt idx="155">
                  <c:v>-1.3298725889791085E-2</c:v>
                </c:pt>
                <c:pt idx="156">
                  <c:v>-1.8419745967677148E-3</c:v>
                </c:pt>
                <c:pt idx="157">
                  <c:v>6.0521909145965225E-3</c:v>
                </c:pt>
                <c:pt idx="158">
                  <c:v>6.4126474435903802E-3</c:v>
                </c:pt>
                <c:pt idx="159">
                  <c:v>-8.8711735468904873E-4</c:v>
                </c:pt>
                <c:pt idx="160">
                  <c:v>-1.6446015952634729E-3</c:v>
                </c:pt>
                <c:pt idx="161">
                  <c:v>4.531447028597313E-4</c:v>
                </c:pt>
                <c:pt idx="162">
                  <c:v>4.4799492805258634E-3</c:v>
                </c:pt>
                <c:pt idx="163">
                  <c:v>2.7957398250284538E-3</c:v>
                </c:pt>
                <c:pt idx="164">
                  <c:v>-4.8626704537005905E-3</c:v>
                </c:pt>
                <c:pt idx="165">
                  <c:v>-5.878313270822999E-3</c:v>
                </c:pt>
                <c:pt idx="166">
                  <c:v>1.0736008545755293E-3</c:v>
                </c:pt>
                <c:pt idx="167">
                  <c:v>1.255454128109168E-2</c:v>
                </c:pt>
                <c:pt idx="168">
                  <c:v>-8.5172133882057688E-3</c:v>
                </c:pt>
                <c:pt idx="169">
                  <c:v>2.7941813847653929E-3</c:v>
                </c:pt>
                <c:pt idx="170">
                  <c:v>-1.4456383901755299E-2</c:v>
                </c:pt>
                <c:pt idx="171">
                  <c:v>1.0235387180912436E-3</c:v>
                </c:pt>
                <c:pt idx="172">
                  <c:v>2.3008949115133071E-3</c:v>
                </c:pt>
                <c:pt idx="173">
                  <c:v>-8.6236541722154447E-3</c:v>
                </c:pt>
                <c:pt idx="174">
                  <c:v>-5.5783972769499757E-3</c:v>
                </c:pt>
                <c:pt idx="175">
                  <c:v>-4.1441203642611502E-4</c:v>
                </c:pt>
                <c:pt idx="176">
                  <c:v>5.0791183106924098E-3</c:v>
                </c:pt>
                <c:pt idx="177">
                  <c:v>-1.4212974737198847E-3</c:v>
                </c:pt>
                <c:pt idx="178">
                  <c:v>2.0985899227861093E-3</c:v>
                </c:pt>
                <c:pt idx="179">
                  <c:v>4.727813949518378E-3</c:v>
                </c:pt>
                <c:pt idx="180">
                  <c:v>-2.8498818422763028E-3</c:v>
                </c:pt>
                <c:pt idx="181">
                  <c:v>5.1839167578997536E-3</c:v>
                </c:pt>
                <c:pt idx="182">
                  <c:v>1.1341176216111082E-2</c:v>
                </c:pt>
                <c:pt idx="183">
                  <c:v>9.0118371699032807E-4</c:v>
                </c:pt>
                <c:pt idx="184">
                  <c:v>8.9463804225400345E-3</c:v>
                </c:pt>
                <c:pt idx="185">
                  <c:v>1.1549553736178719E-3</c:v>
                </c:pt>
                <c:pt idx="186">
                  <c:v>-3.901995381867307E-3</c:v>
                </c:pt>
                <c:pt idx="187">
                  <c:v>-1.3612924655181935E-4</c:v>
                </c:pt>
                <c:pt idx="188">
                  <c:v>3.2188943773820977E-3</c:v>
                </c:pt>
                <c:pt idx="189">
                  <c:v>8.125704734854633E-3</c:v>
                </c:pt>
                <c:pt idx="190">
                  <c:v>1.0627536701734774E-2</c:v>
                </c:pt>
                <c:pt idx="191">
                  <c:v>1.3917221803694479E-2</c:v>
                </c:pt>
                <c:pt idx="192">
                  <c:v>1.4226640125341028E-3</c:v>
                </c:pt>
                <c:pt idx="193">
                  <c:v>9.0048609428232673E-3</c:v>
                </c:pt>
                <c:pt idx="194">
                  <c:v>-1.7389781839829088E-2</c:v>
                </c:pt>
                <c:pt idx="195">
                  <c:v>1.1400733685591469E-3</c:v>
                </c:pt>
                <c:pt idx="196">
                  <c:v>2.5601336161993338E-3</c:v>
                </c:pt>
                <c:pt idx="197">
                  <c:v>1.4226152622077937E-2</c:v>
                </c:pt>
                <c:pt idx="198">
                  <c:v>1.2669304300112705E-2</c:v>
                </c:pt>
                <c:pt idx="199">
                  <c:v>-1.4278963579533621E-2</c:v>
                </c:pt>
                <c:pt idx="200">
                  <c:v>2.0333415145279199E-2</c:v>
                </c:pt>
                <c:pt idx="201">
                  <c:v>-3.5826855999451013E-2</c:v>
                </c:pt>
                <c:pt idx="202">
                  <c:v>1.8550952007416299E-2</c:v>
                </c:pt>
                <c:pt idx="203">
                  <c:v>-2.8968225940252057E-2</c:v>
                </c:pt>
                <c:pt idx="204">
                  <c:v>-1.3014155508291547E-2</c:v>
                </c:pt>
                <c:pt idx="205">
                  <c:v>-1.2123264106946863E-3</c:v>
                </c:pt>
                <c:pt idx="206">
                  <c:v>-1.9770358632398288E-3</c:v>
                </c:pt>
                <c:pt idx="207">
                  <c:v>-4.6031511376998235E-3</c:v>
                </c:pt>
                <c:pt idx="208">
                  <c:v>3.4144788054630837E-3</c:v>
                </c:pt>
                <c:pt idx="209">
                  <c:v>8.7723874347562791E-3</c:v>
                </c:pt>
                <c:pt idx="210">
                  <c:v>6.9074195666447569E-3</c:v>
                </c:pt>
                <c:pt idx="211">
                  <c:v>-4.6340567396769838E-3</c:v>
                </c:pt>
                <c:pt idx="212">
                  <c:v>-3.7858694683745586E-3</c:v>
                </c:pt>
                <c:pt idx="213">
                  <c:v>1.5065525575079342E-2</c:v>
                </c:pt>
                <c:pt idx="214">
                  <c:v>-1.7787665888160165E-2</c:v>
                </c:pt>
                <c:pt idx="215">
                  <c:v>2.4892934352249707E-3</c:v>
                </c:pt>
                <c:pt idx="216">
                  <c:v>-1.2847789947527666E-3</c:v>
                </c:pt>
                <c:pt idx="217">
                  <c:v>-3.6752226467874349E-3</c:v>
                </c:pt>
                <c:pt idx="218">
                  <c:v>-1.6481303043666129E-3</c:v>
                </c:pt>
                <c:pt idx="219">
                  <c:v>-2.5033395962075211E-3</c:v>
                </c:pt>
                <c:pt idx="220">
                  <c:v>8.9441517848583008E-3</c:v>
                </c:pt>
                <c:pt idx="221">
                  <c:v>1.2067132347538756E-2</c:v>
                </c:pt>
                <c:pt idx="222">
                  <c:v>7.2413606544419196E-4</c:v>
                </c:pt>
                <c:pt idx="223">
                  <c:v>1.1060727404824666E-2</c:v>
                </c:pt>
                <c:pt idx="224">
                  <c:v>-8.1562414792804017E-3</c:v>
                </c:pt>
                <c:pt idx="225">
                  <c:v>9.6252298158803207E-3</c:v>
                </c:pt>
                <c:pt idx="226">
                  <c:v>-1.7553821671679737E-3</c:v>
                </c:pt>
                <c:pt idx="227">
                  <c:v>-6.6553642235644972E-4</c:v>
                </c:pt>
                <c:pt idx="228">
                  <c:v>-1.3386895661285481E-2</c:v>
                </c:pt>
                <c:pt idx="229">
                  <c:v>9.44284823206476E-3</c:v>
                </c:pt>
                <c:pt idx="230">
                  <c:v>1.2598362891067305E-2</c:v>
                </c:pt>
                <c:pt idx="231">
                  <c:v>-7.4974373166236674E-4</c:v>
                </c:pt>
                <c:pt idx="232">
                  <c:v>5.7893168747380486E-5</c:v>
                </c:pt>
                <c:pt idx="233">
                  <c:v>-2.1416866627871345E-3</c:v>
                </c:pt>
                <c:pt idx="234">
                  <c:v>1.7192808896293599E-4</c:v>
                </c:pt>
                <c:pt idx="235">
                  <c:v>7.3979113783879669E-3</c:v>
                </c:pt>
                <c:pt idx="236">
                  <c:v>-9.3610647785680179E-4</c:v>
                </c:pt>
                <c:pt idx="237">
                  <c:v>2.6251347407997283E-3</c:v>
                </c:pt>
                <c:pt idx="238">
                  <c:v>5.1500931247758786E-3</c:v>
                </c:pt>
                <c:pt idx="239">
                  <c:v>6.3464938210868738E-3</c:v>
                </c:pt>
                <c:pt idx="240">
                  <c:v>-1.8567380872717809E-2</c:v>
                </c:pt>
                <c:pt idx="241">
                  <c:v>8.8029661615673938E-4</c:v>
                </c:pt>
                <c:pt idx="242">
                  <c:v>4.8059790070293928E-3</c:v>
                </c:pt>
                <c:pt idx="243">
                  <c:v>2.8205310742508427E-3</c:v>
                </c:pt>
                <c:pt idx="244">
                  <c:v>6.8552456534702877E-3</c:v>
                </c:pt>
                <c:pt idx="245">
                  <c:v>7.4362488608776811E-3</c:v>
                </c:pt>
                <c:pt idx="246">
                  <c:v>8.0141036578085245E-3</c:v>
                </c:pt>
                <c:pt idx="247">
                  <c:v>-5.5332283245695946E-3</c:v>
                </c:pt>
                <c:pt idx="248">
                  <c:v>6.7643693657584159E-3</c:v>
                </c:pt>
                <c:pt idx="249">
                  <c:v>1.4708274791096709E-2</c:v>
                </c:pt>
                <c:pt idx="250">
                  <c:v>-2.2032250019553556E-3</c:v>
                </c:pt>
                <c:pt idx="251">
                  <c:v>2.3028764064620733E-2</c:v>
                </c:pt>
                <c:pt idx="252">
                  <c:v>4.4460821554703767E-3</c:v>
                </c:pt>
                <c:pt idx="253">
                  <c:v>1.8661488841106078E-2</c:v>
                </c:pt>
                <c:pt idx="254">
                  <c:v>-1.5168548726928077E-2</c:v>
                </c:pt>
                <c:pt idx="255">
                  <c:v>9.6736190363553298E-3</c:v>
                </c:pt>
                <c:pt idx="256">
                  <c:v>-6.1322065257546354E-3</c:v>
                </c:pt>
                <c:pt idx="257">
                  <c:v>7.0346969207828458E-3</c:v>
                </c:pt>
                <c:pt idx="258">
                  <c:v>-2.0052255533549168E-3</c:v>
                </c:pt>
                <c:pt idx="259">
                  <c:v>-9.4631806742609959E-3</c:v>
                </c:pt>
                <c:pt idx="260">
                  <c:v>2.0124239779363506E-2</c:v>
                </c:pt>
                <c:pt idx="261">
                  <c:v>-3.5314345564619876E-3</c:v>
                </c:pt>
                <c:pt idx="262">
                  <c:v>3.2017952369809421E-3</c:v>
                </c:pt>
                <c:pt idx="263">
                  <c:v>-1.075310029328036E-2</c:v>
                </c:pt>
                <c:pt idx="264">
                  <c:v>-3.0905733205165986E-2</c:v>
                </c:pt>
                <c:pt idx="265">
                  <c:v>-2.1037868162692153E-3</c:v>
                </c:pt>
                <c:pt idx="266">
                  <c:v>1.4198825661035475E-2</c:v>
                </c:pt>
                <c:pt idx="267">
                  <c:v>-4.0568224702139943E-3</c:v>
                </c:pt>
                <c:pt idx="268">
                  <c:v>4.5627479386398662E-3</c:v>
                </c:pt>
                <c:pt idx="269">
                  <c:v>-1.9938173645277502E-3</c:v>
                </c:pt>
                <c:pt idx="270">
                  <c:v>-4.067113351346241E-3</c:v>
                </c:pt>
                <c:pt idx="271">
                  <c:v>-1.3692780007645844E-3</c:v>
                </c:pt>
                <c:pt idx="272">
                  <c:v>-6.7173421335607886E-3</c:v>
                </c:pt>
                <c:pt idx="273">
                  <c:v>-1.7352756971085181E-3</c:v>
                </c:pt>
                <c:pt idx="274">
                  <c:v>2.2883261235726593E-3</c:v>
                </c:pt>
                <c:pt idx="275">
                  <c:v>1.0433395261937095E-2</c:v>
                </c:pt>
                <c:pt idx="276">
                  <c:v>5.6562443737617762E-4</c:v>
                </c:pt>
                <c:pt idx="277">
                  <c:v>-7.04359640550134E-3</c:v>
                </c:pt>
                <c:pt idx="278">
                  <c:v>7.6930875521075137E-4</c:v>
                </c:pt>
                <c:pt idx="279">
                  <c:v>4.2266236867596341E-3</c:v>
                </c:pt>
                <c:pt idx="280">
                  <c:v>3.2384382796624145E-3</c:v>
                </c:pt>
                <c:pt idx="281">
                  <c:v>3.4788113558772427E-3</c:v>
                </c:pt>
                <c:pt idx="282">
                  <c:v>-1.5065182121647425E-3</c:v>
                </c:pt>
                <c:pt idx="283">
                  <c:v>1.0392146128720192E-2</c:v>
                </c:pt>
                <c:pt idx="284">
                  <c:v>-4.7069720699477458E-3</c:v>
                </c:pt>
                <c:pt idx="285">
                  <c:v>-5.1854506252954069E-3</c:v>
                </c:pt>
                <c:pt idx="286">
                  <c:v>4.9158971550133934E-3</c:v>
                </c:pt>
                <c:pt idx="287">
                  <c:v>2.2063439591666345E-3</c:v>
                </c:pt>
                <c:pt idx="288">
                  <c:v>5.7634558163015548E-3</c:v>
                </c:pt>
                <c:pt idx="289">
                  <c:v>1.9634340346190271E-2</c:v>
                </c:pt>
                <c:pt idx="290">
                  <c:v>-1.6968097492819911E-3</c:v>
                </c:pt>
                <c:pt idx="291">
                  <c:v>3.8789952950233353E-3</c:v>
                </c:pt>
                <c:pt idx="292">
                  <c:v>2.6494442401103768E-5</c:v>
                </c:pt>
                <c:pt idx="293">
                  <c:v>2.7735421124793325E-2</c:v>
                </c:pt>
                <c:pt idx="294">
                  <c:v>-5.3529779125935928E-3</c:v>
                </c:pt>
                <c:pt idx="295">
                  <c:v>-8.117568048038537E-3</c:v>
                </c:pt>
                <c:pt idx="296">
                  <c:v>9.8104765293762775E-3</c:v>
                </c:pt>
                <c:pt idx="297">
                  <c:v>-1.0011079140130885E-3</c:v>
                </c:pt>
                <c:pt idx="298">
                  <c:v>4.6476394251790953E-3</c:v>
                </c:pt>
                <c:pt idx="299">
                  <c:v>-5.1431493982930787E-3</c:v>
                </c:pt>
                <c:pt idx="300">
                  <c:v>4.1212373311148021E-3</c:v>
                </c:pt>
                <c:pt idx="301">
                  <c:v>1.9439406591686081E-2</c:v>
                </c:pt>
                <c:pt idx="302">
                  <c:v>1.5901209366751656E-2</c:v>
                </c:pt>
                <c:pt idx="303">
                  <c:v>-8.4624357226172897E-3</c:v>
                </c:pt>
                <c:pt idx="304">
                  <c:v>7.6447840654756405E-3</c:v>
                </c:pt>
                <c:pt idx="305">
                  <c:v>-4.3316301302125382E-3</c:v>
                </c:pt>
                <c:pt idx="306">
                  <c:v>4.3604506792305209E-3</c:v>
                </c:pt>
                <c:pt idx="307">
                  <c:v>1.8331332856815319E-2</c:v>
                </c:pt>
                <c:pt idx="308">
                  <c:v>8.9689225896765201E-3</c:v>
                </c:pt>
                <c:pt idx="309">
                  <c:v>1.0435733105094602E-2</c:v>
                </c:pt>
                <c:pt idx="310">
                  <c:v>-2.5252005760131313E-3</c:v>
                </c:pt>
                <c:pt idx="311">
                  <c:v>-1.2584431260754814E-3</c:v>
                </c:pt>
                <c:pt idx="312">
                  <c:v>-4.4980858846348504E-3</c:v>
                </c:pt>
                <c:pt idx="313">
                  <c:v>-1.1704023637141625E-2</c:v>
                </c:pt>
                <c:pt idx="314">
                  <c:v>-8.1931881593060307E-3</c:v>
                </c:pt>
                <c:pt idx="315">
                  <c:v>-8.9789376607076754E-3</c:v>
                </c:pt>
                <c:pt idx="316">
                  <c:v>4.2377225304833344E-2</c:v>
                </c:pt>
                <c:pt idx="317">
                  <c:v>5.5203268116770232E-3</c:v>
                </c:pt>
                <c:pt idx="318">
                  <c:v>1.5055831822818E-2</c:v>
                </c:pt>
                <c:pt idx="319">
                  <c:v>-1.5288785275307526E-2</c:v>
                </c:pt>
                <c:pt idx="320">
                  <c:v>1.9447949362336736E-3</c:v>
                </c:pt>
                <c:pt idx="321">
                  <c:v>-2.6987255151759149E-3</c:v>
                </c:pt>
                <c:pt idx="322">
                  <c:v>-2.4241753567530999E-3</c:v>
                </c:pt>
                <c:pt idx="323">
                  <c:v>-2.2825040128410912E-2</c:v>
                </c:pt>
                <c:pt idx="324">
                  <c:v>-1.8707316628339021E-2</c:v>
                </c:pt>
                <c:pt idx="325">
                  <c:v>8.6730094807734304E-3</c:v>
                </c:pt>
                <c:pt idx="326">
                  <c:v>-1.3547600547051175E-2</c:v>
                </c:pt>
                <c:pt idx="327">
                  <c:v>-2.5850295361427023E-3</c:v>
                </c:pt>
                <c:pt idx="328">
                  <c:v>-1.307926155924799E-2</c:v>
                </c:pt>
                <c:pt idx="329">
                  <c:v>-1.0377008265286203E-2</c:v>
                </c:pt>
                <c:pt idx="330">
                  <c:v>-3.7273703946241188E-3</c:v>
                </c:pt>
                <c:pt idx="331">
                  <c:v>-1.3878384928610821E-2</c:v>
                </c:pt>
                <c:pt idx="332">
                  <c:v>1.9519246401913604E-2</c:v>
                </c:pt>
                <c:pt idx="333">
                  <c:v>1.4108947256729731E-2</c:v>
                </c:pt>
                <c:pt idx="334">
                  <c:v>3.2722341596351789E-3</c:v>
                </c:pt>
                <c:pt idx="335">
                  <c:v>2.1459192315331777E-4</c:v>
                </c:pt>
                <c:pt idx="336">
                  <c:v>1.869290785496025E-3</c:v>
                </c:pt>
                <c:pt idx="337">
                  <c:v>-1.2045379739959894E-2</c:v>
                </c:pt>
                <c:pt idx="338">
                  <c:v>2.2073774797781276E-2</c:v>
                </c:pt>
                <c:pt idx="339">
                  <c:v>-1.4822615140977269E-2</c:v>
                </c:pt>
                <c:pt idx="340">
                  <c:v>-1.3706438741300619E-2</c:v>
                </c:pt>
                <c:pt idx="341">
                  <c:v>-1.938196288177263E-3</c:v>
                </c:pt>
                <c:pt idx="342">
                  <c:v>-8.2846423323229557E-3</c:v>
                </c:pt>
                <c:pt idx="343">
                  <c:v>-1.6814070540745574E-2</c:v>
                </c:pt>
                <c:pt idx="344">
                  <c:v>-8.1418434386137939E-4</c:v>
                </c:pt>
                <c:pt idx="345">
                  <c:v>3.888702016026313E-3</c:v>
                </c:pt>
                <c:pt idx="346">
                  <c:v>-2.6212073230762467E-3</c:v>
                </c:pt>
                <c:pt idx="347">
                  <c:v>-1.802541014774095E-2</c:v>
                </c:pt>
                <c:pt idx="348">
                  <c:v>-9.389392137127528E-3</c:v>
                </c:pt>
                <c:pt idx="349">
                  <c:v>4.4544385079161586E-3</c:v>
                </c:pt>
                <c:pt idx="350">
                  <c:v>-9.7473219892667551E-3</c:v>
                </c:pt>
                <c:pt idx="351">
                  <c:v>5.9079687390333202E-3</c:v>
                </c:pt>
                <c:pt idx="352">
                  <c:v>1.404196086280729E-3</c:v>
                </c:pt>
                <c:pt idx="353">
                  <c:v>3.2544179144746721E-3</c:v>
                </c:pt>
                <c:pt idx="354">
                  <c:v>5.1525423728813191E-3</c:v>
                </c:pt>
                <c:pt idx="355">
                  <c:v>-5.278613950009392E-3</c:v>
                </c:pt>
                <c:pt idx="356">
                  <c:v>8.0480814541856738E-3</c:v>
                </c:pt>
                <c:pt idx="357">
                  <c:v>-6.300866369125746E-3</c:v>
                </c:pt>
                <c:pt idx="358">
                  <c:v>6.3859111318498307E-3</c:v>
                </c:pt>
                <c:pt idx="359">
                  <c:v>9.713251583512772E-3</c:v>
                </c:pt>
                <c:pt idx="360">
                  <c:v>-4.203913088058342E-3</c:v>
                </c:pt>
                <c:pt idx="361">
                  <c:v>-1.8050709467318793E-3</c:v>
                </c:pt>
                <c:pt idx="362">
                  <c:v>1.7240318588593873E-2</c:v>
                </c:pt>
                <c:pt idx="363">
                  <c:v>1.2986701694167824E-2</c:v>
                </c:pt>
                <c:pt idx="364">
                  <c:v>7.4845647956596206E-3</c:v>
                </c:pt>
                <c:pt idx="365">
                  <c:v>-4.1843351957099317E-3</c:v>
                </c:pt>
                <c:pt idx="366">
                  <c:v>3.3345022053075102E-3</c:v>
                </c:pt>
                <c:pt idx="367">
                  <c:v>2.5334174043034619E-3</c:v>
                </c:pt>
                <c:pt idx="368">
                  <c:v>2.6598066829865985E-3</c:v>
                </c:pt>
                <c:pt idx="369">
                  <c:v>-2.6704422678118789E-3</c:v>
                </c:pt>
                <c:pt idx="370">
                  <c:v>1.7943469289599001E-2</c:v>
                </c:pt>
                <c:pt idx="371">
                  <c:v>9.2627567925778198E-3</c:v>
                </c:pt>
                <c:pt idx="372">
                  <c:v>2.038573826666279E-2</c:v>
                </c:pt>
                <c:pt idx="373">
                  <c:v>-1.413776782262044E-2</c:v>
                </c:pt>
                <c:pt idx="374">
                  <c:v>-7.2730882498924787E-3</c:v>
                </c:pt>
                <c:pt idx="375">
                  <c:v>7.9882594266462714E-3</c:v>
                </c:pt>
                <c:pt idx="376">
                  <c:v>-6.1046256255045117E-3</c:v>
                </c:pt>
                <c:pt idx="377">
                  <c:v>4.4000865699969083E-3</c:v>
                </c:pt>
                <c:pt idx="378">
                  <c:v>1.5952966487269071E-2</c:v>
                </c:pt>
                <c:pt idx="379">
                  <c:v>2.0262434943468133E-2</c:v>
                </c:pt>
                <c:pt idx="380">
                  <c:v>-2.6817697093867721E-2</c:v>
                </c:pt>
                <c:pt idx="381">
                  <c:v>3.9773666090039406E-3</c:v>
                </c:pt>
                <c:pt idx="382">
                  <c:v>1.3844662882460668E-3</c:v>
                </c:pt>
                <c:pt idx="383">
                  <c:v>-1.800884691651139E-2</c:v>
                </c:pt>
                <c:pt idx="384">
                  <c:v>-8.9615216512599627E-3</c:v>
                </c:pt>
                <c:pt idx="385">
                  <c:v>6.4011932578287301E-3</c:v>
                </c:pt>
                <c:pt idx="386">
                  <c:v>-4.2875842821507026E-3</c:v>
                </c:pt>
                <c:pt idx="387">
                  <c:v>3.2298035296337346E-2</c:v>
                </c:pt>
                <c:pt idx="388">
                  <c:v>-5.6282038930945966E-3</c:v>
                </c:pt>
                <c:pt idx="389">
                  <c:v>-8.0524288056653681E-3</c:v>
                </c:pt>
                <c:pt idx="390">
                  <c:v>7.5286017611218004E-3</c:v>
                </c:pt>
                <c:pt idx="391">
                  <c:v>6.3644785938310466E-3</c:v>
                </c:pt>
                <c:pt idx="392">
                  <c:v>-6.0989698007563042E-4</c:v>
                </c:pt>
                <c:pt idx="393">
                  <c:v>-2.3861840457834349E-2</c:v>
                </c:pt>
                <c:pt idx="394">
                  <c:v>1.3494480523845942E-2</c:v>
                </c:pt>
                <c:pt idx="395">
                  <c:v>-1.2035228948312215E-2</c:v>
                </c:pt>
                <c:pt idx="396">
                  <c:v>-2.6653284264525512E-2</c:v>
                </c:pt>
                <c:pt idx="397">
                  <c:v>-2.692947663427947E-2</c:v>
                </c:pt>
                <c:pt idx="398">
                  <c:v>-1.3982814954494271E-2</c:v>
                </c:pt>
                <c:pt idx="399">
                  <c:v>-7.9564946502881373E-3</c:v>
                </c:pt>
                <c:pt idx="400">
                  <c:v>-7.3952705694799725E-3</c:v>
                </c:pt>
                <c:pt idx="401">
                  <c:v>9.7882904414599015E-3</c:v>
                </c:pt>
                <c:pt idx="402">
                  <c:v>-2.3290731088971839E-3</c:v>
                </c:pt>
                <c:pt idx="403">
                  <c:v>1.2704688816913778E-2</c:v>
                </c:pt>
                <c:pt idx="404">
                  <c:v>-7.7154959188721062E-3</c:v>
                </c:pt>
                <c:pt idx="405">
                  <c:v>-1.4261572384451471E-2</c:v>
                </c:pt>
                <c:pt idx="406">
                  <c:v>7.1580401335227251E-3</c:v>
                </c:pt>
                <c:pt idx="407">
                  <c:v>1.6405691840675862E-2</c:v>
                </c:pt>
                <c:pt idx="408">
                  <c:v>1.7772090483024749E-2</c:v>
                </c:pt>
                <c:pt idx="409">
                  <c:v>7.2763443645911252E-3</c:v>
                </c:pt>
                <c:pt idx="410">
                  <c:v>-1.660706366355591E-2</c:v>
                </c:pt>
                <c:pt idx="411">
                  <c:v>1.1694064188479736E-2</c:v>
                </c:pt>
                <c:pt idx="412">
                  <c:v>1.9975417323612188E-3</c:v>
                </c:pt>
                <c:pt idx="413">
                  <c:v>-1.262879863496269E-2</c:v>
                </c:pt>
                <c:pt idx="414">
                  <c:v>-1.2013641898606431E-2</c:v>
                </c:pt>
                <c:pt idx="415">
                  <c:v>1.2984087325154992E-2</c:v>
                </c:pt>
                <c:pt idx="416">
                  <c:v>-2.3433521723550399E-3</c:v>
                </c:pt>
                <c:pt idx="417">
                  <c:v>2.5203584767637954E-2</c:v>
                </c:pt>
                <c:pt idx="418">
                  <c:v>-1.0123242946665889E-2</c:v>
                </c:pt>
                <c:pt idx="419">
                  <c:v>2.4983202303123564E-2</c:v>
                </c:pt>
                <c:pt idx="420">
                  <c:v>5.0755666264652444E-3</c:v>
                </c:pt>
                <c:pt idx="421">
                  <c:v>-2.7537565752049908E-2</c:v>
                </c:pt>
                <c:pt idx="422">
                  <c:v>-1.7279065385340076E-2</c:v>
                </c:pt>
                <c:pt idx="423">
                  <c:v>-4.2653791309135158E-3</c:v>
                </c:pt>
                <c:pt idx="424">
                  <c:v>-1.2430167166446848E-2</c:v>
                </c:pt>
                <c:pt idx="425">
                  <c:v>7.8700699233225091E-3</c:v>
                </c:pt>
                <c:pt idx="426">
                  <c:v>-1.6553995625802731E-2</c:v>
                </c:pt>
                <c:pt idx="427">
                  <c:v>3.9381451536075751E-3</c:v>
                </c:pt>
                <c:pt idx="428">
                  <c:v>9.7560067398367867E-3</c:v>
                </c:pt>
                <c:pt idx="429">
                  <c:v>4.7844204677789381E-3</c:v>
                </c:pt>
                <c:pt idx="430">
                  <c:v>-5.3974180463859378E-3</c:v>
                </c:pt>
                <c:pt idx="431">
                  <c:v>-2.0062539695080983E-2</c:v>
                </c:pt>
                <c:pt idx="432">
                  <c:v>-1.9907372935622725E-2</c:v>
                </c:pt>
                <c:pt idx="433">
                  <c:v>1.361376984743945E-2</c:v>
                </c:pt>
                <c:pt idx="434">
                  <c:v>1.3790802764893639E-2</c:v>
                </c:pt>
                <c:pt idx="435">
                  <c:v>-8.2800276203267575E-3</c:v>
                </c:pt>
                <c:pt idx="436">
                  <c:v>7.2162931395536312E-3</c:v>
                </c:pt>
                <c:pt idx="437">
                  <c:v>7.2352812505260822E-4</c:v>
                </c:pt>
                <c:pt idx="438">
                  <c:v>-2.8066707241364286E-3</c:v>
                </c:pt>
                <c:pt idx="439">
                  <c:v>1.1590936162804155E-3</c:v>
                </c:pt>
                <c:pt idx="440">
                  <c:v>1.3392801871958904E-2</c:v>
                </c:pt>
                <c:pt idx="441">
                  <c:v>-5.7164135698271057E-3</c:v>
                </c:pt>
                <c:pt idx="442">
                  <c:v>-2.2072045636828519E-2</c:v>
                </c:pt>
                <c:pt idx="443">
                  <c:v>-1.2755204364044759E-2</c:v>
                </c:pt>
                <c:pt idx="444">
                  <c:v>7.0403676669692494E-3</c:v>
                </c:pt>
                <c:pt idx="445">
                  <c:v>3.6697413012567459E-3</c:v>
                </c:pt>
                <c:pt idx="446">
                  <c:v>-1.2121769493546819E-2</c:v>
                </c:pt>
                <c:pt idx="447">
                  <c:v>-7.4453487550352193E-3</c:v>
                </c:pt>
                <c:pt idx="448">
                  <c:v>3.081599791170575E-2</c:v>
                </c:pt>
                <c:pt idx="449">
                  <c:v>5.4061229721316106E-3</c:v>
                </c:pt>
                <c:pt idx="450">
                  <c:v>-3.1880313067722543E-4</c:v>
                </c:pt>
                <c:pt idx="451">
                  <c:v>-3.8988487304431052E-3</c:v>
                </c:pt>
                <c:pt idx="452">
                  <c:v>-1.1709746058584658E-2</c:v>
                </c:pt>
                <c:pt idx="453">
                  <c:v>1.171013911487262E-2</c:v>
                </c:pt>
                <c:pt idx="454">
                  <c:v>-5.7263784998731193E-3</c:v>
                </c:pt>
                <c:pt idx="455">
                  <c:v>1.1674822911686977E-3</c:v>
                </c:pt>
                <c:pt idx="456">
                  <c:v>3.624420214186852E-3</c:v>
                </c:pt>
                <c:pt idx="457">
                  <c:v>3.6764752163650716E-2</c:v>
                </c:pt>
                <c:pt idx="458">
                  <c:v>-2.3453910083924834E-3</c:v>
                </c:pt>
                <c:pt idx="459">
                  <c:v>1.7521664470268705E-2</c:v>
                </c:pt>
                <c:pt idx="460">
                  <c:v>8.5465266142543683E-3</c:v>
                </c:pt>
                <c:pt idx="461">
                  <c:v>-2.8277208379058338E-2</c:v>
                </c:pt>
                <c:pt idx="462">
                  <c:v>7.12515260877149E-2</c:v>
                </c:pt>
                <c:pt idx="463">
                  <c:v>-3.227871694189699E-3</c:v>
                </c:pt>
                <c:pt idx="464">
                  <c:v>-1.3097072419106182E-2</c:v>
                </c:pt>
                <c:pt idx="465">
                  <c:v>-4.9653751663826351E-2</c:v>
                </c:pt>
                <c:pt idx="466">
                  <c:v>-1.8413301282544592E-2</c:v>
                </c:pt>
                <c:pt idx="467">
                  <c:v>1.5872767721047065E-2</c:v>
                </c:pt>
                <c:pt idx="468">
                  <c:v>-3.939731153971493E-2</c:v>
                </c:pt>
                <c:pt idx="469">
                  <c:v>-1.386167646313996E-2</c:v>
                </c:pt>
                <c:pt idx="470">
                  <c:v>3.5482015933016919E-2</c:v>
                </c:pt>
                <c:pt idx="471">
                  <c:v>-3.82882517509332E-2</c:v>
                </c:pt>
                <c:pt idx="472">
                  <c:v>-1.0209794330838795E-3</c:v>
                </c:pt>
                <c:pt idx="473">
                  <c:v>-1.0901045027200684E-4</c:v>
                </c:pt>
                <c:pt idx="474">
                  <c:v>-2.0389255992022681E-2</c:v>
                </c:pt>
                <c:pt idx="475">
                  <c:v>-2.4745135184155442E-3</c:v>
                </c:pt>
                <c:pt idx="476">
                  <c:v>-2.6073298128637123E-3</c:v>
                </c:pt>
                <c:pt idx="477">
                  <c:v>-2.1475737001735995E-3</c:v>
                </c:pt>
                <c:pt idx="478">
                  <c:v>1.8646566066372827E-2</c:v>
                </c:pt>
                <c:pt idx="479">
                  <c:v>-2.2733755490900842E-2</c:v>
                </c:pt>
                <c:pt idx="480">
                  <c:v>-1.2666248917489797E-2</c:v>
                </c:pt>
                <c:pt idx="481">
                  <c:v>-4.1130968407826485E-3</c:v>
                </c:pt>
                <c:pt idx="482">
                  <c:v>1.4579399892721057E-2</c:v>
                </c:pt>
                <c:pt idx="483">
                  <c:v>2.7335306915861057E-3</c:v>
                </c:pt>
                <c:pt idx="484">
                  <c:v>8.324965690265751E-3</c:v>
                </c:pt>
                <c:pt idx="485">
                  <c:v>-7.7437717949706553E-3</c:v>
                </c:pt>
                <c:pt idx="486">
                  <c:v>-1.540911307652415E-2</c:v>
                </c:pt>
                <c:pt idx="487">
                  <c:v>2.2226948696315585E-3</c:v>
                </c:pt>
                <c:pt idx="488">
                  <c:v>1.4328780432049326E-2</c:v>
                </c:pt>
                <c:pt idx="489">
                  <c:v>4.7833152451663974E-3</c:v>
                </c:pt>
                <c:pt idx="490">
                  <c:v>-8.2462484694895144E-3</c:v>
                </c:pt>
                <c:pt idx="491">
                  <c:v>5.9925866089178825E-3</c:v>
                </c:pt>
                <c:pt idx="492">
                  <c:v>2.1058912307179378E-2</c:v>
                </c:pt>
                <c:pt idx="493">
                  <c:v>7.3912127511310821E-3</c:v>
                </c:pt>
                <c:pt idx="494">
                  <c:v>-3.972503710075137E-2</c:v>
                </c:pt>
                <c:pt idx="495">
                  <c:v>-1.7454435264158685E-2</c:v>
                </c:pt>
                <c:pt idx="496">
                  <c:v>2.9527476725155211E-3</c:v>
                </c:pt>
                <c:pt idx="497">
                  <c:v>5.4879356530783685E-3</c:v>
                </c:pt>
                <c:pt idx="498">
                  <c:v>-9.4159108203132336E-3</c:v>
                </c:pt>
                <c:pt idx="499">
                  <c:v>8.2094358112838606E-3</c:v>
                </c:pt>
                <c:pt idx="500">
                  <c:v>-8.0737216607370543E-3</c:v>
                </c:pt>
                <c:pt idx="501">
                  <c:v>-4.9812150848601577E-3</c:v>
                </c:pt>
                <c:pt idx="502">
                  <c:v>7.4909026113054722E-3</c:v>
                </c:pt>
                <c:pt idx="503">
                  <c:v>9.5014313278816154E-3</c:v>
                </c:pt>
                <c:pt idx="504">
                  <c:v>-1.4365300547961812E-2</c:v>
                </c:pt>
                <c:pt idx="505">
                  <c:v>-4.1629538488702211E-3</c:v>
                </c:pt>
                <c:pt idx="506">
                  <c:v>-1.7177825949620251E-2</c:v>
                </c:pt>
                <c:pt idx="507">
                  <c:v>8.0574957532788538E-3</c:v>
                </c:pt>
                <c:pt idx="508">
                  <c:v>1.3882076478200611E-2</c:v>
                </c:pt>
                <c:pt idx="509">
                  <c:v>6.1325232844897659E-3</c:v>
                </c:pt>
                <c:pt idx="510">
                  <c:v>1.6351277382453677E-3</c:v>
                </c:pt>
                <c:pt idx="511">
                  <c:v>-2.7279905195713994E-3</c:v>
                </c:pt>
                <c:pt idx="512">
                  <c:v>5.7027697366669461E-3</c:v>
                </c:pt>
                <c:pt idx="513">
                  <c:v>4.8183615600572161E-3</c:v>
                </c:pt>
                <c:pt idx="514">
                  <c:v>7.7258294843631781E-3</c:v>
                </c:pt>
                <c:pt idx="515">
                  <c:v>1.2445100423690514E-2</c:v>
                </c:pt>
                <c:pt idx="516">
                  <c:v>1.3812026025821877E-2</c:v>
                </c:pt>
                <c:pt idx="517">
                  <c:v>-8.161255906551923E-3</c:v>
                </c:pt>
                <c:pt idx="518">
                  <c:v>-1.1197604021087493E-2</c:v>
                </c:pt>
                <c:pt idx="519">
                  <c:v>1.1178426099546224E-2</c:v>
                </c:pt>
                <c:pt idx="520">
                  <c:v>4.687243938271024E-3</c:v>
                </c:pt>
                <c:pt idx="521">
                  <c:v>-6.8559148829524519E-3</c:v>
                </c:pt>
                <c:pt idx="522">
                  <c:v>-6.9754336582910081E-3</c:v>
                </c:pt>
                <c:pt idx="523">
                  <c:v>-2.3615092541197091E-3</c:v>
                </c:pt>
                <c:pt idx="524">
                  <c:v>-9.0383302183882908E-4</c:v>
                </c:pt>
                <c:pt idx="525">
                  <c:v>-7.1928088895305553E-3</c:v>
                </c:pt>
                <c:pt idx="526">
                  <c:v>2.9073171584292012E-2</c:v>
                </c:pt>
                <c:pt idx="527">
                  <c:v>1.4819260012534086E-2</c:v>
                </c:pt>
                <c:pt idx="528">
                  <c:v>-4.4483684655850508E-3</c:v>
                </c:pt>
                <c:pt idx="529">
                  <c:v>-1.2514040515150704E-2</c:v>
                </c:pt>
                <c:pt idx="530">
                  <c:v>2.3911051068565614E-2</c:v>
                </c:pt>
                <c:pt idx="531">
                  <c:v>-8.1298653384984654E-3</c:v>
                </c:pt>
                <c:pt idx="532">
                  <c:v>5.4186146922801104E-3</c:v>
                </c:pt>
                <c:pt idx="533">
                  <c:v>-4.750511244553679E-2</c:v>
                </c:pt>
                <c:pt idx="534">
                  <c:v>4.7768959548324386E-3</c:v>
                </c:pt>
                <c:pt idx="535">
                  <c:v>-3.3926599305578176E-4</c:v>
                </c:pt>
                <c:pt idx="536">
                  <c:v>-8.4982406755805817E-3</c:v>
                </c:pt>
                <c:pt idx="537">
                  <c:v>-1.0249863264855108E-3</c:v>
                </c:pt>
                <c:pt idx="538">
                  <c:v>-4.1571104931684699E-3</c:v>
                </c:pt>
                <c:pt idx="539">
                  <c:v>-2.0777297274640061E-3</c:v>
                </c:pt>
                <c:pt idx="540">
                  <c:v>5.9418952548728754E-4</c:v>
                </c:pt>
                <c:pt idx="541">
                  <c:v>3.3624974223658288E-3</c:v>
                </c:pt>
                <c:pt idx="542">
                  <c:v>5.250021152381823E-3</c:v>
                </c:pt>
                <c:pt idx="543">
                  <c:v>4.5116190125431554E-3</c:v>
                </c:pt>
                <c:pt idx="544">
                  <c:v>2.0425370041277091E-3</c:v>
                </c:pt>
                <c:pt idx="545">
                  <c:v>2.6834126762143029E-4</c:v>
                </c:pt>
                <c:pt idx="546">
                  <c:v>-5.9737665094461434E-4</c:v>
                </c:pt>
                <c:pt idx="547">
                  <c:v>9.5017746588088592E-4</c:v>
                </c:pt>
                <c:pt idx="548">
                  <c:v>7.5846583826932878E-3</c:v>
                </c:pt>
                <c:pt idx="549">
                  <c:v>5.3433851510291674E-3</c:v>
                </c:pt>
                <c:pt idx="550">
                  <c:v>3.4098307644112591E-3</c:v>
                </c:pt>
                <c:pt idx="551">
                  <c:v>4.8946149081208201E-3</c:v>
                </c:pt>
                <c:pt idx="552">
                  <c:v>9.2162322812627817E-3</c:v>
                </c:pt>
                <c:pt idx="553">
                  <c:v>3.838794160094805E-3</c:v>
                </c:pt>
                <c:pt idx="554">
                  <c:v>7.5071962472903486E-3</c:v>
                </c:pt>
                <c:pt idx="555">
                  <c:v>-1.9197488808854191E-3</c:v>
                </c:pt>
                <c:pt idx="556">
                  <c:v>7.9906210011515544E-3</c:v>
                </c:pt>
                <c:pt idx="557">
                  <c:v>-3.0919154282421646E-3</c:v>
                </c:pt>
                <c:pt idx="558">
                  <c:v>7.1072078633955815E-3</c:v>
                </c:pt>
                <c:pt idx="559">
                  <c:v>-2.8990651111531207E-3</c:v>
                </c:pt>
                <c:pt idx="560">
                  <c:v>5.3614399124417567E-3</c:v>
                </c:pt>
                <c:pt idx="561">
                  <c:v>-4.8703001603456197E-4</c:v>
                </c:pt>
                <c:pt idx="562">
                  <c:v>-8.0891621280947401E-3</c:v>
                </c:pt>
                <c:pt idx="563">
                  <c:v>6.3288961752885342E-3</c:v>
                </c:pt>
                <c:pt idx="564">
                  <c:v>1.3312860559798079E-2</c:v>
                </c:pt>
                <c:pt idx="565">
                  <c:v>7.5243085409377741E-3</c:v>
                </c:pt>
                <c:pt idx="566">
                  <c:v>-3.413722464211455E-3</c:v>
                </c:pt>
                <c:pt idx="567">
                  <c:v>1.6082341588936622E-3</c:v>
                </c:pt>
                <c:pt idx="568">
                  <c:v>-6.0907337516040716E-3</c:v>
                </c:pt>
                <c:pt idx="569">
                  <c:v>1.6489761470602771E-2</c:v>
                </c:pt>
                <c:pt idx="570">
                  <c:v>-1.2645446970019458E-2</c:v>
                </c:pt>
                <c:pt idx="571">
                  <c:v>1.5224633586820024E-2</c:v>
                </c:pt>
                <c:pt idx="572">
                  <c:v>-6.1417465390345427E-3</c:v>
                </c:pt>
                <c:pt idx="573">
                  <c:v>-3.5582767511099789E-4</c:v>
                </c:pt>
                <c:pt idx="574">
                  <c:v>-6.217229606145569E-3</c:v>
                </c:pt>
                <c:pt idx="575">
                  <c:v>8.3455006531929499E-3</c:v>
                </c:pt>
                <c:pt idx="576">
                  <c:v>-2.1712818245924193E-2</c:v>
                </c:pt>
                <c:pt idx="577">
                  <c:v>1.8754349653382629E-3</c:v>
                </c:pt>
                <c:pt idx="578">
                  <c:v>-9.4777961139841382E-3</c:v>
                </c:pt>
                <c:pt idx="579">
                  <c:v>9.7905680277232676E-3</c:v>
                </c:pt>
                <c:pt idx="580">
                  <c:v>1.2860288765140782E-2</c:v>
                </c:pt>
                <c:pt idx="581">
                  <c:v>1.5012833401230719E-2</c:v>
                </c:pt>
                <c:pt idx="582">
                  <c:v>-1.740893337939986E-2</c:v>
                </c:pt>
                <c:pt idx="583">
                  <c:v>-7.9123122524572542E-3</c:v>
                </c:pt>
                <c:pt idx="584">
                  <c:v>5.9192359218789292E-3</c:v>
                </c:pt>
                <c:pt idx="585">
                  <c:v>-1.042391593528913E-2</c:v>
                </c:pt>
                <c:pt idx="586">
                  <c:v>-3.5884755419032244E-3</c:v>
                </c:pt>
                <c:pt idx="587">
                  <c:v>1.974858075833863E-3</c:v>
                </c:pt>
                <c:pt idx="588">
                  <c:v>-3.1340130925453513E-3</c:v>
                </c:pt>
                <c:pt idx="589">
                  <c:v>2.3737083682591198E-3</c:v>
                </c:pt>
                <c:pt idx="590">
                  <c:v>-8.5012496153027417E-3</c:v>
                </c:pt>
                <c:pt idx="591">
                  <c:v>-2.584711203381107E-3</c:v>
                </c:pt>
                <c:pt idx="592">
                  <c:v>7.9985171876191252E-3</c:v>
                </c:pt>
                <c:pt idx="593">
                  <c:v>-1.0807206184164642E-2</c:v>
                </c:pt>
                <c:pt idx="594">
                  <c:v>6.4953415528745673E-4</c:v>
                </c:pt>
                <c:pt idx="595">
                  <c:v>1.1752677323066063E-2</c:v>
                </c:pt>
                <c:pt idx="596">
                  <c:v>-1.0647047388332442E-3</c:v>
                </c:pt>
                <c:pt idx="597">
                  <c:v>8.0515779895606876E-4</c:v>
                </c:pt>
                <c:pt idx="598">
                  <c:v>2.3837276459901524E-3</c:v>
                </c:pt>
                <c:pt idx="599">
                  <c:v>-1.5651960314416735E-3</c:v>
                </c:pt>
                <c:pt idx="600">
                  <c:v>1.8261455424490869E-3</c:v>
                </c:pt>
                <c:pt idx="601">
                  <c:v>-2.8115694812287373E-3</c:v>
                </c:pt>
                <c:pt idx="602">
                  <c:v>8.6008231073737562E-3</c:v>
                </c:pt>
                <c:pt idx="603">
                  <c:v>3.0609047380443233E-3</c:v>
                </c:pt>
                <c:pt idx="604">
                  <c:v>-2.4256622122830973E-2</c:v>
                </c:pt>
                <c:pt idx="605">
                  <c:v>-7.291959928678704E-3</c:v>
                </c:pt>
                <c:pt idx="606">
                  <c:v>-2.7680416215196679E-3</c:v>
                </c:pt>
                <c:pt idx="607">
                  <c:v>-8.3047662136529476E-3</c:v>
                </c:pt>
                <c:pt idx="608">
                  <c:v>1.9716758663677059E-3</c:v>
                </c:pt>
                <c:pt idx="609">
                  <c:v>3.5695590107305275E-3</c:v>
                </c:pt>
                <c:pt idx="610">
                  <c:v>5.5394188741988426E-3</c:v>
                </c:pt>
                <c:pt idx="611">
                  <c:v>1.0318236124686742E-3</c:v>
                </c:pt>
                <c:pt idx="612">
                  <c:v>-5.5449936628637619E-4</c:v>
                </c:pt>
                <c:pt idx="613">
                  <c:v>5.274885381474359E-3</c:v>
                </c:pt>
                <c:pt idx="614">
                  <c:v>5.1821535880038905E-3</c:v>
                </c:pt>
                <c:pt idx="615">
                  <c:v>3.3344190273072449E-3</c:v>
                </c:pt>
                <c:pt idx="616">
                  <c:v>7.1765604637579195E-3</c:v>
                </c:pt>
                <c:pt idx="617">
                  <c:v>9.5482068001861986E-3</c:v>
                </c:pt>
                <c:pt idx="618">
                  <c:v>-3.1671281940737206E-3</c:v>
                </c:pt>
                <c:pt idx="619">
                  <c:v>3.7008401784754952E-3</c:v>
                </c:pt>
                <c:pt idx="620">
                  <c:v>1.1847971193768458E-2</c:v>
                </c:pt>
                <c:pt idx="621">
                  <c:v>-7.0957346547898537E-3</c:v>
                </c:pt>
                <c:pt idx="622">
                  <c:v>1.4888518790285854E-3</c:v>
                </c:pt>
                <c:pt idx="623">
                  <c:v>1.3458117529803637E-2</c:v>
                </c:pt>
                <c:pt idx="624">
                  <c:v>2.6467712793605269E-3</c:v>
                </c:pt>
                <c:pt idx="625">
                  <c:v>1.8533603283518385E-2</c:v>
                </c:pt>
                <c:pt idx="626">
                  <c:v>8.0813599810671821E-3</c:v>
                </c:pt>
                <c:pt idx="627">
                  <c:v>-2.5403710170771809E-2</c:v>
                </c:pt>
                <c:pt idx="628">
                  <c:v>-5.1252356253156384E-3</c:v>
                </c:pt>
                <c:pt idx="629">
                  <c:v>-9.9140336485534775E-3</c:v>
                </c:pt>
                <c:pt idx="630">
                  <c:v>-1.3722712766894851E-5</c:v>
                </c:pt>
                <c:pt idx="631">
                  <c:v>-1.189160346075635E-4</c:v>
                </c:pt>
                <c:pt idx="632">
                  <c:v>4.568552796419878E-3</c:v>
                </c:pt>
                <c:pt idx="633">
                  <c:v>2.0743411086602048E-2</c:v>
                </c:pt>
                <c:pt idx="634">
                  <c:v>-2.0066730803404709E-2</c:v>
                </c:pt>
                <c:pt idx="635">
                  <c:v>3.1102669543356942E-3</c:v>
                </c:pt>
                <c:pt idx="636">
                  <c:v>-9.1449766579267955E-3</c:v>
                </c:pt>
                <c:pt idx="637">
                  <c:v>2.2402431915224952E-3</c:v>
                </c:pt>
                <c:pt idx="638">
                  <c:v>-1.4647945778190063E-4</c:v>
                </c:pt>
                <c:pt idx="639">
                  <c:v>7.0668717529498437E-3</c:v>
                </c:pt>
                <c:pt idx="640">
                  <c:v>-9.0750872106745151E-3</c:v>
                </c:pt>
                <c:pt idx="641">
                  <c:v>1.4348843095934871E-3</c:v>
                </c:pt>
                <c:pt idx="642">
                  <c:v>-9.791827410171039E-3</c:v>
                </c:pt>
                <c:pt idx="643">
                  <c:v>-1.2486521945664908E-3</c:v>
                </c:pt>
                <c:pt idx="644">
                  <c:v>1.2223957307737399E-2</c:v>
                </c:pt>
                <c:pt idx="645">
                  <c:v>-9.1401346139302619E-3</c:v>
                </c:pt>
                <c:pt idx="646">
                  <c:v>1.3570534975932969E-3</c:v>
                </c:pt>
                <c:pt idx="647">
                  <c:v>5.0813193772110132E-3</c:v>
                </c:pt>
                <c:pt idx="648">
                  <c:v>-1.456588851919971E-2</c:v>
                </c:pt>
                <c:pt idx="649">
                  <c:v>2.0458012972275341E-3</c:v>
                </c:pt>
                <c:pt idx="650">
                  <c:v>1.9775525941632122E-3</c:v>
                </c:pt>
                <c:pt idx="651">
                  <c:v>3.501930822885635E-3</c:v>
                </c:pt>
                <c:pt idx="652">
                  <c:v>2.3770350237704019E-3</c:v>
                </c:pt>
                <c:pt idx="653">
                  <c:v>8.2746632164716338E-3</c:v>
                </c:pt>
                <c:pt idx="654">
                  <c:v>-2.5840068866220811E-3</c:v>
                </c:pt>
                <c:pt idx="655">
                  <c:v>1.8989438269823022E-3</c:v>
                </c:pt>
                <c:pt idx="656">
                  <c:v>1.1385239838863637E-3</c:v>
                </c:pt>
                <c:pt idx="657">
                  <c:v>4.281991386904771E-3</c:v>
                </c:pt>
                <c:pt idx="658">
                  <c:v>1.1893200899826262E-3</c:v>
                </c:pt>
                <c:pt idx="659">
                  <c:v>-2.0854034028877644E-3</c:v>
                </c:pt>
                <c:pt idx="660">
                  <c:v>4.9496101334485232E-3</c:v>
                </c:pt>
                <c:pt idx="661">
                  <c:v>6.5501607682130203E-3</c:v>
                </c:pt>
                <c:pt idx="662">
                  <c:v>-5.697003906472875E-3</c:v>
                </c:pt>
                <c:pt idx="663">
                  <c:v>7.5205377495255465E-3</c:v>
                </c:pt>
                <c:pt idx="664">
                  <c:v>6.9012453845671562E-3</c:v>
                </c:pt>
                <c:pt idx="665">
                  <c:v>2.0812892100030567E-4</c:v>
                </c:pt>
                <c:pt idx="666">
                  <c:v>-2.8431034455853599E-3</c:v>
                </c:pt>
                <c:pt idx="667">
                  <c:v>3.4573414484819764E-3</c:v>
                </c:pt>
                <c:pt idx="668">
                  <c:v>6.7517080260672824E-3</c:v>
                </c:pt>
                <c:pt idx="669">
                  <c:v>1.2938818851745637E-2</c:v>
                </c:pt>
                <c:pt idx="670">
                  <c:v>-1.4341317695127365E-2</c:v>
                </c:pt>
                <c:pt idx="671">
                  <c:v>-2.1484605055478445E-3</c:v>
                </c:pt>
                <c:pt idx="672">
                  <c:v>-2.7861566073726918E-3</c:v>
                </c:pt>
                <c:pt idx="673">
                  <c:v>1.5395184413031782E-2</c:v>
                </c:pt>
                <c:pt idx="674">
                  <c:v>1.430084324014258E-3</c:v>
                </c:pt>
                <c:pt idx="675">
                  <c:v>1.9082903728664391E-3</c:v>
                </c:pt>
                <c:pt idx="676">
                  <c:v>-1.8571905060922322E-2</c:v>
                </c:pt>
                <c:pt idx="677">
                  <c:v>7.5170190008355675E-5</c:v>
                </c:pt>
                <c:pt idx="678">
                  <c:v>4.4705989690252412E-3</c:v>
                </c:pt>
                <c:pt idx="679">
                  <c:v>2.7794121590605236E-3</c:v>
                </c:pt>
                <c:pt idx="680">
                  <c:v>1.4031271244051791E-2</c:v>
                </c:pt>
                <c:pt idx="681">
                  <c:v>-8.901536168930968E-3</c:v>
                </c:pt>
                <c:pt idx="682">
                  <c:v>6.1280999381128076E-3</c:v>
                </c:pt>
                <c:pt idx="683">
                  <c:v>-5.2502391881407151E-3</c:v>
                </c:pt>
                <c:pt idx="684">
                  <c:v>-6.9922530275978723E-4</c:v>
                </c:pt>
                <c:pt idx="685">
                  <c:v>5.2950702608960398E-3</c:v>
                </c:pt>
                <c:pt idx="686">
                  <c:v>-2.8045484676975097E-4</c:v>
                </c:pt>
                <c:pt idx="687">
                  <c:v>2.8092311527436742E-3</c:v>
                </c:pt>
                <c:pt idx="688">
                  <c:v>-1.4902796747552349E-3</c:v>
                </c:pt>
                <c:pt idx="689">
                  <c:v>9.1344566906312874E-3</c:v>
                </c:pt>
                <c:pt idx="690">
                  <c:v>7.3705092042153364E-3</c:v>
                </c:pt>
                <c:pt idx="691">
                  <c:v>-2.089669334205746E-2</c:v>
                </c:pt>
                <c:pt idx="692">
                  <c:v>1.5301245254148998E-3</c:v>
                </c:pt>
                <c:pt idx="693">
                  <c:v>8.4903450997249053E-3</c:v>
                </c:pt>
                <c:pt idx="694">
                  <c:v>4.1168834097331519E-3</c:v>
                </c:pt>
                <c:pt idx="695">
                  <c:v>3.9585388334599791E-3</c:v>
                </c:pt>
                <c:pt idx="696">
                  <c:v>3.6386180392360412E-3</c:v>
                </c:pt>
                <c:pt idx="697">
                  <c:v>-1.2529561173596493E-3</c:v>
                </c:pt>
                <c:pt idx="698">
                  <c:v>5.9847025164927459E-4</c:v>
                </c:pt>
                <c:pt idx="699">
                  <c:v>5.7187969973868658E-3</c:v>
                </c:pt>
                <c:pt idx="700">
                  <c:v>-1.1090560954052364E-4</c:v>
                </c:pt>
                <c:pt idx="701">
                  <c:v>4.6502025246766276E-3</c:v>
                </c:pt>
                <c:pt idx="702">
                  <c:v>5.889013602583093E-3</c:v>
                </c:pt>
                <c:pt idx="703">
                  <c:v>-3.4181772787301723E-3</c:v>
                </c:pt>
                <c:pt idx="704">
                  <c:v>1.205716556035985E-2</c:v>
                </c:pt>
                <c:pt idx="705">
                  <c:v>4.4583147570218529E-3</c:v>
                </c:pt>
                <c:pt idx="706">
                  <c:v>6.115170157969807E-3</c:v>
                </c:pt>
                <c:pt idx="707">
                  <c:v>8.6089630739372147E-4</c:v>
                </c:pt>
                <c:pt idx="708">
                  <c:v>3.3471818074781723E-4</c:v>
                </c:pt>
                <c:pt idx="709">
                  <c:v>-3.8837358925554177E-3</c:v>
                </c:pt>
                <c:pt idx="710">
                  <c:v>-4.9150044348412747E-3</c:v>
                </c:pt>
                <c:pt idx="711">
                  <c:v>-1.0693096742588781E-2</c:v>
                </c:pt>
                <c:pt idx="712">
                  <c:v>1.3163066779855459E-3</c:v>
                </c:pt>
                <c:pt idx="713">
                  <c:v>-1.0073603360960526E-4</c:v>
                </c:pt>
                <c:pt idx="714">
                  <c:v>3.2240054208354518E-3</c:v>
                </c:pt>
                <c:pt idx="715">
                  <c:v>-1.7497581265349949E-3</c:v>
                </c:pt>
                <c:pt idx="716">
                  <c:v>2.1197395985255163E-3</c:v>
                </c:pt>
                <c:pt idx="717">
                  <c:v>7.2130271844821348E-3</c:v>
                </c:pt>
                <c:pt idx="718">
                  <c:v>1.1068410472964363E-2</c:v>
                </c:pt>
                <c:pt idx="719">
                  <c:v>3.7235367161387867E-3</c:v>
                </c:pt>
                <c:pt idx="720">
                  <c:v>2.0810528045100529E-2</c:v>
                </c:pt>
                <c:pt idx="721">
                  <c:v>-8.2323583133956379E-3</c:v>
                </c:pt>
                <c:pt idx="722">
                  <c:v>1.0119964460053588E-4</c:v>
                </c:pt>
                <c:pt idx="723">
                  <c:v>3.4993020329689983E-3</c:v>
                </c:pt>
                <c:pt idx="724">
                  <c:v>2.9243248935313382E-3</c:v>
                </c:pt>
                <c:pt idx="725">
                  <c:v>1.5705163048242765E-2</c:v>
                </c:pt>
                <c:pt idx="726">
                  <c:v>-1.3947360686320076E-2</c:v>
                </c:pt>
                <c:pt idx="727">
                  <c:v>-2.4301567097505528E-3</c:v>
                </c:pt>
                <c:pt idx="728">
                  <c:v>3.1384951832575947E-3</c:v>
                </c:pt>
                <c:pt idx="729">
                  <c:v>2.1500006935486482E-3</c:v>
                </c:pt>
                <c:pt idx="730">
                  <c:v>-1.0582743719202981E-3</c:v>
                </c:pt>
                <c:pt idx="731">
                  <c:v>7.8940982799524662E-3</c:v>
                </c:pt>
                <c:pt idx="732">
                  <c:v>-6.5055568659554419E-3</c:v>
                </c:pt>
                <c:pt idx="733">
                  <c:v>-3.575545274974723E-3</c:v>
                </c:pt>
                <c:pt idx="734">
                  <c:v>4.8390581119051035E-5</c:v>
                </c:pt>
                <c:pt idx="735">
                  <c:v>1.4478397242477126E-2</c:v>
                </c:pt>
                <c:pt idx="736">
                  <c:v>5.9702071670706403E-3</c:v>
                </c:pt>
                <c:pt idx="737">
                  <c:v>-1.7281512308675584E-4</c:v>
                </c:pt>
                <c:pt idx="738">
                  <c:v>-3.6440049617502135E-3</c:v>
                </c:pt>
                <c:pt idx="739">
                  <c:v>9.6904166879174802E-4</c:v>
                </c:pt>
                <c:pt idx="740">
                  <c:v>4.7303004279710681E-3</c:v>
                </c:pt>
                <c:pt idx="741">
                  <c:v>9.0433517457306767E-3</c:v>
                </c:pt>
                <c:pt idx="742">
                  <c:v>8.1771689990202123E-3</c:v>
                </c:pt>
                <c:pt idx="743">
                  <c:v>-1.0785334102592081E-5</c:v>
                </c:pt>
                <c:pt idx="744">
                  <c:v>1.8571208858812582E-2</c:v>
                </c:pt>
                <c:pt idx="745">
                  <c:v>1.1570211197564184E-2</c:v>
                </c:pt>
                <c:pt idx="746">
                  <c:v>-2.0199545596422896E-2</c:v>
                </c:pt>
                <c:pt idx="747">
                  <c:v>9.3229931753493478E-3</c:v>
                </c:pt>
                <c:pt idx="748">
                  <c:v>-1.156870980823832E-2</c:v>
                </c:pt>
                <c:pt idx="749">
                  <c:v>9.3488001520369846E-3</c:v>
                </c:pt>
                <c:pt idx="750">
                  <c:v>-1.5686464960419588E-2</c:v>
                </c:pt>
                <c:pt idx="751">
                  <c:v>-5.5841839883093991E-3</c:v>
                </c:pt>
                <c:pt idx="752">
                  <c:v>-6.6892424899260838E-3</c:v>
                </c:pt>
                <c:pt idx="753">
                  <c:v>5.3281082268634705E-3</c:v>
                </c:pt>
                <c:pt idx="754">
                  <c:v>-3.3218983598796159E-3</c:v>
                </c:pt>
                <c:pt idx="755">
                  <c:v>9.9435285983373589E-4</c:v>
                </c:pt>
                <c:pt idx="756">
                  <c:v>-1.2224659135314564E-2</c:v>
                </c:pt>
                <c:pt idx="757">
                  <c:v>3.2617122311560109E-3</c:v>
                </c:pt>
                <c:pt idx="758">
                  <c:v>2.0704410039338317E-3</c:v>
                </c:pt>
                <c:pt idx="759">
                  <c:v>-2.0238660786976448E-3</c:v>
                </c:pt>
                <c:pt idx="760">
                  <c:v>-7.7888443422675646E-3</c:v>
                </c:pt>
                <c:pt idx="761">
                  <c:v>6.5310369762867637E-3</c:v>
                </c:pt>
                <c:pt idx="762">
                  <c:v>6.9708379213582194E-3</c:v>
                </c:pt>
                <c:pt idx="763">
                  <c:v>1.1860690795385098E-2</c:v>
                </c:pt>
                <c:pt idx="764">
                  <c:v>-4.3585926540894437E-3</c:v>
                </c:pt>
                <c:pt idx="765">
                  <c:v>-1.8662680532413045E-3</c:v>
                </c:pt>
                <c:pt idx="766">
                  <c:v>-2.2060697210694036E-3</c:v>
                </c:pt>
                <c:pt idx="767">
                  <c:v>4.1890494204044337E-3</c:v>
                </c:pt>
                <c:pt idx="768">
                  <c:v>1.0997559515087074E-2</c:v>
                </c:pt>
                <c:pt idx="769">
                  <c:v>1.1108753470914001E-2</c:v>
                </c:pt>
                <c:pt idx="770">
                  <c:v>1.363162715497257E-2</c:v>
                </c:pt>
                <c:pt idx="771">
                  <c:v>-2.4331384410547385E-2</c:v>
                </c:pt>
                <c:pt idx="772">
                  <c:v>-3.895874553560108E-3</c:v>
                </c:pt>
                <c:pt idx="773">
                  <c:v>3.2085484382649021E-4</c:v>
                </c:pt>
                <c:pt idx="774">
                  <c:v>3.140872753968571E-3</c:v>
                </c:pt>
                <c:pt idx="775">
                  <c:v>4.4682914121985107E-4</c:v>
                </c:pt>
                <c:pt idx="776">
                  <c:v>3.6840337355086294E-3</c:v>
                </c:pt>
                <c:pt idx="777">
                  <c:v>-7.586063986017022E-3</c:v>
                </c:pt>
                <c:pt idx="778">
                  <c:v>5.1020224200537534E-4</c:v>
                </c:pt>
                <c:pt idx="779">
                  <c:v>-2.4907070550851396E-3</c:v>
                </c:pt>
                <c:pt idx="780">
                  <c:v>-2.2804832973886136E-3</c:v>
                </c:pt>
                <c:pt idx="781">
                  <c:v>-6.3770803062851433E-3</c:v>
                </c:pt>
                <c:pt idx="782">
                  <c:v>6.2410752086337062E-3</c:v>
                </c:pt>
                <c:pt idx="783">
                  <c:v>-1.5493434545165163E-3</c:v>
                </c:pt>
                <c:pt idx="784">
                  <c:v>2.4544757454791899E-4</c:v>
                </c:pt>
                <c:pt idx="785">
                  <c:v>1.1432350889273524E-2</c:v>
                </c:pt>
                <c:pt idx="786">
                  <c:v>-1.4224265743509545E-2</c:v>
                </c:pt>
                <c:pt idx="787">
                  <c:v>5.6387972242530893E-3</c:v>
                </c:pt>
                <c:pt idx="788">
                  <c:v>-8.0771239694932273E-4</c:v>
                </c:pt>
                <c:pt idx="789">
                  <c:v>2.3154061765753298E-3</c:v>
                </c:pt>
                <c:pt idx="790">
                  <c:v>1.2066312828309611E-2</c:v>
                </c:pt>
                <c:pt idx="791">
                  <c:v>-6.805085254618648E-4</c:v>
                </c:pt>
                <c:pt idx="792">
                  <c:v>3.8778663880496556E-3</c:v>
                </c:pt>
                <c:pt idx="793">
                  <c:v>-6.6751943680882775E-3</c:v>
                </c:pt>
                <c:pt idx="794">
                  <c:v>5.1887652744846413E-3</c:v>
                </c:pt>
                <c:pt idx="795">
                  <c:v>2.1054632384658323E-3</c:v>
                </c:pt>
                <c:pt idx="796">
                  <c:v>1.697347290786877E-2</c:v>
                </c:pt>
                <c:pt idx="797">
                  <c:v>3.280143662460322E-3</c:v>
                </c:pt>
                <c:pt idx="798">
                  <c:v>-1.5176641488574449E-2</c:v>
                </c:pt>
                <c:pt idx="799">
                  <c:v>4.8422486192025715E-3</c:v>
                </c:pt>
                <c:pt idx="800">
                  <c:v>1.5488201607100072E-2</c:v>
                </c:pt>
                <c:pt idx="801">
                  <c:v>7.5680121268806966E-2</c:v>
                </c:pt>
                <c:pt idx="802">
                  <c:v>-4.6368471846852666E-3</c:v>
                </c:pt>
                <c:pt idx="803">
                  <c:v>1.2419634967549165E-2</c:v>
                </c:pt>
                <c:pt idx="804">
                  <c:v>2.4396486606279133E-2</c:v>
                </c:pt>
                <c:pt idx="805">
                  <c:v>2.4401318229683833E-2</c:v>
                </c:pt>
                <c:pt idx="806">
                  <c:v>2.1091627777390931E-2</c:v>
                </c:pt>
                <c:pt idx="807">
                  <c:v>5.3767558707740193E-3</c:v>
                </c:pt>
                <c:pt idx="808">
                  <c:v>-3.1720891160147424E-4</c:v>
                </c:pt>
                <c:pt idx="809">
                  <c:v>-3.3724681122718647E-2</c:v>
                </c:pt>
                <c:pt idx="810">
                  <c:v>-1.7744574470735741E-2</c:v>
                </c:pt>
                <c:pt idx="811">
                  <c:v>-1.9048239789475452E-2</c:v>
                </c:pt>
                <c:pt idx="812">
                  <c:v>1.2008954153251317E-2</c:v>
                </c:pt>
                <c:pt idx="813">
                  <c:v>-5.2946569288925271E-4</c:v>
                </c:pt>
                <c:pt idx="814">
                  <c:v>-1.5282150740067446E-2</c:v>
                </c:pt>
                <c:pt idx="815">
                  <c:v>-2.6989734189559744E-3</c:v>
                </c:pt>
                <c:pt idx="816">
                  <c:v>1.3695688289376839E-3</c:v>
                </c:pt>
                <c:pt idx="817">
                  <c:v>2.0349690537517784E-2</c:v>
                </c:pt>
                <c:pt idx="818">
                  <c:v>-2.109412626526308E-2</c:v>
                </c:pt>
                <c:pt idx="819">
                  <c:v>-1.2026008517243003E-3</c:v>
                </c:pt>
                <c:pt idx="820">
                  <c:v>-6.3623528655692985E-3</c:v>
                </c:pt>
                <c:pt idx="821">
                  <c:v>6.5658474855512239E-3</c:v>
                </c:pt>
                <c:pt idx="822">
                  <c:v>7.0990280825906638E-3</c:v>
                </c:pt>
                <c:pt idx="823">
                  <c:v>6.1327324866857769E-3</c:v>
                </c:pt>
                <c:pt idx="824">
                  <c:v>-2.7494862586968649E-3</c:v>
                </c:pt>
                <c:pt idx="825">
                  <c:v>4.8420832247166867E-3</c:v>
                </c:pt>
                <c:pt idx="826">
                  <c:v>9.7391023196431448E-3</c:v>
                </c:pt>
                <c:pt idx="827">
                  <c:v>1.7412790938720057E-4</c:v>
                </c:pt>
                <c:pt idx="828">
                  <c:v>4.2885931748914974E-3</c:v>
                </c:pt>
                <c:pt idx="829">
                  <c:v>-5.9249969474780562E-3</c:v>
                </c:pt>
                <c:pt idx="830">
                  <c:v>-2.3124872245405825E-3</c:v>
                </c:pt>
                <c:pt idx="831">
                  <c:v>2.402075413454674E-2</c:v>
                </c:pt>
                <c:pt idx="832">
                  <c:v>-6.9205605318081176E-3</c:v>
                </c:pt>
                <c:pt idx="833">
                  <c:v>-8.2544468646013058E-3</c:v>
                </c:pt>
                <c:pt idx="834">
                  <c:v>6.1640448873208076E-3</c:v>
                </c:pt>
                <c:pt idx="835">
                  <c:v>-4.0066443518834705E-3</c:v>
                </c:pt>
                <c:pt idx="836">
                  <c:v>-3.7391175088084427E-2</c:v>
                </c:pt>
                <c:pt idx="837">
                  <c:v>-1.216787379700357E-2</c:v>
                </c:pt>
                <c:pt idx="838">
                  <c:v>-6.8815746430134217E-3</c:v>
                </c:pt>
                <c:pt idx="839">
                  <c:v>1.2806017446964635E-3</c:v>
                </c:pt>
                <c:pt idx="840">
                  <c:v>3.1770350839688266E-3</c:v>
                </c:pt>
                <c:pt idx="841">
                  <c:v>3.5239385475969165E-3</c:v>
                </c:pt>
                <c:pt idx="842">
                  <c:v>2.0322735388431656E-3</c:v>
                </c:pt>
                <c:pt idx="843">
                  <c:v>-3.7775283661642955E-3</c:v>
                </c:pt>
                <c:pt idx="844">
                  <c:v>1.3965963743987952E-2</c:v>
                </c:pt>
                <c:pt idx="845">
                  <c:v>-1.5869498112281555E-2</c:v>
                </c:pt>
                <c:pt idx="846">
                  <c:v>1.7854733165897141E-2</c:v>
                </c:pt>
                <c:pt idx="847">
                  <c:v>-8.8731056069245584E-3</c:v>
                </c:pt>
                <c:pt idx="848">
                  <c:v>-4.4159674386989867E-3</c:v>
                </c:pt>
                <c:pt idx="849">
                  <c:v>1.8962758955873626E-2</c:v>
                </c:pt>
                <c:pt idx="850">
                  <c:v>-1.84345955910592E-3</c:v>
                </c:pt>
                <c:pt idx="851">
                  <c:v>-1.1137451178706792E-2</c:v>
                </c:pt>
                <c:pt idx="852">
                  <c:v>-2.5977029368199345E-3</c:v>
                </c:pt>
                <c:pt idx="853">
                  <c:v>-6.4297217154640762E-3</c:v>
                </c:pt>
                <c:pt idx="854">
                  <c:v>8.0187370089870313E-3</c:v>
                </c:pt>
                <c:pt idx="855">
                  <c:v>7.5880260948180123E-5</c:v>
                </c:pt>
                <c:pt idx="856">
                  <c:v>2.2784411998374443E-2</c:v>
                </c:pt>
                <c:pt idx="857">
                  <c:v>-3.0358931756542251E-3</c:v>
                </c:pt>
                <c:pt idx="858">
                  <c:v>-1.3258378656401226E-2</c:v>
                </c:pt>
                <c:pt idx="859">
                  <c:v>7.9322648975506116E-3</c:v>
                </c:pt>
                <c:pt idx="860">
                  <c:v>-6.8142415234293541E-3</c:v>
                </c:pt>
                <c:pt idx="861">
                  <c:v>1.815459819098697E-3</c:v>
                </c:pt>
                <c:pt idx="862">
                  <c:v>-1.5756448343837604E-2</c:v>
                </c:pt>
                <c:pt idx="863">
                  <c:v>-6.0966114824444473E-3</c:v>
                </c:pt>
                <c:pt idx="864">
                  <c:v>9.0135421908159596E-3</c:v>
                </c:pt>
                <c:pt idx="865">
                  <c:v>2.4132754592617101E-2</c:v>
                </c:pt>
                <c:pt idx="866">
                  <c:v>4.0883358693695193E-3</c:v>
                </c:pt>
                <c:pt idx="867">
                  <c:v>8.9864548128715249E-4</c:v>
                </c:pt>
                <c:pt idx="868">
                  <c:v>-9.7722840915079878E-3</c:v>
                </c:pt>
                <c:pt idx="869">
                  <c:v>8.9620249022397402E-3</c:v>
                </c:pt>
                <c:pt idx="870">
                  <c:v>2.7871606032079388E-3</c:v>
                </c:pt>
                <c:pt idx="871">
                  <c:v>1.9282185927600004E-2</c:v>
                </c:pt>
                <c:pt idx="872">
                  <c:v>-1.4269700429018317E-2</c:v>
                </c:pt>
                <c:pt idx="873">
                  <c:v>-2.1336065210113886E-2</c:v>
                </c:pt>
                <c:pt idx="874">
                  <c:v>6.0459246815744994E-3</c:v>
                </c:pt>
                <c:pt idx="875">
                  <c:v>-2.1621096359639713E-3</c:v>
                </c:pt>
                <c:pt idx="876">
                  <c:v>-3.3915540015697632E-3</c:v>
                </c:pt>
                <c:pt idx="877">
                  <c:v>-1.5362273926448622E-2</c:v>
                </c:pt>
                <c:pt idx="878">
                  <c:v>-6.6704783685911373E-4</c:v>
                </c:pt>
                <c:pt idx="879">
                  <c:v>-1.3157585398920091E-2</c:v>
                </c:pt>
                <c:pt idx="880">
                  <c:v>2.1793849814848443E-3</c:v>
                </c:pt>
                <c:pt idx="881">
                  <c:v>4.6869267095643874E-3</c:v>
                </c:pt>
                <c:pt idx="882">
                  <c:v>-3.1188056508195672E-3</c:v>
                </c:pt>
                <c:pt idx="883">
                  <c:v>-4.6388907374856903E-3</c:v>
                </c:pt>
                <c:pt idx="884">
                  <c:v>2.0273751562668307E-2</c:v>
                </c:pt>
                <c:pt idx="885">
                  <c:v>-9.6455264099931659E-3</c:v>
                </c:pt>
                <c:pt idx="886">
                  <c:v>1.7251854951634504E-2</c:v>
                </c:pt>
                <c:pt idx="887">
                  <c:v>1.005281436127925E-2</c:v>
                </c:pt>
                <c:pt idx="888">
                  <c:v>-1.206955048352476E-2</c:v>
                </c:pt>
                <c:pt idx="889">
                  <c:v>-1.2411449462996549E-2</c:v>
                </c:pt>
                <c:pt idx="890">
                  <c:v>-7.4347979242391782E-3</c:v>
                </c:pt>
                <c:pt idx="891">
                  <c:v>1.4852790215572176E-2</c:v>
                </c:pt>
                <c:pt idx="892">
                  <c:v>-8.3653834728223408E-3</c:v>
                </c:pt>
                <c:pt idx="893">
                  <c:v>2.4851124633139543E-2</c:v>
                </c:pt>
                <c:pt idx="894">
                  <c:v>-1.8334721099516615E-3</c:v>
                </c:pt>
                <c:pt idx="895">
                  <c:v>-1.9148875938740373E-3</c:v>
                </c:pt>
                <c:pt idx="896">
                  <c:v>7.2958506122648981E-3</c:v>
                </c:pt>
                <c:pt idx="897">
                  <c:v>-1.8175977619555583E-3</c:v>
                </c:pt>
                <c:pt idx="898">
                  <c:v>9.6933915785324398E-3</c:v>
                </c:pt>
                <c:pt idx="899">
                  <c:v>-2.9160887103203192E-2</c:v>
                </c:pt>
                <c:pt idx="900">
                  <c:v>1.3939014286580509E-2</c:v>
                </c:pt>
                <c:pt idx="901">
                  <c:v>-6.1753808151502332E-3</c:v>
                </c:pt>
                <c:pt idx="902">
                  <c:v>4.1744391227627187E-3</c:v>
                </c:pt>
                <c:pt idx="903">
                  <c:v>-7.4500047037913131E-3</c:v>
                </c:pt>
                <c:pt idx="904">
                  <c:v>8.7855328463026794E-3</c:v>
                </c:pt>
                <c:pt idx="905">
                  <c:v>2.8394507986344575E-2</c:v>
                </c:pt>
                <c:pt idx="906">
                  <c:v>-4.8643800911709612E-3</c:v>
                </c:pt>
                <c:pt idx="907">
                  <c:v>4.9131987706618752E-3</c:v>
                </c:pt>
                <c:pt idx="908">
                  <c:v>-4.7061198158870554E-2</c:v>
                </c:pt>
                <c:pt idx="909">
                  <c:v>-8.1823552386502962E-3</c:v>
                </c:pt>
                <c:pt idx="910">
                  <c:v>-1.5536603085294032E-2</c:v>
                </c:pt>
                <c:pt idx="911">
                  <c:v>-4.2845132258131358E-3</c:v>
                </c:pt>
                <c:pt idx="912">
                  <c:v>3.7073172678262933E-2</c:v>
                </c:pt>
                <c:pt idx="913">
                  <c:v>-2.0707314062258231E-3</c:v>
                </c:pt>
                <c:pt idx="914">
                  <c:v>3.363058425962695E-2</c:v>
                </c:pt>
                <c:pt idx="915">
                  <c:v>2.0196187940656696E-2</c:v>
                </c:pt>
                <c:pt idx="916">
                  <c:v>1.4341573952600939E-2</c:v>
                </c:pt>
                <c:pt idx="917">
                  <c:v>-1.5917793347431375E-2</c:v>
                </c:pt>
                <c:pt idx="918">
                  <c:v>1.7627336981790531E-2</c:v>
                </c:pt>
                <c:pt idx="919">
                  <c:v>1.791048664420436E-2</c:v>
                </c:pt>
                <c:pt idx="920">
                  <c:v>1.4610421792502493E-2</c:v>
                </c:pt>
                <c:pt idx="921">
                  <c:v>2.1453192217002259E-2</c:v>
                </c:pt>
                <c:pt idx="922">
                  <c:v>-2.0020470368564691E-4</c:v>
                </c:pt>
                <c:pt idx="923">
                  <c:v>-1.145880123994325E-2</c:v>
                </c:pt>
                <c:pt idx="924">
                  <c:v>8.707628259192024E-3</c:v>
                </c:pt>
                <c:pt idx="925">
                  <c:v>-8.932183872272903E-3</c:v>
                </c:pt>
                <c:pt idx="926">
                  <c:v>5.159632787314461E-2</c:v>
                </c:pt>
                <c:pt idx="927">
                  <c:v>1.0530922298175316E-3</c:v>
                </c:pt>
                <c:pt idx="928">
                  <c:v>-1.6529534286930714E-2</c:v>
                </c:pt>
                <c:pt idx="929">
                  <c:v>-2.8518725544997237E-2</c:v>
                </c:pt>
                <c:pt idx="930">
                  <c:v>-3.9463545216047446E-3</c:v>
                </c:pt>
                <c:pt idx="931">
                  <c:v>-1.306037400761384E-2</c:v>
                </c:pt>
                <c:pt idx="932">
                  <c:v>1.0707684652022653E-2</c:v>
                </c:pt>
                <c:pt idx="933">
                  <c:v>1.5351718102215361E-2</c:v>
                </c:pt>
                <c:pt idx="934">
                  <c:v>-1.1097157566253957E-2</c:v>
                </c:pt>
                <c:pt idx="935">
                  <c:v>2.3959453934581099E-2</c:v>
                </c:pt>
                <c:pt idx="936">
                  <c:v>-4.24195897799301E-2</c:v>
                </c:pt>
                <c:pt idx="937">
                  <c:v>-2.1179120166298637E-2</c:v>
                </c:pt>
                <c:pt idx="938">
                  <c:v>2.2171697167703508E-2</c:v>
                </c:pt>
                <c:pt idx="939">
                  <c:v>1.4323257703217962E-2</c:v>
                </c:pt>
                <c:pt idx="940">
                  <c:v>2.54795917438293E-2</c:v>
                </c:pt>
                <c:pt idx="941">
                  <c:v>-1.2958885643675644E-2</c:v>
                </c:pt>
                <c:pt idx="942">
                  <c:v>8.8852622512352042E-3</c:v>
                </c:pt>
                <c:pt idx="943">
                  <c:v>1.2470567716054815E-2</c:v>
                </c:pt>
                <c:pt idx="944">
                  <c:v>-3.7727182386325997E-2</c:v>
                </c:pt>
                <c:pt idx="945">
                  <c:v>6.5103211595440857E-3</c:v>
                </c:pt>
                <c:pt idx="946">
                  <c:v>3.4217132243411719E-2</c:v>
                </c:pt>
                <c:pt idx="947">
                  <c:v>-8.176915373520055E-4</c:v>
                </c:pt>
                <c:pt idx="948">
                  <c:v>-3.7620111805937717E-2</c:v>
                </c:pt>
                <c:pt idx="949">
                  <c:v>3.7853489687917907E-3</c:v>
                </c:pt>
                <c:pt idx="950">
                  <c:v>1.4428000675257513E-2</c:v>
                </c:pt>
                <c:pt idx="951">
                  <c:v>1.0094023121620666E-3</c:v>
                </c:pt>
                <c:pt idx="952">
                  <c:v>2.1198120631180872E-2</c:v>
                </c:pt>
                <c:pt idx="953">
                  <c:v>4.6108150523037406E-2</c:v>
                </c:pt>
                <c:pt idx="954">
                  <c:v>-1.5726280277472471E-2</c:v>
                </c:pt>
                <c:pt idx="955">
                  <c:v>3.2610452458143868E-3</c:v>
                </c:pt>
                <c:pt idx="956">
                  <c:v>-4.296516018671015E-2</c:v>
                </c:pt>
                <c:pt idx="957">
                  <c:v>4.0219161312866625E-3</c:v>
                </c:pt>
                <c:pt idx="958">
                  <c:v>6.209367366120766E-3</c:v>
                </c:pt>
                <c:pt idx="959">
                  <c:v>-4.2277235131768398E-2</c:v>
                </c:pt>
                <c:pt idx="960">
                  <c:v>2.5106603794869509E-2</c:v>
                </c:pt>
                <c:pt idx="961">
                  <c:v>4.4688523817380421E-2</c:v>
                </c:pt>
                <c:pt idx="962">
                  <c:v>8.3894734959673478E-2</c:v>
                </c:pt>
                <c:pt idx="963">
                  <c:v>-3.3217249555423933E-2</c:v>
                </c:pt>
                <c:pt idx="964">
                  <c:v>5.0136169109064932E-2</c:v>
                </c:pt>
                <c:pt idx="965">
                  <c:v>2.6808066388980478E-2</c:v>
                </c:pt>
                <c:pt idx="966">
                  <c:v>-5.9356978591004528E-2</c:v>
                </c:pt>
                <c:pt idx="967">
                  <c:v>2.8422294703539519E-2</c:v>
                </c:pt>
                <c:pt idx="968">
                  <c:v>-5.7522897464039047E-2</c:v>
                </c:pt>
                <c:pt idx="969">
                  <c:v>1.8322264147210943E-2</c:v>
                </c:pt>
                <c:pt idx="970">
                  <c:v>-0.12276774578385119</c:v>
                </c:pt>
                <c:pt idx="971">
                  <c:v>-5.685188100789107E-3</c:v>
                </c:pt>
                <c:pt idx="972">
                  <c:v>-1.5144724516823804E-2</c:v>
                </c:pt>
                <c:pt idx="973">
                  <c:v>-8.390557898157458E-2</c:v>
                </c:pt>
                <c:pt idx="974">
                  <c:v>-4.1407546958646679E-2</c:v>
                </c:pt>
                <c:pt idx="975">
                  <c:v>-1.8992148057874858E-2</c:v>
                </c:pt>
                <c:pt idx="976">
                  <c:v>1.3298301370066268E-2</c:v>
                </c:pt>
                <c:pt idx="977">
                  <c:v>1.1183983560575372E-2</c:v>
                </c:pt>
                <c:pt idx="978">
                  <c:v>4.4482946948154467E-3</c:v>
                </c:pt>
                <c:pt idx="979">
                  <c:v>-3.3790668898755483E-2</c:v>
                </c:pt>
                <c:pt idx="980">
                  <c:v>-3.3239218583704933E-2</c:v>
                </c:pt>
                <c:pt idx="981">
                  <c:v>8.5744267282672482E-4</c:v>
                </c:pt>
                <c:pt idx="982">
                  <c:v>-1.937025520255109E-2</c:v>
                </c:pt>
                <c:pt idx="983">
                  <c:v>-3.9446276112323653E-2</c:v>
                </c:pt>
                <c:pt idx="984">
                  <c:v>-5.374197911683698E-3</c:v>
                </c:pt>
                <c:pt idx="985">
                  <c:v>-8.0081947362563577E-3</c:v>
                </c:pt>
                <c:pt idx="986">
                  <c:v>8.9849128750729701E-3</c:v>
                </c:pt>
                <c:pt idx="987">
                  <c:v>-4.7864343282478794E-3</c:v>
                </c:pt>
                <c:pt idx="988">
                  <c:v>2.7350540008401758E-3</c:v>
                </c:pt>
                <c:pt idx="989">
                  <c:v>-3.9043908395343108E-3</c:v>
                </c:pt>
                <c:pt idx="990">
                  <c:v>-1.8985278628209645E-3</c:v>
                </c:pt>
                <c:pt idx="991">
                  <c:v>8.2530108542699931E-3</c:v>
                </c:pt>
                <c:pt idx="992">
                  <c:v>6.4980293134431211E-3</c:v>
                </c:pt>
                <c:pt idx="993">
                  <c:v>-2.3350885194245441E-3</c:v>
                </c:pt>
                <c:pt idx="994">
                  <c:v>-1.396116048213214E-3</c:v>
                </c:pt>
                <c:pt idx="995">
                  <c:v>8.8181241019815726E-3</c:v>
                </c:pt>
                <c:pt idx="996">
                  <c:v>8.4835005602310609E-3</c:v>
                </c:pt>
                <c:pt idx="997">
                  <c:v>1.7580767113986928E-2</c:v>
                </c:pt>
                <c:pt idx="998">
                  <c:v>4.5071421928444266E-3</c:v>
                </c:pt>
                <c:pt idx="999">
                  <c:v>-1.1143147636913597E-2</c:v>
                </c:pt>
                <c:pt idx="1000">
                  <c:v>-1.3958276307370898E-2</c:v>
                </c:pt>
                <c:pt idx="1001">
                  <c:v>4.9056501884972015E-3</c:v>
                </c:pt>
                <c:pt idx="1002">
                  <c:v>1.0711203441229777E-2</c:v>
                </c:pt>
                <c:pt idx="1003">
                  <c:v>-2.6765113059529222E-2</c:v>
                </c:pt>
                <c:pt idx="1004">
                  <c:v>8.7863103022711719E-3</c:v>
                </c:pt>
                <c:pt idx="1005">
                  <c:v>-6.5197355506090293E-3</c:v>
                </c:pt>
                <c:pt idx="1006">
                  <c:v>-5.7906149365116732E-3</c:v>
                </c:pt>
                <c:pt idx="1007">
                  <c:v>-5.3549043026779319E-3</c:v>
                </c:pt>
                <c:pt idx="1008">
                  <c:v>-3.6356364494682936E-3</c:v>
                </c:pt>
                <c:pt idx="1009">
                  <c:v>1.0215216682149419E-2</c:v>
                </c:pt>
                <c:pt idx="1010">
                  <c:v>1.064215986115391E-3</c:v>
                </c:pt>
                <c:pt idx="1011">
                  <c:v>-1.3706589591931939E-3</c:v>
                </c:pt>
                <c:pt idx="1012">
                  <c:v>7.8692674457525591E-4</c:v>
                </c:pt>
                <c:pt idx="1013">
                  <c:v>-1.6067290475063611E-4</c:v>
                </c:pt>
                <c:pt idx="1014">
                  <c:v>-9.0028216564208563E-4</c:v>
                </c:pt>
                <c:pt idx="1015">
                  <c:v>1.9151052893384701E-3</c:v>
                </c:pt>
                <c:pt idx="1016">
                  <c:v>3.1019484893592963E-3</c:v>
                </c:pt>
                <c:pt idx="1017">
                  <c:v>-2.0619962451706719E-4</c:v>
                </c:pt>
                <c:pt idx="1018">
                  <c:v>-5.0577747776365811E-3</c:v>
                </c:pt>
                <c:pt idx="1019">
                  <c:v>4.4028800794504441E-4</c:v>
                </c:pt>
                <c:pt idx="1020">
                  <c:v>9.9093647508783356E-3</c:v>
                </c:pt>
                <c:pt idx="1021">
                  <c:v>-9.138054689195152E-3</c:v>
                </c:pt>
                <c:pt idx="1022">
                  <c:v>1.3301555552238664E-3</c:v>
                </c:pt>
                <c:pt idx="1023">
                  <c:v>1.3019946757717449E-3</c:v>
                </c:pt>
                <c:pt idx="1024">
                  <c:v>8.2464318484731791E-3</c:v>
                </c:pt>
                <c:pt idx="1025">
                  <c:v>2.1276595744679216E-3</c:v>
                </c:pt>
                <c:pt idx="1026">
                  <c:v>-1.4510091718523688E-3</c:v>
                </c:pt>
                <c:pt idx="1027">
                  <c:v>-3.9054285456784354E-3</c:v>
                </c:pt>
                <c:pt idx="1028">
                  <c:v>1.2272301833749388E-2</c:v>
                </c:pt>
                <c:pt idx="1029">
                  <c:v>5.9072848582490955E-3</c:v>
                </c:pt>
                <c:pt idx="1030">
                  <c:v>3.9891620371002023E-3</c:v>
                </c:pt>
                <c:pt idx="1031">
                  <c:v>2.1973211491734812E-3</c:v>
                </c:pt>
                <c:pt idx="1032">
                  <c:v>1.846760032549577E-3</c:v>
                </c:pt>
                <c:pt idx="1033">
                  <c:v>-5.9026790260749973E-3</c:v>
                </c:pt>
                <c:pt idx="1034">
                  <c:v>1.2127793434513201E-2</c:v>
                </c:pt>
                <c:pt idx="1035">
                  <c:v>3.2243158243216996E-4</c:v>
                </c:pt>
                <c:pt idx="1036">
                  <c:v>1.2651862509210465E-2</c:v>
                </c:pt>
                <c:pt idx="1037">
                  <c:v>-1.0285583938452358E-2</c:v>
                </c:pt>
                <c:pt idx="1038">
                  <c:v>-2.0055307467862993E-2</c:v>
                </c:pt>
                <c:pt idx="1039">
                  <c:v>-1.2769080896778418E-3</c:v>
                </c:pt>
                <c:pt idx="1040">
                  <c:v>-2.3823825174966728E-3</c:v>
                </c:pt>
                <c:pt idx="1041">
                  <c:v>-4.688327413897575E-4</c:v>
                </c:pt>
                <c:pt idx="1042">
                  <c:v>8.0339451058764055E-4</c:v>
                </c:pt>
                <c:pt idx="1043">
                  <c:v>5.3842355420632426E-3</c:v>
                </c:pt>
                <c:pt idx="1044">
                  <c:v>2.026793806036542E-3</c:v>
                </c:pt>
                <c:pt idx="1045">
                  <c:v>-2.1750822442369033E-3</c:v>
                </c:pt>
                <c:pt idx="1046">
                  <c:v>-2.5418637513645592E-3</c:v>
                </c:pt>
                <c:pt idx="1047">
                  <c:v>-3.49759434988417E-3</c:v>
                </c:pt>
                <c:pt idx="1048">
                  <c:v>-1.5961557565156159E-3</c:v>
                </c:pt>
                <c:pt idx="1049">
                  <c:v>6.4716967063656039E-3</c:v>
                </c:pt>
                <c:pt idx="1050">
                  <c:v>-1.0174214376283963E-3</c:v>
                </c:pt>
                <c:pt idx="1051">
                  <c:v>-2.138603826175034E-3</c:v>
                </c:pt>
                <c:pt idx="1052">
                  <c:v>4.3995235687550593E-3</c:v>
                </c:pt>
                <c:pt idx="1053">
                  <c:v>6.9952629166158964E-4</c:v>
                </c:pt>
                <c:pt idx="1054">
                  <c:v>-2.1897847390672798E-4</c:v>
                </c:pt>
                <c:pt idx="1055">
                  <c:v>4.1334710588845081E-3</c:v>
                </c:pt>
                <c:pt idx="1056">
                  <c:v>3.3949672389936847E-3</c:v>
                </c:pt>
                <c:pt idx="1057">
                  <c:v>3.8785776831551377E-3</c:v>
                </c:pt>
                <c:pt idx="1058">
                  <c:v>1.0831515353469046E-2</c:v>
                </c:pt>
                <c:pt idx="1059">
                  <c:v>5.590014415710165E-3</c:v>
                </c:pt>
                <c:pt idx="1060">
                  <c:v>-6.2453714703939456E-3</c:v>
                </c:pt>
                <c:pt idx="1061">
                  <c:v>4.4824690686986468E-3</c:v>
                </c:pt>
                <c:pt idx="1062">
                  <c:v>1.6699909433093296E-3</c:v>
                </c:pt>
                <c:pt idx="1063">
                  <c:v>1.4714748826927249E-3</c:v>
                </c:pt>
                <c:pt idx="1064">
                  <c:v>6.65337867435567E-3</c:v>
                </c:pt>
                <c:pt idx="1065">
                  <c:v>5.4639299258505414E-3</c:v>
                </c:pt>
                <c:pt idx="1066">
                  <c:v>-7.5118997329293169E-4</c:v>
                </c:pt>
                <c:pt idx="1067">
                  <c:v>1.653580249099118E-3</c:v>
                </c:pt>
                <c:pt idx="1068">
                  <c:v>2.1468174761589687E-3</c:v>
                </c:pt>
                <c:pt idx="1069">
                  <c:v>-6.4903130051277014E-3</c:v>
                </c:pt>
                <c:pt idx="1070">
                  <c:v>-4.1829767066299262E-3</c:v>
                </c:pt>
                <c:pt idx="1071">
                  <c:v>-9.0318394261723611E-4</c:v>
                </c:pt>
                <c:pt idx="1072">
                  <c:v>1.0449967039276364E-2</c:v>
                </c:pt>
                <c:pt idx="1073">
                  <c:v>-3.9537691422438792E-3</c:v>
                </c:pt>
                <c:pt idx="1074">
                  <c:v>1.7315341036622023E-2</c:v>
                </c:pt>
                <c:pt idx="1075">
                  <c:v>1.27128969257011E-2</c:v>
                </c:pt>
                <c:pt idx="1076">
                  <c:v>7.7923696354154082E-3</c:v>
                </c:pt>
                <c:pt idx="1077">
                  <c:v>-1.1770117773620359E-2</c:v>
                </c:pt>
                <c:pt idx="1078">
                  <c:v>6.0656084193342341E-3</c:v>
                </c:pt>
                <c:pt idx="1079">
                  <c:v>9.1105157967701356E-3</c:v>
                </c:pt>
                <c:pt idx="1080">
                  <c:v>2.9505215968961274E-3</c:v>
                </c:pt>
                <c:pt idx="1081">
                  <c:v>-3.1238220461159427E-2</c:v>
                </c:pt>
                <c:pt idx="1082">
                  <c:v>-1.4118169217248289E-2</c:v>
                </c:pt>
                <c:pt idx="1083">
                  <c:v>6.5968393321254037E-3</c:v>
                </c:pt>
                <c:pt idx="1084">
                  <c:v>3.5601371391158487E-3</c:v>
                </c:pt>
                <c:pt idx="1085">
                  <c:v>6.5851212435974471E-3</c:v>
                </c:pt>
                <c:pt idx="1086">
                  <c:v>-7.9117606821206277E-3</c:v>
                </c:pt>
                <c:pt idx="1087">
                  <c:v>-4.3155808452155497E-4</c:v>
                </c:pt>
                <c:pt idx="1088">
                  <c:v>-1.0546884609842544E-2</c:v>
                </c:pt>
                <c:pt idx="1089">
                  <c:v>5.6016172240009876E-3</c:v>
                </c:pt>
                <c:pt idx="1090">
                  <c:v>6.8372875023352542E-3</c:v>
                </c:pt>
                <c:pt idx="1091">
                  <c:v>9.1532202774091687E-4</c:v>
                </c:pt>
                <c:pt idx="1092">
                  <c:v>2.3704846105927491E-3</c:v>
                </c:pt>
                <c:pt idx="1093">
                  <c:v>-9.412143309297627E-3</c:v>
                </c:pt>
                <c:pt idx="1094">
                  <c:v>2.232910261817711E-3</c:v>
                </c:pt>
                <c:pt idx="1095">
                  <c:v>4.4143351975591827E-3</c:v>
                </c:pt>
                <c:pt idx="1096">
                  <c:v>4.442887000488227E-3</c:v>
                </c:pt>
                <c:pt idx="1097">
                  <c:v>7.6221830576406191E-4</c:v>
                </c:pt>
                <c:pt idx="1098">
                  <c:v>-2.683802076734576E-3</c:v>
                </c:pt>
                <c:pt idx="1099">
                  <c:v>1.8986764687478619E-3</c:v>
                </c:pt>
                <c:pt idx="1100">
                  <c:v>1.1080843156359155E-2</c:v>
                </c:pt>
                <c:pt idx="1101">
                  <c:v>1.2074488617965118E-2</c:v>
                </c:pt>
                <c:pt idx="1102">
                  <c:v>-4.9098495550733423E-3</c:v>
                </c:pt>
                <c:pt idx="1103">
                  <c:v>2.2917700639359939E-3</c:v>
                </c:pt>
                <c:pt idx="1104">
                  <c:v>5.598195953372187E-3</c:v>
                </c:pt>
                <c:pt idx="1105">
                  <c:v>1.5118834748919729E-2</c:v>
                </c:pt>
                <c:pt idx="1106">
                  <c:v>-3.3951539699540456E-3</c:v>
                </c:pt>
                <c:pt idx="1107">
                  <c:v>6.7407709184417186E-3</c:v>
                </c:pt>
                <c:pt idx="1108">
                  <c:v>4.5336191797435976E-3</c:v>
                </c:pt>
                <c:pt idx="1109">
                  <c:v>-1.1391453625945402E-2</c:v>
                </c:pt>
                <c:pt idx="1110">
                  <c:v>-8.6892050012141731E-3</c:v>
                </c:pt>
                <c:pt idx="1111">
                  <c:v>1.6996467488923361E-2</c:v>
                </c:pt>
                <c:pt idx="1112">
                  <c:v>-5.0115795039057387E-3</c:v>
                </c:pt>
                <c:pt idx="1113">
                  <c:v>1.335084015778798E-2</c:v>
                </c:pt>
                <c:pt idx="1114">
                  <c:v>9.4243330222991695E-3</c:v>
                </c:pt>
                <c:pt idx="1115">
                  <c:v>-2.0840675210280546E-2</c:v>
                </c:pt>
                <c:pt idx="1116">
                  <c:v>9.9353898359981763E-3</c:v>
                </c:pt>
                <c:pt idx="1117">
                  <c:v>-3.3052298082553166E-3</c:v>
                </c:pt>
                <c:pt idx="1118">
                  <c:v>-1.1143364093274655E-2</c:v>
                </c:pt>
                <c:pt idx="1119">
                  <c:v>2.3060812568475031E-2</c:v>
                </c:pt>
                <c:pt idx="1120">
                  <c:v>6.0863668058037668E-3</c:v>
                </c:pt>
                <c:pt idx="1121">
                  <c:v>-1.3164044986694323E-3</c:v>
                </c:pt>
                <c:pt idx="1122">
                  <c:v>-2.1916402313864491E-2</c:v>
                </c:pt>
                <c:pt idx="1123">
                  <c:v>-3.5701882711550836E-2</c:v>
                </c:pt>
                <c:pt idx="1124">
                  <c:v>6.9778397869140196E-3</c:v>
                </c:pt>
                <c:pt idx="1125">
                  <c:v>1.4207767275682404E-3</c:v>
                </c:pt>
                <c:pt idx="1126">
                  <c:v>-1.6073628394422612E-2</c:v>
                </c:pt>
                <c:pt idx="1127">
                  <c:v>-1.5953512000783654E-3</c:v>
                </c:pt>
                <c:pt idx="1128">
                  <c:v>5.7367718109375687E-3</c:v>
                </c:pt>
                <c:pt idx="1129">
                  <c:v>-4.9626552167637561E-3</c:v>
                </c:pt>
                <c:pt idx="1130">
                  <c:v>-2.1875489484101118E-3</c:v>
                </c:pt>
                <c:pt idx="1131">
                  <c:v>9.1862432683913475E-3</c:v>
                </c:pt>
                <c:pt idx="1132">
                  <c:v>2.6439303068617193E-3</c:v>
                </c:pt>
                <c:pt idx="1133">
                  <c:v>3.2249056399824561E-4</c:v>
                </c:pt>
                <c:pt idx="1134">
                  <c:v>-3.7977568825369179E-3</c:v>
                </c:pt>
                <c:pt idx="1135">
                  <c:v>-7.6001268172086744E-3</c:v>
                </c:pt>
                <c:pt idx="1136">
                  <c:v>6.4841588968505004E-3</c:v>
                </c:pt>
                <c:pt idx="1137">
                  <c:v>9.6000976159471563E-4</c:v>
                </c:pt>
                <c:pt idx="1138">
                  <c:v>3.7662442925459061E-3</c:v>
                </c:pt>
                <c:pt idx="1139">
                  <c:v>-2.80911489531388E-3</c:v>
                </c:pt>
                <c:pt idx="1140">
                  <c:v>-8.0938963765908589E-4</c:v>
                </c:pt>
                <c:pt idx="1141">
                  <c:v>-3.057688144435855E-3</c:v>
                </c:pt>
                <c:pt idx="1142">
                  <c:v>-8.0983674549328644E-4</c:v>
                </c:pt>
                <c:pt idx="1143">
                  <c:v>-4.8054256297668241E-3</c:v>
                </c:pt>
                <c:pt idx="1144">
                  <c:v>3.417093655060377E-4</c:v>
                </c:pt>
                <c:pt idx="1145">
                  <c:v>7.529380543033648E-3</c:v>
                </c:pt>
                <c:pt idx="1146">
                  <c:v>1.6002413832119089E-3</c:v>
                </c:pt>
                <c:pt idx="1147">
                  <c:v>5.224798112284379E-3</c:v>
                </c:pt>
                <c:pt idx="1148">
                  <c:v>8.256865703972549E-3</c:v>
                </c:pt>
                <c:pt idx="1149">
                  <c:v>-1.2925580651260704E-3</c:v>
                </c:pt>
                <c:pt idx="1150">
                  <c:v>-2.5115285507301133E-3</c:v>
                </c:pt>
                <c:pt idx="1151">
                  <c:v>-1.2930776878902206E-3</c:v>
                </c:pt>
                <c:pt idx="1152">
                  <c:v>-1.197468313215766E-3</c:v>
                </c:pt>
                <c:pt idx="1153">
                  <c:v>-1.3079050576543239E-3</c:v>
                </c:pt>
                <c:pt idx="1154">
                  <c:v>3.1023203979378966E-3</c:v>
                </c:pt>
                <c:pt idx="1155">
                  <c:v>1.5826546854382784E-3</c:v>
                </c:pt>
                <c:pt idx="1156">
                  <c:v>2.2033222344855607E-2</c:v>
                </c:pt>
                <c:pt idx="1157">
                  <c:v>4.3464328696889432E-3</c:v>
                </c:pt>
                <c:pt idx="1158">
                  <c:v>-1.4900579094915267E-3</c:v>
                </c:pt>
                <c:pt idx="1159">
                  <c:v>1.3209498932087449E-4</c:v>
                </c:pt>
                <c:pt idx="1160">
                  <c:v>-6.1995580989007149E-3</c:v>
                </c:pt>
                <c:pt idx="1161">
                  <c:v>4.8211797491870545E-3</c:v>
                </c:pt>
                <c:pt idx="1162">
                  <c:v>3.4395652538659061E-3</c:v>
                </c:pt>
                <c:pt idx="1163">
                  <c:v>1.6220732301081897E-2</c:v>
                </c:pt>
                <c:pt idx="1164">
                  <c:v>-2.564247921390761E-3</c:v>
                </c:pt>
                <c:pt idx="1165">
                  <c:v>4.5062316590296358E-3</c:v>
                </c:pt>
                <c:pt idx="1166">
                  <c:v>5.1130791802285191E-3</c:v>
                </c:pt>
                <c:pt idx="1167">
                  <c:v>6.4962372518784228E-3</c:v>
                </c:pt>
                <c:pt idx="1168">
                  <c:v>-7.8644899607727137E-3</c:v>
                </c:pt>
                <c:pt idx="1169">
                  <c:v>5.1301004189869825E-3</c:v>
                </c:pt>
                <c:pt idx="1170">
                  <c:v>-1.7047860876505117E-2</c:v>
                </c:pt>
                <c:pt idx="1171">
                  <c:v>-4.4038911657943158E-3</c:v>
                </c:pt>
                <c:pt idx="1172">
                  <c:v>3.7016764757329401E-3</c:v>
                </c:pt>
                <c:pt idx="1173">
                  <c:v>6.6535766287914022E-3</c:v>
                </c:pt>
                <c:pt idx="1174">
                  <c:v>-1.8146563103041746E-2</c:v>
                </c:pt>
                <c:pt idx="1175">
                  <c:v>-1.2032398346659701E-3</c:v>
                </c:pt>
                <c:pt idx="1176">
                  <c:v>5.0143787824781239E-3</c:v>
                </c:pt>
                <c:pt idx="1177">
                  <c:v>-1.4644470719333169E-2</c:v>
                </c:pt>
                <c:pt idx="1178">
                  <c:v>-1.8134729291442442E-3</c:v>
                </c:pt>
                <c:pt idx="1179">
                  <c:v>1.3741426726656236E-2</c:v>
                </c:pt>
                <c:pt idx="1180">
                  <c:v>6.1613637001880495E-3</c:v>
                </c:pt>
                <c:pt idx="1181">
                  <c:v>1.4969872134717566E-2</c:v>
                </c:pt>
                <c:pt idx="1182">
                  <c:v>-1.2176580121033731E-2</c:v>
                </c:pt>
                <c:pt idx="1183">
                  <c:v>2.687666097011876E-3</c:v>
                </c:pt>
                <c:pt idx="1184">
                  <c:v>-1.9276098781930817E-2</c:v>
                </c:pt>
                <c:pt idx="1185">
                  <c:v>4.0476300792291475E-3</c:v>
                </c:pt>
                <c:pt idx="1186">
                  <c:v>-1.6006142040149496E-2</c:v>
                </c:pt>
                <c:pt idx="1187">
                  <c:v>-1.1771829787847521E-2</c:v>
                </c:pt>
                <c:pt idx="1188">
                  <c:v>1.8018148138787549E-3</c:v>
                </c:pt>
                <c:pt idx="1189">
                  <c:v>-8.5117275674360116E-3</c:v>
                </c:pt>
                <c:pt idx="1190">
                  <c:v>9.7294740350273301E-4</c:v>
                </c:pt>
                <c:pt idx="1191">
                  <c:v>2.0864156743323203E-3</c:v>
                </c:pt>
                <c:pt idx="1192">
                  <c:v>2.1033994461707728E-3</c:v>
                </c:pt>
                <c:pt idx="1193">
                  <c:v>-3.2980276395878638E-3</c:v>
                </c:pt>
                <c:pt idx="1194">
                  <c:v>-2.7952193344049636E-3</c:v>
                </c:pt>
                <c:pt idx="1195">
                  <c:v>2.0267436984577891E-3</c:v>
                </c:pt>
                <c:pt idx="1196">
                  <c:v>3.1079849508097723E-3</c:v>
                </c:pt>
                <c:pt idx="1197">
                  <c:v>6.2257287919156301E-3</c:v>
                </c:pt>
                <c:pt idx="1198">
                  <c:v>3.6197090799514609E-3</c:v>
                </c:pt>
                <c:pt idx="1199">
                  <c:v>1.0958256855724269E-3</c:v>
                </c:pt>
                <c:pt idx="1200">
                  <c:v>3.0953092757193268E-3</c:v>
                </c:pt>
                <c:pt idx="1201">
                  <c:v>6.5762915880716033E-3</c:v>
                </c:pt>
                <c:pt idx="1202">
                  <c:v>2.4758940626368187E-3</c:v>
                </c:pt>
                <c:pt idx="1203">
                  <c:v>-6.4622481167004864E-3</c:v>
                </c:pt>
                <c:pt idx="1204">
                  <c:v>-8.0712903107993395E-4</c:v>
                </c:pt>
                <c:pt idx="1205">
                  <c:v>2.2694827775540105E-3</c:v>
                </c:pt>
                <c:pt idx="1206">
                  <c:v>-9.3437266292550891E-4</c:v>
                </c:pt>
                <c:pt idx="1207">
                  <c:v>8.3783998067656906E-3</c:v>
                </c:pt>
                <c:pt idx="1208">
                  <c:v>3.3188235011183398E-3</c:v>
                </c:pt>
                <c:pt idx="1209">
                  <c:v>1.0279355503099774E-2</c:v>
                </c:pt>
                <c:pt idx="1210">
                  <c:v>1.0193447042786463E-2</c:v>
                </c:pt>
                <c:pt idx="1211">
                  <c:v>-8.8658502539029627E-4</c:v>
                </c:pt>
                <c:pt idx="1212">
                  <c:v>-1.1568796656731273E-3</c:v>
                </c:pt>
                <c:pt idx="1213">
                  <c:v>8.8848505124852206E-3</c:v>
                </c:pt>
                <c:pt idx="1214">
                  <c:v>-1.760937547439001E-3</c:v>
                </c:pt>
                <c:pt idx="1215">
                  <c:v>-2.0251540756853315E-2</c:v>
                </c:pt>
                <c:pt idx="1216">
                  <c:v>-7.0782847142480954E-4</c:v>
                </c:pt>
                <c:pt idx="1217">
                  <c:v>-7.9691848356954198E-3</c:v>
                </c:pt>
                <c:pt idx="1218">
                  <c:v>2.4146333803203301E-3</c:v>
                </c:pt>
                <c:pt idx="1219">
                  <c:v>1.3893719520767789E-3</c:v>
                </c:pt>
                <c:pt idx="1220">
                  <c:v>1.0381735323695462E-2</c:v>
                </c:pt>
                <c:pt idx="1221">
                  <c:v>8.1788337812218614E-3</c:v>
                </c:pt>
                <c:pt idx="1222">
                  <c:v>6.8554622645984331E-3</c:v>
                </c:pt>
                <c:pt idx="1223">
                  <c:v>8.1466627167703365E-4</c:v>
                </c:pt>
                <c:pt idx="1224">
                  <c:v>6.6408982990582288E-3</c:v>
                </c:pt>
                <c:pt idx="1225">
                  <c:v>-6.9666965329768793E-3</c:v>
                </c:pt>
                <c:pt idx="1226">
                  <c:v>-3.949848831778846E-3</c:v>
                </c:pt>
                <c:pt idx="1227">
                  <c:v>-1.6441655718147929E-3</c:v>
                </c:pt>
                <c:pt idx="1228">
                  <c:v>2.0712862971643542E-3</c:v>
                </c:pt>
                <c:pt idx="1229">
                  <c:v>4.0606321899114839E-3</c:v>
                </c:pt>
                <c:pt idx="1230">
                  <c:v>4.7056309190101064E-3</c:v>
                </c:pt>
                <c:pt idx="1231">
                  <c:v>2.9050685600007231E-3</c:v>
                </c:pt>
                <c:pt idx="1232">
                  <c:v>-2.5521501435464833E-3</c:v>
                </c:pt>
                <c:pt idx="1233">
                  <c:v>1.3131110410276037E-3</c:v>
                </c:pt>
                <c:pt idx="1234">
                  <c:v>3.0675728788212009E-3</c:v>
                </c:pt>
                <c:pt idx="1235">
                  <c:v>3.7989957872333058E-3</c:v>
                </c:pt>
                <c:pt idx="1236">
                  <c:v>3.0793213945390363E-5</c:v>
                </c:pt>
                <c:pt idx="1237">
                  <c:v>6.8655871888878561E-3</c:v>
                </c:pt>
                <c:pt idx="1238">
                  <c:v>-1.5516954497787339E-3</c:v>
                </c:pt>
                <c:pt idx="1239">
                  <c:v>2.9787374422445279E-3</c:v>
                </c:pt>
                <c:pt idx="1240">
                  <c:v>1.7910052701026302E-2</c:v>
                </c:pt>
                <c:pt idx="1241">
                  <c:v>-2.3156040179178605E-3</c:v>
                </c:pt>
                <c:pt idx="1242">
                  <c:v>3.5440584611430292E-3</c:v>
                </c:pt>
                <c:pt idx="1243">
                  <c:v>8.3518298045457406E-3</c:v>
                </c:pt>
                <c:pt idx="1244">
                  <c:v>1.0647689070549138E-2</c:v>
                </c:pt>
                <c:pt idx="1245">
                  <c:v>-4.7978562087308552E-3</c:v>
                </c:pt>
                <c:pt idx="1246">
                  <c:v>-1.8406985558322875E-2</c:v>
                </c:pt>
                <c:pt idx="1247">
                  <c:v>-8.4393331943166672E-4</c:v>
                </c:pt>
                <c:pt idx="1248">
                  <c:v>1.662936808401283E-2</c:v>
                </c:pt>
                <c:pt idx="1249">
                  <c:v>-3.7993648466110308E-3</c:v>
                </c:pt>
                <c:pt idx="1250">
                  <c:v>5.3157397170280341E-3</c:v>
                </c:pt>
                <c:pt idx="1251">
                  <c:v>3.6102244128359828E-3</c:v>
                </c:pt>
                <c:pt idx="1252">
                  <c:v>9.4517651546819348E-3</c:v>
                </c:pt>
                <c:pt idx="1253">
                  <c:v>8.1005118050641034E-3</c:v>
                </c:pt>
                <c:pt idx="1254">
                  <c:v>-7.5601625719169396E-3</c:v>
                </c:pt>
                <c:pt idx="1255">
                  <c:v>1.1055098974539934E-2</c:v>
                </c:pt>
                <c:pt idx="1256">
                  <c:v>6.5242811514798493E-3</c:v>
                </c:pt>
                <c:pt idx="1257">
                  <c:v>-1.4749779784755113E-3</c:v>
                </c:pt>
                <c:pt idx="1258">
                  <c:v>-4.1600072312224512E-3</c:v>
                </c:pt>
                <c:pt idx="1259">
                  <c:v>-1.6714760056031341E-3</c:v>
                </c:pt>
                <c:pt idx="1260">
                  <c:v>1.7011619879149897E-2</c:v>
                </c:pt>
                <c:pt idx="1261">
                  <c:v>-3.4028028951886835E-3</c:v>
                </c:pt>
                <c:pt idx="1262">
                  <c:v>5.1335410150494809E-3</c:v>
                </c:pt>
                <c:pt idx="1263">
                  <c:v>4.9173271744265001E-3</c:v>
                </c:pt>
                <c:pt idx="1264">
                  <c:v>-3.8880313886902051E-3</c:v>
                </c:pt>
                <c:pt idx="1265">
                  <c:v>-5.0606992587906019E-3</c:v>
                </c:pt>
                <c:pt idx="1266">
                  <c:v>-1.6453450446445306E-3</c:v>
                </c:pt>
                <c:pt idx="1267">
                  <c:v>8.4449444510785732E-3</c:v>
                </c:pt>
                <c:pt idx="1268">
                  <c:v>1.1463880300985219E-2</c:v>
                </c:pt>
                <c:pt idx="1269">
                  <c:v>-3.789222143412041E-3</c:v>
                </c:pt>
                <c:pt idx="1270">
                  <c:v>2.7242821734406952E-2</c:v>
                </c:pt>
                <c:pt idx="1271">
                  <c:v>-1.6611968720878556E-2</c:v>
                </c:pt>
              </c:numCache>
            </c:numRef>
          </c:xVal>
          <c:yVal>
            <c:numRef>
              <c:f>'Quick Analysis and Beta'!$D$251:$D$1522</c:f>
              <c:numCache>
                <c:formatCode>0.000</c:formatCode>
                <c:ptCount val="1272"/>
                <c:pt idx="0">
                  <c:v>3.0150753768845018E-3</c:v>
                </c:pt>
                <c:pt idx="1">
                  <c:v>-9.457441513190723E-3</c:v>
                </c:pt>
                <c:pt idx="2">
                  <c:v>1.0055304172951196E-2</c:v>
                </c:pt>
                <c:pt idx="3">
                  <c:v>-7.9800498753116456E-3</c:v>
                </c:pt>
                <c:pt idx="4">
                  <c:v>-1.932012717045728E-2</c:v>
                </c:pt>
                <c:pt idx="5">
                  <c:v>7.3909830007390376E-3</c:v>
                </c:pt>
                <c:pt idx="6">
                  <c:v>-4.6591466405101478E-3</c:v>
                </c:pt>
                <c:pt idx="7">
                  <c:v>-2.2999520843315691E-2</c:v>
                </c:pt>
                <c:pt idx="8">
                  <c:v>-2.1565869667135584E-2</c:v>
                </c:pt>
                <c:pt idx="9">
                  <c:v>4.3542074363992267E-2</c:v>
                </c:pt>
                <c:pt idx="10">
                  <c:v>-5.5947458039407039E-3</c:v>
                </c:pt>
                <c:pt idx="11">
                  <c:v>1.7056530214425436E-3</c:v>
                </c:pt>
                <c:pt idx="12">
                  <c:v>-9.6525096525096332E-3</c:v>
                </c:pt>
                <c:pt idx="13">
                  <c:v>2.7522935779816349E-2</c:v>
                </c:pt>
                <c:pt idx="14">
                  <c:v>-1.2382367508667613E-3</c:v>
                </c:pt>
                <c:pt idx="15">
                  <c:v>1.3554216867470048E-2</c:v>
                </c:pt>
                <c:pt idx="16">
                  <c:v>-3.0030030030031574E-3</c:v>
                </c:pt>
                <c:pt idx="17">
                  <c:v>1.2671059300557452E-2</c:v>
                </c:pt>
                <c:pt idx="18">
                  <c:v>3.0503304524658326E-3</c:v>
                </c:pt>
                <c:pt idx="19">
                  <c:v>-2.3821339950372278E-2</c:v>
                </c:pt>
                <c:pt idx="20">
                  <c:v>2.3102310231023271E-2</c:v>
                </c:pt>
                <c:pt idx="21">
                  <c:v>-3.3611383709519216E-2</c:v>
                </c:pt>
                <c:pt idx="22">
                  <c:v>3.6936715094804118E-3</c:v>
                </c:pt>
                <c:pt idx="23">
                  <c:v>-9.8400984009838766E-4</c:v>
                </c:pt>
                <c:pt idx="24">
                  <c:v>8.4346316050607495E-3</c:v>
                </c:pt>
                <c:pt idx="25">
                  <c:v>1.1289513296537823E-2</c:v>
                </c:pt>
                <c:pt idx="26">
                  <c:v>-1.2388503468780954E-2</c:v>
                </c:pt>
                <c:pt idx="27">
                  <c:v>-2.7180627625400522E-3</c:v>
                </c:pt>
                <c:pt idx="28">
                  <c:v>4.2183622828784184E-3</c:v>
                </c:pt>
                <c:pt idx="29">
                  <c:v>-2.8915662650602414E-2</c:v>
                </c:pt>
                <c:pt idx="30">
                  <c:v>1.7156862745097978E-2</c:v>
                </c:pt>
                <c:pt idx="31">
                  <c:v>3.4745117930509828E-2</c:v>
                </c:pt>
                <c:pt idx="32">
                  <c:v>5.8673469387755528E-3</c:v>
                </c:pt>
                <c:pt idx="33">
                  <c:v>-3.9921626255204568E-2</c:v>
                </c:pt>
                <c:pt idx="34">
                  <c:v>1.3151364764268036E-2</c:v>
                </c:pt>
                <c:pt idx="35">
                  <c:v>5.2382140184585868E-3</c:v>
                </c:pt>
                <c:pt idx="36">
                  <c:v>4.761904761904745E-3</c:v>
                </c:pt>
                <c:pt idx="37">
                  <c:v>-2.0858895705521463E-2</c:v>
                </c:pt>
                <c:pt idx="38">
                  <c:v>3.0601922104198431E-2</c:v>
                </c:pt>
                <c:pt idx="39">
                  <c:v>3.3185262607786647E-2</c:v>
                </c:pt>
                <c:pt idx="40">
                  <c:v>4.1983731304118255E-3</c:v>
                </c:pt>
                <c:pt idx="41">
                  <c:v>-3.1388961548521888E-3</c:v>
                </c:pt>
                <c:pt idx="42">
                  <c:v>-1.8276762402088531E-3</c:v>
                </c:pt>
                <c:pt idx="43">
                  <c:v>-2.6041666666666297E-3</c:v>
                </c:pt>
                <c:pt idx="44">
                  <c:v>-2.4142312579415459E-2</c:v>
                </c:pt>
                <c:pt idx="45">
                  <c:v>-3.5066208925944142E-2</c:v>
                </c:pt>
                <c:pt idx="46">
                  <c:v>9.9058940069340906E-3</c:v>
                </c:pt>
                <c:pt idx="47">
                  <c:v>2.4826216484608032E-3</c:v>
                </c:pt>
                <c:pt idx="48">
                  <c:v>-1.9474196689386547E-2</c:v>
                </c:pt>
                <c:pt idx="49">
                  <c:v>3.1746031746031633E-3</c:v>
                </c:pt>
                <c:pt idx="50">
                  <c:v>4.9079754601226711E-3</c:v>
                </c:pt>
                <c:pt idx="51">
                  <c:v>-4.3977522599560892E-3</c:v>
                </c:pt>
                <c:pt idx="52">
                  <c:v>9.6201282683769929E-3</c:v>
                </c:pt>
                <c:pt idx="53">
                  <c:v>-3.0143540669856472E-2</c:v>
                </c:pt>
                <c:pt idx="54">
                  <c:v>-2.6321919403680449E-2</c:v>
                </c:pt>
                <c:pt idx="55">
                  <c:v>-1.2195121951219523E-2</c:v>
                </c:pt>
                <c:pt idx="56">
                  <c:v>3.772683858643755E-2</c:v>
                </c:pt>
                <c:pt idx="57">
                  <c:v>-6.1699098243948036E-3</c:v>
                </c:pt>
                <c:pt idx="58">
                  <c:v>2.3736055067646866E-4</c:v>
                </c:pt>
                <c:pt idx="59">
                  <c:v>3.0952380952380398E-3</c:v>
                </c:pt>
                <c:pt idx="60">
                  <c:v>-5.4463651432631321E-3</c:v>
                </c:pt>
                <c:pt idx="61">
                  <c:v>-1.3548236393366109E-2</c:v>
                </c:pt>
                <c:pt idx="62">
                  <c:v>-1.2456747404844259E-2</c:v>
                </c:pt>
                <c:pt idx="63">
                  <c:v>8.6086551884596574E-3</c:v>
                </c:pt>
                <c:pt idx="64">
                  <c:v>6.3217045188479482E-3</c:v>
                </c:pt>
                <c:pt idx="65">
                  <c:v>-8.3584861852796788E-3</c:v>
                </c:pt>
                <c:pt idx="66">
                  <c:v>-2.1803315920963073E-2</c:v>
                </c:pt>
                <c:pt idx="67">
                  <c:v>-4.3242068665797384E-2</c:v>
                </c:pt>
                <c:pt idx="68">
                  <c:v>1.5894039735099286E-2</c:v>
                </c:pt>
                <c:pt idx="69">
                  <c:v>-1.0701026424983606E-2</c:v>
                </c:pt>
                <c:pt idx="70">
                  <c:v>5.7105205359102573E-3</c:v>
                </c:pt>
                <c:pt idx="71">
                  <c:v>-1.086248099065823E-2</c:v>
                </c:pt>
                <c:pt idx="72">
                  <c:v>-1.9595314164004285E-2</c:v>
                </c:pt>
                <c:pt idx="73">
                  <c:v>1.8438177874186445E-2</c:v>
                </c:pt>
                <c:pt idx="74">
                  <c:v>-2.1645021645021467E-3</c:v>
                </c:pt>
                <c:pt idx="75">
                  <c:v>1.0834236186347823E-3</c:v>
                </c:pt>
                <c:pt idx="76">
                  <c:v>-1.8920068027210801E-2</c:v>
                </c:pt>
                <c:pt idx="77">
                  <c:v>1.2771392081736277E-3</c:v>
                </c:pt>
                <c:pt idx="78">
                  <c:v>1.446771755560361E-2</c:v>
                </c:pt>
                <c:pt idx="79">
                  <c:v>-1.3000852514918892E-2</c:v>
                </c:pt>
                <c:pt idx="80">
                  <c:v>-5.403225806451617E-2</c:v>
                </c:pt>
                <c:pt idx="81">
                  <c:v>1.0183299389002087E-2</c:v>
                </c:pt>
                <c:pt idx="82">
                  <c:v>5.3235053235054508E-3</c:v>
                </c:pt>
                <c:pt idx="83">
                  <c:v>-1.4925373134328401E-2</c:v>
                </c:pt>
                <c:pt idx="84">
                  <c:v>-5.615724027276392E-3</c:v>
                </c:pt>
                <c:pt idx="85">
                  <c:v>-2.7999999999999137E-3</c:v>
                </c:pt>
                <c:pt idx="86">
                  <c:v>7.4551682450130219E-3</c:v>
                </c:pt>
                <c:pt idx="87">
                  <c:v>1.9096509240246418E-2</c:v>
                </c:pt>
                <c:pt idx="88">
                  <c:v>-4.1338582677165392E-2</c:v>
                </c:pt>
                <c:pt idx="89">
                  <c:v>1.6000000000000014E-2</c:v>
                </c:pt>
                <c:pt idx="90">
                  <c:v>-4.3807248108322927E-3</c:v>
                </c:pt>
                <c:pt idx="91">
                  <c:v>3.597122302158251E-3</c:v>
                </c:pt>
                <c:pt idx="92">
                  <c:v>1.2340683795265983E-2</c:v>
                </c:pt>
                <c:pt idx="93">
                  <c:v>-6.6318327974276281E-3</c:v>
                </c:pt>
                <c:pt idx="94">
                  <c:v>-1.7183488050562912E-2</c:v>
                </c:pt>
                <c:pt idx="95">
                  <c:v>-1.5363671723065075E-2</c:v>
                </c:pt>
                <c:pt idx="96">
                  <c:v>-6.1847700038653031E-3</c:v>
                </c:pt>
                <c:pt idx="97">
                  <c:v>-2.4509803921568651E-2</c:v>
                </c:pt>
                <c:pt idx="98">
                  <c:v>2.0588801231479659E-2</c:v>
                </c:pt>
                <c:pt idx="99">
                  <c:v>6.1955469506294047E-3</c:v>
                </c:pt>
                <c:pt idx="100">
                  <c:v>-6.5397191767647689E-3</c:v>
                </c:pt>
                <c:pt idx="101">
                  <c:v>9.31857891671517E-3</c:v>
                </c:pt>
                <c:pt idx="102">
                  <c:v>7.4320359867006136E-3</c:v>
                </c:pt>
                <c:pt idx="103">
                  <c:v>3.9269585705870025E-3</c:v>
                </c:pt>
                <c:pt idx="104">
                  <c:v>-2.414255604521931E-2</c:v>
                </c:pt>
                <c:pt idx="105">
                  <c:v>-4.3876383059902047E-3</c:v>
                </c:pt>
                <c:pt idx="106">
                  <c:v>-1.7432052483598803E-2</c:v>
                </c:pt>
                <c:pt idx="107">
                  <c:v>-9.83667409057154E-3</c:v>
                </c:pt>
                <c:pt idx="108">
                  <c:v>3.4363601459013182E-2</c:v>
                </c:pt>
                <c:pt idx="109">
                  <c:v>-2.1784037558685521E-2</c:v>
                </c:pt>
                <c:pt idx="110">
                  <c:v>3.7572797294771476E-4</c:v>
                </c:pt>
                <c:pt idx="111">
                  <c:v>-1.9163442049014323E-2</c:v>
                </c:pt>
                <c:pt idx="112">
                  <c:v>-5.5248618784520254E-4</c:v>
                </c:pt>
                <c:pt idx="113">
                  <c:v>2.43350311262025E-2</c:v>
                </c:pt>
                <c:pt idx="114">
                  <c:v>7.5689935064935154E-2</c:v>
                </c:pt>
                <c:pt idx="115">
                  <c:v>5.098919029165927E-3</c:v>
                </c:pt>
                <c:pt idx="116">
                  <c:v>-2.3306772908366469E-2</c:v>
                </c:pt>
                <c:pt idx="117">
                  <c:v>-3.5728463676062416E-3</c:v>
                </c:pt>
                <c:pt idx="118">
                  <c:v>5.990415335463295E-3</c:v>
                </c:pt>
                <c:pt idx="119">
                  <c:v>2.4340355901002253E-2</c:v>
                </c:pt>
                <c:pt idx="120">
                  <c:v>1.5790567213795903E-2</c:v>
                </c:pt>
                <c:pt idx="121">
                  <c:v>6.6931604266888822E-3</c:v>
                </c:pt>
                <c:pt idx="122">
                  <c:v>4.4117647058823373E-3</c:v>
                </c:pt>
                <c:pt idx="123">
                  <c:v>-3.0549898167006151E-2</c:v>
                </c:pt>
                <c:pt idx="124">
                  <c:v>-2.8684470820969366E-2</c:v>
                </c:pt>
                <c:pt idx="125">
                  <c:v>1.7835909631391811E-3</c:v>
                </c:pt>
                <c:pt idx="126">
                  <c:v>-5.1261829652996527E-3</c:v>
                </c:pt>
                <c:pt idx="127">
                  <c:v>8.3499005964213779E-3</c:v>
                </c:pt>
                <c:pt idx="128">
                  <c:v>5.5977608956416791E-3</c:v>
                </c:pt>
                <c:pt idx="129">
                  <c:v>-1.2243285939968374E-2</c:v>
                </c:pt>
                <c:pt idx="130">
                  <c:v>4.761904761904745E-3</c:v>
                </c:pt>
                <c:pt idx="131">
                  <c:v>1.1235955056179803E-2</c:v>
                </c:pt>
                <c:pt idx="132">
                  <c:v>-2.6562500000000044E-2</c:v>
                </c:pt>
                <c:pt idx="133">
                  <c:v>1.369059260708072E-3</c:v>
                </c:pt>
                <c:pt idx="134">
                  <c:v>-7.1844660194174681E-3</c:v>
                </c:pt>
                <c:pt idx="135">
                  <c:v>-5.5995365900752825E-3</c:v>
                </c:pt>
                <c:pt idx="136">
                  <c:v>-2.6503759398496252E-2</c:v>
                </c:pt>
                <c:pt idx="137">
                  <c:v>3.6430937073836045E-2</c:v>
                </c:pt>
                <c:pt idx="138">
                  <c:v>-2.1726700971984148E-2</c:v>
                </c:pt>
                <c:pt idx="139">
                  <c:v>1.863715783343034E-2</c:v>
                </c:pt>
                <c:pt idx="140">
                  <c:v>1.0000000000000009E-2</c:v>
                </c:pt>
                <c:pt idx="141">
                  <c:v>9.9009900990099098E-3</c:v>
                </c:pt>
                <c:pt idx="142">
                  <c:v>3.3777071329226249E-3</c:v>
                </c:pt>
                <c:pt idx="143">
                  <c:v>-5.3359683794466095E-3</c:v>
                </c:pt>
                <c:pt idx="144">
                  <c:v>7.3661158670117466E-3</c:v>
                </c:pt>
                <c:pt idx="145">
                  <c:v>-3.9800995024874553E-4</c:v>
                </c:pt>
                <c:pt idx="146">
                  <c:v>-9.0711891145730528E-3</c:v>
                </c:pt>
                <c:pt idx="147">
                  <c:v>2.0321931589537323E-2</c:v>
                </c:pt>
                <c:pt idx="148">
                  <c:v>-4.4070512820512109E-3</c:v>
                </c:pt>
                <c:pt idx="149">
                  <c:v>-2.5951219512195145E-2</c:v>
                </c:pt>
                <c:pt idx="150">
                  <c:v>-5.4337279254802473E-3</c:v>
                </c:pt>
                <c:pt idx="151">
                  <c:v>-8.2755966127792124E-3</c:v>
                </c:pt>
                <c:pt idx="152">
                  <c:v>9.7162844928100345E-3</c:v>
                </c:pt>
                <c:pt idx="153">
                  <c:v>7.6365772469160209E-3</c:v>
                </c:pt>
                <c:pt idx="154">
                  <c:v>-2.8902833238258152E-2</c:v>
                </c:pt>
                <c:pt idx="155">
                  <c:v>-3.327205882352946E-2</c:v>
                </c:pt>
                <c:pt idx="156">
                  <c:v>1.1152416356877248E-2</c:v>
                </c:pt>
                <c:pt idx="157">
                  <c:v>-1.2844036697247652E-2</c:v>
                </c:pt>
                <c:pt idx="158">
                  <c:v>4.2380689146856998E-3</c:v>
                </c:pt>
                <c:pt idx="159">
                  <c:v>-9.129085265656367E-3</c:v>
                </c:pt>
                <c:pt idx="160">
                  <c:v>-9.1207588471364787E-4</c:v>
                </c:pt>
                <c:pt idx="161">
                  <c:v>8.6476540938362767E-3</c:v>
                </c:pt>
                <c:pt idx="162">
                  <c:v>1.8402649981608121E-4</c:v>
                </c:pt>
                <c:pt idx="163">
                  <c:v>8.1632653061223248E-3</c:v>
                </c:pt>
                <c:pt idx="164">
                  <c:v>-2.2842639593908642E-2</c:v>
                </c:pt>
                <c:pt idx="165">
                  <c:v>-2.2505759347864474E-2</c:v>
                </c:pt>
                <c:pt idx="166">
                  <c:v>7.6785714285714235E-3</c:v>
                </c:pt>
                <c:pt idx="167">
                  <c:v>-1.4265335235377208E-3</c:v>
                </c:pt>
                <c:pt idx="168">
                  <c:v>-3.5650623885929988E-4</c:v>
                </c:pt>
                <c:pt idx="169">
                  <c:v>-1.4239943040227354E-3</c:v>
                </c:pt>
                <c:pt idx="170">
                  <c:v>-3.2880013771733552E-2</c:v>
                </c:pt>
                <c:pt idx="171">
                  <c:v>1.551724137931032E-3</c:v>
                </c:pt>
                <c:pt idx="172">
                  <c:v>1.9153048673343775E-2</c:v>
                </c:pt>
                <c:pt idx="173">
                  <c:v>-2.8508023216114564E-2</c:v>
                </c:pt>
                <c:pt idx="174">
                  <c:v>7.2214580467673262E-3</c:v>
                </c:pt>
                <c:pt idx="175">
                  <c:v>1.3416971597839389E-2</c:v>
                </c:pt>
                <c:pt idx="176">
                  <c:v>-2.6068821689260169E-3</c:v>
                </c:pt>
                <c:pt idx="177">
                  <c:v>6.1199510403917579E-3</c:v>
                </c:pt>
                <c:pt idx="178">
                  <c:v>-1.7482517482525495E-4</c:v>
                </c:pt>
                <c:pt idx="179">
                  <c:v>4.5662100456620447E-3</c:v>
                </c:pt>
                <c:pt idx="180">
                  <c:v>-9.7391304347826946E-3</c:v>
                </c:pt>
                <c:pt idx="181">
                  <c:v>1.0900140646976197E-2</c:v>
                </c:pt>
                <c:pt idx="182">
                  <c:v>2.0086083213773254E-2</c:v>
                </c:pt>
                <c:pt idx="183">
                  <c:v>-1.7930787161557493E-4</c:v>
                </c:pt>
                <c:pt idx="184">
                  <c:v>1.2567324955117254E-3</c:v>
                </c:pt>
                <c:pt idx="185">
                  <c:v>-1.1885754834131679E-2</c:v>
                </c:pt>
                <c:pt idx="186">
                  <c:v>-3.3104631217838687E-2</c:v>
                </c:pt>
                <c:pt idx="187">
                  <c:v>-2.1647927504614861E-2</c:v>
                </c:pt>
                <c:pt idx="188">
                  <c:v>-1.1446582614465739E-2</c:v>
                </c:pt>
                <c:pt idx="189">
                  <c:v>1.1070110701106861E-2</c:v>
                </c:pt>
                <c:pt idx="190">
                  <c:v>2.2466129308866378E-2</c:v>
                </c:pt>
                <c:pt idx="191">
                  <c:v>1.4263350147851961E-2</c:v>
                </c:pt>
                <c:pt idx="192">
                  <c:v>6.9625761531755259E-4</c:v>
                </c:pt>
                <c:pt idx="193">
                  <c:v>-8.6956521739134374E-4</c:v>
                </c:pt>
                <c:pt idx="194">
                  <c:v>-4.8459674627898686E-3</c:v>
                </c:pt>
                <c:pt idx="195">
                  <c:v>1.1554621848739233E-2</c:v>
                </c:pt>
                <c:pt idx="196">
                  <c:v>3.8664323374342224E-3</c:v>
                </c:pt>
                <c:pt idx="197">
                  <c:v>1.7161244190203817E-2</c:v>
                </c:pt>
                <c:pt idx="198">
                  <c:v>2.2295321637426868E-2</c:v>
                </c:pt>
                <c:pt idx="199">
                  <c:v>-1.5118790496760237E-2</c:v>
                </c:pt>
                <c:pt idx="200">
                  <c:v>3.2713754646840121E-2</c:v>
                </c:pt>
                <c:pt idx="201">
                  <c:v>-5.315029919042602E-2</c:v>
                </c:pt>
                <c:pt idx="202">
                  <c:v>2.934782608695663E-2</c:v>
                </c:pt>
                <c:pt idx="203">
                  <c:v>-3.4120734908136496E-2</c:v>
                </c:pt>
                <c:pt idx="204">
                  <c:v>-1.5334252239834534E-2</c:v>
                </c:pt>
                <c:pt idx="205">
                  <c:v>-2.2348289496305629E-3</c:v>
                </c:pt>
                <c:pt idx="206">
                  <c:v>9.5452967719542592E-3</c:v>
                </c:pt>
                <c:pt idx="207">
                  <c:v>-5.3512860348695623E-3</c:v>
                </c:pt>
                <c:pt idx="208">
                  <c:v>3.4536349507852115E-4</c:v>
                </c:pt>
                <c:pt idx="209">
                  <c:v>1.2235623142807128E-2</c:v>
                </c:pt>
                <c:pt idx="210">
                  <c:v>1.8152696209289942E-2</c:v>
                </c:pt>
                <c:pt idx="211">
                  <c:v>1.152115211521143E-2</c:v>
                </c:pt>
                <c:pt idx="212">
                  <c:v>-1.2795450506486672E-2</c:v>
                </c:pt>
                <c:pt idx="213">
                  <c:v>1.1141060197664032E-2</c:v>
                </c:pt>
                <c:pt idx="214">
                  <c:v>-3.6363636363636376E-2</c:v>
                </c:pt>
                <c:pt idx="215">
                  <c:v>1.3872030518466971E-3</c:v>
                </c:pt>
                <c:pt idx="216">
                  <c:v>-2.2542372881355854E-2</c:v>
                </c:pt>
                <c:pt idx="217">
                  <c:v>-3.3783783783783994E-3</c:v>
                </c:pt>
                <c:pt idx="218">
                  <c:v>2.3704707077547571E-3</c:v>
                </c:pt>
                <c:pt idx="219">
                  <c:v>-9.5589468388393994E-3</c:v>
                </c:pt>
                <c:pt idx="220">
                  <c:v>2.7571945545407539E-2</c:v>
                </c:pt>
                <c:pt idx="221">
                  <c:v>3.0362215909090828E-2</c:v>
                </c:pt>
                <c:pt idx="222">
                  <c:v>-7.7519379844961378E-3</c:v>
                </c:pt>
                <c:pt idx="223">
                  <c:v>1.5566290928609838E-2</c:v>
                </c:pt>
                <c:pt idx="224">
                  <c:v>-3.5880627910988561E-2</c:v>
                </c:pt>
                <c:pt idx="225">
                  <c:v>2.2398589065255825E-2</c:v>
                </c:pt>
                <c:pt idx="226">
                  <c:v>-7.0052539404553693E-3</c:v>
                </c:pt>
                <c:pt idx="227">
                  <c:v>-1.2110726643598579E-2</c:v>
                </c:pt>
                <c:pt idx="228">
                  <c:v>-3.2312070986104113E-2</c:v>
                </c:pt>
                <c:pt idx="229">
                  <c:v>5.0479555779909813E-3</c:v>
                </c:pt>
                <c:pt idx="230">
                  <c:v>5.4658385093167672E-2</c:v>
                </c:pt>
                <c:pt idx="231">
                  <c:v>-1.4170748775367392E-2</c:v>
                </c:pt>
                <c:pt idx="232">
                  <c:v>9.715597950892052E-3</c:v>
                </c:pt>
                <c:pt idx="233">
                  <c:v>1.5426008968610017E-2</c:v>
                </c:pt>
                <c:pt idx="234">
                  <c:v>2.0128087831656094E-2</c:v>
                </c:pt>
                <c:pt idx="235">
                  <c:v>2.3983511335956553E-2</c:v>
                </c:pt>
                <c:pt idx="236">
                  <c:v>-8.5454207690877082E-3</c:v>
                </c:pt>
                <c:pt idx="237">
                  <c:v>3.7167812674221423E-4</c:v>
                </c:pt>
                <c:pt idx="238">
                  <c:v>1.0896111215480175E-2</c:v>
                </c:pt>
                <c:pt idx="239">
                  <c:v>1.3167795334836363E-3</c:v>
                </c:pt>
                <c:pt idx="240">
                  <c:v>-2.4587155963302743E-2</c:v>
                </c:pt>
                <c:pt idx="241">
                  <c:v>-1.6777918094894373E-2</c:v>
                </c:pt>
                <c:pt idx="242">
                  <c:v>-1.0178571428571481E-2</c:v>
                </c:pt>
                <c:pt idx="243">
                  <c:v>-3.3813845880049653E-3</c:v>
                </c:pt>
                <c:pt idx="244">
                  <c:v>1.7381857686040281E-2</c:v>
                </c:pt>
                <c:pt idx="245">
                  <c:v>2.239911144020712E-2</c:v>
                </c:pt>
                <c:pt idx="246">
                  <c:v>2.9736942432329494E-2</c:v>
                </c:pt>
                <c:pt idx="247">
                  <c:v>-5.4976303317535447E-3</c:v>
                </c:pt>
                <c:pt idx="248">
                  <c:v>2.6610910473292559E-3</c:v>
                </c:pt>
                <c:pt idx="249">
                  <c:v>1.3680154142581946E-2</c:v>
                </c:pt>
                <c:pt idx="250">
                  <c:v>1.7647058823529349E-2</c:v>
                </c:pt>
                <c:pt idx="251">
                  <c:v>3.9543416225030548E-2</c:v>
                </c:pt>
                <c:pt idx="252">
                  <c:v>1.8053538078439679E-2</c:v>
                </c:pt>
                <c:pt idx="253">
                  <c:v>9.849119865884326E-3</c:v>
                </c:pt>
                <c:pt idx="254">
                  <c:v>5.6902002107481753E-3</c:v>
                </c:pt>
                <c:pt idx="255">
                  <c:v>-5.24109014675056E-3</c:v>
                </c:pt>
                <c:pt idx="256">
                  <c:v>-9.1400083090984463E-3</c:v>
                </c:pt>
                <c:pt idx="257">
                  <c:v>1.4327855035819459E-2</c:v>
                </c:pt>
                <c:pt idx="258">
                  <c:v>-1.2626262626261875E-3</c:v>
                </c:pt>
                <c:pt idx="259">
                  <c:v>-1.3084112149532756E-2</c:v>
                </c:pt>
                <c:pt idx="260">
                  <c:v>2.9506093649775522E-2</c:v>
                </c:pt>
                <c:pt idx="261">
                  <c:v>-4.0812141099261789E-2</c:v>
                </c:pt>
                <c:pt idx="262">
                  <c:v>0</c:v>
                </c:pt>
                <c:pt idx="263">
                  <c:v>-1.6142050040355072E-2</c:v>
                </c:pt>
                <c:pt idx="264">
                  <c:v>-5.2933307854003298E-2</c:v>
                </c:pt>
                <c:pt idx="265">
                  <c:v>-1.2641509433962361E-2</c:v>
                </c:pt>
                <c:pt idx="266">
                  <c:v>2.2771130837514475E-2</c:v>
                </c:pt>
                <c:pt idx="267">
                  <c:v>-1.1068702290076282E-2</c:v>
                </c:pt>
                <c:pt idx="268">
                  <c:v>9.5510983763125168E-4</c:v>
                </c:pt>
                <c:pt idx="269">
                  <c:v>1.3389441469013885E-3</c:v>
                </c:pt>
                <c:pt idx="270">
                  <c:v>-3.8440316350929038E-2</c:v>
                </c:pt>
                <c:pt idx="271">
                  <c:v>-9.4734924394241915E-3</c:v>
                </c:pt>
                <c:pt idx="272">
                  <c:v>-1.6308243727598648E-2</c:v>
                </c:pt>
                <c:pt idx="273">
                  <c:v>-1.6046552636219347E-2</c:v>
                </c:pt>
                <c:pt idx="274">
                  <c:v>-2.8134341480570146E-3</c:v>
                </c:pt>
                <c:pt idx="275">
                  <c:v>2.4131100306141073E-2</c:v>
                </c:pt>
                <c:pt idx="276">
                  <c:v>1.6660563896008673E-2</c:v>
                </c:pt>
                <c:pt idx="277">
                  <c:v>1.8341892883344535E-3</c:v>
                </c:pt>
                <c:pt idx="278">
                  <c:v>-6.7407542357440509E-3</c:v>
                </c:pt>
                <c:pt idx="279">
                  <c:v>1.3852973771703025E-2</c:v>
                </c:pt>
                <c:pt idx="280">
                  <c:v>-4.0470934510670187E-3</c:v>
                </c:pt>
                <c:pt idx="281">
                  <c:v>-1.2354651162790664E-2</c:v>
                </c:pt>
                <c:pt idx="282">
                  <c:v>-2.8985507246377384E-3</c:v>
                </c:pt>
                <c:pt idx="283">
                  <c:v>2.3169601482854407E-2</c:v>
                </c:pt>
                <c:pt idx="284">
                  <c:v>0</c:v>
                </c:pt>
                <c:pt idx="285">
                  <c:v>-9.7283406754771207E-3</c:v>
                </c:pt>
                <c:pt idx="286">
                  <c:v>4.7952784950200389E-3</c:v>
                </c:pt>
                <c:pt idx="287">
                  <c:v>-4.0411462160174771E-3</c:v>
                </c:pt>
                <c:pt idx="288">
                  <c:v>2.388564980252017E-2</c:v>
                </c:pt>
                <c:pt idx="289">
                  <c:v>3.8273774653388104E-2</c:v>
                </c:pt>
                <c:pt idx="290">
                  <c:v>-7.1733229934081155E-3</c:v>
                </c:pt>
                <c:pt idx="291">
                  <c:v>1.4954742227469398E-2</c:v>
                </c:pt>
                <c:pt idx="292">
                  <c:v>1.7621145374449254E-2</c:v>
                </c:pt>
                <c:pt idx="293">
                  <c:v>6.2553191489361559E-2</c:v>
                </c:pt>
                <c:pt idx="294">
                  <c:v>-8.0202617138033228E-3</c:v>
                </c:pt>
                <c:pt idx="295">
                  <c:v>-2.5263157894737098E-3</c:v>
                </c:pt>
                <c:pt idx="296">
                  <c:v>2.4590163934426146E-2</c:v>
                </c:pt>
                <c:pt idx="297">
                  <c:v>-6.4669109721915419E-4</c:v>
                </c:pt>
                <c:pt idx="298">
                  <c:v>-2.1101498206372638E-2</c:v>
                </c:pt>
                <c:pt idx="299">
                  <c:v>-9.8203092352696641E-3</c:v>
                </c:pt>
                <c:pt idx="300">
                  <c:v>1.829787234042568E-2</c:v>
                </c:pt>
                <c:pt idx="301">
                  <c:v>2.7547004809794551E-2</c:v>
                </c:pt>
                <c:pt idx="302">
                  <c:v>9.2674315975287413E-3</c:v>
                </c:pt>
                <c:pt idx="303">
                  <c:v>-2.955032119914347E-2</c:v>
                </c:pt>
                <c:pt idx="304">
                  <c:v>1.6322089227421177E-2</c:v>
                </c:pt>
                <c:pt idx="305">
                  <c:v>-1.8581802648440782E-2</c:v>
                </c:pt>
                <c:pt idx="306">
                  <c:v>4.7210300429183505E-3</c:v>
                </c:pt>
                <c:pt idx="307">
                  <c:v>3.9250669045495234E-2</c:v>
                </c:pt>
                <c:pt idx="308">
                  <c:v>1.6780045351473927E-2</c:v>
                </c:pt>
                <c:pt idx="309">
                  <c:v>-7.8740157480314821E-3</c:v>
                </c:pt>
                <c:pt idx="310">
                  <c:v>2.2502250225020504E-4</c:v>
                </c:pt>
                <c:pt idx="311">
                  <c:v>-4.2572260811114537E-3</c:v>
                </c:pt>
                <c:pt idx="312">
                  <c:v>-2.6815642458100086E-3</c:v>
                </c:pt>
                <c:pt idx="313">
                  <c:v>-1.8209741114523892E-2</c:v>
                </c:pt>
                <c:pt idx="314">
                  <c:v>-1.7248814144027569E-2</c:v>
                </c:pt>
                <c:pt idx="315">
                  <c:v>-2.7265100671140963E-2</c:v>
                </c:pt>
                <c:pt idx="316">
                  <c:v>5.8144695960940851E-2</c:v>
                </c:pt>
                <c:pt idx="317">
                  <c:v>-1.5942345490281618E-2</c:v>
                </c:pt>
                <c:pt idx="318">
                  <c:v>9.479717813051014E-3</c:v>
                </c:pt>
                <c:pt idx="319">
                  <c:v>-7.4398249452953813E-3</c:v>
                </c:pt>
                <c:pt idx="320">
                  <c:v>-1.4661492022423506E-2</c:v>
                </c:pt>
                <c:pt idx="321">
                  <c:v>-2.8691099476439774E-2</c:v>
                </c:pt>
                <c:pt idx="322">
                  <c:v>-7.2765072765073047E-3</c:v>
                </c:pt>
                <c:pt idx="323">
                  <c:v>-3.4136546184738936E-2</c:v>
                </c:pt>
                <c:pt idx="324">
                  <c:v>3.6275695284160303E-3</c:v>
                </c:pt>
                <c:pt idx="325">
                  <c:v>-1.4087341517408092E-3</c:v>
                </c:pt>
                <c:pt idx="326">
                  <c:v>0</c:v>
                </c:pt>
                <c:pt idx="327">
                  <c:v>-3.2096288866599876E-3</c:v>
                </c:pt>
                <c:pt idx="328">
                  <c:v>-1.2871287128712883E-2</c:v>
                </c:pt>
                <c:pt idx="329">
                  <c:v>-2.8846153846153855E-2</c:v>
                </c:pt>
                <c:pt idx="330">
                  <c:v>-8.0122090805037072E-3</c:v>
                </c:pt>
                <c:pt idx="331">
                  <c:v>-1.9270346117867043E-2</c:v>
                </c:pt>
                <c:pt idx="332">
                  <c:v>1.8289197942465307E-2</c:v>
                </c:pt>
                <c:pt idx="333">
                  <c:v>2.8207639569049814E-2</c:v>
                </c:pt>
                <c:pt idx="334">
                  <c:v>-6.2293167218221424E-3</c:v>
                </c:pt>
                <c:pt idx="335">
                  <c:v>2.6578737010391817E-2</c:v>
                </c:pt>
                <c:pt idx="336">
                  <c:v>1.9352210226115218E-2</c:v>
                </c:pt>
                <c:pt idx="337">
                  <c:v>-9.0835688332659981E-3</c:v>
                </c:pt>
                <c:pt idx="338">
                  <c:v>1.0814119567435165E-2</c:v>
                </c:pt>
                <c:pt idx="339">
                  <c:v>-3.5236220472440904E-2</c:v>
                </c:pt>
                <c:pt idx="340">
                  <c:v>-9.1671542812561402E-3</c:v>
                </c:pt>
                <c:pt idx="341">
                  <c:v>-7.5493612078977312E-3</c:v>
                </c:pt>
                <c:pt idx="342">
                  <c:v>-2.52830188679245E-2</c:v>
                </c:pt>
                <c:pt idx="343">
                  <c:v>-2.752293577981646E-2</c:v>
                </c:pt>
                <c:pt idx="344">
                  <c:v>3.6710719530108626E-4</c:v>
                </c:pt>
                <c:pt idx="345">
                  <c:v>7.2102052135329942E-3</c:v>
                </c:pt>
                <c:pt idx="346">
                  <c:v>-9.235315847802017E-4</c:v>
                </c:pt>
                <c:pt idx="347">
                  <c:v>-2.97491039426524E-2</c:v>
                </c:pt>
                <c:pt idx="348">
                  <c:v>-8.176324209029584E-3</c:v>
                </c:pt>
                <c:pt idx="349">
                  <c:v>7.1149057274988436E-4</c:v>
                </c:pt>
                <c:pt idx="350">
                  <c:v>8.9015488695043388E-4</c:v>
                </c:pt>
                <c:pt idx="351">
                  <c:v>3.0357142857144748E-3</c:v>
                </c:pt>
                <c:pt idx="352">
                  <c:v>4.484304932735439E-3</c:v>
                </c:pt>
                <c:pt idx="353">
                  <c:v>6.1360765204836465E-3</c:v>
                </c:pt>
                <c:pt idx="354">
                  <c:v>1.150054764512598E-2</c:v>
                </c:pt>
                <c:pt idx="355">
                  <c:v>-9.7613882863342161E-3</c:v>
                </c:pt>
                <c:pt idx="356">
                  <c:v>1.5418502202643403E-2</c:v>
                </c:pt>
                <c:pt idx="357">
                  <c:v>-1.8201477743737704E-2</c:v>
                </c:pt>
                <c:pt idx="358">
                  <c:v>1.4071637426900541E-2</c:v>
                </c:pt>
                <c:pt idx="359">
                  <c:v>5.697482080500027E-3</c:v>
                </c:pt>
                <c:pt idx="360">
                  <c:v>-1.5738060781475993E-2</c:v>
                </c:pt>
                <c:pt idx="361">
                  <c:v>-1.3561741613133504E-2</c:v>
                </c:pt>
                <c:pt idx="362">
                  <c:v>7.7324222262182829E-3</c:v>
                </c:pt>
                <c:pt idx="363">
                  <c:v>5.0236071765816792E-2</c:v>
                </c:pt>
                <c:pt idx="364">
                  <c:v>1.7291066282420831E-2</c:v>
                </c:pt>
                <c:pt idx="365">
                  <c:v>-2.2535211267605604E-2</c:v>
                </c:pt>
                <c:pt idx="366">
                  <c:v>-1.3128282070518082E-3</c:v>
                </c:pt>
                <c:pt idx="367">
                  <c:v>9.4661113214691284E-3</c:v>
                </c:pt>
                <c:pt idx="368">
                  <c:v>1.5168752370118277E-3</c:v>
                </c:pt>
                <c:pt idx="369">
                  <c:v>-2.2701475595914289E-3</c:v>
                </c:pt>
                <c:pt idx="370">
                  <c:v>4.2603550295857939E-2</c:v>
                </c:pt>
                <c:pt idx="371">
                  <c:v>2.2177419354838745E-2</c:v>
                </c:pt>
                <c:pt idx="372">
                  <c:v>4.8622366288493257E-3</c:v>
                </c:pt>
                <c:pt idx="373">
                  <c:v>-7.440176955559985E-3</c:v>
                </c:pt>
                <c:pt idx="374">
                  <c:v>-9.9542106310969158E-3</c:v>
                </c:pt>
                <c:pt idx="375">
                  <c:v>2.5102040816326499E-2</c:v>
                </c:pt>
                <c:pt idx="376">
                  <c:v>-2.1956087824351322E-2</c:v>
                </c:pt>
                <c:pt idx="377">
                  <c:v>-1.5717092337917515E-2</c:v>
                </c:pt>
                <c:pt idx="378">
                  <c:v>3.8775510204081653E-2</c:v>
                </c:pt>
                <c:pt idx="379">
                  <c:v>2.0833333333333259E-2</c:v>
                </c:pt>
                <c:pt idx="380">
                  <c:v>-3.0498889113310446E-2</c:v>
                </c:pt>
                <c:pt idx="381">
                  <c:v>2.0824742268041208E-2</c:v>
                </c:pt>
                <c:pt idx="382">
                  <c:v>-1.029866117404743E-3</c:v>
                </c:pt>
                <c:pt idx="383">
                  <c:v>-1.9983851433185262E-2</c:v>
                </c:pt>
                <c:pt idx="384">
                  <c:v>-1.667328304882898E-2</c:v>
                </c:pt>
                <c:pt idx="385">
                  <c:v>2.087132725430596E-2</c:v>
                </c:pt>
                <c:pt idx="386">
                  <c:v>-2.1221737405791363E-2</c:v>
                </c:pt>
                <c:pt idx="387">
                  <c:v>3.2773453502662919E-2</c:v>
                </c:pt>
                <c:pt idx="388">
                  <c:v>1.2023217247097762E-2</c:v>
                </c:pt>
                <c:pt idx="389">
                  <c:v>-2.110389610389618E-2</c:v>
                </c:pt>
                <c:pt idx="390">
                  <c:v>9.8360655737705915E-3</c:v>
                </c:pt>
                <c:pt idx="391">
                  <c:v>1.3289036544850363E-2</c:v>
                </c:pt>
                <c:pt idx="392">
                  <c:v>-1.7343399306264051E-2</c:v>
                </c:pt>
                <c:pt idx="393">
                  <c:v>-3.4285714285714253E-2</c:v>
                </c:pt>
                <c:pt idx="394">
                  <c:v>3.5925699122269839E-2</c:v>
                </c:pt>
                <c:pt idx="395">
                  <c:v>-1.2696493349455884E-2</c:v>
                </c:pt>
                <c:pt idx="396">
                  <c:v>-2.7630805408583203E-2</c:v>
                </c:pt>
                <c:pt idx="397">
                  <c:v>-9.8952270081489324E-3</c:v>
                </c:pt>
                <c:pt idx="398">
                  <c:v>-1.1697027804410398E-2</c:v>
                </c:pt>
                <c:pt idx="399">
                  <c:v>-6.6666666666667096E-3</c:v>
                </c:pt>
                <c:pt idx="400">
                  <c:v>-2.6595744680850686E-3</c:v>
                </c:pt>
                <c:pt idx="401">
                  <c:v>1.0364683301343547E-2</c:v>
                </c:pt>
                <c:pt idx="402">
                  <c:v>0</c:v>
                </c:pt>
                <c:pt idx="403">
                  <c:v>2.1168169345354704E-2</c:v>
                </c:pt>
                <c:pt idx="404">
                  <c:v>9.897070467141722E-3</c:v>
                </c:pt>
                <c:pt idx="405">
                  <c:v>-3.7467955038454903E-3</c:v>
                </c:pt>
                <c:pt idx="406">
                  <c:v>4.0418547394337478E-2</c:v>
                </c:pt>
                <c:pt idx="407">
                  <c:v>3.9454041373427229E-2</c:v>
                </c:pt>
                <c:pt idx="408">
                  <c:v>3.7159920371599098E-2</c:v>
                </c:pt>
                <c:pt idx="409">
                  <c:v>6.9042316258351999E-3</c:v>
                </c:pt>
                <c:pt idx="410">
                  <c:v>-9.9228224917309316E-3</c:v>
                </c:pt>
                <c:pt idx="411">
                  <c:v>-3.296703296703285E-3</c:v>
                </c:pt>
                <c:pt idx="412">
                  <c:v>-1.536098310291889E-3</c:v>
                </c:pt>
                <c:pt idx="413">
                  <c:v>-2.0000000000000018E-2</c:v>
                </c:pt>
                <c:pt idx="414">
                  <c:v>-8.7401406949477733E-3</c:v>
                </c:pt>
                <c:pt idx="415">
                  <c:v>2.4012224405151716E-2</c:v>
                </c:pt>
                <c:pt idx="416">
                  <c:v>1.0926573426572883E-3</c:v>
                </c:pt>
                <c:pt idx="417">
                  <c:v>1.6662963785825324E-2</c:v>
                </c:pt>
                <c:pt idx="418">
                  <c:v>-1.0334212840809154E-2</c:v>
                </c:pt>
                <c:pt idx="419">
                  <c:v>2.5479143179256036E-2</c:v>
                </c:pt>
                <c:pt idx="420">
                  <c:v>-2.9226618705036067E-3</c:v>
                </c:pt>
                <c:pt idx="421">
                  <c:v>-3.7021000216497013E-2</c:v>
                </c:pt>
                <c:pt idx="422">
                  <c:v>-1.8278427205100978E-2</c:v>
                </c:pt>
                <c:pt idx="423">
                  <c:v>-2.42637909581086E-2</c:v>
                </c:pt>
                <c:pt idx="424">
                  <c:v>-1.7722550417600291E-2</c:v>
                </c:pt>
                <c:pt idx="425">
                  <c:v>-2.5024826216484608E-2</c:v>
                </c:pt>
                <c:pt idx="426">
                  <c:v>-1.851851851851849E-2</c:v>
                </c:pt>
                <c:pt idx="427">
                  <c:v>1.6848364717542141E-2</c:v>
                </c:pt>
                <c:pt idx="428">
                  <c:v>3.9658933174702149E-4</c:v>
                </c:pt>
                <c:pt idx="429">
                  <c:v>-7.8693684831792066E-3</c:v>
                </c:pt>
                <c:pt idx="430">
                  <c:v>1.7737485218762838E-3</c:v>
                </c:pt>
                <c:pt idx="431">
                  <c:v>-3.7556904400607105E-2</c:v>
                </c:pt>
                <c:pt idx="432">
                  <c:v>-4.8547193647356046E-2</c:v>
                </c:pt>
                <c:pt idx="433">
                  <c:v>1.9878520154610779E-2</c:v>
                </c:pt>
                <c:pt idx="434">
                  <c:v>2.2201317027281231E-2</c:v>
                </c:pt>
                <c:pt idx="435">
                  <c:v>-7.0988230898560989E-3</c:v>
                </c:pt>
                <c:pt idx="436">
                  <c:v>2.0007621951219523E-2</c:v>
                </c:pt>
                <c:pt idx="437">
                  <c:v>-3.7965072133636646E-3</c:v>
                </c:pt>
                <c:pt idx="438">
                  <c:v>-1.3667852462085905E-2</c:v>
                </c:pt>
                <c:pt idx="439">
                  <c:v>-2.837911588138986E-2</c:v>
                </c:pt>
                <c:pt idx="440">
                  <c:v>3.651634106262458E-3</c:v>
                </c:pt>
                <c:pt idx="441">
                  <c:v>-1.7578475336322841E-2</c:v>
                </c:pt>
                <c:pt idx="442">
                  <c:v>-4.25897303795294E-2</c:v>
                </c:pt>
                <c:pt idx="443">
                  <c:v>-2.9109589041096395E-3</c:v>
                </c:pt>
                <c:pt idx="444">
                  <c:v>1.8308631211856996E-2</c:v>
                </c:pt>
                <c:pt idx="445">
                  <c:v>-5.3763440860215006E-3</c:v>
                </c:pt>
                <c:pt idx="446">
                  <c:v>-1.4190459907676423E-2</c:v>
                </c:pt>
                <c:pt idx="447">
                  <c:v>-2.5166666666666671E-2</c:v>
                </c:pt>
                <c:pt idx="448">
                  <c:v>2.1102791014295352E-2</c:v>
                </c:pt>
                <c:pt idx="449">
                  <c:v>8.7553648068670054E-3</c:v>
                </c:pt>
                <c:pt idx="450">
                  <c:v>1.304347826086949E-2</c:v>
                </c:pt>
                <c:pt idx="451">
                  <c:v>-4.5013850415512868E-3</c:v>
                </c:pt>
                <c:pt idx="452">
                  <c:v>-3.1684828164291634E-2</c:v>
                </c:pt>
                <c:pt idx="453">
                  <c:v>5.0547598989048037E-3</c:v>
                </c:pt>
                <c:pt idx="454">
                  <c:v>-1.3300083125519557E-2</c:v>
                </c:pt>
                <c:pt idx="455">
                  <c:v>2.1222410865874286E-2</c:v>
                </c:pt>
                <c:pt idx="456">
                  <c:v>1.189869114397446E-3</c:v>
                </c:pt>
                <c:pt idx="457">
                  <c:v>5.7713052858683778E-2</c:v>
                </c:pt>
                <c:pt idx="458">
                  <c:v>-1.9911894273127673E-2</c:v>
                </c:pt>
                <c:pt idx="459">
                  <c:v>1.7025089605734678E-2</c:v>
                </c:pt>
                <c:pt idx="460">
                  <c:v>1.7953321364452268E-3</c:v>
                </c:pt>
                <c:pt idx="461">
                  <c:v>-3.6998616874135526E-2</c:v>
                </c:pt>
                <c:pt idx="462">
                  <c:v>7.6093023255813907E-2</c:v>
                </c:pt>
                <c:pt idx="463">
                  <c:v>-1.7367458866544783E-2</c:v>
                </c:pt>
                <c:pt idx="464">
                  <c:v>-2.5302922309337172E-2</c:v>
                </c:pt>
                <c:pt idx="465">
                  <c:v>-7.3774550255817695E-2</c:v>
                </c:pt>
                <c:pt idx="466">
                  <c:v>-2.885077736816799E-2</c:v>
                </c:pt>
                <c:pt idx="467">
                  <c:v>1.8944961620120937E-2</c:v>
                </c:pt>
                <c:pt idx="468">
                  <c:v>-4.0131682081831044E-2</c:v>
                </c:pt>
                <c:pt idx="469">
                  <c:v>-4.059328649492655E-3</c:v>
                </c:pt>
                <c:pt idx="470">
                  <c:v>3.4900630150266565E-2</c:v>
                </c:pt>
                <c:pt idx="471">
                  <c:v>-4.3726823238566248E-2</c:v>
                </c:pt>
                <c:pt idx="472">
                  <c:v>7.0017115294849219E-3</c:v>
                </c:pt>
                <c:pt idx="473">
                  <c:v>-1.1230769230769155E-2</c:v>
                </c:pt>
                <c:pt idx="474">
                  <c:v>-2.6071321546298987E-2</c:v>
                </c:pt>
                <c:pt idx="475">
                  <c:v>8.9982003599287097E-4</c:v>
                </c:pt>
                <c:pt idx="476">
                  <c:v>5.3562964133354374E-2</c:v>
                </c:pt>
                <c:pt idx="477">
                  <c:v>2.375673107380516E-3</c:v>
                </c:pt>
                <c:pt idx="478">
                  <c:v>2.7502034174125223E-2</c:v>
                </c:pt>
                <c:pt idx="479">
                  <c:v>-8.8709677419355204E-3</c:v>
                </c:pt>
                <c:pt idx="480">
                  <c:v>-1.5091342335186608E-2</c:v>
                </c:pt>
                <c:pt idx="481">
                  <c:v>-2.5843392138656829E-2</c:v>
                </c:pt>
                <c:pt idx="482">
                  <c:v>8.8992974238877309E-3</c:v>
                </c:pt>
                <c:pt idx="483">
                  <c:v>-6.2063615205585343E-3</c:v>
                </c:pt>
                <c:pt idx="484">
                  <c:v>-8.4615384615384093E-3</c:v>
                </c:pt>
                <c:pt idx="485">
                  <c:v>-1.4554275318374832E-2</c:v>
                </c:pt>
                <c:pt idx="486">
                  <c:v>-3.9883551673944639E-2</c:v>
                </c:pt>
                <c:pt idx="487">
                  <c:v>2.080237741456159E-2</c:v>
                </c:pt>
                <c:pt idx="488">
                  <c:v>2.4041387705416861E-2</c:v>
                </c:pt>
                <c:pt idx="489">
                  <c:v>3.3820984741230076E-2</c:v>
                </c:pt>
                <c:pt idx="490">
                  <c:v>-2.425172678434373E-2</c:v>
                </c:pt>
                <c:pt idx="491">
                  <c:v>-5.0397067806963181E-3</c:v>
                </c:pt>
                <c:pt idx="492">
                  <c:v>1.4879107253564561E-2</c:v>
                </c:pt>
                <c:pt idx="493">
                  <c:v>-9.3658836173804438E-3</c:v>
                </c:pt>
                <c:pt idx="494">
                  <c:v>-2.1484375000000111E-2</c:v>
                </c:pt>
                <c:pt idx="495">
                  <c:v>-2.1032504780114647E-2</c:v>
                </c:pt>
                <c:pt idx="496">
                  <c:v>3.098259073472942E-3</c:v>
                </c:pt>
                <c:pt idx="497">
                  <c:v>-2.9498525073756721E-4</c:v>
                </c:pt>
                <c:pt idx="498">
                  <c:v>-5.8651026392961825E-3</c:v>
                </c:pt>
                <c:pt idx="499">
                  <c:v>2.5409712825139152E-2</c:v>
                </c:pt>
                <c:pt idx="500">
                  <c:v>-3.0607783121993859E-2</c:v>
                </c:pt>
                <c:pt idx="501">
                  <c:v>-4.2829241071428492E-2</c:v>
                </c:pt>
                <c:pt idx="502">
                  <c:v>1.1144025955706072E-2</c:v>
                </c:pt>
                <c:pt idx="503">
                  <c:v>2.1175453759723295E-2</c:v>
                </c:pt>
                <c:pt idx="504">
                  <c:v>-3.0311496018996964E-2</c:v>
                </c:pt>
                <c:pt idx="505">
                  <c:v>-4.5884315906563611E-3</c:v>
                </c:pt>
                <c:pt idx="506">
                  <c:v>-2.6397725734398247E-2</c:v>
                </c:pt>
                <c:pt idx="507">
                  <c:v>3.0121321991354089E-2</c:v>
                </c:pt>
                <c:pt idx="508">
                  <c:v>1.3568904593639575E-2</c:v>
                </c:pt>
                <c:pt idx="509">
                  <c:v>1.4154281670204494E-3</c:v>
                </c:pt>
                <c:pt idx="510">
                  <c:v>6.4102564102563875E-3</c:v>
                </c:pt>
                <c:pt idx="511">
                  <c:v>-2.2740193291643784E-3</c:v>
                </c:pt>
                <c:pt idx="512">
                  <c:v>4.4254104211278733E-3</c:v>
                </c:pt>
                <c:pt idx="513">
                  <c:v>1.4923210663575714E-2</c:v>
                </c:pt>
                <c:pt idx="514">
                  <c:v>1.1875091628793522E-2</c:v>
                </c:pt>
                <c:pt idx="515">
                  <c:v>-5.8608058608056179E-4</c:v>
                </c:pt>
                <c:pt idx="516">
                  <c:v>5.8642427796518071E-4</c:v>
                </c:pt>
                <c:pt idx="517">
                  <c:v>-1.0875870069605553E-2</c:v>
                </c:pt>
                <c:pt idx="518">
                  <c:v>-9.4800344728526165E-3</c:v>
                </c:pt>
                <c:pt idx="519">
                  <c:v>1.1504170261720237E-3</c:v>
                </c:pt>
                <c:pt idx="520">
                  <c:v>1.0021786492374618E-2</c:v>
                </c:pt>
                <c:pt idx="521">
                  <c:v>-8.6393088552916275E-3</c:v>
                </c:pt>
                <c:pt idx="522">
                  <c:v>-6.1534058385803725E-3</c:v>
                </c:pt>
                <c:pt idx="523">
                  <c:v>-1.1738085136473009E-2</c:v>
                </c:pt>
                <c:pt idx="524">
                  <c:v>-1.6140253235007673E-2</c:v>
                </c:pt>
                <c:pt idx="525">
                  <c:v>-1.8169398907103784E-2</c:v>
                </c:pt>
                <c:pt idx="526">
                  <c:v>5.2782971379260912E-2</c:v>
                </c:pt>
                <c:pt idx="527">
                  <c:v>2.1448508887909279E-2</c:v>
                </c:pt>
                <c:pt idx="528">
                  <c:v>-1.746535796766735E-2</c:v>
                </c:pt>
                <c:pt idx="529">
                  <c:v>-2.1054118976967739E-2</c:v>
                </c:pt>
                <c:pt idx="530">
                  <c:v>3.4346682256650052E-2</c:v>
                </c:pt>
                <c:pt idx="531">
                  <c:v>-4.6552225778293543E-3</c:v>
                </c:pt>
                <c:pt idx="532">
                  <c:v>3.3528792662757434E-2</c:v>
                </c:pt>
                <c:pt idx="533">
                  <c:v>-7.5993331480966875E-2</c:v>
                </c:pt>
                <c:pt idx="534">
                  <c:v>1.3231981981981944E-2</c:v>
                </c:pt>
                <c:pt idx="535">
                  <c:v>9.0909090909090384E-3</c:v>
                </c:pt>
                <c:pt idx="536">
                  <c:v>-1.3037992429552725E-2</c:v>
                </c:pt>
                <c:pt idx="537">
                  <c:v>-6.8226120857700634E-3</c:v>
                </c:pt>
                <c:pt idx="538">
                  <c:v>-2.7770063871146444E-3</c:v>
                </c:pt>
                <c:pt idx="539">
                  <c:v>1.3886960144438021E-4</c:v>
                </c:pt>
                <c:pt idx="540">
                  <c:v>7.4146614437606839E-3</c:v>
                </c:pt>
                <c:pt idx="541">
                  <c:v>5.0404114621601659E-2</c:v>
                </c:pt>
                <c:pt idx="542">
                  <c:v>4.7246419607265278E-3</c:v>
                </c:pt>
                <c:pt idx="543">
                  <c:v>2.6678793390935152E-2</c:v>
                </c:pt>
                <c:pt idx="544">
                  <c:v>-1.9667170953100443E-3</c:v>
                </c:pt>
                <c:pt idx="545">
                  <c:v>-2.9795978276823676E-2</c:v>
                </c:pt>
                <c:pt idx="546">
                  <c:v>2.4357239512855067E-2</c:v>
                </c:pt>
                <c:pt idx="547">
                  <c:v>9.1033227127901295E-3</c:v>
                </c:pt>
                <c:pt idx="548">
                  <c:v>1.870170015455952E-2</c:v>
                </c:pt>
                <c:pt idx="549">
                  <c:v>1.2380068090374063E-3</c:v>
                </c:pt>
                <c:pt idx="550">
                  <c:v>3.8837967997513712E-3</c:v>
                </c:pt>
                <c:pt idx="551">
                  <c:v>-1.3032812020852491E-2</c:v>
                </c:pt>
                <c:pt idx="552">
                  <c:v>6.1709348966367816E-3</c:v>
                </c:pt>
                <c:pt idx="553">
                  <c:v>6.1747452917582102E-4</c:v>
                </c:pt>
                <c:pt idx="554">
                  <c:v>2.010827532869186E-3</c:v>
                </c:pt>
                <c:pt idx="555">
                  <c:v>1.0156250000000089E-2</c:v>
                </c:pt>
                <c:pt idx="556">
                  <c:v>-1.0925550179491372E-3</c:v>
                </c:pt>
                <c:pt idx="557">
                  <c:v>-5.1242236024844345E-3</c:v>
                </c:pt>
                <c:pt idx="558">
                  <c:v>6.2500000000000888E-3</c:v>
                </c:pt>
                <c:pt idx="559">
                  <c:v>-1.2802714792534253E-2</c:v>
                </c:pt>
                <c:pt idx="560">
                  <c:v>-1.2791228871630977E-2</c:v>
                </c:pt>
                <c:pt idx="561">
                  <c:v>9.5311299000768734E-3</c:v>
                </c:pt>
                <c:pt idx="562">
                  <c:v>-2.8379387602688544E-2</c:v>
                </c:pt>
                <c:pt idx="563">
                  <c:v>6.6155465343558095E-3</c:v>
                </c:pt>
                <c:pt idx="564">
                  <c:v>2.3230769230769166E-2</c:v>
                </c:pt>
                <c:pt idx="565">
                  <c:v>2.6694045174537884E-2</c:v>
                </c:pt>
                <c:pt idx="566">
                  <c:v>-1.7344686218858651E-3</c:v>
                </c:pt>
                <c:pt idx="567">
                  <c:v>9.0692124105011818E-3</c:v>
                </c:pt>
                <c:pt idx="568">
                  <c:v>-1.2878906863515116E-2</c:v>
                </c:pt>
                <c:pt idx="569">
                  <c:v>3.0926165803108807E-2</c:v>
                </c:pt>
                <c:pt idx="570">
                  <c:v>9.7244732576995396E-4</c:v>
                </c:pt>
                <c:pt idx="571">
                  <c:v>-4.9991936784390401E-3</c:v>
                </c:pt>
                <c:pt idx="572">
                  <c:v>-8.3160083160082054E-3</c:v>
                </c:pt>
                <c:pt idx="573">
                  <c:v>1.2303707301278832E-2</c:v>
                </c:pt>
                <c:pt idx="574">
                  <c:v>9.7228974234320198E-4</c:v>
                </c:pt>
                <c:pt idx="575">
                  <c:v>7.6747224036577411E-3</c:v>
                </c:pt>
                <c:pt idx="576">
                  <c:v>-1.7014446227929358E-2</c:v>
                </c:pt>
                <c:pt idx="577">
                  <c:v>-1.2365250475586453E-2</c:v>
                </c:pt>
                <c:pt idx="578">
                  <c:v>-3.8121378469045397E-2</c:v>
                </c:pt>
                <c:pt idx="579">
                  <c:v>1.6744186046511622E-2</c:v>
                </c:pt>
                <c:pt idx="580">
                  <c:v>4.2003231017770704E-2</c:v>
                </c:pt>
                <c:pt idx="581">
                  <c:v>-1.464501751034708E-2</c:v>
                </c:pt>
                <c:pt idx="582">
                  <c:v>-9.3045260999842228E-3</c:v>
                </c:pt>
                <c:pt idx="583">
                  <c:v>1.8470928364921368E-2</c:v>
                </c:pt>
                <c:pt idx="584">
                  <c:v>-7.0175438596490336E-3</c:v>
                </c:pt>
                <c:pt idx="585">
                  <c:v>-3.7605525709900278E-2</c:v>
                </c:pt>
                <c:pt idx="586">
                  <c:v>-3.4957784031995343E-2</c:v>
                </c:pt>
                <c:pt idx="587">
                  <c:v>-3.2946569259418412E-2</c:v>
                </c:pt>
                <c:pt idx="588">
                  <c:v>4.4604316546763556E-3</c:v>
                </c:pt>
                <c:pt idx="589">
                  <c:v>-1.7236426314277686E-3</c:v>
                </c:pt>
                <c:pt idx="590">
                  <c:v>-1.1477761836441447E-3</c:v>
                </c:pt>
                <c:pt idx="591">
                  <c:v>2.4449877750611915E-3</c:v>
                </c:pt>
                <c:pt idx="592">
                  <c:v>2.099853157121867E-2</c:v>
                </c:pt>
                <c:pt idx="593">
                  <c:v>-2.7142857142857135E-2</c:v>
                </c:pt>
                <c:pt idx="594">
                  <c:v>1.3611352447147285E-2</c:v>
                </c:pt>
                <c:pt idx="595">
                  <c:v>3.8496240601503695E-2</c:v>
                </c:pt>
                <c:pt idx="596">
                  <c:v>-1.1299435028248594E-2</c:v>
                </c:pt>
                <c:pt idx="597">
                  <c:v>1.7549167927382703E-2</c:v>
                </c:pt>
                <c:pt idx="598">
                  <c:v>-1.4903129657228065E-2</c:v>
                </c:pt>
                <c:pt idx="599">
                  <c:v>-1.0908018867924474E-2</c:v>
                </c:pt>
                <c:pt idx="600">
                  <c:v>2.168674698795181E-2</c:v>
                </c:pt>
                <c:pt idx="601">
                  <c:v>-1.6150540820862314E-2</c:v>
                </c:pt>
                <c:pt idx="602">
                  <c:v>3.6235221863964329E-2</c:v>
                </c:pt>
                <c:pt idx="603">
                  <c:v>-1.5351550506603751E-4</c:v>
                </c:pt>
                <c:pt idx="604">
                  <c:v>-9.2504876010030657E-2</c:v>
                </c:pt>
                <c:pt idx="605">
                  <c:v>-3.1309041835357654E-2</c:v>
                </c:pt>
                <c:pt idx="606">
                  <c:v>-1.3315579227696439E-2</c:v>
                </c:pt>
                <c:pt idx="607">
                  <c:v>-4.7800177507290487E-2</c:v>
                </c:pt>
                <c:pt idx="608">
                  <c:v>-2.6555386949922433E-3</c:v>
                </c:pt>
                <c:pt idx="609">
                  <c:v>2.2813688212928174E-3</c:v>
                </c:pt>
                <c:pt idx="610">
                  <c:v>-2.5342118601123786E-4</c:v>
                </c:pt>
                <c:pt idx="611">
                  <c:v>3.305364861428961E-3</c:v>
                </c:pt>
                <c:pt idx="612">
                  <c:v>4.0847587439367672E-3</c:v>
                </c:pt>
                <c:pt idx="613">
                  <c:v>4.3589743589742547E-3</c:v>
                </c:pt>
                <c:pt idx="614">
                  <c:v>1.2836970474967568E-3</c:v>
                </c:pt>
                <c:pt idx="615">
                  <c:v>6.3299315333935624E-3</c:v>
                </c:pt>
                <c:pt idx="616">
                  <c:v>-2.3198865833224946E-3</c:v>
                </c:pt>
                <c:pt idx="617">
                  <c:v>2.253558249868215E-2</c:v>
                </c:pt>
                <c:pt idx="618">
                  <c:v>7.9134792930624087E-4</c:v>
                </c:pt>
                <c:pt idx="619">
                  <c:v>1.0562450488513786E-3</c:v>
                </c:pt>
                <c:pt idx="620">
                  <c:v>2.7679782903663464E-2</c:v>
                </c:pt>
                <c:pt idx="621">
                  <c:v>-9.4086021505376261E-3</c:v>
                </c:pt>
                <c:pt idx="622">
                  <c:v>-5.0815726129980199E-3</c:v>
                </c:pt>
                <c:pt idx="623">
                  <c:v>2.6070252469813315E-2</c:v>
                </c:pt>
                <c:pt idx="624">
                  <c:v>1.098901098901095E-3</c:v>
                </c:pt>
                <c:pt idx="625">
                  <c:v>1.1111111111111072E-2</c:v>
                </c:pt>
                <c:pt idx="626">
                  <c:v>1.5658061785865485E-2</c:v>
                </c:pt>
                <c:pt idx="627">
                  <c:v>-2.8904109589041105E-2</c:v>
                </c:pt>
                <c:pt idx="628">
                  <c:v>-1.2713010549093795E-2</c:v>
                </c:pt>
                <c:pt idx="629">
                  <c:v>-1.5446071904127834E-2</c:v>
                </c:pt>
                <c:pt idx="630">
                  <c:v>1.3905764817064847E-2</c:v>
                </c:pt>
                <c:pt idx="631">
                  <c:v>8.8531735222010521E-3</c:v>
                </c:pt>
                <c:pt idx="632">
                  <c:v>4.3775649794801641E-3</c:v>
                </c:pt>
                <c:pt idx="633">
                  <c:v>2.8274018849345994E-2</c:v>
                </c:pt>
                <c:pt idx="634">
                  <c:v>-3.3709392415386841E-2</c:v>
                </c:pt>
                <c:pt idx="635">
                  <c:v>1.3779798814937294E-2</c:v>
                </c:pt>
                <c:pt idx="636">
                  <c:v>-1.6933080465998396E-2</c:v>
                </c:pt>
                <c:pt idx="637">
                  <c:v>7.6440076440076332E-3</c:v>
                </c:pt>
                <c:pt idx="638">
                  <c:v>-1.1869436201780381E-2</c:v>
                </c:pt>
                <c:pt idx="639">
                  <c:v>-1.3486176668919825E-4</c:v>
                </c:pt>
                <c:pt idx="640">
                  <c:v>-1.749039353385462E-2</c:v>
                </c:pt>
                <c:pt idx="641">
                  <c:v>7.6101468624834023E-3</c:v>
                </c:pt>
                <c:pt idx="642">
                  <c:v>-1.963350785340312E-2</c:v>
                </c:pt>
                <c:pt idx="643">
                  <c:v>1.7039403620873195E-2</c:v>
                </c:pt>
                <c:pt idx="644">
                  <c:v>1.4860848419346206E-2</c:v>
                </c:pt>
                <c:pt idx="645">
                  <c:v>-3.0136268343815553E-2</c:v>
                </c:pt>
                <c:pt idx="646">
                  <c:v>5.9311981020166993E-3</c:v>
                </c:pt>
                <c:pt idx="647">
                  <c:v>6.5003979835500658E-3</c:v>
                </c:pt>
                <c:pt idx="648">
                  <c:v>-5.0158394931363315E-3</c:v>
                </c:pt>
                <c:pt idx="649">
                  <c:v>1.2022441891530899E-2</c:v>
                </c:pt>
                <c:pt idx="650">
                  <c:v>-2.6709401709390512E-4</c:v>
                </c:pt>
                <c:pt idx="651">
                  <c:v>1.0389960868978365E-2</c:v>
                </c:pt>
                <c:pt idx="652">
                  <c:v>-5.3944706675657095E-4</c:v>
                </c:pt>
                <c:pt idx="653">
                  <c:v>2.1624543857279299E-3</c:v>
                </c:pt>
                <c:pt idx="654">
                  <c:v>-6.1786433848221023E-3</c:v>
                </c:pt>
                <c:pt idx="655">
                  <c:v>3.369272237196741E-3</c:v>
                </c:pt>
                <c:pt idx="656">
                  <c:v>2.567220645858681E-3</c:v>
                </c:pt>
                <c:pt idx="657">
                  <c:v>6.2542488103332072E-3</c:v>
                </c:pt>
                <c:pt idx="658">
                  <c:v>-1.0227425649307009E-2</c:v>
                </c:pt>
                <c:pt idx="659">
                  <c:v>-6.4179703168871782E-3</c:v>
                </c:pt>
                <c:pt idx="660">
                  <c:v>4.5668233713902495E-3</c:v>
                </c:pt>
                <c:pt idx="661">
                  <c:v>-6.0080106809078382E-3</c:v>
                </c:pt>
                <c:pt idx="662">
                  <c:v>-1.3349352556402128E-4</c:v>
                </c:pt>
                <c:pt idx="663">
                  <c:v>1.4628199918732321E-2</c:v>
                </c:pt>
                <c:pt idx="664">
                  <c:v>2.3079011675264383E-3</c:v>
                </c:pt>
                <c:pt idx="665">
                  <c:v>1.3344338973724001E-2</c:v>
                </c:pt>
                <c:pt idx="666">
                  <c:v>6.3685449259309745E-3</c:v>
                </c:pt>
                <c:pt idx="667">
                  <c:v>2.2200638268348172E-3</c:v>
                </c:pt>
                <c:pt idx="668">
                  <c:v>1.2361286697569973E-2</c:v>
                </c:pt>
                <c:pt idx="669">
                  <c:v>7.3581434837979298E-3</c:v>
                </c:pt>
                <c:pt idx="670">
                  <c:v>-3.8060332675499131E-3</c:v>
                </c:pt>
                <c:pt idx="671">
                  <c:v>6.6695047537959073E-3</c:v>
                </c:pt>
                <c:pt idx="672">
                  <c:v>-3.8167938931297218E-3</c:v>
                </c:pt>
                <c:pt idx="673">
                  <c:v>1.4338973329509619E-2</c:v>
                </c:pt>
                <c:pt idx="674">
                  <c:v>3.8865697423347001E-3</c:v>
                </c:pt>
                <c:pt idx="675">
                  <c:v>5.9368664929047021E-3</c:v>
                </c:pt>
                <c:pt idx="676">
                  <c:v>-1.7638691322901856E-2</c:v>
                </c:pt>
                <c:pt idx="677">
                  <c:v>1.7808020848414596E-2</c:v>
                </c:pt>
                <c:pt idx="678">
                  <c:v>-7.2337962962965019E-4</c:v>
                </c:pt>
                <c:pt idx="679">
                  <c:v>6.4065230052419153E-3</c:v>
                </c:pt>
                <c:pt idx="680">
                  <c:v>2.2023809523809446E-2</c:v>
                </c:pt>
                <c:pt idx="681">
                  <c:v>-4.0017785682526785E-3</c:v>
                </c:pt>
                <c:pt idx="682">
                  <c:v>7.3156166019707758E-3</c:v>
                </c:pt>
                <c:pt idx="683">
                  <c:v>1.9948225978376533E-2</c:v>
                </c:pt>
                <c:pt idx="684">
                  <c:v>6.4367816091954744E-3</c:v>
                </c:pt>
                <c:pt idx="685">
                  <c:v>6.7890757599136098E-3</c:v>
                </c:pt>
                <c:pt idx="686">
                  <c:v>1.2359029816160216E-3</c:v>
                </c:pt>
                <c:pt idx="687">
                  <c:v>-3.5406403940887454E-3</c:v>
                </c:pt>
                <c:pt idx="688">
                  <c:v>-3.3752684872658811E-3</c:v>
                </c:pt>
                <c:pt idx="689">
                  <c:v>1.5344483658119579E-4</c:v>
                </c:pt>
                <c:pt idx="690">
                  <c:v>4.5228548516439426E-2</c:v>
                </c:pt>
                <c:pt idx="691">
                  <c:v>-2.6085598250546793E-2</c:v>
                </c:pt>
                <c:pt idx="692">
                  <c:v>7.0788107597923311E-3</c:v>
                </c:pt>
                <c:pt idx="693">
                  <c:v>1.0009532888465289E-2</c:v>
                </c:pt>
                <c:pt idx="694">
                  <c:v>-6.7855452106676539E-3</c:v>
                </c:pt>
                <c:pt idx="695">
                  <c:v>1.0041440867070595E-2</c:v>
                </c:pt>
                <c:pt idx="696">
                  <c:v>1.6196954972465205E-2</c:v>
                </c:pt>
                <c:pt idx="697">
                  <c:v>1.3127666557269491E-2</c:v>
                </c:pt>
                <c:pt idx="698">
                  <c:v>9.6090125911199031E-3</c:v>
                </c:pt>
                <c:pt idx="699">
                  <c:v>1.6161616161616266E-2</c:v>
                </c:pt>
                <c:pt idx="700">
                  <c:v>-5.8577405857740406E-3</c:v>
                </c:pt>
                <c:pt idx="701">
                  <c:v>-3.8346115371790113E-3</c:v>
                </c:pt>
                <c:pt idx="702">
                  <c:v>2.1283841307679241E-2</c:v>
                </c:pt>
                <c:pt idx="703">
                  <c:v>-8.7763713080170058E-3</c:v>
                </c:pt>
                <c:pt idx="704">
                  <c:v>3.0434782608695699E-2</c:v>
                </c:pt>
                <c:pt idx="705">
                  <c:v>1.6080579607704593E-2</c:v>
                </c:pt>
                <c:pt idx="706">
                  <c:v>-7.0633939607978036E-4</c:v>
                </c:pt>
                <c:pt idx="707">
                  <c:v>-6.8397053665382179E-3</c:v>
                </c:pt>
                <c:pt idx="708">
                  <c:v>-1.3324104516352242E-2</c:v>
                </c:pt>
                <c:pt idx="709">
                  <c:v>5.1939058171734942E-4</c:v>
                </c:pt>
                <c:pt idx="710">
                  <c:v>-3.005877413937863E-2</c:v>
                </c:pt>
                <c:pt idx="711">
                  <c:v>-1.6352824578790837E-2</c:v>
                </c:pt>
                <c:pt idx="712">
                  <c:v>2.3178807947019653E-3</c:v>
                </c:pt>
                <c:pt idx="713">
                  <c:v>0</c:v>
                </c:pt>
                <c:pt idx="714">
                  <c:v>3.3222591362125353E-3</c:v>
                </c:pt>
                <c:pt idx="715">
                  <c:v>9.897668176480412E-3</c:v>
                </c:pt>
                <c:pt idx="716">
                  <c:v>1.4811031664964336E-2</c:v>
                </c:pt>
                <c:pt idx="717">
                  <c:v>1.6614745586708279E-2</c:v>
                </c:pt>
                <c:pt idx="718">
                  <c:v>2.2292993630573132E-2</c:v>
                </c:pt>
                <c:pt idx="719">
                  <c:v>1.8378378378378413E-2</c:v>
                </c:pt>
                <c:pt idx="720">
                  <c:v>2.8158577250833705E-2</c:v>
                </c:pt>
                <c:pt idx="721">
                  <c:v>-1.2440541529454952E-2</c:v>
                </c:pt>
                <c:pt idx="722">
                  <c:v>-1.0320478001086264E-2</c:v>
                </c:pt>
                <c:pt idx="723">
                  <c:v>-8.2600107739271289E-3</c:v>
                </c:pt>
                <c:pt idx="724">
                  <c:v>1.6240875912408637E-2</c:v>
                </c:pt>
                <c:pt idx="725">
                  <c:v>4.3809523809523743E-2</c:v>
                </c:pt>
                <c:pt idx="726">
                  <c:v>-8.1239372756469752E-3</c:v>
                </c:pt>
                <c:pt idx="727">
                  <c:v>5.3181386514717932E-3</c:v>
                </c:pt>
                <c:pt idx="728">
                  <c:v>6.8846815834768815E-3</c:v>
                </c:pt>
                <c:pt idx="729">
                  <c:v>1.9127773527172209E-4</c:v>
                </c:pt>
                <c:pt idx="730">
                  <c:v>-1.0598031794095464E-2</c:v>
                </c:pt>
                <c:pt idx="731">
                  <c:v>-8.6303939962476539E-3</c:v>
                </c:pt>
                <c:pt idx="732">
                  <c:v>1.5625E-2</c:v>
                </c:pt>
                <c:pt idx="733">
                  <c:v>-7.7680140597539582E-2</c:v>
                </c:pt>
                <c:pt idx="734">
                  <c:v>1.4079549454417695E-3</c:v>
                </c:pt>
                <c:pt idx="735">
                  <c:v>3.5349854227405331E-2</c:v>
                </c:pt>
                <c:pt idx="736">
                  <c:v>2.0083987584442742E-3</c:v>
                </c:pt>
                <c:pt idx="737">
                  <c:v>-4.5438022537259704E-3</c:v>
                </c:pt>
                <c:pt idx="738">
                  <c:v>-1.203088525767626E-2</c:v>
                </c:pt>
                <c:pt idx="739">
                  <c:v>1.3466787989080853E-2</c:v>
                </c:pt>
                <c:pt idx="740">
                  <c:v>-9.0909090909085943E-4</c:v>
                </c:pt>
                <c:pt idx="741">
                  <c:v>1.8518518518518601E-2</c:v>
                </c:pt>
                <c:pt idx="742">
                  <c:v>-5.5248618784530246E-3</c:v>
                </c:pt>
                <c:pt idx="743">
                  <c:v>-8.0379978078187753E-3</c:v>
                </c:pt>
                <c:pt idx="744">
                  <c:v>7.3126142595980603E-4</c:v>
                </c:pt>
                <c:pt idx="745">
                  <c:v>1.831501831501825E-3</c:v>
                </c:pt>
                <c:pt idx="746">
                  <c:v>-1.904419690980963E-2</c:v>
                </c:pt>
                <c:pt idx="747">
                  <c:v>3.6499068901303611E-2</c:v>
                </c:pt>
                <c:pt idx="748">
                  <c:v>-1.8281535648994485E-2</c:v>
                </c:pt>
                <c:pt idx="749">
                  <c:v>2.780909432544143E-2</c:v>
                </c:pt>
                <c:pt idx="750">
                  <c:v>-2.1691176470588158E-2</c:v>
                </c:pt>
                <c:pt idx="751">
                  <c:v>-7.2992700729926918E-3</c:v>
                </c:pt>
                <c:pt idx="752">
                  <c:v>-1.4742898238043978E-2</c:v>
                </c:pt>
                <c:pt idx="753">
                  <c:v>1.3114754098360715E-2</c:v>
                </c:pt>
                <c:pt idx="754">
                  <c:v>-2.60777009047366E-2</c:v>
                </c:pt>
                <c:pt idx="755">
                  <c:v>1.1483940427059247E-2</c:v>
                </c:pt>
                <c:pt idx="756">
                  <c:v>-1.9355973957416839E-2</c:v>
                </c:pt>
                <c:pt idx="757">
                  <c:v>-4.3798177995795218E-3</c:v>
                </c:pt>
                <c:pt idx="758">
                  <c:v>-1.245674740484437E-2</c:v>
                </c:pt>
                <c:pt idx="759">
                  <c:v>-6.5314541079407595E-3</c:v>
                </c:pt>
                <c:pt idx="760">
                  <c:v>-5.9798393985990295E-3</c:v>
                </c:pt>
                <c:pt idx="761">
                  <c:v>1.1404872991187087E-2</c:v>
                </c:pt>
                <c:pt idx="762">
                  <c:v>1.5441305492191804E-2</c:v>
                </c:pt>
                <c:pt idx="763">
                  <c:v>1.5817223198593133E-3</c:v>
                </c:pt>
                <c:pt idx="764">
                  <c:v>-2.7184134040006747E-2</c:v>
                </c:pt>
                <c:pt idx="765">
                  <c:v>-6.9609507640068236E-3</c:v>
                </c:pt>
                <c:pt idx="766">
                  <c:v>1.8326417704011E-2</c:v>
                </c:pt>
                <c:pt idx="767">
                  <c:v>1.3847502191060457E-2</c:v>
                </c:pt>
                <c:pt idx="768">
                  <c:v>2.8854824165915227E-2</c:v>
                </c:pt>
                <c:pt idx="769">
                  <c:v>-4.1307471264366846E-3</c:v>
                </c:pt>
                <c:pt idx="770">
                  <c:v>2.3529411764705799E-2</c:v>
                </c:pt>
                <c:pt idx="771">
                  <c:v>-2.4215246636771326E-2</c:v>
                </c:pt>
                <c:pt idx="772">
                  <c:v>-2.6200873362445365E-2</c:v>
                </c:pt>
                <c:pt idx="773">
                  <c:v>3.190338860850761E-2</c:v>
                </c:pt>
                <c:pt idx="774">
                  <c:v>-3.1424581005586649E-2</c:v>
                </c:pt>
                <c:pt idx="775">
                  <c:v>9.3392070484581424E-3</c:v>
                </c:pt>
                <c:pt idx="776">
                  <c:v>-1.1496255007838352E-2</c:v>
                </c:pt>
                <c:pt idx="777">
                  <c:v>-3.4825004353111755E-4</c:v>
                </c:pt>
                <c:pt idx="778">
                  <c:v>1.5695849319845578E-3</c:v>
                </c:pt>
                <c:pt idx="779">
                  <c:v>-1.7309340188517597E-2</c:v>
                </c:pt>
                <c:pt idx="780">
                  <c:v>-6.131834440470163E-3</c:v>
                </c:pt>
                <c:pt idx="781">
                  <c:v>-2.3128119800332692E-2</c:v>
                </c:pt>
                <c:pt idx="782">
                  <c:v>-8.2508250825082952E-3</c:v>
                </c:pt>
                <c:pt idx="783">
                  <c:v>4.9751243781095411E-3</c:v>
                </c:pt>
                <c:pt idx="784">
                  <c:v>-6.9169960474309011E-3</c:v>
                </c:pt>
                <c:pt idx="785">
                  <c:v>1.1541632316571793E-3</c:v>
                </c:pt>
                <c:pt idx="786">
                  <c:v>0</c:v>
                </c:pt>
                <c:pt idx="787">
                  <c:v>7.1404848887413053E-3</c:v>
                </c:pt>
                <c:pt idx="788">
                  <c:v>1.663339986693213E-3</c:v>
                </c:pt>
                <c:pt idx="789">
                  <c:v>-4.1411297001822112E-3</c:v>
                </c:pt>
                <c:pt idx="790">
                  <c:v>-1.2755519215044919E-2</c:v>
                </c:pt>
                <c:pt idx="791">
                  <c:v>-2.7723418134377731E-3</c:v>
                </c:pt>
                <c:pt idx="792">
                  <c:v>-4.222150048716955E-3</c:v>
                </c:pt>
                <c:pt idx="793">
                  <c:v>-1.028608164577316E-2</c:v>
                </c:pt>
                <c:pt idx="794">
                  <c:v>7.4481865284974358E-3</c:v>
                </c:pt>
                <c:pt idx="795">
                  <c:v>-1.073201986224559E-2</c:v>
                </c:pt>
                <c:pt idx="796">
                  <c:v>2.4114173228346303E-2</c:v>
                </c:pt>
                <c:pt idx="797">
                  <c:v>-4.9188391539589649E-4</c:v>
                </c:pt>
                <c:pt idx="798">
                  <c:v>-2.0240963855421734E-2</c:v>
                </c:pt>
                <c:pt idx="799">
                  <c:v>1.4669926650366705E-2</c:v>
                </c:pt>
                <c:pt idx="800">
                  <c:v>1.4552670745824337E-2</c:v>
                </c:pt>
                <c:pt idx="801">
                  <c:v>6.4612676056338136E-2</c:v>
                </c:pt>
                <c:pt idx="802">
                  <c:v>1.4104372355430161E-3</c:v>
                </c:pt>
                <c:pt idx="803">
                  <c:v>2.6234847114166904E-2</c:v>
                </c:pt>
                <c:pt idx="804">
                  <c:v>2.2193452931385194E-2</c:v>
                </c:pt>
                <c:pt idx="805">
                  <c:v>2.9708626928204085E-2</c:v>
                </c:pt>
                <c:pt idx="806">
                  <c:v>1.9611650485436893E-2</c:v>
                </c:pt>
                <c:pt idx="807">
                  <c:v>-1.0566762728146051E-2</c:v>
                </c:pt>
                <c:pt idx="808">
                  <c:v>-3.8409832917229991E-4</c:v>
                </c:pt>
                <c:pt idx="809">
                  <c:v>-4.0184331797234907E-2</c:v>
                </c:pt>
                <c:pt idx="810">
                  <c:v>-1.2019668548533979E-2</c:v>
                </c:pt>
                <c:pt idx="811">
                  <c:v>-1.3651877133105894E-2</c:v>
                </c:pt>
                <c:pt idx="812">
                  <c:v>-2.8616297330308793E-2</c:v>
                </c:pt>
                <c:pt idx="813">
                  <c:v>-5.0347222222222321E-3</c:v>
                </c:pt>
                <c:pt idx="814">
                  <c:v>-2.7191352812025005E-2</c:v>
                </c:pt>
                <c:pt idx="815">
                  <c:v>4.2401628222523691E-3</c:v>
                </c:pt>
                <c:pt idx="816">
                  <c:v>-5.0624367195409858E-3</c:v>
                </c:pt>
                <c:pt idx="817">
                  <c:v>4.4781382228490818E-2</c:v>
                </c:pt>
                <c:pt idx="818">
                  <c:v>-1.8175523628180756E-2</c:v>
                </c:pt>
                <c:pt idx="819">
                  <c:v>-2.4649670774944954E-2</c:v>
                </c:pt>
                <c:pt idx="820">
                  <c:v>9.889173060528389E-3</c:v>
                </c:pt>
                <c:pt idx="821">
                  <c:v>9.1190640055056615E-3</c:v>
                </c:pt>
                <c:pt idx="822">
                  <c:v>4.8409405255880333E-3</c:v>
                </c:pt>
                <c:pt idx="823">
                  <c:v>-5.3310404127256961E-3</c:v>
                </c:pt>
                <c:pt idx="824">
                  <c:v>1.3776476666091941E-3</c:v>
                </c:pt>
                <c:pt idx="825">
                  <c:v>-6.6712281902154835E-3</c:v>
                </c:pt>
                <c:pt idx="826">
                  <c:v>1.2645071886367765E-2</c:v>
                </c:pt>
                <c:pt idx="827">
                  <c:v>-8.9270386266094848E-3</c:v>
                </c:pt>
                <c:pt idx="828">
                  <c:v>1.9247594050743722E-2</c:v>
                </c:pt>
                <c:pt idx="829">
                  <c:v>-5.9140720125239188E-3</c:v>
                </c:pt>
                <c:pt idx="830">
                  <c:v>-1.7391304347824654E-4</c:v>
                </c:pt>
                <c:pt idx="831">
                  <c:v>1.9865200425682961E-2</c:v>
                </c:pt>
                <c:pt idx="832">
                  <c:v>-1.6399162595952754E-2</c:v>
                </c:pt>
                <c:pt idx="833">
                  <c:v>-1.2745435756114309E-2</c:v>
                </c:pt>
                <c:pt idx="834">
                  <c:v>1.6456582633053163E-2</c:v>
                </c:pt>
                <c:pt idx="835">
                  <c:v>-7.1267164957411477E-3</c:v>
                </c:pt>
                <c:pt idx="836">
                  <c:v>-2.7223537368955109E-2</c:v>
                </c:pt>
                <c:pt idx="837">
                  <c:v>-9.3802345058626724E-3</c:v>
                </c:pt>
                <c:pt idx="838">
                  <c:v>1.5098137896325525E-3</c:v>
                </c:pt>
                <c:pt idx="839">
                  <c:v>1.0852976089537059E-2</c:v>
                </c:pt>
                <c:pt idx="840">
                  <c:v>2.2719389524800571E-2</c:v>
                </c:pt>
                <c:pt idx="841">
                  <c:v>1.7373175816539632E-3</c:v>
                </c:pt>
                <c:pt idx="842">
                  <c:v>2.7857142857142803E-2</c:v>
                </c:pt>
                <c:pt idx="843">
                  <c:v>9.009009009008917E-3</c:v>
                </c:pt>
                <c:pt idx="844">
                  <c:v>5.4347826086955653E-3</c:v>
                </c:pt>
                <c:pt idx="845">
                  <c:v>-2.0408163265306145E-2</c:v>
                </c:pt>
                <c:pt idx="846">
                  <c:v>1.4401440144014455E-2</c:v>
                </c:pt>
                <c:pt idx="847">
                  <c:v>3.9761431411531323E-3</c:v>
                </c:pt>
                <c:pt idx="848">
                  <c:v>2.3550724637679821E-3</c:v>
                </c:pt>
                <c:pt idx="849">
                  <c:v>5.3234115626788814E-2</c:v>
                </c:pt>
                <c:pt idx="850">
                  <c:v>1.4714424007744586E-2</c:v>
                </c:pt>
                <c:pt idx="851">
                  <c:v>9.6899224806201723E-4</c:v>
                </c:pt>
                <c:pt idx="852">
                  <c:v>-1.3384321223709361E-2</c:v>
                </c:pt>
                <c:pt idx="853">
                  <c:v>5.7692307692307487E-3</c:v>
                </c:pt>
                <c:pt idx="854">
                  <c:v>1.6816581931951458E-2</c:v>
                </c:pt>
                <c:pt idx="855">
                  <c:v>1.1271504844769575E-2</c:v>
                </c:pt>
                <c:pt idx="856">
                  <c:v>2.7845528455284541E-2</c:v>
                </c:pt>
                <c:pt idx="857">
                  <c:v>-3.6452004860267895E-3</c:v>
                </c:pt>
                <c:pt idx="858">
                  <c:v>-1.2794882047181044E-2</c:v>
                </c:pt>
                <c:pt idx="859">
                  <c:v>-5.566600397614363E-3</c:v>
                </c:pt>
                <c:pt idx="860">
                  <c:v>8.0160320641282645E-3</c:v>
                </c:pt>
                <c:pt idx="861">
                  <c:v>-1.3639059102589446E-2</c:v>
                </c:pt>
                <c:pt idx="862">
                  <c:v>0</c:v>
                </c:pt>
                <c:pt idx="863">
                  <c:v>1.139544182327068E-2</c:v>
                </c:pt>
                <c:pt idx="864">
                  <c:v>1.296071283920619E-2</c:v>
                </c:pt>
                <c:pt idx="865">
                  <c:v>1.856435643564347E-2</c:v>
                </c:pt>
                <c:pt idx="866">
                  <c:v>9.3691442848220507E-3</c:v>
                </c:pt>
                <c:pt idx="867">
                  <c:v>-7.6446280991735449E-3</c:v>
                </c:pt>
                <c:pt idx="868">
                  <c:v>-1.2244897959183709E-2</c:v>
                </c:pt>
                <c:pt idx="869">
                  <c:v>6.5735414954806171E-3</c:v>
                </c:pt>
                <c:pt idx="870">
                  <c:v>-8.3520065186392101E-3</c:v>
                </c:pt>
                <c:pt idx="871">
                  <c:v>1.6356107660455477E-2</c:v>
                </c:pt>
                <c:pt idx="872">
                  <c:v>-8.0098582871225288E-3</c:v>
                </c:pt>
                <c:pt idx="873">
                  <c:v>-3.5077288941736118E-2</c:v>
                </c:pt>
                <c:pt idx="874">
                  <c:v>4.3208600372131478E-2</c:v>
                </c:pt>
                <c:pt idx="875">
                  <c:v>-3.0078203328654518E-2</c:v>
                </c:pt>
                <c:pt idx="876">
                  <c:v>1.3617886178861838E-2</c:v>
                </c:pt>
                <c:pt idx="877">
                  <c:v>-1.9138755980861344E-2</c:v>
                </c:pt>
                <c:pt idx="878">
                  <c:v>-4.366812227074246E-3</c:v>
                </c:pt>
                <c:pt idx="879">
                  <c:v>-3.1153846153846088E-2</c:v>
                </c:pt>
                <c:pt idx="880">
                  <c:v>1.3842854357574597E-2</c:v>
                </c:pt>
                <c:pt idx="881">
                  <c:v>-4.4642857142858094E-3</c:v>
                </c:pt>
                <c:pt idx="882">
                  <c:v>-8.0862533692721561E-3</c:v>
                </c:pt>
                <c:pt idx="883">
                  <c:v>-9.9123141441098683E-3</c:v>
                </c:pt>
                <c:pt idx="884">
                  <c:v>4.7105788423153827E-2</c:v>
                </c:pt>
                <c:pt idx="885">
                  <c:v>-2.1484375E-2</c:v>
                </c:pt>
                <c:pt idx="886">
                  <c:v>2.4000000000000021E-2</c:v>
                </c:pt>
                <c:pt idx="887">
                  <c:v>-7.5426756649463744E-3</c:v>
                </c:pt>
                <c:pt idx="888">
                  <c:v>1.983805668016192E-2</c:v>
                </c:pt>
                <c:pt idx="889">
                  <c:v>-1.0020040080160331E-2</c:v>
                </c:pt>
                <c:pt idx="890">
                  <c:v>-5.9760956175298752E-3</c:v>
                </c:pt>
                <c:pt idx="891">
                  <c:v>2.0325203252032464E-2</c:v>
                </c:pt>
                <c:pt idx="892">
                  <c:v>-6.6626287098727754E-3</c:v>
                </c:pt>
                <c:pt idx="893">
                  <c:v>3.3382015439182178E-2</c:v>
                </c:pt>
                <c:pt idx="894">
                  <c:v>-9.5060963008885002E-3</c:v>
                </c:pt>
                <c:pt idx="895">
                  <c:v>4.3586550435865679E-3</c:v>
                </c:pt>
                <c:pt idx="896">
                  <c:v>2.2883295194509046E-3</c:v>
                </c:pt>
                <c:pt idx="897">
                  <c:v>1.0935856992639215E-2</c:v>
                </c:pt>
                <c:pt idx="898">
                  <c:v>4.20786871449641E-4</c:v>
                </c:pt>
                <c:pt idx="899">
                  <c:v>-4.1733870967741948E-2</c:v>
                </c:pt>
                <c:pt idx="900">
                  <c:v>-9.9800399201597223E-3</c:v>
                </c:pt>
                <c:pt idx="901">
                  <c:v>-1.745440282408306E-2</c:v>
                </c:pt>
                <c:pt idx="902">
                  <c:v>3.9377830281550619E-3</c:v>
                </c:pt>
                <c:pt idx="903">
                  <c:v>-2.9446407538280539E-3</c:v>
                </c:pt>
                <c:pt idx="904">
                  <c:v>3.2428050263477948E-2</c:v>
                </c:pt>
                <c:pt idx="905">
                  <c:v>2.8130860595957596E-2</c:v>
                </c:pt>
                <c:pt idx="906">
                  <c:v>-9.2898431048720198E-3</c:v>
                </c:pt>
                <c:pt idx="907">
                  <c:v>-1.3642842598248883E-2</c:v>
                </c:pt>
                <c:pt idx="908">
                  <c:v>-5.8834802606362424E-2</c:v>
                </c:pt>
                <c:pt idx="909">
                  <c:v>-1.2677388836329295E-2</c:v>
                </c:pt>
                <c:pt idx="910">
                  <c:v>1.5760138381702982E-2</c:v>
                </c:pt>
                <c:pt idx="911">
                  <c:v>-3.0195712954333764E-2</c:v>
                </c:pt>
                <c:pt idx="912">
                  <c:v>6.1115506329113778E-2</c:v>
                </c:pt>
                <c:pt idx="913">
                  <c:v>3.1746031746031633E-3</c:v>
                </c:pt>
                <c:pt idx="914">
                  <c:v>3.7250463058242422E-2</c:v>
                </c:pt>
                <c:pt idx="915">
                  <c:v>1.6952699874424271E-2</c:v>
                </c:pt>
                <c:pt idx="916">
                  <c:v>6.5304402780703708E-3</c:v>
                </c:pt>
                <c:pt idx="917">
                  <c:v>-1.4122533748701982E-2</c:v>
                </c:pt>
                <c:pt idx="918">
                  <c:v>3.4149484536082353E-2</c:v>
                </c:pt>
                <c:pt idx="919">
                  <c:v>3.5817575083425979E-2</c:v>
                </c:pt>
                <c:pt idx="920">
                  <c:v>4.4377323420074388E-2</c:v>
                </c:pt>
                <c:pt idx="921">
                  <c:v>1.0565860530640903E-2</c:v>
                </c:pt>
                <c:pt idx="922">
                  <c:v>-1.5487748497457376E-2</c:v>
                </c:pt>
                <c:pt idx="923">
                  <c:v>0</c:v>
                </c:pt>
                <c:pt idx="924">
                  <c:v>-1.547564861174322E-2</c:v>
                </c:pt>
                <c:pt idx="925">
                  <c:v>2.2335970218706258E-2</c:v>
                </c:pt>
                <c:pt idx="926">
                  <c:v>4.5742092457421002E-2</c:v>
                </c:pt>
                <c:pt idx="927">
                  <c:v>-7.4861144651050537E-3</c:v>
                </c:pt>
                <c:pt idx="928">
                  <c:v>-1.708995964870641E-2</c:v>
                </c:pt>
                <c:pt idx="929">
                  <c:v>-3.371559633027521E-2</c:v>
                </c:pt>
                <c:pt idx="930">
                  <c:v>-7.7378243058715546E-3</c:v>
                </c:pt>
                <c:pt idx="931">
                  <c:v>-1.4356213548676666E-2</c:v>
                </c:pt>
                <c:pt idx="932">
                  <c:v>6.3205417607223868E-3</c:v>
                </c:pt>
                <c:pt idx="933">
                  <c:v>-1.5117830146731959E-2</c:v>
                </c:pt>
                <c:pt idx="934">
                  <c:v>-3.10283687943258E-3</c:v>
                </c:pt>
                <c:pt idx="935">
                  <c:v>-8.1336557485160998E-3</c:v>
                </c:pt>
                <c:pt idx="936">
                  <c:v>-3.0681569143108378E-3</c:v>
                </c:pt>
                <c:pt idx="937">
                  <c:v>-4.1386554621848703E-2</c:v>
                </c:pt>
                <c:pt idx="938">
                  <c:v>2.0145735105014939E-2</c:v>
                </c:pt>
                <c:pt idx="939">
                  <c:v>1.6336310172075708E-2</c:v>
                </c:pt>
                <c:pt idx="940">
                  <c:v>2.2722209846291141E-2</c:v>
                </c:pt>
                <c:pt idx="941">
                  <c:v>-2.6247288503253863E-2</c:v>
                </c:pt>
                <c:pt idx="942">
                  <c:v>-7.3212747631351549E-3</c:v>
                </c:pt>
                <c:pt idx="943">
                  <c:v>-4.8360655737704983E-2</c:v>
                </c:pt>
                <c:pt idx="944">
                  <c:v>-4.2574063174416255E-2</c:v>
                </c:pt>
                <c:pt idx="945">
                  <c:v>1.9400000000000084E-2</c:v>
                </c:pt>
                <c:pt idx="946">
                  <c:v>4.3405676126878179E-2</c:v>
                </c:pt>
                <c:pt idx="947">
                  <c:v>1.3965298349555511E-2</c:v>
                </c:pt>
                <c:pt idx="948">
                  <c:v>-2.6169379765093703E-2</c:v>
                </c:pt>
                <c:pt idx="949">
                  <c:v>3.497547451482208E-2</c:v>
                </c:pt>
                <c:pt idx="950">
                  <c:v>-2.7647809442790106E-3</c:v>
                </c:pt>
                <c:pt idx="951">
                  <c:v>-2.44813278008299E-2</c:v>
                </c:pt>
                <c:pt idx="952">
                  <c:v>2.2920203735144362E-2</c:v>
                </c:pt>
                <c:pt idx="953">
                  <c:v>4.2016806722689148E-2</c:v>
                </c:pt>
                <c:pt idx="954">
                  <c:v>-3.9647577092510877E-3</c:v>
                </c:pt>
                <c:pt idx="955">
                  <c:v>2.2031284423884578E-4</c:v>
                </c:pt>
                <c:pt idx="956">
                  <c:v>-3.1783276450512044E-2</c:v>
                </c:pt>
                <c:pt idx="957">
                  <c:v>-8.8794926004227559E-3</c:v>
                </c:pt>
                <c:pt idx="958">
                  <c:v>-1.0559662090813271E-3</c:v>
                </c:pt>
                <c:pt idx="959">
                  <c:v>-3.2686414708886669E-2</c:v>
                </c:pt>
                <c:pt idx="960">
                  <c:v>4.1489361702127692E-2</c:v>
                </c:pt>
                <c:pt idx="961">
                  <c:v>6.3589047295768308E-2</c:v>
                </c:pt>
                <c:pt idx="962">
                  <c:v>7.7804878048780335E-2</c:v>
                </c:pt>
                <c:pt idx="963">
                  <c:v>3.1808172253486866E-3</c:v>
                </c:pt>
                <c:pt idx="964">
                  <c:v>9.4536689876807856E-2</c:v>
                </c:pt>
                <c:pt idx="965">
                  <c:v>1.938301938301934E-2</c:v>
                </c:pt>
                <c:pt idx="966">
                  <c:v>-6.6989302088639846E-2</c:v>
                </c:pt>
                <c:pt idx="967">
                  <c:v>3.2614413466596659E-2</c:v>
                </c:pt>
                <c:pt idx="968">
                  <c:v>-6.331608770633157E-2</c:v>
                </c:pt>
                <c:pt idx="969">
                  <c:v>5.428571428571427E-2</c:v>
                </c:pt>
                <c:pt idx="970">
                  <c:v>-0.12480109115708116</c:v>
                </c:pt>
                <c:pt idx="971">
                  <c:v>-3.5307017543859676E-2</c:v>
                </c:pt>
                <c:pt idx="972">
                  <c:v>-1.2559549588566532E-2</c:v>
                </c:pt>
                <c:pt idx="973">
                  <c:v>-4.4485826608731682E-2</c:v>
                </c:pt>
                <c:pt idx="974">
                  <c:v>-3.6867277799920273E-2</c:v>
                </c:pt>
                <c:pt idx="975">
                  <c:v>-2.0495803240288768E-2</c:v>
                </c:pt>
                <c:pt idx="976">
                  <c:v>-4.6629104332622795E-3</c:v>
                </c:pt>
                <c:pt idx="977">
                  <c:v>2.1230158730158877E-2</c:v>
                </c:pt>
                <c:pt idx="978">
                  <c:v>-3.9666798889326227E-4</c:v>
                </c:pt>
                <c:pt idx="979">
                  <c:v>-1.5618898867629905E-2</c:v>
                </c:pt>
                <c:pt idx="980">
                  <c:v>-3.3767213733257861E-2</c:v>
                </c:pt>
                <c:pt idx="981">
                  <c:v>1.0676835081029568E-2</c:v>
                </c:pt>
                <c:pt idx="982">
                  <c:v>-1.9442886520845026E-2</c:v>
                </c:pt>
                <c:pt idx="983">
                  <c:v>-4.4821428571428568E-2</c:v>
                </c:pt>
                <c:pt idx="984">
                  <c:v>-1.2519837771116205E-2</c:v>
                </c:pt>
                <c:pt idx="985">
                  <c:v>-3.04325525730893E-2</c:v>
                </c:pt>
                <c:pt idx="986">
                  <c:v>2.3089032709462831E-2</c:v>
                </c:pt>
                <c:pt idx="987">
                  <c:v>-1.0728499740439434E-2</c:v>
                </c:pt>
                <c:pt idx="988">
                  <c:v>-2.2444751381216488E-3</c:v>
                </c:pt>
                <c:pt idx="989">
                  <c:v>-2.9002514668901802E-2</c:v>
                </c:pt>
                <c:pt idx="990">
                  <c:v>-3.6746283614499387E-3</c:v>
                </c:pt>
                <c:pt idx="991">
                  <c:v>6.492351476342928E-2</c:v>
                </c:pt>
                <c:pt idx="992">
                  <c:v>-1.778410101367367E-4</c:v>
                </c:pt>
                <c:pt idx="993">
                  <c:v>-4.0736804817571581E-3</c:v>
                </c:pt>
                <c:pt idx="994">
                  <c:v>-1.1900595029751382E-2</c:v>
                </c:pt>
                <c:pt idx="995">
                  <c:v>-3.1402651779485202E-3</c:v>
                </c:pt>
                <c:pt idx="996">
                  <c:v>1.1113071088375559E-2</c:v>
                </c:pt>
                <c:pt idx="997">
                  <c:v>2.3285198555956566E-2</c:v>
                </c:pt>
                <c:pt idx="998">
                  <c:v>1.8053800324979719E-4</c:v>
                </c:pt>
                <c:pt idx="999">
                  <c:v>-1.0892857142857149E-2</c:v>
                </c:pt>
                <c:pt idx="1000">
                  <c:v>-1.2519837771116205E-2</c:v>
                </c:pt>
                <c:pt idx="1001">
                  <c:v>1.3221368590316196E-2</c:v>
                </c:pt>
                <c:pt idx="1002">
                  <c:v>1.5052593398621861E-2</c:v>
                </c:pt>
                <c:pt idx="1003">
                  <c:v>-3.9372822299651555E-2</c:v>
                </c:pt>
                <c:pt idx="1004">
                  <c:v>2.269949362667889E-3</c:v>
                </c:pt>
                <c:pt idx="1005">
                  <c:v>-3.4232715008431613E-2</c:v>
                </c:pt>
                <c:pt idx="1006">
                  <c:v>1.1082693947144007E-2</c:v>
                </c:pt>
                <c:pt idx="1007">
                  <c:v>-2.2011005502751479E-2</c:v>
                </c:pt>
                <c:pt idx="1008">
                  <c:v>-2.0418163998693228E-2</c:v>
                </c:pt>
                <c:pt idx="1009">
                  <c:v>8.4005929830341941E-3</c:v>
                </c:pt>
                <c:pt idx="1010">
                  <c:v>2.0336134453781574E-2</c:v>
                </c:pt>
                <c:pt idx="1011">
                  <c:v>3.5419126328217754E-3</c:v>
                </c:pt>
                <c:pt idx="1012">
                  <c:v>1.6869095816463009E-4</c:v>
                </c:pt>
                <c:pt idx="1013">
                  <c:v>-1.5159171298637641E-3</c:v>
                </c:pt>
                <c:pt idx="1014">
                  <c:v>-2.8552233792407122E-3</c:v>
                </c:pt>
                <c:pt idx="1015">
                  <c:v>8.4688346883468046E-3</c:v>
                </c:pt>
                <c:pt idx="1016">
                  <c:v>-9.8943484823075245E-3</c:v>
                </c:pt>
                <c:pt idx="1017">
                  <c:v>8.1149619611158297E-3</c:v>
                </c:pt>
                <c:pt idx="1018">
                  <c:v>-1.2520868113522488E-2</c:v>
                </c:pt>
                <c:pt idx="1019">
                  <c:v>2.5104602510459539E-3</c:v>
                </c:pt>
                <c:pt idx="1020">
                  <c:v>1.9624573378839605E-2</c:v>
                </c:pt>
                <c:pt idx="1021">
                  <c:v>-7.2844316449262037E-3</c:v>
                </c:pt>
                <c:pt idx="1022">
                  <c:v>1.2521440823327623E-2</c:v>
                </c:pt>
                <c:pt idx="1023">
                  <c:v>4.4796691936594968E-3</c:v>
                </c:pt>
                <c:pt idx="1024">
                  <c:v>8.8649400312881266E-3</c:v>
                </c:pt>
                <c:pt idx="1025">
                  <c:v>-7.9324021382997101E-3</c:v>
                </c:pt>
                <c:pt idx="1026">
                  <c:v>1.2925764192139644E-2</c:v>
                </c:pt>
                <c:pt idx="1027">
                  <c:v>-1.1738304850681724E-2</c:v>
                </c:pt>
                <c:pt idx="1028">
                  <c:v>2.9317697228145034E-2</c:v>
                </c:pt>
                <c:pt idx="1029">
                  <c:v>1.4054054054053911E-2</c:v>
                </c:pt>
                <c:pt idx="1030">
                  <c:v>1.6483516483516425E-2</c:v>
                </c:pt>
                <c:pt idx="1031">
                  <c:v>1.2048192771084265E-2</c:v>
                </c:pt>
                <c:pt idx="1032">
                  <c:v>-9.3646713183989094E-3</c:v>
                </c:pt>
                <c:pt idx="1033">
                  <c:v>-4.2055220332783971E-3</c:v>
                </c:pt>
                <c:pt idx="1034">
                  <c:v>1.2777777777777777E-2</c:v>
                </c:pt>
                <c:pt idx="1035">
                  <c:v>6.5237651444547406E-3</c:v>
                </c:pt>
                <c:pt idx="1036">
                  <c:v>1.360287171736263E-2</c:v>
                </c:pt>
                <c:pt idx="1037">
                  <c:v>-1.7814065689367276E-2</c:v>
                </c:pt>
                <c:pt idx="1038">
                  <c:v>-1.4808043875685573E-2</c:v>
                </c:pt>
                <c:pt idx="1039">
                  <c:v>-8.8784200036238214E-3</c:v>
                </c:pt>
                <c:pt idx="1040">
                  <c:v>9.14243920277924E-3</c:v>
                </c:pt>
                <c:pt idx="1041">
                  <c:v>-2.0072992700730374E-3</c:v>
                </c:pt>
                <c:pt idx="1042">
                  <c:v>1.1070110701107083E-2</c:v>
                </c:pt>
                <c:pt idx="1043">
                  <c:v>3.7037037037037646E-3</c:v>
                </c:pt>
                <c:pt idx="1044">
                  <c:v>0</c:v>
                </c:pt>
                <c:pt idx="1045">
                  <c:v>-1.7824663514005024E-2</c:v>
                </c:pt>
                <c:pt idx="1046">
                  <c:v>1.8221574344023939E-3</c:v>
                </c:pt>
                <c:pt idx="1047">
                  <c:v>1.5544041450777257E-2</c:v>
                </c:pt>
                <c:pt idx="1048">
                  <c:v>-5.7037718491260714E-3</c:v>
                </c:pt>
                <c:pt idx="1049">
                  <c:v>8.5359064761552084E-3</c:v>
                </c:pt>
                <c:pt idx="1050">
                  <c:v>8.9870810709604676E-3</c:v>
                </c:pt>
                <c:pt idx="1051">
                  <c:v>1.5000937558597993E-3</c:v>
                </c:pt>
                <c:pt idx="1052">
                  <c:v>2.2627037392138005E-2</c:v>
                </c:pt>
                <c:pt idx="1053">
                  <c:v>6.7567567567567988E-3</c:v>
                </c:pt>
                <c:pt idx="1054">
                  <c:v>-1.0884093946916251E-2</c:v>
                </c:pt>
                <c:pt idx="1055">
                  <c:v>1.9131432944328175E-3</c:v>
                </c:pt>
                <c:pt idx="1056">
                  <c:v>-5.8957778623048851E-3</c:v>
                </c:pt>
                <c:pt idx="1057">
                  <c:v>0</c:v>
                </c:pt>
                <c:pt idx="1058">
                  <c:v>1.7611766982775112E-2</c:v>
                </c:pt>
                <c:pt idx="1059">
                  <c:v>1.3137254901960826E-2</c:v>
                </c:pt>
                <c:pt idx="1060">
                  <c:v>0</c:v>
                </c:pt>
                <c:pt idx="1061">
                  <c:v>-1.175088131609936E-3</c:v>
                </c:pt>
                <c:pt idx="1062">
                  <c:v>1.1764705882353343E-3</c:v>
                </c:pt>
                <c:pt idx="1063">
                  <c:v>-6.8159688412853248E-3</c:v>
                </c:pt>
                <c:pt idx="1064">
                  <c:v>8.977079796264853E-2</c:v>
                </c:pt>
                <c:pt idx="1065">
                  <c:v>-1.5461763476807389E-2</c:v>
                </c:pt>
                <c:pt idx="1066">
                  <c:v>3.7751677852349008E-3</c:v>
                </c:pt>
                <c:pt idx="1067">
                  <c:v>-3.5527690700104531E-3</c:v>
                </c:pt>
                <c:pt idx="1068">
                  <c:v>1.8301766333262526E-2</c:v>
                </c:pt>
                <c:pt idx="1069">
                  <c:v>-2.1449396084964656E-2</c:v>
                </c:pt>
                <c:pt idx="1070">
                  <c:v>-4.1476565740357074E-3</c:v>
                </c:pt>
                <c:pt idx="1071">
                  <c:v>-1.1885245901639419E-2</c:v>
                </c:pt>
                <c:pt idx="1072">
                  <c:v>3.3679305231942402E-2</c:v>
                </c:pt>
                <c:pt idx="1073">
                  <c:v>1.4849384811201904E-3</c:v>
                </c:pt>
                <c:pt idx="1074">
                  <c:v>2.0125513958017649E-2</c:v>
                </c:pt>
                <c:pt idx="1075">
                  <c:v>4.4529837251356286E-2</c:v>
                </c:pt>
                <c:pt idx="1076">
                  <c:v>6.8274920345925416E-3</c:v>
                </c:pt>
                <c:pt idx="1077">
                  <c:v>-4.5310376076121983E-3</c:v>
                </c:pt>
                <c:pt idx="1078">
                  <c:v>5.4669703872436415E-3</c:v>
                </c:pt>
                <c:pt idx="1079">
                  <c:v>-2.2773855613755778E-4</c:v>
                </c:pt>
                <c:pt idx="1080">
                  <c:v>5.7260650480990272E-3</c:v>
                </c:pt>
                <c:pt idx="1081">
                  <c:v>-4.065040650406504E-2</c:v>
                </c:pt>
                <c:pt idx="1082">
                  <c:v>-2.6732249786141971E-2</c:v>
                </c:pt>
                <c:pt idx="1083">
                  <c:v>4.5112781954887993E-3</c:v>
                </c:pt>
                <c:pt idx="1084">
                  <c:v>3.0165912518853588E-3</c:v>
                </c:pt>
                <c:pt idx="1085">
                  <c:v>1.4204545454545414E-2</c:v>
                </c:pt>
                <c:pt idx="1086">
                  <c:v>-5.001087192867959E-3</c:v>
                </c:pt>
                <c:pt idx="1087">
                  <c:v>9.4381035996486951E-3</c:v>
                </c:pt>
                <c:pt idx="1088">
                  <c:v>-2.607952116289014E-2</c:v>
                </c:pt>
                <c:pt idx="1089">
                  <c:v>1.2115967113803583E-2</c:v>
                </c:pt>
                <c:pt idx="1090">
                  <c:v>-3.6645828842423178E-3</c:v>
                </c:pt>
                <c:pt idx="1091">
                  <c:v>5.418292154312887E-3</c:v>
                </c:pt>
                <c:pt idx="1092">
                  <c:v>-1.1144449207029727E-2</c:v>
                </c:pt>
                <c:pt idx="1093">
                  <c:v>-2.1385799828913532E-3</c:v>
                </c:pt>
                <c:pt idx="1094">
                  <c:v>-9.5318788392290132E-3</c:v>
                </c:pt>
                <c:pt idx="1095">
                  <c:v>1.070434596446157E-2</c:v>
                </c:pt>
                <c:pt idx="1096">
                  <c:v>4.1007354579897459E-2</c:v>
                </c:pt>
                <c:pt idx="1097">
                  <c:v>8.9225964755734744E-4</c:v>
                </c:pt>
                <c:pt idx="1098">
                  <c:v>-1.494177103933203E-2</c:v>
                </c:pt>
                <c:pt idx="1099">
                  <c:v>-1.9736842105262387E-3</c:v>
                </c:pt>
                <c:pt idx="1100">
                  <c:v>2.1963245181533031E-2</c:v>
                </c:pt>
                <c:pt idx="1101">
                  <c:v>3.5026675945256214E-2</c:v>
                </c:pt>
                <c:pt idx="1102">
                  <c:v>-2.2005444646097994E-2</c:v>
                </c:pt>
                <c:pt idx="1103">
                  <c:v>1.5905476028175158E-3</c:v>
                </c:pt>
                <c:pt idx="1104">
                  <c:v>1.1491611123879641E-2</c:v>
                </c:pt>
                <c:pt idx="1105">
                  <c:v>2.6421325784383276E-2</c:v>
                </c:pt>
                <c:pt idx="1106">
                  <c:v>-1.8977088636889738E-2</c:v>
                </c:pt>
                <c:pt idx="1107">
                  <c:v>1.8143261074458072E-2</c:v>
                </c:pt>
                <c:pt idx="1108">
                  <c:v>-1.176747469992967E-3</c:v>
                </c:pt>
                <c:pt idx="1109">
                  <c:v>-1.6435185185185275E-2</c:v>
                </c:pt>
                <c:pt idx="1110">
                  <c:v>-1.3248058474189195E-2</c:v>
                </c:pt>
                <c:pt idx="1111">
                  <c:v>1.3723696248857387E-3</c:v>
                </c:pt>
                <c:pt idx="1112">
                  <c:v>6.8665598535133654E-4</c:v>
                </c:pt>
                <c:pt idx="1113">
                  <c:v>1.1108539689886454E-2</c:v>
                </c:pt>
                <c:pt idx="1114">
                  <c:v>1.0523854069223626E-2</c:v>
                </c:pt>
                <c:pt idx="1115">
                  <c:v>-3.715379419049758E-2</c:v>
                </c:pt>
                <c:pt idx="1116">
                  <c:v>-1.0031208203299169E-2</c:v>
                </c:pt>
                <c:pt idx="1117">
                  <c:v>-1.3198416190057238E-2</c:v>
                </c:pt>
                <c:pt idx="1118">
                  <c:v>3.7535879885184364E-3</c:v>
                </c:pt>
                <c:pt idx="1119">
                  <c:v>1.1840929401250921E-2</c:v>
                </c:pt>
                <c:pt idx="1120">
                  <c:v>1.3422818791946067E-3</c:v>
                </c:pt>
                <c:pt idx="1121">
                  <c:v>9.0293453724605843E-3</c:v>
                </c:pt>
                <c:pt idx="1122">
                  <c:v>-1.9043401240035451E-2</c:v>
                </c:pt>
                <c:pt idx="1123">
                  <c:v>-3.6894860311366906E-2</c:v>
                </c:pt>
                <c:pt idx="1124">
                  <c:v>-4.0356839422260871E-3</c:v>
                </c:pt>
                <c:pt idx="1125">
                  <c:v>-4.6511627906976605E-3</c:v>
                </c:pt>
                <c:pt idx="1126">
                  <c:v>-1.7244961562435046E-2</c:v>
                </c:pt>
                <c:pt idx="1127">
                  <c:v>2.4042553191489402E-2</c:v>
                </c:pt>
                <c:pt idx="1128">
                  <c:v>-7.9153605015673922E-2</c:v>
                </c:pt>
                <c:pt idx="1129">
                  <c:v>-1.883890811226463E-2</c:v>
                </c:pt>
                <c:pt idx="1130">
                  <c:v>-1.2528473804100049E-2</c:v>
                </c:pt>
                <c:pt idx="1131">
                  <c:v>1.5209125475283969E-3</c:v>
                </c:pt>
                <c:pt idx="1132">
                  <c:v>7.8559110940794596E-3</c:v>
                </c:pt>
                <c:pt idx="1133">
                  <c:v>5.5876685934488357E-3</c:v>
                </c:pt>
                <c:pt idx="1134">
                  <c:v>-1.3307984790874472E-2</c:v>
                </c:pt>
                <c:pt idx="1135">
                  <c:v>-1.0161836657884837E-2</c:v>
                </c:pt>
                <c:pt idx="1136">
                  <c:v>2.1137586471944747E-2</c:v>
                </c:pt>
                <c:pt idx="1137">
                  <c:v>-1.1516314779270731E-3</c:v>
                </c:pt>
                <c:pt idx="1138">
                  <c:v>7.9319017218031362E-3</c:v>
                </c:pt>
                <c:pt idx="1139">
                  <c:v>1.3560635412630528E-3</c:v>
                </c:pt>
                <c:pt idx="1140">
                  <c:v>-1.2624330527926331E-2</c:v>
                </c:pt>
                <c:pt idx="1141">
                  <c:v>-2.8609574670990234E-3</c:v>
                </c:pt>
                <c:pt idx="1142">
                  <c:v>6.3339731285987355E-3</c:v>
                </c:pt>
                <c:pt idx="1143">
                  <c:v>-9.8821740782972789E-3</c:v>
                </c:pt>
                <c:pt idx="1144">
                  <c:v>-2.2753128555175195E-3</c:v>
                </c:pt>
                <c:pt idx="1145">
                  <c:v>7.5901328273242363E-4</c:v>
                </c:pt>
                <c:pt idx="1146">
                  <c:v>0</c:v>
                </c:pt>
                <c:pt idx="1147">
                  <c:v>9.5785440613027628E-3</c:v>
                </c:pt>
                <c:pt idx="1148">
                  <c:v>1.0648596321394033E-2</c:v>
                </c:pt>
                <c:pt idx="1149">
                  <c:v>8.1983212961156404E-3</c:v>
                </c:pt>
                <c:pt idx="1150">
                  <c:v>-6.0147458284828259E-3</c:v>
                </c:pt>
                <c:pt idx="1151">
                  <c:v>-1.9364833462431896E-3</c:v>
                </c:pt>
                <c:pt idx="1152">
                  <c:v>2.9131870266070337E-3</c:v>
                </c:pt>
                <c:pt idx="1153">
                  <c:v>-4.4470224284610671E-3</c:v>
                </c:pt>
                <c:pt idx="1154">
                  <c:v>1.6110019646365492E-2</c:v>
                </c:pt>
                <c:pt idx="1155">
                  <c:v>-6.8292682926829329E-3</c:v>
                </c:pt>
                <c:pt idx="1156">
                  <c:v>3.1187122736418438E-2</c:v>
                </c:pt>
                <c:pt idx="1157">
                  <c:v>2.179276315789469E-2</c:v>
                </c:pt>
                <c:pt idx="1158">
                  <c:v>4.5435770342834303E-3</c:v>
                </c:pt>
                <c:pt idx="1159">
                  <c:v>-1.031565917062105E-3</c:v>
                </c:pt>
                <c:pt idx="1160">
                  <c:v>-2.1796165489404662E-2</c:v>
                </c:pt>
                <c:pt idx="1161">
                  <c:v>2.8008298755186622E-2</c:v>
                </c:pt>
                <c:pt idx="1162">
                  <c:v>3.7484381507706388E-3</c:v>
                </c:pt>
                <c:pt idx="1163">
                  <c:v>2.2790202342918064E-2</c:v>
                </c:pt>
                <c:pt idx="1164">
                  <c:v>-2.1294718909714572E-4</c:v>
                </c:pt>
                <c:pt idx="1165">
                  <c:v>4.7068891741550711E-3</c:v>
                </c:pt>
                <c:pt idx="1166">
                  <c:v>9.0673575129534001E-3</c:v>
                </c:pt>
                <c:pt idx="1167">
                  <c:v>-1.2936610608020871E-3</c:v>
                </c:pt>
                <c:pt idx="1168">
                  <c:v>-2.0485744456177346E-2</c:v>
                </c:pt>
                <c:pt idx="1169">
                  <c:v>2.9124103455770545E-2</c:v>
                </c:pt>
                <c:pt idx="1170">
                  <c:v>-5.5623973727421894E-2</c:v>
                </c:pt>
                <c:pt idx="1171">
                  <c:v>7.8609846917667703E-3</c:v>
                </c:pt>
                <c:pt idx="1172">
                  <c:v>3.1126789790412168E-3</c:v>
                </c:pt>
                <c:pt idx="1173">
                  <c:v>-1.6731279330748916E-2</c:v>
                </c:pt>
                <c:pt idx="1174">
                  <c:v>-3.7509819324430427E-2</c:v>
                </c:pt>
                <c:pt idx="1175">
                  <c:v>1.7706079087151938E-3</c:v>
                </c:pt>
                <c:pt idx="1176">
                  <c:v>1.9677292404574054E-4</c:v>
                </c:pt>
                <c:pt idx="1177">
                  <c:v>-2.0431765612952901E-2</c:v>
                </c:pt>
                <c:pt idx="1178">
                  <c:v>-3.0745580322828481E-3</c:v>
                </c:pt>
                <c:pt idx="1179">
                  <c:v>1.7797770389203826E-2</c:v>
                </c:pt>
                <c:pt idx="1180">
                  <c:v>6.8924773532887951E-3</c:v>
                </c:pt>
                <c:pt idx="1181">
                  <c:v>3.2323643016873405E-2</c:v>
                </c:pt>
                <c:pt idx="1182">
                  <c:v>-2.9974364030763256E-2</c:v>
                </c:pt>
                <c:pt idx="1183">
                  <c:v>1.6232464929859747E-2</c:v>
                </c:pt>
                <c:pt idx="1184">
                  <c:v>-3.2195500387897646E-2</c:v>
                </c:pt>
                <c:pt idx="1185">
                  <c:v>1.8972332015810389E-2</c:v>
                </c:pt>
                <c:pt idx="1186">
                  <c:v>-1.4605647517039966E-2</c:v>
                </c:pt>
                <c:pt idx="1187">
                  <c:v>-2.0972354623450928E-2</c:v>
                </c:pt>
                <c:pt idx="1188">
                  <c:v>1.1181800655484686E-2</c:v>
                </c:pt>
                <c:pt idx="1189">
                  <c:v>-1.4253135689851759E-2</c:v>
                </c:pt>
                <c:pt idx="1190">
                  <c:v>5.704506560184619E-4</c:v>
                </c:pt>
                <c:pt idx="1191">
                  <c:v>-5.7012542759415918E-4</c:v>
                </c:pt>
                <c:pt idx="1192">
                  <c:v>-4.5402951191827468E-3</c:v>
                </c:pt>
                <c:pt idx="1193">
                  <c:v>-7.1374906085649448E-3</c:v>
                </c:pt>
                <c:pt idx="1194">
                  <c:v>1.0055018023145346E-2</c:v>
                </c:pt>
                <c:pt idx="1195">
                  <c:v>3.0297107114933608E-2</c:v>
                </c:pt>
                <c:pt idx="1196">
                  <c:v>-5.118694362017806E-2</c:v>
                </c:pt>
                <c:pt idx="1197">
                  <c:v>1.1063191449465659E-2</c:v>
                </c:pt>
                <c:pt idx="1198">
                  <c:v>5.6571751838581097E-3</c:v>
                </c:pt>
                <c:pt idx="1199">
                  <c:v>-1.8853695324283493E-4</c:v>
                </c:pt>
                <c:pt idx="1200">
                  <c:v>-6.3694267515923553E-3</c:v>
                </c:pt>
                <c:pt idx="1201">
                  <c:v>1.9480519480519431E-2</c:v>
                </c:pt>
                <c:pt idx="1202">
                  <c:v>8.280377431157504E-3</c:v>
                </c:pt>
                <c:pt idx="1203">
                  <c:v>-1.3675213675213738E-2</c:v>
                </c:pt>
                <c:pt idx="1204">
                  <c:v>-7.3529411764705621E-3</c:v>
                </c:pt>
                <c:pt idx="1205">
                  <c:v>1.2793584113041767E-2</c:v>
                </c:pt>
                <c:pt idx="1206">
                  <c:v>-2.4761904761904097E-3</c:v>
                </c:pt>
                <c:pt idx="1207">
                  <c:v>0</c:v>
                </c:pt>
                <c:pt idx="1208">
                  <c:v>5.5544914767284848E-3</c:v>
                </c:pt>
                <c:pt idx="1209">
                  <c:v>2.1322378716744916E-2</c:v>
                </c:pt>
                <c:pt idx="1210">
                  <c:v>7.0921985815601829E-3</c:v>
                </c:pt>
                <c:pt idx="1211">
                  <c:v>1.1961722488038173E-2</c:v>
                </c:pt>
                <c:pt idx="1212">
                  <c:v>-3.5756853396899935E-3</c:v>
                </c:pt>
                <c:pt idx="1213">
                  <c:v>1.4510278113663899E-2</c:v>
                </c:pt>
                <c:pt idx="1214">
                  <c:v>8.7416141492173693E-3</c:v>
                </c:pt>
                <c:pt idx="1215">
                  <c:v>-1.8163672654690655E-2</c:v>
                </c:pt>
                <c:pt idx="1216">
                  <c:v>-5.5577610162763635E-3</c:v>
                </c:pt>
                <c:pt idx="1217">
                  <c:v>-1.2156862745097974E-2</c:v>
                </c:pt>
                <c:pt idx="1218">
                  <c:v>2.6156941649899457E-2</c:v>
                </c:pt>
                <c:pt idx="1219">
                  <c:v>-1.205787781350498E-3</c:v>
                </c:pt>
                <c:pt idx="1220">
                  <c:v>5.8621386699009292E-3</c:v>
                </c:pt>
                <c:pt idx="1221">
                  <c:v>6.3059397884457358E-3</c:v>
                </c:pt>
                <c:pt idx="1222">
                  <c:v>6.5520065520066062E-3</c:v>
                </c:pt>
                <c:pt idx="1223">
                  <c:v>-2.0470829068586216E-4</c:v>
                </c:pt>
                <c:pt idx="1224">
                  <c:v>2.462548737943715E-3</c:v>
                </c:pt>
                <c:pt idx="1225">
                  <c:v>4.1059330732906574E-4</c:v>
                </c:pt>
                <c:pt idx="1226">
                  <c:v>0</c:v>
                </c:pt>
                <c:pt idx="1227">
                  <c:v>-7.740884090446043E-3</c:v>
                </c:pt>
                <c:pt idx="1228">
                  <c:v>-9.0835688332659981E-3</c:v>
                </c:pt>
                <c:pt idx="1229">
                  <c:v>1.820020222446761E-3</c:v>
                </c:pt>
                <c:pt idx="1230">
                  <c:v>3.0637765735723299E-2</c:v>
                </c:pt>
                <c:pt idx="1231">
                  <c:v>2.0846362309789868E-4</c:v>
                </c:pt>
                <c:pt idx="1232">
                  <c:v>-8.8842975206612218E-3</c:v>
                </c:pt>
                <c:pt idx="1233">
                  <c:v>8.2712985938782069E-4</c:v>
                </c:pt>
                <c:pt idx="1234">
                  <c:v>8.5505735140771755E-3</c:v>
                </c:pt>
                <c:pt idx="1235">
                  <c:v>5.6627516778522402E-3</c:v>
                </c:pt>
                <c:pt idx="1236">
                  <c:v>4.2122999157538921E-3</c:v>
                </c:pt>
                <c:pt idx="1237">
                  <c:v>6.3224446786103172E-4</c:v>
                </c:pt>
                <c:pt idx="1238">
                  <c:v>-4.8238255033556943E-3</c:v>
                </c:pt>
                <c:pt idx="1239">
                  <c:v>4.6354825115886289E-3</c:v>
                </c:pt>
                <c:pt idx="1240">
                  <c:v>8.7141339001062246E-3</c:v>
                </c:pt>
                <c:pt idx="1241">
                  <c:v>-2.5879917184264967E-2</c:v>
                </c:pt>
                <c:pt idx="1242">
                  <c:v>2.4824952259707267E-2</c:v>
                </c:pt>
                <c:pt idx="1243">
                  <c:v>4.9665924276169227E-2</c:v>
                </c:pt>
                <c:pt idx="1244">
                  <c:v>2.2313296903460955E-2</c:v>
                </c:pt>
                <c:pt idx="1245">
                  <c:v>-4.9841413683733293E-3</c:v>
                </c:pt>
                <c:pt idx="1246">
                  <c:v>-1.1200716845878089E-2</c:v>
                </c:pt>
                <c:pt idx="1247">
                  <c:v>-1.0199556541020005E-2</c:v>
                </c:pt>
                <c:pt idx="1248">
                  <c:v>2.3371908327660673E-2</c:v>
                </c:pt>
                <c:pt idx="1249">
                  <c:v>-1.0107816711590334E-2</c:v>
                </c:pt>
                <c:pt idx="1250">
                  <c:v>2.156952730610362E-2</c:v>
                </c:pt>
                <c:pt idx="1251">
                  <c:v>9.9652375434531315E-3</c:v>
                </c:pt>
                <c:pt idx="1252">
                  <c:v>3.0324737344794572E-2</c:v>
                </c:pt>
                <c:pt idx="1253">
                  <c:v>7.1684587813614087E-4</c:v>
                </c:pt>
                <c:pt idx="1254">
                  <c:v>-8.5287846481877372E-3</c:v>
                </c:pt>
                <c:pt idx="1255">
                  <c:v>2.0057999033349372E-2</c:v>
                </c:pt>
                <c:pt idx="1256">
                  <c:v>-1.9295706705257931E-3</c:v>
                </c:pt>
                <c:pt idx="1257">
                  <c:v>1.2948937209870559E-2</c:v>
                </c:pt>
                <c:pt idx="1258">
                  <c:v>-8.9588377723970325E-3</c:v>
                </c:pt>
                <c:pt idx="1259">
                  <c:v>1.5990159901599021E-2</c:v>
                </c:pt>
                <c:pt idx="1260">
                  <c:v>2.3156305059149229E-2</c:v>
                </c:pt>
                <c:pt idx="1261">
                  <c:v>-1.5079165619501511E-3</c:v>
                </c:pt>
                <c:pt idx="1262">
                  <c:v>7.3417721518986845E-3</c:v>
                </c:pt>
                <c:pt idx="1263">
                  <c:v>-5.2883404683958801E-3</c:v>
                </c:pt>
                <c:pt idx="1264">
                  <c:v>-1.8294190358467133E-2</c:v>
                </c:pt>
                <c:pt idx="1265">
                  <c:v>1.7335314512134659E-3</c:v>
                </c:pt>
                <c:pt idx="1266">
                  <c:v>-4.9435028248587587E-2</c:v>
                </c:pt>
                <c:pt idx="1267">
                  <c:v>2.8322440087146017E-2</c:v>
                </c:pt>
                <c:pt idx="1268">
                  <c:v>4.4236602628918043E-2</c:v>
                </c:pt>
                <c:pt idx="1269">
                  <c:v>-5.5304172951231578E-3</c:v>
                </c:pt>
                <c:pt idx="1270">
                  <c:v>3.8913554452859822E-2</c:v>
                </c:pt>
                <c:pt idx="1271">
                  <c:v>-5.0818046603867129E-2</c:v>
                </c:pt>
              </c:numCache>
            </c:numRef>
          </c:yVal>
          <c:smooth val="0"/>
          <c:extLst>
            <c:ext xmlns:c16="http://schemas.microsoft.com/office/drawing/2014/chart" uri="{C3380CC4-5D6E-409C-BE32-E72D297353CC}">
              <c16:uniqueId val="{00000001-E9BE-4C34-A57C-596564E7DD55}"/>
            </c:ext>
          </c:extLst>
        </c:ser>
        <c:dLbls>
          <c:showLegendKey val="0"/>
          <c:showVal val="0"/>
          <c:showCatName val="0"/>
          <c:showSerName val="0"/>
          <c:showPercent val="0"/>
          <c:showBubbleSize val="0"/>
        </c:dLbls>
        <c:axId val="1716344640"/>
        <c:axId val="554477824"/>
      </c:scatterChart>
      <c:valAx>
        <c:axId val="1716344640"/>
        <c:scaling>
          <c:orientation val="minMax"/>
        </c:scaling>
        <c:delete val="0"/>
        <c:axPos val="b"/>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554477824"/>
        <c:crosses val="autoZero"/>
        <c:crossBetween val="midCat"/>
      </c:valAx>
      <c:valAx>
        <c:axId val="554477824"/>
        <c:scaling>
          <c:orientation val="minMax"/>
        </c:scaling>
        <c:delete val="0"/>
        <c:axPos val="l"/>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716344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ysClr val="windowText" lastClr="000000"/>
      </a:solidFill>
      <a:round/>
    </a:ln>
    <a:effectLst/>
  </c:spPr>
  <c:txPr>
    <a:bodyPr/>
    <a:lstStyle/>
    <a:p>
      <a:pPr>
        <a:defRPr/>
      </a:pPr>
      <a:endParaRPr lang="it-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solidFill>
                  <a:schemeClr val="bg1"/>
                </a:solidFill>
              </a:rPr>
              <a:t>FTSE Mib-Moncler</a:t>
            </a:r>
          </a:p>
        </c:rich>
      </c:tx>
      <c:layout>
        <c:manualLayout>
          <c:xMode val="edge"/>
          <c:yMode val="edge"/>
          <c:x val="0.44022306347096474"/>
          <c:y val="3.24073279865064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spPr>
            <a:ln w="25400" cap="rnd">
              <a:noFill/>
              <a:round/>
            </a:ln>
            <a:effectLst/>
          </c:spPr>
          <c:marker>
            <c:symbol val="circle"/>
            <c:size val="5"/>
            <c:spPr>
              <a:solidFill>
                <a:schemeClr val="tx2">
                  <a:lumMod val="25000"/>
                  <a:lumOff val="75000"/>
                </a:schemeClr>
              </a:solidFill>
              <a:ln w="9525">
                <a:solidFill>
                  <a:schemeClr val="tx2">
                    <a:lumMod val="25000"/>
                    <a:lumOff val="75000"/>
                  </a:schemeClr>
                </a:solidFill>
              </a:ln>
              <a:effectLst/>
            </c:spPr>
          </c:marker>
          <c:trendline>
            <c:spPr>
              <a:ln w="19050" cap="rnd">
                <a:solidFill>
                  <a:schemeClr val="bg1"/>
                </a:solidFill>
                <a:prstDash val="sysDot"/>
              </a:ln>
              <a:effectLst/>
            </c:spPr>
            <c:trendlineType val="linear"/>
            <c:dispRSqr val="1"/>
            <c:dispEq val="1"/>
            <c:trendlineLbl>
              <c:layout>
                <c:manualLayout>
                  <c:x val="0.13859711286089238"/>
                  <c:y val="0.45844634004082824"/>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it-IT"/>
                </a:p>
              </c:txPr>
            </c:trendlineLbl>
          </c:trendline>
          <c:xVal>
            <c:numRef>
              <c:f>'Quick Analysis and Beta'!$V$251:$V$1522</c:f>
              <c:numCache>
                <c:formatCode>0.000</c:formatCode>
                <c:ptCount val="1272"/>
                <c:pt idx="0">
                  <c:v>6.7422390893590034E-4</c:v>
                </c:pt>
                <c:pt idx="1">
                  <c:v>-2.9696093323441364E-3</c:v>
                </c:pt>
                <c:pt idx="2">
                  <c:v>2.2475323103359202E-3</c:v>
                </c:pt>
                <c:pt idx="3">
                  <c:v>2.6104684309378179E-3</c:v>
                </c:pt>
                <c:pt idx="4">
                  <c:v>-2.8638516053872687E-3</c:v>
                </c:pt>
                <c:pt idx="5">
                  <c:v>-7.6407453283633409E-5</c:v>
                </c:pt>
                <c:pt idx="6">
                  <c:v>4.0511199688368915E-3</c:v>
                </c:pt>
                <c:pt idx="7">
                  <c:v>-4.3744808452259587E-3</c:v>
                </c:pt>
                <c:pt idx="8">
                  <c:v>4.8848679768065395E-4</c:v>
                </c:pt>
                <c:pt idx="9">
                  <c:v>2.0917166765306305E-3</c:v>
                </c:pt>
                <c:pt idx="10">
                  <c:v>-1.5312032931088515E-3</c:v>
                </c:pt>
                <c:pt idx="11">
                  <c:v>-2.7748764402703019E-3</c:v>
                </c:pt>
                <c:pt idx="12">
                  <c:v>7.4595693315671063E-4</c:v>
                </c:pt>
                <c:pt idx="13">
                  <c:v>9.3663154588856656E-3</c:v>
                </c:pt>
                <c:pt idx="14">
                  <c:v>-6.7439835205691523E-3</c:v>
                </c:pt>
                <c:pt idx="15">
                  <c:v>8.091313065770267E-3</c:v>
                </c:pt>
                <c:pt idx="16">
                  <c:v>5.6424915482971016E-3</c:v>
                </c:pt>
                <c:pt idx="17">
                  <c:v>-4.7981101593974618E-4</c:v>
                </c:pt>
                <c:pt idx="18">
                  <c:v>6.4252466088134952E-3</c:v>
                </c:pt>
                <c:pt idx="19">
                  <c:v>1.6481156813508147E-3</c:v>
                </c:pt>
                <c:pt idx="20">
                  <c:v>1.0610775736177747E-2</c:v>
                </c:pt>
                <c:pt idx="21">
                  <c:v>1.1740733255651836E-3</c:v>
                </c:pt>
                <c:pt idx="22">
                  <c:v>-3.058204761435479E-3</c:v>
                </c:pt>
                <c:pt idx="23">
                  <c:v>6.7243107829431104E-3</c:v>
                </c:pt>
                <c:pt idx="24">
                  <c:v>2.7714028271739188E-3</c:v>
                </c:pt>
                <c:pt idx="25">
                  <c:v>5.1108926499843221E-5</c:v>
                </c:pt>
                <c:pt idx="26">
                  <c:v>-1.3150135908658656E-2</c:v>
                </c:pt>
                <c:pt idx="27">
                  <c:v>1.4736377495345732E-3</c:v>
                </c:pt>
                <c:pt idx="28">
                  <c:v>8.2141355727132215E-3</c:v>
                </c:pt>
                <c:pt idx="29">
                  <c:v>-7.0869276168233908E-3</c:v>
                </c:pt>
                <c:pt idx="30">
                  <c:v>4.174557147642588E-3</c:v>
                </c:pt>
                <c:pt idx="31">
                  <c:v>1.4491485988371577E-2</c:v>
                </c:pt>
                <c:pt idx="32">
                  <c:v>1.4763670068126178E-2</c:v>
                </c:pt>
                <c:pt idx="33">
                  <c:v>-4.875700362622748E-3</c:v>
                </c:pt>
                <c:pt idx="34">
                  <c:v>7.4124275981743981E-3</c:v>
                </c:pt>
                <c:pt idx="35">
                  <c:v>1.3181480424990788E-3</c:v>
                </c:pt>
                <c:pt idx="36">
                  <c:v>-6.8794023628490075E-3</c:v>
                </c:pt>
                <c:pt idx="37">
                  <c:v>-2.8676717525440987E-3</c:v>
                </c:pt>
                <c:pt idx="38">
                  <c:v>6.8625065354279702E-3</c:v>
                </c:pt>
                <c:pt idx="39">
                  <c:v>1.7650249558341713E-2</c:v>
                </c:pt>
                <c:pt idx="40">
                  <c:v>8.7784150406369221E-3</c:v>
                </c:pt>
                <c:pt idx="41">
                  <c:v>1.4703779200443634E-2</c:v>
                </c:pt>
                <c:pt idx="42">
                  <c:v>1.9224955061758475E-3</c:v>
                </c:pt>
                <c:pt idx="43">
                  <c:v>-8.014061415084428E-3</c:v>
                </c:pt>
                <c:pt idx="44">
                  <c:v>2.8911428217264223E-3</c:v>
                </c:pt>
                <c:pt idx="45">
                  <c:v>-5.2276269968092315E-3</c:v>
                </c:pt>
                <c:pt idx="46">
                  <c:v>5.065536282811145E-4</c:v>
                </c:pt>
                <c:pt idx="47">
                  <c:v>7.375808750959445E-3</c:v>
                </c:pt>
                <c:pt idx="48">
                  <c:v>-1.4049177527370671E-2</c:v>
                </c:pt>
                <c:pt idx="49">
                  <c:v>-1.3824740659494572E-2</c:v>
                </c:pt>
                <c:pt idx="50">
                  <c:v>-8.1632552341845965E-3</c:v>
                </c:pt>
                <c:pt idx="51">
                  <c:v>-8.5377365136163341E-4</c:v>
                </c:pt>
                <c:pt idx="52">
                  <c:v>5.4743737122400216E-3</c:v>
                </c:pt>
                <c:pt idx="53">
                  <c:v>-8.9961341856958921E-3</c:v>
                </c:pt>
                <c:pt idx="54">
                  <c:v>2.6140906842098133E-3</c:v>
                </c:pt>
                <c:pt idx="55">
                  <c:v>3.5609582805697926E-3</c:v>
                </c:pt>
                <c:pt idx="56">
                  <c:v>2.2980948672172596E-2</c:v>
                </c:pt>
                <c:pt idx="57">
                  <c:v>-4.6223365830522223E-3</c:v>
                </c:pt>
                <c:pt idx="58">
                  <c:v>1.1632978438976593E-2</c:v>
                </c:pt>
                <c:pt idx="59">
                  <c:v>2.0127141424697292E-3</c:v>
                </c:pt>
                <c:pt idx="60">
                  <c:v>-1.6963701245278351E-3</c:v>
                </c:pt>
                <c:pt idx="61">
                  <c:v>-1.3193702613856995E-2</c:v>
                </c:pt>
                <c:pt idx="62">
                  <c:v>-1.3936422353510114E-2</c:v>
                </c:pt>
                <c:pt idx="63">
                  <c:v>2.8487701784929431E-3</c:v>
                </c:pt>
                <c:pt idx="64">
                  <c:v>5.3808505549348684E-3</c:v>
                </c:pt>
                <c:pt idx="65">
                  <c:v>-3.0812616018859318E-3</c:v>
                </c:pt>
                <c:pt idx="66">
                  <c:v>-9.9819640415343969E-3</c:v>
                </c:pt>
                <c:pt idx="67">
                  <c:v>-6.7787891195029149E-3</c:v>
                </c:pt>
                <c:pt idx="68">
                  <c:v>-4.6205747068380765E-3</c:v>
                </c:pt>
                <c:pt idx="69">
                  <c:v>-1.7816027068728979E-2</c:v>
                </c:pt>
                <c:pt idx="70">
                  <c:v>1.6401560212020216E-2</c:v>
                </c:pt>
                <c:pt idx="71">
                  <c:v>6.0089148970854378E-3</c:v>
                </c:pt>
                <c:pt idx="72">
                  <c:v>-1.07120893678887E-2</c:v>
                </c:pt>
                <c:pt idx="73">
                  <c:v>7.8482360344866997E-4</c:v>
                </c:pt>
                <c:pt idx="74">
                  <c:v>1.3726674992460053E-2</c:v>
                </c:pt>
                <c:pt idx="75">
                  <c:v>-3.5966944415486424E-3</c:v>
                </c:pt>
                <c:pt idx="76">
                  <c:v>2.0851811211881621E-3</c:v>
                </c:pt>
                <c:pt idx="77">
                  <c:v>1.0338891801141781E-2</c:v>
                </c:pt>
                <c:pt idx="78">
                  <c:v>2.7568247572948845E-3</c:v>
                </c:pt>
                <c:pt idx="79">
                  <c:v>-1.9807553384333376E-3</c:v>
                </c:pt>
                <c:pt idx="80">
                  <c:v>-1.5381726626036873E-2</c:v>
                </c:pt>
                <c:pt idx="81">
                  <c:v>1.6930024543304611E-4</c:v>
                </c:pt>
                <c:pt idx="82">
                  <c:v>-1.1029479775037654E-4</c:v>
                </c:pt>
                <c:pt idx="83">
                  <c:v>-6.2788919904326335E-3</c:v>
                </c:pt>
                <c:pt idx="84">
                  <c:v>-2.9457026562506039E-3</c:v>
                </c:pt>
                <c:pt idx="85">
                  <c:v>9.3251034276509159E-4</c:v>
                </c:pt>
                <c:pt idx="86">
                  <c:v>1.2093372607600017E-2</c:v>
                </c:pt>
                <c:pt idx="87">
                  <c:v>1.1915223984302559E-2</c:v>
                </c:pt>
                <c:pt idx="88">
                  <c:v>4.8564198215168553E-3</c:v>
                </c:pt>
                <c:pt idx="89">
                  <c:v>-5.7264696923545744E-3</c:v>
                </c:pt>
                <c:pt idx="90">
                  <c:v>2.4431040096231094E-3</c:v>
                </c:pt>
                <c:pt idx="91">
                  <c:v>6.3626151073430393E-3</c:v>
                </c:pt>
                <c:pt idx="92">
                  <c:v>8.1024480242402053E-3</c:v>
                </c:pt>
                <c:pt idx="93">
                  <c:v>-4.2099259846445358E-3</c:v>
                </c:pt>
                <c:pt idx="94">
                  <c:v>-1.0316308578357969E-2</c:v>
                </c:pt>
                <c:pt idx="95">
                  <c:v>-9.3379787019672866E-3</c:v>
                </c:pt>
                <c:pt idx="96">
                  <c:v>5.6852865844212452E-3</c:v>
                </c:pt>
                <c:pt idx="97">
                  <c:v>-1.0509517918603772E-2</c:v>
                </c:pt>
                <c:pt idx="98">
                  <c:v>9.4305196853619044E-3</c:v>
                </c:pt>
                <c:pt idx="99">
                  <c:v>1.3092718016623595E-2</c:v>
                </c:pt>
                <c:pt idx="100">
                  <c:v>-2.1205277779821174E-2</c:v>
                </c:pt>
                <c:pt idx="101">
                  <c:v>-1.3558909368345251E-3</c:v>
                </c:pt>
                <c:pt idx="102">
                  <c:v>-4.054316765577215E-3</c:v>
                </c:pt>
                <c:pt idx="103">
                  <c:v>-9.3806493562968996E-3</c:v>
                </c:pt>
                <c:pt idx="104">
                  <c:v>-1.2999656630840017E-2</c:v>
                </c:pt>
                <c:pt idx="105">
                  <c:v>-9.7336084583050653E-3</c:v>
                </c:pt>
                <c:pt idx="106">
                  <c:v>4.8986108568755959E-3</c:v>
                </c:pt>
                <c:pt idx="107">
                  <c:v>-3.2978791336251145E-3</c:v>
                </c:pt>
                <c:pt idx="108">
                  <c:v>2.1302636777551731E-2</c:v>
                </c:pt>
                <c:pt idx="109">
                  <c:v>4.8469934658812441E-4</c:v>
                </c:pt>
                <c:pt idx="110">
                  <c:v>2.0059899503328538E-3</c:v>
                </c:pt>
                <c:pt idx="111">
                  <c:v>1.8482007853726223E-3</c:v>
                </c:pt>
                <c:pt idx="112">
                  <c:v>1.3652256144642827E-3</c:v>
                </c:pt>
                <c:pt idx="113">
                  <c:v>3.6026359425624932E-3</c:v>
                </c:pt>
                <c:pt idx="114">
                  <c:v>1.9333425297740625E-4</c:v>
                </c:pt>
                <c:pt idx="115">
                  <c:v>3.4332405638315411E-3</c:v>
                </c:pt>
                <c:pt idx="116">
                  <c:v>-1.9104569257551995E-3</c:v>
                </c:pt>
                <c:pt idx="117">
                  <c:v>-3.8738797912198919E-3</c:v>
                </c:pt>
                <c:pt idx="118">
                  <c:v>7.7959020992441896E-3</c:v>
                </c:pt>
                <c:pt idx="119">
                  <c:v>1.7482615917344679E-2</c:v>
                </c:pt>
                <c:pt idx="120">
                  <c:v>6.8021670493685349E-3</c:v>
                </c:pt>
                <c:pt idx="121">
                  <c:v>3.3724141704754018E-3</c:v>
                </c:pt>
                <c:pt idx="122">
                  <c:v>9.8669752436750802E-3</c:v>
                </c:pt>
                <c:pt idx="123">
                  <c:v>-2.5275175424111396E-2</c:v>
                </c:pt>
                <c:pt idx="124">
                  <c:v>-5.8724312076565699E-3</c:v>
                </c:pt>
                <c:pt idx="125">
                  <c:v>-2.109895981636023E-3</c:v>
                </c:pt>
                <c:pt idx="126">
                  <c:v>7.6536892468268558E-3</c:v>
                </c:pt>
                <c:pt idx="127">
                  <c:v>1.0827314379177722E-2</c:v>
                </c:pt>
                <c:pt idx="128">
                  <c:v>1.0528463903701768E-2</c:v>
                </c:pt>
                <c:pt idx="129">
                  <c:v>8.6262991727701355E-3</c:v>
                </c:pt>
                <c:pt idx="130">
                  <c:v>5.8062813407231406E-3</c:v>
                </c:pt>
                <c:pt idx="131">
                  <c:v>1.2219924835517038E-3</c:v>
                </c:pt>
                <c:pt idx="132">
                  <c:v>-7.3119086117224841E-3</c:v>
                </c:pt>
                <c:pt idx="133">
                  <c:v>-7.218201646759681E-3</c:v>
                </c:pt>
                <c:pt idx="134">
                  <c:v>1.2061164536985025E-3</c:v>
                </c:pt>
                <c:pt idx="135">
                  <c:v>-6.4159704952551078E-3</c:v>
                </c:pt>
                <c:pt idx="136">
                  <c:v>-3.8626362977266515E-3</c:v>
                </c:pt>
                <c:pt idx="137">
                  <c:v>4.6884837540179802E-3</c:v>
                </c:pt>
                <c:pt idx="138">
                  <c:v>-2.7800262432176037E-3</c:v>
                </c:pt>
                <c:pt idx="139">
                  <c:v>8.8173741376615933E-3</c:v>
                </c:pt>
                <c:pt idx="140">
                  <c:v>5.6752036721734456E-3</c:v>
                </c:pt>
                <c:pt idx="141">
                  <c:v>9.1469632965441861E-3</c:v>
                </c:pt>
                <c:pt idx="142">
                  <c:v>-4.1437152796109933E-3</c:v>
                </c:pt>
                <c:pt idx="143">
                  <c:v>8.1144314464711709E-3</c:v>
                </c:pt>
                <c:pt idx="144">
                  <c:v>6.9646150949798091E-4</c:v>
                </c:pt>
                <c:pt idx="145">
                  <c:v>6.6954985413405499E-3</c:v>
                </c:pt>
                <c:pt idx="146">
                  <c:v>-7.8128203697828136E-3</c:v>
                </c:pt>
                <c:pt idx="147">
                  <c:v>1.853724211864316E-2</c:v>
                </c:pt>
                <c:pt idx="148">
                  <c:v>2.0127955079452642E-2</c:v>
                </c:pt>
                <c:pt idx="149">
                  <c:v>-1.9733396147466609E-2</c:v>
                </c:pt>
                <c:pt idx="150">
                  <c:v>-1.5625146755781083E-3</c:v>
                </c:pt>
                <c:pt idx="151">
                  <c:v>-3.595573756990933E-3</c:v>
                </c:pt>
                <c:pt idx="152">
                  <c:v>1.1564677370493825E-2</c:v>
                </c:pt>
                <c:pt idx="153">
                  <c:v>-4.3936671474793521E-3</c:v>
                </c:pt>
                <c:pt idx="154">
                  <c:v>-2.3934893028400794E-2</c:v>
                </c:pt>
                <c:pt idx="155">
                  <c:v>-4.9698469830505854E-3</c:v>
                </c:pt>
                <c:pt idx="156">
                  <c:v>-7.6172778451421008E-3</c:v>
                </c:pt>
                <c:pt idx="157">
                  <c:v>1.0452476808888278E-2</c:v>
                </c:pt>
                <c:pt idx="158">
                  <c:v>1.4409963649681945E-3</c:v>
                </c:pt>
                <c:pt idx="159">
                  <c:v>-8.8606622260400947E-5</c:v>
                </c:pt>
                <c:pt idx="160">
                  <c:v>-1.7100096676657683E-3</c:v>
                </c:pt>
                <c:pt idx="161">
                  <c:v>-3.724679420140653E-3</c:v>
                </c:pt>
                <c:pt idx="162">
                  <c:v>9.1675341683736811E-3</c:v>
                </c:pt>
                <c:pt idx="163">
                  <c:v>-6.0840417872588537E-3</c:v>
                </c:pt>
                <c:pt idx="164">
                  <c:v>-4.3369134658679531E-3</c:v>
                </c:pt>
                <c:pt idx="165">
                  <c:v>-1.5569037377721751E-3</c:v>
                </c:pt>
                <c:pt idx="166">
                  <c:v>2.8396365879459484E-3</c:v>
                </c:pt>
                <c:pt idx="167">
                  <c:v>2.5432044420964361E-2</c:v>
                </c:pt>
                <c:pt idx="168">
                  <c:v>-6.1493606744248419E-3</c:v>
                </c:pt>
                <c:pt idx="169">
                  <c:v>7.7063201814189242E-3</c:v>
                </c:pt>
                <c:pt idx="170">
                  <c:v>-1.652113346017936E-2</c:v>
                </c:pt>
                <c:pt idx="171">
                  <c:v>-2.9663450916856959E-3</c:v>
                </c:pt>
                <c:pt idx="172">
                  <c:v>1.8625834685666032E-3</c:v>
                </c:pt>
                <c:pt idx="173">
                  <c:v>-5.3560132504180125E-3</c:v>
                </c:pt>
                <c:pt idx="174">
                  <c:v>-1.0298481283593341E-2</c:v>
                </c:pt>
                <c:pt idx="175">
                  <c:v>-7.5232981123997122E-3</c:v>
                </c:pt>
                <c:pt idx="176">
                  <c:v>4.2961408934409917E-3</c:v>
                </c:pt>
                <c:pt idx="177">
                  <c:v>-1.0972087030641675E-2</c:v>
                </c:pt>
                <c:pt idx="178">
                  <c:v>1.5122924855413E-3</c:v>
                </c:pt>
                <c:pt idx="179">
                  <c:v>6.9031967627681823E-3</c:v>
                </c:pt>
                <c:pt idx="180">
                  <c:v>-6.1720909406636215E-3</c:v>
                </c:pt>
                <c:pt idx="181">
                  <c:v>8.891065534280207E-3</c:v>
                </c:pt>
                <c:pt idx="182">
                  <c:v>-9.8808006271600135E-5</c:v>
                </c:pt>
                <c:pt idx="183">
                  <c:v>3.7721371920085289E-3</c:v>
                </c:pt>
                <c:pt idx="184">
                  <c:v>1.1451885179096122E-2</c:v>
                </c:pt>
                <c:pt idx="185">
                  <c:v>1.2895558519082195E-2</c:v>
                </c:pt>
                <c:pt idx="186">
                  <c:v>-5.8893917686898556E-3</c:v>
                </c:pt>
                <c:pt idx="187">
                  <c:v>-5.6222789564289721E-3</c:v>
                </c:pt>
                <c:pt idx="188">
                  <c:v>2.4127801371618407E-3</c:v>
                </c:pt>
                <c:pt idx="189">
                  <c:v>3.4384316813860227E-3</c:v>
                </c:pt>
                <c:pt idx="190">
                  <c:v>1.0547510921309344E-2</c:v>
                </c:pt>
                <c:pt idx="191">
                  <c:v>1.5554819582323409E-2</c:v>
                </c:pt>
                <c:pt idx="192">
                  <c:v>4.6854483992053719E-3</c:v>
                </c:pt>
                <c:pt idx="193">
                  <c:v>1.2146138332114198E-2</c:v>
                </c:pt>
                <c:pt idx="194">
                  <c:v>-2.2280240206538626E-2</c:v>
                </c:pt>
                <c:pt idx="195">
                  <c:v>-1.5503332349294796E-3</c:v>
                </c:pt>
                <c:pt idx="196">
                  <c:v>-1.1674178938049229E-3</c:v>
                </c:pt>
                <c:pt idx="197">
                  <c:v>2.5280728598969127E-2</c:v>
                </c:pt>
                <c:pt idx="198">
                  <c:v>1.5886931084067468E-2</c:v>
                </c:pt>
                <c:pt idx="199">
                  <c:v>-1.6367295349005828E-2</c:v>
                </c:pt>
                <c:pt idx="200">
                  <c:v>1.3804357689792157E-2</c:v>
                </c:pt>
                <c:pt idx="201">
                  <c:v>-4.6085628212102714E-2</c:v>
                </c:pt>
                <c:pt idx="202">
                  <c:v>2.3581226984586534E-2</c:v>
                </c:pt>
                <c:pt idx="203">
                  <c:v>-4.0261770048779399E-2</c:v>
                </c:pt>
                <c:pt idx="204">
                  <c:v>-1.5465961856377386E-2</c:v>
                </c:pt>
                <c:pt idx="205">
                  <c:v>-7.2009693488567228E-3</c:v>
                </c:pt>
                <c:pt idx="206">
                  <c:v>5.4013515806203838E-3</c:v>
                </c:pt>
                <c:pt idx="207">
                  <c:v>-6.7164496844106525E-3</c:v>
                </c:pt>
                <c:pt idx="208">
                  <c:v>4.463958414494984E-3</c:v>
                </c:pt>
                <c:pt idx="209">
                  <c:v>1.5602826524951263E-2</c:v>
                </c:pt>
                <c:pt idx="210">
                  <c:v>3.0210418567324648E-3</c:v>
                </c:pt>
                <c:pt idx="211">
                  <c:v>-5.9424922220639997E-3</c:v>
                </c:pt>
                <c:pt idx="212">
                  <c:v>1.2410587112592353E-3</c:v>
                </c:pt>
                <c:pt idx="213">
                  <c:v>1.6970060789992081E-2</c:v>
                </c:pt>
                <c:pt idx="214">
                  <c:v>-1.0677984369604099E-2</c:v>
                </c:pt>
                <c:pt idx="215">
                  <c:v>6.4974191493984979E-3</c:v>
                </c:pt>
                <c:pt idx="216">
                  <c:v>-1.1230113530643293E-2</c:v>
                </c:pt>
                <c:pt idx="217">
                  <c:v>-6.8003743883847667E-3</c:v>
                </c:pt>
                <c:pt idx="218">
                  <c:v>-5.5540060696606108E-3</c:v>
                </c:pt>
                <c:pt idx="219">
                  <c:v>-3.6835268800528009E-3</c:v>
                </c:pt>
                <c:pt idx="220">
                  <c:v>1.1623941433204221E-2</c:v>
                </c:pt>
                <c:pt idx="221">
                  <c:v>1.2884451598027535E-3</c:v>
                </c:pt>
                <c:pt idx="222">
                  <c:v>2.1739439424954821E-3</c:v>
                </c:pt>
                <c:pt idx="223">
                  <c:v>6.250511127076086E-3</c:v>
                </c:pt>
                <c:pt idx="224">
                  <c:v>-8.5653774485298095E-3</c:v>
                </c:pt>
                <c:pt idx="225">
                  <c:v>1.2629262910091255E-2</c:v>
                </c:pt>
                <c:pt idx="226">
                  <c:v>1.5483757726206804E-3</c:v>
                </c:pt>
                <c:pt idx="227">
                  <c:v>3.5677900462320888E-3</c:v>
                </c:pt>
                <c:pt idx="228">
                  <c:v>2.6563278039861693E-3</c:v>
                </c:pt>
                <c:pt idx="229">
                  <c:v>-5.5305007782109339E-3</c:v>
                </c:pt>
                <c:pt idx="230">
                  <c:v>1.4857397073907208E-2</c:v>
                </c:pt>
                <c:pt idx="231">
                  <c:v>3.9146999181194353E-3</c:v>
                </c:pt>
                <c:pt idx="232">
                  <c:v>1.0015195941066146E-2</c:v>
                </c:pt>
                <c:pt idx="233">
                  <c:v>-3.7740559658795414E-3</c:v>
                </c:pt>
                <c:pt idx="234">
                  <c:v>8.3222847587647308E-3</c:v>
                </c:pt>
                <c:pt idx="235">
                  <c:v>1.3227286253685966E-2</c:v>
                </c:pt>
                <c:pt idx="236">
                  <c:v>-3.4808731621593925E-4</c:v>
                </c:pt>
                <c:pt idx="237">
                  <c:v>2.4344101512503435E-3</c:v>
                </c:pt>
                <c:pt idx="238">
                  <c:v>1.7819233132834178E-3</c:v>
                </c:pt>
                <c:pt idx="239">
                  <c:v>7.0025800624153867E-3</c:v>
                </c:pt>
                <c:pt idx="240">
                  <c:v>-1.7507414866735904E-2</c:v>
                </c:pt>
                <c:pt idx="241">
                  <c:v>2.7404441443983352E-3</c:v>
                </c:pt>
                <c:pt idx="242">
                  <c:v>3.0832393548900772E-3</c:v>
                </c:pt>
                <c:pt idx="243">
                  <c:v>4.5707561585945911E-3</c:v>
                </c:pt>
                <c:pt idx="244">
                  <c:v>1.9243054702813289E-3</c:v>
                </c:pt>
                <c:pt idx="245">
                  <c:v>7.3237963491403768E-3</c:v>
                </c:pt>
                <c:pt idx="246">
                  <c:v>7.1852080516909833E-3</c:v>
                </c:pt>
                <c:pt idx="247">
                  <c:v>-8.0677279458141182E-4</c:v>
                </c:pt>
                <c:pt idx="248">
                  <c:v>8.130943374496491E-3</c:v>
                </c:pt>
                <c:pt idx="249">
                  <c:v>1.3999685898029579E-2</c:v>
                </c:pt>
                <c:pt idx="250">
                  <c:v>-1.1206505404545153E-3</c:v>
                </c:pt>
                <c:pt idx="251">
                  <c:v>1.735479797204742E-2</c:v>
                </c:pt>
                <c:pt idx="252">
                  <c:v>1.1515306553281146E-2</c:v>
                </c:pt>
                <c:pt idx="253">
                  <c:v>1.9037447230686677E-2</c:v>
                </c:pt>
                <c:pt idx="254">
                  <c:v>-1.4532008953902387E-2</c:v>
                </c:pt>
                <c:pt idx="255">
                  <c:v>1.2036377955140898E-2</c:v>
                </c:pt>
                <c:pt idx="256">
                  <c:v>-3.5806715834181269E-3</c:v>
                </c:pt>
                <c:pt idx="257">
                  <c:v>-9.0838465420439718E-4</c:v>
                </c:pt>
                <c:pt idx="258">
                  <c:v>2.6980720857672225E-3</c:v>
                </c:pt>
                <c:pt idx="259">
                  <c:v>-1.2386793779189387E-2</c:v>
                </c:pt>
                <c:pt idx="260">
                  <c:v>1.6599875623201532E-2</c:v>
                </c:pt>
                <c:pt idx="261">
                  <c:v>1.4655748253851186E-3</c:v>
                </c:pt>
                <c:pt idx="262">
                  <c:v>-1.9503414363963856E-4</c:v>
                </c:pt>
                <c:pt idx="263">
                  <c:v>-1.5969788481436931E-3</c:v>
                </c:pt>
                <c:pt idx="264">
                  <c:v>-3.4503231676821788E-2</c:v>
                </c:pt>
                <c:pt idx="265">
                  <c:v>-2.5575416427526809E-3</c:v>
                </c:pt>
                <c:pt idx="266">
                  <c:v>1.3712326692912225E-2</c:v>
                </c:pt>
                <c:pt idx="267">
                  <c:v>1.0787770893943005E-3</c:v>
                </c:pt>
                <c:pt idx="268">
                  <c:v>2.8945670377100718E-3</c:v>
                </c:pt>
                <c:pt idx="269">
                  <c:v>-1.3996745230773211E-3</c:v>
                </c:pt>
                <c:pt idx="270">
                  <c:v>-9.9318166364115168E-4</c:v>
                </c:pt>
                <c:pt idx="271">
                  <c:v>-1.1503659792470478E-2</c:v>
                </c:pt>
                <c:pt idx="272">
                  <c:v>-3.0006027198750118E-3</c:v>
                </c:pt>
                <c:pt idx="273">
                  <c:v>-2.5905717770673409E-3</c:v>
                </c:pt>
                <c:pt idx="274">
                  <c:v>3.062946434194691E-3</c:v>
                </c:pt>
                <c:pt idx="275">
                  <c:v>5.8996278501346477E-3</c:v>
                </c:pt>
                <c:pt idx="276">
                  <c:v>1.0257404807028081E-3</c:v>
                </c:pt>
                <c:pt idx="277">
                  <c:v>-1.1243664237882034E-2</c:v>
                </c:pt>
                <c:pt idx="278">
                  <c:v>-4.8845795683039039E-4</c:v>
                </c:pt>
                <c:pt idx="279">
                  <c:v>6.0920689601866584E-3</c:v>
                </c:pt>
                <c:pt idx="280">
                  <c:v>-3.8063479799110844E-4</c:v>
                </c:pt>
                <c:pt idx="281">
                  <c:v>9.6259450937241642E-3</c:v>
                </c:pt>
                <c:pt idx="282">
                  <c:v>-1.2933238987517082E-2</c:v>
                </c:pt>
                <c:pt idx="283">
                  <c:v>1.3784492558855721E-2</c:v>
                </c:pt>
                <c:pt idx="284">
                  <c:v>-7.8104394921258979E-3</c:v>
                </c:pt>
                <c:pt idx="285">
                  <c:v>-6.8211216712719125E-3</c:v>
                </c:pt>
                <c:pt idx="286">
                  <c:v>4.189994670014574E-3</c:v>
                </c:pt>
                <c:pt idx="287">
                  <c:v>5.7704645608340766E-3</c:v>
                </c:pt>
                <c:pt idx="288">
                  <c:v>2.5124742357633956E-3</c:v>
                </c:pt>
                <c:pt idx="289">
                  <c:v>2.5828771740369127E-2</c:v>
                </c:pt>
                <c:pt idx="290">
                  <c:v>3.6253643828840776E-3</c:v>
                </c:pt>
                <c:pt idx="291">
                  <c:v>8.5629762056782521E-3</c:v>
                </c:pt>
                <c:pt idx="292">
                  <c:v>9.0428588731603643E-3</c:v>
                </c:pt>
                <c:pt idx="293">
                  <c:v>2.5387099984937933E-2</c:v>
                </c:pt>
                <c:pt idx="294">
                  <c:v>-4.2516391505141859E-3</c:v>
                </c:pt>
                <c:pt idx="295">
                  <c:v>3.2155271797607021E-4</c:v>
                </c:pt>
                <c:pt idx="296">
                  <c:v>6.3362750754785147E-3</c:v>
                </c:pt>
                <c:pt idx="297">
                  <c:v>5.4555865277061688E-3</c:v>
                </c:pt>
                <c:pt idx="298">
                  <c:v>-2.7095568429258421E-3</c:v>
                </c:pt>
                <c:pt idx="299">
                  <c:v>8.9607847866304269E-3</c:v>
                </c:pt>
                <c:pt idx="300">
                  <c:v>4.483206481874058E-3</c:v>
                </c:pt>
                <c:pt idx="301">
                  <c:v>1.3960819635217225E-2</c:v>
                </c:pt>
                <c:pt idx="302">
                  <c:v>1.9260416690815685E-2</c:v>
                </c:pt>
                <c:pt idx="303">
                  <c:v>-6.1723843973918724E-3</c:v>
                </c:pt>
                <c:pt idx="304">
                  <c:v>1.0683160620917009E-2</c:v>
                </c:pt>
                <c:pt idx="305">
                  <c:v>-2.1688032499982413E-3</c:v>
                </c:pt>
                <c:pt idx="306">
                  <c:v>9.3364221779543843E-3</c:v>
                </c:pt>
                <c:pt idx="307">
                  <c:v>1.8581220698099976E-2</c:v>
                </c:pt>
                <c:pt idx="308">
                  <c:v>6.9754284411200906E-3</c:v>
                </c:pt>
                <c:pt idx="309">
                  <c:v>1.5588683509904167E-2</c:v>
                </c:pt>
                <c:pt idx="310">
                  <c:v>-1.272183497744872E-2</c:v>
                </c:pt>
                <c:pt idx="311">
                  <c:v>-8.7247333710770425E-3</c:v>
                </c:pt>
                <c:pt idx="312">
                  <c:v>5.454138351395077E-4</c:v>
                </c:pt>
                <c:pt idx="313">
                  <c:v>-1.1304814680791031E-2</c:v>
                </c:pt>
                <c:pt idx="314">
                  <c:v>-1.0307236834713573E-2</c:v>
                </c:pt>
                <c:pt idx="315">
                  <c:v>-1.5210701385159009E-2</c:v>
                </c:pt>
                <c:pt idx="316">
                  <c:v>3.4239008380947178E-2</c:v>
                </c:pt>
                <c:pt idx="317">
                  <c:v>1.5677386391978354E-2</c:v>
                </c:pt>
                <c:pt idx="318">
                  <c:v>1.4536937588500498E-2</c:v>
                </c:pt>
                <c:pt idx="319">
                  <c:v>-2.3962878614585015E-2</c:v>
                </c:pt>
                <c:pt idx="320">
                  <c:v>-5.186204343416434E-3</c:v>
                </c:pt>
                <c:pt idx="321">
                  <c:v>-1.1593676690754284E-2</c:v>
                </c:pt>
                <c:pt idx="322">
                  <c:v>6.6788344555706036E-3</c:v>
                </c:pt>
                <c:pt idx="323">
                  <c:v>-3.3605041673719804E-2</c:v>
                </c:pt>
                <c:pt idx="324">
                  <c:v>-1.0741606503232748E-2</c:v>
                </c:pt>
                <c:pt idx="325">
                  <c:v>1.2035593317641702E-2</c:v>
                </c:pt>
                <c:pt idx="326">
                  <c:v>-1.6574882580655648E-2</c:v>
                </c:pt>
                <c:pt idx="327">
                  <c:v>1.3495612343057406E-3</c:v>
                </c:pt>
                <c:pt idx="328">
                  <c:v>-1.1398195997285199E-2</c:v>
                </c:pt>
                <c:pt idx="329">
                  <c:v>-2.1255085114033623E-3</c:v>
                </c:pt>
                <c:pt idx="330">
                  <c:v>4.9139476305894991E-3</c:v>
                </c:pt>
                <c:pt idx="331">
                  <c:v>-1.3557477974737275E-2</c:v>
                </c:pt>
                <c:pt idx="332">
                  <c:v>2.3346923405580311E-2</c:v>
                </c:pt>
                <c:pt idx="333">
                  <c:v>1.9212033538025475E-2</c:v>
                </c:pt>
                <c:pt idx="334">
                  <c:v>8.7820204975859184E-3</c:v>
                </c:pt>
                <c:pt idx="335">
                  <c:v>4.0734411173604101E-4</c:v>
                </c:pt>
                <c:pt idx="336">
                  <c:v>1.9552899671815283E-5</c:v>
                </c:pt>
                <c:pt idx="337">
                  <c:v>-2.0120649999133211E-2</c:v>
                </c:pt>
                <c:pt idx="338">
                  <c:v>2.9062780487987938E-2</c:v>
                </c:pt>
                <c:pt idx="339">
                  <c:v>-1.1928019993209471E-2</c:v>
                </c:pt>
                <c:pt idx="340">
                  <c:v>-1.2183153251147161E-2</c:v>
                </c:pt>
                <c:pt idx="341">
                  <c:v>-7.6275485443555446E-4</c:v>
                </c:pt>
                <c:pt idx="342">
                  <c:v>-2.4375149861270984E-3</c:v>
                </c:pt>
                <c:pt idx="343">
                  <c:v>-2.4902881079591044E-2</c:v>
                </c:pt>
                <c:pt idx="344">
                  <c:v>1.0235619867979828E-3</c:v>
                </c:pt>
                <c:pt idx="345">
                  <c:v>2.29713414530619E-3</c:v>
                </c:pt>
                <c:pt idx="346">
                  <c:v>9.6726197189707097E-3</c:v>
                </c:pt>
                <c:pt idx="347">
                  <c:v>-1.6370847102917918E-2</c:v>
                </c:pt>
                <c:pt idx="348">
                  <c:v>-1.9626550420478894E-2</c:v>
                </c:pt>
                <c:pt idx="349">
                  <c:v>1.0013705185164978E-2</c:v>
                </c:pt>
                <c:pt idx="350">
                  <c:v>-1.0436636847911296E-2</c:v>
                </c:pt>
                <c:pt idx="351">
                  <c:v>1.1797622452573986E-3</c:v>
                </c:pt>
                <c:pt idx="352">
                  <c:v>4.9238390808017396E-3</c:v>
                </c:pt>
                <c:pt idx="353">
                  <c:v>6.86005557111935E-3</c:v>
                </c:pt>
                <c:pt idx="354">
                  <c:v>9.5137557034730147E-3</c:v>
                </c:pt>
                <c:pt idx="355">
                  <c:v>-1.0535490677993531E-2</c:v>
                </c:pt>
                <c:pt idx="356">
                  <c:v>6.2452184631076602E-3</c:v>
                </c:pt>
                <c:pt idx="357">
                  <c:v>-2.6035686907617261E-3</c:v>
                </c:pt>
                <c:pt idx="358">
                  <c:v>3.1424280949194916E-3</c:v>
                </c:pt>
                <c:pt idx="359">
                  <c:v>1.0016545106218855E-2</c:v>
                </c:pt>
                <c:pt idx="360">
                  <c:v>-3.4976305726350798E-3</c:v>
                </c:pt>
                <c:pt idx="361">
                  <c:v>1.0707201988084947E-3</c:v>
                </c:pt>
                <c:pt idx="362">
                  <c:v>2.1585751634821237E-2</c:v>
                </c:pt>
                <c:pt idx="363">
                  <c:v>2.1012350621721021E-2</c:v>
                </c:pt>
                <c:pt idx="364">
                  <c:v>1.5156914136969846E-2</c:v>
                </c:pt>
                <c:pt idx="365">
                  <c:v>-1.0416359759824578E-2</c:v>
                </c:pt>
                <c:pt idx="366">
                  <c:v>8.0487535817024281E-3</c:v>
                </c:pt>
                <c:pt idx="367">
                  <c:v>7.2606018232179714E-4</c:v>
                </c:pt>
                <c:pt idx="368">
                  <c:v>-7.1120017312755746E-3</c:v>
                </c:pt>
                <c:pt idx="369">
                  <c:v>-1.6029535125966832E-2</c:v>
                </c:pt>
                <c:pt idx="370">
                  <c:v>2.4898531445804117E-2</c:v>
                </c:pt>
                <c:pt idx="371">
                  <c:v>1.1267236923441448E-2</c:v>
                </c:pt>
                <c:pt idx="372">
                  <c:v>1.8435531588721021E-2</c:v>
                </c:pt>
                <c:pt idx="373">
                  <c:v>-3.4388267023953922E-2</c:v>
                </c:pt>
                <c:pt idx="374">
                  <c:v>-9.2791949994647238E-3</c:v>
                </c:pt>
                <c:pt idx="375">
                  <c:v>-3.8019816670298301E-3</c:v>
                </c:pt>
                <c:pt idx="376">
                  <c:v>-9.4827910855884712E-3</c:v>
                </c:pt>
                <c:pt idx="377">
                  <c:v>1.0024552290627264E-2</c:v>
                </c:pt>
                <c:pt idx="378">
                  <c:v>3.0451713805130565E-2</c:v>
                </c:pt>
                <c:pt idx="379">
                  <c:v>1.0428851691325791E-2</c:v>
                </c:pt>
                <c:pt idx="380">
                  <c:v>-2.9932163383219468E-2</c:v>
                </c:pt>
                <c:pt idx="381">
                  <c:v>-5.0199839379250211E-4</c:v>
                </c:pt>
                <c:pt idx="382">
                  <c:v>2.8548135471915259E-3</c:v>
                </c:pt>
                <c:pt idx="383">
                  <c:v>-2.4716147204983163E-2</c:v>
                </c:pt>
                <c:pt idx="384">
                  <c:v>-1.2113805430738478E-2</c:v>
                </c:pt>
                <c:pt idx="385">
                  <c:v>7.8627157606818709E-3</c:v>
                </c:pt>
                <c:pt idx="386">
                  <c:v>-8.6074541574739927E-3</c:v>
                </c:pt>
                <c:pt idx="387">
                  <c:v>2.3326393708073212E-2</c:v>
                </c:pt>
                <c:pt idx="388">
                  <c:v>-7.9661033284882388E-3</c:v>
                </c:pt>
                <c:pt idx="389">
                  <c:v>-1.3619195804686512E-2</c:v>
                </c:pt>
                <c:pt idx="390">
                  <c:v>3.8792858587397561E-3</c:v>
                </c:pt>
                <c:pt idx="391">
                  <c:v>9.8756842369522868E-3</c:v>
                </c:pt>
                <c:pt idx="392">
                  <c:v>2.8642256695006196E-3</c:v>
                </c:pt>
                <c:pt idx="393">
                  <c:v>-3.3235499849601169E-2</c:v>
                </c:pt>
                <c:pt idx="394">
                  <c:v>2.868463200025273E-2</c:v>
                </c:pt>
                <c:pt idx="395">
                  <c:v>-3.2461844215998514E-3</c:v>
                </c:pt>
                <c:pt idx="396">
                  <c:v>-2.7916201721877476E-2</c:v>
                </c:pt>
                <c:pt idx="397">
                  <c:v>-5.1709280030214133E-2</c:v>
                </c:pt>
                <c:pt idx="398">
                  <c:v>-1.8967127084702495E-2</c:v>
                </c:pt>
                <c:pt idx="399">
                  <c:v>-5.3155622606571029E-3</c:v>
                </c:pt>
                <c:pt idx="400">
                  <c:v>-8.1202751644876559E-3</c:v>
                </c:pt>
                <c:pt idx="401">
                  <c:v>1.6510763175382914E-2</c:v>
                </c:pt>
                <c:pt idx="402">
                  <c:v>-1.0637627167215946E-2</c:v>
                </c:pt>
                <c:pt idx="403">
                  <c:v>5.8862868541513791E-3</c:v>
                </c:pt>
                <c:pt idx="404">
                  <c:v>-9.0397582868532167E-3</c:v>
                </c:pt>
                <c:pt idx="405">
                  <c:v>-1.2236457848371463E-2</c:v>
                </c:pt>
                <c:pt idx="406">
                  <c:v>6.9974095093980893E-3</c:v>
                </c:pt>
                <c:pt idx="407">
                  <c:v>3.6567331391439417E-3</c:v>
                </c:pt>
                <c:pt idx="408">
                  <c:v>1.2208020882086723E-2</c:v>
                </c:pt>
                <c:pt idx="409">
                  <c:v>1.5679709567064659E-2</c:v>
                </c:pt>
                <c:pt idx="410">
                  <c:v>-1.0791927267183032E-2</c:v>
                </c:pt>
                <c:pt idx="411">
                  <c:v>1.7248391782527239E-3</c:v>
                </c:pt>
                <c:pt idx="412">
                  <c:v>1.2445434353969276E-3</c:v>
                </c:pt>
                <c:pt idx="413">
                  <c:v>-8.6233310719752154E-4</c:v>
                </c:pt>
                <c:pt idx="414">
                  <c:v>-8.8812899535628542E-3</c:v>
                </c:pt>
                <c:pt idx="415">
                  <c:v>1.1176276003253882E-2</c:v>
                </c:pt>
                <c:pt idx="416">
                  <c:v>-6.3372489270552279E-4</c:v>
                </c:pt>
                <c:pt idx="417">
                  <c:v>2.0455541679768041E-2</c:v>
                </c:pt>
                <c:pt idx="418">
                  <c:v>-6.6586017652860985E-3</c:v>
                </c:pt>
                <c:pt idx="419">
                  <c:v>2.8366980526038921E-2</c:v>
                </c:pt>
                <c:pt idx="420">
                  <c:v>1.0389548959906181E-2</c:v>
                </c:pt>
                <c:pt idx="421">
                  <c:v>-2.7396816796247392E-2</c:v>
                </c:pt>
                <c:pt idx="422">
                  <c:v>-1.1952586963392964E-2</c:v>
                </c:pt>
                <c:pt idx="423">
                  <c:v>-5.9555536217381633E-3</c:v>
                </c:pt>
                <c:pt idx="424">
                  <c:v>-1.4032938361744463E-2</c:v>
                </c:pt>
                <c:pt idx="425">
                  <c:v>1.6138503925225312E-2</c:v>
                </c:pt>
                <c:pt idx="426">
                  <c:v>-1.6284322715997224E-2</c:v>
                </c:pt>
                <c:pt idx="427">
                  <c:v>8.1727467579220114E-3</c:v>
                </c:pt>
                <c:pt idx="428">
                  <c:v>9.460720072211215E-3</c:v>
                </c:pt>
                <c:pt idx="429">
                  <c:v>6.2643148144394534E-3</c:v>
                </c:pt>
                <c:pt idx="430">
                  <c:v>-9.485727909053443E-3</c:v>
                </c:pt>
                <c:pt idx="431">
                  <c:v>-1.5283593695620601E-2</c:v>
                </c:pt>
                <c:pt idx="432">
                  <c:v>-2.1204468987269687E-2</c:v>
                </c:pt>
                <c:pt idx="433">
                  <c:v>-2.9186159947874879E-3</c:v>
                </c:pt>
                <c:pt idx="434">
                  <c:v>1.030765813272283E-2</c:v>
                </c:pt>
                <c:pt idx="435">
                  <c:v>-9.5702940389785773E-3</c:v>
                </c:pt>
                <c:pt idx="436">
                  <c:v>5.670621013697863E-3</c:v>
                </c:pt>
                <c:pt idx="437">
                  <c:v>2.2252158426936397E-3</c:v>
                </c:pt>
                <c:pt idx="438">
                  <c:v>-3.322088657180422E-3</c:v>
                </c:pt>
                <c:pt idx="439">
                  <c:v>-2.8067036945261803E-3</c:v>
                </c:pt>
                <c:pt idx="440">
                  <c:v>2.1250305007137094E-2</c:v>
                </c:pt>
                <c:pt idx="441">
                  <c:v>-5.9167942878086688E-3</c:v>
                </c:pt>
                <c:pt idx="442">
                  <c:v>-2.0553372985507412E-2</c:v>
                </c:pt>
                <c:pt idx="443">
                  <c:v>-8.5589926222976453E-3</c:v>
                </c:pt>
                <c:pt idx="444">
                  <c:v>4.9913962000225354E-4</c:v>
                </c:pt>
                <c:pt idx="445">
                  <c:v>5.6767724726891622E-3</c:v>
                </c:pt>
                <c:pt idx="446">
                  <c:v>-1.1027163763204006E-2</c:v>
                </c:pt>
                <c:pt idx="447">
                  <c:v>-3.0543725733933602E-4</c:v>
                </c:pt>
                <c:pt idx="448">
                  <c:v>2.4092163511730824E-2</c:v>
                </c:pt>
                <c:pt idx="449">
                  <c:v>6.2649793922651131E-3</c:v>
                </c:pt>
                <c:pt idx="450">
                  <c:v>6.4446910597226736E-3</c:v>
                </c:pt>
                <c:pt idx="451">
                  <c:v>4.2315090626396934E-3</c:v>
                </c:pt>
                <c:pt idx="452">
                  <c:v>-9.5859433337789346E-3</c:v>
                </c:pt>
                <c:pt idx="453">
                  <c:v>9.8428834919206398E-3</c:v>
                </c:pt>
                <c:pt idx="454">
                  <c:v>2.9951911803076658E-3</c:v>
                </c:pt>
                <c:pt idx="455">
                  <c:v>4.0864581459301164E-3</c:v>
                </c:pt>
                <c:pt idx="456">
                  <c:v>-6.6407657448984692E-3</c:v>
                </c:pt>
                <c:pt idx="457">
                  <c:v>3.3404028789958629E-2</c:v>
                </c:pt>
                <c:pt idx="458">
                  <c:v>3.1229323805743725E-3</c:v>
                </c:pt>
                <c:pt idx="459">
                  <c:v>1.67308994323212E-2</c:v>
                </c:pt>
                <c:pt idx="460">
                  <c:v>6.7510854562193856E-3</c:v>
                </c:pt>
                <c:pt idx="461">
                  <c:v>-4.1976618169747515E-2</c:v>
                </c:pt>
                <c:pt idx="462">
                  <c:v>6.9448964617897735E-2</c:v>
                </c:pt>
                <c:pt idx="463">
                  <c:v>8.0256206149020848E-3</c:v>
                </c:pt>
                <c:pt idx="464">
                  <c:v>-1.3558063571284307E-2</c:v>
                </c:pt>
                <c:pt idx="465">
                  <c:v>-6.2355716034547592E-2</c:v>
                </c:pt>
                <c:pt idx="466">
                  <c:v>-2.3456927497103042E-2</c:v>
                </c:pt>
                <c:pt idx="467">
                  <c:v>7.009238387165162E-3</c:v>
                </c:pt>
                <c:pt idx="468">
                  <c:v>-4.140441275123552E-2</c:v>
                </c:pt>
                <c:pt idx="469">
                  <c:v>-1.3857121184431942E-2</c:v>
                </c:pt>
                <c:pt idx="470">
                  <c:v>3.5898485040924522E-2</c:v>
                </c:pt>
                <c:pt idx="471">
                  <c:v>-4.1425416527323344E-2</c:v>
                </c:pt>
                <c:pt idx="472">
                  <c:v>-3.4126914647387707E-3</c:v>
                </c:pt>
                <c:pt idx="473">
                  <c:v>-2.3301316735524491E-4</c:v>
                </c:pt>
                <c:pt idx="474">
                  <c:v>-1.7231811169892808E-2</c:v>
                </c:pt>
                <c:pt idx="475">
                  <c:v>-6.0924052289395014E-3</c:v>
                </c:pt>
                <c:pt idx="476">
                  <c:v>-1.112560494665793E-2</c:v>
                </c:pt>
                <c:pt idx="477">
                  <c:v>4.9688556577054399E-5</c:v>
                </c:pt>
                <c:pt idx="478">
                  <c:v>2.091847145283765E-2</c:v>
                </c:pt>
                <c:pt idx="479">
                  <c:v>-2.0421566336993435E-2</c:v>
                </c:pt>
                <c:pt idx="480">
                  <c:v>-8.241940110775281E-3</c:v>
                </c:pt>
                <c:pt idx="481">
                  <c:v>2.2562579734815014E-3</c:v>
                </c:pt>
                <c:pt idx="482">
                  <c:v>2.7156873101459089E-2</c:v>
                </c:pt>
                <c:pt idx="483">
                  <c:v>3.1448296607572424E-3</c:v>
                </c:pt>
                <c:pt idx="484">
                  <c:v>-1.0324170534878885E-2</c:v>
                </c:pt>
                <c:pt idx="485">
                  <c:v>-1.7917631389318678E-2</c:v>
                </c:pt>
                <c:pt idx="486">
                  <c:v>-1.0945012784455477E-2</c:v>
                </c:pt>
                <c:pt idx="487">
                  <c:v>6.0180224786949843E-3</c:v>
                </c:pt>
                <c:pt idx="488">
                  <c:v>1.5321818225892736E-2</c:v>
                </c:pt>
                <c:pt idx="489">
                  <c:v>9.359539340819456E-3</c:v>
                </c:pt>
                <c:pt idx="490">
                  <c:v>-1.1794303127651617E-2</c:v>
                </c:pt>
                <c:pt idx="491">
                  <c:v>9.8883326915673031E-3</c:v>
                </c:pt>
                <c:pt idx="492">
                  <c:v>2.2680951819305406E-2</c:v>
                </c:pt>
                <c:pt idx="493">
                  <c:v>2.1557084499612689E-3</c:v>
                </c:pt>
                <c:pt idx="494">
                  <c:v>-4.0223343951162893E-2</c:v>
                </c:pt>
                <c:pt idx="495">
                  <c:v>-1.8447587957925227E-2</c:v>
                </c:pt>
                <c:pt idx="496">
                  <c:v>7.2759888713722631E-3</c:v>
                </c:pt>
                <c:pt idx="497">
                  <c:v>-4.0908508736948734E-3</c:v>
                </c:pt>
                <c:pt idx="498">
                  <c:v>-7.4138922356381531E-3</c:v>
                </c:pt>
                <c:pt idx="499">
                  <c:v>5.249789790574777E-3</c:v>
                </c:pt>
                <c:pt idx="500">
                  <c:v>-1.079173767124153E-2</c:v>
                </c:pt>
                <c:pt idx="501">
                  <c:v>4.6975816781686941E-3</c:v>
                </c:pt>
                <c:pt idx="502">
                  <c:v>6.4927141273731781E-3</c:v>
                </c:pt>
                <c:pt idx="503">
                  <c:v>6.6451680594699081E-3</c:v>
                </c:pt>
                <c:pt idx="504">
                  <c:v>-9.5863384177328204E-3</c:v>
                </c:pt>
                <c:pt idx="505">
                  <c:v>-1.345835160865505E-3</c:v>
                </c:pt>
                <c:pt idx="506">
                  <c:v>-1.8001844285360669E-2</c:v>
                </c:pt>
                <c:pt idx="507">
                  <c:v>7.4344907715442332E-3</c:v>
                </c:pt>
                <c:pt idx="508">
                  <c:v>8.0965527985252805E-3</c:v>
                </c:pt>
                <c:pt idx="509">
                  <c:v>1.4023197569882795E-2</c:v>
                </c:pt>
                <c:pt idx="510">
                  <c:v>9.4352560410460029E-5</c:v>
                </c:pt>
                <c:pt idx="511">
                  <c:v>-3.6684371211732625E-3</c:v>
                </c:pt>
                <c:pt idx="512">
                  <c:v>7.8487176474044684E-3</c:v>
                </c:pt>
                <c:pt idx="513">
                  <c:v>7.9574418627033072E-3</c:v>
                </c:pt>
                <c:pt idx="514">
                  <c:v>7.0184319103263615E-3</c:v>
                </c:pt>
                <c:pt idx="515">
                  <c:v>6.5519091444588007E-3</c:v>
                </c:pt>
                <c:pt idx="516">
                  <c:v>1.8165801810391846E-2</c:v>
                </c:pt>
                <c:pt idx="517">
                  <c:v>-1.6295641606363653E-2</c:v>
                </c:pt>
                <c:pt idx="518">
                  <c:v>-6.3859006124907802E-3</c:v>
                </c:pt>
                <c:pt idx="519">
                  <c:v>4.3635959991119577E-3</c:v>
                </c:pt>
                <c:pt idx="520">
                  <c:v>4.1198689444121861E-3</c:v>
                </c:pt>
                <c:pt idx="521">
                  <c:v>2.127978510806372E-4</c:v>
                </c:pt>
                <c:pt idx="522">
                  <c:v>-6.3977295095647424E-3</c:v>
                </c:pt>
                <c:pt idx="523">
                  <c:v>-3.5573944956591719E-3</c:v>
                </c:pt>
                <c:pt idx="524">
                  <c:v>2.446552454346218E-3</c:v>
                </c:pt>
                <c:pt idx="525">
                  <c:v>-1.4225450825743113E-2</c:v>
                </c:pt>
                <c:pt idx="526">
                  <c:v>2.4149305968321544E-2</c:v>
                </c:pt>
                <c:pt idx="527">
                  <c:v>2.1572163716357062E-2</c:v>
                </c:pt>
                <c:pt idx="528">
                  <c:v>-2.5717735547232667E-3</c:v>
                </c:pt>
                <c:pt idx="529">
                  <c:v>-1.3898115874763639E-2</c:v>
                </c:pt>
                <c:pt idx="530">
                  <c:v>2.1599622535381391E-2</c:v>
                </c:pt>
                <c:pt idx="531">
                  <c:v>-8.724903087565794E-3</c:v>
                </c:pt>
                <c:pt idx="532">
                  <c:v>7.2935470906845268E-3</c:v>
                </c:pt>
                <c:pt idx="533">
                  <c:v>-4.5973940572342054E-2</c:v>
                </c:pt>
                <c:pt idx="534">
                  <c:v>-3.8621432497321084E-4</c:v>
                </c:pt>
                <c:pt idx="535">
                  <c:v>6.3067477375144954E-3</c:v>
                </c:pt>
                <c:pt idx="536">
                  <c:v>-1.6195161427563942E-2</c:v>
                </c:pt>
                <c:pt idx="537">
                  <c:v>1.6610906792364766E-3</c:v>
                </c:pt>
                <c:pt idx="538">
                  <c:v>-1.1725909575002635E-2</c:v>
                </c:pt>
                <c:pt idx="539">
                  <c:v>-5.8623666394248541E-3</c:v>
                </c:pt>
                <c:pt idx="540">
                  <c:v>7.1965655011529961E-4</c:v>
                </c:pt>
                <c:pt idx="541">
                  <c:v>-2.2678234958715127E-3</c:v>
                </c:pt>
                <c:pt idx="542">
                  <c:v>4.8946376421217241E-3</c:v>
                </c:pt>
                <c:pt idx="543">
                  <c:v>3.5895227479987302E-3</c:v>
                </c:pt>
                <c:pt idx="544">
                  <c:v>2.6196436994303518E-3</c:v>
                </c:pt>
                <c:pt idx="545">
                  <c:v>4.3631362542622121E-3</c:v>
                </c:pt>
                <c:pt idx="546">
                  <c:v>-9.7368959503216779E-3</c:v>
                </c:pt>
                <c:pt idx="547">
                  <c:v>-3.0522454186637793E-3</c:v>
                </c:pt>
                <c:pt idx="548">
                  <c:v>9.9512935991323825E-3</c:v>
                </c:pt>
                <c:pt idx="549">
                  <c:v>5.2662971955086402E-3</c:v>
                </c:pt>
                <c:pt idx="550">
                  <c:v>6.9232277158606248E-3</c:v>
                </c:pt>
                <c:pt idx="551">
                  <c:v>-6.0170550613836138E-4</c:v>
                </c:pt>
                <c:pt idx="552">
                  <c:v>1.2280119482243723E-2</c:v>
                </c:pt>
                <c:pt idx="553">
                  <c:v>-5.3513621057366123E-4</c:v>
                </c:pt>
                <c:pt idx="554">
                  <c:v>3.1395733597352482E-3</c:v>
                </c:pt>
                <c:pt idx="555">
                  <c:v>-6.1087948329592301E-3</c:v>
                </c:pt>
                <c:pt idx="556">
                  <c:v>5.7861431641581529E-3</c:v>
                </c:pt>
                <c:pt idx="557">
                  <c:v>9.1849495685829563E-3</c:v>
                </c:pt>
                <c:pt idx="558">
                  <c:v>1.7560692399476441E-3</c:v>
                </c:pt>
                <c:pt idx="559">
                  <c:v>-2.1300312206448124E-3</c:v>
                </c:pt>
                <c:pt idx="560">
                  <c:v>9.4474649479605599E-3</c:v>
                </c:pt>
                <c:pt idx="561">
                  <c:v>2.4504522887005553E-3</c:v>
                </c:pt>
                <c:pt idx="562">
                  <c:v>-8.3264185603330043E-3</c:v>
                </c:pt>
                <c:pt idx="563">
                  <c:v>8.052875513222979E-3</c:v>
                </c:pt>
                <c:pt idx="564">
                  <c:v>1.2284132982057328E-2</c:v>
                </c:pt>
                <c:pt idx="565">
                  <c:v>-1.2054627122257688E-3</c:v>
                </c:pt>
                <c:pt idx="566">
                  <c:v>2.2969125885157204E-3</c:v>
                </c:pt>
                <c:pt idx="567">
                  <c:v>-4.6274597414840413E-3</c:v>
                </c:pt>
                <c:pt idx="568">
                  <c:v>2.2591314578284116E-3</c:v>
                </c:pt>
                <c:pt idx="569">
                  <c:v>1.5096620951638551E-2</c:v>
                </c:pt>
                <c:pt idx="570">
                  <c:v>-1.3495520499676061E-2</c:v>
                </c:pt>
                <c:pt idx="571">
                  <c:v>1.9450292213913256E-2</c:v>
                </c:pt>
                <c:pt idx="572">
                  <c:v>-6.0319394924364111E-3</c:v>
                </c:pt>
                <c:pt idx="573">
                  <c:v>-2.6670497873952925E-3</c:v>
                </c:pt>
                <c:pt idx="574">
                  <c:v>-2.0608582635402994E-3</c:v>
                </c:pt>
                <c:pt idx="575">
                  <c:v>6.3973096888350067E-3</c:v>
                </c:pt>
                <c:pt idx="576">
                  <c:v>-2.1390818391381794E-2</c:v>
                </c:pt>
                <c:pt idx="577">
                  <c:v>6.292156291925366E-3</c:v>
                </c:pt>
                <c:pt idx="578">
                  <c:v>-4.3054116136839182E-3</c:v>
                </c:pt>
                <c:pt idx="579">
                  <c:v>1.4140976597222243E-2</c:v>
                </c:pt>
                <c:pt idx="580">
                  <c:v>1.4361015660251608E-2</c:v>
                </c:pt>
                <c:pt idx="581">
                  <c:v>1.2180486788303968E-2</c:v>
                </c:pt>
                <c:pt idx="582">
                  <c:v>-2.5721949344913009E-2</c:v>
                </c:pt>
                <c:pt idx="583">
                  <c:v>-9.7970530655412391E-3</c:v>
                </c:pt>
                <c:pt idx="584">
                  <c:v>7.8343768559241411E-3</c:v>
                </c:pt>
                <c:pt idx="585">
                  <c:v>-1.0180554322864688E-2</c:v>
                </c:pt>
                <c:pt idx="586">
                  <c:v>3.9088581112276533E-3</c:v>
                </c:pt>
                <c:pt idx="587">
                  <c:v>9.314631399331974E-3</c:v>
                </c:pt>
                <c:pt idx="588">
                  <c:v>-8.6206663648507043E-3</c:v>
                </c:pt>
                <c:pt idx="589">
                  <c:v>1.2729504975290684E-3</c:v>
                </c:pt>
                <c:pt idx="590">
                  <c:v>-7.5493609851755572E-3</c:v>
                </c:pt>
                <c:pt idx="591">
                  <c:v>-7.2229712569912286E-3</c:v>
                </c:pt>
                <c:pt idx="592">
                  <c:v>7.6213956150790185E-3</c:v>
                </c:pt>
                <c:pt idx="593">
                  <c:v>-6.4269263053408077E-3</c:v>
                </c:pt>
                <c:pt idx="594">
                  <c:v>1.9754286015478684E-3</c:v>
                </c:pt>
                <c:pt idx="595">
                  <c:v>6.6272474181339192E-3</c:v>
                </c:pt>
                <c:pt idx="596">
                  <c:v>-5.7561653026194648E-4</c:v>
                </c:pt>
                <c:pt idx="597">
                  <c:v>6.7828857487484129E-4</c:v>
                </c:pt>
                <c:pt idx="598">
                  <c:v>5.6110391036567897E-3</c:v>
                </c:pt>
                <c:pt idx="599">
                  <c:v>-7.6265518354183826E-3</c:v>
                </c:pt>
                <c:pt idx="600">
                  <c:v>1.2432807705267113E-3</c:v>
                </c:pt>
                <c:pt idx="601">
                  <c:v>-6.9569143550851642E-4</c:v>
                </c:pt>
                <c:pt idx="602">
                  <c:v>4.9293413487858651E-3</c:v>
                </c:pt>
                <c:pt idx="603">
                  <c:v>-4.0534109202206015E-4</c:v>
                </c:pt>
                <c:pt idx="604">
                  <c:v>-1.6254755340189608E-2</c:v>
                </c:pt>
                <c:pt idx="605">
                  <c:v>5.0494207961244708E-3</c:v>
                </c:pt>
                <c:pt idx="606">
                  <c:v>-8.468071849114911E-3</c:v>
                </c:pt>
                <c:pt idx="607">
                  <c:v>-7.6465450223168752E-3</c:v>
                </c:pt>
                <c:pt idx="608">
                  <c:v>3.5665551114096861E-3</c:v>
                </c:pt>
                <c:pt idx="609">
                  <c:v>3.809191195091266E-3</c:v>
                </c:pt>
                <c:pt idx="610">
                  <c:v>9.7648162050532061E-3</c:v>
                </c:pt>
                <c:pt idx="611">
                  <c:v>2.3634792342448474E-3</c:v>
                </c:pt>
                <c:pt idx="612">
                  <c:v>5.3518654414490552E-3</c:v>
                </c:pt>
                <c:pt idx="613">
                  <c:v>1.3041995982942201E-2</c:v>
                </c:pt>
                <c:pt idx="614">
                  <c:v>6.8783243141878891E-3</c:v>
                </c:pt>
                <c:pt idx="615">
                  <c:v>5.2874746363307246E-3</c:v>
                </c:pt>
                <c:pt idx="616">
                  <c:v>1.7947585162292334E-4</c:v>
                </c:pt>
                <c:pt idx="617">
                  <c:v>-4.5026183790419783E-4</c:v>
                </c:pt>
                <c:pt idx="618">
                  <c:v>-6.0133733284318813E-3</c:v>
                </c:pt>
                <c:pt idx="619">
                  <c:v>1.0086031525231798E-2</c:v>
                </c:pt>
                <c:pt idx="620">
                  <c:v>6.9806330483863643E-3</c:v>
                </c:pt>
                <c:pt idx="621">
                  <c:v>-8.2956468114040449E-3</c:v>
                </c:pt>
                <c:pt idx="622">
                  <c:v>6.8254970863577125E-3</c:v>
                </c:pt>
                <c:pt idx="623">
                  <c:v>1.2888421424370078E-2</c:v>
                </c:pt>
                <c:pt idx="624">
                  <c:v>5.2521497948783136E-3</c:v>
                </c:pt>
                <c:pt idx="625">
                  <c:v>2.3572913300643261E-2</c:v>
                </c:pt>
                <c:pt idx="626">
                  <c:v>5.900461989358341E-3</c:v>
                </c:pt>
                <c:pt idx="627">
                  <c:v>-3.3350838429575091E-2</c:v>
                </c:pt>
                <c:pt idx="628">
                  <c:v>-3.3253602942654448E-3</c:v>
                </c:pt>
                <c:pt idx="629">
                  <c:v>-1.2654831464063654E-2</c:v>
                </c:pt>
                <c:pt idx="630">
                  <c:v>1.4978146931328151E-3</c:v>
                </c:pt>
                <c:pt idx="631">
                  <c:v>-5.0052999620301408E-3</c:v>
                </c:pt>
                <c:pt idx="632">
                  <c:v>9.236055504151075E-3</c:v>
                </c:pt>
                <c:pt idx="633">
                  <c:v>1.6652821442876498E-2</c:v>
                </c:pt>
                <c:pt idx="634">
                  <c:v>-2.545067251361377E-2</c:v>
                </c:pt>
                <c:pt idx="635">
                  <c:v>2.2621761920920136E-3</c:v>
                </c:pt>
                <c:pt idx="636">
                  <c:v>-8.3887090852919899E-3</c:v>
                </c:pt>
                <c:pt idx="637">
                  <c:v>6.2861886979919124E-3</c:v>
                </c:pt>
                <c:pt idx="638">
                  <c:v>-1.4434830891019157E-4</c:v>
                </c:pt>
                <c:pt idx="639">
                  <c:v>7.3308782871830402E-3</c:v>
                </c:pt>
                <c:pt idx="640">
                  <c:v>-1.0068871522903033E-2</c:v>
                </c:pt>
                <c:pt idx="641">
                  <c:v>5.1634948131176195E-3</c:v>
                </c:pt>
                <c:pt idx="642">
                  <c:v>-1.1109151133846917E-2</c:v>
                </c:pt>
                <c:pt idx="643">
                  <c:v>3.4725527510972576E-3</c:v>
                </c:pt>
                <c:pt idx="644">
                  <c:v>1.3760739861084614E-2</c:v>
                </c:pt>
                <c:pt idx="645">
                  <c:v>-9.4183144997327384E-3</c:v>
                </c:pt>
                <c:pt idx="646">
                  <c:v>-3.2345423132470463E-3</c:v>
                </c:pt>
                <c:pt idx="647">
                  <c:v>7.1202657132796165E-3</c:v>
                </c:pt>
                <c:pt idx="648">
                  <c:v>-1.9267624914442116E-2</c:v>
                </c:pt>
                <c:pt idx="649">
                  <c:v>-2.093331377384211E-3</c:v>
                </c:pt>
                <c:pt idx="650">
                  <c:v>1.1963437496964602E-3</c:v>
                </c:pt>
                <c:pt idx="651">
                  <c:v>-8.1839192199040234E-4</c:v>
                </c:pt>
                <c:pt idx="652">
                  <c:v>1.5713084749560124E-3</c:v>
                </c:pt>
                <c:pt idx="653">
                  <c:v>3.0903117575773464E-3</c:v>
                </c:pt>
                <c:pt idx="654">
                  <c:v>-4.0230365068421037E-3</c:v>
                </c:pt>
                <c:pt idx="655">
                  <c:v>-2.6118633849377959E-3</c:v>
                </c:pt>
                <c:pt idx="656">
                  <c:v>-6.0213648091300698E-4</c:v>
                </c:pt>
                <c:pt idx="657">
                  <c:v>9.9431140464425471E-3</c:v>
                </c:pt>
                <c:pt idx="658">
                  <c:v>4.6412253809375859E-3</c:v>
                </c:pt>
                <c:pt idx="659">
                  <c:v>2.8621310977401393E-3</c:v>
                </c:pt>
                <c:pt idx="660">
                  <c:v>2.2853807506726387E-3</c:v>
                </c:pt>
                <c:pt idx="661">
                  <c:v>6.0098011366458426E-3</c:v>
                </c:pt>
                <c:pt idx="662">
                  <c:v>4.6087727990196115E-5</c:v>
                </c:pt>
                <c:pt idx="663">
                  <c:v>4.5178456900272224E-3</c:v>
                </c:pt>
                <c:pt idx="664">
                  <c:v>1.1225665952593333E-2</c:v>
                </c:pt>
                <c:pt idx="665">
                  <c:v>-4.6141670918213862E-3</c:v>
                </c:pt>
                <c:pt idx="666">
                  <c:v>6.669012873605773E-5</c:v>
                </c:pt>
                <c:pt idx="667">
                  <c:v>-3.3537537537536855E-3</c:v>
                </c:pt>
                <c:pt idx="668">
                  <c:v>1.1047234426532659E-2</c:v>
                </c:pt>
                <c:pt idx="669">
                  <c:v>8.7974324010309246E-3</c:v>
                </c:pt>
                <c:pt idx="670">
                  <c:v>-1.5826080316071578E-2</c:v>
                </c:pt>
                <c:pt idx="671">
                  <c:v>7.1472584612752854E-4</c:v>
                </c:pt>
                <c:pt idx="672">
                  <c:v>3.9000908096513687E-3</c:v>
                </c:pt>
                <c:pt idx="673">
                  <c:v>1.1438368276415867E-2</c:v>
                </c:pt>
                <c:pt idx="674">
                  <c:v>1.3528031201168744E-3</c:v>
                </c:pt>
                <c:pt idx="675">
                  <c:v>2.333168415654896E-3</c:v>
                </c:pt>
                <c:pt idx="676">
                  <c:v>-1.6404936519520019E-2</c:v>
                </c:pt>
                <c:pt idx="677">
                  <c:v>7.7547411754572693E-3</c:v>
                </c:pt>
                <c:pt idx="678">
                  <c:v>4.7752466108486047E-3</c:v>
                </c:pt>
                <c:pt idx="679">
                  <c:v>1.2745315646858213E-3</c:v>
                </c:pt>
                <c:pt idx="680">
                  <c:v>2.0283990886467373E-2</c:v>
                </c:pt>
                <c:pt idx="681">
                  <c:v>-1.811795837587038E-2</c:v>
                </c:pt>
                <c:pt idx="682">
                  <c:v>1.154915505302978E-2</c:v>
                </c:pt>
                <c:pt idx="683">
                  <c:v>-5.6445700257844456E-3</c:v>
                </c:pt>
                <c:pt idx="684">
                  <c:v>-7.4150935605163948E-3</c:v>
                </c:pt>
                <c:pt idx="685">
                  <c:v>-5.5121836010707526E-4</c:v>
                </c:pt>
                <c:pt idx="686">
                  <c:v>-1.6635500598844999E-3</c:v>
                </c:pt>
                <c:pt idx="687">
                  <c:v>5.2386421931518434E-3</c:v>
                </c:pt>
                <c:pt idx="688">
                  <c:v>-5.0495093737668029E-4</c:v>
                </c:pt>
                <c:pt idx="689">
                  <c:v>9.8102840152340942E-3</c:v>
                </c:pt>
                <c:pt idx="690">
                  <c:v>3.0192642593087626E-3</c:v>
                </c:pt>
                <c:pt idx="691">
                  <c:v>-2.4413704171401651E-2</c:v>
                </c:pt>
                <c:pt idx="692">
                  <c:v>-2.1386674469112688E-3</c:v>
                </c:pt>
                <c:pt idx="693">
                  <c:v>8.7933762463467957E-3</c:v>
                </c:pt>
                <c:pt idx="694">
                  <c:v>-1.8738753695869415E-3</c:v>
                </c:pt>
                <c:pt idx="695">
                  <c:v>-1.0410420989943603E-3</c:v>
                </c:pt>
                <c:pt idx="696">
                  <c:v>5.8539046611261192E-3</c:v>
                </c:pt>
                <c:pt idx="697">
                  <c:v>1.1367446041472551E-3</c:v>
                </c:pt>
                <c:pt idx="698">
                  <c:v>-5.9853901143814836E-3</c:v>
                </c:pt>
                <c:pt idx="699">
                  <c:v>-6.637637612148084E-3</c:v>
                </c:pt>
                <c:pt idx="700">
                  <c:v>-8.2346840530633791E-4</c:v>
                </c:pt>
                <c:pt idx="701">
                  <c:v>2.0687980574665144E-3</c:v>
                </c:pt>
                <c:pt idx="702">
                  <c:v>2.4926405437071253E-3</c:v>
                </c:pt>
                <c:pt idx="703">
                  <c:v>4.9398471123418553E-4</c:v>
                </c:pt>
                <c:pt idx="704">
                  <c:v>8.8033446075981292E-3</c:v>
                </c:pt>
                <c:pt idx="705">
                  <c:v>1.1535973461522797E-3</c:v>
                </c:pt>
                <c:pt idx="706">
                  <c:v>7.2138918308486399E-3</c:v>
                </c:pt>
                <c:pt idx="707">
                  <c:v>4.0853149244934883E-4</c:v>
                </c:pt>
                <c:pt idx="708">
                  <c:v>3.9313490250005856E-3</c:v>
                </c:pt>
                <c:pt idx="709">
                  <c:v>-6.1402539851064253E-3</c:v>
                </c:pt>
                <c:pt idx="710">
                  <c:v>2.6207239677646932E-3</c:v>
                </c:pt>
                <c:pt idx="711">
                  <c:v>-6.6119359668054267E-3</c:v>
                </c:pt>
                <c:pt idx="712">
                  <c:v>3.271687179920324E-3</c:v>
                </c:pt>
                <c:pt idx="713">
                  <c:v>8.2147897541418047E-4</c:v>
                </c:pt>
                <c:pt idx="714">
                  <c:v>5.0402971070175884E-3</c:v>
                </c:pt>
                <c:pt idx="715">
                  <c:v>1.0877850407369216E-3</c:v>
                </c:pt>
                <c:pt idx="716">
                  <c:v>-3.3787467295587348E-4</c:v>
                </c:pt>
                <c:pt idx="717">
                  <c:v>8.1672793902523022E-3</c:v>
                </c:pt>
                <c:pt idx="718">
                  <c:v>4.5959733797997782E-3</c:v>
                </c:pt>
                <c:pt idx="719">
                  <c:v>5.6976796724204082E-3</c:v>
                </c:pt>
                <c:pt idx="720">
                  <c:v>3.1174411501012633E-2</c:v>
                </c:pt>
                <c:pt idx="721">
                  <c:v>-5.5198305987501639E-3</c:v>
                </c:pt>
                <c:pt idx="722">
                  <c:v>2.010260006065856E-3</c:v>
                </c:pt>
                <c:pt idx="723">
                  <c:v>-1.5933424451610723E-3</c:v>
                </c:pt>
                <c:pt idx="724">
                  <c:v>-7.7932985627251483E-3</c:v>
                </c:pt>
                <c:pt idx="725">
                  <c:v>1.8219075321092015E-2</c:v>
                </c:pt>
                <c:pt idx="726">
                  <c:v>-9.320768051752526E-3</c:v>
                </c:pt>
                <c:pt idx="727">
                  <c:v>-1.4979554639658055E-3</c:v>
                </c:pt>
                <c:pt idx="728">
                  <c:v>6.92128557964522E-3</c:v>
                </c:pt>
                <c:pt idx="729">
                  <c:v>-3.033571817857017E-3</c:v>
                </c:pt>
                <c:pt idx="730">
                  <c:v>-5.4948260980252073E-3</c:v>
                </c:pt>
                <c:pt idx="731">
                  <c:v>9.357019051271287E-3</c:v>
                </c:pt>
                <c:pt idx="732">
                  <c:v>-1.1076184197810424E-2</c:v>
                </c:pt>
                <c:pt idx="733">
                  <c:v>-1.1187753324223837E-2</c:v>
                </c:pt>
                <c:pt idx="734">
                  <c:v>-6.9267010982316801E-3</c:v>
                </c:pt>
                <c:pt idx="735">
                  <c:v>8.2744568699650856E-3</c:v>
                </c:pt>
                <c:pt idx="736">
                  <c:v>4.4346735177565044E-3</c:v>
                </c:pt>
                <c:pt idx="737">
                  <c:v>1.8293825661905849E-3</c:v>
                </c:pt>
                <c:pt idx="738">
                  <c:v>-1.5368775506438004E-3</c:v>
                </c:pt>
                <c:pt idx="739">
                  <c:v>-5.3543254651257088E-3</c:v>
                </c:pt>
                <c:pt idx="740">
                  <c:v>1.4837489418812355E-2</c:v>
                </c:pt>
                <c:pt idx="741">
                  <c:v>7.9853977306221235E-3</c:v>
                </c:pt>
                <c:pt idx="742">
                  <c:v>1.6541710501200679E-2</c:v>
                </c:pt>
                <c:pt idx="743">
                  <c:v>2.0892405674207692E-2</c:v>
                </c:pt>
                <c:pt idx="744">
                  <c:v>1.1058619019670202E-2</c:v>
                </c:pt>
                <c:pt idx="745">
                  <c:v>1.1726950895421195E-2</c:v>
                </c:pt>
                <c:pt idx="746">
                  <c:v>-1.5694568019528732E-2</c:v>
                </c:pt>
                <c:pt idx="747">
                  <c:v>1.1714589989350488E-2</c:v>
                </c:pt>
                <c:pt idx="748">
                  <c:v>-1.4748260335652907E-2</c:v>
                </c:pt>
                <c:pt idx="749">
                  <c:v>1.15499897635023E-2</c:v>
                </c:pt>
                <c:pt idx="750">
                  <c:v>-1.5954557060822938E-2</c:v>
                </c:pt>
                <c:pt idx="751">
                  <c:v>-1.5184406924449778E-2</c:v>
                </c:pt>
                <c:pt idx="752">
                  <c:v>-9.7943646973746024E-3</c:v>
                </c:pt>
                <c:pt idx="753">
                  <c:v>9.3156852505065224E-3</c:v>
                </c:pt>
                <c:pt idx="754">
                  <c:v>-2.5410142455916107E-3</c:v>
                </c:pt>
                <c:pt idx="755">
                  <c:v>5.2516939326716638E-3</c:v>
                </c:pt>
                <c:pt idx="756">
                  <c:v>-1.1324903744723502E-2</c:v>
                </c:pt>
                <c:pt idx="757">
                  <c:v>-4.6575637595548391E-3</c:v>
                </c:pt>
                <c:pt idx="758">
                  <c:v>4.3089154100468541E-3</c:v>
                </c:pt>
                <c:pt idx="759">
                  <c:v>-3.3421339045268672E-3</c:v>
                </c:pt>
                <c:pt idx="760">
                  <c:v>-3.1556633034920401E-3</c:v>
                </c:pt>
                <c:pt idx="761">
                  <c:v>2.1040988161475926E-3</c:v>
                </c:pt>
                <c:pt idx="762">
                  <c:v>5.1727960194103417E-4</c:v>
                </c:pt>
                <c:pt idx="763">
                  <c:v>2.40407916903147E-2</c:v>
                </c:pt>
                <c:pt idx="764">
                  <c:v>-5.1653823041629687E-3</c:v>
                </c:pt>
                <c:pt idx="765">
                  <c:v>3.7318568427868737E-3</c:v>
                </c:pt>
                <c:pt idx="766">
                  <c:v>-1.188264706741049E-3</c:v>
                </c:pt>
                <c:pt idx="767">
                  <c:v>-1.3087454887090733E-3</c:v>
                </c:pt>
                <c:pt idx="768">
                  <c:v>7.1549350253816701E-3</c:v>
                </c:pt>
                <c:pt idx="769">
                  <c:v>1.3085775576545444E-2</c:v>
                </c:pt>
                <c:pt idx="770">
                  <c:v>2.0262011507432787E-2</c:v>
                </c:pt>
                <c:pt idx="771">
                  <c:v>-2.5737482321720129E-2</c:v>
                </c:pt>
                <c:pt idx="772">
                  <c:v>-1.6331948789913842E-3</c:v>
                </c:pt>
                <c:pt idx="773">
                  <c:v>1.1620756718206948E-3</c:v>
                </c:pt>
                <c:pt idx="774">
                  <c:v>2.3464728824416081E-3</c:v>
                </c:pt>
                <c:pt idx="775">
                  <c:v>8.0570852671424387E-3</c:v>
                </c:pt>
                <c:pt idx="776">
                  <c:v>2.6527313410278364E-3</c:v>
                </c:pt>
                <c:pt idx="777">
                  <c:v>-9.735114537603673E-3</c:v>
                </c:pt>
                <c:pt idx="778">
                  <c:v>-2.461584399162775E-3</c:v>
                </c:pt>
                <c:pt idx="779">
                  <c:v>-3.8012244812821727E-3</c:v>
                </c:pt>
                <c:pt idx="780">
                  <c:v>-2.4317891291427696E-3</c:v>
                </c:pt>
                <c:pt idx="781">
                  <c:v>-3.2292098760978716E-3</c:v>
                </c:pt>
                <c:pt idx="782">
                  <c:v>7.7882893935674602E-3</c:v>
                </c:pt>
                <c:pt idx="783">
                  <c:v>1.6020243762573383E-3</c:v>
                </c:pt>
                <c:pt idx="784">
                  <c:v>-5.7792064405661758E-3</c:v>
                </c:pt>
                <c:pt idx="785">
                  <c:v>1.7651074430962144E-3</c:v>
                </c:pt>
                <c:pt idx="786">
                  <c:v>-1.3040175443776669E-2</c:v>
                </c:pt>
                <c:pt idx="787">
                  <c:v>6.8022614749314592E-3</c:v>
                </c:pt>
                <c:pt idx="788">
                  <c:v>-4.57953386855392E-3</c:v>
                </c:pt>
                <c:pt idx="789">
                  <c:v>7.1582556109579532E-3</c:v>
                </c:pt>
                <c:pt idx="790">
                  <c:v>2.0425504071323264E-2</c:v>
                </c:pt>
                <c:pt idx="791">
                  <c:v>-2.3817245712887125E-4</c:v>
                </c:pt>
                <c:pt idx="792">
                  <c:v>7.9271033383727652E-3</c:v>
                </c:pt>
                <c:pt idx="793">
                  <c:v>-3.9967330568948523E-3</c:v>
                </c:pt>
                <c:pt idx="794">
                  <c:v>8.7496635193380357E-3</c:v>
                </c:pt>
                <c:pt idx="795">
                  <c:v>5.5401766007523445E-3</c:v>
                </c:pt>
                <c:pt idx="796">
                  <c:v>1.9777951910629588E-2</c:v>
                </c:pt>
                <c:pt idx="797">
                  <c:v>4.1238886276266928E-3</c:v>
                </c:pt>
                <c:pt idx="798">
                  <c:v>-8.3499182109101344E-3</c:v>
                </c:pt>
                <c:pt idx="799">
                  <c:v>6.7831790204866405E-3</c:v>
                </c:pt>
                <c:pt idx="800">
                  <c:v>4.886704597261371E-3</c:v>
                </c:pt>
                <c:pt idx="801">
                  <c:v>5.4289064754634797E-2</c:v>
                </c:pt>
                <c:pt idx="802">
                  <c:v>-2.5188304112535587E-3</c:v>
                </c:pt>
                <c:pt idx="803">
                  <c:v>1.9273406521653991E-2</c:v>
                </c:pt>
                <c:pt idx="804">
                  <c:v>1.9595243713341759E-2</c:v>
                </c:pt>
                <c:pt idx="805">
                  <c:v>3.1859187186108029E-2</c:v>
                </c:pt>
                <c:pt idx="806">
                  <c:v>2.5464927763358736E-2</c:v>
                </c:pt>
                <c:pt idx="807">
                  <c:v>3.9631205419790039E-3</c:v>
                </c:pt>
                <c:pt idx="808">
                  <c:v>-1.4253156395287458E-3</c:v>
                </c:pt>
                <c:pt idx="809">
                  <c:v>-4.0587618835751349E-2</c:v>
                </c:pt>
                <c:pt idx="810">
                  <c:v>-1.5317384827982172E-2</c:v>
                </c:pt>
                <c:pt idx="811">
                  <c:v>-1.7643908011289344E-2</c:v>
                </c:pt>
                <c:pt idx="812">
                  <c:v>1.0927323288051793E-2</c:v>
                </c:pt>
                <c:pt idx="813">
                  <c:v>-4.7155106243068623E-4</c:v>
                </c:pt>
                <c:pt idx="814">
                  <c:v>-2.0335558791569563E-2</c:v>
                </c:pt>
                <c:pt idx="815">
                  <c:v>5.5702916402786684E-3</c:v>
                </c:pt>
                <c:pt idx="816">
                  <c:v>-7.9784710216990185E-4</c:v>
                </c:pt>
                <c:pt idx="817">
                  <c:v>1.7006688542199999E-2</c:v>
                </c:pt>
                <c:pt idx="818">
                  <c:v>-2.7656949580599166E-2</c:v>
                </c:pt>
                <c:pt idx="819">
                  <c:v>2.5073253883567403E-3</c:v>
                </c:pt>
                <c:pt idx="820">
                  <c:v>-8.1181534142343859E-3</c:v>
                </c:pt>
                <c:pt idx="821">
                  <c:v>6.2968924307669205E-3</c:v>
                </c:pt>
                <c:pt idx="822">
                  <c:v>6.6130710029344009E-4</c:v>
                </c:pt>
                <c:pt idx="823">
                  <c:v>7.5816513232771499E-3</c:v>
                </c:pt>
                <c:pt idx="824">
                  <c:v>2.7123270891493689E-4</c:v>
                </c:pt>
                <c:pt idx="825">
                  <c:v>8.5281936476118148E-3</c:v>
                </c:pt>
                <c:pt idx="826">
                  <c:v>1.055375201095643E-2</c:v>
                </c:pt>
                <c:pt idx="827">
                  <c:v>1.4741756944625095E-4</c:v>
                </c:pt>
                <c:pt idx="828">
                  <c:v>2.4312039744900371E-3</c:v>
                </c:pt>
                <c:pt idx="829">
                  <c:v>-2.4085602255473626E-3</c:v>
                </c:pt>
                <c:pt idx="830">
                  <c:v>-5.1628123026496997E-3</c:v>
                </c:pt>
                <c:pt idx="831">
                  <c:v>2.4694144299286069E-2</c:v>
                </c:pt>
                <c:pt idx="832">
                  <c:v>-1.1026174139186828E-2</c:v>
                </c:pt>
                <c:pt idx="833">
                  <c:v>-1.2181792921140966E-3</c:v>
                </c:pt>
                <c:pt idx="834">
                  <c:v>1.8152383704346242E-3</c:v>
                </c:pt>
                <c:pt idx="835">
                  <c:v>5.440222206259282E-3</c:v>
                </c:pt>
                <c:pt idx="836">
                  <c:v>-3.7469513350617212E-2</c:v>
                </c:pt>
                <c:pt idx="837">
                  <c:v>-1.088110121060426E-2</c:v>
                </c:pt>
                <c:pt idx="838">
                  <c:v>-1.1233225422373039E-2</c:v>
                </c:pt>
                <c:pt idx="839">
                  <c:v>3.5275931442435571E-4</c:v>
                </c:pt>
                <c:pt idx="840">
                  <c:v>8.2424799684750472E-3</c:v>
                </c:pt>
                <c:pt idx="841">
                  <c:v>-1.3596861874550781E-3</c:v>
                </c:pt>
                <c:pt idx="842">
                  <c:v>2.6740369178490653E-5</c:v>
                </c:pt>
                <c:pt idx="843">
                  <c:v>2.4732794775463862E-3</c:v>
                </c:pt>
                <c:pt idx="844">
                  <c:v>2.0182475085370744E-2</c:v>
                </c:pt>
                <c:pt idx="845">
                  <c:v>-1.8128980581122334E-2</c:v>
                </c:pt>
                <c:pt idx="846">
                  <c:v>1.7882292270998468E-2</c:v>
                </c:pt>
                <c:pt idx="847">
                  <c:v>-8.1952875178759044E-3</c:v>
                </c:pt>
                <c:pt idx="848">
                  <c:v>-1.5446004448537942E-2</c:v>
                </c:pt>
                <c:pt idx="849">
                  <c:v>1.3431473915310965E-2</c:v>
                </c:pt>
                <c:pt idx="850">
                  <c:v>-1.9695737276078651E-3</c:v>
                </c:pt>
                <c:pt idx="851">
                  <c:v>-1.0449064840953093E-2</c:v>
                </c:pt>
                <c:pt idx="852">
                  <c:v>-3.2094916306346644E-4</c:v>
                </c:pt>
                <c:pt idx="853">
                  <c:v>-1.4396674031113443E-2</c:v>
                </c:pt>
                <c:pt idx="854">
                  <c:v>5.3539556815884737E-3</c:v>
                </c:pt>
                <c:pt idx="855">
                  <c:v>-4.1420230135592595E-3</c:v>
                </c:pt>
                <c:pt idx="856">
                  <c:v>2.1219643338581617E-2</c:v>
                </c:pt>
                <c:pt idx="857">
                  <c:v>-3.6186646808613609E-3</c:v>
                </c:pt>
                <c:pt idx="858">
                  <c:v>-1.4382161412886396E-2</c:v>
                </c:pt>
                <c:pt idx="859">
                  <c:v>1.057110363450664E-2</c:v>
                </c:pt>
                <c:pt idx="860">
                  <c:v>-5.2485373668191837E-3</c:v>
                </c:pt>
                <c:pt idx="861">
                  <c:v>-3.8840409804020704E-3</c:v>
                </c:pt>
                <c:pt idx="862">
                  <c:v>-1.1314434147475683E-2</c:v>
                </c:pt>
                <c:pt idx="863">
                  <c:v>-8.8098462815158207E-3</c:v>
                </c:pt>
                <c:pt idx="864">
                  <c:v>1.1294411282832373E-2</c:v>
                </c:pt>
                <c:pt idx="865">
                  <c:v>2.8371270081728905E-2</c:v>
                </c:pt>
                <c:pt idx="866">
                  <c:v>6.9244221407296358E-3</c:v>
                </c:pt>
                <c:pt idx="867">
                  <c:v>2.1196242390943976E-3</c:v>
                </c:pt>
                <c:pt idx="868">
                  <c:v>-1.3426915634086711E-2</c:v>
                </c:pt>
                <c:pt idx="869">
                  <c:v>6.4367452756839416E-3</c:v>
                </c:pt>
                <c:pt idx="870">
                  <c:v>1.2082690266509655E-2</c:v>
                </c:pt>
                <c:pt idx="871">
                  <c:v>1.5077574661126469E-2</c:v>
                </c:pt>
                <c:pt idx="872">
                  <c:v>-7.1009289870697101E-3</c:v>
                </c:pt>
                <c:pt idx="873">
                  <c:v>-3.2800870397579063E-2</c:v>
                </c:pt>
                <c:pt idx="874">
                  <c:v>-1.1083962270314052E-3</c:v>
                </c:pt>
                <c:pt idx="875">
                  <c:v>-5.8606510702318149E-3</c:v>
                </c:pt>
                <c:pt idx="876">
                  <c:v>-2.7551310642397464E-3</c:v>
                </c:pt>
                <c:pt idx="877">
                  <c:v>-1.8538255226488443E-2</c:v>
                </c:pt>
                <c:pt idx="878">
                  <c:v>-7.006240175388978E-3</c:v>
                </c:pt>
                <c:pt idx="879">
                  <c:v>-6.0144512826550978E-3</c:v>
                </c:pt>
                <c:pt idx="880">
                  <c:v>4.9433891262895546E-3</c:v>
                </c:pt>
                <c:pt idx="881">
                  <c:v>9.8969655802645384E-3</c:v>
                </c:pt>
                <c:pt idx="882">
                  <c:v>3.1096345123253766E-3</c:v>
                </c:pt>
                <c:pt idx="883">
                  <c:v>3.6836743850763298E-3</c:v>
                </c:pt>
                <c:pt idx="884">
                  <c:v>2.0202970359285199E-2</c:v>
                </c:pt>
                <c:pt idx="885">
                  <c:v>-6.1739967255320938E-3</c:v>
                </c:pt>
                <c:pt idx="886">
                  <c:v>1.1921022278880589E-2</c:v>
                </c:pt>
                <c:pt idx="887">
                  <c:v>1.341385577221299E-2</c:v>
                </c:pt>
                <c:pt idx="888">
                  <c:v>-1.9778356574250644E-2</c:v>
                </c:pt>
                <c:pt idx="889">
                  <c:v>-5.6539154176252771E-3</c:v>
                </c:pt>
                <c:pt idx="890">
                  <c:v>-9.5747474273488731E-4</c:v>
                </c:pt>
                <c:pt idx="891">
                  <c:v>1.5471963055054827E-2</c:v>
                </c:pt>
                <c:pt idx="892">
                  <c:v>-8.0570707924018103E-3</c:v>
                </c:pt>
                <c:pt idx="893">
                  <c:v>2.8762270522604272E-2</c:v>
                </c:pt>
                <c:pt idx="894">
                  <c:v>-2.3039381652724122E-3</c:v>
                </c:pt>
                <c:pt idx="895">
                  <c:v>-3.6766558578126274E-3</c:v>
                </c:pt>
                <c:pt idx="896">
                  <c:v>1.687167570574899E-2</c:v>
                </c:pt>
                <c:pt idx="897">
                  <c:v>-5.7390920079543051E-3</c:v>
                </c:pt>
                <c:pt idx="898">
                  <c:v>3.7452421283119541E-3</c:v>
                </c:pt>
                <c:pt idx="899">
                  <c:v>-3.4200905371447377E-2</c:v>
                </c:pt>
                <c:pt idx="900">
                  <c:v>1.8628011169106173E-2</c:v>
                </c:pt>
                <c:pt idx="901">
                  <c:v>-7.1461593471203733E-3</c:v>
                </c:pt>
                <c:pt idx="902">
                  <c:v>6.8342215032928255E-3</c:v>
                </c:pt>
                <c:pt idx="903">
                  <c:v>-5.1123538424856507E-3</c:v>
                </c:pt>
                <c:pt idx="904">
                  <c:v>-2.0249031496060166E-3</c:v>
                </c:pt>
                <c:pt idx="905">
                  <c:v>3.4600135271272592E-2</c:v>
                </c:pt>
                <c:pt idx="906">
                  <c:v>4.2952833944651658E-3</c:v>
                </c:pt>
                <c:pt idx="907">
                  <c:v>4.3228906898864494E-3</c:v>
                </c:pt>
                <c:pt idx="908">
                  <c:v>-4.8139969561711848E-2</c:v>
                </c:pt>
                <c:pt idx="909">
                  <c:v>-8.6396523868301767E-3</c:v>
                </c:pt>
                <c:pt idx="910">
                  <c:v>-1.4886774901168409E-2</c:v>
                </c:pt>
                <c:pt idx="911">
                  <c:v>2.1731258585135915E-3</c:v>
                </c:pt>
                <c:pt idx="912">
                  <c:v>2.8189831634157558E-2</c:v>
                </c:pt>
                <c:pt idx="913">
                  <c:v>-3.9609384267547121E-4</c:v>
                </c:pt>
                <c:pt idx="914">
                  <c:v>3.5354847823714897E-2</c:v>
                </c:pt>
                <c:pt idx="915">
                  <c:v>2.4151749298601644E-2</c:v>
                </c:pt>
                <c:pt idx="916">
                  <c:v>1.7922732498202976E-2</c:v>
                </c:pt>
                <c:pt idx="917">
                  <c:v>-8.3700430926436642E-3</c:v>
                </c:pt>
                <c:pt idx="918">
                  <c:v>2.4617746820954522E-2</c:v>
                </c:pt>
                <c:pt idx="919">
                  <c:v>2.7877221527330409E-3</c:v>
                </c:pt>
                <c:pt idx="920">
                  <c:v>1.5035320728123969E-2</c:v>
                </c:pt>
                <c:pt idx="921">
                  <c:v>1.6147223221602447E-2</c:v>
                </c:pt>
                <c:pt idx="922">
                  <c:v>1.3415414939726311E-2</c:v>
                </c:pt>
                <c:pt idx="923">
                  <c:v>-7.3229067844218232E-3</c:v>
                </c:pt>
                <c:pt idx="924">
                  <c:v>1.048281902534498E-2</c:v>
                </c:pt>
                <c:pt idx="925">
                  <c:v>-2.1085024523818441E-2</c:v>
                </c:pt>
                <c:pt idx="926">
                  <c:v>3.2582992876364569E-2</c:v>
                </c:pt>
                <c:pt idx="927">
                  <c:v>-9.1357714361595121E-4</c:v>
                </c:pt>
                <c:pt idx="928">
                  <c:v>-1.8371175969421727E-2</c:v>
                </c:pt>
                <c:pt idx="929">
                  <c:v>-2.1406295915787243E-2</c:v>
                </c:pt>
                <c:pt idx="930">
                  <c:v>1.0238554405408884E-2</c:v>
                </c:pt>
                <c:pt idx="931">
                  <c:v>-3.3223810588727254E-3</c:v>
                </c:pt>
                <c:pt idx="932">
                  <c:v>1.126468828138405E-2</c:v>
                </c:pt>
                <c:pt idx="933">
                  <c:v>4.9961216389236007E-3</c:v>
                </c:pt>
                <c:pt idx="934">
                  <c:v>-1.3116984847630797E-2</c:v>
                </c:pt>
                <c:pt idx="935">
                  <c:v>2.0649099151718087E-2</c:v>
                </c:pt>
                <c:pt idx="936">
                  <c:v>-3.7018759796930478E-2</c:v>
                </c:pt>
                <c:pt idx="937">
                  <c:v>-2.0855369012176106E-2</c:v>
                </c:pt>
                <c:pt idx="938">
                  <c:v>2.2070299793801595E-2</c:v>
                </c:pt>
                <c:pt idx="939">
                  <c:v>1.7084948916037401E-2</c:v>
                </c:pt>
                <c:pt idx="940">
                  <c:v>3.0922557772190107E-2</c:v>
                </c:pt>
                <c:pt idx="941">
                  <c:v>-8.9482696896323599E-3</c:v>
                </c:pt>
                <c:pt idx="942">
                  <c:v>1.4663041714782166E-2</c:v>
                </c:pt>
                <c:pt idx="943">
                  <c:v>1.9113298097058751E-2</c:v>
                </c:pt>
                <c:pt idx="944">
                  <c:v>-3.5940281783904737E-2</c:v>
                </c:pt>
                <c:pt idx="945">
                  <c:v>5.0834131220067746E-4</c:v>
                </c:pt>
                <c:pt idx="946">
                  <c:v>1.713547238990154E-2</c:v>
                </c:pt>
                <c:pt idx="947">
                  <c:v>2.934971861473068E-3</c:v>
                </c:pt>
                <c:pt idx="948">
                  <c:v>-4.7803818450738556E-2</c:v>
                </c:pt>
                <c:pt idx="949">
                  <c:v>-3.585935912816085E-3</c:v>
                </c:pt>
                <c:pt idx="950">
                  <c:v>1.3854352096161149E-2</c:v>
                </c:pt>
                <c:pt idx="951">
                  <c:v>-1.7746667187389376E-3</c:v>
                </c:pt>
                <c:pt idx="952">
                  <c:v>2.1855931959686048E-2</c:v>
                </c:pt>
                <c:pt idx="953">
                  <c:v>3.9974731985095602E-2</c:v>
                </c:pt>
                <c:pt idx="954">
                  <c:v>-2.6712557836715334E-2</c:v>
                </c:pt>
                <c:pt idx="955">
                  <c:v>1.7471170996381291E-2</c:v>
                </c:pt>
                <c:pt idx="956">
                  <c:v>-2.9674023836808838E-2</c:v>
                </c:pt>
                <c:pt idx="957">
                  <c:v>1.0581179570671839E-2</c:v>
                </c:pt>
                <c:pt idx="958">
                  <c:v>2.9614940386706312E-3</c:v>
                </c:pt>
                <c:pt idx="959">
                  <c:v>-3.1480110401177264E-2</c:v>
                </c:pt>
                <c:pt idx="960">
                  <c:v>7.2896272721367783E-3</c:v>
                </c:pt>
                <c:pt idx="961">
                  <c:v>1.7410287575374994E-2</c:v>
                </c:pt>
                <c:pt idx="962">
                  <c:v>8.9255645959459562E-2</c:v>
                </c:pt>
                <c:pt idx="963">
                  <c:v>-1.0936412437189569E-2</c:v>
                </c:pt>
                <c:pt idx="964">
                  <c:v>1.7125526201964725E-2</c:v>
                </c:pt>
                <c:pt idx="965">
                  <c:v>2.2915277821867974E-2</c:v>
                </c:pt>
                <c:pt idx="966">
                  <c:v>-1.2686445829744764E-2</c:v>
                </c:pt>
                <c:pt idx="967">
                  <c:v>2.2324593433793893E-2</c:v>
                </c:pt>
                <c:pt idx="968">
                  <c:v>-6.1046276581408598E-2</c:v>
                </c:pt>
                <c:pt idx="969">
                  <c:v>7.1157425186848311E-2</c:v>
                </c:pt>
                <c:pt idx="970">
                  <c:v>-0.16923759972870223</c:v>
                </c:pt>
                <c:pt idx="971">
                  <c:v>3.2713716369952017E-3</c:v>
                </c:pt>
                <c:pt idx="972">
                  <c:v>-3.2784853357696542E-2</c:v>
                </c:pt>
                <c:pt idx="973">
                  <c:v>-0.11173039857422318</c:v>
                </c:pt>
                <c:pt idx="974">
                  <c:v>-3.5026407013168281E-2</c:v>
                </c:pt>
                <c:pt idx="975">
                  <c:v>-1.7823269174424561E-2</c:v>
                </c:pt>
                <c:pt idx="976">
                  <c:v>9.0963849881828818E-3</c:v>
                </c:pt>
                <c:pt idx="977">
                  <c:v>4.2996819685348076E-3</c:v>
                </c:pt>
                <c:pt idx="978">
                  <c:v>-1.4970744911916301E-2</c:v>
                </c:pt>
                <c:pt idx="979">
                  <c:v>-3.5753619507907453E-2</c:v>
                </c:pt>
                <c:pt idx="980">
                  <c:v>-2.6605568823876546E-2</c:v>
                </c:pt>
                <c:pt idx="981">
                  <c:v>1.4382575646024964E-2</c:v>
                </c:pt>
                <c:pt idx="982">
                  <c:v>-1.4374323168933167E-2</c:v>
                </c:pt>
                <c:pt idx="983">
                  <c:v>-5.4331403152203195E-2</c:v>
                </c:pt>
                <c:pt idx="984">
                  <c:v>-1.2241149976714549E-2</c:v>
                </c:pt>
                <c:pt idx="985">
                  <c:v>-1.5597653620540441E-2</c:v>
                </c:pt>
                <c:pt idx="986">
                  <c:v>1.0071556258427261E-2</c:v>
                </c:pt>
                <c:pt idx="987">
                  <c:v>4.0990360875998721E-3</c:v>
                </c:pt>
                <c:pt idx="988">
                  <c:v>1.0195435639427597E-2</c:v>
                </c:pt>
                <c:pt idx="989">
                  <c:v>-1.0099569543009501E-3</c:v>
                </c:pt>
                <c:pt idx="990">
                  <c:v>1.241689888855424E-3</c:v>
                </c:pt>
                <c:pt idx="991">
                  <c:v>6.9824929350812415E-3</c:v>
                </c:pt>
                <c:pt idx="992">
                  <c:v>7.3931866311403027E-3</c:v>
                </c:pt>
                <c:pt idx="993">
                  <c:v>1.2002457685005297E-3</c:v>
                </c:pt>
                <c:pt idx="994">
                  <c:v>-4.9121388628581286E-4</c:v>
                </c:pt>
                <c:pt idx="995">
                  <c:v>1.04684520909053E-2</c:v>
                </c:pt>
                <c:pt idx="996">
                  <c:v>1.643038224186788E-2</c:v>
                </c:pt>
                <c:pt idx="997">
                  <c:v>1.6404085079247732E-2</c:v>
                </c:pt>
                <c:pt idx="998">
                  <c:v>9.5958906968747204E-3</c:v>
                </c:pt>
                <c:pt idx="999">
                  <c:v>-2.2878252057305981E-2</c:v>
                </c:pt>
                <c:pt idx="1000">
                  <c:v>-1.5875617066691827E-2</c:v>
                </c:pt>
                <c:pt idx="1001">
                  <c:v>5.7059310468821067E-3</c:v>
                </c:pt>
                <c:pt idx="1002">
                  <c:v>2.6114477499057376E-2</c:v>
                </c:pt>
                <c:pt idx="1003">
                  <c:v>-2.3071342180546406E-2</c:v>
                </c:pt>
                <c:pt idx="1004">
                  <c:v>1.1054939353483562E-2</c:v>
                </c:pt>
                <c:pt idx="1005">
                  <c:v>3.2059002062156949E-5</c:v>
                </c:pt>
                <c:pt idx="1006">
                  <c:v>-5.8288265015129515E-3</c:v>
                </c:pt>
                <c:pt idx="1007">
                  <c:v>-6.5480815500085221E-3</c:v>
                </c:pt>
                <c:pt idx="1008">
                  <c:v>-5.7420818546981556E-3</c:v>
                </c:pt>
                <c:pt idx="1009">
                  <c:v>8.3816442575543881E-3</c:v>
                </c:pt>
                <c:pt idx="1010">
                  <c:v>7.4293485990912789E-3</c:v>
                </c:pt>
                <c:pt idx="1011">
                  <c:v>-6.8684619534850055E-3</c:v>
                </c:pt>
                <c:pt idx="1012">
                  <c:v>1.3232013437900481E-3</c:v>
                </c:pt>
                <c:pt idx="1013">
                  <c:v>-5.195783759481154E-3</c:v>
                </c:pt>
                <c:pt idx="1014">
                  <c:v>1.9569716072576071E-4</c:v>
                </c:pt>
                <c:pt idx="1015">
                  <c:v>7.7492382097699153E-3</c:v>
                </c:pt>
                <c:pt idx="1016">
                  <c:v>4.5794486283152747E-3</c:v>
                </c:pt>
                <c:pt idx="1017">
                  <c:v>6.0255397393442767E-3</c:v>
                </c:pt>
                <c:pt idx="1018">
                  <c:v>-5.1075104367287461E-3</c:v>
                </c:pt>
                <c:pt idx="1019">
                  <c:v>-5.6179115347793074E-3</c:v>
                </c:pt>
                <c:pt idx="1020">
                  <c:v>1.4034068212148476E-2</c:v>
                </c:pt>
                <c:pt idx="1021">
                  <c:v>-1.0574721352325178E-2</c:v>
                </c:pt>
                <c:pt idx="1022">
                  <c:v>-5.8924397512470916E-3</c:v>
                </c:pt>
                <c:pt idx="1023">
                  <c:v>-4.3835018355550259E-3</c:v>
                </c:pt>
                <c:pt idx="1024">
                  <c:v>1.242991040510466E-2</c:v>
                </c:pt>
                <c:pt idx="1025">
                  <c:v>3.3886512558578552E-3</c:v>
                </c:pt>
                <c:pt idx="1026">
                  <c:v>-8.0403643216042653E-5</c:v>
                </c:pt>
                <c:pt idx="1027">
                  <c:v>4.5063158986533569E-3</c:v>
                </c:pt>
                <c:pt idx="1028">
                  <c:v>8.37700868391833E-3</c:v>
                </c:pt>
                <c:pt idx="1029">
                  <c:v>-2.6343521746657883E-3</c:v>
                </c:pt>
                <c:pt idx="1030">
                  <c:v>1.0162103055670224E-2</c:v>
                </c:pt>
                <c:pt idx="1031">
                  <c:v>1.4193770483010848E-3</c:v>
                </c:pt>
                <c:pt idx="1032">
                  <c:v>7.2274566688010911E-3</c:v>
                </c:pt>
                <c:pt idx="1033">
                  <c:v>-9.7408759627860553E-3</c:v>
                </c:pt>
                <c:pt idx="1034">
                  <c:v>9.2871385408412888E-3</c:v>
                </c:pt>
                <c:pt idx="1035">
                  <c:v>-2.8132081860884339E-3</c:v>
                </c:pt>
                <c:pt idx="1036">
                  <c:v>1.3092592885806553E-2</c:v>
                </c:pt>
                <c:pt idx="1037">
                  <c:v>3.4889977776897396E-4</c:v>
                </c:pt>
                <c:pt idx="1038">
                  <c:v>-2.2818370090626039E-2</c:v>
                </c:pt>
                <c:pt idx="1039">
                  <c:v>-3.5596137846888309E-3</c:v>
                </c:pt>
                <c:pt idx="1040">
                  <c:v>-6.0723788728394013E-3</c:v>
                </c:pt>
                <c:pt idx="1041">
                  <c:v>-2.6139677184543464E-3</c:v>
                </c:pt>
                <c:pt idx="1042">
                  <c:v>3.3804557415122449E-3</c:v>
                </c:pt>
                <c:pt idx="1043">
                  <c:v>8.9188213140267703E-3</c:v>
                </c:pt>
                <c:pt idx="1044">
                  <c:v>-8.5825553334262228E-4</c:v>
                </c:pt>
                <c:pt idx="1045">
                  <c:v>-3.0832767352210189E-3</c:v>
                </c:pt>
                <c:pt idx="1046">
                  <c:v>9.6745667770137267E-4</c:v>
                </c:pt>
                <c:pt idx="1047">
                  <c:v>-5.7436973608058217E-3</c:v>
                </c:pt>
                <c:pt idx="1048">
                  <c:v>-5.2826387673023945E-3</c:v>
                </c:pt>
                <c:pt idx="1049">
                  <c:v>4.5670287270536125E-3</c:v>
                </c:pt>
                <c:pt idx="1050">
                  <c:v>-4.1173224850001855E-3</c:v>
                </c:pt>
                <c:pt idx="1051">
                  <c:v>-8.5660884318701225E-3</c:v>
                </c:pt>
                <c:pt idx="1052">
                  <c:v>1.2440224385513288E-2</c:v>
                </c:pt>
                <c:pt idx="1053">
                  <c:v>-1.8933913588100593E-3</c:v>
                </c:pt>
                <c:pt idx="1054">
                  <c:v>1.3385508166394722E-3</c:v>
                </c:pt>
                <c:pt idx="1055">
                  <c:v>5.5537919037256245E-3</c:v>
                </c:pt>
                <c:pt idx="1056">
                  <c:v>3.5951486037566482E-4</c:v>
                </c:pt>
                <c:pt idx="1057">
                  <c:v>2.2902927877010981E-3</c:v>
                </c:pt>
                <c:pt idx="1058">
                  <c:v>1.6443042566773425E-2</c:v>
                </c:pt>
                <c:pt idx="1059">
                  <c:v>1.0599825414640218E-2</c:v>
                </c:pt>
                <c:pt idx="1060">
                  <c:v>2.1058832257061511E-3</c:v>
                </c:pt>
                <c:pt idx="1061">
                  <c:v>-1.5281688339974231E-3</c:v>
                </c:pt>
                <c:pt idx="1062">
                  <c:v>-6.5651376211461887E-4</c:v>
                </c:pt>
                <c:pt idx="1063">
                  <c:v>3.83254625704188E-3</c:v>
                </c:pt>
                <c:pt idx="1064">
                  <c:v>3.6209206380493075E-3</c:v>
                </c:pt>
                <c:pt idx="1065">
                  <c:v>7.8900025815318298E-3</c:v>
                </c:pt>
                <c:pt idx="1066">
                  <c:v>-6.0483619927532706E-3</c:v>
                </c:pt>
                <c:pt idx="1067">
                  <c:v>3.9549447709097407E-4</c:v>
                </c:pt>
                <c:pt idx="1068">
                  <c:v>7.0075088131451579E-3</c:v>
                </c:pt>
                <c:pt idx="1069">
                  <c:v>-2.4088664160669682E-3</c:v>
                </c:pt>
                <c:pt idx="1070">
                  <c:v>-2.3372476211751536E-3</c:v>
                </c:pt>
                <c:pt idx="1071">
                  <c:v>2.8056805753902125E-3</c:v>
                </c:pt>
                <c:pt idx="1072">
                  <c:v>1.2100675447575648E-2</c:v>
                </c:pt>
                <c:pt idx="1073">
                  <c:v>-3.0407834935084477E-3</c:v>
                </c:pt>
                <c:pt idx="1074">
                  <c:v>1.8796776487275624E-2</c:v>
                </c:pt>
                <c:pt idx="1075">
                  <c:v>1.0344279926663535E-2</c:v>
                </c:pt>
                <c:pt idx="1076">
                  <c:v>5.9755028209735883E-3</c:v>
                </c:pt>
                <c:pt idx="1077">
                  <c:v>-1.1380855942712431E-2</c:v>
                </c:pt>
                <c:pt idx="1078">
                  <c:v>8.4632639107538044E-3</c:v>
                </c:pt>
                <c:pt idx="1079">
                  <c:v>7.4574725113329965E-3</c:v>
                </c:pt>
                <c:pt idx="1080">
                  <c:v>6.2305617741165165E-4</c:v>
                </c:pt>
                <c:pt idx="1081">
                  <c:v>-2.870039863058238E-2</c:v>
                </c:pt>
                <c:pt idx="1082">
                  <c:v>-8.1478398928880313E-3</c:v>
                </c:pt>
                <c:pt idx="1083">
                  <c:v>4.1013016977480277E-3</c:v>
                </c:pt>
                <c:pt idx="1084">
                  <c:v>3.1771026263838209E-3</c:v>
                </c:pt>
                <c:pt idx="1085">
                  <c:v>7.3181746833839156E-3</c:v>
                </c:pt>
                <c:pt idx="1086">
                  <c:v>-5.1499907995109506E-3</c:v>
                </c:pt>
                <c:pt idx="1087">
                  <c:v>5.1598456247026192E-5</c:v>
                </c:pt>
                <c:pt idx="1088">
                  <c:v>-1.0096617811578223E-2</c:v>
                </c:pt>
                <c:pt idx="1089">
                  <c:v>-2.2550370024920774E-4</c:v>
                </c:pt>
                <c:pt idx="1090">
                  <c:v>8.225918888995265E-3</c:v>
                </c:pt>
                <c:pt idx="1091">
                  <c:v>6.6861053126947567E-3</c:v>
                </c:pt>
                <c:pt idx="1092">
                  <c:v>-7.6156480606521804E-3</c:v>
                </c:pt>
                <c:pt idx="1093">
                  <c:v>-9.5652169992799241E-3</c:v>
                </c:pt>
                <c:pt idx="1094">
                  <c:v>4.448636676709139E-3</c:v>
                </c:pt>
                <c:pt idx="1095">
                  <c:v>8.7522274555913437E-3</c:v>
                </c:pt>
                <c:pt idx="1096">
                  <c:v>1.0315967663832026E-3</c:v>
                </c:pt>
                <c:pt idx="1097">
                  <c:v>-5.4898354822910944E-3</c:v>
                </c:pt>
                <c:pt idx="1098">
                  <c:v>1.9318978663918074E-3</c:v>
                </c:pt>
                <c:pt idx="1099">
                  <c:v>-3.5253816088942624E-4</c:v>
                </c:pt>
                <c:pt idx="1100">
                  <c:v>9.9950316959398489E-3</c:v>
                </c:pt>
                <c:pt idx="1101">
                  <c:v>1.5821597319155778E-2</c:v>
                </c:pt>
                <c:pt idx="1102">
                  <c:v>-2.4589804763942569E-3</c:v>
                </c:pt>
                <c:pt idx="1103">
                  <c:v>6.0535855816985507E-3</c:v>
                </c:pt>
                <c:pt idx="1104">
                  <c:v>-3.5175905229277715E-3</c:v>
                </c:pt>
                <c:pt idx="1105">
                  <c:v>1.9411444396116195E-2</c:v>
                </c:pt>
                <c:pt idx="1106">
                  <c:v>-2.8106882375089626E-5</c:v>
                </c:pt>
                <c:pt idx="1107">
                  <c:v>1.520881102180538E-2</c:v>
                </c:pt>
                <c:pt idx="1108">
                  <c:v>9.9136166800009029E-3</c:v>
                </c:pt>
                <c:pt idx="1109">
                  <c:v>-1.6483170717764728E-2</c:v>
                </c:pt>
                <c:pt idx="1110">
                  <c:v>-1.4428886169614019E-3</c:v>
                </c:pt>
                <c:pt idx="1111">
                  <c:v>1.7653522527962595E-2</c:v>
                </c:pt>
                <c:pt idx="1112">
                  <c:v>-1.1105699165214089E-2</c:v>
                </c:pt>
                <c:pt idx="1113">
                  <c:v>1.9333165703780963E-2</c:v>
                </c:pt>
                <c:pt idx="1114">
                  <c:v>1.5100188408953441E-2</c:v>
                </c:pt>
                <c:pt idx="1115">
                  <c:v>-2.5275774449437072E-2</c:v>
                </c:pt>
                <c:pt idx="1116">
                  <c:v>1.3600587845436829E-2</c:v>
                </c:pt>
                <c:pt idx="1117">
                  <c:v>-2.9718223027390689E-3</c:v>
                </c:pt>
                <c:pt idx="1118">
                  <c:v>-2.4802853969190797E-2</c:v>
                </c:pt>
                <c:pt idx="1119">
                  <c:v>1.4718448209125823E-2</c:v>
                </c:pt>
                <c:pt idx="1120">
                  <c:v>-4.5022862831735067E-3</c:v>
                </c:pt>
                <c:pt idx="1121">
                  <c:v>-6.8145167113553562E-3</c:v>
                </c:pt>
                <c:pt idx="1122">
                  <c:v>-1.2997663309396335E-2</c:v>
                </c:pt>
                <c:pt idx="1123">
                  <c:v>-2.4113329169547226E-2</c:v>
                </c:pt>
                <c:pt idx="1124">
                  <c:v>7.8847790397225115E-3</c:v>
                </c:pt>
                <c:pt idx="1125">
                  <c:v>5.6372143560743382E-3</c:v>
                </c:pt>
                <c:pt idx="1126">
                  <c:v>-1.9856006411998472E-2</c:v>
                </c:pt>
                <c:pt idx="1127">
                  <c:v>-5.8815610040233723E-3</c:v>
                </c:pt>
                <c:pt idx="1128">
                  <c:v>-2.9927010965019596E-3</c:v>
                </c:pt>
                <c:pt idx="1129">
                  <c:v>-8.0175468471470612E-3</c:v>
                </c:pt>
                <c:pt idx="1130">
                  <c:v>5.7236140300054306E-3</c:v>
                </c:pt>
                <c:pt idx="1131">
                  <c:v>1.0073749637692808E-2</c:v>
                </c:pt>
                <c:pt idx="1132">
                  <c:v>4.3546045414681878E-3</c:v>
                </c:pt>
                <c:pt idx="1133">
                  <c:v>-2.0341037743749624E-2</c:v>
                </c:pt>
                <c:pt idx="1134">
                  <c:v>5.1767757971465933E-4</c:v>
                </c:pt>
                <c:pt idx="1135">
                  <c:v>-5.6160849717710182E-3</c:v>
                </c:pt>
                <c:pt idx="1136">
                  <c:v>1.1736829883601807E-3</c:v>
                </c:pt>
                <c:pt idx="1137">
                  <c:v>-2.096228141750256E-4</c:v>
                </c:pt>
                <c:pt idx="1138">
                  <c:v>5.9902333935668572E-4</c:v>
                </c:pt>
                <c:pt idx="1139">
                  <c:v>5.6457348981353572E-3</c:v>
                </c:pt>
                <c:pt idx="1140">
                  <c:v>7.2552666821101841E-3</c:v>
                </c:pt>
                <c:pt idx="1141">
                  <c:v>-4.0876410629778759E-3</c:v>
                </c:pt>
                <c:pt idx="1142">
                  <c:v>-4.4528761531881234E-4</c:v>
                </c:pt>
                <c:pt idx="1143">
                  <c:v>-6.0988124245615616E-3</c:v>
                </c:pt>
                <c:pt idx="1144">
                  <c:v>9.8313927106359333E-3</c:v>
                </c:pt>
                <c:pt idx="1145">
                  <c:v>2.3955177589542798E-2</c:v>
                </c:pt>
                <c:pt idx="1146">
                  <c:v>6.5319346345447116E-3</c:v>
                </c:pt>
                <c:pt idx="1147">
                  <c:v>9.0653121599038045E-4</c:v>
                </c:pt>
                <c:pt idx="1148">
                  <c:v>5.8699617779847113E-3</c:v>
                </c:pt>
                <c:pt idx="1149">
                  <c:v>2.5516285687419149E-3</c:v>
                </c:pt>
                <c:pt idx="1150">
                  <c:v>-3.3731833110016707E-3</c:v>
                </c:pt>
                <c:pt idx="1151">
                  <c:v>-7.3148500523864124E-3</c:v>
                </c:pt>
                <c:pt idx="1152">
                  <c:v>-4.8871760369879613E-3</c:v>
                </c:pt>
                <c:pt idx="1153">
                  <c:v>1.2728542645066288E-3</c:v>
                </c:pt>
                <c:pt idx="1154">
                  <c:v>6.5999477885037017E-3</c:v>
                </c:pt>
                <c:pt idx="1155">
                  <c:v>4.1450228023571789E-3</c:v>
                </c:pt>
                <c:pt idx="1156">
                  <c:v>2.4597579221212529E-2</c:v>
                </c:pt>
                <c:pt idx="1157">
                  <c:v>6.7774573134182781E-4</c:v>
                </c:pt>
                <c:pt idx="1158">
                  <c:v>-8.8702543533314415E-4</c:v>
                </c:pt>
                <c:pt idx="1159">
                  <c:v>8.1854055440850892E-3</c:v>
                </c:pt>
                <c:pt idx="1160">
                  <c:v>-7.105877329606991E-3</c:v>
                </c:pt>
                <c:pt idx="1161">
                  <c:v>6.0878721444335149E-3</c:v>
                </c:pt>
                <c:pt idx="1162">
                  <c:v>6.1098425929702049E-3</c:v>
                </c:pt>
                <c:pt idx="1163">
                  <c:v>9.0584657105998723E-3</c:v>
                </c:pt>
                <c:pt idx="1164">
                  <c:v>1.0954701218959251E-3</c:v>
                </c:pt>
                <c:pt idx="1165">
                  <c:v>-3.6427144228553532E-3</c:v>
                </c:pt>
                <c:pt idx="1166">
                  <c:v>1.7871375207303419E-2</c:v>
                </c:pt>
                <c:pt idx="1167">
                  <c:v>3.6425411231428839E-3</c:v>
                </c:pt>
                <c:pt idx="1168">
                  <c:v>-7.3095340266051689E-3</c:v>
                </c:pt>
                <c:pt idx="1169">
                  <c:v>-2.6010078030234141E-3</c:v>
                </c:pt>
                <c:pt idx="1170">
                  <c:v>-1.288387827242321E-2</c:v>
                </c:pt>
                <c:pt idx="1171">
                  <c:v>-5.0164193814998814E-3</c:v>
                </c:pt>
                <c:pt idx="1172">
                  <c:v>-6.330968299516071E-4</c:v>
                </c:pt>
                <c:pt idx="1173">
                  <c:v>1.1900842206572282E-2</c:v>
                </c:pt>
                <c:pt idx="1174">
                  <c:v>-2.1237224345523442E-2</c:v>
                </c:pt>
                <c:pt idx="1175">
                  <c:v>-6.0535465908096997E-3</c:v>
                </c:pt>
                <c:pt idx="1176">
                  <c:v>7.7283838700050733E-3</c:v>
                </c:pt>
                <c:pt idx="1177">
                  <c:v>-2.6789978621463484E-2</c:v>
                </c:pt>
                <c:pt idx="1178">
                  <c:v>-2.1993400088881065E-3</c:v>
                </c:pt>
                <c:pt idx="1179">
                  <c:v>1.3835884723009118E-2</c:v>
                </c:pt>
                <c:pt idx="1180">
                  <c:v>-1.4129364092461127E-3</c:v>
                </c:pt>
                <c:pt idx="1181">
                  <c:v>1.4516075774556381E-2</c:v>
                </c:pt>
                <c:pt idx="1182">
                  <c:v>-1.346409399284676E-2</c:v>
                </c:pt>
                <c:pt idx="1183">
                  <c:v>2.7679087829464155E-3</c:v>
                </c:pt>
                <c:pt idx="1184">
                  <c:v>-1.8237245482662146E-2</c:v>
                </c:pt>
                <c:pt idx="1185">
                  <c:v>-7.20104584822856E-4</c:v>
                </c:pt>
                <c:pt idx="1186">
                  <c:v>-8.8816583828796869E-3</c:v>
                </c:pt>
                <c:pt idx="1187">
                  <c:v>-1.6274511245444101E-2</c:v>
                </c:pt>
                <c:pt idx="1188">
                  <c:v>2.4458346652613816E-3</c:v>
                </c:pt>
                <c:pt idx="1189">
                  <c:v>-7.8125964006758863E-3</c:v>
                </c:pt>
                <c:pt idx="1190">
                  <c:v>4.258660745511289E-3</c:v>
                </c:pt>
                <c:pt idx="1191">
                  <c:v>2.3263441802523488E-3</c:v>
                </c:pt>
                <c:pt idx="1192">
                  <c:v>8.3287752971017426E-4</c:v>
                </c:pt>
                <c:pt idx="1193">
                  <c:v>-2.099018432695221E-4</c:v>
                </c:pt>
                <c:pt idx="1194">
                  <c:v>-7.8732821722221624E-3</c:v>
                </c:pt>
                <c:pt idx="1195">
                  <c:v>-2.7212786685000268E-3</c:v>
                </c:pt>
                <c:pt idx="1196">
                  <c:v>-2.0131012941301263E-3</c:v>
                </c:pt>
                <c:pt idx="1197">
                  <c:v>3.7387773946995217E-3</c:v>
                </c:pt>
                <c:pt idx="1198">
                  <c:v>1.2109214056739148E-3</c:v>
                </c:pt>
                <c:pt idx="1199">
                  <c:v>1.560504906371829E-3</c:v>
                </c:pt>
                <c:pt idx="1200">
                  <c:v>7.9995978757509967E-3</c:v>
                </c:pt>
                <c:pt idx="1201">
                  <c:v>6.0355042691506711E-4</c:v>
                </c:pt>
                <c:pt idx="1202">
                  <c:v>-9.2285912833833805E-7</c:v>
                </c:pt>
                <c:pt idx="1203">
                  <c:v>-4.6013312535940765E-3</c:v>
                </c:pt>
                <c:pt idx="1204">
                  <c:v>6.1355022218778643E-4</c:v>
                </c:pt>
                <c:pt idx="1205">
                  <c:v>2.4422268907564604E-3</c:v>
                </c:pt>
                <c:pt idx="1206">
                  <c:v>-2.3110993441773919E-3</c:v>
                </c:pt>
                <c:pt idx="1207">
                  <c:v>1.0823810152154278E-2</c:v>
                </c:pt>
                <c:pt idx="1208">
                  <c:v>1.2406919064589239E-4</c:v>
                </c:pt>
                <c:pt idx="1209">
                  <c:v>1.099871136744901E-2</c:v>
                </c:pt>
                <c:pt idx="1210">
                  <c:v>9.7319999981024807E-3</c:v>
                </c:pt>
                <c:pt idx="1211">
                  <c:v>-5.3420300563502554E-3</c:v>
                </c:pt>
                <c:pt idx="1212">
                  <c:v>2.5918427202284988E-3</c:v>
                </c:pt>
                <c:pt idx="1213">
                  <c:v>3.789245759653781E-3</c:v>
                </c:pt>
                <c:pt idx="1214">
                  <c:v>-9.0897187500593724E-4</c:v>
                </c:pt>
                <c:pt idx="1215">
                  <c:v>-1.3769670791173749E-2</c:v>
                </c:pt>
                <c:pt idx="1216">
                  <c:v>2.008887863738984E-3</c:v>
                </c:pt>
                <c:pt idx="1217">
                  <c:v>-4.6728121565909886E-3</c:v>
                </c:pt>
                <c:pt idx="1218">
                  <c:v>9.2179700969312606E-3</c:v>
                </c:pt>
                <c:pt idx="1219">
                  <c:v>8.9900838235035252E-3</c:v>
                </c:pt>
                <c:pt idx="1220">
                  <c:v>8.0460094944636573E-3</c:v>
                </c:pt>
                <c:pt idx="1221">
                  <c:v>6.1799973011007481E-3</c:v>
                </c:pt>
                <c:pt idx="1222">
                  <c:v>5.7199802822813783E-3</c:v>
                </c:pt>
                <c:pt idx="1223">
                  <c:v>-3.4063015124374818E-4</c:v>
                </c:pt>
                <c:pt idx="1224">
                  <c:v>7.5096207404761195E-3</c:v>
                </c:pt>
                <c:pt idx="1225">
                  <c:v>-1.0299281654455927E-2</c:v>
                </c:pt>
                <c:pt idx="1226">
                  <c:v>-7.3855385400420914E-3</c:v>
                </c:pt>
                <c:pt idx="1227">
                  <c:v>6.5451919461170238E-3</c:v>
                </c:pt>
                <c:pt idx="1228">
                  <c:v>-1.1246096446126952E-4</c:v>
                </c:pt>
                <c:pt idx="1229">
                  <c:v>1.1486127010373881E-3</c:v>
                </c:pt>
                <c:pt idx="1230">
                  <c:v>1.6975274281127994E-3</c:v>
                </c:pt>
                <c:pt idx="1231">
                  <c:v>7.8380236101740497E-3</c:v>
                </c:pt>
                <c:pt idx="1232">
                  <c:v>1.9159719231911509E-3</c:v>
                </c:pt>
                <c:pt idx="1233">
                  <c:v>1.1073075447620706E-3</c:v>
                </c:pt>
                <c:pt idx="1234">
                  <c:v>8.6094960594713665E-3</c:v>
                </c:pt>
                <c:pt idx="1235">
                  <c:v>2.6121094206152939E-3</c:v>
                </c:pt>
                <c:pt idx="1236">
                  <c:v>-4.6537146729667134E-3</c:v>
                </c:pt>
                <c:pt idx="1237">
                  <c:v>3.7581217103457298E-3</c:v>
                </c:pt>
                <c:pt idx="1238">
                  <c:v>-4.9995499224539941E-3</c:v>
                </c:pt>
                <c:pt idx="1239">
                  <c:v>5.8127856547041112E-3</c:v>
                </c:pt>
                <c:pt idx="1240">
                  <c:v>1.902600257323428E-2</c:v>
                </c:pt>
                <c:pt idx="1241">
                  <c:v>-7.7509142116770624E-3</c:v>
                </c:pt>
                <c:pt idx="1242">
                  <c:v>9.3217566224765847E-3</c:v>
                </c:pt>
                <c:pt idx="1243">
                  <c:v>1.1166840935825206E-2</c:v>
                </c:pt>
                <c:pt idx="1244">
                  <c:v>1.2125941122060446E-2</c:v>
                </c:pt>
                <c:pt idx="1245">
                  <c:v>-6.490292797325381E-3</c:v>
                </c:pt>
                <c:pt idx="1246">
                  <c:v>-2.5912073480969466E-2</c:v>
                </c:pt>
                <c:pt idx="1247">
                  <c:v>8.2174140809307961E-3</c:v>
                </c:pt>
                <c:pt idx="1248">
                  <c:v>1.1623719753540041E-2</c:v>
                </c:pt>
                <c:pt idx="1249">
                  <c:v>1.472663774463312E-3</c:v>
                </c:pt>
                <c:pt idx="1250">
                  <c:v>-7.8055707883822878E-3</c:v>
                </c:pt>
                <c:pt idx="1251">
                  <c:v>-2.0620538096406404E-3</c:v>
                </c:pt>
                <c:pt idx="1252">
                  <c:v>3.5504730580258048E-3</c:v>
                </c:pt>
                <c:pt idx="1253">
                  <c:v>4.7669002602490629E-3</c:v>
                </c:pt>
                <c:pt idx="1254">
                  <c:v>-1.0216289123152755E-2</c:v>
                </c:pt>
                <c:pt idx="1255">
                  <c:v>1.2575851747657074E-2</c:v>
                </c:pt>
                <c:pt idx="1256">
                  <c:v>8.470553062734032E-3</c:v>
                </c:pt>
                <c:pt idx="1257">
                  <c:v>-1.9097332084185847E-3</c:v>
                </c:pt>
                <c:pt idx="1258">
                  <c:v>-1.0253765026498773E-2</c:v>
                </c:pt>
                <c:pt idx="1259">
                  <c:v>-3.522416716815413E-3</c:v>
                </c:pt>
                <c:pt idx="1260">
                  <c:v>1.2207260464356606E-2</c:v>
                </c:pt>
                <c:pt idx="1261">
                  <c:v>-3.7940688282078749E-4</c:v>
                </c:pt>
                <c:pt idx="1262">
                  <c:v>1.6294400140252296E-2</c:v>
                </c:pt>
                <c:pt idx="1263">
                  <c:v>-3.1296488325371907E-4</c:v>
                </c:pt>
                <c:pt idx="1264">
                  <c:v>-6.1487530643973276E-3</c:v>
                </c:pt>
                <c:pt idx="1265">
                  <c:v>-5.5179231469892898E-4</c:v>
                </c:pt>
                <c:pt idx="1266">
                  <c:v>6.3391723099448516E-3</c:v>
                </c:pt>
                <c:pt idx="1267">
                  <c:v>9.4220358376306823E-3</c:v>
                </c:pt>
                <c:pt idx="1268">
                  <c:v>2.4729241972492044E-3</c:v>
                </c:pt>
                <c:pt idx="1269">
                  <c:v>6.4507941093225885E-3</c:v>
                </c:pt>
                <c:pt idx="1270">
                  <c:v>3.3668708558380445E-2</c:v>
                </c:pt>
                <c:pt idx="1271">
                  <c:v>-6.1420577939326204E-3</c:v>
                </c:pt>
              </c:numCache>
            </c:numRef>
          </c:xVal>
          <c:yVal>
            <c:numRef>
              <c:f>'Quick Analysis and Beta'!$J$251:$J$1522</c:f>
              <c:numCache>
                <c:formatCode>0.000</c:formatCode>
                <c:ptCount val="1272"/>
                <c:pt idx="0">
                  <c:v>2.5197984161267062E-3</c:v>
                </c:pt>
                <c:pt idx="1">
                  <c:v>-7.1479628305932685E-3</c:v>
                </c:pt>
                <c:pt idx="2">
                  <c:v>-7.1428571428566734E-4</c:v>
                </c:pt>
                <c:pt idx="3">
                  <c:v>-4.6214006398862528E-3</c:v>
                </c:pt>
                <c:pt idx="4">
                  <c:v>9.3290276282740336E-3</c:v>
                </c:pt>
                <c:pt idx="5">
                  <c:v>1.0514865844815091E-2</c:v>
                </c:pt>
                <c:pt idx="6">
                  <c:v>9.5168374816982926E-3</c:v>
                </c:pt>
                <c:pt idx="7">
                  <c:v>-2.2889842632331958E-2</c:v>
                </c:pt>
                <c:pt idx="8">
                  <c:v>-9.5642933049946421E-3</c:v>
                </c:pt>
                <c:pt idx="9">
                  <c:v>4.478164322723921E-2</c:v>
                </c:pt>
                <c:pt idx="10">
                  <c:v>-1.0256410256410331E-2</c:v>
                </c:pt>
                <c:pt idx="11">
                  <c:v>5.5248618784531356E-3</c:v>
                </c:pt>
                <c:pt idx="12">
                  <c:v>1.1926947446887715E-2</c:v>
                </c:pt>
                <c:pt idx="13">
                  <c:v>2.4436807941962568E-2</c:v>
                </c:pt>
                <c:pt idx="14">
                  <c:v>8.4713130535234438E-3</c:v>
                </c:pt>
                <c:pt idx="15">
                  <c:v>8.5436893203882924E-3</c:v>
                </c:pt>
                <c:pt idx="16">
                  <c:v>9.0125391849529279E-3</c:v>
                </c:pt>
                <c:pt idx="17">
                  <c:v>7.1033938437252697E-3</c:v>
                </c:pt>
                <c:pt idx="18">
                  <c:v>-3.9308176100629755E-3</c:v>
                </c:pt>
                <c:pt idx="19">
                  <c:v>-2.7440219521756015E-3</c:v>
                </c:pt>
                <c:pt idx="20">
                  <c:v>5.9148264984227872E-3</c:v>
                </c:pt>
                <c:pt idx="21">
                  <c:v>-1.1306042884990264E-2</c:v>
                </c:pt>
                <c:pt idx="22">
                  <c:v>-5.0426687354538924E-3</c:v>
                </c:pt>
                <c:pt idx="23">
                  <c:v>-1.0364683301343547E-2</c:v>
                </c:pt>
                <c:pt idx="24">
                  <c:v>5.791505791505891E-3</c:v>
                </c:pt>
                <c:pt idx="25">
                  <c:v>1.6483516483516425E-2</c:v>
                </c:pt>
                <c:pt idx="26">
                  <c:v>-1.2785741960480324E-2</c:v>
                </c:pt>
                <c:pt idx="27">
                  <c:v>2.3394131641554239E-2</c:v>
                </c:pt>
                <c:pt idx="28">
                  <c:v>-1.1881188118811892E-3</c:v>
                </c:pt>
                <c:pt idx="29">
                  <c:v>-2.6224450443501746E-2</c:v>
                </c:pt>
                <c:pt idx="30">
                  <c:v>7.7730275942480276E-3</c:v>
                </c:pt>
                <c:pt idx="31">
                  <c:v>3.4787854413834696E-2</c:v>
                </c:pt>
                <c:pt idx="32">
                  <c:v>5.4589567327132382E-3</c:v>
                </c:pt>
                <c:pt idx="33">
                  <c:v>-3.095611285266453E-2</c:v>
                </c:pt>
                <c:pt idx="34">
                  <c:v>2.7504911591356151E-3</c:v>
                </c:pt>
                <c:pt idx="35">
                  <c:v>1.9019019019018923E-2</c:v>
                </c:pt>
                <c:pt idx="36">
                  <c:v>-1.6732283464566788E-2</c:v>
                </c:pt>
                <c:pt idx="37">
                  <c:v>-3.9215686274510775E-3</c:v>
                </c:pt>
                <c:pt idx="38">
                  <c:v>-3.90625E-3</c:v>
                </c:pt>
                <c:pt idx="39">
                  <c:v>3.3299697275479323E-2</c:v>
                </c:pt>
                <c:pt idx="40">
                  <c:v>1.2464241928892505E-2</c:v>
                </c:pt>
                <c:pt idx="41">
                  <c:v>3.6915504511894071E-3</c:v>
                </c:pt>
                <c:pt idx="42">
                  <c:v>5.1535765821479895E-3</c:v>
                </c:pt>
                <c:pt idx="43">
                  <c:v>-6.459699190127266E-2</c:v>
                </c:pt>
                <c:pt idx="44">
                  <c:v>-2.6651651651651731E-2</c:v>
                </c:pt>
                <c:pt idx="45">
                  <c:v>-1.0401188707280906E-2</c:v>
                </c:pt>
                <c:pt idx="46">
                  <c:v>2.0857034508911632E-2</c:v>
                </c:pt>
                <c:pt idx="47">
                  <c:v>3.042982122479998E-3</c:v>
                </c:pt>
                <c:pt idx="48">
                  <c:v>-1.016566265060237E-2</c:v>
                </c:pt>
                <c:pt idx="49">
                  <c:v>1.5082956259426794E-3</c:v>
                </c:pt>
                <c:pt idx="50">
                  <c:v>1.1325028312572094E-3</c:v>
                </c:pt>
                <c:pt idx="51">
                  <c:v>7.5557234605216905E-4</c:v>
                </c:pt>
                <c:pt idx="52">
                  <c:v>-4.5129748025574123E-3</c:v>
                </c:pt>
                <c:pt idx="53">
                  <c:v>6.4345193035577619E-3</c:v>
                </c:pt>
                <c:pt idx="54">
                  <c:v>-1.9666048237476752E-2</c:v>
                </c:pt>
                <c:pt idx="55">
                  <c:v>-2.4610930148389443E-2</c:v>
                </c:pt>
                <c:pt idx="56">
                  <c:v>1.693043798306948E-2</c:v>
                </c:pt>
                <c:pt idx="57">
                  <c:v>-2.9989289539450237E-2</c:v>
                </c:pt>
                <c:pt idx="58">
                  <c:v>2.1889821233126661E-2</c:v>
                </c:pt>
                <c:pt idx="59">
                  <c:v>3.6616623947272053E-3</c:v>
                </c:pt>
                <c:pt idx="60">
                  <c:v>1.3734224201930045E-2</c:v>
                </c:pt>
                <c:pt idx="61">
                  <c:v>-8.1001472754049786E-3</c:v>
                </c:pt>
                <c:pt idx="62">
                  <c:v>-1.3798111837327487E-2</c:v>
                </c:pt>
                <c:pt idx="63">
                  <c:v>9.9009900990099098E-3</c:v>
                </c:pt>
                <c:pt idx="64">
                  <c:v>2.2497187851518552E-2</c:v>
                </c:pt>
                <c:pt idx="65">
                  <c:v>-1.767955801104959E-2</c:v>
                </c:pt>
                <c:pt idx="66">
                  <c:v>-3.5181236673774041E-2</c:v>
                </c:pt>
                <c:pt idx="67">
                  <c:v>-2.0876826722338149E-2</c:v>
                </c:pt>
                <c:pt idx="68">
                  <c:v>1.6625397948355047E-2</c:v>
                </c:pt>
                <c:pt idx="69">
                  <c:v>-2.0782819535850372E-2</c:v>
                </c:pt>
                <c:pt idx="70">
                  <c:v>6.9324090121325455E-4</c:v>
                </c:pt>
                <c:pt idx="71">
                  <c:v>-3.4542314335059832E-3</c:v>
                </c:pt>
                <c:pt idx="72">
                  <c:v>-3.144864503178324E-2</c:v>
                </c:pt>
                <c:pt idx="73">
                  <c:v>1.0821778829895212E-2</c:v>
                </c:pt>
                <c:pt idx="74">
                  <c:v>1.0249402118209794E-2</c:v>
                </c:pt>
                <c:pt idx="75">
                  <c:v>6.8376068376063692E-4</c:v>
                </c:pt>
                <c:pt idx="76">
                  <c:v>-1.2158054711246202E-2</c:v>
                </c:pt>
                <c:pt idx="77">
                  <c:v>1.2307692307692353E-2</c:v>
                </c:pt>
                <c:pt idx="78">
                  <c:v>1.712328767123239E-3</c:v>
                </c:pt>
                <c:pt idx="79">
                  <c:v>-2.0505809979495249E-3</c:v>
                </c:pt>
                <c:pt idx="80">
                  <c:v>-4.9691458265670563E-2</c:v>
                </c:pt>
                <c:pt idx="81">
                  <c:v>-1.69220945083014E-2</c:v>
                </c:pt>
                <c:pt idx="82">
                  <c:v>3.1938677738740928E-4</c:v>
                </c:pt>
                <c:pt idx="83">
                  <c:v>-3.1928480204346243E-4</c:v>
                </c:pt>
                <c:pt idx="84">
                  <c:v>-1.9411396368190337E-2</c:v>
                </c:pt>
                <c:pt idx="85">
                  <c:v>3.1318509238964509E-4</c:v>
                </c:pt>
                <c:pt idx="86">
                  <c:v>1.204437400950864E-2</c:v>
                </c:pt>
                <c:pt idx="87">
                  <c:v>1.1866581141757537E-2</c:v>
                </c:pt>
                <c:pt idx="88">
                  <c:v>5.4821025475653151E-3</c:v>
                </c:pt>
                <c:pt idx="89">
                  <c:v>-3.2237266279810939E-4</c:v>
                </c:pt>
                <c:pt idx="90">
                  <c:v>-1.6175071360609028E-2</c:v>
                </c:pt>
                <c:pt idx="91">
                  <c:v>-4.7348484848483974E-3</c:v>
                </c:pt>
                <c:pt idx="92">
                  <c:v>1.4409221902017322E-2</c:v>
                </c:pt>
                <c:pt idx="93">
                  <c:v>-3.1918289179698744E-3</c:v>
                </c:pt>
                <c:pt idx="94">
                  <c:v>-2.6111283804787222E-2</c:v>
                </c:pt>
                <c:pt idx="95">
                  <c:v>4.3709022791134089E-3</c:v>
                </c:pt>
                <c:pt idx="96">
                  <c:v>8.8188976377954198E-3</c:v>
                </c:pt>
                <c:pt idx="97">
                  <c:v>-8.4322298563398457E-3</c:v>
                </c:pt>
                <c:pt idx="98">
                  <c:v>3.5910708508573475E-2</c:v>
                </c:pt>
                <c:pt idx="99">
                  <c:v>2.9201817001947017E-3</c:v>
                </c:pt>
                <c:pt idx="100">
                  <c:v>-6.7676442152755367E-3</c:v>
                </c:pt>
                <c:pt idx="101">
                  <c:v>-5.1298493106765042E-3</c:v>
                </c:pt>
                <c:pt idx="102">
                  <c:v>0</c:v>
                </c:pt>
                <c:pt idx="103">
                  <c:v>-1.1723700887198873E-2</c:v>
                </c:pt>
                <c:pt idx="104">
                  <c:v>-1.2206572769953072E-2</c:v>
                </c:pt>
                <c:pt idx="105">
                  <c:v>-2.7693244065733369E-2</c:v>
                </c:pt>
                <c:pt idx="106">
                  <c:v>5.2003670847353689E-3</c:v>
                </c:pt>
                <c:pt idx="107">
                  <c:v>-8.1917475728155997E-3</c:v>
                </c:pt>
                <c:pt idx="108">
                  <c:v>6.7703271784904429E-2</c:v>
                </c:pt>
                <c:pt idx="109">
                  <c:v>-1.7191977077363862E-2</c:v>
                </c:pt>
                <c:pt idx="110">
                  <c:v>7.0535428021800683E-3</c:v>
                </c:pt>
                <c:pt idx="111">
                  <c:v>2.5715204114433732E-3</c:v>
                </c:pt>
                <c:pt idx="112">
                  <c:v>6.1448900388096916E-3</c:v>
                </c:pt>
                <c:pt idx="113">
                  <c:v>-2.580645161290307E-3</c:v>
                </c:pt>
                <c:pt idx="114">
                  <c:v>-1.7121116043119833E-2</c:v>
                </c:pt>
                <c:pt idx="115">
                  <c:v>-1.4066895904970234E-2</c:v>
                </c:pt>
                <c:pt idx="116">
                  <c:v>-2.9135053110774023E-2</c:v>
                </c:pt>
                <c:pt idx="117">
                  <c:v>-1.5151515151514694E-3</c:v>
                </c:pt>
                <c:pt idx="118">
                  <c:v>7.9413561392791543E-3</c:v>
                </c:pt>
                <c:pt idx="119">
                  <c:v>1.5508684863523525E-2</c:v>
                </c:pt>
                <c:pt idx="120">
                  <c:v>2.904564315352709E-2</c:v>
                </c:pt>
                <c:pt idx="121">
                  <c:v>1.7207792207792227E-2</c:v>
                </c:pt>
                <c:pt idx="122">
                  <c:v>4.8939641109300158E-3</c:v>
                </c:pt>
                <c:pt idx="123">
                  <c:v>-2.5437201907790197E-2</c:v>
                </c:pt>
                <c:pt idx="124">
                  <c:v>-6.0050568900126278E-3</c:v>
                </c:pt>
                <c:pt idx="125">
                  <c:v>5.7215511760966287E-3</c:v>
                </c:pt>
                <c:pt idx="126">
                  <c:v>-6.6308809598989438E-3</c:v>
                </c:pt>
                <c:pt idx="127">
                  <c:v>7.636016544702473E-3</c:v>
                </c:pt>
                <c:pt idx="128">
                  <c:v>2.5518341307815273E-3</c:v>
                </c:pt>
                <c:pt idx="129">
                  <c:v>1.0312600708991315E-2</c:v>
                </c:pt>
                <c:pt idx="130">
                  <c:v>-3.5324341682723137E-3</c:v>
                </c:pt>
                <c:pt idx="131">
                  <c:v>-2.5624599615630128E-3</c:v>
                </c:pt>
                <c:pt idx="132">
                  <c:v>-1.700251889168769E-2</c:v>
                </c:pt>
                <c:pt idx="133">
                  <c:v>-9.6663548487683215E-3</c:v>
                </c:pt>
                <c:pt idx="134">
                  <c:v>-2.01649862511456E-2</c:v>
                </c:pt>
                <c:pt idx="135">
                  <c:v>-1.7117117117117164E-2</c:v>
                </c:pt>
                <c:pt idx="136">
                  <c:v>-8.6335218815125625E-3</c:v>
                </c:pt>
                <c:pt idx="137">
                  <c:v>2.5648854961832113E-2</c:v>
                </c:pt>
                <c:pt idx="138">
                  <c:v>-2.7405602923264993E-3</c:v>
                </c:pt>
                <c:pt idx="139">
                  <c:v>-6.0864272671934394E-4</c:v>
                </c:pt>
                <c:pt idx="140">
                  <c:v>1.7967781908302394E-2</c:v>
                </c:pt>
                <c:pt idx="141">
                  <c:v>1.9583070120025248E-2</c:v>
                </c:pt>
                <c:pt idx="142">
                  <c:v>-2.8346456692913691E-3</c:v>
                </c:pt>
                <c:pt idx="143">
                  <c:v>7.9365079365079083E-3</c:v>
                </c:pt>
                <c:pt idx="144">
                  <c:v>-1.2539184952978011E-2</c:v>
                </c:pt>
                <c:pt idx="145">
                  <c:v>5.9918006937873525E-3</c:v>
                </c:pt>
                <c:pt idx="146">
                  <c:v>-1.4605344934742082E-2</c:v>
                </c:pt>
                <c:pt idx="147">
                  <c:v>4.0077569489334053E-2</c:v>
                </c:pt>
                <c:pt idx="148">
                  <c:v>-2.2741629816803499E-2</c:v>
                </c:pt>
                <c:pt idx="149">
                  <c:v>-2.8346456692913691E-3</c:v>
                </c:pt>
                <c:pt idx="150">
                  <c:v>1.2436224489795977E-2</c:v>
                </c:pt>
                <c:pt idx="151">
                  <c:v>-1.0413379615020535E-2</c:v>
                </c:pt>
                <c:pt idx="152">
                  <c:v>2.2587931590835941E-2</c:v>
                </c:pt>
                <c:pt idx="153">
                  <c:v>1.2414243711205364E-2</c:v>
                </c:pt>
                <c:pt idx="154">
                  <c:v>3.2679738562091387E-4</c:v>
                </c:pt>
                <c:pt idx="155">
                  <c:v>-5.4095826893353904E-2</c:v>
                </c:pt>
                <c:pt idx="156">
                  <c:v>5.2827843380982564E-3</c:v>
                </c:pt>
                <c:pt idx="157">
                  <c:v>-2.1705426356589674E-3</c:v>
                </c:pt>
                <c:pt idx="158">
                  <c:v>-1.1948529411764719E-2</c:v>
                </c:pt>
                <c:pt idx="159">
                  <c:v>1.5342129487572187E-3</c:v>
                </c:pt>
                <c:pt idx="160">
                  <c:v>-6.4024390243900831E-3</c:v>
                </c:pt>
                <c:pt idx="161">
                  <c:v>-1.6196760647870567E-2</c:v>
                </c:pt>
                <c:pt idx="162">
                  <c:v>-1.497454327642922E-3</c:v>
                </c:pt>
                <c:pt idx="163">
                  <c:v>1.7987804878048852E-2</c:v>
                </c:pt>
                <c:pt idx="164">
                  <c:v>-9.0634441087614759E-3</c:v>
                </c:pt>
                <c:pt idx="165">
                  <c:v>-8.3882564409826221E-3</c:v>
                </c:pt>
                <c:pt idx="166">
                  <c:v>-6.2518606728193538E-3</c:v>
                </c:pt>
                <c:pt idx="167">
                  <c:v>-1.7830609212480253E-3</c:v>
                </c:pt>
                <c:pt idx="168">
                  <c:v>-1.8378063010501822E-2</c:v>
                </c:pt>
                <c:pt idx="169">
                  <c:v>2.0541827924977607E-2</c:v>
                </c:pt>
                <c:pt idx="170">
                  <c:v>2.9779630732584828E-4</c:v>
                </c:pt>
                <c:pt idx="171">
                  <c:v>-9.7316425833087195E-3</c:v>
                </c:pt>
                <c:pt idx="172">
                  <c:v>1.3448894202032102E-2</c:v>
                </c:pt>
                <c:pt idx="173">
                  <c:v>-9.1797453360972225E-3</c:v>
                </c:pt>
                <c:pt idx="174">
                  <c:v>-2.068557919621794E-3</c:v>
                </c:pt>
                <c:pt idx="175">
                  <c:v>7.1428571428571175E-3</c:v>
                </c:pt>
                <c:pt idx="176">
                  <c:v>4.1841004184099972E-3</c:v>
                </c:pt>
                <c:pt idx="177">
                  <c:v>1.5169902912621325E-2</c:v>
                </c:pt>
                <c:pt idx="178">
                  <c:v>6.4122137404580837E-3</c:v>
                </c:pt>
                <c:pt idx="179">
                  <c:v>1.3304455445544594E-2</c:v>
                </c:pt>
                <c:pt idx="180">
                  <c:v>-1.9714892326357258E-2</c:v>
                </c:pt>
                <c:pt idx="181">
                  <c:v>2.4323502584371326E-3</c:v>
                </c:pt>
                <c:pt idx="182">
                  <c:v>4.4458558272467474E-2</c:v>
                </c:pt>
                <c:pt idx="183">
                  <c:v>-6.9378744875434606E-3</c:v>
                </c:pt>
                <c:pt idx="184">
                  <c:v>2.5292443882389826E-3</c:v>
                </c:pt>
                <c:pt idx="185">
                  <c:v>-1.5255292652552876E-2</c:v>
                </c:pt>
                <c:pt idx="186">
                  <c:v>1.0062893081761004E-2</c:v>
                </c:pt>
                <c:pt idx="187">
                  <c:v>-1.5698587127158659E-3</c:v>
                </c:pt>
                <c:pt idx="188">
                  <c:v>2.5180988353794564E-3</c:v>
                </c:pt>
                <c:pt idx="189">
                  <c:v>1.7942966997757104E-2</c:v>
                </c:pt>
                <c:pt idx="190">
                  <c:v>-3.2030749519529333E-4</c:v>
                </c:pt>
                <c:pt idx="191">
                  <c:v>3.1043593130779312E-2</c:v>
                </c:pt>
                <c:pt idx="192">
                  <c:v>-2.3064250411861664E-3</c:v>
                </c:pt>
                <c:pt idx="193">
                  <c:v>9.8944591029037632E-4</c:v>
                </c:pt>
                <c:pt idx="194">
                  <c:v>-1.5903927296332276E-2</c:v>
                </c:pt>
                <c:pt idx="195">
                  <c:v>3.2562683165091588E-3</c:v>
                </c:pt>
                <c:pt idx="196">
                  <c:v>7.8765999343617388E-3</c:v>
                </c:pt>
                <c:pt idx="197">
                  <c:v>2.1454911163258483E-2</c:v>
                </c:pt>
                <c:pt idx="198">
                  <c:v>1.3427324605572721E-3</c:v>
                </c:pt>
                <c:pt idx="199">
                  <c:v>-2.487725040916533E-2</c:v>
                </c:pt>
                <c:pt idx="200">
                  <c:v>4.3018094912939731E-2</c:v>
                </c:pt>
                <c:pt idx="201">
                  <c:v>-3.1415343915343841E-2</c:v>
                </c:pt>
                <c:pt idx="202">
                  <c:v>3.9532485390168404E-2</c:v>
                </c:pt>
                <c:pt idx="203">
                  <c:v>-3.4837425348374307E-2</c:v>
                </c:pt>
                <c:pt idx="204">
                  <c:v>8.3640013382402234E-3</c:v>
                </c:pt>
                <c:pt idx="205">
                  <c:v>-1.3531353135313506E-2</c:v>
                </c:pt>
                <c:pt idx="206">
                  <c:v>-9.8039215686275272E-3</c:v>
                </c:pt>
                <c:pt idx="207">
                  <c:v>1.0568031704095038E-2</c:v>
                </c:pt>
                <c:pt idx="208">
                  <c:v>-3.6196117143797446E-3</c:v>
                </c:pt>
                <c:pt idx="209">
                  <c:v>6.958250497017815E-3</c:v>
                </c:pt>
                <c:pt idx="210">
                  <c:v>1.1055276381909396E-2</c:v>
                </c:pt>
                <c:pt idx="211">
                  <c:v>3.2871972318339271E-2</c:v>
                </c:pt>
                <c:pt idx="212">
                  <c:v>-8.5763293310463506E-3</c:v>
                </c:pt>
                <c:pt idx="213">
                  <c:v>1.0048510048509929E-2</c:v>
                </c:pt>
                <c:pt idx="214">
                  <c:v>-9.2687950566425759E-3</c:v>
                </c:pt>
                <c:pt idx="215">
                  <c:v>-6.1412487205732003E-3</c:v>
                </c:pt>
                <c:pt idx="216">
                  <c:v>-6.8189566996246231E-4</c:v>
                </c:pt>
                <c:pt idx="217">
                  <c:v>1.6637781629116111E-2</c:v>
                </c:pt>
                <c:pt idx="218">
                  <c:v>6.9372181755134044E-4</c:v>
                </c:pt>
                <c:pt idx="219">
                  <c:v>-8.5969738651994199E-3</c:v>
                </c:pt>
                <c:pt idx="220">
                  <c:v>1.7494751574527623E-2</c:v>
                </c:pt>
                <c:pt idx="221">
                  <c:v>8.112874779541368E-3</c:v>
                </c:pt>
                <c:pt idx="222">
                  <c:v>8.8967971530249379E-3</c:v>
                </c:pt>
                <c:pt idx="223">
                  <c:v>1.5907447577729661E-2</c:v>
                </c:pt>
                <c:pt idx="224">
                  <c:v>-1.670814077497329E-2</c:v>
                </c:pt>
                <c:pt idx="225">
                  <c:v>-6.3581773225008797E-3</c:v>
                </c:pt>
                <c:pt idx="226">
                  <c:v>-1.117708697170805E-2</c:v>
                </c:pt>
                <c:pt idx="227">
                  <c:v>-3.1337047353759973E-3</c:v>
                </c:pt>
                <c:pt idx="228">
                  <c:v>-2.24642614023145E-2</c:v>
                </c:pt>
                <c:pt idx="229">
                  <c:v>4.1011619958988277E-3</c:v>
                </c:pt>
                <c:pt idx="230">
                  <c:v>2.5587101296880466E-2</c:v>
                </c:pt>
                <c:pt idx="231">
                  <c:v>-2.447552447552459E-3</c:v>
                </c:pt>
                <c:pt idx="232">
                  <c:v>-2.0935101186322358E-3</c:v>
                </c:pt>
                <c:pt idx="233">
                  <c:v>-7.9612322602976571E-3</c:v>
                </c:pt>
                <c:pt idx="234">
                  <c:v>2.374202693125449E-2</c:v>
                </c:pt>
                <c:pt idx="235">
                  <c:v>2.842928216062468E-3</c:v>
                </c:pt>
                <c:pt idx="236">
                  <c:v>-4.2462845010615702E-3</c:v>
                </c:pt>
                <c:pt idx="237">
                  <c:v>5.3361792956243548E-3</c:v>
                </c:pt>
                <c:pt idx="238">
                  <c:v>3.2119914346895317E-3</c:v>
                </c:pt>
                <c:pt idx="239">
                  <c:v>1.8538713195201728E-2</c:v>
                </c:pt>
                <c:pt idx="240">
                  <c:v>-2.204052612868812E-2</c:v>
                </c:pt>
                <c:pt idx="241">
                  <c:v>3.9257673090649092E-3</c:v>
                </c:pt>
                <c:pt idx="242">
                  <c:v>1.0093727469358438E-2</c:v>
                </c:pt>
                <c:pt idx="243">
                  <c:v>9.09421607857408E-3</c:v>
                </c:pt>
                <c:pt idx="244">
                  <c:v>2.7663551401869046E-2</c:v>
                </c:pt>
                <c:pt idx="245">
                  <c:v>6.7745577719231509E-3</c:v>
                </c:pt>
                <c:pt idx="246">
                  <c:v>2.3892100192678178E-2</c:v>
                </c:pt>
                <c:pt idx="247">
                  <c:v>-1.4806378132118492E-2</c:v>
                </c:pt>
                <c:pt idx="248">
                  <c:v>6.4959877722583492E-3</c:v>
                </c:pt>
                <c:pt idx="249">
                  <c:v>1.316298877274491E-2</c:v>
                </c:pt>
                <c:pt idx="250">
                  <c:v>3.8865137971237917E-3</c:v>
                </c:pt>
                <c:pt idx="251">
                  <c:v>2.1031746031746179E-2</c:v>
                </c:pt>
                <c:pt idx="252">
                  <c:v>-5.1322542439794505E-3</c:v>
                </c:pt>
                <c:pt idx="253">
                  <c:v>2.3434343434343363E-2</c:v>
                </c:pt>
                <c:pt idx="254">
                  <c:v>-1.2764260071798983E-2</c:v>
                </c:pt>
                <c:pt idx="255">
                  <c:v>1.3543561754598699E-2</c:v>
                </c:pt>
                <c:pt idx="256">
                  <c:v>-1.6145307769929174E-3</c:v>
                </c:pt>
                <c:pt idx="257">
                  <c:v>3.0145530145530008E-2</c:v>
                </c:pt>
                <c:pt idx="258">
                  <c:v>-6.1983471074379404E-3</c:v>
                </c:pt>
                <c:pt idx="259">
                  <c:v>-1.0427315477407495E-2</c:v>
                </c:pt>
                <c:pt idx="260">
                  <c:v>2.7736919520907621E-2</c:v>
                </c:pt>
                <c:pt idx="261">
                  <c:v>-1.9369462188337017E-2</c:v>
                </c:pt>
                <c:pt idx="262">
                  <c:v>-1.3417361252286986E-2</c:v>
                </c:pt>
                <c:pt idx="263">
                  <c:v>-4.6539862403885968E-3</c:v>
                </c:pt>
                <c:pt idx="264">
                  <c:v>-4.0760869565217406E-2</c:v>
                </c:pt>
                <c:pt idx="265">
                  <c:v>-2.7100271002709064E-3</c:v>
                </c:pt>
                <c:pt idx="266">
                  <c:v>3.1549520766773087E-2</c:v>
                </c:pt>
                <c:pt idx="267">
                  <c:v>1.4381203159813616E-2</c:v>
                </c:pt>
                <c:pt idx="268">
                  <c:v>1.8358085808580782E-2</c:v>
                </c:pt>
                <c:pt idx="269">
                  <c:v>2.4081115335867986E-2</c:v>
                </c:pt>
                <c:pt idx="270">
                  <c:v>-1.8975332068310591E-3</c:v>
                </c:pt>
                <c:pt idx="271">
                  <c:v>-1.8418874172185462E-2</c:v>
                </c:pt>
                <c:pt idx="272">
                  <c:v>1.0358400662937584E-3</c:v>
                </c:pt>
                <c:pt idx="273">
                  <c:v>-3.2277465918203685E-2</c:v>
                </c:pt>
                <c:pt idx="274">
                  <c:v>1.6921508664627938E-2</c:v>
                </c:pt>
                <c:pt idx="275">
                  <c:v>2.1874999999999867E-2</c:v>
                </c:pt>
                <c:pt idx="276">
                  <c:v>1.0526315789473717E-2</c:v>
                </c:pt>
                <c:pt idx="277">
                  <c:v>-1.041666666666663E-2</c:v>
                </c:pt>
                <c:pt idx="278">
                  <c:v>-2.7010180760440594E-3</c:v>
                </c:pt>
                <c:pt idx="279">
                  <c:v>-3.3133153862082709E-3</c:v>
                </c:pt>
                <c:pt idx="280">
                  <c:v>-8.2764328574380652E-4</c:v>
                </c:pt>
                <c:pt idx="281">
                  <c:v>-6.2034739454097654E-4</c:v>
                </c:pt>
                <c:pt idx="282">
                  <c:v>-2.950030102347978E-2</c:v>
                </c:pt>
                <c:pt idx="283">
                  <c:v>-1.0024057738573511E-3</c:v>
                </c:pt>
                <c:pt idx="284">
                  <c:v>-2.7988804478208396E-3</c:v>
                </c:pt>
                <c:pt idx="285">
                  <c:v>-1.1853022520742718E-2</c:v>
                </c:pt>
                <c:pt idx="286">
                  <c:v>3.1708283789140257E-3</c:v>
                </c:pt>
                <c:pt idx="287">
                  <c:v>-2.0574534161490687E-2</c:v>
                </c:pt>
                <c:pt idx="288">
                  <c:v>3.9338309461367738E-2</c:v>
                </c:pt>
                <c:pt idx="289">
                  <c:v>6.1001712328767166E-2</c:v>
                </c:pt>
                <c:pt idx="290">
                  <c:v>5.8127018299245492E-3</c:v>
                </c:pt>
                <c:pt idx="291">
                  <c:v>2.0654801142606205E-2</c:v>
                </c:pt>
                <c:pt idx="292">
                  <c:v>2.6437541308657053E-3</c:v>
                </c:pt>
                <c:pt idx="293">
                  <c:v>7.4065309985802186E-2</c:v>
                </c:pt>
                <c:pt idx="294">
                  <c:v>-2.7835288704853967E-2</c:v>
                </c:pt>
                <c:pt idx="295">
                  <c:v>-1.607062019013128E-2</c:v>
                </c:pt>
                <c:pt idx="296">
                  <c:v>1.121538109407183E-2</c:v>
                </c:pt>
                <c:pt idx="297">
                  <c:v>-3.5327886950761833E-2</c:v>
                </c:pt>
                <c:pt idx="298">
                  <c:v>-2.308024158757549E-2</c:v>
                </c:pt>
                <c:pt idx="299">
                  <c:v>-4.2148760330578461E-2</c:v>
                </c:pt>
                <c:pt idx="300">
                  <c:v>-1.0831800531371338E-2</c:v>
                </c:pt>
                <c:pt idx="301">
                  <c:v>6.3002389745817844E-2</c:v>
                </c:pt>
                <c:pt idx="302">
                  <c:v>1.7410228509249226E-3</c:v>
                </c:pt>
                <c:pt idx="303">
                  <c:v>-2.9362061681453278E-2</c:v>
                </c:pt>
                <c:pt idx="304">
                  <c:v>2.1800129505719967E-2</c:v>
                </c:pt>
                <c:pt idx="305">
                  <c:v>-7.7104304990361916E-3</c:v>
                </c:pt>
                <c:pt idx="306">
                  <c:v>5.816458423093307E-3</c:v>
                </c:pt>
                <c:pt idx="307">
                  <c:v>2.5176678445229639E-2</c:v>
                </c:pt>
                <c:pt idx="308">
                  <c:v>1.7699115044247371E-3</c:v>
                </c:pt>
                <c:pt idx="309">
                  <c:v>-8.7719298245613198E-3</c:v>
                </c:pt>
                <c:pt idx="310">
                  <c:v>2.7721433400946571E-2</c:v>
                </c:pt>
                <c:pt idx="311">
                  <c:v>8.4090909090908106E-3</c:v>
                </c:pt>
                <c:pt idx="312">
                  <c:v>-1.0791366906474753E-2</c:v>
                </c:pt>
                <c:pt idx="313">
                  <c:v>-2.4989039894782961E-2</c:v>
                </c:pt>
                <c:pt idx="314">
                  <c:v>4.8458149779735393E-3</c:v>
                </c:pt>
                <c:pt idx="315">
                  <c:v>-8.5171434811094349E-3</c:v>
                </c:pt>
                <c:pt idx="316">
                  <c:v>8.0717488789237679E-2</c:v>
                </c:pt>
                <c:pt idx="317">
                  <c:v>-4.7180938900692748E-4</c:v>
                </c:pt>
                <c:pt idx="318">
                  <c:v>4.7404598246030272E-3</c:v>
                </c:pt>
                <c:pt idx="319">
                  <c:v>-3.0560661764705954E-2</c:v>
                </c:pt>
                <c:pt idx="320">
                  <c:v>1.2328448476389919E-2</c:v>
                </c:pt>
                <c:pt idx="321">
                  <c:v>-1.3937282229964376E-3</c:v>
                </c:pt>
                <c:pt idx="322">
                  <c:v>3.4607065609228549E-2</c:v>
                </c:pt>
                <c:pt idx="323">
                  <c:v>-1.7241379310344973E-2</c:v>
                </c:pt>
                <c:pt idx="324">
                  <c:v>-5.9111111111111003E-2</c:v>
                </c:pt>
                <c:pt idx="325">
                  <c:v>1.5801354401805856E-2</c:v>
                </c:pt>
                <c:pt idx="326">
                  <c:v>7.5051171253126547E-3</c:v>
                </c:pt>
                <c:pt idx="327">
                  <c:v>1.3834447774959679E-2</c:v>
                </c:pt>
                <c:pt idx="328">
                  <c:v>-1.5437003405221361E-2</c:v>
                </c:pt>
                <c:pt idx="329">
                  <c:v>-2.6949414623370971E-2</c:v>
                </c:pt>
                <c:pt idx="330">
                  <c:v>1.6618010330114563E-2</c:v>
                </c:pt>
                <c:pt idx="331">
                  <c:v>-2.2822032038621876E-2</c:v>
                </c:pt>
                <c:pt idx="332">
                  <c:v>1.2441679626749691E-2</c:v>
                </c:pt>
                <c:pt idx="333">
                  <c:v>1.8556234442181463E-2</c:v>
                </c:pt>
                <c:pt idx="334">
                  <c:v>7.294278550262101E-3</c:v>
                </c:pt>
                <c:pt idx="335">
                  <c:v>5.2703941338221316E-3</c:v>
                </c:pt>
                <c:pt idx="336">
                  <c:v>9.1743119266052275E-4</c:v>
                </c:pt>
                <c:pt idx="337">
                  <c:v>-2.5698324022346286E-2</c:v>
                </c:pt>
                <c:pt idx="338">
                  <c:v>2.8735632183908066E-2</c:v>
                </c:pt>
                <c:pt idx="339">
                  <c:v>-2.5537634408602128E-2</c:v>
                </c:pt>
                <c:pt idx="340">
                  <c:v>-4.4603033006245241E-3</c:v>
                </c:pt>
                <c:pt idx="341">
                  <c:v>3.8056861428252819E-3</c:v>
                </c:pt>
                <c:pt idx="342">
                  <c:v>-2.0824199912319097E-2</c:v>
                </c:pt>
                <c:pt idx="343">
                  <c:v>-4.9187161317215455E-2</c:v>
                </c:pt>
                <c:pt idx="344">
                  <c:v>1.2520868113521377E-3</c:v>
                </c:pt>
                <c:pt idx="345">
                  <c:v>8.4175084175084347E-3</c:v>
                </c:pt>
                <c:pt idx="346">
                  <c:v>1.8431204457779904E-2</c:v>
                </c:pt>
                <c:pt idx="347">
                  <c:v>-4.5612599713642954E-2</c:v>
                </c:pt>
                <c:pt idx="348">
                  <c:v>-1.3319878910191707E-2</c:v>
                </c:pt>
                <c:pt idx="349">
                  <c:v>1.6201804757998373E-2</c:v>
                </c:pt>
                <c:pt idx="350">
                  <c:v>-9.5470241722526161E-3</c:v>
                </c:pt>
                <c:pt idx="351">
                  <c:v>-3.0376670716890652E-3</c:v>
                </c:pt>
                <c:pt idx="352">
                  <c:v>-7.6366559485530061E-3</c:v>
                </c:pt>
                <c:pt idx="353">
                  <c:v>5.0494849525348773E-3</c:v>
                </c:pt>
                <c:pt idx="354">
                  <c:v>1.8724279835390822E-2</c:v>
                </c:pt>
                <c:pt idx="355">
                  <c:v>-1.379870129870131E-2</c:v>
                </c:pt>
                <c:pt idx="356">
                  <c:v>-4.0567951318448703E-4</c:v>
                </c:pt>
                <c:pt idx="357">
                  <c:v>-2.0279862096950207E-4</c:v>
                </c:pt>
                <c:pt idx="358">
                  <c:v>2.622268470343414E-2</c:v>
                </c:pt>
                <c:pt idx="359">
                  <c:v>6.4935064935063291E-3</c:v>
                </c:pt>
                <c:pt idx="360">
                  <c:v>-2.0316027088036037E-2</c:v>
                </c:pt>
                <c:pt idx="361">
                  <c:v>1.2327922745016817E-3</c:v>
                </c:pt>
                <c:pt idx="362">
                  <c:v>4.3748659661162259E-2</c:v>
                </c:pt>
                <c:pt idx="363">
                  <c:v>8.0398517145505277E-2</c:v>
                </c:pt>
                <c:pt idx="364">
                  <c:v>2.6885557934808402E-2</c:v>
                </c:pt>
                <c:pt idx="365">
                  <c:v>-4.5640326975476819E-2</c:v>
                </c:pt>
                <c:pt idx="366">
                  <c:v>9.8601238248108292E-3</c:v>
                </c:pt>
                <c:pt idx="367">
                  <c:v>9.7244732576986515E-3</c:v>
                </c:pt>
                <c:pt idx="368">
                  <c:v>1.0056127221702571E-2</c:v>
                </c:pt>
                <c:pt idx="369">
                  <c:v>4.6992481203007586E-3</c:v>
                </c:pt>
                <c:pt idx="370">
                  <c:v>4.1095890410958846E-2</c:v>
                </c:pt>
                <c:pt idx="371">
                  <c:v>1.9705662259915213E-2</c:v>
                </c:pt>
                <c:pt idx="372">
                  <c:v>-3.2322227747387799E-3</c:v>
                </c:pt>
                <c:pt idx="373">
                  <c:v>-1.8545632015617319E-2</c:v>
                </c:pt>
                <c:pt idx="374">
                  <c:v>-8.2284607938045706E-3</c:v>
                </c:pt>
                <c:pt idx="375">
                  <c:v>1.2000979671809908E-2</c:v>
                </c:pt>
                <c:pt idx="376">
                  <c:v>-1.5670202507232389E-2</c:v>
                </c:pt>
                <c:pt idx="377">
                  <c:v>2.1744382701134324E-3</c:v>
                </c:pt>
                <c:pt idx="378">
                  <c:v>4.1242115477924113E-3</c:v>
                </c:pt>
                <c:pt idx="379">
                  <c:v>4.0646301439030585E-2</c:v>
                </c:pt>
                <c:pt idx="380">
                  <c:v>-1.8096182449182097E-2</c:v>
                </c:pt>
                <c:pt idx="381">
                  <c:v>0</c:v>
                </c:pt>
                <c:pt idx="382">
                  <c:v>-1.4414854629855811E-2</c:v>
                </c:pt>
                <c:pt idx="383">
                  <c:v>3.1862745098039102E-3</c:v>
                </c:pt>
                <c:pt idx="384">
                  <c:v>2.7033669206193434E-3</c:v>
                </c:pt>
                <c:pt idx="385">
                  <c:v>1.8268268268268217E-2</c:v>
                </c:pt>
                <c:pt idx="386">
                  <c:v>6.5491183879091697E-3</c:v>
                </c:pt>
                <c:pt idx="387">
                  <c:v>4.998677598518908E-2</c:v>
                </c:pt>
                <c:pt idx="388">
                  <c:v>2.1339816315505189E-2</c:v>
                </c:pt>
                <c:pt idx="389">
                  <c:v>-1.887301159342103E-3</c:v>
                </c:pt>
                <c:pt idx="390">
                  <c:v>8.0949811117103643E-4</c:v>
                </c:pt>
                <c:pt idx="391">
                  <c:v>-3.4955633234738936E-3</c:v>
                </c:pt>
                <c:pt idx="392">
                  <c:v>-8.0021339023740312E-3</c:v>
                </c:pt>
                <c:pt idx="393">
                  <c:v>-5.7092555331991868E-2</c:v>
                </c:pt>
                <c:pt idx="394">
                  <c:v>3.5956227201667357E-2</c:v>
                </c:pt>
                <c:pt idx="395">
                  <c:v>-2.6876267748478622E-2</c:v>
                </c:pt>
                <c:pt idx="396">
                  <c:v>-3.7109375000000111E-2</c:v>
                </c:pt>
                <c:pt idx="397">
                  <c:v>-6.2271062271062272E-2</c:v>
                </c:pt>
                <c:pt idx="398">
                  <c:v>-2.1286130405556825E-2</c:v>
                </c:pt>
                <c:pt idx="399">
                  <c:v>-2.5971191619380107E-2</c:v>
                </c:pt>
                <c:pt idx="400">
                  <c:v>-5.6423611111110494E-3</c:v>
                </c:pt>
                <c:pt idx="401">
                  <c:v>4.1403355850946344E-3</c:v>
                </c:pt>
                <c:pt idx="402">
                  <c:v>-7.9982706441850127E-3</c:v>
                </c:pt>
                <c:pt idx="403">
                  <c:v>3.0519046558253438E-2</c:v>
                </c:pt>
                <c:pt idx="404">
                  <c:v>4.2505592841162176E-3</c:v>
                </c:pt>
                <c:pt idx="405">
                  <c:v>-4.2325685007796876E-3</c:v>
                </c:pt>
                <c:pt idx="406">
                  <c:v>4.1773033186354169E-2</c:v>
                </c:pt>
                <c:pt idx="407">
                  <c:v>2.1090047393364841E-2</c:v>
                </c:pt>
                <c:pt idx="408">
                  <c:v>3.1532632608164413E-2</c:v>
                </c:pt>
                <c:pt idx="409">
                  <c:v>9.7871299241503174E-4</c:v>
                </c:pt>
                <c:pt idx="410">
                  <c:v>-3.3349101229895983E-2</c:v>
                </c:pt>
                <c:pt idx="411">
                  <c:v>4.7326076668241512E-4</c:v>
                </c:pt>
                <c:pt idx="412">
                  <c:v>-1.9489559164733272E-2</c:v>
                </c:pt>
                <c:pt idx="413">
                  <c:v>-1.3729977116704872E-2</c:v>
                </c:pt>
                <c:pt idx="414">
                  <c:v>-3.4680804064501913E-2</c:v>
                </c:pt>
                <c:pt idx="415">
                  <c:v>2.0054078413699772E-2</c:v>
                </c:pt>
                <c:pt idx="416">
                  <c:v>-2.1604938271604923E-2</c:v>
                </c:pt>
                <c:pt idx="417">
                  <c:v>3.3963984499658206E-2</c:v>
                </c:pt>
                <c:pt idx="418">
                  <c:v>-1.9445686186857492E-2</c:v>
                </c:pt>
                <c:pt idx="419">
                  <c:v>4.3863742417172169E-2</c:v>
                </c:pt>
                <c:pt idx="420">
                  <c:v>2.4623475974181241E-2</c:v>
                </c:pt>
                <c:pt idx="421">
                  <c:v>-2.083333333333337E-2</c:v>
                </c:pt>
                <c:pt idx="422">
                  <c:v>-4.2152466367713082E-2</c:v>
                </c:pt>
                <c:pt idx="423">
                  <c:v>-5.628438425729998E-2</c:v>
                </c:pt>
                <c:pt idx="424">
                  <c:v>-1.4595496246872508E-2</c:v>
                </c:pt>
                <c:pt idx="425">
                  <c:v>-2.1024698918146623E-2</c:v>
                </c:pt>
                <c:pt idx="426">
                  <c:v>-2.5656324582338907E-2</c:v>
                </c:pt>
                <c:pt idx="427">
                  <c:v>1.0856453558504287E-2</c:v>
                </c:pt>
                <c:pt idx="428">
                  <c:v>1.8427518427518441E-2</c:v>
                </c:pt>
                <c:pt idx="429">
                  <c:v>3.6502546689304083E-2</c:v>
                </c:pt>
                <c:pt idx="430">
                  <c:v>-1.1744966442953086E-2</c:v>
                </c:pt>
                <c:pt idx="431">
                  <c:v>-4.6781287485006096E-2</c:v>
                </c:pt>
                <c:pt idx="432">
                  <c:v>-2.2283033620015491E-2</c:v>
                </c:pt>
                <c:pt idx="433">
                  <c:v>8.6750788643532584E-3</c:v>
                </c:pt>
                <c:pt idx="434">
                  <c:v>2.1550855991943507E-2</c:v>
                </c:pt>
                <c:pt idx="435">
                  <c:v>-1.7998417721519111E-2</c:v>
                </c:pt>
                <c:pt idx="436">
                  <c:v>1.2414897877452979E-2</c:v>
                </c:pt>
                <c:pt idx="437">
                  <c:v>9.2966855295069095E-3</c:v>
                </c:pt>
                <c:pt idx="438">
                  <c:v>1.9155509783728153E-2</c:v>
                </c:pt>
                <c:pt idx="439">
                  <c:v>-4.8039215686274561E-2</c:v>
                </c:pt>
                <c:pt idx="440">
                  <c:v>3.1553398058252524E-2</c:v>
                </c:pt>
                <c:pt idx="441">
                  <c:v>-2.0602218700475405E-2</c:v>
                </c:pt>
                <c:pt idx="442">
                  <c:v>-4.7187617969044915E-2</c:v>
                </c:pt>
                <c:pt idx="443">
                  <c:v>7.2243346007603293E-3</c:v>
                </c:pt>
                <c:pt idx="444">
                  <c:v>3.7066246056782326E-2</c:v>
                </c:pt>
                <c:pt idx="445">
                  <c:v>-3.9416633819477909E-4</c:v>
                </c:pt>
                <c:pt idx="446">
                  <c:v>-2.6103646833013472E-2</c:v>
                </c:pt>
                <c:pt idx="447">
                  <c:v>-8.3745717548534548E-3</c:v>
                </c:pt>
                <c:pt idx="448">
                  <c:v>5.6080402010050268E-2</c:v>
                </c:pt>
                <c:pt idx="449">
                  <c:v>1.6106301590497196E-3</c:v>
                </c:pt>
                <c:pt idx="450">
                  <c:v>8.3231831100285536E-3</c:v>
                </c:pt>
                <c:pt idx="451">
                  <c:v>-1.024713682941536E-2</c:v>
                </c:pt>
                <c:pt idx="452">
                  <c:v>-1.7568101065929653E-2</c:v>
                </c:pt>
                <c:pt idx="453">
                  <c:v>3.949447077409296E-4</c:v>
                </c:pt>
                <c:pt idx="454">
                  <c:v>-9.0019569471624372E-3</c:v>
                </c:pt>
                <c:pt idx="455">
                  <c:v>1.5904572564612307E-2</c:v>
                </c:pt>
                <c:pt idx="456">
                  <c:v>2.3606023606023596E-2</c:v>
                </c:pt>
                <c:pt idx="457">
                  <c:v>5.7001505700150501E-2</c:v>
                </c:pt>
                <c:pt idx="458">
                  <c:v>-3.1458333333333255E-2</c:v>
                </c:pt>
                <c:pt idx="459">
                  <c:v>6.2539086929325194E-4</c:v>
                </c:pt>
                <c:pt idx="460">
                  <c:v>1.4164904862579375E-2</c:v>
                </c:pt>
                <c:pt idx="461">
                  <c:v>-2.171664943123075E-2</c:v>
                </c:pt>
                <c:pt idx="462">
                  <c:v>8.3837704550549175E-2</c:v>
                </c:pt>
                <c:pt idx="463">
                  <c:v>-1.5449128227764342E-2</c:v>
                </c:pt>
                <c:pt idx="464">
                  <c:v>6.4415815193248349E-3</c:v>
                </c:pt>
                <c:pt idx="465">
                  <c:v>-6.8294701986754913E-2</c:v>
                </c:pt>
                <c:pt idx="466">
                  <c:v>-4.6190288195815166E-2</c:v>
                </c:pt>
                <c:pt idx="467">
                  <c:v>2.8838342810722839E-2</c:v>
                </c:pt>
                <c:pt idx="468">
                  <c:v>-9.1177556293835282E-2</c:v>
                </c:pt>
                <c:pt idx="469">
                  <c:v>-9.5063985374772564E-3</c:v>
                </c:pt>
                <c:pt idx="470">
                  <c:v>4.9904030710172798E-2</c:v>
                </c:pt>
                <c:pt idx="471">
                  <c:v>-4.7531992687385727E-2</c:v>
                </c:pt>
                <c:pt idx="472">
                  <c:v>-7.3072707343802001E-4</c:v>
                </c:pt>
                <c:pt idx="473">
                  <c:v>-1.0948905109487983E-3</c:v>
                </c:pt>
                <c:pt idx="474">
                  <c:v>-5.0835148874365244E-3</c:v>
                </c:pt>
                <c:pt idx="475">
                  <c:v>-1.0064701653486718E-2</c:v>
                </c:pt>
                <c:pt idx="476">
                  <c:v>-4.2949176807445255E-3</c:v>
                </c:pt>
                <c:pt idx="477">
                  <c:v>-2.855103497501732E-3</c:v>
                </c:pt>
                <c:pt idx="478">
                  <c:v>2.9390154298310156E-2</c:v>
                </c:pt>
                <c:pt idx="479">
                  <c:v>-1.9452449567723407E-2</c:v>
                </c:pt>
                <c:pt idx="480">
                  <c:v>-2.9031129765652253E-2</c:v>
                </c:pt>
                <c:pt idx="481">
                  <c:v>-1.6850068775790872E-2</c:v>
                </c:pt>
                <c:pt idx="482">
                  <c:v>2.3223082336382816E-2</c:v>
                </c:pt>
                <c:pt idx="483">
                  <c:v>-1.3536966331134881E-2</c:v>
                </c:pt>
                <c:pt idx="484">
                  <c:v>-6.5517241379310365E-3</c:v>
                </c:pt>
                <c:pt idx="485">
                  <c:v>2.0732550103661485E-3</c:v>
                </c:pt>
                <c:pt idx="486">
                  <c:v>-2.5917199596095619E-2</c:v>
                </c:pt>
                <c:pt idx="487">
                  <c:v>6.7773636055574737E-3</c:v>
                </c:pt>
                <c:pt idx="488">
                  <c:v>4.7568335108271187E-2</c:v>
                </c:pt>
                <c:pt idx="489">
                  <c:v>1.6233766233766378E-2</c:v>
                </c:pt>
                <c:pt idx="490">
                  <c:v>-1.8413597733710985E-2</c:v>
                </c:pt>
                <c:pt idx="491">
                  <c:v>4.2674253200567502E-3</c:v>
                </c:pt>
                <c:pt idx="492">
                  <c:v>2.0319303338171446E-2</c:v>
                </c:pt>
                <c:pt idx="493">
                  <c:v>-8.2763584023030079E-3</c:v>
                </c:pt>
                <c:pt idx="494">
                  <c:v>-4.0731791508457071E-2</c:v>
                </c:pt>
                <c:pt idx="495">
                  <c:v>-8.2163642588155561E-3</c:v>
                </c:pt>
                <c:pt idx="496">
                  <c:v>6.8516615279201609E-4</c:v>
                </c:pt>
                <c:pt idx="497">
                  <c:v>3.2178217821782207E-2</c:v>
                </c:pt>
                <c:pt idx="498">
                  <c:v>-2.0436439210252844E-2</c:v>
                </c:pt>
                <c:pt idx="499">
                  <c:v>1.5476609215617332E-2</c:v>
                </c:pt>
                <c:pt idx="500">
                  <c:v>-3.6271186440677949E-2</c:v>
                </c:pt>
                <c:pt idx="501">
                  <c:v>-1.6338779593197628E-2</c:v>
                </c:pt>
                <c:pt idx="502">
                  <c:v>-6.6247101689301813E-3</c:v>
                </c:pt>
                <c:pt idx="503">
                  <c:v>-3.9590894094357898E-3</c:v>
                </c:pt>
                <c:pt idx="504">
                  <c:v>-1.0124101894186888E-2</c:v>
                </c:pt>
                <c:pt idx="505">
                  <c:v>-2.4840764331210075E-2</c:v>
                </c:pt>
                <c:pt idx="506">
                  <c:v>-4.1221374045801618E-2</c:v>
                </c:pt>
                <c:pt idx="507">
                  <c:v>7.692307692307665E-3</c:v>
                </c:pt>
                <c:pt idx="508">
                  <c:v>1.0886469673405896E-2</c:v>
                </c:pt>
                <c:pt idx="509">
                  <c:v>4.3736332396127064E-3</c:v>
                </c:pt>
                <c:pt idx="510">
                  <c:v>-8.6714152988541793E-3</c:v>
                </c:pt>
                <c:pt idx="511">
                  <c:v>5.2926525529266577E-3</c:v>
                </c:pt>
                <c:pt idx="512">
                  <c:v>2.4968789013732895E-3</c:v>
                </c:pt>
                <c:pt idx="513">
                  <c:v>1.7789072426937613E-2</c:v>
                </c:pt>
                <c:pt idx="514">
                  <c:v>4.1467304625200097E-3</c:v>
                </c:pt>
                <c:pt idx="515">
                  <c:v>8.0385852090032461E-3</c:v>
                </c:pt>
                <c:pt idx="516">
                  <c:v>-6.389776357827448E-3</c:v>
                </c:pt>
                <c:pt idx="517">
                  <c:v>-9.8070230939575342E-3</c:v>
                </c:pt>
                <c:pt idx="518">
                  <c:v>9.499683343889842E-4</c:v>
                </c:pt>
                <c:pt idx="519">
                  <c:v>-2.3802163833075873E-2</c:v>
                </c:pt>
                <c:pt idx="520">
                  <c:v>2.5681674064679916E-2</c:v>
                </c:pt>
                <c:pt idx="521">
                  <c:v>-3.2218471923903147E-2</c:v>
                </c:pt>
                <c:pt idx="522">
                  <c:v>-1.3321223130487336E-2</c:v>
                </c:pt>
                <c:pt idx="523">
                  <c:v>-1.1373840167614335E-2</c:v>
                </c:pt>
                <c:pt idx="524">
                  <c:v>-5.0625372245384215E-3</c:v>
                </c:pt>
                <c:pt idx="525">
                  <c:v>-3.060046189376453E-2</c:v>
                </c:pt>
                <c:pt idx="526">
                  <c:v>4.4632086851628561E-2</c:v>
                </c:pt>
                <c:pt idx="527">
                  <c:v>1.8114829597789317E-2</c:v>
                </c:pt>
                <c:pt idx="528">
                  <c:v>-5.7997557997557792E-3</c:v>
                </c:pt>
                <c:pt idx="529">
                  <c:v>-1.5239256324293127E-3</c:v>
                </c:pt>
                <c:pt idx="530">
                  <c:v>2.4032459425717967E-2</c:v>
                </c:pt>
                <c:pt idx="531">
                  <c:v>-8.04953560371513E-3</c:v>
                </c:pt>
                <c:pt idx="532">
                  <c:v>2.9974489795918213E-2</c:v>
                </c:pt>
                <c:pt idx="533">
                  <c:v>-6.3880597014925433E-2</c:v>
                </c:pt>
                <c:pt idx="534">
                  <c:v>6.6105769230768718E-3</c:v>
                </c:pt>
                <c:pt idx="535">
                  <c:v>6.0459492140267912E-3</c:v>
                </c:pt>
                <c:pt idx="536">
                  <c:v>-3.7812681791739466E-2</c:v>
                </c:pt>
                <c:pt idx="537">
                  <c:v>1.4159292035398341E-2</c:v>
                </c:pt>
                <c:pt idx="538">
                  <c:v>-7.9016681299386438E-3</c:v>
                </c:pt>
                <c:pt idx="539">
                  <c:v>-1.013904982618774E-2</c:v>
                </c:pt>
                <c:pt idx="540">
                  <c:v>-1.7351069982647349E-3</c:v>
                </c:pt>
                <c:pt idx="541">
                  <c:v>9.0458126641375092E-3</c:v>
                </c:pt>
                <c:pt idx="542">
                  <c:v>1.3006207508128975E-2</c:v>
                </c:pt>
                <c:pt idx="543">
                  <c:v>1.8055973517905555E-2</c:v>
                </c:pt>
                <c:pt idx="544">
                  <c:v>1.7764165390505404E-2</c:v>
                </c:pt>
                <c:pt idx="545">
                  <c:v>-1.0905786125416483E-2</c:v>
                </c:pt>
                <c:pt idx="546">
                  <c:v>-3.1396713615023497E-2</c:v>
                </c:pt>
                <c:pt idx="547">
                  <c:v>8.2840236686390067E-3</c:v>
                </c:pt>
                <c:pt idx="548">
                  <c:v>1.9915509957754818E-2</c:v>
                </c:pt>
                <c:pt idx="549">
                  <c:v>4.0829145728643157E-2</c:v>
                </c:pt>
                <c:pt idx="550">
                  <c:v>1.2400635930047699E-2</c:v>
                </c:pt>
                <c:pt idx="551">
                  <c:v>-1.5649452269170583E-2</c:v>
                </c:pt>
                <c:pt idx="552">
                  <c:v>2.865421764327114E-2</c:v>
                </c:pt>
                <c:pt idx="553">
                  <c:v>1.4701078079059071E-2</c:v>
                </c:pt>
                <c:pt idx="554">
                  <c:v>1.7281488866733197E-2</c:v>
                </c:pt>
                <c:pt idx="555">
                  <c:v>-7.2583305839656331E-3</c:v>
                </c:pt>
                <c:pt idx="556">
                  <c:v>-7.8559738134207358E-3</c:v>
                </c:pt>
                <c:pt idx="557">
                  <c:v>1.3110455588332126E-3</c:v>
                </c:pt>
                <c:pt idx="558">
                  <c:v>1.294820717131473E-2</c:v>
                </c:pt>
                <c:pt idx="559">
                  <c:v>8.3696016069634283E-3</c:v>
                </c:pt>
                <c:pt idx="560">
                  <c:v>2.0150273224043724E-2</c:v>
                </c:pt>
                <c:pt idx="561">
                  <c:v>4.8043925875085325E-3</c:v>
                </c:pt>
                <c:pt idx="562">
                  <c:v>-8.8435374149659074E-3</c:v>
                </c:pt>
                <c:pt idx="563">
                  <c:v>-3.4002040122416144E-4</c:v>
                </c:pt>
                <c:pt idx="564">
                  <c:v>1.5188125647221273E-2</c:v>
                </c:pt>
                <c:pt idx="565">
                  <c:v>2.7304964539007104E-2</c:v>
                </c:pt>
                <c:pt idx="566">
                  <c:v>-1.0873377762188774E-2</c:v>
                </c:pt>
                <c:pt idx="567">
                  <c:v>1.0276399716513174E-2</c:v>
                </c:pt>
                <c:pt idx="568">
                  <c:v>-9.1292134831461036E-3</c:v>
                </c:pt>
                <c:pt idx="569">
                  <c:v>1.9327129563349921E-2</c:v>
                </c:pt>
                <c:pt idx="570">
                  <c:v>4.3134435657801173E-3</c:v>
                </c:pt>
                <c:pt idx="571">
                  <c:v>1.4958044509303159E-2</c:v>
                </c:pt>
                <c:pt idx="572">
                  <c:v>1.1439114391143868E-2</c:v>
                </c:pt>
                <c:pt idx="573">
                  <c:v>2.225575254620904E-2</c:v>
                </c:pt>
                <c:pt idx="574">
                  <c:v>1.5111446921043381E-3</c:v>
                </c:pt>
                <c:pt idx="575">
                  <c:v>1.3011863758132458E-2</c:v>
                </c:pt>
                <c:pt idx="576">
                  <c:v>-2.8985507246376829E-2</c:v>
                </c:pt>
                <c:pt idx="577">
                  <c:v>-2.1454545454545504E-2</c:v>
                </c:pt>
                <c:pt idx="578">
                  <c:v>-4.3446777697321304E-3</c:v>
                </c:pt>
                <c:pt idx="579">
                  <c:v>1.6188373804267853E-2</c:v>
                </c:pt>
                <c:pt idx="580">
                  <c:v>3.1890660592255093E-2</c:v>
                </c:pt>
                <c:pt idx="581">
                  <c:v>1.9744483159117365E-2</c:v>
                </c:pt>
                <c:pt idx="582">
                  <c:v>-2.5650697849868065E-2</c:v>
                </c:pt>
                <c:pt idx="583">
                  <c:v>2.5531914893617058E-2</c:v>
                </c:pt>
                <c:pt idx="584">
                  <c:v>-1.5449980687524123E-3</c:v>
                </c:pt>
                <c:pt idx="585">
                  <c:v>-5.1648351648351687E-2</c:v>
                </c:pt>
                <c:pt idx="586">
                  <c:v>-7.3206442166906527E-4</c:v>
                </c:pt>
                <c:pt idx="587">
                  <c:v>-9.7861544037695092E-3</c:v>
                </c:pt>
                <c:pt idx="588">
                  <c:v>0</c:v>
                </c:pt>
                <c:pt idx="589">
                  <c:v>-1.4477017734346731E-3</c:v>
                </c:pt>
                <c:pt idx="590">
                  <c:v>-6.1151079136690933E-3</c:v>
                </c:pt>
                <c:pt idx="591">
                  <c:v>1.2013105205678887E-2</c:v>
                </c:pt>
                <c:pt idx="592">
                  <c:v>1.7030729359496455E-2</c:v>
                </c:pt>
                <c:pt idx="593">
                  <c:v>-1.45932141554177E-2</c:v>
                </c:pt>
                <c:pt idx="594">
                  <c:v>-7.2912869121399826E-4</c:v>
                </c:pt>
                <c:pt idx="595">
                  <c:v>1.2177121771217658E-2</c:v>
                </c:pt>
                <c:pt idx="596">
                  <c:v>-7.6894910289270202E-3</c:v>
                </c:pt>
                <c:pt idx="597">
                  <c:v>5.1527419948471653E-3</c:v>
                </c:pt>
                <c:pt idx="598">
                  <c:v>2.9531192321889943E-3</c:v>
                </c:pt>
                <c:pt idx="599">
                  <c:v>-7.3286918285085934E-3</c:v>
                </c:pt>
                <c:pt idx="600">
                  <c:v>-1.4635931211123276E-3</c:v>
                </c:pt>
                <c:pt idx="601">
                  <c:v>-1.5135135135135203E-2</c:v>
                </c:pt>
                <c:pt idx="602">
                  <c:v>2.9302670623145399E-2</c:v>
                </c:pt>
                <c:pt idx="603">
                  <c:v>-1.7850637522768609E-2</c:v>
                </c:pt>
                <c:pt idx="604">
                  <c:v>-6.121751025991784E-2</c:v>
                </c:pt>
                <c:pt idx="605">
                  <c:v>-2.6307026307026415E-2</c:v>
                </c:pt>
                <c:pt idx="606">
                  <c:v>-9.8911968348168733E-3</c:v>
                </c:pt>
                <c:pt idx="607">
                  <c:v>-1.9715578539107992E-2</c:v>
                </c:pt>
                <c:pt idx="608">
                  <c:v>-2.900418949403849E-3</c:v>
                </c:pt>
                <c:pt idx="609">
                  <c:v>7.4675324675324006E-3</c:v>
                </c:pt>
                <c:pt idx="610">
                  <c:v>6.5359477124182774E-3</c:v>
                </c:pt>
                <c:pt idx="611">
                  <c:v>2.4096385542168752E-2</c:v>
                </c:pt>
                <c:pt idx="612">
                  <c:v>1.9447287615148356E-2</c:v>
                </c:pt>
                <c:pt idx="613">
                  <c:v>-2.0429009193054792E-3</c:v>
                </c:pt>
                <c:pt idx="614">
                  <c:v>-1.0204081632652073E-3</c:v>
                </c:pt>
                <c:pt idx="615">
                  <c:v>1.0214504596526286E-3</c:v>
                </c:pt>
                <c:pt idx="616">
                  <c:v>7.8929306794783827E-3</c:v>
                </c:pt>
                <c:pt idx="617">
                  <c:v>4.8275862068964948E-3</c:v>
                </c:pt>
                <c:pt idx="618">
                  <c:v>1.3812154696133394E-3</c:v>
                </c:pt>
                <c:pt idx="619">
                  <c:v>-3.4411562284927255E-3</c:v>
                </c:pt>
                <c:pt idx="620">
                  <c:v>-2.581293999329537E-2</c:v>
                </c:pt>
                <c:pt idx="621">
                  <c:v>-4.6713380046713437E-3</c:v>
                </c:pt>
                <c:pt idx="622">
                  <c:v>5.7046979865771341E-3</c:v>
                </c:pt>
                <c:pt idx="623">
                  <c:v>1.4986376021798309E-2</c:v>
                </c:pt>
                <c:pt idx="624">
                  <c:v>1.6268605053651797E-2</c:v>
                </c:pt>
                <c:pt idx="625">
                  <c:v>1.0493179433368249E-2</c:v>
                </c:pt>
                <c:pt idx="626">
                  <c:v>1.9978594363182278E-2</c:v>
                </c:pt>
                <c:pt idx="627">
                  <c:v>-1.1984490659146974E-2</c:v>
                </c:pt>
                <c:pt idx="628">
                  <c:v>-1.7659279778393322E-2</c:v>
                </c:pt>
                <c:pt idx="629">
                  <c:v>-1.1635865845311399E-2</c:v>
                </c:pt>
                <c:pt idx="630">
                  <c:v>1.1772853185595622E-2</c:v>
                </c:pt>
                <c:pt idx="631">
                  <c:v>8.379888268156277E-3</c:v>
                </c:pt>
                <c:pt idx="632">
                  <c:v>1.6323633782824754E-2</c:v>
                </c:pt>
                <c:pt idx="633">
                  <c:v>1.8431514275388361E-2</c:v>
                </c:pt>
                <c:pt idx="634">
                  <c:v>-3.4879665155214457E-2</c:v>
                </c:pt>
                <c:pt idx="635">
                  <c:v>5.6120659417748797E-3</c:v>
                </c:pt>
                <c:pt idx="636">
                  <c:v>4.2268404367735712E-3</c:v>
                </c:pt>
                <c:pt idx="637">
                  <c:v>-9.4207955338451166E-3</c:v>
                </c:pt>
                <c:pt idx="638">
                  <c:v>-2.7835768963117014E-3</c:v>
                </c:pt>
                <c:pt idx="639">
                  <c:v>7.3606729758148859E-3</c:v>
                </c:pt>
                <c:pt idx="640">
                  <c:v>-9.7188476223533105E-3</c:v>
                </c:pt>
                <c:pt idx="641">
                  <c:v>6.9905627403006321E-3</c:v>
                </c:pt>
                <c:pt idx="642">
                  <c:v>-8.6625086625086167E-3</c:v>
                </c:pt>
                <c:pt idx="643">
                  <c:v>4.5248868778280382E-3</c:v>
                </c:pt>
                <c:pt idx="644">
                  <c:v>4.1943376441804237E-3</c:v>
                </c:pt>
                <c:pt idx="645">
                  <c:v>-1.8188057652711143E-2</c:v>
                </c:pt>
                <c:pt idx="646">
                  <c:v>6.8681318681318437E-4</c:v>
                </c:pt>
                <c:pt idx="647">
                  <c:v>2.4096385542169418E-3</c:v>
                </c:pt>
                <c:pt idx="648">
                  <c:v>-8.5324232081911422E-3</c:v>
                </c:pt>
                <c:pt idx="649">
                  <c:v>4.8010973936900569E-3</c:v>
                </c:pt>
                <c:pt idx="650">
                  <c:v>6.5585088022093174E-3</c:v>
                </c:pt>
                <c:pt idx="651">
                  <c:v>1.4355742296918717E-2</c:v>
                </c:pt>
                <c:pt idx="652">
                  <c:v>4.9261083743841194E-3</c:v>
                </c:pt>
                <c:pt idx="653">
                  <c:v>7.0422535211278614E-4</c:v>
                </c:pt>
                <c:pt idx="654">
                  <c:v>-1.3888888888888951E-2</c:v>
                </c:pt>
                <c:pt idx="655">
                  <c:v>-2.2403258655804503E-2</c:v>
                </c:pt>
                <c:pt idx="656">
                  <c:v>-5.4017555705604403E-3</c:v>
                </c:pt>
                <c:pt idx="657">
                  <c:v>1.6123499142367104E-2</c:v>
                </c:pt>
                <c:pt idx="658">
                  <c:v>2.062564455139082E-3</c:v>
                </c:pt>
                <c:pt idx="659">
                  <c:v>9.0183836281652052E-3</c:v>
                </c:pt>
                <c:pt idx="660">
                  <c:v>3.4806822137138926E-3</c:v>
                </c:pt>
                <c:pt idx="661">
                  <c:v>-1.1355815554026094E-2</c:v>
                </c:pt>
                <c:pt idx="662">
                  <c:v>1.3783597518952639E-3</c:v>
                </c:pt>
                <c:pt idx="663">
                  <c:v>1.8245614035087732E-2</c:v>
                </c:pt>
                <c:pt idx="664">
                  <c:v>2.7027027027026973E-2</c:v>
                </c:pt>
                <c:pt idx="665">
                  <c:v>9.8253275109170257E-3</c:v>
                </c:pt>
                <c:pt idx="666">
                  <c:v>1.2527634487840889E-2</c:v>
                </c:pt>
                <c:pt idx="667">
                  <c:v>1.3064576334453237E-2</c:v>
                </c:pt>
                <c:pt idx="668">
                  <c:v>5.2532833020637604E-3</c:v>
                </c:pt>
                <c:pt idx="669">
                  <c:v>1.5238095238095273E-2</c:v>
                </c:pt>
                <c:pt idx="670">
                  <c:v>-4.9279757391963441E-3</c:v>
                </c:pt>
                <c:pt idx="671">
                  <c:v>1.5396458814472602E-2</c:v>
                </c:pt>
                <c:pt idx="672">
                  <c:v>6.9767441860464352E-3</c:v>
                </c:pt>
                <c:pt idx="673">
                  <c:v>3.8774718883294312E-4</c:v>
                </c:pt>
                <c:pt idx="674">
                  <c:v>1.2563800549666215E-2</c:v>
                </c:pt>
                <c:pt idx="675">
                  <c:v>7.9145231499802016E-3</c:v>
                </c:pt>
                <c:pt idx="676">
                  <c:v>-2.3192887514495664E-2</c:v>
                </c:pt>
                <c:pt idx="677">
                  <c:v>9.3640265314085536E-3</c:v>
                </c:pt>
                <c:pt idx="678">
                  <c:v>-3.111629716063824E-3</c:v>
                </c:pt>
                <c:pt idx="679">
                  <c:v>8.2352941176471184E-3</c:v>
                </c:pt>
                <c:pt idx="680">
                  <c:v>1.4319809069212486E-2</c:v>
                </c:pt>
                <c:pt idx="681">
                  <c:v>-2.3310023310023187E-2</c:v>
                </c:pt>
                <c:pt idx="682">
                  <c:v>9.016072128576802E-3</c:v>
                </c:pt>
                <c:pt idx="683">
                  <c:v>1.1773940345369827E-3</c:v>
                </c:pt>
                <c:pt idx="684">
                  <c:v>7.8554595443836028E-4</c:v>
                </c:pt>
                <c:pt idx="685">
                  <c:v>-1.5686274509804088E-3</c:v>
                </c:pt>
                <c:pt idx="686">
                  <c:v>-9.7087378640776656E-3</c:v>
                </c:pt>
                <c:pt idx="687">
                  <c:v>3.1164783794310758E-3</c:v>
                </c:pt>
                <c:pt idx="688">
                  <c:v>-4.0373831775700864E-2</c:v>
                </c:pt>
                <c:pt idx="689">
                  <c:v>2.177234530175709E-2</c:v>
                </c:pt>
                <c:pt idx="690">
                  <c:v>4.2612504978096322E-2</c:v>
                </c:pt>
                <c:pt idx="691">
                  <c:v>-2.1815348656018752E-2</c:v>
                </c:pt>
                <c:pt idx="692">
                  <c:v>-3.1067961165047731E-3</c:v>
                </c:pt>
                <c:pt idx="693">
                  <c:v>2.1015067406820132E-2</c:v>
                </c:pt>
                <c:pt idx="694">
                  <c:v>-1.5835312747427555E-3</c:v>
                </c:pt>
                <c:pt idx="695">
                  <c:v>7.5787794176307433E-3</c:v>
                </c:pt>
                <c:pt idx="696">
                  <c:v>7.9840319361279555E-4</c:v>
                </c:pt>
                <c:pt idx="697">
                  <c:v>-5.1628276409848572E-3</c:v>
                </c:pt>
                <c:pt idx="698">
                  <c:v>0</c:v>
                </c:pt>
                <c:pt idx="699">
                  <c:v>1.7373737373737264E-2</c:v>
                </c:pt>
                <c:pt idx="700">
                  <c:v>-2.6357199055861646E-2</c:v>
                </c:pt>
                <c:pt idx="701">
                  <c:v>2.2937625754527069E-2</c:v>
                </c:pt>
                <c:pt idx="702">
                  <c:v>1.6983834663392816E-2</c:v>
                </c:pt>
                <c:pt idx="703">
                  <c:v>-6.9091648039016906E-3</c:v>
                </c:pt>
                <c:pt idx="704">
                  <c:v>2.9067335842743569E-2</c:v>
                </c:pt>
                <c:pt idx="705">
                  <c:v>-2.7111574556830664E-3</c:v>
                </c:pt>
                <c:pt idx="706">
                  <c:v>-5.8055152394773657E-3</c:v>
                </c:pt>
                <c:pt idx="707">
                  <c:v>1.0377750103776062E-3</c:v>
                </c:pt>
                <c:pt idx="708">
                  <c:v>4.7966631908236135E-3</c:v>
                </c:pt>
                <c:pt idx="709">
                  <c:v>-2.5406504065040636E-2</c:v>
                </c:pt>
                <c:pt idx="710">
                  <c:v>-4.8543689320387218E-3</c:v>
                </c:pt>
                <c:pt idx="711">
                  <c:v>-1.3173652694610904E-2</c:v>
                </c:pt>
                <c:pt idx="712">
                  <c:v>-1.3391098857818085E-2</c:v>
                </c:pt>
                <c:pt idx="713">
                  <c:v>-1.2830482115085418E-2</c:v>
                </c:pt>
                <c:pt idx="714">
                  <c:v>2.3382696804363778E-3</c:v>
                </c:pt>
                <c:pt idx="715">
                  <c:v>-1.3835511145272816E-2</c:v>
                </c:pt>
                <c:pt idx="716">
                  <c:v>4.245465071401E-3</c:v>
                </c:pt>
                <c:pt idx="717">
                  <c:v>4.4547470268091027E-2</c:v>
                </c:pt>
                <c:pt idx="718">
                  <c:v>-1.4109697933227361E-2</c:v>
                </c:pt>
                <c:pt idx="719">
                  <c:v>1.2067578439259874E-2</c:v>
                </c:pt>
                <c:pt idx="720">
                  <c:v>3.4308779011100743E-3</c:v>
                </c:pt>
                <c:pt idx="721">
                  <c:v>-1.9588444796201032E-2</c:v>
                </c:pt>
                <c:pt idx="722">
                  <c:v>-2.2437137330754475E-2</c:v>
                </c:pt>
                <c:pt idx="723">
                  <c:v>-1.5987818804720111E-2</c:v>
                </c:pt>
                <c:pt idx="724">
                  <c:v>7.2852760736197286E-3</c:v>
                </c:pt>
                <c:pt idx="725">
                  <c:v>1.6764132553606315E-2</c:v>
                </c:pt>
                <c:pt idx="726">
                  <c:v>3.1286664059444469E-3</c:v>
                </c:pt>
                <c:pt idx="727">
                  <c:v>2.7450980392156321E-3</c:v>
                </c:pt>
                <c:pt idx="728">
                  <c:v>-4.2951971885981655E-3</c:v>
                </c:pt>
                <c:pt idx="729">
                  <c:v>-1.3102119460500994E-2</c:v>
                </c:pt>
                <c:pt idx="730">
                  <c:v>-2.6631657914478635E-2</c:v>
                </c:pt>
                <c:pt idx="731">
                  <c:v>5.4171609331751691E-2</c:v>
                </c:pt>
                <c:pt idx="732">
                  <c:v>-1.1848341232227888E-3</c:v>
                </c:pt>
                <c:pt idx="733">
                  <c:v>-2.2771130837514475E-2</c:v>
                </c:pt>
                <c:pt idx="734">
                  <c:v>-7.2796934865900775E-3</c:v>
                </c:pt>
                <c:pt idx="735">
                  <c:v>1.87353629976581E-2</c:v>
                </c:pt>
                <c:pt idx="736">
                  <c:v>-1.4236244709503576E-2</c:v>
                </c:pt>
                <c:pt idx="737">
                  <c:v>6.194347657762389E-3</c:v>
                </c:pt>
                <c:pt idx="738">
                  <c:v>-8.8257866462010393E-3</c:v>
                </c:pt>
                <c:pt idx="739">
                  <c:v>1.0469174098487688E-2</c:v>
                </c:pt>
                <c:pt idx="740">
                  <c:v>1.4555468135326377E-2</c:v>
                </c:pt>
                <c:pt idx="741">
                  <c:v>1.6393442622950838E-2</c:v>
                </c:pt>
                <c:pt idx="742">
                  <c:v>4.3605257667431729E-2</c:v>
                </c:pt>
                <c:pt idx="743">
                  <c:v>2.0868113522531928E-4</c:v>
                </c:pt>
                <c:pt idx="744">
                  <c:v>9.6923725242310521E-3</c:v>
                </c:pt>
                <c:pt idx="745">
                  <c:v>1.8236429950654331E-2</c:v>
                </c:pt>
                <c:pt idx="746">
                  <c:v>-3.0775629028904183E-2</c:v>
                </c:pt>
                <c:pt idx="747">
                  <c:v>1.7562420651713984E-2</c:v>
                </c:pt>
                <c:pt idx="748">
                  <c:v>-1.8483904465212864E-2</c:v>
                </c:pt>
                <c:pt idx="749">
                  <c:v>1.7110266159695797E-2</c:v>
                </c:pt>
                <c:pt idx="750">
                  <c:v>-2.7326895418122055E-2</c:v>
                </c:pt>
                <c:pt idx="751">
                  <c:v>-1.8552127445049416E-2</c:v>
                </c:pt>
                <c:pt idx="752">
                  <c:v>1.8902814875693563E-2</c:v>
                </c:pt>
                <c:pt idx="753">
                  <c:v>2.140608604407146E-2</c:v>
                </c:pt>
                <c:pt idx="754">
                  <c:v>-1.6105719595292167E-2</c:v>
                </c:pt>
                <c:pt idx="755">
                  <c:v>2.2808870116156177E-2</c:v>
                </c:pt>
                <c:pt idx="756">
                  <c:v>-8.9995814148179365E-3</c:v>
                </c:pt>
                <c:pt idx="757">
                  <c:v>-7.6843198338525376E-3</c:v>
                </c:pt>
                <c:pt idx="758">
                  <c:v>2.3596938775510168E-2</c:v>
                </c:pt>
                <c:pt idx="759">
                  <c:v>-2.0000000000000018E-2</c:v>
                </c:pt>
                <c:pt idx="760">
                  <c:v>-1.2484394506866447E-3</c:v>
                </c:pt>
                <c:pt idx="761">
                  <c:v>5.0188205771644068E-3</c:v>
                </c:pt>
                <c:pt idx="762">
                  <c:v>-1.6858552631578982E-2</c:v>
                </c:pt>
                <c:pt idx="763">
                  <c:v>4.1135335252984184E-4</c:v>
                </c:pt>
                <c:pt idx="764">
                  <c:v>-2.7600000000000069E-2</c:v>
                </c:pt>
                <c:pt idx="765">
                  <c:v>-2.7921818907060691E-3</c:v>
                </c:pt>
                <c:pt idx="766">
                  <c:v>-3.1809145129223504E-3</c:v>
                </c:pt>
                <c:pt idx="767">
                  <c:v>1.1461894228835812E-2</c:v>
                </c:pt>
                <c:pt idx="768">
                  <c:v>3.1528728479568446E-2</c:v>
                </c:pt>
                <c:pt idx="769">
                  <c:v>-3.5138486978090189E-3</c:v>
                </c:pt>
                <c:pt idx="770">
                  <c:v>1.7241379310344751E-2</c:v>
                </c:pt>
                <c:pt idx="771">
                  <c:v>-1.938144329896907E-2</c:v>
                </c:pt>
                <c:pt idx="772">
                  <c:v>-1.0204081632653073E-2</c:v>
                </c:pt>
                <c:pt idx="773">
                  <c:v>5.9536029562718973E-3</c:v>
                </c:pt>
                <c:pt idx="774">
                  <c:v>-1.8442622950819443E-3</c:v>
                </c:pt>
                <c:pt idx="775">
                  <c:v>1.9214703425229684E-2</c:v>
                </c:pt>
                <c:pt idx="776">
                  <c:v>6.3051702395966469E-3</c:v>
                </c:pt>
                <c:pt idx="777">
                  <c:v>2.4106758501936998E-2</c:v>
                </c:pt>
                <c:pt idx="778">
                  <c:v>-3.2181935207036272E-3</c:v>
                </c:pt>
                <c:pt idx="779">
                  <c:v>3.8084632516703909E-2</c:v>
                </c:pt>
                <c:pt idx="780">
                  <c:v>2.0454545454545503E-2</c:v>
                </c:pt>
                <c:pt idx="781">
                  <c:v>1.8518518518518379E-2</c:v>
                </c:pt>
                <c:pt idx="782">
                  <c:v>1.432261094153553E-2</c:v>
                </c:pt>
                <c:pt idx="783">
                  <c:v>2.1098058019659582E-2</c:v>
                </c:pt>
                <c:pt idx="784">
                  <c:v>1.5088829398880454E-2</c:v>
                </c:pt>
                <c:pt idx="785">
                  <c:v>-1.7006802721086789E-3</c:v>
                </c:pt>
                <c:pt idx="786">
                  <c:v>3.6576444769567118E-3</c:v>
                </c:pt>
                <c:pt idx="787">
                  <c:v>-1.0853835021707781E-2</c:v>
                </c:pt>
                <c:pt idx="788">
                  <c:v>-1.0501193317422386E-2</c:v>
                </c:pt>
                <c:pt idx="789">
                  <c:v>-1.6678579938050886E-3</c:v>
                </c:pt>
                <c:pt idx="790">
                  <c:v>6.7162389062125349E-3</c:v>
                </c:pt>
                <c:pt idx="791">
                  <c:v>1.2876579203109806E-2</c:v>
                </c:pt>
                <c:pt idx="792">
                  <c:v>1.3793103448275668E-2</c:v>
                </c:pt>
                <c:pt idx="793">
                  <c:v>-4.4139283962726372E-3</c:v>
                </c:pt>
                <c:pt idx="794">
                  <c:v>-6.8192888455917977E-3</c:v>
                </c:pt>
                <c:pt idx="795">
                  <c:v>-4.868549172345471E-4</c:v>
                </c:pt>
                <c:pt idx="796">
                  <c:v>3.190153227832182E-2</c:v>
                </c:pt>
                <c:pt idx="797">
                  <c:v>3.023431594860293E-3</c:v>
                </c:pt>
                <c:pt idx="798">
                  <c:v>-1.9757964929612348E-2</c:v>
                </c:pt>
                <c:pt idx="799">
                  <c:v>1.9642407454041777E-2</c:v>
                </c:pt>
                <c:pt idx="800">
                  <c:v>7.5604838709675271E-4</c:v>
                </c:pt>
                <c:pt idx="801">
                  <c:v>5.6724367509986662E-2</c:v>
                </c:pt>
                <c:pt idx="802">
                  <c:v>-7.1390798519302967E-3</c:v>
                </c:pt>
                <c:pt idx="803">
                  <c:v>3.9868023095958272E-2</c:v>
                </c:pt>
                <c:pt idx="804">
                  <c:v>1.0277777777777608E-2</c:v>
                </c:pt>
                <c:pt idx="805">
                  <c:v>2.5056947608200542E-2</c:v>
                </c:pt>
                <c:pt idx="806">
                  <c:v>2.211874272409764E-2</c:v>
                </c:pt>
                <c:pt idx="807">
                  <c:v>6.7389393495458361E-3</c:v>
                </c:pt>
                <c:pt idx="808">
                  <c:v>-2.2063037249283601E-2</c:v>
                </c:pt>
                <c:pt idx="809">
                  <c:v>-5.6756756756756843E-2</c:v>
                </c:pt>
                <c:pt idx="810">
                  <c:v>2.7100271002711285E-3</c:v>
                </c:pt>
                <c:pt idx="811">
                  <c:v>-5.2388289676425281E-2</c:v>
                </c:pt>
                <c:pt idx="812">
                  <c:v>4.3967828418230548E-2</c:v>
                </c:pt>
                <c:pt idx="813">
                  <c:v>-3.4731498797756499E-3</c:v>
                </c:pt>
                <c:pt idx="814">
                  <c:v>-1.2140406439693829E-2</c:v>
                </c:pt>
                <c:pt idx="815">
                  <c:v>3.130103429504616E-2</c:v>
                </c:pt>
                <c:pt idx="816">
                  <c:v>-1.630434782608603E-3</c:v>
                </c:pt>
                <c:pt idx="817">
                  <c:v>4.1018387553040991E-2</c:v>
                </c:pt>
                <c:pt idx="818">
                  <c:v>-4.2005420054200493E-2</c:v>
                </c:pt>
                <c:pt idx="819">
                  <c:v>2.9899429192714599E-3</c:v>
                </c:pt>
                <c:pt idx="820">
                  <c:v>-4.5995670995671034E-3</c:v>
                </c:pt>
                <c:pt idx="821">
                  <c:v>1.5663643858202736E-2</c:v>
                </c:pt>
                <c:pt idx="822">
                  <c:v>1.0272071071626865E-2</c:v>
                </c:pt>
                <c:pt idx="823">
                  <c:v>-1.8528610354223374E-2</c:v>
                </c:pt>
                <c:pt idx="824">
                  <c:v>7.4114740598407725E-3</c:v>
                </c:pt>
                <c:pt idx="825">
                  <c:v>7.1882775781033637E-3</c:v>
                </c:pt>
                <c:pt idx="826">
                  <c:v>1.973498731322243E-2</c:v>
                </c:pt>
                <c:pt idx="827">
                  <c:v>-3.9314799213704399E-3</c:v>
                </c:pt>
                <c:pt idx="828">
                  <c:v>1.8010291595197403E-2</c:v>
                </c:pt>
                <c:pt idx="829">
                  <c:v>-1.9971469329529423E-3</c:v>
                </c:pt>
                <c:pt idx="830">
                  <c:v>-3.6952814098920594E-3</c:v>
                </c:pt>
                <c:pt idx="831">
                  <c:v>1.2665515256188753E-2</c:v>
                </c:pt>
                <c:pt idx="832">
                  <c:v>-1.3068181818181812E-2</c:v>
                </c:pt>
                <c:pt idx="833">
                  <c:v>0</c:v>
                </c:pt>
                <c:pt idx="834">
                  <c:v>1.9698725376593229E-2</c:v>
                </c:pt>
                <c:pt idx="835">
                  <c:v>-1.5682919874536516E-2</c:v>
                </c:pt>
                <c:pt idx="836">
                  <c:v>-3.9178082191780761E-2</c:v>
                </c:pt>
                <c:pt idx="837">
                  <c:v>-1.9344438473938741E-2</c:v>
                </c:pt>
                <c:pt idx="838">
                  <c:v>-1.871869232797263E-2</c:v>
                </c:pt>
                <c:pt idx="839">
                  <c:v>3.2389765922699931E-2</c:v>
                </c:pt>
                <c:pt idx="840">
                  <c:v>4.3453564328315819E-2</c:v>
                </c:pt>
                <c:pt idx="841">
                  <c:v>9.171682430495931E-3</c:v>
                </c:pt>
                <c:pt idx="842">
                  <c:v>1.6904692509472463E-2</c:v>
                </c:pt>
                <c:pt idx="843">
                  <c:v>-4.6417174354510538E-3</c:v>
                </c:pt>
                <c:pt idx="844">
                  <c:v>7.8947368421051767E-3</c:v>
                </c:pt>
                <c:pt idx="845">
                  <c:v>-7.8328981723236879E-3</c:v>
                </c:pt>
                <c:pt idx="846">
                  <c:v>2.0728457210541729E-2</c:v>
                </c:pt>
                <c:pt idx="847">
                  <c:v>1.1380652890086829E-2</c:v>
                </c:pt>
                <c:pt idx="848">
                  <c:v>-2.6881720430106393E-3</c:v>
                </c:pt>
                <c:pt idx="849">
                  <c:v>3.0788177339901468E-2</c:v>
                </c:pt>
                <c:pt idx="850">
                  <c:v>9.2449922958381947E-4</c:v>
                </c:pt>
                <c:pt idx="851">
                  <c:v>1.5432098765433278E-3</c:v>
                </c:pt>
                <c:pt idx="852">
                  <c:v>-6.7443286327406593E-3</c:v>
                </c:pt>
                <c:pt idx="853">
                  <c:v>-1.6284680337756319E-2</c:v>
                </c:pt>
                <c:pt idx="854">
                  <c:v>1.9366738395327321E-2</c:v>
                </c:pt>
                <c:pt idx="855">
                  <c:v>4.9428483163425074E-3</c:v>
                </c:pt>
                <c:pt idx="856">
                  <c:v>1.0299625468164653E-2</c:v>
                </c:pt>
                <c:pt idx="857">
                  <c:v>6.2460961898791467E-4</c:v>
                </c:pt>
                <c:pt idx="858">
                  <c:v>-6.5156686317093815E-3</c:v>
                </c:pt>
                <c:pt idx="859">
                  <c:v>-1.1652867218644669E-2</c:v>
                </c:pt>
                <c:pt idx="860">
                  <c:v>-1.0318664643399145E-2</c:v>
                </c:pt>
                <c:pt idx="861">
                  <c:v>2.1289537712896323E-3</c:v>
                </c:pt>
                <c:pt idx="862">
                  <c:v>-1.7921146953404854E-2</c:v>
                </c:pt>
                <c:pt idx="863">
                  <c:v>-1.209796400118035E-2</c:v>
                </c:pt>
                <c:pt idx="864">
                  <c:v>3.6391437308868513E-2</c:v>
                </c:pt>
                <c:pt idx="865">
                  <c:v>2.2833906787613545E-2</c:v>
                </c:pt>
                <c:pt idx="866">
                  <c:v>-9.603469640644402E-3</c:v>
                </c:pt>
                <c:pt idx="867">
                  <c:v>6.5481758652947697E-3</c:v>
                </c:pt>
                <c:pt idx="868">
                  <c:v>-9.573810994441101E-3</c:v>
                </c:pt>
                <c:pt idx="869">
                  <c:v>1.5047021943573879E-2</c:v>
                </c:pt>
                <c:pt idx="870">
                  <c:v>-2.2372050260496601E-2</c:v>
                </c:pt>
                <c:pt idx="871">
                  <c:v>9.2024539877311184E-4</c:v>
                </c:pt>
                <c:pt idx="872">
                  <c:v>-1.7184202592704256E-2</c:v>
                </c:pt>
                <c:pt idx="873">
                  <c:v>-9.0361445783138095E-4</c:v>
                </c:pt>
                <c:pt idx="874">
                  <c:v>9.4253572514442219E-3</c:v>
                </c:pt>
                <c:pt idx="875">
                  <c:v>-4.3895348837209247E-2</c:v>
                </c:pt>
                <c:pt idx="876">
                  <c:v>2.3200475907198204E-2</c:v>
                </c:pt>
                <c:pt idx="877">
                  <c:v>-1.5231400117164728E-2</c:v>
                </c:pt>
                <c:pt idx="878">
                  <c:v>1.637392080976463E-2</c:v>
                </c:pt>
                <c:pt idx="879">
                  <c:v>-2.6376811594202798E-2</c:v>
                </c:pt>
                <c:pt idx="880">
                  <c:v>2.4346793349168561E-2</c:v>
                </c:pt>
                <c:pt idx="881">
                  <c:v>1.3541980138429111E-2</c:v>
                </c:pt>
                <c:pt idx="882">
                  <c:v>-2.2359517505148752E-2</c:v>
                </c:pt>
                <c:pt idx="883">
                  <c:v>-1.7061885482937966E-2</c:v>
                </c:pt>
                <c:pt idx="884">
                  <c:v>1.288810779144689E-2</c:v>
                </c:pt>
                <c:pt idx="885">
                  <c:v>-1.4718614718614687E-2</c:v>
                </c:pt>
                <c:pt idx="886">
                  <c:v>1.4344262295082011E-2</c:v>
                </c:pt>
                <c:pt idx="887">
                  <c:v>0</c:v>
                </c:pt>
                <c:pt idx="888">
                  <c:v>-1.0141987829614618E-2</c:v>
                </c:pt>
                <c:pt idx="889">
                  <c:v>-8.9029293509478302E-3</c:v>
                </c:pt>
                <c:pt idx="890">
                  <c:v>1.9320843091334972E-2</c:v>
                </c:pt>
                <c:pt idx="891">
                  <c:v>7.9669519032161684E-3</c:v>
                </c:pt>
                <c:pt idx="892">
                  <c:v>-2.165127020785218E-2</c:v>
                </c:pt>
                <c:pt idx="893">
                  <c:v>1.1091652072387603E-2</c:v>
                </c:pt>
                <c:pt idx="894">
                  <c:v>6.4629847238542038E-3</c:v>
                </c:pt>
                <c:pt idx="895">
                  <c:v>-2.2681596325007103E-2</c:v>
                </c:pt>
                <c:pt idx="896">
                  <c:v>1.54518950437319E-2</c:v>
                </c:pt>
                <c:pt idx="897">
                  <c:v>-2.6170398371621051E-3</c:v>
                </c:pt>
                <c:pt idx="898">
                  <c:v>-1.1497556769186512E-2</c:v>
                </c:pt>
                <c:pt idx="899">
                  <c:v>-2.9296875000000111E-2</c:v>
                </c:pt>
                <c:pt idx="900">
                  <c:v>9.009009009008917E-3</c:v>
                </c:pt>
                <c:pt idx="901">
                  <c:v>8.2316207777464179E-3</c:v>
                </c:pt>
                <c:pt idx="902">
                  <c:v>2.5611838360841688E-3</c:v>
                </c:pt>
                <c:pt idx="903">
                  <c:v>1.1396011396012096E-3</c:v>
                </c:pt>
                <c:pt idx="904">
                  <c:v>1.2694748990190519E-2</c:v>
                </c:pt>
                <c:pt idx="905">
                  <c:v>2.3324475937407607E-2</c:v>
                </c:pt>
                <c:pt idx="906">
                  <c:v>-4.4091710758379365E-3</c:v>
                </c:pt>
                <c:pt idx="907">
                  <c:v>1.0995542347697063E-2</c:v>
                </c:pt>
                <c:pt idx="908">
                  <c:v>-4.9435028248587587E-2</c:v>
                </c:pt>
                <c:pt idx="909">
                  <c:v>3.6299765807962681E-2</c:v>
                </c:pt>
                <c:pt idx="910">
                  <c:v>-1.6412323639504733E-2</c:v>
                </c:pt>
                <c:pt idx="911">
                  <c:v>-2.7170868347339061E-2</c:v>
                </c:pt>
                <c:pt idx="912">
                  <c:v>3.238866396761142E-2</c:v>
                </c:pt>
                <c:pt idx="913">
                  <c:v>-1.1152416356877359E-2</c:v>
                </c:pt>
                <c:pt idx="914">
                  <c:v>8.3621683967705085E-3</c:v>
                </c:pt>
                <c:pt idx="915">
                  <c:v>2.9385574354407806E-2</c:v>
                </c:pt>
                <c:pt idx="916">
                  <c:v>7.1748878923765247E-3</c:v>
                </c:pt>
                <c:pt idx="917">
                  <c:v>-4.0722684255807162E-2</c:v>
                </c:pt>
                <c:pt idx="918">
                  <c:v>5.8270106221547602E-2</c:v>
                </c:pt>
                <c:pt idx="919">
                  <c:v>-1.3177598083258357E-2</c:v>
                </c:pt>
                <c:pt idx="920">
                  <c:v>4.8680904522613089E-2</c:v>
                </c:pt>
                <c:pt idx="921">
                  <c:v>1.9532500800512276E-2</c:v>
                </c:pt>
                <c:pt idx="922">
                  <c:v>-2.0696142991533439E-2</c:v>
                </c:pt>
                <c:pt idx="923">
                  <c:v>-1.5132798023471339E-2</c:v>
                </c:pt>
                <c:pt idx="924">
                  <c:v>4.3424317617866137E-3</c:v>
                </c:pt>
                <c:pt idx="925">
                  <c:v>-1.4067278287461793E-2</c:v>
                </c:pt>
                <c:pt idx="926">
                  <c:v>5.3818884950048496E-2</c:v>
                </c:pt>
                <c:pt idx="927">
                  <c:v>-2.892030848329008E-3</c:v>
                </c:pt>
                <c:pt idx="928">
                  <c:v>-2.4145500156788957E-2</c:v>
                </c:pt>
                <c:pt idx="929">
                  <c:v>-2.6853829722307099E-2</c:v>
                </c:pt>
                <c:pt idx="930">
                  <c:v>1.4865283369464244E-2</c:v>
                </c:pt>
                <c:pt idx="931">
                  <c:v>-1.4948139109212999E-2</c:v>
                </c:pt>
                <c:pt idx="932">
                  <c:v>-1.5319915890657843E-2</c:v>
                </c:pt>
                <c:pt idx="933">
                  <c:v>2.6518655565834104E-2</c:v>
                </c:pt>
                <c:pt idx="934">
                  <c:v>-2.7877697841726556E-2</c:v>
                </c:pt>
                <c:pt idx="935">
                  <c:v>1.6453382084095081E-2</c:v>
                </c:pt>
                <c:pt idx="936">
                  <c:v>-4.3148688046647177E-2</c:v>
                </c:pt>
                <c:pt idx="937">
                  <c:v>-1.0957324106113053E-2</c:v>
                </c:pt>
                <c:pt idx="938">
                  <c:v>6.6763425253990594E-3</c:v>
                </c:pt>
                <c:pt idx="939">
                  <c:v>8.4894613583139655E-3</c:v>
                </c:pt>
                <c:pt idx="940">
                  <c:v>4.849600982197666E-2</c:v>
                </c:pt>
                <c:pt idx="941">
                  <c:v>-1.7194570135746656E-2</c:v>
                </c:pt>
                <c:pt idx="942">
                  <c:v>-1.0152284263959532E-2</c:v>
                </c:pt>
                <c:pt idx="943">
                  <c:v>-1.4999999999999902E-2</c:v>
                </c:pt>
                <c:pt idx="944">
                  <c:v>-3.546099290780147E-2</c:v>
                </c:pt>
                <c:pt idx="945">
                  <c:v>2.1147161066048525E-2</c:v>
                </c:pt>
                <c:pt idx="946">
                  <c:v>5.083713850837146E-2</c:v>
                </c:pt>
                <c:pt idx="947">
                  <c:v>-1.0840108401083959E-2</c:v>
                </c:pt>
                <c:pt idx="948">
                  <c:v>-1.4540059347181056E-2</c:v>
                </c:pt>
                <c:pt idx="949">
                  <c:v>2.5875190258751957E-2</c:v>
                </c:pt>
                <c:pt idx="950">
                  <c:v>6.4338235294116863E-3</c:v>
                </c:pt>
                <c:pt idx="951">
                  <c:v>-1.0909090909090868E-2</c:v>
                </c:pt>
                <c:pt idx="952">
                  <c:v>-7.5187969924812581E-3</c:v>
                </c:pt>
                <c:pt idx="953">
                  <c:v>6.9131832797427517E-2</c:v>
                </c:pt>
                <c:pt idx="954">
                  <c:v>-2.8124999999999956E-2</c:v>
                </c:pt>
                <c:pt idx="955">
                  <c:v>-1.2040753318925623E-2</c:v>
                </c:pt>
                <c:pt idx="956">
                  <c:v>-2.7035145689396134E-2</c:v>
                </c:pt>
                <c:pt idx="957">
                  <c:v>-2.0882352941176463E-2</c:v>
                </c:pt>
                <c:pt idx="958">
                  <c:v>2.6260187141563529E-2</c:v>
                </c:pt>
                <c:pt idx="959">
                  <c:v>-3.6918604651162701E-2</c:v>
                </c:pt>
                <c:pt idx="960">
                  <c:v>8.7976539589442737E-3</c:v>
                </c:pt>
                <c:pt idx="961">
                  <c:v>5.0847457627118509E-2</c:v>
                </c:pt>
                <c:pt idx="962">
                  <c:v>0.13461538461538458</c:v>
                </c:pt>
                <c:pt idx="963">
                  <c:v>-2.2890331397335095E-2</c:v>
                </c:pt>
                <c:pt idx="964">
                  <c:v>8.3271650629163529E-2</c:v>
                </c:pt>
                <c:pt idx="965">
                  <c:v>-1.74545454545455E-2</c:v>
                </c:pt>
                <c:pt idx="966">
                  <c:v>1.8518518518518601E-2</c:v>
                </c:pt>
                <c:pt idx="967">
                  <c:v>-1.4238773274917849E-2</c:v>
                </c:pt>
                <c:pt idx="968">
                  <c:v>-7.7777777777777724E-2</c:v>
                </c:pt>
                <c:pt idx="969">
                  <c:v>0.14230769230769225</c:v>
                </c:pt>
                <c:pt idx="970">
                  <c:v>-0.11444141689373299</c:v>
                </c:pt>
                <c:pt idx="971">
                  <c:v>-2.5879230258792352E-2</c:v>
                </c:pt>
                <c:pt idx="972">
                  <c:v>-1.2450851900393189E-2</c:v>
                </c:pt>
                <c:pt idx="973">
                  <c:v>-9.4899169632265745E-2</c:v>
                </c:pt>
                <c:pt idx="974">
                  <c:v>-1.5474452554744555E-2</c:v>
                </c:pt>
                <c:pt idx="975">
                  <c:v>-2.1428571428571463E-2</c:v>
                </c:pt>
                <c:pt idx="976">
                  <c:v>1.449275362318847E-2</c:v>
                </c:pt>
                <c:pt idx="977">
                  <c:v>2.0331106593087789E-3</c:v>
                </c:pt>
                <c:pt idx="978">
                  <c:v>-2.2430437251561575E-2</c:v>
                </c:pt>
                <c:pt idx="979">
                  <c:v>-1.1344299489506326E-3</c:v>
                </c:pt>
                <c:pt idx="980">
                  <c:v>-1.2324929971988974E-2</c:v>
                </c:pt>
                <c:pt idx="981">
                  <c:v>1.6225448334756587E-2</c:v>
                </c:pt>
                <c:pt idx="982">
                  <c:v>-8.5324232081895879E-4</c:v>
                </c:pt>
                <c:pt idx="983">
                  <c:v>-5.3566621803499359E-2</c:v>
                </c:pt>
                <c:pt idx="984">
                  <c:v>-2.8758169934640532E-2</c:v>
                </c:pt>
                <c:pt idx="985">
                  <c:v>-2.0235655737704916E-2</c:v>
                </c:pt>
                <c:pt idx="986">
                  <c:v>3.7194473963868102E-2</c:v>
                </c:pt>
                <c:pt idx="987">
                  <c:v>-1.6204913748039673E-2</c:v>
                </c:pt>
                <c:pt idx="988">
                  <c:v>4.1994750656166868E-3</c:v>
                </c:pt>
                <c:pt idx="989">
                  <c:v>-1.4230271668822736E-2</c:v>
                </c:pt>
                <c:pt idx="990">
                  <c:v>-1.6789620961587426E-2</c:v>
                </c:pt>
                <c:pt idx="991">
                  <c:v>1.7076326002587461E-2</c:v>
                </c:pt>
                <c:pt idx="992">
                  <c:v>-2.7183488547696921E-2</c:v>
                </c:pt>
                <c:pt idx="993">
                  <c:v>2.6349780418496449E-2</c:v>
                </c:pt>
                <c:pt idx="994">
                  <c:v>-2.2227835311947497E-2</c:v>
                </c:pt>
                <c:pt idx="995">
                  <c:v>-2.0292006928977813E-2</c:v>
                </c:pt>
                <c:pt idx="996">
                  <c:v>1.1261261261261257E-2</c:v>
                </c:pt>
                <c:pt idx="997">
                  <c:v>1.3441541973116866E-2</c:v>
                </c:pt>
                <c:pt idx="998">
                  <c:v>1.1025641025641075E-2</c:v>
                </c:pt>
                <c:pt idx="999">
                  <c:v>-1.4155712841253831E-2</c:v>
                </c:pt>
                <c:pt idx="1000">
                  <c:v>-2.0064404260589419E-2</c:v>
                </c:pt>
                <c:pt idx="1001">
                  <c:v>7.4868979286248916E-3</c:v>
                </c:pt>
                <c:pt idx="1002">
                  <c:v>3.1137416366443738E-2</c:v>
                </c:pt>
                <c:pt idx="1003">
                  <c:v>-4.1676942046855681E-2</c:v>
                </c:pt>
                <c:pt idx="1004">
                  <c:v>5.2057511155179093E-3</c:v>
                </c:pt>
                <c:pt idx="1005">
                  <c:v>-2.7717522294528729E-2</c:v>
                </c:pt>
                <c:pt idx="1006">
                  <c:v>2.6218154835518259E-2</c:v>
                </c:pt>
                <c:pt idx="1007">
                  <c:v>-2.2249093107617912E-2</c:v>
                </c:pt>
                <c:pt idx="1008">
                  <c:v>-3.1615925058548044E-2</c:v>
                </c:pt>
                <c:pt idx="1009">
                  <c:v>4.6860356138722636E-4</c:v>
                </c:pt>
                <c:pt idx="1010">
                  <c:v>-9.3632958801492805E-4</c:v>
                </c:pt>
                <c:pt idx="1011">
                  <c:v>2.7169992786727493E-2</c:v>
                </c:pt>
                <c:pt idx="1012">
                  <c:v>1.9362745098039369E-2</c:v>
                </c:pt>
                <c:pt idx="1013">
                  <c:v>2.2107590272659738E-3</c:v>
                </c:pt>
                <c:pt idx="1014">
                  <c:v>-1.0452114730189588E-2</c:v>
                </c:pt>
                <c:pt idx="1015">
                  <c:v>-4.8590864917386067E-4</c:v>
                </c:pt>
                <c:pt idx="1016">
                  <c:v>2.2100819468586774E-2</c:v>
                </c:pt>
                <c:pt idx="1017">
                  <c:v>4.9912652857500017E-3</c:v>
                </c:pt>
                <c:pt idx="1018">
                  <c:v>-4.9887752556754261E-4</c:v>
                </c:pt>
                <c:pt idx="1019">
                  <c:v>-1.2318305001231877E-2</c:v>
                </c:pt>
                <c:pt idx="1020">
                  <c:v>1.2977289742949871E-2</c:v>
                </c:pt>
                <c:pt idx="1021">
                  <c:v>-1.3782919025350782E-2</c:v>
                </c:pt>
                <c:pt idx="1022">
                  <c:v>-3.9225300318704859E-3</c:v>
                </c:pt>
                <c:pt idx="1023">
                  <c:v>-2.4455857177794194E-3</c:v>
                </c:pt>
                <c:pt idx="1024">
                  <c:v>1.4136904761904878E-2</c:v>
                </c:pt>
                <c:pt idx="1025">
                  <c:v>3.9840637450199168E-3</c:v>
                </c:pt>
                <c:pt idx="1026">
                  <c:v>-6.923837784371889E-3</c:v>
                </c:pt>
                <c:pt idx="1027">
                  <c:v>3.9721946375370631E-3</c:v>
                </c:pt>
                <c:pt idx="1028">
                  <c:v>-1.5158924205378899E-2</c:v>
                </c:pt>
                <c:pt idx="1029">
                  <c:v>-2.4390243902439046E-3</c:v>
                </c:pt>
                <c:pt idx="1030">
                  <c:v>-7.2639225181597711E-3</c:v>
                </c:pt>
                <c:pt idx="1031">
                  <c:v>-1.8769303872653964E-2</c:v>
                </c:pt>
                <c:pt idx="1032">
                  <c:v>7.1787508973439884E-3</c:v>
                </c:pt>
                <c:pt idx="1033">
                  <c:v>-9.7156398104266684E-3</c:v>
                </c:pt>
                <c:pt idx="1034">
                  <c:v>2.0309477756286443E-2</c:v>
                </c:pt>
                <c:pt idx="1035">
                  <c:v>6.5155807365439022E-2</c:v>
                </c:pt>
                <c:pt idx="1036">
                  <c:v>3.877973112719646E-3</c:v>
                </c:pt>
                <c:pt idx="1037">
                  <c:v>-2.8357824181489688E-3</c:v>
                </c:pt>
                <c:pt idx="1038">
                  <c:v>-2.4641689715866333E-2</c:v>
                </c:pt>
                <c:pt idx="1039">
                  <c:v>-9.2177379172894147E-3</c:v>
                </c:pt>
                <c:pt idx="1040">
                  <c:v>2.4240877774942771E-2</c:v>
                </c:pt>
                <c:pt idx="1041">
                  <c:v>2.8147389969293002E-3</c:v>
                </c:pt>
                <c:pt idx="1042">
                  <c:v>2.2768908662653686E-2</c:v>
                </c:pt>
                <c:pt idx="1043">
                  <c:v>2.4122219244170351E-2</c:v>
                </c:pt>
                <c:pt idx="1044">
                  <c:v>-3.2059845044081214E-3</c:v>
                </c:pt>
                <c:pt idx="1045">
                  <c:v>-8.4768211920529524E-3</c:v>
                </c:pt>
                <c:pt idx="1046">
                  <c:v>1.7520215633423097E-2</c:v>
                </c:pt>
                <c:pt idx="1047">
                  <c:v>7.0575461454940314E-3</c:v>
                </c:pt>
                <c:pt idx="1048">
                  <c:v>7.6586433260394937E-3</c:v>
                </c:pt>
                <c:pt idx="1049">
                  <c:v>3.293084522502765E-3</c:v>
                </c:pt>
                <c:pt idx="1050">
                  <c:v>-1.1662598318416095E-2</c:v>
                </c:pt>
                <c:pt idx="1051">
                  <c:v>-2.4350649350650677E-3</c:v>
                </c:pt>
                <c:pt idx="1052">
                  <c:v>-6.4516129032258229E-3</c:v>
                </c:pt>
                <c:pt idx="1053">
                  <c:v>-1.1689691817215686E-2</c:v>
                </c:pt>
                <c:pt idx="1054">
                  <c:v>1.4281864726488847E-2</c:v>
                </c:pt>
                <c:pt idx="1055">
                  <c:v>4.8305084745762672E-2</c:v>
                </c:pt>
                <c:pt idx="1056">
                  <c:v>1.0562375107050936E-2</c:v>
                </c:pt>
                <c:pt idx="1057">
                  <c:v>-7.367526211391251E-3</c:v>
                </c:pt>
                <c:pt idx="1058">
                  <c:v>3.4119988626670761E-3</c:v>
                </c:pt>
                <c:pt idx="1059">
                  <c:v>1.8239722061378139E-2</c:v>
                </c:pt>
                <c:pt idx="1060">
                  <c:v>-4.0369088811995635E-3</c:v>
                </c:pt>
                <c:pt idx="1061">
                  <c:v>-1.1965811965812034E-2</c:v>
                </c:pt>
                <c:pt idx="1062">
                  <c:v>-1.1267605633802802E-2</c:v>
                </c:pt>
                <c:pt idx="1063">
                  <c:v>-1.8523638374343454E-2</c:v>
                </c:pt>
                <c:pt idx="1064">
                  <c:v>0.11326562019082798</c:v>
                </c:pt>
                <c:pt idx="1065">
                  <c:v>9.3196644920783278E-3</c:v>
                </c:pt>
                <c:pt idx="1066">
                  <c:v>-2.7881040892194786E-3</c:v>
                </c:pt>
                <c:pt idx="1067">
                  <c:v>-6.7692307692307496E-3</c:v>
                </c:pt>
                <c:pt idx="1068">
                  <c:v>1.0258004351880512E-2</c:v>
                </c:pt>
                <c:pt idx="1069">
                  <c:v>-3.4223956769738884E-2</c:v>
                </c:pt>
                <c:pt idx="1070">
                  <c:v>-9.8097502972651629E-3</c:v>
                </c:pt>
                <c:pt idx="1071">
                  <c:v>-1.2621074258878817E-2</c:v>
                </c:pt>
                <c:pt idx="1072">
                  <c:v>-3.8011695906433607E-3</c:v>
                </c:pt>
                <c:pt idx="1073">
                  <c:v>-8.1206496519720117E-3</c:v>
                </c:pt>
                <c:pt idx="1074">
                  <c:v>1.951507983441747E-2</c:v>
                </c:pt>
                <c:pt idx="1075">
                  <c:v>1.8981620970171864E-2</c:v>
                </c:pt>
                <c:pt idx="1076">
                  <c:v>1.8723143032535194E-2</c:v>
                </c:pt>
                <c:pt idx="1077">
                  <c:v>-4.8869883934026248E-3</c:v>
                </c:pt>
                <c:pt idx="1078">
                  <c:v>6.1462814996928739E-3</c:v>
                </c:pt>
                <c:pt idx="1079">
                  <c:v>1.3391466832762378E-2</c:v>
                </c:pt>
                <c:pt idx="1080">
                  <c:v>1.6460905349794164E-2</c:v>
                </c:pt>
                <c:pt idx="1081">
                  <c:v>-2.3191094619666175E-2</c:v>
                </c:pt>
                <c:pt idx="1082">
                  <c:v>-1.1009174311926606E-2</c:v>
                </c:pt>
                <c:pt idx="1083">
                  <c:v>-5.7768318637883009E-3</c:v>
                </c:pt>
                <c:pt idx="1084">
                  <c:v>1.6378244746600767E-2</c:v>
                </c:pt>
                <c:pt idx="1085">
                  <c:v>6.8450528935906085E-3</c:v>
                </c:pt>
                <c:pt idx="1086">
                  <c:v>-2.7924294135897032E-3</c:v>
                </c:pt>
                <c:pt idx="1087">
                  <c:v>4.0498442367600251E-3</c:v>
                </c:pt>
                <c:pt idx="1088">
                  <c:v>-1.5941140404659548E-2</c:v>
                </c:pt>
                <c:pt idx="1089">
                  <c:v>4.6196489066829827E-3</c:v>
                </c:pt>
                <c:pt idx="1090">
                  <c:v>2.2999369880277287E-2</c:v>
                </c:pt>
                <c:pt idx="1091">
                  <c:v>-7.0026369762672291E-2</c:v>
                </c:pt>
                <c:pt idx="1092">
                  <c:v>-4.9562682215741338E-3</c:v>
                </c:pt>
                <c:pt idx="1093">
                  <c:v>-2.2792022792022859E-2</c:v>
                </c:pt>
                <c:pt idx="1094">
                  <c:v>-8.1944051992087763E-3</c:v>
                </c:pt>
                <c:pt idx="1095">
                  <c:v>5.6545094713045252E-4</c:v>
                </c:pt>
                <c:pt idx="1096">
                  <c:v>2.5510204081631294E-3</c:v>
                </c:pt>
                <c:pt idx="1097">
                  <c:v>-5.9171597633136397E-3</c:v>
                </c:pt>
                <c:pt idx="1098">
                  <c:v>-1.3070077864293594E-2</c:v>
                </c:pt>
                <c:pt idx="1099">
                  <c:v>2.7886224205242449E-3</c:v>
                </c:pt>
                <c:pt idx="1100">
                  <c:v>2.2818026240730038E-2</c:v>
                </c:pt>
                <c:pt idx="1101">
                  <c:v>3.9122703023118044E-2</c:v>
                </c:pt>
                <c:pt idx="1102">
                  <c:v>-1.6613232293791858E-2</c:v>
                </c:pt>
                <c:pt idx="1103">
                  <c:v>6.4535054268113345E-3</c:v>
                </c:pt>
                <c:pt idx="1104">
                  <c:v>4.4195639363584505E-3</c:v>
                </c:pt>
                <c:pt idx="1105">
                  <c:v>-1.7647058823530015E-3</c:v>
                </c:pt>
                <c:pt idx="1106">
                  <c:v>-6.1385559777843435E-3</c:v>
                </c:pt>
                <c:pt idx="1107">
                  <c:v>-1.1678832116788218E-3</c:v>
                </c:pt>
                <c:pt idx="1108">
                  <c:v>-4.9389889599070758E-3</c:v>
                </c:pt>
                <c:pt idx="1109">
                  <c:v>-8.0691642651297135E-3</c:v>
                </c:pt>
                <c:pt idx="1110">
                  <c:v>-2.1432600112803124E-2</c:v>
                </c:pt>
                <c:pt idx="1111">
                  <c:v>3.2013969732246794E-2</c:v>
                </c:pt>
                <c:pt idx="1112">
                  <c:v>-2.0331106593087789E-3</c:v>
                </c:pt>
                <c:pt idx="1113">
                  <c:v>1.6834022445363361E-2</c:v>
                </c:pt>
                <c:pt idx="1114">
                  <c:v>-8.4919472913616012E-3</c:v>
                </c:pt>
                <c:pt idx="1115">
                  <c:v>-2.6233247790134029E-2</c:v>
                </c:pt>
                <c:pt idx="1116">
                  <c:v>-1.9920318725099584E-3</c:v>
                </c:pt>
                <c:pt idx="1117">
                  <c:v>-4.5325779036826663E-3</c:v>
                </c:pt>
                <c:pt idx="1118">
                  <c:v>2.2891915386844319E-2</c:v>
                </c:pt>
                <c:pt idx="1119">
                  <c:v>1.2617370892018753E-2</c:v>
                </c:pt>
                <c:pt idx="1120">
                  <c:v>-8.7950747581355682E-4</c:v>
                </c:pt>
                <c:pt idx="1121">
                  <c:v>-8.718395815169977E-3</c:v>
                </c:pt>
                <c:pt idx="1122">
                  <c:v>-5.1020408163265363E-2</c:v>
                </c:pt>
                <c:pt idx="1123">
                  <c:v>-3.6407121977146017E-2</c:v>
                </c:pt>
                <c:pt idx="1124">
                  <c:v>1.2375571697605725E-2</c:v>
                </c:pt>
                <c:pt idx="1125">
                  <c:v>-1.1699016219090641E-2</c:v>
                </c:pt>
                <c:pt idx="1126">
                  <c:v>-2.5900025900025936E-2</c:v>
                </c:pt>
                <c:pt idx="1127">
                  <c:v>-9.7460887407028185E-3</c:v>
                </c:pt>
                <c:pt idx="1128">
                  <c:v>-7.6883649410564026E-4</c:v>
                </c:pt>
                <c:pt idx="1129">
                  <c:v>1.7971758664954152E-3</c:v>
                </c:pt>
                <c:pt idx="1130">
                  <c:v>8.022774327122173E-3</c:v>
                </c:pt>
                <c:pt idx="1131">
                  <c:v>-5.1733057423686279E-4</c:v>
                </c:pt>
                <c:pt idx="1132">
                  <c:v>1.1777021722062075E-2</c:v>
                </c:pt>
                <c:pt idx="1133">
                  <c:v>5.2369730295898087E-4</c:v>
                </c:pt>
                <c:pt idx="1134">
                  <c:v>2.6253609871356165E-3</c:v>
                </c:pt>
                <c:pt idx="1135">
                  <c:v>-1.0649350649350575E-2</c:v>
                </c:pt>
                <c:pt idx="1136">
                  <c:v>1.3424585417215029E-2</c:v>
                </c:pt>
                <c:pt idx="1137">
                  <c:v>-1.2733887733887617E-2</c:v>
                </c:pt>
                <c:pt idx="1138">
                  <c:v>1.1300919842312629E-2</c:v>
                </c:pt>
                <c:pt idx="1139">
                  <c:v>-7.3049830420036654E-3</c:v>
                </c:pt>
                <c:pt idx="1140">
                  <c:v>2.0915032679738044E-3</c:v>
                </c:pt>
                <c:pt idx="1141">
                  <c:v>-7.0093457943926074E-3</c:v>
                </c:pt>
                <c:pt idx="1142">
                  <c:v>2.596728122565839E-4</c:v>
                </c:pt>
                <c:pt idx="1143">
                  <c:v>-2.590002590002638E-3</c:v>
                </c:pt>
                <c:pt idx="1144">
                  <c:v>2.8571428571428914E-3</c:v>
                </c:pt>
                <c:pt idx="1145">
                  <c:v>1.5295358649789037E-2</c:v>
                </c:pt>
                <c:pt idx="1146">
                  <c:v>-2.1052631578947212E-3</c:v>
                </c:pt>
                <c:pt idx="1147">
                  <c:v>1.0638297872340496E-2</c:v>
                </c:pt>
                <c:pt idx="1148">
                  <c:v>1.2385568120624635E-2</c:v>
                </c:pt>
                <c:pt idx="1149">
                  <c:v>2.2014309301045643E-2</c:v>
                </c:pt>
                <c:pt idx="1150">
                  <c:v>-7.91700791700789E-3</c:v>
                </c:pt>
                <c:pt idx="1151">
                  <c:v>-1.8225676762262166E-2</c:v>
                </c:pt>
                <c:pt idx="1152">
                  <c:v>-2.6730820636191588E-3</c:v>
                </c:pt>
                <c:pt idx="1153">
                  <c:v>-5.8463991496148227E-3</c:v>
                </c:pt>
                <c:pt idx="1154">
                  <c:v>2.7861240098333795E-2</c:v>
                </c:pt>
                <c:pt idx="1155">
                  <c:v>3.5635964912281715E-3</c:v>
                </c:pt>
                <c:pt idx="1156">
                  <c:v>3.050847457627115E-2</c:v>
                </c:pt>
                <c:pt idx="1157">
                  <c:v>9.9857346647647116E-3</c:v>
                </c:pt>
                <c:pt idx="1158">
                  <c:v>1.6236590316033528E-2</c:v>
                </c:pt>
                <c:pt idx="1159">
                  <c:v>2.3249055507121863E-3</c:v>
                </c:pt>
                <c:pt idx="1160">
                  <c:v>-1.1774842044801948E-2</c:v>
                </c:pt>
                <c:pt idx="1161">
                  <c:v>1.4273230410719595E-2</c:v>
                </c:pt>
                <c:pt idx="1162">
                  <c:v>-1.0662824207492871E-2</c:v>
                </c:pt>
                <c:pt idx="1163">
                  <c:v>5.7971014492754769E-3</c:v>
                </c:pt>
                <c:pt idx="1164">
                  <c:v>0</c:v>
                </c:pt>
                <c:pt idx="1165">
                  <c:v>2.2525192649673897E-2</c:v>
                </c:pt>
                <c:pt idx="1166">
                  <c:v>1.8412315122245726E-2</c:v>
                </c:pt>
                <c:pt idx="1167">
                  <c:v>3.9393939393939092E-3</c:v>
                </c:pt>
                <c:pt idx="1168">
                  <c:v>-6.0240963855422436E-3</c:v>
                </c:pt>
                <c:pt idx="1169">
                  <c:v>-5.3924505692031222E-3</c:v>
                </c:pt>
                <c:pt idx="1170">
                  <c:v>-3.1340684852002254E-2</c:v>
                </c:pt>
                <c:pt idx="1171">
                  <c:v>-1.5428571428571458E-2</c:v>
                </c:pt>
                <c:pt idx="1172">
                  <c:v>8.5787818129823279E-4</c:v>
                </c:pt>
                <c:pt idx="1173">
                  <c:v>1.2449334105385068E-2</c:v>
                </c:pt>
                <c:pt idx="1174">
                  <c:v>-2.9775280898876488E-2</c:v>
                </c:pt>
                <c:pt idx="1175">
                  <c:v>2.9794619612380613E-2</c:v>
                </c:pt>
                <c:pt idx="1176">
                  <c:v>9.3430656934305745E-3</c:v>
                </c:pt>
                <c:pt idx="1177">
                  <c:v>-4.0616246498599518E-2</c:v>
                </c:pt>
                <c:pt idx="1178">
                  <c:v>1.3340902639795704E-2</c:v>
                </c:pt>
                <c:pt idx="1179">
                  <c:v>-1.7020089285714413E-2</c:v>
                </c:pt>
                <c:pt idx="1180">
                  <c:v>5.3295932678822933E-3</c:v>
                </c:pt>
                <c:pt idx="1181">
                  <c:v>1.7699115044247815E-2</c:v>
                </c:pt>
                <c:pt idx="1182">
                  <c:v>-4.4723206981183594E-2</c:v>
                </c:pt>
                <c:pt idx="1183">
                  <c:v>3.2085561497326109E-2</c:v>
                </c:pt>
                <c:pt idx="1184">
                  <c:v>-4.4830484729615483E-3</c:v>
                </c:pt>
                <c:pt idx="1185">
                  <c:v>3.3736294630306585E-3</c:v>
                </c:pt>
                <c:pt idx="1186">
                  <c:v>-2.1727172717271759E-2</c:v>
                </c:pt>
                <c:pt idx="1187">
                  <c:v>-2.2317827372949628E-2</c:v>
                </c:pt>
                <c:pt idx="1188">
                  <c:v>2.0581778265642114E-2</c:v>
                </c:pt>
                <c:pt idx="1189">
                  <c:v>-3.554826360404828E-3</c:v>
                </c:pt>
                <c:pt idx="1190">
                  <c:v>2.7352297592986297E-4</c:v>
                </c:pt>
                <c:pt idx="1191">
                  <c:v>8.5517241379311493E-3</c:v>
                </c:pt>
                <c:pt idx="1192">
                  <c:v>-1.8413214189006211E-2</c:v>
                </c:pt>
                <c:pt idx="1193">
                  <c:v>-5.6542810985460434E-3</c:v>
                </c:pt>
                <c:pt idx="1194">
                  <c:v>3.7837837837837451E-3</c:v>
                </c:pt>
                <c:pt idx="1195">
                  <c:v>1.3143483023001057E-2</c:v>
                </c:pt>
                <c:pt idx="1196">
                  <c:v>5.7835307077940268E-3</c:v>
                </c:pt>
                <c:pt idx="1197">
                  <c:v>-9.2769440654841828E-3</c:v>
                </c:pt>
                <c:pt idx="1198">
                  <c:v>9.9200881785614925E-3</c:v>
                </c:pt>
                <c:pt idx="1199">
                  <c:v>-5.7534246575342562E-3</c:v>
                </c:pt>
                <c:pt idx="1200">
                  <c:v>2.1965952773201902E-3</c:v>
                </c:pt>
                <c:pt idx="1201">
                  <c:v>1.7034347947500583E-2</c:v>
                </c:pt>
                <c:pt idx="1202">
                  <c:v>-4.7248471372983714E-3</c:v>
                </c:pt>
                <c:pt idx="1203">
                  <c:v>-2.1218715995647508E-2</c:v>
                </c:pt>
                <c:pt idx="1204">
                  <c:v>-9.9649878804202174E-3</c:v>
                </c:pt>
                <c:pt idx="1205">
                  <c:v>-1.8817204301074808E-3</c:v>
                </c:pt>
                <c:pt idx="1206">
                  <c:v>-5.8792089791555036E-3</c:v>
                </c:pt>
                <c:pt idx="1207">
                  <c:v>1.546811397557657E-2</c:v>
                </c:pt>
                <c:pt idx="1208">
                  <c:v>2.9940119760478723E-3</c:v>
                </c:pt>
                <c:pt idx="1209">
                  <c:v>2.2828507795100261E-2</c:v>
                </c:pt>
                <c:pt idx="1210">
                  <c:v>7.5736325385695746E-3</c:v>
                </c:pt>
                <c:pt idx="1211">
                  <c:v>0</c:v>
                </c:pt>
                <c:pt idx="1212">
                  <c:v>2.2490863086870316E-3</c:v>
                </c:pt>
                <c:pt idx="1213">
                  <c:v>2.2126436781609193E-2</c:v>
                </c:pt>
                <c:pt idx="1214">
                  <c:v>-1.5280135823429686E-2</c:v>
                </c:pt>
                <c:pt idx="1215">
                  <c:v>-1.8333333333333202E-2</c:v>
                </c:pt>
                <c:pt idx="1216">
                  <c:v>-1.098901098901095E-2</c:v>
                </c:pt>
                <c:pt idx="1217">
                  <c:v>-1.7543859649122751E-2</c:v>
                </c:pt>
                <c:pt idx="1218">
                  <c:v>7.8890097932535763E-3</c:v>
                </c:pt>
                <c:pt idx="1219">
                  <c:v>-6.4864864864865313E-3</c:v>
                </c:pt>
                <c:pt idx="1220">
                  <c:v>2.2381873445703304E-2</c:v>
                </c:pt>
                <c:pt idx="1221">
                  <c:v>2.7708506511496811E-3</c:v>
                </c:pt>
                <c:pt idx="1222">
                  <c:v>1.4904386951630988E-2</c:v>
                </c:pt>
                <c:pt idx="1223">
                  <c:v>-4.4792833146695132E-3</c:v>
                </c:pt>
                <c:pt idx="1224">
                  <c:v>1.9635343618513712E-3</c:v>
                </c:pt>
                <c:pt idx="1225">
                  <c:v>-5.5788005578801814E-3</c:v>
                </c:pt>
                <c:pt idx="1226">
                  <c:v>-4.1666666666666519E-3</c:v>
                </c:pt>
                <c:pt idx="1227">
                  <c:v>-2.7700831024931594E-3</c:v>
                </c:pt>
                <c:pt idx="1228">
                  <c:v>-2.564102564102555E-2</c:v>
                </c:pt>
                <c:pt idx="1229">
                  <c:v>-1.0680907877169687E-2</c:v>
                </c:pt>
                <c:pt idx="1230">
                  <c:v>0.1106168446026099</c:v>
                </c:pt>
                <c:pt idx="1231">
                  <c:v>-1.4323297281496727E-2</c:v>
                </c:pt>
                <c:pt idx="1232">
                  <c:v>-2.2012578616352085E-2</c:v>
                </c:pt>
                <c:pt idx="1233">
                  <c:v>-1.9971469329529423E-3</c:v>
                </c:pt>
                <c:pt idx="1234">
                  <c:v>1.5647638365691163E-2</c:v>
                </c:pt>
                <c:pt idx="1235">
                  <c:v>-5.4755043227666667E-3</c:v>
                </c:pt>
                <c:pt idx="1236">
                  <c:v>-2.8810141169688386E-4</c:v>
                </c:pt>
                <c:pt idx="1237">
                  <c:v>-3.7313432835821558E-3</c:v>
                </c:pt>
                <c:pt idx="1238">
                  <c:v>-1.1467889908256534E-3</c:v>
                </c:pt>
                <c:pt idx="1239">
                  <c:v>1.5429403202328995E-2</c:v>
                </c:pt>
                <c:pt idx="1240">
                  <c:v>-8.6580086580085869E-3</c:v>
                </c:pt>
                <c:pt idx="1241">
                  <c:v>-9.7170620177194911E-3</c:v>
                </c:pt>
                <c:pt idx="1242">
                  <c:v>6.6168009205984646E-3</c:v>
                </c:pt>
                <c:pt idx="1243">
                  <c:v>2.4764150943396013E-2</c:v>
                </c:pt>
                <c:pt idx="1244">
                  <c:v>9.52380952380949E-3</c:v>
                </c:pt>
                <c:pt idx="1245">
                  <c:v>6.5907729179148777E-3</c:v>
                </c:pt>
                <c:pt idx="1246">
                  <c:v>-2.4261911721718765E-2</c:v>
                </c:pt>
                <c:pt idx="1247">
                  <c:v>1.3029315960912058E-2</c:v>
                </c:pt>
                <c:pt idx="1248">
                  <c:v>6.5573770491804684E-3</c:v>
                </c:pt>
                <c:pt idx="1249">
                  <c:v>0</c:v>
                </c:pt>
                <c:pt idx="1250">
                  <c:v>1.9756838905774954E-2</c:v>
                </c:pt>
                <c:pt idx="1251">
                  <c:v>3.0487804878049918E-3</c:v>
                </c:pt>
                <c:pt idx="1252">
                  <c:v>5.9431524547803427E-2</c:v>
                </c:pt>
                <c:pt idx="1253">
                  <c:v>1.2757605495584023E-2</c:v>
                </c:pt>
                <c:pt idx="1254">
                  <c:v>-2.6101141924959048E-3</c:v>
                </c:pt>
                <c:pt idx="1255">
                  <c:v>1.6339869281045694E-3</c:v>
                </c:pt>
                <c:pt idx="1256">
                  <c:v>1.9320453031312468E-2</c:v>
                </c:pt>
                <c:pt idx="1257">
                  <c:v>-9.9833610648925042E-4</c:v>
                </c:pt>
                <c:pt idx="1258">
                  <c:v>-1.7652827721477582E-2</c:v>
                </c:pt>
                <c:pt idx="1259">
                  <c:v>8.2399472643375216E-3</c:v>
                </c:pt>
                <c:pt idx="1260">
                  <c:v>9.6505823627288656E-3</c:v>
                </c:pt>
                <c:pt idx="1261">
                  <c:v>2.6693360026694979E-3</c:v>
                </c:pt>
                <c:pt idx="1262">
                  <c:v>1.1133603238866252E-2</c:v>
                </c:pt>
                <c:pt idx="1263">
                  <c:v>-1.0111223458039165E-3</c:v>
                </c:pt>
                <c:pt idx="1264">
                  <c:v>-2.6574803149606252E-2</c:v>
                </c:pt>
                <c:pt idx="1265">
                  <c:v>-1.2313674659753748E-2</c:v>
                </c:pt>
                <c:pt idx="1266">
                  <c:v>-1.5943877551020447E-2</c:v>
                </c:pt>
                <c:pt idx="1267">
                  <c:v>2.3832843617368704E-2</c:v>
                </c:pt>
                <c:pt idx="1268">
                  <c:v>2.7507547802750665E-2</c:v>
                </c:pt>
                <c:pt idx="1269">
                  <c:v>2.722260509993113E-2</c:v>
                </c:pt>
                <c:pt idx="1270">
                  <c:v>4.3509528946422238E-2</c:v>
                </c:pt>
                <c:pt idx="1271">
                  <c:v>-4.6296296296296391E-2</c:v>
                </c:pt>
              </c:numCache>
            </c:numRef>
          </c:yVal>
          <c:smooth val="0"/>
          <c:extLst>
            <c:ext xmlns:c16="http://schemas.microsoft.com/office/drawing/2014/chart" uri="{C3380CC4-5D6E-409C-BE32-E72D297353CC}">
              <c16:uniqueId val="{00000001-53CD-4EEA-AE01-ED9A5D7E57FE}"/>
            </c:ext>
          </c:extLst>
        </c:ser>
        <c:dLbls>
          <c:showLegendKey val="0"/>
          <c:showVal val="0"/>
          <c:showCatName val="0"/>
          <c:showSerName val="0"/>
          <c:showPercent val="0"/>
          <c:showBubbleSize val="0"/>
        </c:dLbls>
        <c:axId val="817364592"/>
        <c:axId val="817366512"/>
      </c:scatterChart>
      <c:valAx>
        <c:axId val="817364592"/>
        <c:scaling>
          <c:orientation val="minMax"/>
        </c:scaling>
        <c:delete val="0"/>
        <c:axPos val="b"/>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817366512"/>
        <c:crosses val="autoZero"/>
        <c:crossBetween val="midCat"/>
      </c:valAx>
      <c:valAx>
        <c:axId val="817366512"/>
        <c:scaling>
          <c:orientation val="minMax"/>
        </c:scaling>
        <c:delete val="0"/>
        <c:axPos val="l"/>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817364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ysClr val="windowText" lastClr="000000"/>
      </a:solidFill>
      <a:round/>
    </a:ln>
    <a:effectLst/>
  </c:spPr>
  <c:txPr>
    <a:bodyPr/>
    <a:lstStyle/>
    <a:p>
      <a:pPr>
        <a:defRPr/>
      </a:pPr>
      <a:endParaRPr lang="it-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solidFill>
                  <a:schemeClr val="bg1"/>
                </a:solidFill>
              </a:rPr>
              <a:t>Kering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manualLayout>
          <c:layoutTarget val="inner"/>
          <c:xMode val="edge"/>
          <c:yMode val="edge"/>
          <c:x val="4.6530103277320219E-2"/>
          <c:y val="8.9111111111111127E-2"/>
          <c:w val="0.93962031757524567"/>
          <c:h val="0.78576027996500442"/>
        </c:manualLayout>
      </c:layout>
      <c:lineChart>
        <c:grouping val="standard"/>
        <c:varyColors val="0"/>
        <c:ser>
          <c:idx val="0"/>
          <c:order val="0"/>
          <c:spPr>
            <a:ln w="28575" cap="rnd">
              <a:solidFill>
                <a:srgbClr val="FF0000"/>
              </a:solidFill>
              <a:round/>
            </a:ln>
            <a:effectLst/>
          </c:spPr>
          <c:marker>
            <c:symbol val="none"/>
          </c:marker>
          <c:cat>
            <c:numRef>
              <c:f>'Quick Analysis and Beta'!$B$11:$B$1523</c:f>
              <c:numCache>
                <c:formatCode>m/d/yyyy</c:formatCode>
                <c:ptCount val="1513"/>
                <c:pt idx="0">
                  <c:v>45632</c:v>
                </c:pt>
                <c:pt idx="1">
                  <c:v>45631</c:v>
                </c:pt>
                <c:pt idx="2">
                  <c:v>45630</c:v>
                </c:pt>
                <c:pt idx="3">
                  <c:v>45629</c:v>
                </c:pt>
                <c:pt idx="4">
                  <c:v>45628</c:v>
                </c:pt>
                <c:pt idx="5">
                  <c:v>45625</c:v>
                </c:pt>
                <c:pt idx="6">
                  <c:v>45624</c:v>
                </c:pt>
                <c:pt idx="7">
                  <c:v>45623</c:v>
                </c:pt>
                <c:pt idx="8">
                  <c:v>45622</c:v>
                </c:pt>
                <c:pt idx="9">
                  <c:v>45621</c:v>
                </c:pt>
                <c:pt idx="10">
                  <c:v>45618</c:v>
                </c:pt>
                <c:pt idx="11">
                  <c:v>45617</c:v>
                </c:pt>
                <c:pt idx="12">
                  <c:v>45616</c:v>
                </c:pt>
                <c:pt idx="13">
                  <c:v>45615</c:v>
                </c:pt>
                <c:pt idx="14">
                  <c:v>45614</c:v>
                </c:pt>
                <c:pt idx="15">
                  <c:v>45611</c:v>
                </c:pt>
                <c:pt idx="16">
                  <c:v>45610</c:v>
                </c:pt>
                <c:pt idx="17">
                  <c:v>45609</c:v>
                </c:pt>
                <c:pt idx="18">
                  <c:v>45608</c:v>
                </c:pt>
                <c:pt idx="19">
                  <c:v>45607</c:v>
                </c:pt>
                <c:pt idx="20">
                  <c:v>45604</c:v>
                </c:pt>
                <c:pt idx="21">
                  <c:v>45603</c:v>
                </c:pt>
                <c:pt idx="22">
                  <c:v>45602</c:v>
                </c:pt>
                <c:pt idx="23">
                  <c:v>45601</c:v>
                </c:pt>
                <c:pt idx="24">
                  <c:v>45600</c:v>
                </c:pt>
                <c:pt idx="25">
                  <c:v>45597</c:v>
                </c:pt>
                <c:pt idx="26">
                  <c:v>45596</c:v>
                </c:pt>
                <c:pt idx="27">
                  <c:v>45595</c:v>
                </c:pt>
                <c:pt idx="28">
                  <c:v>45594</c:v>
                </c:pt>
                <c:pt idx="29">
                  <c:v>45593</c:v>
                </c:pt>
                <c:pt idx="30">
                  <c:v>45590</c:v>
                </c:pt>
                <c:pt idx="31">
                  <c:v>45589</c:v>
                </c:pt>
                <c:pt idx="32">
                  <c:v>45588</c:v>
                </c:pt>
                <c:pt idx="33">
                  <c:v>45587</c:v>
                </c:pt>
                <c:pt idx="34">
                  <c:v>45586</c:v>
                </c:pt>
                <c:pt idx="35">
                  <c:v>45583</c:v>
                </c:pt>
                <c:pt idx="36">
                  <c:v>45582</c:v>
                </c:pt>
                <c:pt idx="37">
                  <c:v>45581</c:v>
                </c:pt>
                <c:pt idx="38">
                  <c:v>45580</c:v>
                </c:pt>
                <c:pt idx="39">
                  <c:v>45579</c:v>
                </c:pt>
                <c:pt idx="40">
                  <c:v>45576</c:v>
                </c:pt>
                <c:pt idx="41">
                  <c:v>45575</c:v>
                </c:pt>
                <c:pt idx="42">
                  <c:v>45574</c:v>
                </c:pt>
                <c:pt idx="43">
                  <c:v>45573</c:v>
                </c:pt>
                <c:pt idx="44">
                  <c:v>45572</c:v>
                </c:pt>
                <c:pt idx="45">
                  <c:v>45569</c:v>
                </c:pt>
                <c:pt idx="46">
                  <c:v>45568</c:v>
                </c:pt>
                <c:pt idx="47">
                  <c:v>45567</c:v>
                </c:pt>
                <c:pt idx="48">
                  <c:v>45566</c:v>
                </c:pt>
                <c:pt idx="49">
                  <c:v>45565</c:v>
                </c:pt>
                <c:pt idx="50">
                  <c:v>45562</c:v>
                </c:pt>
                <c:pt idx="51">
                  <c:v>45561</c:v>
                </c:pt>
                <c:pt idx="52">
                  <c:v>45560</c:v>
                </c:pt>
                <c:pt idx="53">
                  <c:v>45559</c:v>
                </c:pt>
                <c:pt idx="54">
                  <c:v>45558</c:v>
                </c:pt>
                <c:pt idx="55">
                  <c:v>45555</c:v>
                </c:pt>
                <c:pt idx="56">
                  <c:v>45554</c:v>
                </c:pt>
                <c:pt idx="57">
                  <c:v>45553</c:v>
                </c:pt>
                <c:pt idx="58">
                  <c:v>45552</c:v>
                </c:pt>
                <c:pt idx="59">
                  <c:v>45551</c:v>
                </c:pt>
                <c:pt idx="60">
                  <c:v>45548</c:v>
                </c:pt>
                <c:pt idx="61">
                  <c:v>45547</c:v>
                </c:pt>
                <c:pt idx="62">
                  <c:v>45546</c:v>
                </c:pt>
                <c:pt idx="63">
                  <c:v>45545</c:v>
                </c:pt>
                <c:pt idx="64">
                  <c:v>45544</c:v>
                </c:pt>
                <c:pt idx="65">
                  <c:v>45541</c:v>
                </c:pt>
                <c:pt idx="66">
                  <c:v>45540</c:v>
                </c:pt>
                <c:pt idx="67">
                  <c:v>45539</c:v>
                </c:pt>
                <c:pt idx="68">
                  <c:v>45538</c:v>
                </c:pt>
                <c:pt idx="69">
                  <c:v>45537</c:v>
                </c:pt>
                <c:pt idx="70">
                  <c:v>45534</c:v>
                </c:pt>
                <c:pt idx="71">
                  <c:v>45533</c:v>
                </c:pt>
                <c:pt idx="72">
                  <c:v>45532</c:v>
                </c:pt>
                <c:pt idx="73">
                  <c:v>45531</c:v>
                </c:pt>
                <c:pt idx="74">
                  <c:v>45530</c:v>
                </c:pt>
                <c:pt idx="75">
                  <c:v>45527</c:v>
                </c:pt>
                <c:pt idx="76">
                  <c:v>45526</c:v>
                </c:pt>
                <c:pt idx="77">
                  <c:v>45525</c:v>
                </c:pt>
                <c:pt idx="78">
                  <c:v>45524</c:v>
                </c:pt>
                <c:pt idx="79">
                  <c:v>45523</c:v>
                </c:pt>
                <c:pt idx="80">
                  <c:v>45520</c:v>
                </c:pt>
                <c:pt idx="81">
                  <c:v>45518</c:v>
                </c:pt>
                <c:pt idx="82">
                  <c:v>45517</c:v>
                </c:pt>
                <c:pt idx="83">
                  <c:v>45516</c:v>
                </c:pt>
                <c:pt idx="84">
                  <c:v>45513</c:v>
                </c:pt>
                <c:pt idx="85">
                  <c:v>45512</c:v>
                </c:pt>
                <c:pt idx="86">
                  <c:v>45511</c:v>
                </c:pt>
                <c:pt idx="87">
                  <c:v>45510</c:v>
                </c:pt>
                <c:pt idx="88">
                  <c:v>45509</c:v>
                </c:pt>
                <c:pt idx="89">
                  <c:v>45506</c:v>
                </c:pt>
                <c:pt idx="90">
                  <c:v>45505</c:v>
                </c:pt>
                <c:pt idx="91">
                  <c:v>45504</c:v>
                </c:pt>
                <c:pt idx="92">
                  <c:v>45503</c:v>
                </c:pt>
                <c:pt idx="93">
                  <c:v>45502</c:v>
                </c:pt>
                <c:pt idx="94">
                  <c:v>45499</c:v>
                </c:pt>
                <c:pt idx="95">
                  <c:v>45498</c:v>
                </c:pt>
                <c:pt idx="96">
                  <c:v>45497</c:v>
                </c:pt>
                <c:pt idx="97">
                  <c:v>45496</c:v>
                </c:pt>
                <c:pt idx="98">
                  <c:v>45495</c:v>
                </c:pt>
                <c:pt idx="99">
                  <c:v>45492</c:v>
                </c:pt>
                <c:pt idx="100">
                  <c:v>45491</c:v>
                </c:pt>
                <c:pt idx="101">
                  <c:v>45490</c:v>
                </c:pt>
                <c:pt idx="102">
                  <c:v>45489</c:v>
                </c:pt>
                <c:pt idx="103">
                  <c:v>45488</c:v>
                </c:pt>
                <c:pt idx="104">
                  <c:v>45485</c:v>
                </c:pt>
                <c:pt idx="105">
                  <c:v>45484</c:v>
                </c:pt>
                <c:pt idx="106">
                  <c:v>45483</c:v>
                </c:pt>
                <c:pt idx="107">
                  <c:v>45482</c:v>
                </c:pt>
                <c:pt idx="108">
                  <c:v>45481</c:v>
                </c:pt>
                <c:pt idx="109">
                  <c:v>45478</c:v>
                </c:pt>
                <c:pt idx="110">
                  <c:v>45477</c:v>
                </c:pt>
                <c:pt idx="111">
                  <c:v>45476</c:v>
                </c:pt>
                <c:pt idx="112">
                  <c:v>45475</c:v>
                </c:pt>
                <c:pt idx="113">
                  <c:v>45474</c:v>
                </c:pt>
                <c:pt idx="114">
                  <c:v>45471</c:v>
                </c:pt>
                <c:pt idx="115">
                  <c:v>45470</c:v>
                </c:pt>
                <c:pt idx="116">
                  <c:v>45469</c:v>
                </c:pt>
                <c:pt idx="117">
                  <c:v>45468</c:v>
                </c:pt>
                <c:pt idx="118">
                  <c:v>45467</c:v>
                </c:pt>
                <c:pt idx="119">
                  <c:v>45464</c:v>
                </c:pt>
                <c:pt idx="120">
                  <c:v>45463</c:v>
                </c:pt>
                <c:pt idx="121">
                  <c:v>45462</c:v>
                </c:pt>
                <c:pt idx="122">
                  <c:v>45461</c:v>
                </c:pt>
                <c:pt idx="123">
                  <c:v>45460</c:v>
                </c:pt>
                <c:pt idx="124">
                  <c:v>45457</c:v>
                </c:pt>
                <c:pt idx="125">
                  <c:v>45456</c:v>
                </c:pt>
                <c:pt idx="126">
                  <c:v>45455</c:v>
                </c:pt>
                <c:pt idx="127">
                  <c:v>45454</c:v>
                </c:pt>
                <c:pt idx="128">
                  <c:v>45453</c:v>
                </c:pt>
                <c:pt idx="129">
                  <c:v>45450</c:v>
                </c:pt>
                <c:pt idx="130">
                  <c:v>45449</c:v>
                </c:pt>
                <c:pt idx="131">
                  <c:v>45448</c:v>
                </c:pt>
                <c:pt idx="132">
                  <c:v>45447</c:v>
                </c:pt>
                <c:pt idx="133">
                  <c:v>45446</c:v>
                </c:pt>
                <c:pt idx="134">
                  <c:v>45443</c:v>
                </c:pt>
                <c:pt idx="135">
                  <c:v>45442</c:v>
                </c:pt>
                <c:pt idx="136">
                  <c:v>45441</c:v>
                </c:pt>
                <c:pt idx="137">
                  <c:v>45440</c:v>
                </c:pt>
                <c:pt idx="138">
                  <c:v>45439</c:v>
                </c:pt>
                <c:pt idx="139">
                  <c:v>45436</c:v>
                </c:pt>
                <c:pt idx="140">
                  <c:v>45435</c:v>
                </c:pt>
                <c:pt idx="141">
                  <c:v>45434</c:v>
                </c:pt>
                <c:pt idx="142">
                  <c:v>45433</c:v>
                </c:pt>
                <c:pt idx="143">
                  <c:v>45432</c:v>
                </c:pt>
                <c:pt idx="144">
                  <c:v>45429</c:v>
                </c:pt>
                <c:pt idx="145">
                  <c:v>45428</c:v>
                </c:pt>
                <c:pt idx="146">
                  <c:v>45427</c:v>
                </c:pt>
                <c:pt idx="147">
                  <c:v>45426</c:v>
                </c:pt>
                <c:pt idx="148">
                  <c:v>45425</c:v>
                </c:pt>
                <c:pt idx="149">
                  <c:v>45422</c:v>
                </c:pt>
                <c:pt idx="150">
                  <c:v>45421</c:v>
                </c:pt>
                <c:pt idx="151">
                  <c:v>45420</c:v>
                </c:pt>
                <c:pt idx="152">
                  <c:v>45419</c:v>
                </c:pt>
                <c:pt idx="153">
                  <c:v>45418</c:v>
                </c:pt>
                <c:pt idx="154">
                  <c:v>45415</c:v>
                </c:pt>
                <c:pt idx="155">
                  <c:v>45414</c:v>
                </c:pt>
                <c:pt idx="156">
                  <c:v>45412</c:v>
                </c:pt>
                <c:pt idx="157">
                  <c:v>45411</c:v>
                </c:pt>
                <c:pt idx="158">
                  <c:v>45408</c:v>
                </c:pt>
                <c:pt idx="159">
                  <c:v>45407</c:v>
                </c:pt>
                <c:pt idx="160">
                  <c:v>45406</c:v>
                </c:pt>
                <c:pt idx="161">
                  <c:v>45405</c:v>
                </c:pt>
                <c:pt idx="162">
                  <c:v>45404</c:v>
                </c:pt>
                <c:pt idx="163">
                  <c:v>45401</c:v>
                </c:pt>
                <c:pt idx="164">
                  <c:v>45400</c:v>
                </c:pt>
                <c:pt idx="165">
                  <c:v>45399</c:v>
                </c:pt>
                <c:pt idx="166">
                  <c:v>45398</c:v>
                </c:pt>
                <c:pt idx="167">
                  <c:v>45397</c:v>
                </c:pt>
                <c:pt idx="168">
                  <c:v>45394</c:v>
                </c:pt>
                <c:pt idx="169">
                  <c:v>45393</c:v>
                </c:pt>
                <c:pt idx="170">
                  <c:v>45392</c:v>
                </c:pt>
                <c:pt idx="171">
                  <c:v>45391</c:v>
                </c:pt>
                <c:pt idx="172">
                  <c:v>45390</c:v>
                </c:pt>
                <c:pt idx="173">
                  <c:v>45387</c:v>
                </c:pt>
                <c:pt idx="174">
                  <c:v>45386</c:v>
                </c:pt>
                <c:pt idx="175">
                  <c:v>45385</c:v>
                </c:pt>
                <c:pt idx="176">
                  <c:v>45384</c:v>
                </c:pt>
                <c:pt idx="177">
                  <c:v>45379</c:v>
                </c:pt>
                <c:pt idx="178">
                  <c:v>45378</c:v>
                </c:pt>
                <c:pt idx="179">
                  <c:v>45377</c:v>
                </c:pt>
                <c:pt idx="180">
                  <c:v>45376</c:v>
                </c:pt>
                <c:pt idx="181">
                  <c:v>45373</c:v>
                </c:pt>
                <c:pt idx="182">
                  <c:v>45372</c:v>
                </c:pt>
                <c:pt idx="183">
                  <c:v>45371</c:v>
                </c:pt>
                <c:pt idx="184">
                  <c:v>45370</c:v>
                </c:pt>
                <c:pt idx="185">
                  <c:v>45369</c:v>
                </c:pt>
                <c:pt idx="186">
                  <c:v>45366</c:v>
                </c:pt>
                <c:pt idx="187">
                  <c:v>45365</c:v>
                </c:pt>
                <c:pt idx="188">
                  <c:v>45364</c:v>
                </c:pt>
                <c:pt idx="189">
                  <c:v>45363</c:v>
                </c:pt>
                <c:pt idx="190">
                  <c:v>45362</c:v>
                </c:pt>
                <c:pt idx="191">
                  <c:v>45359</c:v>
                </c:pt>
                <c:pt idx="192">
                  <c:v>45358</c:v>
                </c:pt>
                <c:pt idx="193">
                  <c:v>45357</c:v>
                </c:pt>
                <c:pt idx="194">
                  <c:v>45356</c:v>
                </c:pt>
                <c:pt idx="195">
                  <c:v>45355</c:v>
                </c:pt>
                <c:pt idx="196">
                  <c:v>45352</c:v>
                </c:pt>
                <c:pt idx="197">
                  <c:v>45351</c:v>
                </c:pt>
                <c:pt idx="198">
                  <c:v>45350</c:v>
                </c:pt>
                <c:pt idx="199">
                  <c:v>45349</c:v>
                </c:pt>
                <c:pt idx="200">
                  <c:v>45348</c:v>
                </c:pt>
                <c:pt idx="201">
                  <c:v>45345</c:v>
                </c:pt>
                <c:pt idx="202">
                  <c:v>45344</c:v>
                </c:pt>
                <c:pt idx="203">
                  <c:v>45343</c:v>
                </c:pt>
                <c:pt idx="204">
                  <c:v>45342</c:v>
                </c:pt>
                <c:pt idx="205">
                  <c:v>45341</c:v>
                </c:pt>
                <c:pt idx="206">
                  <c:v>45338</c:v>
                </c:pt>
                <c:pt idx="207">
                  <c:v>45337</c:v>
                </c:pt>
                <c:pt idx="208">
                  <c:v>45336</c:v>
                </c:pt>
                <c:pt idx="209">
                  <c:v>45335</c:v>
                </c:pt>
                <c:pt idx="210">
                  <c:v>45334</c:v>
                </c:pt>
                <c:pt idx="211">
                  <c:v>45331</c:v>
                </c:pt>
                <c:pt idx="212">
                  <c:v>45330</c:v>
                </c:pt>
                <c:pt idx="213">
                  <c:v>45329</c:v>
                </c:pt>
                <c:pt idx="214">
                  <c:v>45328</c:v>
                </c:pt>
                <c:pt idx="215">
                  <c:v>45327</c:v>
                </c:pt>
                <c:pt idx="216">
                  <c:v>45324</c:v>
                </c:pt>
                <c:pt idx="217">
                  <c:v>45323</c:v>
                </c:pt>
                <c:pt idx="218">
                  <c:v>45322</c:v>
                </c:pt>
                <c:pt idx="219">
                  <c:v>45321</c:v>
                </c:pt>
                <c:pt idx="220">
                  <c:v>45320</c:v>
                </c:pt>
                <c:pt idx="221">
                  <c:v>45317</c:v>
                </c:pt>
                <c:pt idx="222">
                  <c:v>45316</c:v>
                </c:pt>
                <c:pt idx="223">
                  <c:v>45315</c:v>
                </c:pt>
                <c:pt idx="224">
                  <c:v>45314</c:v>
                </c:pt>
                <c:pt idx="225">
                  <c:v>45313</c:v>
                </c:pt>
                <c:pt idx="226">
                  <c:v>45310</c:v>
                </c:pt>
                <c:pt idx="227">
                  <c:v>45309</c:v>
                </c:pt>
                <c:pt idx="228">
                  <c:v>45308</c:v>
                </c:pt>
                <c:pt idx="229">
                  <c:v>45307</c:v>
                </c:pt>
                <c:pt idx="230">
                  <c:v>45306</c:v>
                </c:pt>
                <c:pt idx="231">
                  <c:v>45303</c:v>
                </c:pt>
                <c:pt idx="232">
                  <c:v>45302</c:v>
                </c:pt>
                <c:pt idx="233">
                  <c:v>45301</c:v>
                </c:pt>
                <c:pt idx="234">
                  <c:v>45300</c:v>
                </c:pt>
                <c:pt idx="235">
                  <c:v>45299</c:v>
                </c:pt>
                <c:pt idx="236">
                  <c:v>45296</c:v>
                </c:pt>
                <c:pt idx="237">
                  <c:v>45295</c:v>
                </c:pt>
                <c:pt idx="238">
                  <c:v>45294</c:v>
                </c:pt>
                <c:pt idx="239">
                  <c:v>45293</c:v>
                </c:pt>
                <c:pt idx="240">
                  <c:v>45289</c:v>
                </c:pt>
                <c:pt idx="241">
                  <c:v>45288</c:v>
                </c:pt>
                <c:pt idx="242">
                  <c:v>45287</c:v>
                </c:pt>
                <c:pt idx="243">
                  <c:v>45282</c:v>
                </c:pt>
                <c:pt idx="244">
                  <c:v>45281</c:v>
                </c:pt>
                <c:pt idx="245">
                  <c:v>45280</c:v>
                </c:pt>
                <c:pt idx="246">
                  <c:v>45279</c:v>
                </c:pt>
                <c:pt idx="247">
                  <c:v>45278</c:v>
                </c:pt>
                <c:pt idx="248">
                  <c:v>45275</c:v>
                </c:pt>
                <c:pt idx="249">
                  <c:v>45274</c:v>
                </c:pt>
                <c:pt idx="250">
                  <c:v>45273</c:v>
                </c:pt>
                <c:pt idx="251">
                  <c:v>45272</c:v>
                </c:pt>
                <c:pt idx="252">
                  <c:v>45271</c:v>
                </c:pt>
                <c:pt idx="253">
                  <c:v>45268</c:v>
                </c:pt>
                <c:pt idx="254">
                  <c:v>45267</c:v>
                </c:pt>
                <c:pt idx="255">
                  <c:v>45266</c:v>
                </c:pt>
                <c:pt idx="256">
                  <c:v>45265</c:v>
                </c:pt>
                <c:pt idx="257">
                  <c:v>45264</c:v>
                </c:pt>
                <c:pt idx="258">
                  <c:v>45261</c:v>
                </c:pt>
                <c:pt idx="259">
                  <c:v>45260</c:v>
                </c:pt>
                <c:pt idx="260">
                  <c:v>45259</c:v>
                </c:pt>
                <c:pt idx="261">
                  <c:v>45258</c:v>
                </c:pt>
                <c:pt idx="262">
                  <c:v>45257</c:v>
                </c:pt>
                <c:pt idx="263">
                  <c:v>45254</c:v>
                </c:pt>
                <c:pt idx="264">
                  <c:v>45253</c:v>
                </c:pt>
                <c:pt idx="265">
                  <c:v>45252</c:v>
                </c:pt>
                <c:pt idx="266">
                  <c:v>45251</c:v>
                </c:pt>
                <c:pt idx="267">
                  <c:v>45250</c:v>
                </c:pt>
                <c:pt idx="268">
                  <c:v>45247</c:v>
                </c:pt>
                <c:pt idx="269">
                  <c:v>45246</c:v>
                </c:pt>
                <c:pt idx="270">
                  <c:v>45245</c:v>
                </c:pt>
                <c:pt idx="271">
                  <c:v>45244</c:v>
                </c:pt>
                <c:pt idx="272">
                  <c:v>45243</c:v>
                </c:pt>
                <c:pt idx="273">
                  <c:v>45240</c:v>
                </c:pt>
                <c:pt idx="274">
                  <c:v>45239</c:v>
                </c:pt>
                <c:pt idx="275">
                  <c:v>45238</c:v>
                </c:pt>
                <c:pt idx="276">
                  <c:v>45237</c:v>
                </c:pt>
                <c:pt idx="277">
                  <c:v>45236</c:v>
                </c:pt>
                <c:pt idx="278">
                  <c:v>45233</c:v>
                </c:pt>
                <c:pt idx="279">
                  <c:v>45232</c:v>
                </c:pt>
                <c:pt idx="280">
                  <c:v>45231</c:v>
                </c:pt>
                <c:pt idx="281">
                  <c:v>45230</c:v>
                </c:pt>
                <c:pt idx="282">
                  <c:v>45229</c:v>
                </c:pt>
                <c:pt idx="283">
                  <c:v>45226</c:v>
                </c:pt>
                <c:pt idx="284">
                  <c:v>45225</c:v>
                </c:pt>
                <c:pt idx="285">
                  <c:v>45224</c:v>
                </c:pt>
                <c:pt idx="286">
                  <c:v>45223</c:v>
                </c:pt>
                <c:pt idx="287">
                  <c:v>45222</c:v>
                </c:pt>
                <c:pt idx="288">
                  <c:v>45219</c:v>
                </c:pt>
                <c:pt idx="289">
                  <c:v>45218</c:v>
                </c:pt>
                <c:pt idx="290">
                  <c:v>45217</c:v>
                </c:pt>
                <c:pt idx="291">
                  <c:v>45216</c:v>
                </c:pt>
                <c:pt idx="292">
                  <c:v>45215</c:v>
                </c:pt>
                <c:pt idx="293">
                  <c:v>45212</c:v>
                </c:pt>
                <c:pt idx="294">
                  <c:v>45211</c:v>
                </c:pt>
                <c:pt idx="295">
                  <c:v>45210</c:v>
                </c:pt>
                <c:pt idx="296">
                  <c:v>45209</c:v>
                </c:pt>
                <c:pt idx="297">
                  <c:v>45208</c:v>
                </c:pt>
                <c:pt idx="298">
                  <c:v>45205</c:v>
                </c:pt>
                <c:pt idx="299">
                  <c:v>45204</c:v>
                </c:pt>
                <c:pt idx="300">
                  <c:v>45203</c:v>
                </c:pt>
                <c:pt idx="301">
                  <c:v>45202</c:v>
                </c:pt>
                <c:pt idx="302">
                  <c:v>45201</c:v>
                </c:pt>
                <c:pt idx="303">
                  <c:v>45198</c:v>
                </c:pt>
                <c:pt idx="304">
                  <c:v>45197</c:v>
                </c:pt>
                <c:pt idx="305">
                  <c:v>45196</c:v>
                </c:pt>
                <c:pt idx="306">
                  <c:v>45195</c:v>
                </c:pt>
                <c:pt idx="307">
                  <c:v>45194</c:v>
                </c:pt>
                <c:pt idx="308">
                  <c:v>45191</c:v>
                </c:pt>
                <c:pt idx="309">
                  <c:v>45190</c:v>
                </c:pt>
                <c:pt idx="310">
                  <c:v>45189</c:v>
                </c:pt>
                <c:pt idx="311">
                  <c:v>45188</c:v>
                </c:pt>
                <c:pt idx="312">
                  <c:v>45187</c:v>
                </c:pt>
                <c:pt idx="313">
                  <c:v>45184</c:v>
                </c:pt>
                <c:pt idx="314">
                  <c:v>45183</c:v>
                </c:pt>
                <c:pt idx="315">
                  <c:v>45182</c:v>
                </c:pt>
                <c:pt idx="316">
                  <c:v>45181</c:v>
                </c:pt>
                <c:pt idx="317">
                  <c:v>45180</c:v>
                </c:pt>
                <c:pt idx="318">
                  <c:v>45177</c:v>
                </c:pt>
                <c:pt idx="319">
                  <c:v>45176</c:v>
                </c:pt>
                <c:pt idx="320">
                  <c:v>45175</c:v>
                </c:pt>
                <c:pt idx="321">
                  <c:v>45174</c:v>
                </c:pt>
                <c:pt idx="322">
                  <c:v>45173</c:v>
                </c:pt>
                <c:pt idx="323">
                  <c:v>45170</c:v>
                </c:pt>
                <c:pt idx="324">
                  <c:v>45169</c:v>
                </c:pt>
                <c:pt idx="325">
                  <c:v>45168</c:v>
                </c:pt>
                <c:pt idx="326">
                  <c:v>45167</c:v>
                </c:pt>
                <c:pt idx="327">
                  <c:v>45166</c:v>
                </c:pt>
                <c:pt idx="328">
                  <c:v>45163</c:v>
                </c:pt>
                <c:pt idx="329">
                  <c:v>45162</c:v>
                </c:pt>
                <c:pt idx="330">
                  <c:v>45161</c:v>
                </c:pt>
                <c:pt idx="331">
                  <c:v>45160</c:v>
                </c:pt>
                <c:pt idx="332">
                  <c:v>45159</c:v>
                </c:pt>
                <c:pt idx="333">
                  <c:v>45156</c:v>
                </c:pt>
                <c:pt idx="334">
                  <c:v>45155</c:v>
                </c:pt>
                <c:pt idx="335">
                  <c:v>45154</c:v>
                </c:pt>
                <c:pt idx="336">
                  <c:v>45152</c:v>
                </c:pt>
                <c:pt idx="337">
                  <c:v>45149</c:v>
                </c:pt>
                <c:pt idx="338">
                  <c:v>45148</c:v>
                </c:pt>
                <c:pt idx="339">
                  <c:v>45147</c:v>
                </c:pt>
                <c:pt idx="340">
                  <c:v>45146</c:v>
                </c:pt>
                <c:pt idx="341">
                  <c:v>45145</c:v>
                </c:pt>
                <c:pt idx="342">
                  <c:v>45142</c:v>
                </c:pt>
                <c:pt idx="343">
                  <c:v>45141</c:v>
                </c:pt>
                <c:pt idx="344">
                  <c:v>45140</c:v>
                </c:pt>
                <c:pt idx="345">
                  <c:v>45139</c:v>
                </c:pt>
                <c:pt idx="346">
                  <c:v>45138</c:v>
                </c:pt>
                <c:pt idx="347">
                  <c:v>45135</c:v>
                </c:pt>
                <c:pt idx="348">
                  <c:v>45134</c:v>
                </c:pt>
                <c:pt idx="349">
                  <c:v>45133</c:v>
                </c:pt>
                <c:pt idx="350">
                  <c:v>45132</c:v>
                </c:pt>
                <c:pt idx="351">
                  <c:v>45131</c:v>
                </c:pt>
                <c:pt idx="352">
                  <c:v>45128</c:v>
                </c:pt>
                <c:pt idx="353">
                  <c:v>45127</c:v>
                </c:pt>
                <c:pt idx="354">
                  <c:v>45126</c:v>
                </c:pt>
                <c:pt idx="355">
                  <c:v>45125</c:v>
                </c:pt>
                <c:pt idx="356">
                  <c:v>45124</c:v>
                </c:pt>
                <c:pt idx="357">
                  <c:v>45121</c:v>
                </c:pt>
                <c:pt idx="358">
                  <c:v>45120</c:v>
                </c:pt>
                <c:pt idx="359">
                  <c:v>45119</c:v>
                </c:pt>
                <c:pt idx="360">
                  <c:v>45118</c:v>
                </c:pt>
                <c:pt idx="361">
                  <c:v>45117</c:v>
                </c:pt>
                <c:pt idx="362">
                  <c:v>45114</c:v>
                </c:pt>
                <c:pt idx="363">
                  <c:v>45113</c:v>
                </c:pt>
                <c:pt idx="364">
                  <c:v>45112</c:v>
                </c:pt>
                <c:pt idx="365">
                  <c:v>45111</c:v>
                </c:pt>
                <c:pt idx="366">
                  <c:v>45110</c:v>
                </c:pt>
                <c:pt idx="367">
                  <c:v>45107</c:v>
                </c:pt>
                <c:pt idx="368">
                  <c:v>45106</c:v>
                </c:pt>
                <c:pt idx="369">
                  <c:v>45105</c:v>
                </c:pt>
                <c:pt idx="370">
                  <c:v>45104</c:v>
                </c:pt>
                <c:pt idx="371">
                  <c:v>45103</c:v>
                </c:pt>
                <c:pt idx="372">
                  <c:v>45100</c:v>
                </c:pt>
                <c:pt idx="373">
                  <c:v>45099</c:v>
                </c:pt>
                <c:pt idx="374">
                  <c:v>45098</c:v>
                </c:pt>
                <c:pt idx="375">
                  <c:v>45097</c:v>
                </c:pt>
                <c:pt idx="376">
                  <c:v>45096</c:v>
                </c:pt>
                <c:pt idx="377">
                  <c:v>45093</c:v>
                </c:pt>
                <c:pt idx="378">
                  <c:v>45092</c:v>
                </c:pt>
                <c:pt idx="379">
                  <c:v>45091</c:v>
                </c:pt>
                <c:pt idx="380">
                  <c:v>45090</c:v>
                </c:pt>
                <c:pt idx="381">
                  <c:v>45089</c:v>
                </c:pt>
                <c:pt idx="382">
                  <c:v>45086</c:v>
                </c:pt>
                <c:pt idx="383">
                  <c:v>45085</c:v>
                </c:pt>
                <c:pt idx="384">
                  <c:v>45084</c:v>
                </c:pt>
                <c:pt idx="385">
                  <c:v>45083</c:v>
                </c:pt>
                <c:pt idx="386">
                  <c:v>45082</c:v>
                </c:pt>
                <c:pt idx="387">
                  <c:v>45079</c:v>
                </c:pt>
                <c:pt idx="388">
                  <c:v>45078</c:v>
                </c:pt>
                <c:pt idx="389">
                  <c:v>45077</c:v>
                </c:pt>
                <c:pt idx="390">
                  <c:v>45076</c:v>
                </c:pt>
                <c:pt idx="391">
                  <c:v>45075</c:v>
                </c:pt>
                <c:pt idx="392">
                  <c:v>45072</c:v>
                </c:pt>
                <c:pt idx="393">
                  <c:v>45071</c:v>
                </c:pt>
                <c:pt idx="394">
                  <c:v>45070</c:v>
                </c:pt>
                <c:pt idx="395">
                  <c:v>45069</c:v>
                </c:pt>
                <c:pt idx="396">
                  <c:v>45068</c:v>
                </c:pt>
                <c:pt idx="397">
                  <c:v>45065</c:v>
                </c:pt>
                <c:pt idx="398">
                  <c:v>45064</c:v>
                </c:pt>
                <c:pt idx="399">
                  <c:v>45063</c:v>
                </c:pt>
                <c:pt idx="400">
                  <c:v>45062</c:v>
                </c:pt>
                <c:pt idx="401">
                  <c:v>45061</c:v>
                </c:pt>
                <c:pt idx="402">
                  <c:v>45058</c:v>
                </c:pt>
                <c:pt idx="403">
                  <c:v>45057</c:v>
                </c:pt>
                <c:pt idx="404">
                  <c:v>45056</c:v>
                </c:pt>
                <c:pt idx="405">
                  <c:v>45055</c:v>
                </c:pt>
                <c:pt idx="406">
                  <c:v>45054</c:v>
                </c:pt>
                <c:pt idx="407">
                  <c:v>45051</c:v>
                </c:pt>
                <c:pt idx="408">
                  <c:v>45050</c:v>
                </c:pt>
                <c:pt idx="409">
                  <c:v>45049</c:v>
                </c:pt>
                <c:pt idx="410">
                  <c:v>45048</c:v>
                </c:pt>
                <c:pt idx="411">
                  <c:v>45044</c:v>
                </c:pt>
                <c:pt idx="412">
                  <c:v>45043</c:v>
                </c:pt>
                <c:pt idx="413">
                  <c:v>45042</c:v>
                </c:pt>
                <c:pt idx="414">
                  <c:v>45041</c:v>
                </c:pt>
                <c:pt idx="415">
                  <c:v>45040</c:v>
                </c:pt>
                <c:pt idx="416">
                  <c:v>45037</c:v>
                </c:pt>
                <c:pt idx="417">
                  <c:v>45036</c:v>
                </c:pt>
                <c:pt idx="418">
                  <c:v>45035</c:v>
                </c:pt>
                <c:pt idx="419">
                  <c:v>45034</c:v>
                </c:pt>
                <c:pt idx="420">
                  <c:v>45033</c:v>
                </c:pt>
                <c:pt idx="421">
                  <c:v>45030</c:v>
                </c:pt>
                <c:pt idx="422">
                  <c:v>45029</c:v>
                </c:pt>
                <c:pt idx="423">
                  <c:v>45028</c:v>
                </c:pt>
                <c:pt idx="424">
                  <c:v>45027</c:v>
                </c:pt>
                <c:pt idx="425">
                  <c:v>45022</c:v>
                </c:pt>
                <c:pt idx="426">
                  <c:v>45021</c:v>
                </c:pt>
                <c:pt idx="427">
                  <c:v>45020</c:v>
                </c:pt>
                <c:pt idx="428">
                  <c:v>45019</c:v>
                </c:pt>
                <c:pt idx="429">
                  <c:v>45016</c:v>
                </c:pt>
                <c:pt idx="430">
                  <c:v>45015</c:v>
                </c:pt>
                <c:pt idx="431">
                  <c:v>45014</c:v>
                </c:pt>
                <c:pt idx="432">
                  <c:v>45013</c:v>
                </c:pt>
                <c:pt idx="433">
                  <c:v>45012</c:v>
                </c:pt>
                <c:pt idx="434">
                  <c:v>45009</c:v>
                </c:pt>
                <c:pt idx="435">
                  <c:v>45008</c:v>
                </c:pt>
                <c:pt idx="436">
                  <c:v>45007</c:v>
                </c:pt>
                <c:pt idx="437">
                  <c:v>45006</c:v>
                </c:pt>
                <c:pt idx="438">
                  <c:v>45005</c:v>
                </c:pt>
                <c:pt idx="439">
                  <c:v>45002</c:v>
                </c:pt>
                <c:pt idx="440">
                  <c:v>45001</c:v>
                </c:pt>
                <c:pt idx="441">
                  <c:v>45000</c:v>
                </c:pt>
                <c:pt idx="442">
                  <c:v>44999</c:v>
                </c:pt>
                <c:pt idx="443">
                  <c:v>44998</c:v>
                </c:pt>
                <c:pt idx="444">
                  <c:v>44995</c:v>
                </c:pt>
                <c:pt idx="445">
                  <c:v>44994</c:v>
                </c:pt>
                <c:pt idx="446">
                  <c:v>44993</c:v>
                </c:pt>
                <c:pt idx="447">
                  <c:v>44992</c:v>
                </c:pt>
                <c:pt idx="448">
                  <c:v>44991</c:v>
                </c:pt>
                <c:pt idx="449">
                  <c:v>44988</c:v>
                </c:pt>
                <c:pt idx="450">
                  <c:v>44987</c:v>
                </c:pt>
                <c:pt idx="451">
                  <c:v>44986</c:v>
                </c:pt>
                <c:pt idx="452">
                  <c:v>44985</c:v>
                </c:pt>
                <c:pt idx="453">
                  <c:v>44984</c:v>
                </c:pt>
                <c:pt idx="454">
                  <c:v>44981</c:v>
                </c:pt>
                <c:pt idx="455">
                  <c:v>44980</c:v>
                </c:pt>
                <c:pt idx="456">
                  <c:v>44979</c:v>
                </c:pt>
                <c:pt idx="457">
                  <c:v>44978</c:v>
                </c:pt>
                <c:pt idx="458">
                  <c:v>44977</c:v>
                </c:pt>
                <c:pt idx="459">
                  <c:v>44974</c:v>
                </c:pt>
                <c:pt idx="460">
                  <c:v>44973</c:v>
                </c:pt>
                <c:pt idx="461">
                  <c:v>44972</c:v>
                </c:pt>
                <c:pt idx="462">
                  <c:v>44971</c:v>
                </c:pt>
                <c:pt idx="463">
                  <c:v>44970</c:v>
                </c:pt>
                <c:pt idx="464">
                  <c:v>44967</c:v>
                </c:pt>
                <c:pt idx="465">
                  <c:v>44966</c:v>
                </c:pt>
                <c:pt idx="466">
                  <c:v>44965</c:v>
                </c:pt>
                <c:pt idx="467">
                  <c:v>44964</c:v>
                </c:pt>
                <c:pt idx="468">
                  <c:v>44963</c:v>
                </c:pt>
                <c:pt idx="469">
                  <c:v>44960</c:v>
                </c:pt>
                <c:pt idx="470">
                  <c:v>44959</c:v>
                </c:pt>
                <c:pt idx="471">
                  <c:v>44958</c:v>
                </c:pt>
                <c:pt idx="472">
                  <c:v>44957</c:v>
                </c:pt>
                <c:pt idx="473">
                  <c:v>44956</c:v>
                </c:pt>
                <c:pt idx="474">
                  <c:v>44953</c:v>
                </c:pt>
                <c:pt idx="475">
                  <c:v>44952</c:v>
                </c:pt>
                <c:pt idx="476">
                  <c:v>44951</c:v>
                </c:pt>
                <c:pt idx="477">
                  <c:v>44950</c:v>
                </c:pt>
                <c:pt idx="478">
                  <c:v>44949</c:v>
                </c:pt>
                <c:pt idx="479">
                  <c:v>44946</c:v>
                </c:pt>
                <c:pt idx="480">
                  <c:v>44945</c:v>
                </c:pt>
                <c:pt idx="481">
                  <c:v>44944</c:v>
                </c:pt>
                <c:pt idx="482">
                  <c:v>44943</c:v>
                </c:pt>
                <c:pt idx="483">
                  <c:v>44942</c:v>
                </c:pt>
                <c:pt idx="484">
                  <c:v>44939</c:v>
                </c:pt>
                <c:pt idx="485">
                  <c:v>44938</c:v>
                </c:pt>
                <c:pt idx="486">
                  <c:v>44937</c:v>
                </c:pt>
                <c:pt idx="487">
                  <c:v>44936</c:v>
                </c:pt>
                <c:pt idx="488">
                  <c:v>44935</c:v>
                </c:pt>
                <c:pt idx="489">
                  <c:v>44932</c:v>
                </c:pt>
                <c:pt idx="490">
                  <c:v>44931</c:v>
                </c:pt>
                <c:pt idx="491">
                  <c:v>44930</c:v>
                </c:pt>
                <c:pt idx="492">
                  <c:v>44929</c:v>
                </c:pt>
                <c:pt idx="493">
                  <c:v>44928</c:v>
                </c:pt>
                <c:pt idx="494">
                  <c:v>44925</c:v>
                </c:pt>
                <c:pt idx="495">
                  <c:v>44924</c:v>
                </c:pt>
                <c:pt idx="496">
                  <c:v>44923</c:v>
                </c:pt>
                <c:pt idx="497">
                  <c:v>44922</c:v>
                </c:pt>
                <c:pt idx="498">
                  <c:v>44918</c:v>
                </c:pt>
                <c:pt idx="499">
                  <c:v>44917</c:v>
                </c:pt>
                <c:pt idx="500">
                  <c:v>44916</c:v>
                </c:pt>
                <c:pt idx="501">
                  <c:v>44915</c:v>
                </c:pt>
                <c:pt idx="502">
                  <c:v>44914</c:v>
                </c:pt>
                <c:pt idx="503">
                  <c:v>44911</c:v>
                </c:pt>
                <c:pt idx="504">
                  <c:v>44910</c:v>
                </c:pt>
                <c:pt idx="505">
                  <c:v>44909</c:v>
                </c:pt>
                <c:pt idx="506">
                  <c:v>44908</c:v>
                </c:pt>
                <c:pt idx="507">
                  <c:v>44907</c:v>
                </c:pt>
                <c:pt idx="508">
                  <c:v>44904</c:v>
                </c:pt>
                <c:pt idx="509">
                  <c:v>44903</c:v>
                </c:pt>
                <c:pt idx="510">
                  <c:v>44902</c:v>
                </c:pt>
                <c:pt idx="511">
                  <c:v>44901</c:v>
                </c:pt>
                <c:pt idx="512">
                  <c:v>44900</c:v>
                </c:pt>
                <c:pt idx="513">
                  <c:v>44897</c:v>
                </c:pt>
                <c:pt idx="514">
                  <c:v>44896</c:v>
                </c:pt>
                <c:pt idx="515">
                  <c:v>44895</c:v>
                </c:pt>
                <c:pt idx="516">
                  <c:v>44894</c:v>
                </c:pt>
                <c:pt idx="517">
                  <c:v>44893</c:v>
                </c:pt>
                <c:pt idx="518">
                  <c:v>44890</c:v>
                </c:pt>
                <c:pt idx="519">
                  <c:v>44889</c:v>
                </c:pt>
                <c:pt idx="520">
                  <c:v>44888</c:v>
                </c:pt>
                <c:pt idx="521">
                  <c:v>44887</c:v>
                </c:pt>
                <c:pt idx="522">
                  <c:v>44886</c:v>
                </c:pt>
                <c:pt idx="523">
                  <c:v>44883</c:v>
                </c:pt>
                <c:pt idx="524">
                  <c:v>44882</c:v>
                </c:pt>
                <c:pt idx="525">
                  <c:v>44881</c:v>
                </c:pt>
                <c:pt idx="526">
                  <c:v>44880</c:v>
                </c:pt>
                <c:pt idx="527">
                  <c:v>44879</c:v>
                </c:pt>
                <c:pt idx="528">
                  <c:v>44876</c:v>
                </c:pt>
                <c:pt idx="529">
                  <c:v>44875</c:v>
                </c:pt>
                <c:pt idx="530">
                  <c:v>44874</c:v>
                </c:pt>
                <c:pt idx="531">
                  <c:v>44873</c:v>
                </c:pt>
                <c:pt idx="532">
                  <c:v>44872</c:v>
                </c:pt>
                <c:pt idx="533">
                  <c:v>44869</c:v>
                </c:pt>
                <c:pt idx="534">
                  <c:v>44868</c:v>
                </c:pt>
                <c:pt idx="535">
                  <c:v>44867</c:v>
                </c:pt>
                <c:pt idx="536">
                  <c:v>44866</c:v>
                </c:pt>
                <c:pt idx="537">
                  <c:v>44865</c:v>
                </c:pt>
                <c:pt idx="538">
                  <c:v>44862</c:v>
                </c:pt>
                <c:pt idx="539">
                  <c:v>44861</c:v>
                </c:pt>
                <c:pt idx="540">
                  <c:v>44860</c:v>
                </c:pt>
                <c:pt idx="541">
                  <c:v>44859</c:v>
                </c:pt>
                <c:pt idx="542">
                  <c:v>44858</c:v>
                </c:pt>
                <c:pt idx="543">
                  <c:v>44855</c:v>
                </c:pt>
                <c:pt idx="544">
                  <c:v>44854</c:v>
                </c:pt>
                <c:pt idx="545">
                  <c:v>44853</c:v>
                </c:pt>
                <c:pt idx="546">
                  <c:v>44852</c:v>
                </c:pt>
                <c:pt idx="547">
                  <c:v>44851</c:v>
                </c:pt>
                <c:pt idx="548">
                  <c:v>44848</c:v>
                </c:pt>
                <c:pt idx="549">
                  <c:v>44847</c:v>
                </c:pt>
                <c:pt idx="550">
                  <c:v>44846</c:v>
                </c:pt>
                <c:pt idx="551">
                  <c:v>44845</c:v>
                </c:pt>
                <c:pt idx="552">
                  <c:v>44844</c:v>
                </c:pt>
                <c:pt idx="553">
                  <c:v>44841</c:v>
                </c:pt>
                <c:pt idx="554">
                  <c:v>44840</c:v>
                </c:pt>
                <c:pt idx="555">
                  <c:v>44839</c:v>
                </c:pt>
                <c:pt idx="556">
                  <c:v>44838</c:v>
                </c:pt>
                <c:pt idx="557">
                  <c:v>44837</c:v>
                </c:pt>
                <c:pt idx="558">
                  <c:v>44834</c:v>
                </c:pt>
                <c:pt idx="559">
                  <c:v>44833</c:v>
                </c:pt>
                <c:pt idx="560">
                  <c:v>44832</c:v>
                </c:pt>
                <c:pt idx="561">
                  <c:v>44831</c:v>
                </c:pt>
                <c:pt idx="562">
                  <c:v>44830</c:v>
                </c:pt>
                <c:pt idx="563">
                  <c:v>44827</c:v>
                </c:pt>
                <c:pt idx="564">
                  <c:v>44826</c:v>
                </c:pt>
                <c:pt idx="565">
                  <c:v>44825</c:v>
                </c:pt>
                <c:pt idx="566">
                  <c:v>44824</c:v>
                </c:pt>
                <c:pt idx="567">
                  <c:v>44823</c:v>
                </c:pt>
                <c:pt idx="568">
                  <c:v>44820</c:v>
                </c:pt>
                <c:pt idx="569">
                  <c:v>44819</c:v>
                </c:pt>
                <c:pt idx="570">
                  <c:v>44818</c:v>
                </c:pt>
                <c:pt idx="571">
                  <c:v>44817</c:v>
                </c:pt>
                <c:pt idx="572">
                  <c:v>44816</c:v>
                </c:pt>
                <c:pt idx="573">
                  <c:v>44813</c:v>
                </c:pt>
                <c:pt idx="574">
                  <c:v>44812</c:v>
                </c:pt>
                <c:pt idx="575">
                  <c:v>44811</c:v>
                </c:pt>
                <c:pt idx="576">
                  <c:v>44810</c:v>
                </c:pt>
                <c:pt idx="577">
                  <c:v>44809</c:v>
                </c:pt>
                <c:pt idx="578">
                  <c:v>44806</c:v>
                </c:pt>
                <c:pt idx="579">
                  <c:v>44805</c:v>
                </c:pt>
                <c:pt idx="580">
                  <c:v>44804</c:v>
                </c:pt>
                <c:pt idx="581">
                  <c:v>44803</c:v>
                </c:pt>
                <c:pt idx="582">
                  <c:v>44802</c:v>
                </c:pt>
                <c:pt idx="583">
                  <c:v>44799</c:v>
                </c:pt>
                <c:pt idx="584">
                  <c:v>44798</c:v>
                </c:pt>
                <c:pt idx="585">
                  <c:v>44797</c:v>
                </c:pt>
                <c:pt idx="586">
                  <c:v>44796</c:v>
                </c:pt>
                <c:pt idx="587">
                  <c:v>44795</c:v>
                </c:pt>
                <c:pt idx="588">
                  <c:v>44792</c:v>
                </c:pt>
                <c:pt idx="589">
                  <c:v>44791</c:v>
                </c:pt>
                <c:pt idx="590">
                  <c:v>44790</c:v>
                </c:pt>
                <c:pt idx="591">
                  <c:v>44789</c:v>
                </c:pt>
                <c:pt idx="592">
                  <c:v>44785</c:v>
                </c:pt>
                <c:pt idx="593">
                  <c:v>44784</c:v>
                </c:pt>
                <c:pt idx="594">
                  <c:v>44783</c:v>
                </c:pt>
                <c:pt idx="595">
                  <c:v>44782</c:v>
                </c:pt>
                <c:pt idx="596">
                  <c:v>44781</c:v>
                </c:pt>
                <c:pt idx="597">
                  <c:v>44778</c:v>
                </c:pt>
                <c:pt idx="598">
                  <c:v>44777</c:v>
                </c:pt>
                <c:pt idx="599">
                  <c:v>44776</c:v>
                </c:pt>
                <c:pt idx="600">
                  <c:v>44775</c:v>
                </c:pt>
                <c:pt idx="601">
                  <c:v>44774</c:v>
                </c:pt>
                <c:pt idx="602">
                  <c:v>44771</c:v>
                </c:pt>
                <c:pt idx="603">
                  <c:v>44770</c:v>
                </c:pt>
                <c:pt idx="604">
                  <c:v>44769</c:v>
                </c:pt>
                <c:pt idx="605">
                  <c:v>44768</c:v>
                </c:pt>
                <c:pt idx="606">
                  <c:v>44767</c:v>
                </c:pt>
                <c:pt idx="607">
                  <c:v>44764</c:v>
                </c:pt>
                <c:pt idx="608">
                  <c:v>44763</c:v>
                </c:pt>
                <c:pt idx="609">
                  <c:v>44762</c:v>
                </c:pt>
                <c:pt idx="610">
                  <c:v>44761</c:v>
                </c:pt>
                <c:pt idx="611">
                  <c:v>44760</c:v>
                </c:pt>
                <c:pt idx="612">
                  <c:v>44757</c:v>
                </c:pt>
                <c:pt idx="613">
                  <c:v>44756</c:v>
                </c:pt>
                <c:pt idx="614">
                  <c:v>44755</c:v>
                </c:pt>
                <c:pt idx="615">
                  <c:v>44754</c:v>
                </c:pt>
                <c:pt idx="616">
                  <c:v>44753</c:v>
                </c:pt>
                <c:pt idx="617">
                  <c:v>44750</c:v>
                </c:pt>
                <c:pt idx="618">
                  <c:v>44749</c:v>
                </c:pt>
                <c:pt idx="619">
                  <c:v>44748</c:v>
                </c:pt>
                <c:pt idx="620">
                  <c:v>44747</c:v>
                </c:pt>
                <c:pt idx="621">
                  <c:v>44746</c:v>
                </c:pt>
                <c:pt idx="622">
                  <c:v>44743</c:v>
                </c:pt>
                <c:pt idx="623">
                  <c:v>44742</c:v>
                </c:pt>
                <c:pt idx="624">
                  <c:v>44741</c:v>
                </c:pt>
                <c:pt idx="625">
                  <c:v>44740</c:v>
                </c:pt>
                <c:pt idx="626">
                  <c:v>44739</c:v>
                </c:pt>
                <c:pt idx="627">
                  <c:v>44736</c:v>
                </c:pt>
                <c:pt idx="628">
                  <c:v>44735</c:v>
                </c:pt>
                <c:pt idx="629">
                  <c:v>44734</c:v>
                </c:pt>
                <c:pt idx="630">
                  <c:v>44733</c:v>
                </c:pt>
                <c:pt idx="631">
                  <c:v>44732</c:v>
                </c:pt>
                <c:pt idx="632">
                  <c:v>44729</c:v>
                </c:pt>
                <c:pt idx="633">
                  <c:v>44728</c:v>
                </c:pt>
                <c:pt idx="634">
                  <c:v>44727</c:v>
                </c:pt>
                <c:pt idx="635">
                  <c:v>44726</c:v>
                </c:pt>
                <c:pt idx="636">
                  <c:v>44725</c:v>
                </c:pt>
                <c:pt idx="637">
                  <c:v>44722</c:v>
                </c:pt>
                <c:pt idx="638">
                  <c:v>44721</c:v>
                </c:pt>
                <c:pt idx="639">
                  <c:v>44720</c:v>
                </c:pt>
                <c:pt idx="640">
                  <c:v>44719</c:v>
                </c:pt>
                <c:pt idx="641">
                  <c:v>44718</c:v>
                </c:pt>
                <c:pt idx="642">
                  <c:v>44715</c:v>
                </c:pt>
                <c:pt idx="643">
                  <c:v>44714</c:v>
                </c:pt>
                <c:pt idx="644">
                  <c:v>44713</c:v>
                </c:pt>
                <c:pt idx="645">
                  <c:v>44712</c:v>
                </c:pt>
                <c:pt idx="646">
                  <c:v>44711</c:v>
                </c:pt>
                <c:pt idx="647">
                  <c:v>44708</c:v>
                </c:pt>
                <c:pt idx="648">
                  <c:v>44707</c:v>
                </c:pt>
                <c:pt idx="649">
                  <c:v>44706</c:v>
                </c:pt>
                <c:pt idx="650">
                  <c:v>44705</c:v>
                </c:pt>
                <c:pt idx="651">
                  <c:v>44704</c:v>
                </c:pt>
                <c:pt idx="652">
                  <c:v>44701</c:v>
                </c:pt>
                <c:pt idx="653">
                  <c:v>44700</c:v>
                </c:pt>
                <c:pt idx="654">
                  <c:v>44699</c:v>
                </c:pt>
                <c:pt idx="655">
                  <c:v>44698</c:v>
                </c:pt>
                <c:pt idx="656">
                  <c:v>44697</c:v>
                </c:pt>
                <c:pt idx="657">
                  <c:v>44694</c:v>
                </c:pt>
                <c:pt idx="658">
                  <c:v>44693</c:v>
                </c:pt>
                <c:pt idx="659">
                  <c:v>44692</c:v>
                </c:pt>
                <c:pt idx="660">
                  <c:v>44691</c:v>
                </c:pt>
                <c:pt idx="661">
                  <c:v>44690</c:v>
                </c:pt>
                <c:pt idx="662">
                  <c:v>44687</c:v>
                </c:pt>
                <c:pt idx="663">
                  <c:v>44686</c:v>
                </c:pt>
                <c:pt idx="664">
                  <c:v>44685</c:v>
                </c:pt>
                <c:pt idx="665">
                  <c:v>44684</c:v>
                </c:pt>
                <c:pt idx="666">
                  <c:v>44683</c:v>
                </c:pt>
                <c:pt idx="667">
                  <c:v>44680</c:v>
                </c:pt>
                <c:pt idx="668">
                  <c:v>44679</c:v>
                </c:pt>
                <c:pt idx="669">
                  <c:v>44678</c:v>
                </c:pt>
                <c:pt idx="670">
                  <c:v>44677</c:v>
                </c:pt>
                <c:pt idx="671">
                  <c:v>44676</c:v>
                </c:pt>
                <c:pt idx="672">
                  <c:v>44673</c:v>
                </c:pt>
                <c:pt idx="673">
                  <c:v>44672</c:v>
                </c:pt>
                <c:pt idx="674">
                  <c:v>44671</c:v>
                </c:pt>
                <c:pt idx="675">
                  <c:v>44670</c:v>
                </c:pt>
                <c:pt idx="676">
                  <c:v>44665</c:v>
                </c:pt>
                <c:pt idx="677">
                  <c:v>44664</c:v>
                </c:pt>
                <c:pt idx="678">
                  <c:v>44663</c:v>
                </c:pt>
                <c:pt idx="679">
                  <c:v>44662</c:v>
                </c:pt>
                <c:pt idx="680">
                  <c:v>44659</c:v>
                </c:pt>
                <c:pt idx="681">
                  <c:v>44658</c:v>
                </c:pt>
                <c:pt idx="682">
                  <c:v>44657</c:v>
                </c:pt>
                <c:pt idx="683">
                  <c:v>44656</c:v>
                </c:pt>
                <c:pt idx="684">
                  <c:v>44655</c:v>
                </c:pt>
                <c:pt idx="685">
                  <c:v>44652</c:v>
                </c:pt>
                <c:pt idx="686">
                  <c:v>44651</c:v>
                </c:pt>
                <c:pt idx="687">
                  <c:v>44650</c:v>
                </c:pt>
                <c:pt idx="688">
                  <c:v>44649</c:v>
                </c:pt>
                <c:pt idx="689">
                  <c:v>44648</c:v>
                </c:pt>
                <c:pt idx="690">
                  <c:v>44645</c:v>
                </c:pt>
                <c:pt idx="691">
                  <c:v>44644</c:v>
                </c:pt>
                <c:pt idx="692">
                  <c:v>44643</c:v>
                </c:pt>
                <c:pt idx="693">
                  <c:v>44642</c:v>
                </c:pt>
                <c:pt idx="694">
                  <c:v>44641</c:v>
                </c:pt>
                <c:pt idx="695">
                  <c:v>44638</c:v>
                </c:pt>
                <c:pt idx="696">
                  <c:v>44637</c:v>
                </c:pt>
                <c:pt idx="697">
                  <c:v>44636</c:v>
                </c:pt>
                <c:pt idx="698">
                  <c:v>44635</c:v>
                </c:pt>
                <c:pt idx="699">
                  <c:v>44634</c:v>
                </c:pt>
                <c:pt idx="700">
                  <c:v>44631</c:v>
                </c:pt>
                <c:pt idx="701">
                  <c:v>44630</c:v>
                </c:pt>
                <c:pt idx="702">
                  <c:v>44629</c:v>
                </c:pt>
                <c:pt idx="703">
                  <c:v>44628</c:v>
                </c:pt>
                <c:pt idx="704">
                  <c:v>44627</c:v>
                </c:pt>
                <c:pt idx="705">
                  <c:v>44624</c:v>
                </c:pt>
                <c:pt idx="706">
                  <c:v>44623</c:v>
                </c:pt>
                <c:pt idx="707">
                  <c:v>44622</c:v>
                </c:pt>
                <c:pt idx="708">
                  <c:v>44621</c:v>
                </c:pt>
                <c:pt idx="709">
                  <c:v>44620</c:v>
                </c:pt>
                <c:pt idx="710">
                  <c:v>44617</c:v>
                </c:pt>
                <c:pt idx="711">
                  <c:v>44616</c:v>
                </c:pt>
                <c:pt idx="712">
                  <c:v>44615</c:v>
                </c:pt>
                <c:pt idx="713">
                  <c:v>44614</c:v>
                </c:pt>
                <c:pt idx="714">
                  <c:v>44613</c:v>
                </c:pt>
                <c:pt idx="715">
                  <c:v>44610</c:v>
                </c:pt>
                <c:pt idx="716">
                  <c:v>44609</c:v>
                </c:pt>
                <c:pt idx="717">
                  <c:v>44608</c:v>
                </c:pt>
                <c:pt idx="718">
                  <c:v>44607</c:v>
                </c:pt>
                <c:pt idx="719">
                  <c:v>44606</c:v>
                </c:pt>
                <c:pt idx="720">
                  <c:v>44603</c:v>
                </c:pt>
                <c:pt idx="721">
                  <c:v>44602</c:v>
                </c:pt>
                <c:pt idx="722">
                  <c:v>44601</c:v>
                </c:pt>
                <c:pt idx="723">
                  <c:v>44600</c:v>
                </c:pt>
                <c:pt idx="724">
                  <c:v>44599</c:v>
                </c:pt>
                <c:pt idx="725">
                  <c:v>44596</c:v>
                </c:pt>
                <c:pt idx="726">
                  <c:v>44595</c:v>
                </c:pt>
                <c:pt idx="727">
                  <c:v>44594</c:v>
                </c:pt>
                <c:pt idx="728">
                  <c:v>44593</c:v>
                </c:pt>
                <c:pt idx="729">
                  <c:v>44592</c:v>
                </c:pt>
                <c:pt idx="730">
                  <c:v>44589</c:v>
                </c:pt>
                <c:pt idx="731">
                  <c:v>44588</c:v>
                </c:pt>
                <c:pt idx="732">
                  <c:v>44587</c:v>
                </c:pt>
                <c:pt idx="733">
                  <c:v>44586</c:v>
                </c:pt>
                <c:pt idx="734">
                  <c:v>44585</c:v>
                </c:pt>
                <c:pt idx="735">
                  <c:v>44582</c:v>
                </c:pt>
                <c:pt idx="736">
                  <c:v>44581</c:v>
                </c:pt>
                <c:pt idx="737">
                  <c:v>44580</c:v>
                </c:pt>
                <c:pt idx="738">
                  <c:v>44579</c:v>
                </c:pt>
                <c:pt idx="739">
                  <c:v>44578</c:v>
                </c:pt>
                <c:pt idx="740">
                  <c:v>44575</c:v>
                </c:pt>
                <c:pt idx="741">
                  <c:v>44574</c:v>
                </c:pt>
                <c:pt idx="742">
                  <c:v>44573</c:v>
                </c:pt>
                <c:pt idx="743">
                  <c:v>44572</c:v>
                </c:pt>
                <c:pt idx="744">
                  <c:v>44571</c:v>
                </c:pt>
                <c:pt idx="745">
                  <c:v>44568</c:v>
                </c:pt>
                <c:pt idx="746">
                  <c:v>44567</c:v>
                </c:pt>
                <c:pt idx="747">
                  <c:v>44566</c:v>
                </c:pt>
                <c:pt idx="748">
                  <c:v>44565</c:v>
                </c:pt>
                <c:pt idx="749">
                  <c:v>44564</c:v>
                </c:pt>
                <c:pt idx="750">
                  <c:v>44560</c:v>
                </c:pt>
                <c:pt idx="751">
                  <c:v>44559</c:v>
                </c:pt>
                <c:pt idx="752">
                  <c:v>44558</c:v>
                </c:pt>
                <c:pt idx="753">
                  <c:v>44557</c:v>
                </c:pt>
                <c:pt idx="754">
                  <c:v>44553</c:v>
                </c:pt>
                <c:pt idx="755">
                  <c:v>44552</c:v>
                </c:pt>
                <c:pt idx="756">
                  <c:v>44551</c:v>
                </c:pt>
                <c:pt idx="757">
                  <c:v>44550</c:v>
                </c:pt>
                <c:pt idx="758">
                  <c:v>44547</c:v>
                </c:pt>
                <c:pt idx="759">
                  <c:v>44546</c:v>
                </c:pt>
                <c:pt idx="760">
                  <c:v>44545</c:v>
                </c:pt>
                <c:pt idx="761">
                  <c:v>44544</c:v>
                </c:pt>
                <c:pt idx="762">
                  <c:v>44543</c:v>
                </c:pt>
                <c:pt idx="763">
                  <c:v>44540</c:v>
                </c:pt>
                <c:pt idx="764">
                  <c:v>44539</c:v>
                </c:pt>
                <c:pt idx="765">
                  <c:v>44538</c:v>
                </c:pt>
                <c:pt idx="766">
                  <c:v>44537</c:v>
                </c:pt>
                <c:pt idx="767">
                  <c:v>44536</c:v>
                </c:pt>
                <c:pt idx="768">
                  <c:v>44533</c:v>
                </c:pt>
                <c:pt idx="769">
                  <c:v>44532</c:v>
                </c:pt>
                <c:pt idx="770">
                  <c:v>44531</c:v>
                </c:pt>
                <c:pt idx="771">
                  <c:v>44530</c:v>
                </c:pt>
                <c:pt idx="772">
                  <c:v>44529</c:v>
                </c:pt>
                <c:pt idx="773">
                  <c:v>44526</c:v>
                </c:pt>
                <c:pt idx="774">
                  <c:v>44525</c:v>
                </c:pt>
                <c:pt idx="775">
                  <c:v>44524</c:v>
                </c:pt>
                <c:pt idx="776">
                  <c:v>44523</c:v>
                </c:pt>
                <c:pt idx="777">
                  <c:v>44522</c:v>
                </c:pt>
                <c:pt idx="778">
                  <c:v>44519</c:v>
                </c:pt>
                <c:pt idx="779">
                  <c:v>44518</c:v>
                </c:pt>
                <c:pt idx="780">
                  <c:v>44517</c:v>
                </c:pt>
                <c:pt idx="781">
                  <c:v>44516</c:v>
                </c:pt>
                <c:pt idx="782">
                  <c:v>44515</c:v>
                </c:pt>
                <c:pt idx="783">
                  <c:v>44512</c:v>
                </c:pt>
                <c:pt idx="784">
                  <c:v>44511</c:v>
                </c:pt>
                <c:pt idx="785">
                  <c:v>44510</c:v>
                </c:pt>
                <c:pt idx="786">
                  <c:v>44509</c:v>
                </c:pt>
                <c:pt idx="787">
                  <c:v>44508</c:v>
                </c:pt>
                <c:pt idx="788">
                  <c:v>44505</c:v>
                </c:pt>
                <c:pt idx="789">
                  <c:v>44504</c:v>
                </c:pt>
                <c:pt idx="790">
                  <c:v>44503</c:v>
                </c:pt>
                <c:pt idx="791">
                  <c:v>44502</c:v>
                </c:pt>
                <c:pt idx="792">
                  <c:v>44501</c:v>
                </c:pt>
                <c:pt idx="793">
                  <c:v>44498</c:v>
                </c:pt>
                <c:pt idx="794">
                  <c:v>44497</c:v>
                </c:pt>
                <c:pt idx="795">
                  <c:v>44496</c:v>
                </c:pt>
                <c:pt idx="796">
                  <c:v>44495</c:v>
                </c:pt>
                <c:pt idx="797">
                  <c:v>44494</c:v>
                </c:pt>
                <c:pt idx="798">
                  <c:v>44491</c:v>
                </c:pt>
                <c:pt idx="799">
                  <c:v>44490</c:v>
                </c:pt>
                <c:pt idx="800">
                  <c:v>44489</c:v>
                </c:pt>
                <c:pt idx="801">
                  <c:v>44488</c:v>
                </c:pt>
                <c:pt idx="802">
                  <c:v>44487</c:v>
                </c:pt>
                <c:pt idx="803">
                  <c:v>44484</c:v>
                </c:pt>
                <c:pt idx="804">
                  <c:v>44483</c:v>
                </c:pt>
                <c:pt idx="805">
                  <c:v>44482</c:v>
                </c:pt>
                <c:pt idx="806">
                  <c:v>44481</c:v>
                </c:pt>
                <c:pt idx="807">
                  <c:v>44480</c:v>
                </c:pt>
                <c:pt idx="808">
                  <c:v>44477</c:v>
                </c:pt>
                <c:pt idx="809">
                  <c:v>44476</c:v>
                </c:pt>
                <c:pt idx="810">
                  <c:v>44475</c:v>
                </c:pt>
                <c:pt idx="811">
                  <c:v>44474</c:v>
                </c:pt>
                <c:pt idx="812">
                  <c:v>44473</c:v>
                </c:pt>
                <c:pt idx="813">
                  <c:v>44470</c:v>
                </c:pt>
                <c:pt idx="814">
                  <c:v>44469</c:v>
                </c:pt>
                <c:pt idx="815">
                  <c:v>44468</c:v>
                </c:pt>
                <c:pt idx="816">
                  <c:v>44467</c:v>
                </c:pt>
                <c:pt idx="817">
                  <c:v>44466</c:v>
                </c:pt>
                <c:pt idx="818">
                  <c:v>44463</c:v>
                </c:pt>
                <c:pt idx="819">
                  <c:v>44462</c:v>
                </c:pt>
                <c:pt idx="820">
                  <c:v>44461</c:v>
                </c:pt>
                <c:pt idx="821">
                  <c:v>44460</c:v>
                </c:pt>
                <c:pt idx="822">
                  <c:v>44459</c:v>
                </c:pt>
                <c:pt idx="823">
                  <c:v>44456</c:v>
                </c:pt>
                <c:pt idx="824">
                  <c:v>44455</c:v>
                </c:pt>
                <c:pt idx="825">
                  <c:v>44454</c:v>
                </c:pt>
                <c:pt idx="826">
                  <c:v>44453</c:v>
                </c:pt>
                <c:pt idx="827">
                  <c:v>44452</c:v>
                </c:pt>
                <c:pt idx="828">
                  <c:v>44449</c:v>
                </c:pt>
                <c:pt idx="829">
                  <c:v>44448</c:v>
                </c:pt>
                <c:pt idx="830">
                  <c:v>44447</c:v>
                </c:pt>
                <c:pt idx="831">
                  <c:v>44446</c:v>
                </c:pt>
                <c:pt idx="832">
                  <c:v>44445</c:v>
                </c:pt>
                <c:pt idx="833">
                  <c:v>44442</c:v>
                </c:pt>
                <c:pt idx="834">
                  <c:v>44441</c:v>
                </c:pt>
                <c:pt idx="835">
                  <c:v>44440</c:v>
                </c:pt>
                <c:pt idx="836">
                  <c:v>44439</c:v>
                </c:pt>
                <c:pt idx="837">
                  <c:v>44438</c:v>
                </c:pt>
                <c:pt idx="838">
                  <c:v>44435</c:v>
                </c:pt>
                <c:pt idx="839">
                  <c:v>44434</c:v>
                </c:pt>
                <c:pt idx="840">
                  <c:v>44433</c:v>
                </c:pt>
                <c:pt idx="841">
                  <c:v>44432</c:v>
                </c:pt>
                <c:pt idx="842">
                  <c:v>44431</c:v>
                </c:pt>
                <c:pt idx="843">
                  <c:v>44428</c:v>
                </c:pt>
                <c:pt idx="844">
                  <c:v>44427</c:v>
                </c:pt>
                <c:pt idx="845">
                  <c:v>44426</c:v>
                </c:pt>
                <c:pt idx="846">
                  <c:v>44425</c:v>
                </c:pt>
                <c:pt idx="847">
                  <c:v>44424</c:v>
                </c:pt>
                <c:pt idx="848">
                  <c:v>44421</c:v>
                </c:pt>
                <c:pt idx="849">
                  <c:v>44420</c:v>
                </c:pt>
                <c:pt idx="850">
                  <c:v>44419</c:v>
                </c:pt>
                <c:pt idx="851">
                  <c:v>44418</c:v>
                </c:pt>
                <c:pt idx="852">
                  <c:v>44417</c:v>
                </c:pt>
                <c:pt idx="853">
                  <c:v>44414</c:v>
                </c:pt>
                <c:pt idx="854">
                  <c:v>44413</c:v>
                </c:pt>
                <c:pt idx="855">
                  <c:v>44412</c:v>
                </c:pt>
                <c:pt idx="856">
                  <c:v>44411</c:v>
                </c:pt>
                <c:pt idx="857">
                  <c:v>44410</c:v>
                </c:pt>
                <c:pt idx="858">
                  <c:v>44407</c:v>
                </c:pt>
                <c:pt idx="859">
                  <c:v>44406</c:v>
                </c:pt>
                <c:pt idx="860">
                  <c:v>44405</c:v>
                </c:pt>
                <c:pt idx="861">
                  <c:v>44404</c:v>
                </c:pt>
                <c:pt idx="862">
                  <c:v>44403</c:v>
                </c:pt>
                <c:pt idx="863">
                  <c:v>44400</c:v>
                </c:pt>
                <c:pt idx="864">
                  <c:v>44399</c:v>
                </c:pt>
                <c:pt idx="865">
                  <c:v>44398</c:v>
                </c:pt>
                <c:pt idx="866">
                  <c:v>44397</c:v>
                </c:pt>
                <c:pt idx="867">
                  <c:v>44396</c:v>
                </c:pt>
                <c:pt idx="868">
                  <c:v>44393</c:v>
                </c:pt>
                <c:pt idx="869">
                  <c:v>44392</c:v>
                </c:pt>
                <c:pt idx="870">
                  <c:v>44391</c:v>
                </c:pt>
                <c:pt idx="871">
                  <c:v>44390</c:v>
                </c:pt>
                <c:pt idx="872">
                  <c:v>44389</c:v>
                </c:pt>
                <c:pt idx="873">
                  <c:v>44386</c:v>
                </c:pt>
                <c:pt idx="874">
                  <c:v>44385</c:v>
                </c:pt>
                <c:pt idx="875">
                  <c:v>44384</c:v>
                </c:pt>
                <c:pt idx="876">
                  <c:v>44383</c:v>
                </c:pt>
                <c:pt idx="877">
                  <c:v>44382</c:v>
                </c:pt>
                <c:pt idx="878">
                  <c:v>44379</c:v>
                </c:pt>
                <c:pt idx="879">
                  <c:v>44378</c:v>
                </c:pt>
                <c:pt idx="880">
                  <c:v>44377</c:v>
                </c:pt>
                <c:pt idx="881">
                  <c:v>44376</c:v>
                </c:pt>
                <c:pt idx="882">
                  <c:v>44375</c:v>
                </c:pt>
                <c:pt idx="883">
                  <c:v>44372</c:v>
                </c:pt>
                <c:pt idx="884">
                  <c:v>44371</c:v>
                </c:pt>
                <c:pt idx="885">
                  <c:v>44370</c:v>
                </c:pt>
                <c:pt idx="886">
                  <c:v>44369</c:v>
                </c:pt>
                <c:pt idx="887">
                  <c:v>44368</c:v>
                </c:pt>
                <c:pt idx="888">
                  <c:v>44365</c:v>
                </c:pt>
                <c:pt idx="889">
                  <c:v>44364</c:v>
                </c:pt>
                <c:pt idx="890">
                  <c:v>44363</c:v>
                </c:pt>
                <c:pt idx="891">
                  <c:v>44362</c:v>
                </c:pt>
                <c:pt idx="892">
                  <c:v>44361</c:v>
                </c:pt>
                <c:pt idx="893">
                  <c:v>44358</c:v>
                </c:pt>
                <c:pt idx="894">
                  <c:v>44357</c:v>
                </c:pt>
                <c:pt idx="895">
                  <c:v>44356</c:v>
                </c:pt>
                <c:pt idx="896">
                  <c:v>44355</c:v>
                </c:pt>
                <c:pt idx="897">
                  <c:v>44354</c:v>
                </c:pt>
                <c:pt idx="898">
                  <c:v>44351</c:v>
                </c:pt>
                <c:pt idx="899">
                  <c:v>44350</c:v>
                </c:pt>
                <c:pt idx="900">
                  <c:v>44349</c:v>
                </c:pt>
                <c:pt idx="901">
                  <c:v>44348</c:v>
                </c:pt>
                <c:pt idx="902">
                  <c:v>44347</c:v>
                </c:pt>
                <c:pt idx="903">
                  <c:v>44344</c:v>
                </c:pt>
                <c:pt idx="904">
                  <c:v>44343</c:v>
                </c:pt>
                <c:pt idx="905">
                  <c:v>44342</c:v>
                </c:pt>
                <c:pt idx="906">
                  <c:v>44341</c:v>
                </c:pt>
                <c:pt idx="907">
                  <c:v>44340</c:v>
                </c:pt>
                <c:pt idx="908">
                  <c:v>44337</c:v>
                </c:pt>
                <c:pt idx="909">
                  <c:v>44336</c:v>
                </c:pt>
                <c:pt idx="910">
                  <c:v>44335</c:v>
                </c:pt>
                <c:pt idx="911">
                  <c:v>44334</c:v>
                </c:pt>
                <c:pt idx="912">
                  <c:v>44333</c:v>
                </c:pt>
                <c:pt idx="913">
                  <c:v>44330</c:v>
                </c:pt>
                <c:pt idx="914">
                  <c:v>44329</c:v>
                </c:pt>
                <c:pt idx="915">
                  <c:v>44328</c:v>
                </c:pt>
                <c:pt idx="916">
                  <c:v>44327</c:v>
                </c:pt>
                <c:pt idx="917">
                  <c:v>44326</c:v>
                </c:pt>
                <c:pt idx="918">
                  <c:v>44323</c:v>
                </c:pt>
                <c:pt idx="919">
                  <c:v>44322</c:v>
                </c:pt>
                <c:pt idx="920">
                  <c:v>44321</c:v>
                </c:pt>
                <c:pt idx="921">
                  <c:v>44320</c:v>
                </c:pt>
                <c:pt idx="922">
                  <c:v>44319</c:v>
                </c:pt>
                <c:pt idx="923">
                  <c:v>44316</c:v>
                </c:pt>
                <c:pt idx="924">
                  <c:v>44315</c:v>
                </c:pt>
                <c:pt idx="925">
                  <c:v>44314</c:v>
                </c:pt>
                <c:pt idx="926">
                  <c:v>44313</c:v>
                </c:pt>
                <c:pt idx="927">
                  <c:v>44312</c:v>
                </c:pt>
                <c:pt idx="928">
                  <c:v>44309</c:v>
                </c:pt>
                <c:pt idx="929">
                  <c:v>44308</c:v>
                </c:pt>
                <c:pt idx="930">
                  <c:v>44307</c:v>
                </c:pt>
                <c:pt idx="931">
                  <c:v>44306</c:v>
                </c:pt>
                <c:pt idx="932">
                  <c:v>44305</c:v>
                </c:pt>
                <c:pt idx="933">
                  <c:v>44302</c:v>
                </c:pt>
                <c:pt idx="934">
                  <c:v>44301</c:v>
                </c:pt>
                <c:pt idx="935">
                  <c:v>44300</c:v>
                </c:pt>
                <c:pt idx="936">
                  <c:v>44299</c:v>
                </c:pt>
                <c:pt idx="937">
                  <c:v>44298</c:v>
                </c:pt>
                <c:pt idx="938">
                  <c:v>44295</c:v>
                </c:pt>
                <c:pt idx="939">
                  <c:v>44294</c:v>
                </c:pt>
                <c:pt idx="940">
                  <c:v>44293</c:v>
                </c:pt>
                <c:pt idx="941">
                  <c:v>44292</c:v>
                </c:pt>
                <c:pt idx="942">
                  <c:v>44287</c:v>
                </c:pt>
                <c:pt idx="943">
                  <c:v>44286</c:v>
                </c:pt>
                <c:pt idx="944">
                  <c:v>44285</c:v>
                </c:pt>
                <c:pt idx="945">
                  <c:v>44284</c:v>
                </c:pt>
                <c:pt idx="946">
                  <c:v>44281</c:v>
                </c:pt>
                <c:pt idx="947">
                  <c:v>44280</c:v>
                </c:pt>
                <c:pt idx="948">
                  <c:v>44279</c:v>
                </c:pt>
                <c:pt idx="949">
                  <c:v>44278</c:v>
                </c:pt>
                <c:pt idx="950">
                  <c:v>44277</c:v>
                </c:pt>
                <c:pt idx="951">
                  <c:v>44274</c:v>
                </c:pt>
                <c:pt idx="952">
                  <c:v>44273</c:v>
                </c:pt>
                <c:pt idx="953">
                  <c:v>44272</c:v>
                </c:pt>
                <c:pt idx="954">
                  <c:v>44271</c:v>
                </c:pt>
                <c:pt idx="955">
                  <c:v>44270</c:v>
                </c:pt>
                <c:pt idx="956">
                  <c:v>44267</c:v>
                </c:pt>
                <c:pt idx="957">
                  <c:v>44266</c:v>
                </c:pt>
                <c:pt idx="958">
                  <c:v>44265</c:v>
                </c:pt>
                <c:pt idx="959">
                  <c:v>44264</c:v>
                </c:pt>
                <c:pt idx="960">
                  <c:v>44263</c:v>
                </c:pt>
                <c:pt idx="961">
                  <c:v>44260</c:v>
                </c:pt>
                <c:pt idx="962">
                  <c:v>44259</c:v>
                </c:pt>
                <c:pt idx="963">
                  <c:v>44258</c:v>
                </c:pt>
                <c:pt idx="964">
                  <c:v>44257</c:v>
                </c:pt>
                <c:pt idx="965">
                  <c:v>44256</c:v>
                </c:pt>
                <c:pt idx="966">
                  <c:v>44253</c:v>
                </c:pt>
                <c:pt idx="967">
                  <c:v>44252</c:v>
                </c:pt>
                <c:pt idx="968">
                  <c:v>44251</c:v>
                </c:pt>
                <c:pt idx="969">
                  <c:v>44250</c:v>
                </c:pt>
                <c:pt idx="970">
                  <c:v>44249</c:v>
                </c:pt>
                <c:pt idx="971">
                  <c:v>44246</c:v>
                </c:pt>
                <c:pt idx="972">
                  <c:v>44245</c:v>
                </c:pt>
                <c:pt idx="973">
                  <c:v>44244</c:v>
                </c:pt>
                <c:pt idx="974">
                  <c:v>44243</c:v>
                </c:pt>
                <c:pt idx="975">
                  <c:v>44242</c:v>
                </c:pt>
                <c:pt idx="976">
                  <c:v>44239</c:v>
                </c:pt>
                <c:pt idx="977">
                  <c:v>44238</c:v>
                </c:pt>
                <c:pt idx="978">
                  <c:v>44237</c:v>
                </c:pt>
                <c:pt idx="979">
                  <c:v>44236</c:v>
                </c:pt>
                <c:pt idx="980">
                  <c:v>44235</c:v>
                </c:pt>
                <c:pt idx="981">
                  <c:v>44232</c:v>
                </c:pt>
                <c:pt idx="982">
                  <c:v>44231</c:v>
                </c:pt>
                <c:pt idx="983">
                  <c:v>44230</c:v>
                </c:pt>
                <c:pt idx="984">
                  <c:v>44229</c:v>
                </c:pt>
                <c:pt idx="985">
                  <c:v>44228</c:v>
                </c:pt>
                <c:pt idx="986">
                  <c:v>44225</c:v>
                </c:pt>
                <c:pt idx="987">
                  <c:v>44224</c:v>
                </c:pt>
                <c:pt idx="988">
                  <c:v>44223</c:v>
                </c:pt>
                <c:pt idx="989">
                  <c:v>44222</c:v>
                </c:pt>
                <c:pt idx="990">
                  <c:v>44221</c:v>
                </c:pt>
                <c:pt idx="991">
                  <c:v>44218</c:v>
                </c:pt>
                <c:pt idx="992">
                  <c:v>44217</c:v>
                </c:pt>
                <c:pt idx="993">
                  <c:v>44216</c:v>
                </c:pt>
                <c:pt idx="994">
                  <c:v>44215</c:v>
                </c:pt>
                <c:pt idx="995">
                  <c:v>44214</c:v>
                </c:pt>
                <c:pt idx="996">
                  <c:v>44211</c:v>
                </c:pt>
                <c:pt idx="997">
                  <c:v>44210</c:v>
                </c:pt>
                <c:pt idx="998">
                  <c:v>44209</c:v>
                </c:pt>
                <c:pt idx="999">
                  <c:v>44208</c:v>
                </c:pt>
                <c:pt idx="1000">
                  <c:v>44207</c:v>
                </c:pt>
                <c:pt idx="1001">
                  <c:v>44204</c:v>
                </c:pt>
                <c:pt idx="1002">
                  <c:v>44203</c:v>
                </c:pt>
                <c:pt idx="1003">
                  <c:v>44202</c:v>
                </c:pt>
                <c:pt idx="1004">
                  <c:v>44201</c:v>
                </c:pt>
                <c:pt idx="1005">
                  <c:v>44200</c:v>
                </c:pt>
                <c:pt idx="1006">
                  <c:v>44195</c:v>
                </c:pt>
                <c:pt idx="1007">
                  <c:v>44194</c:v>
                </c:pt>
                <c:pt idx="1008">
                  <c:v>44193</c:v>
                </c:pt>
                <c:pt idx="1009">
                  <c:v>44188</c:v>
                </c:pt>
                <c:pt idx="1010">
                  <c:v>44187</c:v>
                </c:pt>
                <c:pt idx="1011">
                  <c:v>44186</c:v>
                </c:pt>
                <c:pt idx="1012">
                  <c:v>44183</c:v>
                </c:pt>
                <c:pt idx="1013">
                  <c:v>44182</c:v>
                </c:pt>
                <c:pt idx="1014">
                  <c:v>44181</c:v>
                </c:pt>
                <c:pt idx="1015">
                  <c:v>44180</c:v>
                </c:pt>
                <c:pt idx="1016">
                  <c:v>44179</c:v>
                </c:pt>
                <c:pt idx="1017">
                  <c:v>44176</c:v>
                </c:pt>
                <c:pt idx="1018">
                  <c:v>44175</c:v>
                </c:pt>
                <c:pt idx="1019">
                  <c:v>44174</c:v>
                </c:pt>
                <c:pt idx="1020">
                  <c:v>44173</c:v>
                </c:pt>
                <c:pt idx="1021">
                  <c:v>44172</c:v>
                </c:pt>
                <c:pt idx="1022">
                  <c:v>44169</c:v>
                </c:pt>
                <c:pt idx="1023">
                  <c:v>44168</c:v>
                </c:pt>
                <c:pt idx="1024">
                  <c:v>44167</c:v>
                </c:pt>
                <c:pt idx="1025">
                  <c:v>44166</c:v>
                </c:pt>
                <c:pt idx="1026">
                  <c:v>44165</c:v>
                </c:pt>
                <c:pt idx="1027">
                  <c:v>44162</c:v>
                </c:pt>
                <c:pt idx="1028">
                  <c:v>44161</c:v>
                </c:pt>
                <c:pt idx="1029">
                  <c:v>44160</c:v>
                </c:pt>
                <c:pt idx="1030">
                  <c:v>44159</c:v>
                </c:pt>
                <c:pt idx="1031">
                  <c:v>44158</c:v>
                </c:pt>
                <c:pt idx="1032">
                  <c:v>44155</c:v>
                </c:pt>
                <c:pt idx="1033">
                  <c:v>44154</c:v>
                </c:pt>
                <c:pt idx="1034">
                  <c:v>44153</c:v>
                </c:pt>
                <c:pt idx="1035">
                  <c:v>44152</c:v>
                </c:pt>
                <c:pt idx="1036">
                  <c:v>44151</c:v>
                </c:pt>
                <c:pt idx="1037">
                  <c:v>44148</c:v>
                </c:pt>
                <c:pt idx="1038">
                  <c:v>44147</c:v>
                </c:pt>
                <c:pt idx="1039">
                  <c:v>44146</c:v>
                </c:pt>
                <c:pt idx="1040">
                  <c:v>44145</c:v>
                </c:pt>
                <c:pt idx="1041">
                  <c:v>44144</c:v>
                </c:pt>
                <c:pt idx="1042">
                  <c:v>44141</c:v>
                </c:pt>
                <c:pt idx="1043">
                  <c:v>44140</c:v>
                </c:pt>
                <c:pt idx="1044">
                  <c:v>44139</c:v>
                </c:pt>
                <c:pt idx="1045">
                  <c:v>44138</c:v>
                </c:pt>
                <c:pt idx="1046">
                  <c:v>44137</c:v>
                </c:pt>
                <c:pt idx="1047">
                  <c:v>44134</c:v>
                </c:pt>
                <c:pt idx="1048">
                  <c:v>44133</c:v>
                </c:pt>
                <c:pt idx="1049">
                  <c:v>44132</c:v>
                </c:pt>
                <c:pt idx="1050">
                  <c:v>44131</c:v>
                </c:pt>
                <c:pt idx="1051">
                  <c:v>44130</c:v>
                </c:pt>
                <c:pt idx="1052">
                  <c:v>44127</c:v>
                </c:pt>
                <c:pt idx="1053">
                  <c:v>44126</c:v>
                </c:pt>
                <c:pt idx="1054">
                  <c:v>44125</c:v>
                </c:pt>
                <c:pt idx="1055">
                  <c:v>44124</c:v>
                </c:pt>
                <c:pt idx="1056">
                  <c:v>44123</c:v>
                </c:pt>
                <c:pt idx="1057">
                  <c:v>44120</c:v>
                </c:pt>
                <c:pt idx="1058">
                  <c:v>44119</c:v>
                </c:pt>
                <c:pt idx="1059">
                  <c:v>44118</c:v>
                </c:pt>
                <c:pt idx="1060">
                  <c:v>44117</c:v>
                </c:pt>
                <c:pt idx="1061">
                  <c:v>44116</c:v>
                </c:pt>
                <c:pt idx="1062">
                  <c:v>44113</c:v>
                </c:pt>
                <c:pt idx="1063">
                  <c:v>44112</c:v>
                </c:pt>
                <c:pt idx="1064">
                  <c:v>44111</c:v>
                </c:pt>
                <c:pt idx="1065">
                  <c:v>44110</c:v>
                </c:pt>
                <c:pt idx="1066">
                  <c:v>44109</c:v>
                </c:pt>
                <c:pt idx="1067">
                  <c:v>44106</c:v>
                </c:pt>
                <c:pt idx="1068">
                  <c:v>44105</c:v>
                </c:pt>
                <c:pt idx="1069">
                  <c:v>44104</c:v>
                </c:pt>
                <c:pt idx="1070">
                  <c:v>44103</c:v>
                </c:pt>
                <c:pt idx="1071">
                  <c:v>44102</c:v>
                </c:pt>
                <c:pt idx="1072">
                  <c:v>44099</c:v>
                </c:pt>
                <c:pt idx="1073">
                  <c:v>44098</c:v>
                </c:pt>
                <c:pt idx="1074">
                  <c:v>44097</c:v>
                </c:pt>
                <c:pt idx="1075">
                  <c:v>44096</c:v>
                </c:pt>
                <c:pt idx="1076">
                  <c:v>44095</c:v>
                </c:pt>
                <c:pt idx="1077">
                  <c:v>44092</c:v>
                </c:pt>
                <c:pt idx="1078">
                  <c:v>44091</c:v>
                </c:pt>
                <c:pt idx="1079">
                  <c:v>44090</c:v>
                </c:pt>
                <c:pt idx="1080">
                  <c:v>44089</c:v>
                </c:pt>
                <c:pt idx="1081">
                  <c:v>44088</c:v>
                </c:pt>
                <c:pt idx="1082">
                  <c:v>44085</c:v>
                </c:pt>
                <c:pt idx="1083">
                  <c:v>44084</c:v>
                </c:pt>
                <c:pt idx="1084">
                  <c:v>44083</c:v>
                </c:pt>
                <c:pt idx="1085">
                  <c:v>44082</c:v>
                </c:pt>
                <c:pt idx="1086">
                  <c:v>44081</c:v>
                </c:pt>
                <c:pt idx="1087">
                  <c:v>44078</c:v>
                </c:pt>
                <c:pt idx="1088">
                  <c:v>44077</c:v>
                </c:pt>
                <c:pt idx="1089">
                  <c:v>44076</c:v>
                </c:pt>
                <c:pt idx="1090">
                  <c:v>44075</c:v>
                </c:pt>
                <c:pt idx="1091">
                  <c:v>44074</c:v>
                </c:pt>
                <c:pt idx="1092">
                  <c:v>44071</c:v>
                </c:pt>
                <c:pt idx="1093">
                  <c:v>44070</c:v>
                </c:pt>
                <c:pt idx="1094">
                  <c:v>44069</c:v>
                </c:pt>
                <c:pt idx="1095">
                  <c:v>44068</c:v>
                </c:pt>
                <c:pt idx="1096">
                  <c:v>44067</c:v>
                </c:pt>
                <c:pt idx="1097">
                  <c:v>44064</c:v>
                </c:pt>
                <c:pt idx="1098">
                  <c:v>44063</c:v>
                </c:pt>
                <c:pt idx="1099">
                  <c:v>44062</c:v>
                </c:pt>
                <c:pt idx="1100">
                  <c:v>44061</c:v>
                </c:pt>
                <c:pt idx="1101">
                  <c:v>44060</c:v>
                </c:pt>
                <c:pt idx="1102">
                  <c:v>44057</c:v>
                </c:pt>
                <c:pt idx="1103">
                  <c:v>44056</c:v>
                </c:pt>
                <c:pt idx="1104">
                  <c:v>44055</c:v>
                </c:pt>
                <c:pt idx="1105">
                  <c:v>44054</c:v>
                </c:pt>
                <c:pt idx="1106">
                  <c:v>44053</c:v>
                </c:pt>
                <c:pt idx="1107">
                  <c:v>44050</c:v>
                </c:pt>
                <c:pt idx="1108">
                  <c:v>44049</c:v>
                </c:pt>
                <c:pt idx="1109">
                  <c:v>44048</c:v>
                </c:pt>
                <c:pt idx="1110">
                  <c:v>44047</c:v>
                </c:pt>
                <c:pt idx="1111">
                  <c:v>44046</c:v>
                </c:pt>
                <c:pt idx="1112">
                  <c:v>44043</c:v>
                </c:pt>
                <c:pt idx="1113">
                  <c:v>44042</c:v>
                </c:pt>
                <c:pt idx="1114">
                  <c:v>44041</c:v>
                </c:pt>
                <c:pt idx="1115">
                  <c:v>44040</c:v>
                </c:pt>
                <c:pt idx="1116">
                  <c:v>44039</c:v>
                </c:pt>
                <c:pt idx="1117">
                  <c:v>44036</c:v>
                </c:pt>
                <c:pt idx="1118">
                  <c:v>44035</c:v>
                </c:pt>
                <c:pt idx="1119">
                  <c:v>44034</c:v>
                </c:pt>
                <c:pt idx="1120">
                  <c:v>44033</c:v>
                </c:pt>
                <c:pt idx="1121">
                  <c:v>44032</c:v>
                </c:pt>
                <c:pt idx="1122">
                  <c:v>44029</c:v>
                </c:pt>
                <c:pt idx="1123">
                  <c:v>44028</c:v>
                </c:pt>
                <c:pt idx="1124">
                  <c:v>44027</c:v>
                </c:pt>
                <c:pt idx="1125">
                  <c:v>44026</c:v>
                </c:pt>
                <c:pt idx="1126">
                  <c:v>44025</c:v>
                </c:pt>
                <c:pt idx="1127">
                  <c:v>44022</c:v>
                </c:pt>
                <c:pt idx="1128">
                  <c:v>44021</c:v>
                </c:pt>
                <c:pt idx="1129">
                  <c:v>44020</c:v>
                </c:pt>
                <c:pt idx="1130">
                  <c:v>44019</c:v>
                </c:pt>
                <c:pt idx="1131">
                  <c:v>44018</c:v>
                </c:pt>
                <c:pt idx="1132">
                  <c:v>44015</c:v>
                </c:pt>
                <c:pt idx="1133">
                  <c:v>44014</c:v>
                </c:pt>
                <c:pt idx="1134">
                  <c:v>44013</c:v>
                </c:pt>
                <c:pt idx="1135">
                  <c:v>44012</c:v>
                </c:pt>
                <c:pt idx="1136">
                  <c:v>44011</c:v>
                </c:pt>
                <c:pt idx="1137">
                  <c:v>44008</c:v>
                </c:pt>
                <c:pt idx="1138">
                  <c:v>44007</c:v>
                </c:pt>
                <c:pt idx="1139">
                  <c:v>44006</c:v>
                </c:pt>
                <c:pt idx="1140">
                  <c:v>44005</c:v>
                </c:pt>
                <c:pt idx="1141">
                  <c:v>44004</c:v>
                </c:pt>
                <c:pt idx="1142">
                  <c:v>44001</c:v>
                </c:pt>
                <c:pt idx="1143">
                  <c:v>44000</c:v>
                </c:pt>
                <c:pt idx="1144">
                  <c:v>43999</c:v>
                </c:pt>
                <c:pt idx="1145">
                  <c:v>43998</c:v>
                </c:pt>
                <c:pt idx="1146">
                  <c:v>43997</c:v>
                </c:pt>
                <c:pt idx="1147">
                  <c:v>43994</c:v>
                </c:pt>
                <c:pt idx="1148">
                  <c:v>43993</c:v>
                </c:pt>
                <c:pt idx="1149">
                  <c:v>43992</c:v>
                </c:pt>
                <c:pt idx="1150">
                  <c:v>43991</c:v>
                </c:pt>
                <c:pt idx="1151">
                  <c:v>43990</c:v>
                </c:pt>
                <c:pt idx="1152">
                  <c:v>43987</c:v>
                </c:pt>
                <c:pt idx="1153">
                  <c:v>43986</c:v>
                </c:pt>
                <c:pt idx="1154">
                  <c:v>43985</c:v>
                </c:pt>
                <c:pt idx="1155">
                  <c:v>43984</c:v>
                </c:pt>
                <c:pt idx="1156">
                  <c:v>43983</c:v>
                </c:pt>
                <c:pt idx="1157">
                  <c:v>43980</c:v>
                </c:pt>
                <c:pt idx="1158">
                  <c:v>43979</c:v>
                </c:pt>
                <c:pt idx="1159">
                  <c:v>43978</c:v>
                </c:pt>
                <c:pt idx="1160">
                  <c:v>43977</c:v>
                </c:pt>
                <c:pt idx="1161">
                  <c:v>43976</c:v>
                </c:pt>
                <c:pt idx="1162">
                  <c:v>43973</c:v>
                </c:pt>
                <c:pt idx="1163">
                  <c:v>43972</c:v>
                </c:pt>
                <c:pt idx="1164">
                  <c:v>43971</c:v>
                </c:pt>
                <c:pt idx="1165">
                  <c:v>43970</c:v>
                </c:pt>
                <c:pt idx="1166">
                  <c:v>43969</c:v>
                </c:pt>
                <c:pt idx="1167">
                  <c:v>43966</c:v>
                </c:pt>
                <c:pt idx="1168">
                  <c:v>43965</c:v>
                </c:pt>
                <c:pt idx="1169">
                  <c:v>43964</c:v>
                </c:pt>
                <c:pt idx="1170">
                  <c:v>43963</c:v>
                </c:pt>
                <c:pt idx="1171">
                  <c:v>43962</c:v>
                </c:pt>
                <c:pt idx="1172">
                  <c:v>43959</c:v>
                </c:pt>
                <c:pt idx="1173">
                  <c:v>43958</c:v>
                </c:pt>
                <c:pt idx="1174">
                  <c:v>43957</c:v>
                </c:pt>
                <c:pt idx="1175">
                  <c:v>43956</c:v>
                </c:pt>
                <c:pt idx="1176">
                  <c:v>43955</c:v>
                </c:pt>
                <c:pt idx="1177">
                  <c:v>43951</c:v>
                </c:pt>
                <c:pt idx="1178">
                  <c:v>43950</c:v>
                </c:pt>
                <c:pt idx="1179">
                  <c:v>43949</c:v>
                </c:pt>
                <c:pt idx="1180">
                  <c:v>43948</c:v>
                </c:pt>
                <c:pt idx="1181">
                  <c:v>43945</c:v>
                </c:pt>
                <c:pt idx="1182">
                  <c:v>43944</c:v>
                </c:pt>
                <c:pt idx="1183">
                  <c:v>43943</c:v>
                </c:pt>
                <c:pt idx="1184">
                  <c:v>43942</c:v>
                </c:pt>
                <c:pt idx="1185">
                  <c:v>43941</c:v>
                </c:pt>
                <c:pt idx="1186">
                  <c:v>43938</c:v>
                </c:pt>
                <c:pt idx="1187">
                  <c:v>43937</c:v>
                </c:pt>
                <c:pt idx="1188">
                  <c:v>43936</c:v>
                </c:pt>
                <c:pt idx="1189">
                  <c:v>43935</c:v>
                </c:pt>
                <c:pt idx="1190">
                  <c:v>43930</c:v>
                </c:pt>
                <c:pt idx="1191">
                  <c:v>43929</c:v>
                </c:pt>
                <c:pt idx="1192">
                  <c:v>43928</c:v>
                </c:pt>
                <c:pt idx="1193">
                  <c:v>43927</c:v>
                </c:pt>
                <c:pt idx="1194">
                  <c:v>43924</c:v>
                </c:pt>
                <c:pt idx="1195">
                  <c:v>43923</c:v>
                </c:pt>
                <c:pt idx="1196">
                  <c:v>43922</c:v>
                </c:pt>
                <c:pt idx="1197">
                  <c:v>43921</c:v>
                </c:pt>
                <c:pt idx="1198">
                  <c:v>43920</c:v>
                </c:pt>
                <c:pt idx="1199">
                  <c:v>43917</c:v>
                </c:pt>
                <c:pt idx="1200">
                  <c:v>43916</c:v>
                </c:pt>
                <c:pt idx="1201">
                  <c:v>43915</c:v>
                </c:pt>
                <c:pt idx="1202">
                  <c:v>43914</c:v>
                </c:pt>
                <c:pt idx="1203">
                  <c:v>43913</c:v>
                </c:pt>
                <c:pt idx="1204">
                  <c:v>43910</c:v>
                </c:pt>
                <c:pt idx="1205">
                  <c:v>43909</c:v>
                </c:pt>
                <c:pt idx="1206">
                  <c:v>43908</c:v>
                </c:pt>
                <c:pt idx="1207">
                  <c:v>43907</c:v>
                </c:pt>
                <c:pt idx="1208">
                  <c:v>43906</c:v>
                </c:pt>
                <c:pt idx="1209">
                  <c:v>43903</c:v>
                </c:pt>
                <c:pt idx="1210">
                  <c:v>43902</c:v>
                </c:pt>
                <c:pt idx="1211">
                  <c:v>43901</c:v>
                </c:pt>
                <c:pt idx="1212">
                  <c:v>43900</c:v>
                </c:pt>
                <c:pt idx="1213">
                  <c:v>43899</c:v>
                </c:pt>
                <c:pt idx="1214">
                  <c:v>43896</c:v>
                </c:pt>
                <c:pt idx="1215">
                  <c:v>43895</c:v>
                </c:pt>
                <c:pt idx="1216">
                  <c:v>43894</c:v>
                </c:pt>
                <c:pt idx="1217">
                  <c:v>43893</c:v>
                </c:pt>
                <c:pt idx="1218">
                  <c:v>43892</c:v>
                </c:pt>
                <c:pt idx="1219">
                  <c:v>43889</c:v>
                </c:pt>
                <c:pt idx="1220">
                  <c:v>43888</c:v>
                </c:pt>
                <c:pt idx="1221">
                  <c:v>43887</c:v>
                </c:pt>
                <c:pt idx="1222">
                  <c:v>43886</c:v>
                </c:pt>
                <c:pt idx="1223">
                  <c:v>43885</c:v>
                </c:pt>
                <c:pt idx="1224">
                  <c:v>43882</c:v>
                </c:pt>
                <c:pt idx="1225">
                  <c:v>43881</c:v>
                </c:pt>
                <c:pt idx="1226">
                  <c:v>43880</c:v>
                </c:pt>
                <c:pt idx="1227">
                  <c:v>43879</c:v>
                </c:pt>
                <c:pt idx="1228">
                  <c:v>43878</c:v>
                </c:pt>
                <c:pt idx="1229">
                  <c:v>43875</c:v>
                </c:pt>
                <c:pt idx="1230">
                  <c:v>43874</c:v>
                </c:pt>
                <c:pt idx="1231">
                  <c:v>43873</c:v>
                </c:pt>
                <c:pt idx="1232">
                  <c:v>43872</c:v>
                </c:pt>
                <c:pt idx="1233">
                  <c:v>43871</c:v>
                </c:pt>
                <c:pt idx="1234">
                  <c:v>43868</c:v>
                </c:pt>
                <c:pt idx="1235">
                  <c:v>43867</c:v>
                </c:pt>
                <c:pt idx="1236">
                  <c:v>43866</c:v>
                </c:pt>
                <c:pt idx="1237">
                  <c:v>43865</c:v>
                </c:pt>
                <c:pt idx="1238">
                  <c:v>43864</c:v>
                </c:pt>
                <c:pt idx="1239">
                  <c:v>43861</c:v>
                </c:pt>
                <c:pt idx="1240">
                  <c:v>43860</c:v>
                </c:pt>
                <c:pt idx="1241">
                  <c:v>43859</c:v>
                </c:pt>
                <c:pt idx="1242">
                  <c:v>43858</c:v>
                </c:pt>
                <c:pt idx="1243">
                  <c:v>43857</c:v>
                </c:pt>
                <c:pt idx="1244">
                  <c:v>43854</c:v>
                </c:pt>
                <c:pt idx="1245">
                  <c:v>43853</c:v>
                </c:pt>
                <c:pt idx="1246">
                  <c:v>43852</c:v>
                </c:pt>
                <c:pt idx="1247">
                  <c:v>43851</c:v>
                </c:pt>
                <c:pt idx="1248">
                  <c:v>43850</c:v>
                </c:pt>
                <c:pt idx="1249">
                  <c:v>43847</c:v>
                </c:pt>
                <c:pt idx="1250">
                  <c:v>43846</c:v>
                </c:pt>
                <c:pt idx="1251">
                  <c:v>43845</c:v>
                </c:pt>
                <c:pt idx="1252">
                  <c:v>43844</c:v>
                </c:pt>
                <c:pt idx="1253">
                  <c:v>43843</c:v>
                </c:pt>
                <c:pt idx="1254">
                  <c:v>43840</c:v>
                </c:pt>
                <c:pt idx="1255">
                  <c:v>43839</c:v>
                </c:pt>
                <c:pt idx="1256">
                  <c:v>43838</c:v>
                </c:pt>
                <c:pt idx="1257">
                  <c:v>43837</c:v>
                </c:pt>
                <c:pt idx="1258">
                  <c:v>43836</c:v>
                </c:pt>
                <c:pt idx="1259">
                  <c:v>43833</c:v>
                </c:pt>
                <c:pt idx="1260">
                  <c:v>43832</c:v>
                </c:pt>
                <c:pt idx="1261">
                  <c:v>43829</c:v>
                </c:pt>
                <c:pt idx="1262">
                  <c:v>43826</c:v>
                </c:pt>
                <c:pt idx="1263">
                  <c:v>43822</c:v>
                </c:pt>
                <c:pt idx="1264">
                  <c:v>43819</c:v>
                </c:pt>
                <c:pt idx="1265">
                  <c:v>43818</c:v>
                </c:pt>
                <c:pt idx="1266">
                  <c:v>43817</c:v>
                </c:pt>
                <c:pt idx="1267">
                  <c:v>43816</c:v>
                </c:pt>
                <c:pt idx="1268">
                  <c:v>43815</c:v>
                </c:pt>
                <c:pt idx="1269">
                  <c:v>43812</c:v>
                </c:pt>
                <c:pt idx="1270">
                  <c:v>43811</c:v>
                </c:pt>
                <c:pt idx="1271">
                  <c:v>43810</c:v>
                </c:pt>
                <c:pt idx="1272">
                  <c:v>43809</c:v>
                </c:pt>
                <c:pt idx="1273">
                  <c:v>43808</c:v>
                </c:pt>
                <c:pt idx="1274">
                  <c:v>43805</c:v>
                </c:pt>
                <c:pt idx="1275">
                  <c:v>43804</c:v>
                </c:pt>
                <c:pt idx="1276">
                  <c:v>43803</c:v>
                </c:pt>
                <c:pt idx="1277">
                  <c:v>43802</c:v>
                </c:pt>
                <c:pt idx="1278">
                  <c:v>43801</c:v>
                </c:pt>
                <c:pt idx="1279">
                  <c:v>43798</c:v>
                </c:pt>
                <c:pt idx="1280">
                  <c:v>43797</c:v>
                </c:pt>
                <c:pt idx="1281">
                  <c:v>43796</c:v>
                </c:pt>
                <c:pt idx="1282">
                  <c:v>43795</c:v>
                </c:pt>
                <c:pt idx="1283">
                  <c:v>43794</c:v>
                </c:pt>
                <c:pt idx="1284">
                  <c:v>43791</c:v>
                </c:pt>
                <c:pt idx="1285">
                  <c:v>43790</c:v>
                </c:pt>
                <c:pt idx="1286">
                  <c:v>43789</c:v>
                </c:pt>
                <c:pt idx="1287">
                  <c:v>43788</c:v>
                </c:pt>
                <c:pt idx="1288">
                  <c:v>43787</c:v>
                </c:pt>
                <c:pt idx="1289">
                  <c:v>43784</c:v>
                </c:pt>
                <c:pt idx="1290">
                  <c:v>43783</c:v>
                </c:pt>
                <c:pt idx="1291">
                  <c:v>43782</c:v>
                </c:pt>
                <c:pt idx="1292">
                  <c:v>43781</c:v>
                </c:pt>
                <c:pt idx="1293">
                  <c:v>43780</c:v>
                </c:pt>
                <c:pt idx="1294">
                  <c:v>43777</c:v>
                </c:pt>
                <c:pt idx="1295">
                  <c:v>43776</c:v>
                </c:pt>
                <c:pt idx="1296">
                  <c:v>43775</c:v>
                </c:pt>
                <c:pt idx="1297">
                  <c:v>43774</c:v>
                </c:pt>
                <c:pt idx="1298">
                  <c:v>43773</c:v>
                </c:pt>
                <c:pt idx="1299">
                  <c:v>43770</c:v>
                </c:pt>
                <c:pt idx="1300">
                  <c:v>43769</c:v>
                </c:pt>
                <c:pt idx="1301">
                  <c:v>43768</c:v>
                </c:pt>
                <c:pt idx="1302">
                  <c:v>43767</c:v>
                </c:pt>
                <c:pt idx="1303">
                  <c:v>43766</c:v>
                </c:pt>
                <c:pt idx="1304">
                  <c:v>43763</c:v>
                </c:pt>
                <c:pt idx="1305">
                  <c:v>43762</c:v>
                </c:pt>
                <c:pt idx="1306">
                  <c:v>43761</c:v>
                </c:pt>
                <c:pt idx="1307">
                  <c:v>43760</c:v>
                </c:pt>
                <c:pt idx="1308">
                  <c:v>43759</c:v>
                </c:pt>
                <c:pt idx="1309">
                  <c:v>43756</c:v>
                </c:pt>
                <c:pt idx="1310">
                  <c:v>43755</c:v>
                </c:pt>
                <c:pt idx="1311">
                  <c:v>43754</c:v>
                </c:pt>
                <c:pt idx="1312">
                  <c:v>43753</c:v>
                </c:pt>
                <c:pt idx="1313">
                  <c:v>43752</c:v>
                </c:pt>
                <c:pt idx="1314">
                  <c:v>43749</c:v>
                </c:pt>
                <c:pt idx="1315">
                  <c:v>43748</c:v>
                </c:pt>
                <c:pt idx="1316">
                  <c:v>43747</c:v>
                </c:pt>
                <c:pt idx="1317">
                  <c:v>43746</c:v>
                </c:pt>
                <c:pt idx="1318">
                  <c:v>43745</c:v>
                </c:pt>
                <c:pt idx="1319">
                  <c:v>43742</c:v>
                </c:pt>
                <c:pt idx="1320">
                  <c:v>43741</c:v>
                </c:pt>
                <c:pt idx="1321">
                  <c:v>43740</c:v>
                </c:pt>
                <c:pt idx="1322">
                  <c:v>43739</c:v>
                </c:pt>
                <c:pt idx="1323">
                  <c:v>43738</c:v>
                </c:pt>
                <c:pt idx="1324">
                  <c:v>43735</c:v>
                </c:pt>
                <c:pt idx="1325">
                  <c:v>43734</c:v>
                </c:pt>
                <c:pt idx="1326">
                  <c:v>43733</c:v>
                </c:pt>
                <c:pt idx="1327">
                  <c:v>43732</c:v>
                </c:pt>
                <c:pt idx="1328">
                  <c:v>43731</c:v>
                </c:pt>
                <c:pt idx="1329">
                  <c:v>43728</c:v>
                </c:pt>
                <c:pt idx="1330">
                  <c:v>43727</c:v>
                </c:pt>
                <c:pt idx="1331">
                  <c:v>43726</c:v>
                </c:pt>
                <c:pt idx="1332">
                  <c:v>43725</c:v>
                </c:pt>
                <c:pt idx="1333">
                  <c:v>43724</c:v>
                </c:pt>
                <c:pt idx="1334">
                  <c:v>43721</c:v>
                </c:pt>
                <c:pt idx="1335">
                  <c:v>43720</c:v>
                </c:pt>
                <c:pt idx="1336">
                  <c:v>43719</c:v>
                </c:pt>
                <c:pt idx="1337">
                  <c:v>43718</c:v>
                </c:pt>
                <c:pt idx="1338">
                  <c:v>43717</c:v>
                </c:pt>
                <c:pt idx="1339">
                  <c:v>43714</c:v>
                </c:pt>
                <c:pt idx="1340">
                  <c:v>43713</c:v>
                </c:pt>
                <c:pt idx="1341">
                  <c:v>43712</c:v>
                </c:pt>
                <c:pt idx="1342">
                  <c:v>43711</c:v>
                </c:pt>
                <c:pt idx="1343">
                  <c:v>43710</c:v>
                </c:pt>
                <c:pt idx="1344">
                  <c:v>43707</c:v>
                </c:pt>
                <c:pt idx="1345">
                  <c:v>43706</c:v>
                </c:pt>
                <c:pt idx="1346">
                  <c:v>43705</c:v>
                </c:pt>
                <c:pt idx="1347">
                  <c:v>43704</c:v>
                </c:pt>
                <c:pt idx="1348">
                  <c:v>43703</c:v>
                </c:pt>
                <c:pt idx="1349">
                  <c:v>43700</c:v>
                </c:pt>
                <c:pt idx="1350">
                  <c:v>43699</c:v>
                </c:pt>
                <c:pt idx="1351">
                  <c:v>43698</c:v>
                </c:pt>
                <c:pt idx="1352">
                  <c:v>43697</c:v>
                </c:pt>
                <c:pt idx="1353">
                  <c:v>43696</c:v>
                </c:pt>
                <c:pt idx="1354">
                  <c:v>43693</c:v>
                </c:pt>
                <c:pt idx="1355">
                  <c:v>43691</c:v>
                </c:pt>
                <c:pt idx="1356">
                  <c:v>43690</c:v>
                </c:pt>
                <c:pt idx="1357">
                  <c:v>43689</c:v>
                </c:pt>
                <c:pt idx="1358">
                  <c:v>43686</c:v>
                </c:pt>
                <c:pt idx="1359">
                  <c:v>43685</c:v>
                </c:pt>
                <c:pt idx="1360">
                  <c:v>43684</c:v>
                </c:pt>
                <c:pt idx="1361">
                  <c:v>43683</c:v>
                </c:pt>
                <c:pt idx="1362">
                  <c:v>43682</c:v>
                </c:pt>
                <c:pt idx="1363">
                  <c:v>43679</c:v>
                </c:pt>
                <c:pt idx="1364">
                  <c:v>43678</c:v>
                </c:pt>
                <c:pt idx="1365">
                  <c:v>43677</c:v>
                </c:pt>
                <c:pt idx="1366">
                  <c:v>43676</c:v>
                </c:pt>
                <c:pt idx="1367">
                  <c:v>43675</c:v>
                </c:pt>
                <c:pt idx="1368">
                  <c:v>43672</c:v>
                </c:pt>
                <c:pt idx="1369">
                  <c:v>43671</c:v>
                </c:pt>
                <c:pt idx="1370">
                  <c:v>43670</c:v>
                </c:pt>
                <c:pt idx="1371">
                  <c:v>43669</c:v>
                </c:pt>
                <c:pt idx="1372">
                  <c:v>43668</c:v>
                </c:pt>
                <c:pt idx="1373">
                  <c:v>43665</c:v>
                </c:pt>
                <c:pt idx="1374">
                  <c:v>43664</c:v>
                </c:pt>
                <c:pt idx="1375">
                  <c:v>43663</c:v>
                </c:pt>
                <c:pt idx="1376">
                  <c:v>43662</c:v>
                </c:pt>
                <c:pt idx="1377">
                  <c:v>43661</c:v>
                </c:pt>
                <c:pt idx="1378">
                  <c:v>43658</c:v>
                </c:pt>
                <c:pt idx="1379">
                  <c:v>43657</c:v>
                </c:pt>
                <c:pt idx="1380">
                  <c:v>43656</c:v>
                </c:pt>
                <c:pt idx="1381">
                  <c:v>43655</c:v>
                </c:pt>
                <c:pt idx="1382">
                  <c:v>43654</c:v>
                </c:pt>
                <c:pt idx="1383">
                  <c:v>43651</c:v>
                </c:pt>
                <c:pt idx="1384">
                  <c:v>43650</c:v>
                </c:pt>
                <c:pt idx="1385">
                  <c:v>43649</c:v>
                </c:pt>
                <c:pt idx="1386">
                  <c:v>43648</c:v>
                </c:pt>
                <c:pt idx="1387">
                  <c:v>43647</c:v>
                </c:pt>
                <c:pt idx="1388">
                  <c:v>43644</c:v>
                </c:pt>
                <c:pt idx="1389">
                  <c:v>43643</c:v>
                </c:pt>
                <c:pt idx="1390">
                  <c:v>43642</c:v>
                </c:pt>
                <c:pt idx="1391">
                  <c:v>43641</c:v>
                </c:pt>
                <c:pt idx="1392">
                  <c:v>43640</c:v>
                </c:pt>
                <c:pt idx="1393">
                  <c:v>43637</c:v>
                </c:pt>
                <c:pt idx="1394">
                  <c:v>43636</c:v>
                </c:pt>
                <c:pt idx="1395">
                  <c:v>43635</c:v>
                </c:pt>
                <c:pt idx="1396">
                  <c:v>43634</c:v>
                </c:pt>
                <c:pt idx="1397">
                  <c:v>43633</c:v>
                </c:pt>
                <c:pt idx="1398">
                  <c:v>43630</c:v>
                </c:pt>
                <c:pt idx="1399">
                  <c:v>43629</c:v>
                </c:pt>
                <c:pt idx="1400">
                  <c:v>43628</c:v>
                </c:pt>
                <c:pt idx="1401">
                  <c:v>43627</c:v>
                </c:pt>
                <c:pt idx="1402">
                  <c:v>43626</c:v>
                </c:pt>
                <c:pt idx="1403">
                  <c:v>43623</c:v>
                </c:pt>
                <c:pt idx="1404">
                  <c:v>43622</c:v>
                </c:pt>
                <c:pt idx="1405">
                  <c:v>43621</c:v>
                </c:pt>
                <c:pt idx="1406">
                  <c:v>43620</c:v>
                </c:pt>
                <c:pt idx="1407">
                  <c:v>43619</c:v>
                </c:pt>
                <c:pt idx="1408">
                  <c:v>43616</c:v>
                </c:pt>
                <c:pt idx="1409">
                  <c:v>43615</c:v>
                </c:pt>
                <c:pt idx="1410">
                  <c:v>43614</c:v>
                </c:pt>
                <c:pt idx="1411">
                  <c:v>43613</c:v>
                </c:pt>
                <c:pt idx="1412">
                  <c:v>43612</c:v>
                </c:pt>
                <c:pt idx="1413">
                  <c:v>43609</c:v>
                </c:pt>
                <c:pt idx="1414">
                  <c:v>43608</c:v>
                </c:pt>
                <c:pt idx="1415">
                  <c:v>43607</c:v>
                </c:pt>
                <c:pt idx="1416">
                  <c:v>43606</c:v>
                </c:pt>
                <c:pt idx="1417">
                  <c:v>43605</c:v>
                </c:pt>
                <c:pt idx="1418">
                  <c:v>43602</c:v>
                </c:pt>
                <c:pt idx="1419">
                  <c:v>43601</c:v>
                </c:pt>
                <c:pt idx="1420">
                  <c:v>43600</c:v>
                </c:pt>
                <c:pt idx="1421">
                  <c:v>43599</c:v>
                </c:pt>
                <c:pt idx="1422">
                  <c:v>43598</c:v>
                </c:pt>
                <c:pt idx="1423">
                  <c:v>43595</c:v>
                </c:pt>
                <c:pt idx="1424">
                  <c:v>43594</c:v>
                </c:pt>
                <c:pt idx="1425">
                  <c:v>43593</c:v>
                </c:pt>
                <c:pt idx="1426">
                  <c:v>43592</c:v>
                </c:pt>
                <c:pt idx="1427">
                  <c:v>43591</c:v>
                </c:pt>
                <c:pt idx="1428">
                  <c:v>43588</c:v>
                </c:pt>
                <c:pt idx="1429">
                  <c:v>43587</c:v>
                </c:pt>
                <c:pt idx="1430">
                  <c:v>43585</c:v>
                </c:pt>
                <c:pt idx="1431">
                  <c:v>43584</c:v>
                </c:pt>
                <c:pt idx="1432">
                  <c:v>43581</c:v>
                </c:pt>
                <c:pt idx="1433">
                  <c:v>43580</c:v>
                </c:pt>
                <c:pt idx="1434">
                  <c:v>43579</c:v>
                </c:pt>
                <c:pt idx="1435">
                  <c:v>43578</c:v>
                </c:pt>
                <c:pt idx="1436">
                  <c:v>43573</c:v>
                </c:pt>
                <c:pt idx="1437">
                  <c:v>43572</c:v>
                </c:pt>
                <c:pt idx="1438">
                  <c:v>43571</c:v>
                </c:pt>
                <c:pt idx="1439">
                  <c:v>43570</c:v>
                </c:pt>
                <c:pt idx="1440">
                  <c:v>43567</c:v>
                </c:pt>
                <c:pt idx="1441">
                  <c:v>43566</c:v>
                </c:pt>
                <c:pt idx="1442">
                  <c:v>43565</c:v>
                </c:pt>
                <c:pt idx="1443">
                  <c:v>43564</c:v>
                </c:pt>
                <c:pt idx="1444">
                  <c:v>43563</c:v>
                </c:pt>
                <c:pt idx="1445">
                  <c:v>43560</c:v>
                </c:pt>
                <c:pt idx="1446">
                  <c:v>43559</c:v>
                </c:pt>
                <c:pt idx="1447">
                  <c:v>43558</c:v>
                </c:pt>
                <c:pt idx="1448">
                  <c:v>43557</c:v>
                </c:pt>
                <c:pt idx="1449">
                  <c:v>43556</c:v>
                </c:pt>
                <c:pt idx="1450">
                  <c:v>43553</c:v>
                </c:pt>
                <c:pt idx="1451">
                  <c:v>43552</c:v>
                </c:pt>
                <c:pt idx="1452">
                  <c:v>43551</c:v>
                </c:pt>
                <c:pt idx="1453">
                  <c:v>43550</c:v>
                </c:pt>
                <c:pt idx="1454">
                  <c:v>43549</c:v>
                </c:pt>
                <c:pt idx="1455">
                  <c:v>43546</c:v>
                </c:pt>
                <c:pt idx="1456">
                  <c:v>43545</c:v>
                </c:pt>
                <c:pt idx="1457">
                  <c:v>43544</c:v>
                </c:pt>
                <c:pt idx="1458">
                  <c:v>43543</c:v>
                </c:pt>
                <c:pt idx="1459">
                  <c:v>43542</c:v>
                </c:pt>
                <c:pt idx="1460">
                  <c:v>43539</c:v>
                </c:pt>
                <c:pt idx="1461">
                  <c:v>43538</c:v>
                </c:pt>
                <c:pt idx="1462">
                  <c:v>43537</c:v>
                </c:pt>
                <c:pt idx="1463">
                  <c:v>43536</c:v>
                </c:pt>
                <c:pt idx="1464">
                  <c:v>43535</c:v>
                </c:pt>
                <c:pt idx="1465">
                  <c:v>43532</c:v>
                </c:pt>
                <c:pt idx="1466">
                  <c:v>43531</c:v>
                </c:pt>
                <c:pt idx="1467">
                  <c:v>43530</c:v>
                </c:pt>
                <c:pt idx="1468">
                  <c:v>43529</c:v>
                </c:pt>
                <c:pt idx="1469">
                  <c:v>43528</c:v>
                </c:pt>
                <c:pt idx="1470">
                  <c:v>43525</c:v>
                </c:pt>
                <c:pt idx="1471">
                  <c:v>43524</c:v>
                </c:pt>
                <c:pt idx="1472">
                  <c:v>43523</c:v>
                </c:pt>
                <c:pt idx="1473">
                  <c:v>43522</c:v>
                </c:pt>
                <c:pt idx="1474">
                  <c:v>43521</c:v>
                </c:pt>
                <c:pt idx="1475">
                  <c:v>43518</c:v>
                </c:pt>
                <c:pt idx="1476">
                  <c:v>43517</c:v>
                </c:pt>
                <c:pt idx="1477">
                  <c:v>43516</c:v>
                </c:pt>
                <c:pt idx="1478">
                  <c:v>43515</c:v>
                </c:pt>
                <c:pt idx="1479">
                  <c:v>43514</c:v>
                </c:pt>
                <c:pt idx="1480">
                  <c:v>43511</c:v>
                </c:pt>
                <c:pt idx="1481">
                  <c:v>43510</c:v>
                </c:pt>
                <c:pt idx="1482">
                  <c:v>43509</c:v>
                </c:pt>
                <c:pt idx="1483">
                  <c:v>43508</c:v>
                </c:pt>
                <c:pt idx="1484">
                  <c:v>43507</c:v>
                </c:pt>
                <c:pt idx="1485">
                  <c:v>43504</c:v>
                </c:pt>
                <c:pt idx="1486">
                  <c:v>43503</c:v>
                </c:pt>
                <c:pt idx="1487">
                  <c:v>43502</c:v>
                </c:pt>
                <c:pt idx="1488">
                  <c:v>43501</c:v>
                </c:pt>
                <c:pt idx="1489">
                  <c:v>43500</c:v>
                </c:pt>
                <c:pt idx="1490">
                  <c:v>43497</c:v>
                </c:pt>
                <c:pt idx="1491">
                  <c:v>43496</c:v>
                </c:pt>
                <c:pt idx="1492">
                  <c:v>43495</c:v>
                </c:pt>
                <c:pt idx="1493">
                  <c:v>43494</c:v>
                </c:pt>
                <c:pt idx="1494">
                  <c:v>43493</c:v>
                </c:pt>
                <c:pt idx="1495">
                  <c:v>43490</c:v>
                </c:pt>
                <c:pt idx="1496">
                  <c:v>43489</c:v>
                </c:pt>
                <c:pt idx="1497">
                  <c:v>43488</c:v>
                </c:pt>
                <c:pt idx="1498">
                  <c:v>43487</c:v>
                </c:pt>
                <c:pt idx="1499">
                  <c:v>43486</c:v>
                </c:pt>
                <c:pt idx="1500">
                  <c:v>43483</c:v>
                </c:pt>
                <c:pt idx="1501">
                  <c:v>43482</c:v>
                </c:pt>
                <c:pt idx="1502">
                  <c:v>43481</c:v>
                </c:pt>
                <c:pt idx="1503">
                  <c:v>43480</c:v>
                </c:pt>
                <c:pt idx="1504">
                  <c:v>43479</c:v>
                </c:pt>
                <c:pt idx="1505">
                  <c:v>43476</c:v>
                </c:pt>
                <c:pt idx="1506">
                  <c:v>43475</c:v>
                </c:pt>
                <c:pt idx="1507">
                  <c:v>43474</c:v>
                </c:pt>
                <c:pt idx="1508">
                  <c:v>43473</c:v>
                </c:pt>
                <c:pt idx="1509">
                  <c:v>43472</c:v>
                </c:pt>
                <c:pt idx="1510">
                  <c:v>43469</c:v>
                </c:pt>
                <c:pt idx="1511">
                  <c:v>43468</c:v>
                </c:pt>
                <c:pt idx="1512">
                  <c:v>43467</c:v>
                </c:pt>
              </c:numCache>
            </c:numRef>
          </c:cat>
          <c:val>
            <c:numRef>
              <c:f>'Quick Analysis and Beta'!$C$11:$C$1523</c:f>
              <c:numCache>
                <c:formatCode>General</c:formatCode>
                <c:ptCount val="1513"/>
                <c:pt idx="0">
                  <c:v>236.2</c:v>
                </c:pt>
                <c:pt idx="1">
                  <c:v>225.1</c:v>
                </c:pt>
                <c:pt idx="2">
                  <c:v>225.1</c:v>
                </c:pt>
                <c:pt idx="3">
                  <c:v>221.8</c:v>
                </c:pt>
                <c:pt idx="4">
                  <c:v>222.9</c:v>
                </c:pt>
                <c:pt idx="5">
                  <c:v>220.3</c:v>
                </c:pt>
                <c:pt idx="6">
                  <c:v>219.9</c:v>
                </c:pt>
                <c:pt idx="7">
                  <c:v>221.6</c:v>
                </c:pt>
                <c:pt idx="8">
                  <c:v>225.1</c:v>
                </c:pt>
                <c:pt idx="9">
                  <c:v>221.3</c:v>
                </c:pt>
                <c:pt idx="10">
                  <c:v>211</c:v>
                </c:pt>
                <c:pt idx="11">
                  <c:v>207</c:v>
                </c:pt>
                <c:pt idx="12">
                  <c:v>215.9</c:v>
                </c:pt>
                <c:pt idx="13">
                  <c:v>214.4</c:v>
                </c:pt>
                <c:pt idx="14">
                  <c:v>220.3</c:v>
                </c:pt>
                <c:pt idx="15">
                  <c:v>223.5</c:v>
                </c:pt>
                <c:pt idx="16">
                  <c:v>221.1</c:v>
                </c:pt>
                <c:pt idx="17">
                  <c:v>212</c:v>
                </c:pt>
                <c:pt idx="18">
                  <c:v>210</c:v>
                </c:pt>
                <c:pt idx="19">
                  <c:v>221.6</c:v>
                </c:pt>
                <c:pt idx="20">
                  <c:v>220.5</c:v>
                </c:pt>
                <c:pt idx="21">
                  <c:v>242</c:v>
                </c:pt>
                <c:pt idx="22">
                  <c:v>229.6</c:v>
                </c:pt>
                <c:pt idx="23">
                  <c:v>228.5</c:v>
                </c:pt>
                <c:pt idx="24">
                  <c:v>234.1</c:v>
                </c:pt>
                <c:pt idx="25">
                  <c:v>229.6</c:v>
                </c:pt>
                <c:pt idx="26">
                  <c:v>228.3</c:v>
                </c:pt>
                <c:pt idx="27">
                  <c:v>229.3</c:v>
                </c:pt>
                <c:pt idx="28">
                  <c:v>236.9</c:v>
                </c:pt>
                <c:pt idx="29">
                  <c:v>240.6</c:v>
                </c:pt>
                <c:pt idx="30">
                  <c:v>235.3</c:v>
                </c:pt>
                <c:pt idx="31">
                  <c:v>235.5</c:v>
                </c:pt>
                <c:pt idx="32">
                  <c:v>232.2</c:v>
                </c:pt>
                <c:pt idx="33">
                  <c:v>234.2</c:v>
                </c:pt>
                <c:pt idx="34">
                  <c:v>233.4</c:v>
                </c:pt>
                <c:pt idx="35">
                  <c:v>237.9</c:v>
                </c:pt>
                <c:pt idx="36">
                  <c:v>230.1</c:v>
                </c:pt>
                <c:pt idx="37">
                  <c:v>226.7</c:v>
                </c:pt>
                <c:pt idx="38">
                  <c:v>227.3</c:v>
                </c:pt>
                <c:pt idx="39">
                  <c:v>230.3</c:v>
                </c:pt>
                <c:pt idx="40">
                  <c:v>238</c:v>
                </c:pt>
                <c:pt idx="41">
                  <c:v>238.1</c:v>
                </c:pt>
                <c:pt idx="42">
                  <c:v>243</c:v>
                </c:pt>
                <c:pt idx="43">
                  <c:v>237.9</c:v>
                </c:pt>
                <c:pt idx="44">
                  <c:v>248.4</c:v>
                </c:pt>
                <c:pt idx="45">
                  <c:v>248.8</c:v>
                </c:pt>
                <c:pt idx="46">
                  <c:v>249.9</c:v>
                </c:pt>
                <c:pt idx="47">
                  <c:v>244.1</c:v>
                </c:pt>
                <c:pt idx="48">
                  <c:v>248.1</c:v>
                </c:pt>
                <c:pt idx="49">
                  <c:v>255.5</c:v>
                </c:pt>
                <c:pt idx="50">
                  <c:v>269</c:v>
                </c:pt>
                <c:pt idx="51">
                  <c:v>250.8</c:v>
                </c:pt>
                <c:pt idx="52">
                  <c:v>230</c:v>
                </c:pt>
                <c:pt idx="53">
                  <c:v>229.4</c:v>
                </c:pt>
                <c:pt idx="54">
                  <c:v>221.3</c:v>
                </c:pt>
                <c:pt idx="55">
                  <c:v>225.8</c:v>
                </c:pt>
                <c:pt idx="56">
                  <c:v>232.4</c:v>
                </c:pt>
                <c:pt idx="57">
                  <c:v>227</c:v>
                </c:pt>
                <c:pt idx="58">
                  <c:v>228.9</c:v>
                </c:pt>
                <c:pt idx="59">
                  <c:v>225.6</c:v>
                </c:pt>
                <c:pt idx="60">
                  <c:v>229.1</c:v>
                </c:pt>
                <c:pt idx="61">
                  <c:v>226.9</c:v>
                </c:pt>
                <c:pt idx="62">
                  <c:v>230.1</c:v>
                </c:pt>
                <c:pt idx="63">
                  <c:v>228.6</c:v>
                </c:pt>
                <c:pt idx="64">
                  <c:v>230</c:v>
                </c:pt>
                <c:pt idx="65">
                  <c:v>237.1</c:v>
                </c:pt>
                <c:pt idx="66">
                  <c:v>245.1</c:v>
                </c:pt>
                <c:pt idx="67">
                  <c:v>248.3</c:v>
                </c:pt>
                <c:pt idx="68">
                  <c:v>250.9</c:v>
                </c:pt>
                <c:pt idx="69">
                  <c:v>257.3</c:v>
                </c:pt>
                <c:pt idx="70">
                  <c:v>259.2</c:v>
                </c:pt>
                <c:pt idx="71">
                  <c:v>257.60000000000002</c:v>
                </c:pt>
                <c:pt idx="72">
                  <c:v>254.5</c:v>
                </c:pt>
                <c:pt idx="73">
                  <c:v>259.60000000000002</c:v>
                </c:pt>
                <c:pt idx="74">
                  <c:v>260.39999999999998</c:v>
                </c:pt>
                <c:pt idx="75">
                  <c:v>257.60000000000002</c:v>
                </c:pt>
                <c:pt idx="76">
                  <c:v>259.60000000000002</c:v>
                </c:pt>
                <c:pt idx="77">
                  <c:v>258.5</c:v>
                </c:pt>
                <c:pt idx="78">
                  <c:v>256.8</c:v>
                </c:pt>
                <c:pt idx="79">
                  <c:v>261.89999999999998</c:v>
                </c:pt>
                <c:pt idx="80">
                  <c:v>254</c:v>
                </c:pt>
                <c:pt idx="81">
                  <c:v>251.4</c:v>
                </c:pt>
                <c:pt idx="82">
                  <c:v>252</c:v>
                </c:pt>
                <c:pt idx="83">
                  <c:v>251</c:v>
                </c:pt>
                <c:pt idx="84">
                  <c:v>258</c:v>
                </c:pt>
                <c:pt idx="85">
                  <c:v>259.89999999999998</c:v>
                </c:pt>
                <c:pt idx="86">
                  <c:v>258</c:v>
                </c:pt>
                <c:pt idx="87">
                  <c:v>260</c:v>
                </c:pt>
                <c:pt idx="88">
                  <c:v>264</c:v>
                </c:pt>
                <c:pt idx="89">
                  <c:v>271</c:v>
                </c:pt>
                <c:pt idx="90">
                  <c:v>281.3</c:v>
                </c:pt>
                <c:pt idx="91">
                  <c:v>284.5</c:v>
                </c:pt>
                <c:pt idx="92">
                  <c:v>288.8</c:v>
                </c:pt>
                <c:pt idx="93">
                  <c:v>283.39999999999998</c:v>
                </c:pt>
                <c:pt idx="94">
                  <c:v>283.60000000000002</c:v>
                </c:pt>
                <c:pt idx="95">
                  <c:v>280</c:v>
                </c:pt>
                <c:pt idx="96">
                  <c:v>304.39999999999998</c:v>
                </c:pt>
                <c:pt idx="97">
                  <c:v>324</c:v>
                </c:pt>
                <c:pt idx="98">
                  <c:v>319</c:v>
                </c:pt>
                <c:pt idx="99">
                  <c:v>314.10000000000002</c:v>
                </c:pt>
                <c:pt idx="100">
                  <c:v>315</c:v>
                </c:pt>
                <c:pt idx="101">
                  <c:v>314</c:v>
                </c:pt>
                <c:pt idx="102">
                  <c:v>308.5</c:v>
                </c:pt>
                <c:pt idx="103">
                  <c:v>321</c:v>
                </c:pt>
                <c:pt idx="104">
                  <c:v>343</c:v>
                </c:pt>
                <c:pt idx="105">
                  <c:v>329.8</c:v>
                </c:pt>
                <c:pt idx="106">
                  <c:v>325.89999999999998</c:v>
                </c:pt>
                <c:pt idx="107">
                  <c:v>319.60000000000002</c:v>
                </c:pt>
                <c:pt idx="108">
                  <c:v>324.7</c:v>
                </c:pt>
                <c:pt idx="109">
                  <c:v>334.3</c:v>
                </c:pt>
                <c:pt idx="110">
                  <c:v>334.6</c:v>
                </c:pt>
                <c:pt idx="111">
                  <c:v>331.7</c:v>
                </c:pt>
                <c:pt idx="112">
                  <c:v>330.2</c:v>
                </c:pt>
                <c:pt idx="113">
                  <c:v>327</c:v>
                </c:pt>
                <c:pt idx="114">
                  <c:v>340.5</c:v>
                </c:pt>
                <c:pt idx="115">
                  <c:v>339.5</c:v>
                </c:pt>
                <c:pt idx="116">
                  <c:v>326.5</c:v>
                </c:pt>
                <c:pt idx="117">
                  <c:v>330.4</c:v>
                </c:pt>
                <c:pt idx="118">
                  <c:v>322.8</c:v>
                </c:pt>
                <c:pt idx="119">
                  <c:v>319.39999999999998</c:v>
                </c:pt>
                <c:pt idx="120">
                  <c:v>315.60000000000002</c:v>
                </c:pt>
                <c:pt idx="121">
                  <c:v>308</c:v>
                </c:pt>
                <c:pt idx="122">
                  <c:v>310.8</c:v>
                </c:pt>
                <c:pt idx="123">
                  <c:v>304</c:v>
                </c:pt>
                <c:pt idx="124">
                  <c:v>309.5</c:v>
                </c:pt>
                <c:pt idx="125">
                  <c:v>312.8</c:v>
                </c:pt>
                <c:pt idx="126">
                  <c:v>317.5</c:v>
                </c:pt>
                <c:pt idx="127">
                  <c:v>319.5</c:v>
                </c:pt>
                <c:pt idx="128">
                  <c:v>326.10000000000002</c:v>
                </c:pt>
                <c:pt idx="129">
                  <c:v>329</c:v>
                </c:pt>
                <c:pt idx="130">
                  <c:v>326.5</c:v>
                </c:pt>
                <c:pt idx="131">
                  <c:v>327</c:v>
                </c:pt>
                <c:pt idx="132">
                  <c:v>323</c:v>
                </c:pt>
                <c:pt idx="133">
                  <c:v>322.2</c:v>
                </c:pt>
                <c:pt idx="134">
                  <c:v>317.2</c:v>
                </c:pt>
                <c:pt idx="135">
                  <c:v>321.3</c:v>
                </c:pt>
                <c:pt idx="136">
                  <c:v>323</c:v>
                </c:pt>
                <c:pt idx="137">
                  <c:v>330</c:v>
                </c:pt>
                <c:pt idx="138">
                  <c:v>333</c:v>
                </c:pt>
                <c:pt idx="139">
                  <c:v>332.5</c:v>
                </c:pt>
                <c:pt idx="140">
                  <c:v>331.6</c:v>
                </c:pt>
                <c:pt idx="141">
                  <c:v>329</c:v>
                </c:pt>
                <c:pt idx="142">
                  <c:v>333.1</c:v>
                </c:pt>
                <c:pt idx="143">
                  <c:v>335.4</c:v>
                </c:pt>
                <c:pt idx="144">
                  <c:v>332.5</c:v>
                </c:pt>
                <c:pt idx="145">
                  <c:v>339.9</c:v>
                </c:pt>
                <c:pt idx="146">
                  <c:v>338.5</c:v>
                </c:pt>
                <c:pt idx="147">
                  <c:v>339</c:v>
                </c:pt>
                <c:pt idx="148">
                  <c:v>332.6</c:v>
                </c:pt>
                <c:pt idx="149">
                  <c:v>332.4</c:v>
                </c:pt>
                <c:pt idx="150">
                  <c:v>332.5</c:v>
                </c:pt>
                <c:pt idx="151">
                  <c:v>337.5</c:v>
                </c:pt>
                <c:pt idx="152">
                  <c:v>331.3</c:v>
                </c:pt>
                <c:pt idx="153">
                  <c:v>326.39999999999998</c:v>
                </c:pt>
                <c:pt idx="154">
                  <c:v>329.2</c:v>
                </c:pt>
                <c:pt idx="155">
                  <c:v>321.39999999999998</c:v>
                </c:pt>
                <c:pt idx="156">
                  <c:v>329.1</c:v>
                </c:pt>
                <c:pt idx="157">
                  <c:v>336.3</c:v>
                </c:pt>
                <c:pt idx="158">
                  <c:v>337.3</c:v>
                </c:pt>
                <c:pt idx="159">
                  <c:v>327.10000000000002</c:v>
                </c:pt>
                <c:pt idx="160">
                  <c:v>325.7</c:v>
                </c:pt>
                <c:pt idx="161">
                  <c:v>351</c:v>
                </c:pt>
                <c:pt idx="162">
                  <c:v>346.3</c:v>
                </c:pt>
                <c:pt idx="163">
                  <c:v>339.6</c:v>
                </c:pt>
                <c:pt idx="164">
                  <c:v>340.7</c:v>
                </c:pt>
                <c:pt idx="165">
                  <c:v>341.5</c:v>
                </c:pt>
                <c:pt idx="166">
                  <c:v>340.3</c:v>
                </c:pt>
                <c:pt idx="167">
                  <c:v>349</c:v>
                </c:pt>
                <c:pt idx="168">
                  <c:v>350.5</c:v>
                </c:pt>
                <c:pt idx="169">
                  <c:v>355.5</c:v>
                </c:pt>
                <c:pt idx="170">
                  <c:v>355</c:v>
                </c:pt>
                <c:pt idx="171">
                  <c:v>364.1</c:v>
                </c:pt>
                <c:pt idx="172">
                  <c:v>365.2</c:v>
                </c:pt>
                <c:pt idx="173">
                  <c:v>363.3</c:v>
                </c:pt>
                <c:pt idx="174">
                  <c:v>369.8</c:v>
                </c:pt>
                <c:pt idx="175">
                  <c:v>367.3</c:v>
                </c:pt>
                <c:pt idx="176">
                  <c:v>366</c:v>
                </c:pt>
                <c:pt idx="177">
                  <c:v>366</c:v>
                </c:pt>
                <c:pt idx="178">
                  <c:v>368.8</c:v>
                </c:pt>
                <c:pt idx="179">
                  <c:v>364</c:v>
                </c:pt>
                <c:pt idx="180">
                  <c:v>353.9</c:v>
                </c:pt>
                <c:pt idx="181">
                  <c:v>359</c:v>
                </c:pt>
                <c:pt idx="182">
                  <c:v>374.3</c:v>
                </c:pt>
                <c:pt idx="183">
                  <c:v>370.4</c:v>
                </c:pt>
                <c:pt idx="184">
                  <c:v>425.6</c:v>
                </c:pt>
                <c:pt idx="185">
                  <c:v>424.7</c:v>
                </c:pt>
                <c:pt idx="186">
                  <c:v>422</c:v>
                </c:pt>
                <c:pt idx="187">
                  <c:v>426.6</c:v>
                </c:pt>
                <c:pt idx="188">
                  <c:v>424.3</c:v>
                </c:pt>
                <c:pt idx="189">
                  <c:v>425.6</c:v>
                </c:pt>
                <c:pt idx="190">
                  <c:v>419.7</c:v>
                </c:pt>
                <c:pt idx="191">
                  <c:v>416.5</c:v>
                </c:pt>
                <c:pt idx="192">
                  <c:v>412.1</c:v>
                </c:pt>
                <c:pt idx="193">
                  <c:v>411.6</c:v>
                </c:pt>
                <c:pt idx="194">
                  <c:v>420</c:v>
                </c:pt>
                <c:pt idx="195">
                  <c:v>416.3</c:v>
                </c:pt>
                <c:pt idx="196">
                  <c:v>424</c:v>
                </c:pt>
                <c:pt idx="197">
                  <c:v>425.1</c:v>
                </c:pt>
                <c:pt idx="198">
                  <c:v>425.9</c:v>
                </c:pt>
                <c:pt idx="199">
                  <c:v>434.3</c:v>
                </c:pt>
                <c:pt idx="200">
                  <c:v>426.9</c:v>
                </c:pt>
                <c:pt idx="201">
                  <c:v>426.2</c:v>
                </c:pt>
                <c:pt idx="202">
                  <c:v>435.6</c:v>
                </c:pt>
                <c:pt idx="203">
                  <c:v>429</c:v>
                </c:pt>
                <c:pt idx="204">
                  <c:v>428.1</c:v>
                </c:pt>
                <c:pt idx="205">
                  <c:v>427.5</c:v>
                </c:pt>
                <c:pt idx="206">
                  <c:v>427.9</c:v>
                </c:pt>
                <c:pt idx="207">
                  <c:v>424.1</c:v>
                </c:pt>
                <c:pt idx="208">
                  <c:v>414.1</c:v>
                </c:pt>
                <c:pt idx="209">
                  <c:v>410.5</c:v>
                </c:pt>
                <c:pt idx="210">
                  <c:v>413.3</c:v>
                </c:pt>
                <c:pt idx="211">
                  <c:v>413</c:v>
                </c:pt>
                <c:pt idx="212">
                  <c:v>411.5</c:v>
                </c:pt>
                <c:pt idx="213">
                  <c:v>392.5</c:v>
                </c:pt>
                <c:pt idx="214">
                  <c:v>391.7</c:v>
                </c:pt>
                <c:pt idx="215">
                  <c:v>385</c:v>
                </c:pt>
                <c:pt idx="216">
                  <c:v>377.9</c:v>
                </c:pt>
                <c:pt idx="217">
                  <c:v>377.6</c:v>
                </c:pt>
                <c:pt idx="218">
                  <c:v>383.8</c:v>
                </c:pt>
                <c:pt idx="219">
                  <c:v>385.9</c:v>
                </c:pt>
                <c:pt idx="220">
                  <c:v>384.7</c:v>
                </c:pt>
                <c:pt idx="221">
                  <c:v>386.5</c:v>
                </c:pt>
                <c:pt idx="222">
                  <c:v>360.6</c:v>
                </c:pt>
                <c:pt idx="223">
                  <c:v>365.4</c:v>
                </c:pt>
                <c:pt idx="224">
                  <c:v>360.2</c:v>
                </c:pt>
                <c:pt idx="225">
                  <c:v>354.2</c:v>
                </c:pt>
                <c:pt idx="226">
                  <c:v>349.5</c:v>
                </c:pt>
                <c:pt idx="227">
                  <c:v>354</c:v>
                </c:pt>
                <c:pt idx="228">
                  <c:v>346.7</c:v>
                </c:pt>
                <c:pt idx="229">
                  <c:v>358.7</c:v>
                </c:pt>
                <c:pt idx="230">
                  <c:v>361.8</c:v>
                </c:pt>
                <c:pt idx="231">
                  <c:v>365.6</c:v>
                </c:pt>
                <c:pt idx="232">
                  <c:v>370</c:v>
                </c:pt>
                <c:pt idx="233">
                  <c:v>381.2</c:v>
                </c:pt>
                <c:pt idx="234">
                  <c:v>384.9</c:v>
                </c:pt>
                <c:pt idx="235">
                  <c:v>385</c:v>
                </c:pt>
                <c:pt idx="236">
                  <c:v>378.9</c:v>
                </c:pt>
                <c:pt idx="237">
                  <c:v>380</c:v>
                </c:pt>
                <c:pt idx="238">
                  <c:v>380.7</c:v>
                </c:pt>
                <c:pt idx="239">
                  <c:v>392.3</c:v>
                </c:pt>
                <c:pt idx="240">
                  <c:v>399.2</c:v>
                </c:pt>
                <c:pt idx="241">
                  <c:v>398</c:v>
                </c:pt>
                <c:pt idx="242">
                  <c:v>401.8</c:v>
                </c:pt>
                <c:pt idx="243">
                  <c:v>397.8</c:v>
                </c:pt>
                <c:pt idx="244">
                  <c:v>401</c:v>
                </c:pt>
                <c:pt idx="245">
                  <c:v>408.9</c:v>
                </c:pt>
                <c:pt idx="246">
                  <c:v>405.9</c:v>
                </c:pt>
                <c:pt idx="247">
                  <c:v>407.8</c:v>
                </c:pt>
                <c:pt idx="248">
                  <c:v>417.4</c:v>
                </c:pt>
                <c:pt idx="249">
                  <c:v>426.6</c:v>
                </c:pt>
                <c:pt idx="250">
                  <c:v>408.8</c:v>
                </c:pt>
                <c:pt idx="251">
                  <c:v>411.1</c:v>
                </c:pt>
                <c:pt idx="252">
                  <c:v>410.4</c:v>
                </c:pt>
                <c:pt idx="253">
                  <c:v>414.4</c:v>
                </c:pt>
                <c:pt idx="254">
                  <c:v>403.3</c:v>
                </c:pt>
                <c:pt idx="255">
                  <c:v>403.8</c:v>
                </c:pt>
                <c:pt idx="256">
                  <c:v>398.4</c:v>
                </c:pt>
                <c:pt idx="257">
                  <c:v>399.6</c:v>
                </c:pt>
                <c:pt idx="258">
                  <c:v>394.6</c:v>
                </c:pt>
                <c:pt idx="259">
                  <c:v>393.4</c:v>
                </c:pt>
                <c:pt idx="260">
                  <c:v>403</c:v>
                </c:pt>
                <c:pt idx="261">
                  <c:v>393.9</c:v>
                </c:pt>
                <c:pt idx="262">
                  <c:v>407.6</c:v>
                </c:pt>
                <c:pt idx="263">
                  <c:v>406.1</c:v>
                </c:pt>
                <c:pt idx="264">
                  <c:v>406.5</c:v>
                </c:pt>
                <c:pt idx="265">
                  <c:v>403.1</c:v>
                </c:pt>
                <c:pt idx="266">
                  <c:v>398.6</c:v>
                </c:pt>
                <c:pt idx="267">
                  <c:v>403.6</c:v>
                </c:pt>
                <c:pt idx="268">
                  <c:v>404.7</c:v>
                </c:pt>
                <c:pt idx="269">
                  <c:v>403</c:v>
                </c:pt>
                <c:pt idx="270">
                  <c:v>415</c:v>
                </c:pt>
                <c:pt idx="271">
                  <c:v>408</c:v>
                </c:pt>
                <c:pt idx="272">
                  <c:v>394.3</c:v>
                </c:pt>
                <c:pt idx="273">
                  <c:v>392</c:v>
                </c:pt>
                <c:pt idx="274">
                  <c:v>408.3</c:v>
                </c:pt>
                <c:pt idx="275">
                  <c:v>403</c:v>
                </c:pt>
                <c:pt idx="276">
                  <c:v>400.9</c:v>
                </c:pt>
                <c:pt idx="277">
                  <c:v>399</c:v>
                </c:pt>
                <c:pt idx="278">
                  <c:v>407.5</c:v>
                </c:pt>
                <c:pt idx="279">
                  <c:v>395.4</c:v>
                </c:pt>
                <c:pt idx="280">
                  <c:v>382.7</c:v>
                </c:pt>
                <c:pt idx="281">
                  <c:v>381.1</c:v>
                </c:pt>
                <c:pt idx="282">
                  <c:v>382.3</c:v>
                </c:pt>
                <c:pt idx="283">
                  <c:v>383</c:v>
                </c:pt>
                <c:pt idx="284">
                  <c:v>384</c:v>
                </c:pt>
                <c:pt idx="285">
                  <c:v>393.5</c:v>
                </c:pt>
                <c:pt idx="286">
                  <c:v>407.8</c:v>
                </c:pt>
                <c:pt idx="287">
                  <c:v>403.8</c:v>
                </c:pt>
                <c:pt idx="288">
                  <c:v>402.8</c:v>
                </c:pt>
                <c:pt idx="289">
                  <c:v>410.8</c:v>
                </c:pt>
                <c:pt idx="290">
                  <c:v>409.5</c:v>
                </c:pt>
                <c:pt idx="291">
                  <c:v>407.5</c:v>
                </c:pt>
                <c:pt idx="292">
                  <c:v>409.3</c:v>
                </c:pt>
                <c:pt idx="293">
                  <c:v>405.4</c:v>
                </c:pt>
                <c:pt idx="294">
                  <c:v>418</c:v>
                </c:pt>
                <c:pt idx="295">
                  <c:v>429.3</c:v>
                </c:pt>
                <c:pt idx="296">
                  <c:v>434.6</c:v>
                </c:pt>
                <c:pt idx="297">
                  <c:v>418.8</c:v>
                </c:pt>
                <c:pt idx="298">
                  <c:v>421.4</c:v>
                </c:pt>
                <c:pt idx="299">
                  <c:v>421.3</c:v>
                </c:pt>
                <c:pt idx="300">
                  <c:v>420</c:v>
                </c:pt>
                <c:pt idx="301">
                  <c:v>422.3</c:v>
                </c:pt>
                <c:pt idx="302">
                  <c:v>428.1</c:v>
                </c:pt>
                <c:pt idx="303">
                  <c:v>433.5</c:v>
                </c:pt>
                <c:pt idx="304">
                  <c:v>429.8</c:v>
                </c:pt>
                <c:pt idx="305">
                  <c:v>427.1</c:v>
                </c:pt>
                <c:pt idx="306">
                  <c:v>430.7</c:v>
                </c:pt>
                <c:pt idx="307">
                  <c:v>440.3</c:v>
                </c:pt>
                <c:pt idx="308">
                  <c:v>460.2</c:v>
                </c:pt>
                <c:pt idx="309">
                  <c:v>453</c:v>
                </c:pt>
                <c:pt idx="310">
                  <c:v>457.9</c:v>
                </c:pt>
                <c:pt idx="311">
                  <c:v>455.3</c:v>
                </c:pt>
                <c:pt idx="312">
                  <c:v>460.3</c:v>
                </c:pt>
                <c:pt idx="313">
                  <c:v>469.5</c:v>
                </c:pt>
                <c:pt idx="314">
                  <c:v>461</c:v>
                </c:pt>
                <c:pt idx="315">
                  <c:v>462</c:v>
                </c:pt>
                <c:pt idx="316">
                  <c:v>461.5</c:v>
                </c:pt>
                <c:pt idx="317">
                  <c:v>470.4</c:v>
                </c:pt>
                <c:pt idx="318">
                  <c:v>469.8</c:v>
                </c:pt>
                <c:pt idx="319">
                  <c:v>463.1</c:v>
                </c:pt>
                <c:pt idx="320">
                  <c:v>469.2</c:v>
                </c:pt>
                <c:pt idx="321">
                  <c:v>496</c:v>
                </c:pt>
                <c:pt idx="322">
                  <c:v>491</c:v>
                </c:pt>
                <c:pt idx="323">
                  <c:v>488.4</c:v>
                </c:pt>
                <c:pt idx="324">
                  <c:v>495.8</c:v>
                </c:pt>
                <c:pt idx="325">
                  <c:v>498.6</c:v>
                </c:pt>
                <c:pt idx="326">
                  <c:v>500</c:v>
                </c:pt>
                <c:pt idx="327">
                  <c:v>496.3</c:v>
                </c:pt>
                <c:pt idx="328">
                  <c:v>487</c:v>
                </c:pt>
                <c:pt idx="329">
                  <c:v>508</c:v>
                </c:pt>
                <c:pt idx="330">
                  <c:v>500</c:v>
                </c:pt>
                <c:pt idx="331">
                  <c:v>502.2</c:v>
                </c:pt>
                <c:pt idx="332">
                  <c:v>500.4</c:v>
                </c:pt>
                <c:pt idx="333">
                  <c:v>494.3</c:v>
                </c:pt>
                <c:pt idx="334">
                  <c:v>497.6</c:v>
                </c:pt>
                <c:pt idx="335">
                  <c:v>506.3</c:v>
                </c:pt>
                <c:pt idx="336">
                  <c:v>514.20000000000005</c:v>
                </c:pt>
                <c:pt idx="337">
                  <c:v>517.4</c:v>
                </c:pt>
                <c:pt idx="338">
                  <c:v>530.4</c:v>
                </c:pt>
                <c:pt idx="339">
                  <c:v>519.70000000000005</c:v>
                </c:pt>
                <c:pt idx="340">
                  <c:v>516.5</c:v>
                </c:pt>
                <c:pt idx="341">
                  <c:v>519.9</c:v>
                </c:pt>
                <c:pt idx="342">
                  <c:v>515.1</c:v>
                </c:pt>
                <c:pt idx="343">
                  <c:v>511.3</c:v>
                </c:pt>
                <c:pt idx="344">
                  <c:v>509.3</c:v>
                </c:pt>
                <c:pt idx="345">
                  <c:v>521.9</c:v>
                </c:pt>
                <c:pt idx="346">
                  <c:v>524.20000000000005</c:v>
                </c:pt>
                <c:pt idx="347">
                  <c:v>533.5</c:v>
                </c:pt>
                <c:pt idx="348">
                  <c:v>538.79999999999995</c:v>
                </c:pt>
                <c:pt idx="349">
                  <c:v>520.9</c:v>
                </c:pt>
                <c:pt idx="350">
                  <c:v>532.5</c:v>
                </c:pt>
                <c:pt idx="351">
                  <c:v>532.29999999999995</c:v>
                </c:pt>
                <c:pt idx="352">
                  <c:v>542.70000000000005</c:v>
                </c:pt>
                <c:pt idx="353">
                  <c:v>543</c:v>
                </c:pt>
                <c:pt idx="354">
                  <c:v>530.1</c:v>
                </c:pt>
                <c:pt idx="355">
                  <c:v>492.8</c:v>
                </c:pt>
                <c:pt idx="356">
                  <c:v>490.3</c:v>
                </c:pt>
                <c:pt idx="357">
                  <c:v>502</c:v>
                </c:pt>
                <c:pt idx="358">
                  <c:v>503.8</c:v>
                </c:pt>
                <c:pt idx="359">
                  <c:v>500.8</c:v>
                </c:pt>
                <c:pt idx="360">
                  <c:v>488.9</c:v>
                </c:pt>
                <c:pt idx="361">
                  <c:v>481.3</c:v>
                </c:pt>
                <c:pt idx="362">
                  <c:v>478.1</c:v>
                </c:pt>
                <c:pt idx="363">
                  <c:v>476</c:v>
                </c:pt>
                <c:pt idx="364">
                  <c:v>491</c:v>
                </c:pt>
                <c:pt idx="365">
                  <c:v>505.5</c:v>
                </c:pt>
                <c:pt idx="366">
                  <c:v>504.6</c:v>
                </c:pt>
                <c:pt idx="367">
                  <c:v>507.2</c:v>
                </c:pt>
                <c:pt idx="368">
                  <c:v>503</c:v>
                </c:pt>
                <c:pt idx="369">
                  <c:v>500.2</c:v>
                </c:pt>
                <c:pt idx="370">
                  <c:v>506.4</c:v>
                </c:pt>
                <c:pt idx="371">
                  <c:v>504</c:v>
                </c:pt>
                <c:pt idx="372">
                  <c:v>498.4</c:v>
                </c:pt>
                <c:pt idx="373">
                  <c:v>512</c:v>
                </c:pt>
                <c:pt idx="374">
                  <c:v>511.3</c:v>
                </c:pt>
                <c:pt idx="375">
                  <c:v>515</c:v>
                </c:pt>
                <c:pt idx="376">
                  <c:v>517.9</c:v>
                </c:pt>
                <c:pt idx="377">
                  <c:v>532</c:v>
                </c:pt>
                <c:pt idx="378">
                  <c:v>513.29999999999995</c:v>
                </c:pt>
                <c:pt idx="379">
                  <c:v>524.70000000000005</c:v>
                </c:pt>
                <c:pt idx="380">
                  <c:v>515.1</c:v>
                </c:pt>
                <c:pt idx="381">
                  <c:v>510</c:v>
                </c:pt>
                <c:pt idx="382">
                  <c:v>505</c:v>
                </c:pt>
                <c:pt idx="383">
                  <c:v>503.3</c:v>
                </c:pt>
                <c:pt idx="384">
                  <c:v>506</c:v>
                </c:pt>
                <c:pt idx="385">
                  <c:v>502.3</c:v>
                </c:pt>
                <c:pt idx="386">
                  <c:v>502.5</c:v>
                </c:pt>
                <c:pt idx="387">
                  <c:v>507.1</c:v>
                </c:pt>
                <c:pt idx="388">
                  <c:v>497</c:v>
                </c:pt>
                <c:pt idx="389">
                  <c:v>499.2</c:v>
                </c:pt>
                <c:pt idx="390">
                  <c:v>512.5</c:v>
                </c:pt>
                <c:pt idx="391">
                  <c:v>515.29999999999995</c:v>
                </c:pt>
                <c:pt idx="392">
                  <c:v>519.6</c:v>
                </c:pt>
                <c:pt idx="393">
                  <c:v>514.6</c:v>
                </c:pt>
                <c:pt idx="394">
                  <c:v>510.7</c:v>
                </c:pt>
                <c:pt idx="395">
                  <c:v>525.9</c:v>
                </c:pt>
                <c:pt idx="396">
                  <c:v>544</c:v>
                </c:pt>
                <c:pt idx="397">
                  <c:v>538</c:v>
                </c:pt>
                <c:pt idx="398">
                  <c:v>545</c:v>
                </c:pt>
                <c:pt idx="399">
                  <c:v>542.70000000000005</c:v>
                </c:pt>
                <c:pt idx="400">
                  <c:v>547.70000000000005</c:v>
                </c:pt>
                <c:pt idx="401">
                  <c:v>548.20000000000005</c:v>
                </c:pt>
                <c:pt idx="402">
                  <c:v>543.5</c:v>
                </c:pt>
                <c:pt idx="403">
                  <c:v>543.4</c:v>
                </c:pt>
                <c:pt idx="404">
                  <c:v>539</c:v>
                </c:pt>
                <c:pt idx="405">
                  <c:v>551.6</c:v>
                </c:pt>
                <c:pt idx="406">
                  <c:v>564.29999999999995</c:v>
                </c:pt>
                <c:pt idx="407">
                  <c:v>560</c:v>
                </c:pt>
                <c:pt idx="408">
                  <c:v>560.79999999999995</c:v>
                </c:pt>
                <c:pt idx="409">
                  <c:v>561</c:v>
                </c:pt>
                <c:pt idx="410">
                  <c:v>561.79999999999995</c:v>
                </c:pt>
                <c:pt idx="411">
                  <c:v>580.9</c:v>
                </c:pt>
                <c:pt idx="412">
                  <c:v>580</c:v>
                </c:pt>
                <c:pt idx="413">
                  <c:v>569.1</c:v>
                </c:pt>
                <c:pt idx="414">
                  <c:v>585.79999999999995</c:v>
                </c:pt>
                <c:pt idx="415">
                  <c:v>581.6</c:v>
                </c:pt>
                <c:pt idx="416">
                  <c:v>573.9</c:v>
                </c:pt>
                <c:pt idx="417">
                  <c:v>575.4</c:v>
                </c:pt>
                <c:pt idx="418">
                  <c:v>571.9</c:v>
                </c:pt>
                <c:pt idx="419">
                  <c:v>572</c:v>
                </c:pt>
                <c:pt idx="420">
                  <c:v>569.4</c:v>
                </c:pt>
                <c:pt idx="421">
                  <c:v>575</c:v>
                </c:pt>
                <c:pt idx="422">
                  <c:v>568.79999999999995</c:v>
                </c:pt>
                <c:pt idx="423">
                  <c:v>557.6</c:v>
                </c:pt>
                <c:pt idx="424">
                  <c:v>557.70000000000005</c:v>
                </c:pt>
                <c:pt idx="425">
                  <c:v>557</c:v>
                </c:pt>
                <c:pt idx="426">
                  <c:v>563.70000000000005</c:v>
                </c:pt>
                <c:pt idx="427">
                  <c:v>583</c:v>
                </c:pt>
                <c:pt idx="428">
                  <c:v>595.9</c:v>
                </c:pt>
                <c:pt idx="429">
                  <c:v>602.79999999999995</c:v>
                </c:pt>
                <c:pt idx="430">
                  <c:v>596.20000000000005</c:v>
                </c:pt>
                <c:pt idx="431">
                  <c:v>583.1</c:v>
                </c:pt>
                <c:pt idx="432">
                  <c:v>574.9</c:v>
                </c:pt>
                <c:pt idx="433">
                  <c:v>574.5</c:v>
                </c:pt>
                <c:pt idx="434">
                  <c:v>575</c:v>
                </c:pt>
                <c:pt idx="435">
                  <c:v>577.79999999999995</c:v>
                </c:pt>
                <c:pt idx="436">
                  <c:v>571.20000000000005</c:v>
                </c:pt>
                <c:pt idx="437">
                  <c:v>569</c:v>
                </c:pt>
                <c:pt idx="438">
                  <c:v>559.4</c:v>
                </c:pt>
                <c:pt idx="439">
                  <c:v>547.20000000000005</c:v>
                </c:pt>
                <c:pt idx="440">
                  <c:v>555.6</c:v>
                </c:pt>
                <c:pt idx="441">
                  <c:v>538</c:v>
                </c:pt>
                <c:pt idx="442">
                  <c:v>568.20000000000005</c:v>
                </c:pt>
                <c:pt idx="443">
                  <c:v>552</c:v>
                </c:pt>
                <c:pt idx="444">
                  <c:v>571.5</c:v>
                </c:pt>
                <c:pt idx="445">
                  <c:v>580.4</c:v>
                </c:pt>
                <c:pt idx="446">
                  <c:v>581.70000000000005</c:v>
                </c:pt>
                <c:pt idx="447">
                  <c:v>576.20000000000005</c:v>
                </c:pt>
                <c:pt idx="448">
                  <c:v>579.29999999999995</c:v>
                </c:pt>
                <c:pt idx="449">
                  <c:v>579.1</c:v>
                </c:pt>
                <c:pt idx="450">
                  <c:v>572.1</c:v>
                </c:pt>
                <c:pt idx="451">
                  <c:v>561.9</c:v>
                </c:pt>
                <c:pt idx="452">
                  <c:v>555.5</c:v>
                </c:pt>
                <c:pt idx="453">
                  <c:v>562.70000000000005</c:v>
                </c:pt>
                <c:pt idx="454">
                  <c:v>556.5</c:v>
                </c:pt>
                <c:pt idx="455">
                  <c:v>577.5</c:v>
                </c:pt>
                <c:pt idx="456">
                  <c:v>576.70000000000005</c:v>
                </c:pt>
                <c:pt idx="457">
                  <c:v>590</c:v>
                </c:pt>
                <c:pt idx="458">
                  <c:v>592</c:v>
                </c:pt>
                <c:pt idx="459">
                  <c:v>590.6</c:v>
                </c:pt>
                <c:pt idx="460">
                  <c:v>596.29999999999995</c:v>
                </c:pt>
                <c:pt idx="461">
                  <c:v>580.29999999999995</c:v>
                </c:pt>
                <c:pt idx="462">
                  <c:v>563.20000000000005</c:v>
                </c:pt>
                <c:pt idx="463">
                  <c:v>567.6</c:v>
                </c:pt>
                <c:pt idx="464">
                  <c:v>558.9</c:v>
                </c:pt>
                <c:pt idx="465">
                  <c:v>579.70000000000005</c:v>
                </c:pt>
                <c:pt idx="466">
                  <c:v>567</c:v>
                </c:pt>
                <c:pt idx="467">
                  <c:v>571</c:v>
                </c:pt>
                <c:pt idx="468">
                  <c:v>578</c:v>
                </c:pt>
                <c:pt idx="469">
                  <c:v>597.29999999999995</c:v>
                </c:pt>
                <c:pt idx="470">
                  <c:v>594.29999999999995</c:v>
                </c:pt>
                <c:pt idx="471">
                  <c:v>563.5</c:v>
                </c:pt>
                <c:pt idx="472">
                  <c:v>571.6</c:v>
                </c:pt>
                <c:pt idx="473">
                  <c:v>566.1</c:v>
                </c:pt>
                <c:pt idx="474">
                  <c:v>557.5</c:v>
                </c:pt>
                <c:pt idx="475">
                  <c:v>546.5</c:v>
                </c:pt>
                <c:pt idx="476">
                  <c:v>533.70000000000005</c:v>
                </c:pt>
                <c:pt idx="477">
                  <c:v>538.29999999999995</c:v>
                </c:pt>
                <c:pt idx="478">
                  <c:v>538.1</c:v>
                </c:pt>
                <c:pt idx="479">
                  <c:v>532.29999999999995</c:v>
                </c:pt>
                <c:pt idx="480">
                  <c:v>531.6</c:v>
                </c:pt>
                <c:pt idx="481">
                  <c:v>545</c:v>
                </c:pt>
                <c:pt idx="482">
                  <c:v>554.29999999999995</c:v>
                </c:pt>
                <c:pt idx="483">
                  <c:v>560</c:v>
                </c:pt>
                <c:pt idx="484">
                  <c:v>561.9</c:v>
                </c:pt>
                <c:pt idx="485">
                  <c:v>552.29999999999995</c:v>
                </c:pt>
                <c:pt idx="486">
                  <c:v>540.20000000000005</c:v>
                </c:pt>
                <c:pt idx="487">
                  <c:v>524.6</c:v>
                </c:pt>
                <c:pt idx="488">
                  <c:v>527.5</c:v>
                </c:pt>
                <c:pt idx="489">
                  <c:v>526.1</c:v>
                </c:pt>
                <c:pt idx="490">
                  <c:v>519</c:v>
                </c:pt>
                <c:pt idx="491">
                  <c:v>510</c:v>
                </c:pt>
                <c:pt idx="492">
                  <c:v>490.6</c:v>
                </c:pt>
                <c:pt idx="493">
                  <c:v>481.9</c:v>
                </c:pt>
                <c:pt idx="494">
                  <c:v>477.2</c:v>
                </c:pt>
                <c:pt idx="495">
                  <c:v>474.5</c:v>
                </c:pt>
                <c:pt idx="496">
                  <c:v>477</c:v>
                </c:pt>
                <c:pt idx="497">
                  <c:v>481.4</c:v>
                </c:pt>
                <c:pt idx="498">
                  <c:v>474.6</c:v>
                </c:pt>
                <c:pt idx="499">
                  <c:v>475.2</c:v>
                </c:pt>
                <c:pt idx="500">
                  <c:v>481.5</c:v>
                </c:pt>
                <c:pt idx="501">
                  <c:v>467.7</c:v>
                </c:pt>
                <c:pt idx="502">
                  <c:v>487.6</c:v>
                </c:pt>
                <c:pt idx="503">
                  <c:v>487.6</c:v>
                </c:pt>
                <c:pt idx="504">
                  <c:v>495.6</c:v>
                </c:pt>
                <c:pt idx="505">
                  <c:v>523.29999999999995</c:v>
                </c:pt>
                <c:pt idx="506">
                  <c:v>530</c:v>
                </c:pt>
                <c:pt idx="507">
                  <c:v>518.20000000000005</c:v>
                </c:pt>
                <c:pt idx="508">
                  <c:v>524</c:v>
                </c:pt>
                <c:pt idx="509">
                  <c:v>523.5</c:v>
                </c:pt>
                <c:pt idx="510">
                  <c:v>522.79999999999995</c:v>
                </c:pt>
                <c:pt idx="511">
                  <c:v>543.70000000000005</c:v>
                </c:pt>
                <c:pt idx="512">
                  <c:v>548.9</c:v>
                </c:pt>
                <c:pt idx="513">
                  <c:v>558</c:v>
                </c:pt>
                <c:pt idx="514">
                  <c:v>567.1</c:v>
                </c:pt>
                <c:pt idx="515">
                  <c:v>568.70000000000005</c:v>
                </c:pt>
                <c:pt idx="516">
                  <c:v>555.29999999999995</c:v>
                </c:pt>
                <c:pt idx="517">
                  <c:v>546.20000000000005</c:v>
                </c:pt>
                <c:pt idx="518">
                  <c:v>545.20000000000005</c:v>
                </c:pt>
                <c:pt idx="519">
                  <c:v>548.9</c:v>
                </c:pt>
                <c:pt idx="520">
                  <c:v>541.4</c:v>
                </c:pt>
                <c:pt idx="521">
                  <c:v>543.6</c:v>
                </c:pt>
                <c:pt idx="522">
                  <c:v>550.4</c:v>
                </c:pt>
                <c:pt idx="523">
                  <c:v>552</c:v>
                </c:pt>
                <c:pt idx="524">
                  <c:v>539.5</c:v>
                </c:pt>
                <c:pt idx="525">
                  <c:v>539.5</c:v>
                </c:pt>
                <c:pt idx="526">
                  <c:v>544.79999999999995</c:v>
                </c:pt>
                <c:pt idx="527">
                  <c:v>542.20000000000005</c:v>
                </c:pt>
                <c:pt idx="528">
                  <c:v>544.4</c:v>
                </c:pt>
                <c:pt idx="529">
                  <c:v>531.70000000000005</c:v>
                </c:pt>
                <c:pt idx="530">
                  <c:v>512.1</c:v>
                </c:pt>
                <c:pt idx="531">
                  <c:v>515.79999999999995</c:v>
                </c:pt>
                <c:pt idx="532">
                  <c:v>508.2</c:v>
                </c:pt>
                <c:pt idx="533">
                  <c:v>499.4</c:v>
                </c:pt>
                <c:pt idx="534">
                  <c:v>470</c:v>
                </c:pt>
                <c:pt idx="535">
                  <c:v>473.8</c:v>
                </c:pt>
                <c:pt idx="536">
                  <c:v>475</c:v>
                </c:pt>
                <c:pt idx="537">
                  <c:v>463.6</c:v>
                </c:pt>
                <c:pt idx="538">
                  <c:v>463.9</c:v>
                </c:pt>
                <c:pt idx="539">
                  <c:v>473.9</c:v>
                </c:pt>
                <c:pt idx="540">
                  <c:v>478.6</c:v>
                </c:pt>
                <c:pt idx="541">
                  <c:v>470</c:v>
                </c:pt>
                <c:pt idx="542">
                  <c:v>457.4</c:v>
                </c:pt>
                <c:pt idx="543">
                  <c:v>453.2</c:v>
                </c:pt>
                <c:pt idx="544">
                  <c:v>467</c:v>
                </c:pt>
                <c:pt idx="545">
                  <c:v>459.5</c:v>
                </c:pt>
                <c:pt idx="546">
                  <c:v>468.2</c:v>
                </c:pt>
                <c:pt idx="547">
                  <c:v>466</c:v>
                </c:pt>
                <c:pt idx="548">
                  <c:v>448.4</c:v>
                </c:pt>
                <c:pt idx="549">
                  <c:v>441</c:v>
                </c:pt>
                <c:pt idx="550">
                  <c:v>444.5</c:v>
                </c:pt>
                <c:pt idx="551">
                  <c:v>444.4</c:v>
                </c:pt>
                <c:pt idx="552">
                  <c:v>446.3</c:v>
                </c:pt>
                <c:pt idx="553">
                  <c:v>447.5</c:v>
                </c:pt>
                <c:pt idx="554">
                  <c:v>455.8</c:v>
                </c:pt>
                <c:pt idx="555">
                  <c:v>463.8</c:v>
                </c:pt>
                <c:pt idx="556">
                  <c:v>476.8</c:v>
                </c:pt>
                <c:pt idx="557">
                  <c:v>450.6</c:v>
                </c:pt>
                <c:pt idx="558">
                  <c:v>457.9</c:v>
                </c:pt>
                <c:pt idx="559">
                  <c:v>453.6</c:v>
                </c:pt>
                <c:pt idx="560">
                  <c:v>457</c:v>
                </c:pt>
                <c:pt idx="561">
                  <c:v>463.8</c:v>
                </c:pt>
                <c:pt idx="562">
                  <c:v>477.5</c:v>
                </c:pt>
                <c:pt idx="563">
                  <c:v>481</c:v>
                </c:pt>
                <c:pt idx="564">
                  <c:v>498</c:v>
                </c:pt>
                <c:pt idx="565">
                  <c:v>496.2</c:v>
                </c:pt>
                <c:pt idx="566">
                  <c:v>496.9</c:v>
                </c:pt>
                <c:pt idx="567">
                  <c:v>496.9</c:v>
                </c:pt>
                <c:pt idx="568">
                  <c:v>498.5</c:v>
                </c:pt>
                <c:pt idx="569">
                  <c:v>505</c:v>
                </c:pt>
                <c:pt idx="570">
                  <c:v>520</c:v>
                </c:pt>
                <c:pt idx="571">
                  <c:v>524.20000000000005</c:v>
                </c:pt>
                <c:pt idx="572">
                  <c:v>534.5</c:v>
                </c:pt>
                <c:pt idx="573">
                  <c:v>524.9</c:v>
                </c:pt>
                <c:pt idx="574">
                  <c:v>510.5</c:v>
                </c:pt>
                <c:pt idx="575">
                  <c:v>513.70000000000005</c:v>
                </c:pt>
                <c:pt idx="576">
                  <c:v>500.4</c:v>
                </c:pt>
                <c:pt idx="577">
                  <c:v>490.9</c:v>
                </c:pt>
                <c:pt idx="578">
                  <c:v>495.4</c:v>
                </c:pt>
                <c:pt idx="579">
                  <c:v>490.1</c:v>
                </c:pt>
                <c:pt idx="580">
                  <c:v>508</c:v>
                </c:pt>
                <c:pt idx="581">
                  <c:v>512.70000000000005</c:v>
                </c:pt>
                <c:pt idx="582">
                  <c:v>516.6</c:v>
                </c:pt>
                <c:pt idx="583">
                  <c:v>530</c:v>
                </c:pt>
                <c:pt idx="584">
                  <c:v>545</c:v>
                </c:pt>
                <c:pt idx="585">
                  <c:v>544.79999999999995</c:v>
                </c:pt>
                <c:pt idx="586">
                  <c:v>540.9</c:v>
                </c:pt>
                <c:pt idx="587">
                  <c:v>541.4</c:v>
                </c:pt>
                <c:pt idx="588">
                  <c:v>558</c:v>
                </c:pt>
                <c:pt idx="589">
                  <c:v>562.6</c:v>
                </c:pt>
                <c:pt idx="590">
                  <c:v>562.20000000000005</c:v>
                </c:pt>
                <c:pt idx="591">
                  <c:v>561.70000000000005</c:v>
                </c:pt>
                <c:pt idx="592">
                  <c:v>560</c:v>
                </c:pt>
                <c:pt idx="593">
                  <c:v>557.5</c:v>
                </c:pt>
                <c:pt idx="594">
                  <c:v>554.1</c:v>
                </c:pt>
                <c:pt idx="595">
                  <c:v>547.79999999999995</c:v>
                </c:pt>
                <c:pt idx="596">
                  <c:v>553.20000000000005</c:v>
                </c:pt>
                <c:pt idx="597">
                  <c:v>544.79999999999995</c:v>
                </c:pt>
                <c:pt idx="598">
                  <c:v>554.9</c:v>
                </c:pt>
                <c:pt idx="599">
                  <c:v>547.20000000000005</c:v>
                </c:pt>
                <c:pt idx="600">
                  <c:v>544.1</c:v>
                </c:pt>
                <c:pt idx="601">
                  <c:v>552.79999999999995</c:v>
                </c:pt>
                <c:pt idx="602">
                  <c:v>560.4</c:v>
                </c:pt>
                <c:pt idx="603">
                  <c:v>556.1</c:v>
                </c:pt>
                <c:pt idx="604">
                  <c:v>529.5</c:v>
                </c:pt>
                <c:pt idx="605">
                  <c:v>520.5</c:v>
                </c:pt>
                <c:pt idx="606">
                  <c:v>532.5</c:v>
                </c:pt>
                <c:pt idx="607">
                  <c:v>533.20000000000005</c:v>
                </c:pt>
                <c:pt idx="608">
                  <c:v>528.20000000000005</c:v>
                </c:pt>
                <c:pt idx="609">
                  <c:v>527.4</c:v>
                </c:pt>
                <c:pt idx="610">
                  <c:v>528.6</c:v>
                </c:pt>
                <c:pt idx="611">
                  <c:v>507</c:v>
                </c:pt>
                <c:pt idx="612">
                  <c:v>496</c:v>
                </c:pt>
                <c:pt idx="613">
                  <c:v>493.6</c:v>
                </c:pt>
                <c:pt idx="614">
                  <c:v>497.3</c:v>
                </c:pt>
                <c:pt idx="615">
                  <c:v>502.3</c:v>
                </c:pt>
                <c:pt idx="616">
                  <c:v>490</c:v>
                </c:pt>
                <c:pt idx="617">
                  <c:v>501</c:v>
                </c:pt>
                <c:pt idx="618">
                  <c:v>509</c:v>
                </c:pt>
                <c:pt idx="619">
                  <c:v>490</c:v>
                </c:pt>
                <c:pt idx="620">
                  <c:v>480</c:v>
                </c:pt>
                <c:pt idx="621">
                  <c:v>495.1</c:v>
                </c:pt>
                <c:pt idx="622">
                  <c:v>485</c:v>
                </c:pt>
                <c:pt idx="623">
                  <c:v>485.5</c:v>
                </c:pt>
                <c:pt idx="624">
                  <c:v>495.4</c:v>
                </c:pt>
                <c:pt idx="625">
                  <c:v>503.8</c:v>
                </c:pt>
                <c:pt idx="626">
                  <c:v>493.5</c:v>
                </c:pt>
                <c:pt idx="627">
                  <c:v>504.2</c:v>
                </c:pt>
                <c:pt idx="628">
                  <c:v>488.2</c:v>
                </c:pt>
                <c:pt idx="629">
                  <c:v>482.4</c:v>
                </c:pt>
                <c:pt idx="630">
                  <c:v>492.8</c:v>
                </c:pt>
                <c:pt idx="631">
                  <c:v>488</c:v>
                </c:pt>
                <c:pt idx="632">
                  <c:v>481.6</c:v>
                </c:pt>
                <c:pt idx="633">
                  <c:v>490.1</c:v>
                </c:pt>
                <c:pt idx="634">
                  <c:v>507.5</c:v>
                </c:pt>
                <c:pt idx="635">
                  <c:v>489.9</c:v>
                </c:pt>
                <c:pt idx="636">
                  <c:v>496.2</c:v>
                </c:pt>
                <c:pt idx="637">
                  <c:v>510.3</c:v>
                </c:pt>
                <c:pt idx="638">
                  <c:v>515.4</c:v>
                </c:pt>
                <c:pt idx="639">
                  <c:v>521.5</c:v>
                </c:pt>
                <c:pt idx="640">
                  <c:v>525</c:v>
                </c:pt>
                <c:pt idx="641">
                  <c:v>526.4</c:v>
                </c:pt>
                <c:pt idx="642">
                  <c:v>521</c:v>
                </c:pt>
                <c:pt idx="643">
                  <c:v>521</c:v>
                </c:pt>
                <c:pt idx="644">
                  <c:v>510.2</c:v>
                </c:pt>
                <c:pt idx="645">
                  <c:v>505.2</c:v>
                </c:pt>
                <c:pt idx="646">
                  <c:v>507.1</c:v>
                </c:pt>
                <c:pt idx="647">
                  <c:v>487.4</c:v>
                </c:pt>
                <c:pt idx="648">
                  <c:v>468.9</c:v>
                </c:pt>
                <c:pt idx="649">
                  <c:v>452.1</c:v>
                </c:pt>
                <c:pt idx="650">
                  <c:v>449</c:v>
                </c:pt>
                <c:pt idx="651">
                  <c:v>453.5</c:v>
                </c:pt>
                <c:pt idx="652">
                  <c:v>455</c:v>
                </c:pt>
                <c:pt idx="653">
                  <c:v>455.7</c:v>
                </c:pt>
                <c:pt idx="654">
                  <c:v>465</c:v>
                </c:pt>
                <c:pt idx="655">
                  <c:v>469.1</c:v>
                </c:pt>
                <c:pt idx="656">
                  <c:v>458.1</c:v>
                </c:pt>
                <c:pt idx="657">
                  <c:v>457.6</c:v>
                </c:pt>
                <c:pt idx="658">
                  <c:v>450.1</c:v>
                </c:pt>
                <c:pt idx="659">
                  <c:v>454.8</c:v>
                </c:pt>
                <c:pt idx="660">
                  <c:v>443.5</c:v>
                </c:pt>
                <c:pt idx="661">
                  <c:v>444.8</c:v>
                </c:pt>
                <c:pt idx="662">
                  <c:v>461.9</c:v>
                </c:pt>
                <c:pt idx="663">
                  <c:v>470.5</c:v>
                </c:pt>
                <c:pt idx="664">
                  <c:v>482.2</c:v>
                </c:pt>
                <c:pt idx="665">
                  <c:v>490.9</c:v>
                </c:pt>
                <c:pt idx="666">
                  <c:v>503.5</c:v>
                </c:pt>
                <c:pt idx="667">
                  <c:v>513</c:v>
                </c:pt>
                <c:pt idx="668">
                  <c:v>504.5</c:v>
                </c:pt>
                <c:pt idx="669">
                  <c:v>504.3</c:v>
                </c:pt>
                <c:pt idx="670">
                  <c:v>508.3</c:v>
                </c:pt>
                <c:pt idx="671">
                  <c:v>507.4</c:v>
                </c:pt>
                <c:pt idx="672">
                  <c:v>527.20000000000005</c:v>
                </c:pt>
                <c:pt idx="673">
                  <c:v>554.1</c:v>
                </c:pt>
                <c:pt idx="674">
                  <c:v>543.29999999999995</c:v>
                </c:pt>
                <c:pt idx="675">
                  <c:v>531.5</c:v>
                </c:pt>
                <c:pt idx="676">
                  <c:v>535.29999999999995</c:v>
                </c:pt>
                <c:pt idx="677">
                  <c:v>524.79999999999995</c:v>
                </c:pt>
                <c:pt idx="678">
                  <c:v>526.79999999999995</c:v>
                </c:pt>
                <c:pt idx="679">
                  <c:v>534.1</c:v>
                </c:pt>
                <c:pt idx="680">
                  <c:v>549.70000000000005</c:v>
                </c:pt>
                <c:pt idx="681">
                  <c:v>547.70000000000005</c:v>
                </c:pt>
                <c:pt idx="682">
                  <c:v>557.5</c:v>
                </c:pt>
                <c:pt idx="683">
                  <c:v>582.29999999999995</c:v>
                </c:pt>
                <c:pt idx="684">
                  <c:v>584</c:v>
                </c:pt>
                <c:pt idx="685">
                  <c:v>573.5</c:v>
                </c:pt>
                <c:pt idx="686">
                  <c:v>576.6</c:v>
                </c:pt>
                <c:pt idx="687">
                  <c:v>584.9</c:v>
                </c:pt>
                <c:pt idx="688">
                  <c:v>600</c:v>
                </c:pt>
                <c:pt idx="689">
                  <c:v>587.6</c:v>
                </c:pt>
                <c:pt idx="690">
                  <c:v>582.5</c:v>
                </c:pt>
                <c:pt idx="691">
                  <c:v>575</c:v>
                </c:pt>
                <c:pt idx="692">
                  <c:v>577.6</c:v>
                </c:pt>
                <c:pt idx="693">
                  <c:v>596.5</c:v>
                </c:pt>
                <c:pt idx="694">
                  <c:v>593.5</c:v>
                </c:pt>
                <c:pt idx="695">
                  <c:v>601.5</c:v>
                </c:pt>
                <c:pt idx="696">
                  <c:v>589</c:v>
                </c:pt>
                <c:pt idx="697">
                  <c:v>588.29999999999995</c:v>
                </c:pt>
                <c:pt idx="698">
                  <c:v>556.20000000000005</c:v>
                </c:pt>
                <c:pt idx="699">
                  <c:v>567.5</c:v>
                </c:pt>
                <c:pt idx="700">
                  <c:v>558</c:v>
                </c:pt>
                <c:pt idx="701">
                  <c:v>557</c:v>
                </c:pt>
                <c:pt idx="702">
                  <c:v>578.4</c:v>
                </c:pt>
                <c:pt idx="703">
                  <c:v>537.5</c:v>
                </c:pt>
                <c:pt idx="704">
                  <c:v>547</c:v>
                </c:pt>
                <c:pt idx="705">
                  <c:v>561.20000000000005</c:v>
                </c:pt>
                <c:pt idx="706">
                  <c:v>605.9</c:v>
                </c:pt>
                <c:pt idx="707">
                  <c:v>623.9</c:v>
                </c:pt>
                <c:pt idx="708">
                  <c:v>612.29999999999995</c:v>
                </c:pt>
                <c:pt idx="709">
                  <c:v>637.9</c:v>
                </c:pt>
                <c:pt idx="710">
                  <c:v>640.5</c:v>
                </c:pt>
                <c:pt idx="711">
                  <c:v>618.9</c:v>
                </c:pt>
                <c:pt idx="712">
                  <c:v>647.20000000000005</c:v>
                </c:pt>
                <c:pt idx="713">
                  <c:v>642.70000000000005</c:v>
                </c:pt>
                <c:pt idx="714">
                  <c:v>650</c:v>
                </c:pt>
                <c:pt idx="715">
                  <c:v>667.4</c:v>
                </c:pt>
                <c:pt idx="716">
                  <c:v>666.8</c:v>
                </c:pt>
                <c:pt idx="717">
                  <c:v>632.9</c:v>
                </c:pt>
                <c:pt idx="718">
                  <c:v>631.4</c:v>
                </c:pt>
                <c:pt idx="719">
                  <c:v>614.5</c:v>
                </c:pt>
                <c:pt idx="720">
                  <c:v>620</c:v>
                </c:pt>
                <c:pt idx="721">
                  <c:v>629.5</c:v>
                </c:pt>
                <c:pt idx="722">
                  <c:v>646.20000000000005</c:v>
                </c:pt>
                <c:pt idx="723">
                  <c:v>640.5</c:v>
                </c:pt>
                <c:pt idx="724">
                  <c:v>644.5</c:v>
                </c:pt>
                <c:pt idx="725">
                  <c:v>650</c:v>
                </c:pt>
                <c:pt idx="726">
                  <c:v>659.6</c:v>
                </c:pt>
                <c:pt idx="727">
                  <c:v>687</c:v>
                </c:pt>
                <c:pt idx="728">
                  <c:v>673</c:v>
                </c:pt>
                <c:pt idx="729">
                  <c:v>657.2</c:v>
                </c:pt>
                <c:pt idx="730">
                  <c:v>635.70000000000005</c:v>
                </c:pt>
                <c:pt idx="731">
                  <c:v>651.5</c:v>
                </c:pt>
                <c:pt idx="732">
                  <c:v>654.79999999999995</c:v>
                </c:pt>
                <c:pt idx="733">
                  <c:v>645.20000000000005</c:v>
                </c:pt>
                <c:pt idx="734">
                  <c:v>651.29999999999995</c:v>
                </c:pt>
                <c:pt idx="735">
                  <c:v>665.6</c:v>
                </c:pt>
                <c:pt idx="736">
                  <c:v>679.9</c:v>
                </c:pt>
                <c:pt idx="737">
                  <c:v>677.8</c:v>
                </c:pt>
                <c:pt idx="738">
                  <c:v>678</c:v>
                </c:pt>
                <c:pt idx="739">
                  <c:v>682</c:v>
                </c:pt>
                <c:pt idx="740">
                  <c:v>665.1</c:v>
                </c:pt>
                <c:pt idx="741">
                  <c:v>686.1</c:v>
                </c:pt>
                <c:pt idx="742">
                  <c:v>716.8</c:v>
                </c:pt>
                <c:pt idx="743">
                  <c:v>708.9</c:v>
                </c:pt>
                <c:pt idx="744">
                  <c:v>694.2</c:v>
                </c:pt>
                <c:pt idx="745">
                  <c:v>715.9</c:v>
                </c:pt>
                <c:pt idx="746">
                  <c:v>719.2</c:v>
                </c:pt>
                <c:pt idx="747">
                  <c:v>738.7</c:v>
                </c:pt>
                <c:pt idx="748">
                  <c:v>717.1</c:v>
                </c:pt>
                <c:pt idx="749">
                  <c:v>707.5</c:v>
                </c:pt>
                <c:pt idx="750">
                  <c:v>706.5</c:v>
                </c:pt>
                <c:pt idx="751">
                  <c:v>702</c:v>
                </c:pt>
                <c:pt idx="752">
                  <c:v>703.6</c:v>
                </c:pt>
                <c:pt idx="753">
                  <c:v>700.5</c:v>
                </c:pt>
                <c:pt idx="754">
                  <c:v>690.2</c:v>
                </c:pt>
                <c:pt idx="755">
                  <c:v>682.1</c:v>
                </c:pt>
                <c:pt idx="756">
                  <c:v>682.5</c:v>
                </c:pt>
                <c:pt idx="757">
                  <c:v>682.1</c:v>
                </c:pt>
                <c:pt idx="758">
                  <c:v>689.6</c:v>
                </c:pt>
                <c:pt idx="759">
                  <c:v>696.2</c:v>
                </c:pt>
                <c:pt idx="760">
                  <c:v>695.4</c:v>
                </c:pt>
                <c:pt idx="761">
                  <c:v>688.5</c:v>
                </c:pt>
                <c:pt idx="762">
                  <c:v>694.5</c:v>
                </c:pt>
                <c:pt idx="763">
                  <c:v>698.8</c:v>
                </c:pt>
                <c:pt idx="764">
                  <c:v>707.1</c:v>
                </c:pt>
                <c:pt idx="765">
                  <c:v>718.7</c:v>
                </c:pt>
                <c:pt idx="766">
                  <c:v>732</c:v>
                </c:pt>
                <c:pt idx="767">
                  <c:v>695.3</c:v>
                </c:pt>
                <c:pt idx="768">
                  <c:v>680.7</c:v>
                </c:pt>
                <c:pt idx="769">
                  <c:v>692.8</c:v>
                </c:pt>
                <c:pt idx="770">
                  <c:v>707.7</c:v>
                </c:pt>
                <c:pt idx="771">
                  <c:v>684.2</c:v>
                </c:pt>
                <c:pt idx="772">
                  <c:v>687.4</c:v>
                </c:pt>
                <c:pt idx="773">
                  <c:v>665.1</c:v>
                </c:pt>
                <c:pt idx="774">
                  <c:v>719.8</c:v>
                </c:pt>
                <c:pt idx="775">
                  <c:v>710.4</c:v>
                </c:pt>
                <c:pt idx="776">
                  <c:v>704</c:v>
                </c:pt>
                <c:pt idx="777">
                  <c:v>713.3</c:v>
                </c:pt>
                <c:pt idx="778">
                  <c:v>718.2</c:v>
                </c:pt>
                <c:pt idx="779">
                  <c:v>720.2</c:v>
                </c:pt>
                <c:pt idx="780">
                  <c:v>720.1</c:v>
                </c:pt>
                <c:pt idx="781">
                  <c:v>714.8</c:v>
                </c:pt>
                <c:pt idx="782">
                  <c:v>680.5</c:v>
                </c:pt>
                <c:pt idx="783">
                  <c:v>677.3</c:v>
                </c:pt>
                <c:pt idx="784">
                  <c:v>659.7</c:v>
                </c:pt>
                <c:pt idx="785">
                  <c:v>661</c:v>
                </c:pt>
                <c:pt idx="786">
                  <c:v>681.3</c:v>
                </c:pt>
                <c:pt idx="787">
                  <c:v>665.1</c:v>
                </c:pt>
                <c:pt idx="788">
                  <c:v>659.1</c:v>
                </c:pt>
                <c:pt idx="789">
                  <c:v>647</c:v>
                </c:pt>
                <c:pt idx="790">
                  <c:v>646.20000000000005</c:v>
                </c:pt>
                <c:pt idx="791">
                  <c:v>643.70000000000005</c:v>
                </c:pt>
                <c:pt idx="792">
                  <c:v>652.20000000000005</c:v>
                </c:pt>
                <c:pt idx="793">
                  <c:v>648.20000000000005</c:v>
                </c:pt>
                <c:pt idx="794">
                  <c:v>647.79999999999995</c:v>
                </c:pt>
                <c:pt idx="795">
                  <c:v>646.5</c:v>
                </c:pt>
                <c:pt idx="796">
                  <c:v>640</c:v>
                </c:pt>
                <c:pt idx="797">
                  <c:v>640.70000000000005</c:v>
                </c:pt>
                <c:pt idx="798">
                  <c:v>644</c:v>
                </c:pt>
                <c:pt idx="799">
                  <c:v>640</c:v>
                </c:pt>
                <c:pt idx="800">
                  <c:v>648.29999999999995</c:v>
                </c:pt>
                <c:pt idx="801">
                  <c:v>656.7</c:v>
                </c:pt>
                <c:pt idx="802">
                  <c:v>650.5</c:v>
                </c:pt>
                <c:pt idx="803">
                  <c:v>669.5</c:v>
                </c:pt>
                <c:pt idx="804">
                  <c:v>665.1</c:v>
                </c:pt>
                <c:pt idx="805">
                  <c:v>650</c:v>
                </c:pt>
                <c:pt idx="806">
                  <c:v>633.1</c:v>
                </c:pt>
                <c:pt idx="807">
                  <c:v>634.20000000000005</c:v>
                </c:pt>
                <c:pt idx="808">
                  <c:v>628.5</c:v>
                </c:pt>
                <c:pt idx="809">
                  <c:v>636.70000000000005</c:v>
                </c:pt>
                <c:pt idx="810">
                  <c:v>617.6</c:v>
                </c:pt>
                <c:pt idx="811">
                  <c:v>617</c:v>
                </c:pt>
                <c:pt idx="812">
                  <c:v>620.1</c:v>
                </c:pt>
                <c:pt idx="813">
                  <c:v>625.29999999999995</c:v>
                </c:pt>
                <c:pt idx="814">
                  <c:v>617.70000000000005</c:v>
                </c:pt>
                <c:pt idx="815">
                  <c:v>617.1</c:v>
                </c:pt>
                <c:pt idx="816">
                  <c:v>612.4</c:v>
                </c:pt>
                <c:pt idx="817">
                  <c:v>623</c:v>
                </c:pt>
                <c:pt idx="818">
                  <c:v>630.79999999999995</c:v>
                </c:pt>
                <c:pt idx="819">
                  <c:v>655.8</c:v>
                </c:pt>
                <c:pt idx="820">
                  <c:v>645</c:v>
                </c:pt>
                <c:pt idx="821">
                  <c:v>619</c:v>
                </c:pt>
                <c:pt idx="822">
                  <c:v>628.20000000000005</c:v>
                </c:pt>
                <c:pt idx="823">
                  <c:v>634.1</c:v>
                </c:pt>
                <c:pt idx="824">
                  <c:v>622.6</c:v>
                </c:pt>
                <c:pt idx="825">
                  <c:v>627</c:v>
                </c:pt>
                <c:pt idx="826">
                  <c:v>651.5</c:v>
                </c:pt>
                <c:pt idx="827">
                  <c:v>675.1</c:v>
                </c:pt>
                <c:pt idx="828">
                  <c:v>698.1</c:v>
                </c:pt>
                <c:pt idx="829">
                  <c:v>695</c:v>
                </c:pt>
                <c:pt idx="830">
                  <c:v>696.2</c:v>
                </c:pt>
                <c:pt idx="831">
                  <c:v>697</c:v>
                </c:pt>
                <c:pt idx="832">
                  <c:v>695.3</c:v>
                </c:pt>
                <c:pt idx="833">
                  <c:v>681</c:v>
                </c:pt>
                <c:pt idx="834">
                  <c:v>700</c:v>
                </c:pt>
                <c:pt idx="835">
                  <c:v>690.6</c:v>
                </c:pt>
                <c:pt idx="836">
                  <c:v>665</c:v>
                </c:pt>
                <c:pt idx="837">
                  <c:v>672.6</c:v>
                </c:pt>
                <c:pt idx="838">
                  <c:v>661</c:v>
                </c:pt>
                <c:pt idx="839">
                  <c:v>671</c:v>
                </c:pt>
                <c:pt idx="840">
                  <c:v>678.4</c:v>
                </c:pt>
                <c:pt idx="841">
                  <c:v>664</c:v>
                </c:pt>
                <c:pt idx="842">
                  <c:v>674.9</c:v>
                </c:pt>
                <c:pt idx="843">
                  <c:v>651.29999999999995</c:v>
                </c:pt>
                <c:pt idx="844">
                  <c:v>651.4</c:v>
                </c:pt>
                <c:pt idx="845">
                  <c:v>717.8</c:v>
                </c:pt>
                <c:pt idx="846">
                  <c:v>741</c:v>
                </c:pt>
                <c:pt idx="847">
                  <c:v>751</c:v>
                </c:pt>
                <c:pt idx="848">
                  <c:v>788.7</c:v>
                </c:pt>
                <c:pt idx="849">
                  <c:v>790.8</c:v>
                </c:pt>
                <c:pt idx="850">
                  <c:v>789</c:v>
                </c:pt>
                <c:pt idx="851">
                  <c:v>789.2</c:v>
                </c:pt>
                <c:pt idx="852">
                  <c:v>786.6</c:v>
                </c:pt>
                <c:pt idx="853">
                  <c:v>783.4</c:v>
                </c:pt>
                <c:pt idx="854">
                  <c:v>780</c:v>
                </c:pt>
                <c:pt idx="855">
                  <c:v>779</c:v>
                </c:pt>
                <c:pt idx="856">
                  <c:v>774.1</c:v>
                </c:pt>
                <c:pt idx="857">
                  <c:v>775.9</c:v>
                </c:pt>
                <c:pt idx="858">
                  <c:v>758.8</c:v>
                </c:pt>
                <c:pt idx="859">
                  <c:v>758.2</c:v>
                </c:pt>
                <c:pt idx="860">
                  <c:v>757.4</c:v>
                </c:pt>
                <c:pt idx="861">
                  <c:v>737</c:v>
                </c:pt>
                <c:pt idx="862">
                  <c:v>744</c:v>
                </c:pt>
                <c:pt idx="863">
                  <c:v>747.8</c:v>
                </c:pt>
                <c:pt idx="864">
                  <c:v>728.8</c:v>
                </c:pt>
                <c:pt idx="865">
                  <c:v>728</c:v>
                </c:pt>
                <c:pt idx="866">
                  <c:v>720</c:v>
                </c:pt>
                <c:pt idx="867">
                  <c:v>708.9</c:v>
                </c:pt>
                <c:pt idx="868">
                  <c:v>730</c:v>
                </c:pt>
                <c:pt idx="869">
                  <c:v>739.4</c:v>
                </c:pt>
                <c:pt idx="870">
                  <c:v>751</c:v>
                </c:pt>
                <c:pt idx="871">
                  <c:v>740.7</c:v>
                </c:pt>
                <c:pt idx="872">
                  <c:v>734.2</c:v>
                </c:pt>
                <c:pt idx="873">
                  <c:v>731</c:v>
                </c:pt>
                <c:pt idx="874">
                  <c:v>710.9</c:v>
                </c:pt>
                <c:pt idx="875">
                  <c:v>735.7</c:v>
                </c:pt>
                <c:pt idx="876">
                  <c:v>725.7</c:v>
                </c:pt>
                <c:pt idx="877">
                  <c:v>738.2</c:v>
                </c:pt>
                <c:pt idx="878">
                  <c:v>732.6</c:v>
                </c:pt>
                <c:pt idx="879">
                  <c:v>741.4</c:v>
                </c:pt>
                <c:pt idx="880">
                  <c:v>741.5</c:v>
                </c:pt>
                <c:pt idx="881">
                  <c:v>754.7</c:v>
                </c:pt>
                <c:pt idx="882">
                  <c:v>749</c:v>
                </c:pt>
                <c:pt idx="883">
                  <c:v>764</c:v>
                </c:pt>
                <c:pt idx="884">
                  <c:v>751.2</c:v>
                </c:pt>
                <c:pt idx="885">
                  <c:v>740.2</c:v>
                </c:pt>
                <c:pt idx="886">
                  <c:v>763.2</c:v>
                </c:pt>
                <c:pt idx="887">
                  <c:v>758.7</c:v>
                </c:pt>
                <c:pt idx="888">
                  <c:v>753.8</c:v>
                </c:pt>
                <c:pt idx="889">
                  <c:v>757.6</c:v>
                </c:pt>
                <c:pt idx="890">
                  <c:v>748.6</c:v>
                </c:pt>
                <c:pt idx="891">
                  <c:v>748.8</c:v>
                </c:pt>
                <c:pt idx="892">
                  <c:v>741.1</c:v>
                </c:pt>
                <c:pt idx="893">
                  <c:v>741.5</c:v>
                </c:pt>
                <c:pt idx="894">
                  <c:v>739.9</c:v>
                </c:pt>
                <c:pt idx="895">
                  <c:v>744.5</c:v>
                </c:pt>
                <c:pt idx="896">
                  <c:v>742</c:v>
                </c:pt>
                <c:pt idx="897">
                  <c:v>740.1</c:v>
                </c:pt>
                <c:pt idx="898">
                  <c:v>735.5</c:v>
                </c:pt>
                <c:pt idx="899">
                  <c:v>743.1</c:v>
                </c:pt>
                <c:pt idx="900">
                  <c:v>747.9</c:v>
                </c:pt>
                <c:pt idx="901">
                  <c:v>744.5</c:v>
                </c:pt>
                <c:pt idx="902">
                  <c:v>749</c:v>
                </c:pt>
                <c:pt idx="903">
                  <c:v>749.1</c:v>
                </c:pt>
                <c:pt idx="904">
                  <c:v>738.3</c:v>
                </c:pt>
                <c:pt idx="905">
                  <c:v>736.6</c:v>
                </c:pt>
                <c:pt idx="906">
                  <c:v>726.9</c:v>
                </c:pt>
                <c:pt idx="907">
                  <c:v>722.3</c:v>
                </c:pt>
                <c:pt idx="908">
                  <c:v>720.7</c:v>
                </c:pt>
                <c:pt idx="909">
                  <c:v>711.9</c:v>
                </c:pt>
                <c:pt idx="910">
                  <c:v>706.7</c:v>
                </c:pt>
                <c:pt idx="911">
                  <c:v>709.4</c:v>
                </c:pt>
                <c:pt idx="912">
                  <c:v>704.7</c:v>
                </c:pt>
                <c:pt idx="913">
                  <c:v>707.4</c:v>
                </c:pt>
                <c:pt idx="914">
                  <c:v>697.4</c:v>
                </c:pt>
                <c:pt idx="915">
                  <c:v>694.7</c:v>
                </c:pt>
                <c:pt idx="916">
                  <c:v>690.6</c:v>
                </c:pt>
                <c:pt idx="917">
                  <c:v>703</c:v>
                </c:pt>
                <c:pt idx="918">
                  <c:v>690.7</c:v>
                </c:pt>
                <c:pt idx="919">
                  <c:v>691.2</c:v>
                </c:pt>
                <c:pt idx="920">
                  <c:v>686.8</c:v>
                </c:pt>
                <c:pt idx="921">
                  <c:v>672</c:v>
                </c:pt>
                <c:pt idx="922">
                  <c:v>674.7</c:v>
                </c:pt>
                <c:pt idx="923">
                  <c:v>669.8</c:v>
                </c:pt>
                <c:pt idx="924">
                  <c:v>656.7</c:v>
                </c:pt>
                <c:pt idx="925">
                  <c:v>652.5</c:v>
                </c:pt>
                <c:pt idx="926">
                  <c:v>648.1</c:v>
                </c:pt>
                <c:pt idx="927">
                  <c:v>647.29999999999995</c:v>
                </c:pt>
                <c:pt idx="928">
                  <c:v>649.6</c:v>
                </c:pt>
                <c:pt idx="929">
                  <c:v>651.79999999999995</c:v>
                </c:pt>
                <c:pt idx="930">
                  <c:v>651.70000000000005</c:v>
                </c:pt>
                <c:pt idx="931">
                  <c:v>623.5</c:v>
                </c:pt>
                <c:pt idx="932">
                  <c:v>640.20000000000005</c:v>
                </c:pt>
                <c:pt idx="933">
                  <c:v>635.70000000000005</c:v>
                </c:pt>
                <c:pt idx="934">
                  <c:v>629.4</c:v>
                </c:pt>
                <c:pt idx="935">
                  <c:v>633.70000000000005</c:v>
                </c:pt>
                <c:pt idx="936">
                  <c:v>627.4</c:v>
                </c:pt>
                <c:pt idx="937">
                  <c:v>617.4</c:v>
                </c:pt>
                <c:pt idx="938">
                  <c:v>609.4</c:v>
                </c:pt>
                <c:pt idx="939">
                  <c:v>603.6</c:v>
                </c:pt>
                <c:pt idx="940">
                  <c:v>594</c:v>
                </c:pt>
                <c:pt idx="941">
                  <c:v>597.5</c:v>
                </c:pt>
                <c:pt idx="942">
                  <c:v>599.79999999999995</c:v>
                </c:pt>
                <c:pt idx="943">
                  <c:v>587.29999999999995</c:v>
                </c:pt>
                <c:pt idx="944">
                  <c:v>592.5</c:v>
                </c:pt>
                <c:pt idx="945">
                  <c:v>575</c:v>
                </c:pt>
                <c:pt idx="946">
                  <c:v>565.9</c:v>
                </c:pt>
                <c:pt idx="947">
                  <c:v>566.29999999999995</c:v>
                </c:pt>
                <c:pt idx="948">
                  <c:v>570.20000000000005</c:v>
                </c:pt>
                <c:pt idx="949">
                  <c:v>577.9</c:v>
                </c:pt>
                <c:pt idx="950">
                  <c:v>577.6</c:v>
                </c:pt>
                <c:pt idx="951">
                  <c:v>595.5</c:v>
                </c:pt>
                <c:pt idx="952">
                  <c:v>605.4</c:v>
                </c:pt>
                <c:pt idx="953">
                  <c:v>604</c:v>
                </c:pt>
                <c:pt idx="954">
                  <c:v>604</c:v>
                </c:pt>
                <c:pt idx="955">
                  <c:v>602</c:v>
                </c:pt>
                <c:pt idx="956">
                  <c:v>596.1</c:v>
                </c:pt>
                <c:pt idx="957">
                  <c:v>587.4</c:v>
                </c:pt>
                <c:pt idx="958">
                  <c:v>577.79999999999995</c:v>
                </c:pt>
                <c:pt idx="959">
                  <c:v>565.20000000000005</c:v>
                </c:pt>
                <c:pt idx="960">
                  <c:v>555</c:v>
                </c:pt>
                <c:pt idx="961">
                  <c:v>539.79999999999995</c:v>
                </c:pt>
                <c:pt idx="962">
                  <c:v>546.6</c:v>
                </c:pt>
                <c:pt idx="963">
                  <c:v>552.29999999999995</c:v>
                </c:pt>
                <c:pt idx="964">
                  <c:v>556.9</c:v>
                </c:pt>
                <c:pt idx="965">
                  <c:v>548</c:v>
                </c:pt>
                <c:pt idx="966">
                  <c:v>525</c:v>
                </c:pt>
                <c:pt idx="967">
                  <c:v>529.29999999999995</c:v>
                </c:pt>
                <c:pt idx="968">
                  <c:v>526.5</c:v>
                </c:pt>
                <c:pt idx="969">
                  <c:v>522.9</c:v>
                </c:pt>
                <c:pt idx="970">
                  <c:v>522.79999999999995</c:v>
                </c:pt>
                <c:pt idx="971">
                  <c:v>528.4</c:v>
                </c:pt>
                <c:pt idx="972">
                  <c:v>533</c:v>
                </c:pt>
                <c:pt idx="973">
                  <c:v>524.79999999999995</c:v>
                </c:pt>
                <c:pt idx="974">
                  <c:v>569</c:v>
                </c:pt>
                <c:pt idx="975">
                  <c:v>568.20000000000005</c:v>
                </c:pt>
                <c:pt idx="976">
                  <c:v>548.79999999999995</c:v>
                </c:pt>
                <c:pt idx="977">
                  <c:v>547.70000000000005</c:v>
                </c:pt>
                <c:pt idx="978">
                  <c:v>550.20000000000005</c:v>
                </c:pt>
                <c:pt idx="979">
                  <c:v>556.9</c:v>
                </c:pt>
                <c:pt idx="980">
                  <c:v>549.5</c:v>
                </c:pt>
                <c:pt idx="981">
                  <c:v>550</c:v>
                </c:pt>
                <c:pt idx="982">
                  <c:v>540</c:v>
                </c:pt>
                <c:pt idx="983">
                  <c:v>543</c:v>
                </c:pt>
                <c:pt idx="984">
                  <c:v>547.4</c:v>
                </c:pt>
                <c:pt idx="985">
                  <c:v>547</c:v>
                </c:pt>
                <c:pt idx="986">
                  <c:v>546</c:v>
                </c:pt>
                <c:pt idx="987">
                  <c:v>556.6</c:v>
                </c:pt>
                <c:pt idx="988">
                  <c:v>537</c:v>
                </c:pt>
                <c:pt idx="989">
                  <c:v>547</c:v>
                </c:pt>
                <c:pt idx="990">
                  <c:v>532.20000000000005</c:v>
                </c:pt>
                <c:pt idx="991">
                  <c:v>544</c:v>
                </c:pt>
                <c:pt idx="992">
                  <c:v>548</c:v>
                </c:pt>
                <c:pt idx="993">
                  <c:v>556.20000000000005</c:v>
                </c:pt>
                <c:pt idx="994">
                  <c:v>549</c:v>
                </c:pt>
                <c:pt idx="995">
                  <c:v>563.70000000000005</c:v>
                </c:pt>
                <c:pt idx="996">
                  <c:v>557.29999999999995</c:v>
                </c:pt>
                <c:pt idx="997">
                  <c:v>568.29999999999995</c:v>
                </c:pt>
                <c:pt idx="998">
                  <c:v>570.79999999999995</c:v>
                </c:pt>
                <c:pt idx="999">
                  <c:v>578</c:v>
                </c:pt>
                <c:pt idx="1000">
                  <c:v>581.79999999999995</c:v>
                </c:pt>
                <c:pt idx="1001">
                  <c:v>585.29999999999995</c:v>
                </c:pt>
                <c:pt idx="1002">
                  <c:v>578.70000000000005</c:v>
                </c:pt>
                <c:pt idx="1003">
                  <c:v>569.9</c:v>
                </c:pt>
                <c:pt idx="1004">
                  <c:v>569</c:v>
                </c:pt>
                <c:pt idx="1005">
                  <c:v>584.9</c:v>
                </c:pt>
                <c:pt idx="1006">
                  <c:v>589</c:v>
                </c:pt>
                <c:pt idx="1007">
                  <c:v>578.4</c:v>
                </c:pt>
                <c:pt idx="1008">
                  <c:v>570.5</c:v>
                </c:pt>
                <c:pt idx="1009">
                  <c:v>554.5</c:v>
                </c:pt>
                <c:pt idx="1010">
                  <c:v>556.79999999999995</c:v>
                </c:pt>
                <c:pt idx="1011">
                  <c:v>544</c:v>
                </c:pt>
                <c:pt idx="1012">
                  <c:v>557.5</c:v>
                </c:pt>
                <c:pt idx="1013">
                  <c:v>572.5</c:v>
                </c:pt>
                <c:pt idx="1014">
                  <c:v>554.79999999999995</c:v>
                </c:pt>
                <c:pt idx="1015">
                  <c:v>572.79999999999995</c:v>
                </c:pt>
                <c:pt idx="1016">
                  <c:v>567.5</c:v>
                </c:pt>
                <c:pt idx="1017">
                  <c:v>574.1</c:v>
                </c:pt>
                <c:pt idx="1018">
                  <c:v>574.29999999999995</c:v>
                </c:pt>
                <c:pt idx="1019">
                  <c:v>573.4</c:v>
                </c:pt>
                <c:pt idx="1020">
                  <c:v>583.5</c:v>
                </c:pt>
                <c:pt idx="1021">
                  <c:v>587.1</c:v>
                </c:pt>
                <c:pt idx="1022">
                  <c:v>601</c:v>
                </c:pt>
                <c:pt idx="1023">
                  <c:v>606</c:v>
                </c:pt>
                <c:pt idx="1024">
                  <c:v>603</c:v>
                </c:pt>
                <c:pt idx="1025">
                  <c:v>607.20000000000005</c:v>
                </c:pt>
                <c:pt idx="1026">
                  <c:v>606.5</c:v>
                </c:pt>
                <c:pt idx="1027">
                  <c:v>606.5</c:v>
                </c:pt>
                <c:pt idx="1028">
                  <c:v>602.20000000000005</c:v>
                </c:pt>
                <c:pt idx="1029">
                  <c:v>601.20000000000005</c:v>
                </c:pt>
                <c:pt idx="1030">
                  <c:v>603.70000000000005</c:v>
                </c:pt>
                <c:pt idx="1031">
                  <c:v>611.5</c:v>
                </c:pt>
                <c:pt idx="1032">
                  <c:v>613.20000000000005</c:v>
                </c:pt>
                <c:pt idx="1033">
                  <c:v>615.79999999999995</c:v>
                </c:pt>
                <c:pt idx="1034">
                  <c:v>622.20000000000005</c:v>
                </c:pt>
                <c:pt idx="1035">
                  <c:v>617.6</c:v>
                </c:pt>
                <c:pt idx="1036">
                  <c:v>624.29999999999995</c:v>
                </c:pt>
                <c:pt idx="1037">
                  <c:v>609.6</c:v>
                </c:pt>
                <c:pt idx="1038">
                  <c:v>609.9</c:v>
                </c:pt>
                <c:pt idx="1039">
                  <c:v>622.5</c:v>
                </c:pt>
                <c:pt idx="1040">
                  <c:v>613.5</c:v>
                </c:pt>
                <c:pt idx="1041">
                  <c:v>604.70000000000005</c:v>
                </c:pt>
                <c:pt idx="1042">
                  <c:v>568</c:v>
                </c:pt>
                <c:pt idx="1043">
                  <c:v>567.20000000000005</c:v>
                </c:pt>
                <c:pt idx="1044">
                  <c:v>552.70000000000005</c:v>
                </c:pt>
                <c:pt idx="1045">
                  <c:v>540.70000000000005</c:v>
                </c:pt>
                <c:pt idx="1046">
                  <c:v>525.1</c:v>
                </c:pt>
                <c:pt idx="1047">
                  <c:v>515</c:v>
                </c:pt>
                <c:pt idx="1048">
                  <c:v>520.5</c:v>
                </c:pt>
                <c:pt idx="1049">
                  <c:v>520.70000000000005</c:v>
                </c:pt>
                <c:pt idx="1050">
                  <c:v>542.5</c:v>
                </c:pt>
                <c:pt idx="1051">
                  <c:v>549.1</c:v>
                </c:pt>
                <c:pt idx="1052">
                  <c:v>556.70000000000005</c:v>
                </c:pt>
                <c:pt idx="1053">
                  <c:v>573.1</c:v>
                </c:pt>
                <c:pt idx="1054">
                  <c:v>576</c:v>
                </c:pt>
                <c:pt idx="1055">
                  <c:v>592.1</c:v>
                </c:pt>
                <c:pt idx="1056">
                  <c:v>589.6</c:v>
                </c:pt>
                <c:pt idx="1057">
                  <c:v>592.6</c:v>
                </c:pt>
                <c:pt idx="1058">
                  <c:v>567.20000000000005</c:v>
                </c:pt>
                <c:pt idx="1059">
                  <c:v>577.70000000000005</c:v>
                </c:pt>
                <c:pt idx="1060">
                  <c:v>592.29999999999995</c:v>
                </c:pt>
                <c:pt idx="1061">
                  <c:v>586.5</c:v>
                </c:pt>
                <c:pt idx="1062">
                  <c:v>581.20000000000005</c:v>
                </c:pt>
                <c:pt idx="1063">
                  <c:v>578.4</c:v>
                </c:pt>
                <c:pt idx="1064">
                  <c:v>581.5</c:v>
                </c:pt>
                <c:pt idx="1065">
                  <c:v>580.70000000000005</c:v>
                </c:pt>
                <c:pt idx="1066">
                  <c:v>584.6</c:v>
                </c:pt>
                <c:pt idx="1067">
                  <c:v>577.29999999999995</c:v>
                </c:pt>
                <c:pt idx="1068">
                  <c:v>582.5</c:v>
                </c:pt>
                <c:pt idx="1069">
                  <c:v>571.5</c:v>
                </c:pt>
                <c:pt idx="1070">
                  <c:v>574.9</c:v>
                </c:pt>
                <c:pt idx="1071">
                  <c:v>575</c:v>
                </c:pt>
                <c:pt idx="1072">
                  <c:v>563.79999999999995</c:v>
                </c:pt>
                <c:pt idx="1073">
                  <c:v>573.20000000000005</c:v>
                </c:pt>
                <c:pt idx="1074">
                  <c:v>580.6</c:v>
                </c:pt>
                <c:pt idx="1075">
                  <c:v>571.20000000000005</c:v>
                </c:pt>
                <c:pt idx="1076">
                  <c:v>575.29999999999995</c:v>
                </c:pt>
                <c:pt idx="1077">
                  <c:v>591.4</c:v>
                </c:pt>
                <c:pt idx="1078">
                  <c:v>597</c:v>
                </c:pt>
                <c:pt idx="1079">
                  <c:v>596.1</c:v>
                </c:pt>
                <c:pt idx="1080">
                  <c:v>589.70000000000005</c:v>
                </c:pt>
                <c:pt idx="1081">
                  <c:v>576.6</c:v>
                </c:pt>
                <c:pt idx="1082">
                  <c:v>575.6</c:v>
                </c:pt>
                <c:pt idx="1083">
                  <c:v>560</c:v>
                </c:pt>
                <c:pt idx="1084">
                  <c:v>555</c:v>
                </c:pt>
                <c:pt idx="1085">
                  <c:v>552</c:v>
                </c:pt>
                <c:pt idx="1086">
                  <c:v>563.5</c:v>
                </c:pt>
                <c:pt idx="1087">
                  <c:v>555.5</c:v>
                </c:pt>
                <c:pt idx="1088">
                  <c:v>553.29999999999995</c:v>
                </c:pt>
                <c:pt idx="1089">
                  <c:v>552</c:v>
                </c:pt>
                <c:pt idx="1090">
                  <c:v>524.1</c:v>
                </c:pt>
                <c:pt idx="1091">
                  <c:v>516.5</c:v>
                </c:pt>
                <c:pt idx="1092">
                  <c:v>516</c:v>
                </c:pt>
                <c:pt idx="1093">
                  <c:v>523</c:v>
                </c:pt>
                <c:pt idx="1094">
                  <c:v>520</c:v>
                </c:pt>
                <c:pt idx="1095">
                  <c:v>511.4</c:v>
                </c:pt>
                <c:pt idx="1096">
                  <c:v>505.7</c:v>
                </c:pt>
                <c:pt idx="1097">
                  <c:v>492</c:v>
                </c:pt>
                <c:pt idx="1098">
                  <c:v>493.8</c:v>
                </c:pt>
                <c:pt idx="1099">
                  <c:v>500.2</c:v>
                </c:pt>
                <c:pt idx="1100">
                  <c:v>503</c:v>
                </c:pt>
                <c:pt idx="1101">
                  <c:v>499</c:v>
                </c:pt>
                <c:pt idx="1102">
                  <c:v>505.9</c:v>
                </c:pt>
                <c:pt idx="1103">
                  <c:v>505.9</c:v>
                </c:pt>
                <c:pt idx="1104">
                  <c:v>500.2</c:v>
                </c:pt>
                <c:pt idx="1105">
                  <c:v>493.8</c:v>
                </c:pt>
                <c:pt idx="1106">
                  <c:v>484.8</c:v>
                </c:pt>
                <c:pt idx="1107">
                  <c:v>480.3</c:v>
                </c:pt>
                <c:pt idx="1108">
                  <c:v>484</c:v>
                </c:pt>
                <c:pt idx="1109">
                  <c:v>490</c:v>
                </c:pt>
                <c:pt idx="1110">
                  <c:v>486.8</c:v>
                </c:pt>
                <c:pt idx="1111">
                  <c:v>490.9</c:v>
                </c:pt>
                <c:pt idx="1112">
                  <c:v>483</c:v>
                </c:pt>
                <c:pt idx="1113">
                  <c:v>486.9</c:v>
                </c:pt>
                <c:pt idx="1114">
                  <c:v>504.6</c:v>
                </c:pt>
                <c:pt idx="1115">
                  <c:v>483.7</c:v>
                </c:pt>
                <c:pt idx="1116">
                  <c:v>498.7</c:v>
                </c:pt>
                <c:pt idx="1117">
                  <c:v>492</c:v>
                </c:pt>
                <c:pt idx="1118">
                  <c:v>501.6</c:v>
                </c:pt>
                <c:pt idx="1119">
                  <c:v>503.8</c:v>
                </c:pt>
                <c:pt idx="1120">
                  <c:v>520</c:v>
                </c:pt>
                <c:pt idx="1121">
                  <c:v>512.9</c:v>
                </c:pt>
                <c:pt idx="1122">
                  <c:v>515.20000000000005</c:v>
                </c:pt>
                <c:pt idx="1123">
                  <c:v>519.4</c:v>
                </c:pt>
                <c:pt idx="1124">
                  <c:v>524.6</c:v>
                </c:pt>
                <c:pt idx="1125">
                  <c:v>501</c:v>
                </c:pt>
                <c:pt idx="1126">
                  <c:v>512</c:v>
                </c:pt>
                <c:pt idx="1127">
                  <c:v>500</c:v>
                </c:pt>
                <c:pt idx="1128">
                  <c:v>503.8</c:v>
                </c:pt>
                <c:pt idx="1129">
                  <c:v>494</c:v>
                </c:pt>
                <c:pt idx="1130">
                  <c:v>499</c:v>
                </c:pt>
                <c:pt idx="1131">
                  <c:v>502</c:v>
                </c:pt>
                <c:pt idx="1132">
                  <c:v>492</c:v>
                </c:pt>
                <c:pt idx="1133">
                  <c:v>495.3</c:v>
                </c:pt>
                <c:pt idx="1134">
                  <c:v>479.3</c:v>
                </c:pt>
                <c:pt idx="1135">
                  <c:v>483.9</c:v>
                </c:pt>
                <c:pt idx="1136">
                  <c:v>481.8</c:v>
                </c:pt>
                <c:pt idx="1137">
                  <c:v>480.7</c:v>
                </c:pt>
                <c:pt idx="1138">
                  <c:v>475.5</c:v>
                </c:pt>
                <c:pt idx="1139">
                  <c:v>475.3</c:v>
                </c:pt>
                <c:pt idx="1140">
                  <c:v>496</c:v>
                </c:pt>
                <c:pt idx="1141">
                  <c:v>501</c:v>
                </c:pt>
                <c:pt idx="1142">
                  <c:v>509.9</c:v>
                </c:pt>
                <c:pt idx="1143">
                  <c:v>507.9</c:v>
                </c:pt>
                <c:pt idx="1144">
                  <c:v>509.4</c:v>
                </c:pt>
                <c:pt idx="1145">
                  <c:v>493.4</c:v>
                </c:pt>
                <c:pt idx="1146">
                  <c:v>479.9</c:v>
                </c:pt>
                <c:pt idx="1147">
                  <c:v>484.4</c:v>
                </c:pt>
                <c:pt idx="1148">
                  <c:v>491.1</c:v>
                </c:pt>
                <c:pt idx="1149">
                  <c:v>521.79999999999995</c:v>
                </c:pt>
                <c:pt idx="1150">
                  <c:v>528.5</c:v>
                </c:pt>
                <c:pt idx="1151">
                  <c:v>520.29999999999995</c:v>
                </c:pt>
                <c:pt idx="1152">
                  <c:v>536.5</c:v>
                </c:pt>
                <c:pt idx="1153">
                  <c:v>505.6</c:v>
                </c:pt>
                <c:pt idx="1154">
                  <c:v>504</c:v>
                </c:pt>
                <c:pt idx="1155">
                  <c:v>485.9</c:v>
                </c:pt>
                <c:pt idx="1156">
                  <c:v>477.8</c:v>
                </c:pt>
                <c:pt idx="1157">
                  <c:v>474.7</c:v>
                </c:pt>
                <c:pt idx="1158">
                  <c:v>481.5</c:v>
                </c:pt>
                <c:pt idx="1159">
                  <c:v>465.6</c:v>
                </c:pt>
                <c:pt idx="1160">
                  <c:v>449.5</c:v>
                </c:pt>
                <c:pt idx="1161">
                  <c:v>430.4</c:v>
                </c:pt>
                <c:pt idx="1162">
                  <c:v>425.9</c:v>
                </c:pt>
                <c:pt idx="1163">
                  <c:v>432.6</c:v>
                </c:pt>
                <c:pt idx="1164">
                  <c:v>432.6</c:v>
                </c:pt>
                <c:pt idx="1165">
                  <c:v>439.4</c:v>
                </c:pt>
                <c:pt idx="1166">
                  <c:v>429.8</c:v>
                </c:pt>
                <c:pt idx="1167">
                  <c:v>411</c:v>
                </c:pt>
                <c:pt idx="1168">
                  <c:v>414.1</c:v>
                </c:pt>
                <c:pt idx="1169">
                  <c:v>421.3</c:v>
                </c:pt>
                <c:pt idx="1170">
                  <c:v>436</c:v>
                </c:pt>
                <c:pt idx="1171">
                  <c:v>439.4</c:v>
                </c:pt>
                <c:pt idx="1172">
                  <c:v>445.8</c:v>
                </c:pt>
                <c:pt idx="1173">
                  <c:v>443</c:v>
                </c:pt>
                <c:pt idx="1174">
                  <c:v>449.8</c:v>
                </c:pt>
                <c:pt idx="1175">
                  <c:v>451.2</c:v>
                </c:pt>
                <c:pt idx="1176">
                  <c:v>454.9</c:v>
                </c:pt>
                <c:pt idx="1177">
                  <c:v>456.3</c:v>
                </c:pt>
                <c:pt idx="1178">
                  <c:v>476</c:v>
                </c:pt>
                <c:pt idx="1179">
                  <c:v>466.6</c:v>
                </c:pt>
                <c:pt idx="1180">
                  <c:v>459.1</c:v>
                </c:pt>
                <c:pt idx="1181">
                  <c:v>448.9</c:v>
                </c:pt>
                <c:pt idx="1182">
                  <c:v>461</c:v>
                </c:pt>
                <c:pt idx="1183">
                  <c:v>464.4</c:v>
                </c:pt>
                <c:pt idx="1184">
                  <c:v>488</c:v>
                </c:pt>
                <c:pt idx="1185">
                  <c:v>509.7</c:v>
                </c:pt>
                <c:pt idx="1186">
                  <c:v>500</c:v>
                </c:pt>
                <c:pt idx="1187">
                  <c:v>479.2</c:v>
                </c:pt>
                <c:pt idx="1188">
                  <c:v>472.6</c:v>
                </c:pt>
                <c:pt idx="1189">
                  <c:v>485.3</c:v>
                </c:pt>
                <c:pt idx="1190">
                  <c:v>468.9</c:v>
                </c:pt>
                <c:pt idx="1191">
                  <c:v>470.2</c:v>
                </c:pt>
                <c:pt idx="1192">
                  <c:v>482</c:v>
                </c:pt>
                <c:pt idx="1193">
                  <c:v>471.2</c:v>
                </c:pt>
                <c:pt idx="1194">
                  <c:v>452.2</c:v>
                </c:pt>
                <c:pt idx="1195">
                  <c:v>454</c:v>
                </c:pt>
                <c:pt idx="1196">
                  <c:v>453.9</c:v>
                </c:pt>
                <c:pt idx="1197">
                  <c:v>468.8</c:v>
                </c:pt>
                <c:pt idx="1198">
                  <c:v>473</c:v>
                </c:pt>
                <c:pt idx="1199">
                  <c:v>473.5</c:v>
                </c:pt>
                <c:pt idx="1200">
                  <c:v>489.5</c:v>
                </c:pt>
                <c:pt idx="1201">
                  <c:v>470</c:v>
                </c:pt>
                <c:pt idx="1202">
                  <c:v>441.9</c:v>
                </c:pt>
                <c:pt idx="1203">
                  <c:v>410</c:v>
                </c:pt>
                <c:pt idx="1204">
                  <c:v>408.7</c:v>
                </c:pt>
                <c:pt idx="1205">
                  <c:v>373.4</c:v>
                </c:pt>
                <c:pt idx="1206">
                  <c:v>366.3</c:v>
                </c:pt>
                <c:pt idx="1207">
                  <c:v>392.6</c:v>
                </c:pt>
                <c:pt idx="1208">
                  <c:v>380.2</c:v>
                </c:pt>
                <c:pt idx="1209">
                  <c:v>405.9</c:v>
                </c:pt>
                <c:pt idx="1210">
                  <c:v>385</c:v>
                </c:pt>
                <c:pt idx="1211">
                  <c:v>439.9</c:v>
                </c:pt>
                <c:pt idx="1212">
                  <c:v>456</c:v>
                </c:pt>
                <c:pt idx="1213">
                  <c:v>461.8</c:v>
                </c:pt>
                <c:pt idx="1214">
                  <c:v>483.3</c:v>
                </c:pt>
                <c:pt idx="1215">
                  <c:v>501.8</c:v>
                </c:pt>
                <c:pt idx="1216">
                  <c:v>512.29999999999995</c:v>
                </c:pt>
                <c:pt idx="1217">
                  <c:v>514.70000000000005</c:v>
                </c:pt>
                <c:pt idx="1218">
                  <c:v>504</c:v>
                </c:pt>
                <c:pt idx="1219">
                  <c:v>504.2</c:v>
                </c:pt>
                <c:pt idx="1220">
                  <c:v>512.20000000000005</c:v>
                </c:pt>
                <c:pt idx="1221">
                  <c:v>530.1</c:v>
                </c:pt>
                <c:pt idx="1222">
                  <c:v>524.5</c:v>
                </c:pt>
                <c:pt idx="1223">
                  <c:v>534.9</c:v>
                </c:pt>
                <c:pt idx="1224">
                  <c:v>560</c:v>
                </c:pt>
                <c:pt idx="1225">
                  <c:v>567.1</c:v>
                </c:pt>
                <c:pt idx="1226">
                  <c:v>584.9</c:v>
                </c:pt>
                <c:pt idx="1227">
                  <c:v>571.70000000000005</c:v>
                </c:pt>
                <c:pt idx="1228">
                  <c:v>577.9</c:v>
                </c:pt>
                <c:pt idx="1229">
                  <c:v>579.20000000000005</c:v>
                </c:pt>
                <c:pt idx="1230">
                  <c:v>596.5</c:v>
                </c:pt>
                <c:pt idx="1231">
                  <c:v>598.70000000000005</c:v>
                </c:pt>
                <c:pt idx="1232">
                  <c:v>562.20000000000005</c:v>
                </c:pt>
                <c:pt idx="1233">
                  <c:v>562.29999999999995</c:v>
                </c:pt>
                <c:pt idx="1234">
                  <c:v>564.6</c:v>
                </c:pt>
                <c:pt idx="1235">
                  <c:v>571.4</c:v>
                </c:pt>
                <c:pt idx="1236">
                  <c:v>573.20000000000005</c:v>
                </c:pt>
                <c:pt idx="1237">
                  <c:v>566.9</c:v>
                </c:pt>
                <c:pt idx="1238">
                  <c:v>554</c:v>
                </c:pt>
                <c:pt idx="1239">
                  <c:v>553.9</c:v>
                </c:pt>
                <c:pt idx="1240">
                  <c:v>560</c:v>
                </c:pt>
                <c:pt idx="1241">
                  <c:v>567.1</c:v>
                </c:pt>
                <c:pt idx="1242">
                  <c:v>559.70000000000005</c:v>
                </c:pt>
                <c:pt idx="1243">
                  <c:v>551.4</c:v>
                </c:pt>
                <c:pt idx="1244">
                  <c:v>574</c:v>
                </c:pt>
                <c:pt idx="1245">
                  <c:v>572.70000000000005</c:v>
                </c:pt>
                <c:pt idx="1246">
                  <c:v>593</c:v>
                </c:pt>
                <c:pt idx="1247">
                  <c:v>586.5</c:v>
                </c:pt>
                <c:pt idx="1248">
                  <c:v>599.70000000000005</c:v>
                </c:pt>
                <c:pt idx="1249">
                  <c:v>612.20000000000005</c:v>
                </c:pt>
                <c:pt idx="1250">
                  <c:v>607.1</c:v>
                </c:pt>
                <c:pt idx="1251">
                  <c:v>595</c:v>
                </c:pt>
                <c:pt idx="1252">
                  <c:v>592.9</c:v>
                </c:pt>
                <c:pt idx="1253">
                  <c:v>592.79999999999995</c:v>
                </c:pt>
                <c:pt idx="1254">
                  <c:v>593.70000000000005</c:v>
                </c:pt>
                <c:pt idx="1255">
                  <c:v>595.4</c:v>
                </c:pt>
                <c:pt idx="1256">
                  <c:v>590.4</c:v>
                </c:pt>
                <c:pt idx="1257">
                  <c:v>596.29999999999995</c:v>
                </c:pt>
                <c:pt idx="1258">
                  <c:v>591.5</c:v>
                </c:pt>
                <c:pt idx="1259">
                  <c:v>599</c:v>
                </c:pt>
                <c:pt idx="1260">
                  <c:v>597.5</c:v>
                </c:pt>
                <c:pt idx="1261">
                  <c:v>586</c:v>
                </c:pt>
                <c:pt idx="1262">
                  <c:v>590.29999999999995</c:v>
                </c:pt>
                <c:pt idx="1263">
                  <c:v>583</c:v>
                </c:pt>
                <c:pt idx="1264">
                  <c:v>580.4</c:v>
                </c:pt>
                <c:pt idx="1265">
                  <c:v>575.29999999999995</c:v>
                </c:pt>
                <c:pt idx="1266">
                  <c:v>579.9</c:v>
                </c:pt>
                <c:pt idx="1267">
                  <c:v>572.5</c:v>
                </c:pt>
                <c:pt idx="1268">
                  <c:v>579.29999999999995</c:v>
                </c:pt>
                <c:pt idx="1269">
                  <c:v>562.79999999999995</c:v>
                </c:pt>
                <c:pt idx="1270">
                  <c:v>555</c:v>
                </c:pt>
                <c:pt idx="1271">
                  <c:v>546</c:v>
                </c:pt>
                <c:pt idx="1272">
                  <c:v>539.5</c:v>
                </c:pt>
                <c:pt idx="1273">
                  <c:v>544.6</c:v>
                </c:pt>
                <c:pt idx="1274">
                  <c:v>546.9</c:v>
                </c:pt>
                <c:pt idx="1275">
                  <c:v>540</c:v>
                </c:pt>
                <c:pt idx="1276">
                  <c:v>536.5</c:v>
                </c:pt>
                <c:pt idx="1277">
                  <c:v>529.29999999999995</c:v>
                </c:pt>
                <c:pt idx="1278">
                  <c:v>538.9</c:v>
                </c:pt>
                <c:pt idx="1279">
                  <c:v>547</c:v>
                </c:pt>
                <c:pt idx="1280">
                  <c:v>551.9</c:v>
                </c:pt>
                <c:pt idx="1281">
                  <c:v>546.9</c:v>
                </c:pt>
                <c:pt idx="1282">
                  <c:v>548</c:v>
                </c:pt>
                <c:pt idx="1283">
                  <c:v>542</c:v>
                </c:pt>
                <c:pt idx="1284">
                  <c:v>540</c:v>
                </c:pt>
                <c:pt idx="1285">
                  <c:v>540</c:v>
                </c:pt>
                <c:pt idx="1286">
                  <c:v>549.79999999999995</c:v>
                </c:pt>
                <c:pt idx="1287">
                  <c:v>548.79999999999995</c:v>
                </c:pt>
                <c:pt idx="1288">
                  <c:v>540.4</c:v>
                </c:pt>
                <c:pt idx="1289">
                  <c:v>543.5</c:v>
                </c:pt>
                <c:pt idx="1290">
                  <c:v>538.9</c:v>
                </c:pt>
                <c:pt idx="1291">
                  <c:v>534.1</c:v>
                </c:pt>
                <c:pt idx="1292">
                  <c:v>533.29999999999995</c:v>
                </c:pt>
                <c:pt idx="1293">
                  <c:v>521.5</c:v>
                </c:pt>
                <c:pt idx="1294">
                  <c:v>518</c:v>
                </c:pt>
                <c:pt idx="1295">
                  <c:v>523.70000000000005</c:v>
                </c:pt>
                <c:pt idx="1296">
                  <c:v>522.70000000000005</c:v>
                </c:pt>
                <c:pt idx="1297">
                  <c:v>525.79999999999995</c:v>
                </c:pt>
                <c:pt idx="1298">
                  <c:v>525.79999999999995</c:v>
                </c:pt>
                <c:pt idx="1299">
                  <c:v>516.70000000000005</c:v>
                </c:pt>
                <c:pt idx="1300">
                  <c:v>510</c:v>
                </c:pt>
                <c:pt idx="1301">
                  <c:v>510</c:v>
                </c:pt>
                <c:pt idx="1302">
                  <c:v>510.6</c:v>
                </c:pt>
                <c:pt idx="1303">
                  <c:v>510</c:v>
                </c:pt>
                <c:pt idx="1304">
                  <c:v>513.5</c:v>
                </c:pt>
                <c:pt idx="1305">
                  <c:v>471.2</c:v>
                </c:pt>
                <c:pt idx="1306">
                  <c:v>478.6</c:v>
                </c:pt>
                <c:pt idx="1307">
                  <c:v>476.8</c:v>
                </c:pt>
                <c:pt idx="1308">
                  <c:v>478.5</c:v>
                </c:pt>
                <c:pt idx="1309">
                  <c:v>469.9</c:v>
                </c:pt>
                <c:pt idx="1310">
                  <c:v>480.2</c:v>
                </c:pt>
                <c:pt idx="1311">
                  <c:v>482.2</c:v>
                </c:pt>
                <c:pt idx="1312">
                  <c:v>488</c:v>
                </c:pt>
                <c:pt idx="1313">
                  <c:v>472.1</c:v>
                </c:pt>
                <c:pt idx="1314">
                  <c:v>471.4</c:v>
                </c:pt>
                <c:pt idx="1315">
                  <c:v>462.1</c:v>
                </c:pt>
                <c:pt idx="1316">
                  <c:v>442.4</c:v>
                </c:pt>
                <c:pt idx="1317">
                  <c:v>439.4</c:v>
                </c:pt>
                <c:pt idx="1318">
                  <c:v>441.4</c:v>
                </c:pt>
                <c:pt idx="1319">
                  <c:v>439</c:v>
                </c:pt>
                <c:pt idx="1320">
                  <c:v>439.1</c:v>
                </c:pt>
                <c:pt idx="1321">
                  <c:v>436.6</c:v>
                </c:pt>
                <c:pt idx="1322">
                  <c:v>455.1</c:v>
                </c:pt>
                <c:pt idx="1323">
                  <c:v>467.6</c:v>
                </c:pt>
                <c:pt idx="1324">
                  <c:v>465.5</c:v>
                </c:pt>
                <c:pt idx="1325">
                  <c:v>464.1</c:v>
                </c:pt>
                <c:pt idx="1326">
                  <c:v>457.6</c:v>
                </c:pt>
                <c:pt idx="1327">
                  <c:v>459.9</c:v>
                </c:pt>
                <c:pt idx="1328">
                  <c:v>455.6</c:v>
                </c:pt>
                <c:pt idx="1329">
                  <c:v>467.8</c:v>
                </c:pt>
                <c:pt idx="1330">
                  <c:v>462.2</c:v>
                </c:pt>
                <c:pt idx="1331">
                  <c:v>463.9</c:v>
                </c:pt>
                <c:pt idx="1332">
                  <c:v>461.4</c:v>
                </c:pt>
                <c:pt idx="1333">
                  <c:v>466.6</c:v>
                </c:pt>
                <c:pt idx="1334">
                  <c:v>467.6</c:v>
                </c:pt>
                <c:pt idx="1335">
                  <c:v>472.1</c:v>
                </c:pt>
                <c:pt idx="1336">
                  <c:v>467.1</c:v>
                </c:pt>
                <c:pt idx="1337">
                  <c:v>448.7</c:v>
                </c:pt>
                <c:pt idx="1338">
                  <c:v>448.3</c:v>
                </c:pt>
                <c:pt idx="1339">
                  <c:v>455.1</c:v>
                </c:pt>
                <c:pt idx="1340">
                  <c:v>456</c:v>
                </c:pt>
                <c:pt idx="1341">
                  <c:v>446.2</c:v>
                </c:pt>
                <c:pt idx="1342">
                  <c:v>431.1</c:v>
                </c:pt>
                <c:pt idx="1343">
                  <c:v>440.8</c:v>
                </c:pt>
                <c:pt idx="1344">
                  <c:v>440.1</c:v>
                </c:pt>
                <c:pt idx="1345">
                  <c:v>435.1</c:v>
                </c:pt>
                <c:pt idx="1346">
                  <c:v>423.9</c:v>
                </c:pt>
                <c:pt idx="1347">
                  <c:v>432.1</c:v>
                </c:pt>
                <c:pt idx="1348">
                  <c:v>424.4</c:v>
                </c:pt>
                <c:pt idx="1349">
                  <c:v>424.9</c:v>
                </c:pt>
                <c:pt idx="1350">
                  <c:v>432</c:v>
                </c:pt>
                <c:pt idx="1351">
                  <c:v>437.8</c:v>
                </c:pt>
                <c:pt idx="1352">
                  <c:v>437.2</c:v>
                </c:pt>
                <c:pt idx="1353">
                  <c:v>436.9</c:v>
                </c:pt>
                <c:pt idx="1354">
                  <c:v>432.1</c:v>
                </c:pt>
                <c:pt idx="1355">
                  <c:v>427.6</c:v>
                </c:pt>
                <c:pt idx="1356">
                  <c:v>444.1</c:v>
                </c:pt>
                <c:pt idx="1357">
                  <c:v>448.6</c:v>
                </c:pt>
                <c:pt idx="1358">
                  <c:v>454.6</c:v>
                </c:pt>
                <c:pt idx="1359">
                  <c:v>452.9</c:v>
                </c:pt>
                <c:pt idx="1360">
                  <c:v>447.6</c:v>
                </c:pt>
                <c:pt idx="1361">
                  <c:v>447</c:v>
                </c:pt>
                <c:pt idx="1362">
                  <c:v>443</c:v>
                </c:pt>
                <c:pt idx="1363">
                  <c:v>451.6</c:v>
                </c:pt>
                <c:pt idx="1364">
                  <c:v>468.9</c:v>
                </c:pt>
                <c:pt idx="1365">
                  <c:v>470.8</c:v>
                </c:pt>
                <c:pt idx="1366">
                  <c:v>473</c:v>
                </c:pt>
                <c:pt idx="1367">
                  <c:v>481.3</c:v>
                </c:pt>
                <c:pt idx="1368">
                  <c:v>470</c:v>
                </c:pt>
                <c:pt idx="1369">
                  <c:v>510.4</c:v>
                </c:pt>
                <c:pt idx="1370">
                  <c:v>520.20000000000005</c:v>
                </c:pt>
                <c:pt idx="1371">
                  <c:v>526.79999999999995</c:v>
                </c:pt>
                <c:pt idx="1372">
                  <c:v>526</c:v>
                </c:pt>
                <c:pt idx="1373">
                  <c:v>521.9</c:v>
                </c:pt>
                <c:pt idx="1374">
                  <c:v>519</c:v>
                </c:pt>
                <c:pt idx="1375">
                  <c:v>526</c:v>
                </c:pt>
                <c:pt idx="1376">
                  <c:v>531.4</c:v>
                </c:pt>
                <c:pt idx="1377">
                  <c:v>520.4</c:v>
                </c:pt>
                <c:pt idx="1378">
                  <c:v>521</c:v>
                </c:pt>
                <c:pt idx="1379">
                  <c:v>516.9</c:v>
                </c:pt>
                <c:pt idx="1380">
                  <c:v>516.20000000000005</c:v>
                </c:pt>
                <c:pt idx="1381">
                  <c:v>522.79999999999995</c:v>
                </c:pt>
                <c:pt idx="1382">
                  <c:v>524.29999999999995</c:v>
                </c:pt>
                <c:pt idx="1383">
                  <c:v>521</c:v>
                </c:pt>
                <c:pt idx="1384">
                  <c:v>526.20000000000005</c:v>
                </c:pt>
                <c:pt idx="1385">
                  <c:v>527.4</c:v>
                </c:pt>
                <c:pt idx="1386">
                  <c:v>527</c:v>
                </c:pt>
                <c:pt idx="1387">
                  <c:v>527</c:v>
                </c:pt>
                <c:pt idx="1388">
                  <c:v>522</c:v>
                </c:pt>
                <c:pt idx="1389">
                  <c:v>516.5</c:v>
                </c:pt>
                <c:pt idx="1390">
                  <c:v>512.29999999999995</c:v>
                </c:pt>
                <c:pt idx="1391">
                  <c:v>515.4</c:v>
                </c:pt>
                <c:pt idx="1392">
                  <c:v>516.4</c:v>
                </c:pt>
                <c:pt idx="1393">
                  <c:v>514.9</c:v>
                </c:pt>
                <c:pt idx="1394">
                  <c:v>517.20000000000005</c:v>
                </c:pt>
                <c:pt idx="1395">
                  <c:v>509</c:v>
                </c:pt>
                <c:pt idx="1396">
                  <c:v>512.5</c:v>
                </c:pt>
                <c:pt idx="1397">
                  <c:v>497</c:v>
                </c:pt>
                <c:pt idx="1398">
                  <c:v>486.4</c:v>
                </c:pt>
                <c:pt idx="1399">
                  <c:v>484.2</c:v>
                </c:pt>
                <c:pt idx="1400">
                  <c:v>484.7</c:v>
                </c:pt>
                <c:pt idx="1401">
                  <c:v>495.5</c:v>
                </c:pt>
                <c:pt idx="1402">
                  <c:v>482</c:v>
                </c:pt>
                <c:pt idx="1403">
                  <c:v>480.2</c:v>
                </c:pt>
                <c:pt idx="1404">
                  <c:v>469.5</c:v>
                </c:pt>
                <c:pt idx="1405">
                  <c:v>469.6</c:v>
                </c:pt>
                <c:pt idx="1406">
                  <c:v>467.4</c:v>
                </c:pt>
                <c:pt idx="1407">
                  <c:v>463.2</c:v>
                </c:pt>
                <c:pt idx="1408">
                  <c:v>463.8</c:v>
                </c:pt>
                <c:pt idx="1409">
                  <c:v>473.5</c:v>
                </c:pt>
                <c:pt idx="1410">
                  <c:v>460.1</c:v>
                </c:pt>
                <c:pt idx="1411">
                  <c:v>487.2</c:v>
                </c:pt>
                <c:pt idx="1412">
                  <c:v>483.4</c:v>
                </c:pt>
                <c:pt idx="1413">
                  <c:v>481.9</c:v>
                </c:pt>
                <c:pt idx="1414">
                  <c:v>490.1</c:v>
                </c:pt>
                <c:pt idx="1415">
                  <c:v>509.2</c:v>
                </c:pt>
                <c:pt idx="1416">
                  <c:v>508.3</c:v>
                </c:pt>
                <c:pt idx="1417">
                  <c:v>508.2</c:v>
                </c:pt>
                <c:pt idx="1418">
                  <c:v>518.79999999999995</c:v>
                </c:pt>
                <c:pt idx="1419">
                  <c:v>520.4</c:v>
                </c:pt>
                <c:pt idx="1420">
                  <c:v>511.3</c:v>
                </c:pt>
                <c:pt idx="1421">
                  <c:v>507.8</c:v>
                </c:pt>
                <c:pt idx="1422">
                  <c:v>491.9</c:v>
                </c:pt>
                <c:pt idx="1423">
                  <c:v>507.1</c:v>
                </c:pt>
                <c:pt idx="1424">
                  <c:v>499</c:v>
                </c:pt>
                <c:pt idx="1425">
                  <c:v>515.6</c:v>
                </c:pt>
                <c:pt idx="1426">
                  <c:v>506</c:v>
                </c:pt>
                <c:pt idx="1427">
                  <c:v>513.5</c:v>
                </c:pt>
                <c:pt idx="1428">
                  <c:v>524.5</c:v>
                </c:pt>
                <c:pt idx="1429">
                  <c:v>518.70000000000005</c:v>
                </c:pt>
                <c:pt idx="1430">
                  <c:v>526.20000000000005</c:v>
                </c:pt>
                <c:pt idx="1431">
                  <c:v>525.9</c:v>
                </c:pt>
                <c:pt idx="1432">
                  <c:v>526.20000000000005</c:v>
                </c:pt>
                <c:pt idx="1433">
                  <c:v>528.6</c:v>
                </c:pt>
                <c:pt idx="1434">
                  <c:v>532.4</c:v>
                </c:pt>
                <c:pt idx="1435">
                  <c:v>527.1</c:v>
                </c:pt>
                <c:pt idx="1436">
                  <c:v>511.6</c:v>
                </c:pt>
                <c:pt idx="1437">
                  <c:v>539.20000000000005</c:v>
                </c:pt>
                <c:pt idx="1438">
                  <c:v>533.29999999999995</c:v>
                </c:pt>
                <c:pt idx="1439">
                  <c:v>530.29999999999995</c:v>
                </c:pt>
                <c:pt idx="1440">
                  <c:v>530.4</c:v>
                </c:pt>
                <c:pt idx="1441">
                  <c:v>533.79999999999995</c:v>
                </c:pt>
                <c:pt idx="1442">
                  <c:v>523.6</c:v>
                </c:pt>
                <c:pt idx="1443">
                  <c:v>519.29999999999995</c:v>
                </c:pt>
                <c:pt idx="1444">
                  <c:v>526.5</c:v>
                </c:pt>
                <c:pt idx="1445">
                  <c:v>530.4</c:v>
                </c:pt>
                <c:pt idx="1446">
                  <c:v>523.70000000000005</c:v>
                </c:pt>
                <c:pt idx="1447">
                  <c:v>525</c:v>
                </c:pt>
                <c:pt idx="1448">
                  <c:v>525</c:v>
                </c:pt>
                <c:pt idx="1449">
                  <c:v>522.1</c:v>
                </c:pt>
                <c:pt idx="1450">
                  <c:v>511.2</c:v>
                </c:pt>
                <c:pt idx="1451">
                  <c:v>507.6</c:v>
                </c:pt>
                <c:pt idx="1452">
                  <c:v>501.6</c:v>
                </c:pt>
                <c:pt idx="1453">
                  <c:v>503.4</c:v>
                </c:pt>
                <c:pt idx="1454">
                  <c:v>496.2</c:v>
                </c:pt>
                <c:pt idx="1455">
                  <c:v>491.9</c:v>
                </c:pt>
                <c:pt idx="1456">
                  <c:v>501</c:v>
                </c:pt>
                <c:pt idx="1457">
                  <c:v>503.8</c:v>
                </c:pt>
                <c:pt idx="1458">
                  <c:v>510</c:v>
                </c:pt>
                <c:pt idx="1459">
                  <c:v>497</c:v>
                </c:pt>
                <c:pt idx="1460">
                  <c:v>497.6</c:v>
                </c:pt>
                <c:pt idx="1461">
                  <c:v>494.7</c:v>
                </c:pt>
                <c:pt idx="1462">
                  <c:v>491.6</c:v>
                </c:pt>
                <c:pt idx="1463">
                  <c:v>488.4</c:v>
                </c:pt>
                <c:pt idx="1464">
                  <c:v>488.5</c:v>
                </c:pt>
                <c:pt idx="1465">
                  <c:v>487.3</c:v>
                </c:pt>
                <c:pt idx="1466">
                  <c:v>487.1</c:v>
                </c:pt>
                <c:pt idx="1467">
                  <c:v>487.1</c:v>
                </c:pt>
                <c:pt idx="1468">
                  <c:v>490.9</c:v>
                </c:pt>
                <c:pt idx="1469">
                  <c:v>495.4</c:v>
                </c:pt>
                <c:pt idx="1470">
                  <c:v>494.5</c:v>
                </c:pt>
                <c:pt idx="1471">
                  <c:v>479.8</c:v>
                </c:pt>
                <c:pt idx="1472">
                  <c:v>479.7</c:v>
                </c:pt>
                <c:pt idx="1473">
                  <c:v>484</c:v>
                </c:pt>
                <c:pt idx="1474">
                  <c:v>483.6</c:v>
                </c:pt>
                <c:pt idx="1475">
                  <c:v>479.5</c:v>
                </c:pt>
                <c:pt idx="1476">
                  <c:v>476.8</c:v>
                </c:pt>
                <c:pt idx="1477">
                  <c:v>474.8</c:v>
                </c:pt>
                <c:pt idx="1478">
                  <c:v>474.5</c:v>
                </c:pt>
                <c:pt idx="1479">
                  <c:v>476.8</c:v>
                </c:pt>
                <c:pt idx="1480">
                  <c:v>474.6</c:v>
                </c:pt>
                <c:pt idx="1481">
                  <c:v>470.5</c:v>
                </c:pt>
                <c:pt idx="1482">
                  <c:v>483</c:v>
                </c:pt>
                <c:pt idx="1483">
                  <c:v>471.3</c:v>
                </c:pt>
                <c:pt idx="1484">
                  <c:v>449</c:v>
                </c:pt>
                <c:pt idx="1485">
                  <c:v>439.2</c:v>
                </c:pt>
                <c:pt idx="1486">
                  <c:v>441.4</c:v>
                </c:pt>
                <c:pt idx="1487">
                  <c:v>446.4</c:v>
                </c:pt>
                <c:pt idx="1488">
                  <c:v>451</c:v>
                </c:pt>
                <c:pt idx="1489">
                  <c:v>440.7</c:v>
                </c:pt>
                <c:pt idx="1490">
                  <c:v>445.2</c:v>
                </c:pt>
                <c:pt idx="1491">
                  <c:v>435.8</c:v>
                </c:pt>
                <c:pt idx="1492">
                  <c:v>431.5</c:v>
                </c:pt>
                <c:pt idx="1493">
                  <c:v>418.8</c:v>
                </c:pt>
                <c:pt idx="1494">
                  <c:v>418.5</c:v>
                </c:pt>
                <c:pt idx="1495">
                  <c:v>422.1</c:v>
                </c:pt>
                <c:pt idx="1496">
                  <c:v>413.8</c:v>
                </c:pt>
                <c:pt idx="1497">
                  <c:v>414.6</c:v>
                </c:pt>
                <c:pt idx="1498">
                  <c:v>409.3</c:v>
                </c:pt>
                <c:pt idx="1499">
                  <c:v>413</c:v>
                </c:pt>
                <c:pt idx="1500">
                  <c:v>406.5</c:v>
                </c:pt>
                <c:pt idx="1501">
                  <c:v>397.3</c:v>
                </c:pt>
                <c:pt idx="1502">
                  <c:v>397.9</c:v>
                </c:pt>
                <c:pt idx="1503">
                  <c:v>395</c:v>
                </c:pt>
                <c:pt idx="1504">
                  <c:v>397.1</c:v>
                </c:pt>
                <c:pt idx="1505">
                  <c:v>404.5</c:v>
                </c:pt>
                <c:pt idx="1506">
                  <c:v>403.8</c:v>
                </c:pt>
                <c:pt idx="1507">
                  <c:v>424.8</c:v>
                </c:pt>
                <c:pt idx="1508">
                  <c:v>413.1</c:v>
                </c:pt>
                <c:pt idx="1509">
                  <c:v>395.6</c:v>
                </c:pt>
                <c:pt idx="1510">
                  <c:v>397.8</c:v>
                </c:pt>
                <c:pt idx="1511">
                  <c:v>382.9</c:v>
                </c:pt>
                <c:pt idx="1512">
                  <c:v>403.4</c:v>
                </c:pt>
              </c:numCache>
            </c:numRef>
          </c:val>
          <c:smooth val="0"/>
          <c:extLst>
            <c:ext xmlns:c16="http://schemas.microsoft.com/office/drawing/2014/chart" uri="{C3380CC4-5D6E-409C-BE32-E72D297353CC}">
              <c16:uniqueId val="{00000000-1554-486D-90F2-1111A49EE02A}"/>
            </c:ext>
          </c:extLst>
        </c:ser>
        <c:dLbls>
          <c:showLegendKey val="0"/>
          <c:showVal val="0"/>
          <c:showCatName val="0"/>
          <c:showSerName val="0"/>
          <c:showPercent val="0"/>
          <c:showBubbleSize val="0"/>
        </c:dLbls>
        <c:smooth val="0"/>
        <c:axId val="1979240800"/>
        <c:axId val="1979245120"/>
      </c:lineChart>
      <c:dateAx>
        <c:axId val="19792408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979245120"/>
        <c:crosses val="autoZero"/>
        <c:auto val="1"/>
        <c:lblOffset val="100"/>
        <c:baseTimeUnit val="days"/>
      </c:dateAx>
      <c:valAx>
        <c:axId val="1979245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97924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ysClr val="windowText" lastClr="000000"/>
      </a:solidFill>
      <a:round/>
    </a:ln>
    <a:effectLst/>
  </c:spPr>
  <c:txPr>
    <a:bodyPr/>
    <a:lstStyle/>
    <a:p>
      <a:pPr>
        <a:defRPr/>
      </a:pPr>
      <a:endParaRPr lang="it-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solidFill>
                  <a:schemeClr val="bg1"/>
                </a:solidFill>
              </a:rPr>
              <a:t>Moncler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0"/>
          <c:order val="0"/>
          <c:spPr>
            <a:ln w="28575" cap="rnd">
              <a:solidFill>
                <a:schemeClr val="tx2">
                  <a:lumMod val="10000"/>
                  <a:lumOff val="90000"/>
                </a:schemeClr>
              </a:solidFill>
              <a:round/>
            </a:ln>
            <a:effectLst/>
          </c:spPr>
          <c:marker>
            <c:symbol val="none"/>
          </c:marker>
          <c:cat>
            <c:numRef>
              <c:f>'Quick Analysis and Beta'!$H$11:$H$1523</c:f>
              <c:numCache>
                <c:formatCode>m/d/yyyy</c:formatCode>
                <c:ptCount val="1513"/>
                <c:pt idx="0">
                  <c:v>45632</c:v>
                </c:pt>
                <c:pt idx="1">
                  <c:v>45631</c:v>
                </c:pt>
                <c:pt idx="2">
                  <c:v>45630</c:v>
                </c:pt>
                <c:pt idx="3">
                  <c:v>45629</c:v>
                </c:pt>
                <c:pt idx="4">
                  <c:v>45628</c:v>
                </c:pt>
                <c:pt idx="5">
                  <c:v>45625</c:v>
                </c:pt>
                <c:pt idx="6">
                  <c:v>45624</c:v>
                </c:pt>
                <c:pt idx="7">
                  <c:v>45623</c:v>
                </c:pt>
                <c:pt idx="8">
                  <c:v>45622</c:v>
                </c:pt>
                <c:pt idx="9">
                  <c:v>45621</c:v>
                </c:pt>
                <c:pt idx="10">
                  <c:v>45618</c:v>
                </c:pt>
                <c:pt idx="11">
                  <c:v>45617</c:v>
                </c:pt>
                <c:pt idx="12">
                  <c:v>45616</c:v>
                </c:pt>
                <c:pt idx="13">
                  <c:v>45615</c:v>
                </c:pt>
                <c:pt idx="14">
                  <c:v>45614</c:v>
                </c:pt>
                <c:pt idx="15">
                  <c:v>45611</c:v>
                </c:pt>
                <c:pt idx="16">
                  <c:v>45610</c:v>
                </c:pt>
                <c:pt idx="17">
                  <c:v>45609</c:v>
                </c:pt>
                <c:pt idx="18">
                  <c:v>45608</c:v>
                </c:pt>
                <c:pt idx="19">
                  <c:v>45607</c:v>
                </c:pt>
                <c:pt idx="20">
                  <c:v>45604</c:v>
                </c:pt>
                <c:pt idx="21">
                  <c:v>45603</c:v>
                </c:pt>
                <c:pt idx="22">
                  <c:v>45602</c:v>
                </c:pt>
                <c:pt idx="23">
                  <c:v>45601</c:v>
                </c:pt>
                <c:pt idx="24">
                  <c:v>45600</c:v>
                </c:pt>
                <c:pt idx="25">
                  <c:v>45597</c:v>
                </c:pt>
                <c:pt idx="26">
                  <c:v>45596</c:v>
                </c:pt>
                <c:pt idx="27">
                  <c:v>45595</c:v>
                </c:pt>
                <c:pt idx="28">
                  <c:v>45594</c:v>
                </c:pt>
                <c:pt idx="29">
                  <c:v>45593</c:v>
                </c:pt>
                <c:pt idx="30">
                  <c:v>45590</c:v>
                </c:pt>
                <c:pt idx="31">
                  <c:v>45589</c:v>
                </c:pt>
                <c:pt idx="32">
                  <c:v>45588</c:v>
                </c:pt>
                <c:pt idx="33">
                  <c:v>45587</c:v>
                </c:pt>
                <c:pt idx="34">
                  <c:v>45586</c:v>
                </c:pt>
                <c:pt idx="35">
                  <c:v>45583</c:v>
                </c:pt>
                <c:pt idx="36">
                  <c:v>45582</c:v>
                </c:pt>
                <c:pt idx="37">
                  <c:v>45581</c:v>
                </c:pt>
                <c:pt idx="38">
                  <c:v>45580</c:v>
                </c:pt>
                <c:pt idx="39">
                  <c:v>45579</c:v>
                </c:pt>
                <c:pt idx="40">
                  <c:v>45576</c:v>
                </c:pt>
                <c:pt idx="41">
                  <c:v>45575</c:v>
                </c:pt>
                <c:pt idx="42">
                  <c:v>45574</c:v>
                </c:pt>
                <c:pt idx="43">
                  <c:v>45573</c:v>
                </c:pt>
                <c:pt idx="44">
                  <c:v>45572</c:v>
                </c:pt>
                <c:pt idx="45">
                  <c:v>45569</c:v>
                </c:pt>
                <c:pt idx="46">
                  <c:v>45568</c:v>
                </c:pt>
                <c:pt idx="47">
                  <c:v>45567</c:v>
                </c:pt>
                <c:pt idx="48">
                  <c:v>45566</c:v>
                </c:pt>
                <c:pt idx="49">
                  <c:v>45565</c:v>
                </c:pt>
                <c:pt idx="50">
                  <c:v>45562</c:v>
                </c:pt>
                <c:pt idx="51">
                  <c:v>45561</c:v>
                </c:pt>
                <c:pt idx="52">
                  <c:v>45560</c:v>
                </c:pt>
                <c:pt idx="53">
                  <c:v>45559</c:v>
                </c:pt>
                <c:pt idx="54">
                  <c:v>45558</c:v>
                </c:pt>
                <c:pt idx="55">
                  <c:v>45555</c:v>
                </c:pt>
                <c:pt idx="56">
                  <c:v>45554</c:v>
                </c:pt>
                <c:pt idx="57">
                  <c:v>45553</c:v>
                </c:pt>
                <c:pt idx="58">
                  <c:v>45552</c:v>
                </c:pt>
                <c:pt idx="59">
                  <c:v>45551</c:v>
                </c:pt>
                <c:pt idx="60">
                  <c:v>45548</c:v>
                </c:pt>
                <c:pt idx="61">
                  <c:v>45547</c:v>
                </c:pt>
                <c:pt idx="62">
                  <c:v>45546</c:v>
                </c:pt>
                <c:pt idx="63">
                  <c:v>45545</c:v>
                </c:pt>
                <c:pt idx="64">
                  <c:v>45544</c:v>
                </c:pt>
                <c:pt idx="65">
                  <c:v>45541</c:v>
                </c:pt>
                <c:pt idx="66">
                  <c:v>45540</c:v>
                </c:pt>
                <c:pt idx="67">
                  <c:v>45539</c:v>
                </c:pt>
                <c:pt idx="68">
                  <c:v>45538</c:v>
                </c:pt>
                <c:pt idx="69">
                  <c:v>45537</c:v>
                </c:pt>
                <c:pt idx="70">
                  <c:v>45534</c:v>
                </c:pt>
                <c:pt idx="71">
                  <c:v>45533</c:v>
                </c:pt>
                <c:pt idx="72">
                  <c:v>45532</c:v>
                </c:pt>
                <c:pt idx="73">
                  <c:v>45531</c:v>
                </c:pt>
                <c:pt idx="74">
                  <c:v>45530</c:v>
                </c:pt>
                <c:pt idx="75">
                  <c:v>45527</c:v>
                </c:pt>
                <c:pt idx="76">
                  <c:v>45526</c:v>
                </c:pt>
                <c:pt idx="77">
                  <c:v>45525</c:v>
                </c:pt>
                <c:pt idx="78">
                  <c:v>45524</c:v>
                </c:pt>
                <c:pt idx="79">
                  <c:v>45523</c:v>
                </c:pt>
                <c:pt idx="80">
                  <c:v>45520</c:v>
                </c:pt>
                <c:pt idx="81">
                  <c:v>45518</c:v>
                </c:pt>
                <c:pt idx="82">
                  <c:v>45517</c:v>
                </c:pt>
                <c:pt idx="83">
                  <c:v>45516</c:v>
                </c:pt>
                <c:pt idx="84">
                  <c:v>45513</c:v>
                </c:pt>
                <c:pt idx="85">
                  <c:v>45512</c:v>
                </c:pt>
                <c:pt idx="86">
                  <c:v>45511</c:v>
                </c:pt>
                <c:pt idx="87">
                  <c:v>45510</c:v>
                </c:pt>
                <c:pt idx="88">
                  <c:v>45509</c:v>
                </c:pt>
                <c:pt idx="89">
                  <c:v>45506</c:v>
                </c:pt>
                <c:pt idx="90">
                  <c:v>45505</c:v>
                </c:pt>
                <c:pt idx="91">
                  <c:v>45504</c:v>
                </c:pt>
                <c:pt idx="92">
                  <c:v>45503</c:v>
                </c:pt>
                <c:pt idx="93">
                  <c:v>45502</c:v>
                </c:pt>
                <c:pt idx="94">
                  <c:v>45499</c:v>
                </c:pt>
                <c:pt idx="95">
                  <c:v>45498</c:v>
                </c:pt>
                <c:pt idx="96">
                  <c:v>45497</c:v>
                </c:pt>
                <c:pt idx="97">
                  <c:v>45496</c:v>
                </c:pt>
                <c:pt idx="98">
                  <c:v>45495</c:v>
                </c:pt>
                <c:pt idx="99">
                  <c:v>45492</c:v>
                </c:pt>
                <c:pt idx="100">
                  <c:v>45491</c:v>
                </c:pt>
                <c:pt idx="101">
                  <c:v>45490</c:v>
                </c:pt>
                <c:pt idx="102">
                  <c:v>45489</c:v>
                </c:pt>
                <c:pt idx="103">
                  <c:v>45488</c:v>
                </c:pt>
                <c:pt idx="104">
                  <c:v>45485</c:v>
                </c:pt>
                <c:pt idx="105">
                  <c:v>45484</c:v>
                </c:pt>
                <c:pt idx="106">
                  <c:v>45483</c:v>
                </c:pt>
                <c:pt idx="107">
                  <c:v>45482</c:v>
                </c:pt>
                <c:pt idx="108">
                  <c:v>45481</c:v>
                </c:pt>
                <c:pt idx="109">
                  <c:v>45478</c:v>
                </c:pt>
                <c:pt idx="110">
                  <c:v>45477</c:v>
                </c:pt>
                <c:pt idx="111">
                  <c:v>45476</c:v>
                </c:pt>
                <c:pt idx="112">
                  <c:v>45475</c:v>
                </c:pt>
                <c:pt idx="113">
                  <c:v>45474</c:v>
                </c:pt>
                <c:pt idx="114">
                  <c:v>45471</c:v>
                </c:pt>
                <c:pt idx="115">
                  <c:v>45470</c:v>
                </c:pt>
                <c:pt idx="116">
                  <c:v>45469</c:v>
                </c:pt>
                <c:pt idx="117">
                  <c:v>45468</c:v>
                </c:pt>
                <c:pt idx="118">
                  <c:v>45467</c:v>
                </c:pt>
                <c:pt idx="119">
                  <c:v>45464</c:v>
                </c:pt>
                <c:pt idx="120">
                  <c:v>45463</c:v>
                </c:pt>
                <c:pt idx="121">
                  <c:v>45462</c:v>
                </c:pt>
                <c:pt idx="122">
                  <c:v>45461</c:v>
                </c:pt>
                <c:pt idx="123">
                  <c:v>45460</c:v>
                </c:pt>
                <c:pt idx="124">
                  <c:v>45457</c:v>
                </c:pt>
                <c:pt idx="125">
                  <c:v>45456</c:v>
                </c:pt>
                <c:pt idx="126">
                  <c:v>45455</c:v>
                </c:pt>
                <c:pt idx="127">
                  <c:v>45454</c:v>
                </c:pt>
                <c:pt idx="128">
                  <c:v>45453</c:v>
                </c:pt>
                <c:pt idx="129">
                  <c:v>45450</c:v>
                </c:pt>
                <c:pt idx="130">
                  <c:v>45449</c:v>
                </c:pt>
                <c:pt idx="131">
                  <c:v>45448</c:v>
                </c:pt>
                <c:pt idx="132">
                  <c:v>45447</c:v>
                </c:pt>
                <c:pt idx="133">
                  <c:v>45446</c:v>
                </c:pt>
                <c:pt idx="134">
                  <c:v>45443</c:v>
                </c:pt>
                <c:pt idx="135">
                  <c:v>45442</c:v>
                </c:pt>
                <c:pt idx="136">
                  <c:v>45441</c:v>
                </c:pt>
                <c:pt idx="137">
                  <c:v>45440</c:v>
                </c:pt>
                <c:pt idx="138">
                  <c:v>45439</c:v>
                </c:pt>
                <c:pt idx="139">
                  <c:v>45436</c:v>
                </c:pt>
                <c:pt idx="140">
                  <c:v>45435</c:v>
                </c:pt>
                <c:pt idx="141">
                  <c:v>45434</c:v>
                </c:pt>
                <c:pt idx="142">
                  <c:v>45433</c:v>
                </c:pt>
                <c:pt idx="143">
                  <c:v>45432</c:v>
                </c:pt>
                <c:pt idx="144">
                  <c:v>45429</c:v>
                </c:pt>
                <c:pt idx="145">
                  <c:v>45428</c:v>
                </c:pt>
                <c:pt idx="146">
                  <c:v>45427</c:v>
                </c:pt>
                <c:pt idx="147">
                  <c:v>45426</c:v>
                </c:pt>
                <c:pt idx="148">
                  <c:v>45425</c:v>
                </c:pt>
                <c:pt idx="149">
                  <c:v>45422</c:v>
                </c:pt>
                <c:pt idx="150">
                  <c:v>45421</c:v>
                </c:pt>
                <c:pt idx="151">
                  <c:v>45420</c:v>
                </c:pt>
                <c:pt idx="152">
                  <c:v>45419</c:v>
                </c:pt>
                <c:pt idx="153">
                  <c:v>45418</c:v>
                </c:pt>
                <c:pt idx="154">
                  <c:v>45415</c:v>
                </c:pt>
                <c:pt idx="155">
                  <c:v>45414</c:v>
                </c:pt>
                <c:pt idx="156">
                  <c:v>45412</c:v>
                </c:pt>
                <c:pt idx="157">
                  <c:v>45411</c:v>
                </c:pt>
                <c:pt idx="158">
                  <c:v>45408</c:v>
                </c:pt>
                <c:pt idx="159">
                  <c:v>45407</c:v>
                </c:pt>
                <c:pt idx="160">
                  <c:v>45406</c:v>
                </c:pt>
                <c:pt idx="161">
                  <c:v>45405</c:v>
                </c:pt>
                <c:pt idx="162">
                  <c:v>45404</c:v>
                </c:pt>
                <c:pt idx="163">
                  <c:v>45401</c:v>
                </c:pt>
                <c:pt idx="164">
                  <c:v>45400</c:v>
                </c:pt>
                <c:pt idx="165">
                  <c:v>45399</c:v>
                </c:pt>
                <c:pt idx="166">
                  <c:v>45398</c:v>
                </c:pt>
                <c:pt idx="167">
                  <c:v>45397</c:v>
                </c:pt>
                <c:pt idx="168">
                  <c:v>45394</c:v>
                </c:pt>
                <c:pt idx="169">
                  <c:v>45393</c:v>
                </c:pt>
                <c:pt idx="170">
                  <c:v>45392</c:v>
                </c:pt>
                <c:pt idx="171">
                  <c:v>45391</c:v>
                </c:pt>
                <c:pt idx="172">
                  <c:v>45390</c:v>
                </c:pt>
                <c:pt idx="173">
                  <c:v>45387</c:v>
                </c:pt>
                <c:pt idx="174">
                  <c:v>45386</c:v>
                </c:pt>
                <c:pt idx="175">
                  <c:v>45385</c:v>
                </c:pt>
                <c:pt idx="176">
                  <c:v>45384</c:v>
                </c:pt>
                <c:pt idx="177">
                  <c:v>45379</c:v>
                </c:pt>
                <c:pt idx="178">
                  <c:v>45378</c:v>
                </c:pt>
                <c:pt idx="179">
                  <c:v>45377</c:v>
                </c:pt>
                <c:pt idx="180">
                  <c:v>45376</c:v>
                </c:pt>
                <c:pt idx="181">
                  <c:v>45373</c:v>
                </c:pt>
                <c:pt idx="182">
                  <c:v>45372</c:v>
                </c:pt>
                <c:pt idx="183">
                  <c:v>45371</c:v>
                </c:pt>
                <c:pt idx="184">
                  <c:v>45370</c:v>
                </c:pt>
                <c:pt idx="185">
                  <c:v>45369</c:v>
                </c:pt>
                <c:pt idx="186">
                  <c:v>45366</c:v>
                </c:pt>
                <c:pt idx="187">
                  <c:v>45365</c:v>
                </c:pt>
                <c:pt idx="188">
                  <c:v>45364</c:v>
                </c:pt>
                <c:pt idx="189">
                  <c:v>45363</c:v>
                </c:pt>
                <c:pt idx="190">
                  <c:v>45362</c:v>
                </c:pt>
                <c:pt idx="191">
                  <c:v>45359</c:v>
                </c:pt>
                <c:pt idx="192">
                  <c:v>45358</c:v>
                </c:pt>
                <c:pt idx="193">
                  <c:v>45357</c:v>
                </c:pt>
                <c:pt idx="194">
                  <c:v>45356</c:v>
                </c:pt>
                <c:pt idx="195">
                  <c:v>45355</c:v>
                </c:pt>
                <c:pt idx="196">
                  <c:v>45352</c:v>
                </c:pt>
                <c:pt idx="197">
                  <c:v>45351</c:v>
                </c:pt>
                <c:pt idx="198">
                  <c:v>45350</c:v>
                </c:pt>
                <c:pt idx="199">
                  <c:v>45349</c:v>
                </c:pt>
                <c:pt idx="200">
                  <c:v>45348</c:v>
                </c:pt>
                <c:pt idx="201">
                  <c:v>45345</c:v>
                </c:pt>
                <c:pt idx="202">
                  <c:v>45344</c:v>
                </c:pt>
                <c:pt idx="203">
                  <c:v>45343</c:v>
                </c:pt>
                <c:pt idx="204">
                  <c:v>45342</c:v>
                </c:pt>
                <c:pt idx="205">
                  <c:v>45341</c:v>
                </c:pt>
                <c:pt idx="206">
                  <c:v>45338</c:v>
                </c:pt>
                <c:pt idx="207">
                  <c:v>45337</c:v>
                </c:pt>
                <c:pt idx="208">
                  <c:v>45336</c:v>
                </c:pt>
                <c:pt idx="209">
                  <c:v>45335</c:v>
                </c:pt>
                <c:pt idx="210">
                  <c:v>45334</c:v>
                </c:pt>
                <c:pt idx="211">
                  <c:v>45331</c:v>
                </c:pt>
                <c:pt idx="212">
                  <c:v>45330</c:v>
                </c:pt>
                <c:pt idx="213">
                  <c:v>45329</c:v>
                </c:pt>
                <c:pt idx="214">
                  <c:v>45328</c:v>
                </c:pt>
                <c:pt idx="215">
                  <c:v>45327</c:v>
                </c:pt>
                <c:pt idx="216">
                  <c:v>45324</c:v>
                </c:pt>
                <c:pt idx="217">
                  <c:v>45323</c:v>
                </c:pt>
                <c:pt idx="218">
                  <c:v>45322</c:v>
                </c:pt>
                <c:pt idx="219">
                  <c:v>45321</c:v>
                </c:pt>
                <c:pt idx="220">
                  <c:v>45320</c:v>
                </c:pt>
                <c:pt idx="221">
                  <c:v>45317</c:v>
                </c:pt>
                <c:pt idx="222">
                  <c:v>45316</c:v>
                </c:pt>
                <c:pt idx="223">
                  <c:v>45315</c:v>
                </c:pt>
                <c:pt idx="224">
                  <c:v>45314</c:v>
                </c:pt>
                <c:pt idx="225">
                  <c:v>45313</c:v>
                </c:pt>
                <c:pt idx="226">
                  <c:v>45310</c:v>
                </c:pt>
                <c:pt idx="227">
                  <c:v>45309</c:v>
                </c:pt>
                <c:pt idx="228">
                  <c:v>45308</c:v>
                </c:pt>
                <c:pt idx="229">
                  <c:v>45307</c:v>
                </c:pt>
                <c:pt idx="230">
                  <c:v>45306</c:v>
                </c:pt>
                <c:pt idx="231">
                  <c:v>45303</c:v>
                </c:pt>
                <c:pt idx="232">
                  <c:v>45302</c:v>
                </c:pt>
                <c:pt idx="233">
                  <c:v>45301</c:v>
                </c:pt>
                <c:pt idx="234">
                  <c:v>45300</c:v>
                </c:pt>
                <c:pt idx="235">
                  <c:v>45299</c:v>
                </c:pt>
                <c:pt idx="236">
                  <c:v>45296</c:v>
                </c:pt>
                <c:pt idx="237">
                  <c:v>45295</c:v>
                </c:pt>
                <c:pt idx="238">
                  <c:v>45294</c:v>
                </c:pt>
                <c:pt idx="239">
                  <c:v>45293</c:v>
                </c:pt>
                <c:pt idx="240">
                  <c:v>45289</c:v>
                </c:pt>
                <c:pt idx="241">
                  <c:v>45288</c:v>
                </c:pt>
                <c:pt idx="242">
                  <c:v>45287</c:v>
                </c:pt>
                <c:pt idx="243">
                  <c:v>45282</c:v>
                </c:pt>
                <c:pt idx="244">
                  <c:v>45281</c:v>
                </c:pt>
                <c:pt idx="245">
                  <c:v>45280</c:v>
                </c:pt>
                <c:pt idx="246">
                  <c:v>45279</c:v>
                </c:pt>
                <c:pt idx="247">
                  <c:v>45278</c:v>
                </c:pt>
                <c:pt idx="248">
                  <c:v>45275</c:v>
                </c:pt>
                <c:pt idx="249">
                  <c:v>45274</c:v>
                </c:pt>
                <c:pt idx="250">
                  <c:v>45273</c:v>
                </c:pt>
                <c:pt idx="251">
                  <c:v>45272</c:v>
                </c:pt>
                <c:pt idx="252">
                  <c:v>45271</c:v>
                </c:pt>
                <c:pt idx="253">
                  <c:v>45268</c:v>
                </c:pt>
                <c:pt idx="254">
                  <c:v>45267</c:v>
                </c:pt>
                <c:pt idx="255">
                  <c:v>45266</c:v>
                </c:pt>
                <c:pt idx="256">
                  <c:v>45265</c:v>
                </c:pt>
                <c:pt idx="257">
                  <c:v>45264</c:v>
                </c:pt>
                <c:pt idx="258">
                  <c:v>45261</c:v>
                </c:pt>
                <c:pt idx="259">
                  <c:v>45260</c:v>
                </c:pt>
                <c:pt idx="260">
                  <c:v>45259</c:v>
                </c:pt>
                <c:pt idx="261">
                  <c:v>45258</c:v>
                </c:pt>
                <c:pt idx="262">
                  <c:v>45257</c:v>
                </c:pt>
                <c:pt idx="263">
                  <c:v>45254</c:v>
                </c:pt>
                <c:pt idx="264">
                  <c:v>45253</c:v>
                </c:pt>
                <c:pt idx="265">
                  <c:v>45252</c:v>
                </c:pt>
                <c:pt idx="266">
                  <c:v>45251</c:v>
                </c:pt>
                <c:pt idx="267">
                  <c:v>45250</c:v>
                </c:pt>
                <c:pt idx="268">
                  <c:v>45247</c:v>
                </c:pt>
                <c:pt idx="269">
                  <c:v>45246</c:v>
                </c:pt>
                <c:pt idx="270">
                  <c:v>45245</c:v>
                </c:pt>
                <c:pt idx="271">
                  <c:v>45244</c:v>
                </c:pt>
                <c:pt idx="272">
                  <c:v>45243</c:v>
                </c:pt>
                <c:pt idx="273">
                  <c:v>45240</c:v>
                </c:pt>
                <c:pt idx="274">
                  <c:v>45239</c:v>
                </c:pt>
                <c:pt idx="275">
                  <c:v>45238</c:v>
                </c:pt>
                <c:pt idx="276">
                  <c:v>45237</c:v>
                </c:pt>
                <c:pt idx="277">
                  <c:v>45236</c:v>
                </c:pt>
                <c:pt idx="278">
                  <c:v>45233</c:v>
                </c:pt>
                <c:pt idx="279">
                  <c:v>45232</c:v>
                </c:pt>
                <c:pt idx="280">
                  <c:v>45231</c:v>
                </c:pt>
                <c:pt idx="281">
                  <c:v>45230</c:v>
                </c:pt>
                <c:pt idx="282">
                  <c:v>45229</c:v>
                </c:pt>
                <c:pt idx="283">
                  <c:v>45226</c:v>
                </c:pt>
                <c:pt idx="284">
                  <c:v>45225</c:v>
                </c:pt>
                <c:pt idx="285">
                  <c:v>45224</c:v>
                </c:pt>
                <c:pt idx="286">
                  <c:v>45223</c:v>
                </c:pt>
                <c:pt idx="287">
                  <c:v>45222</c:v>
                </c:pt>
                <c:pt idx="288">
                  <c:v>45219</c:v>
                </c:pt>
                <c:pt idx="289">
                  <c:v>45218</c:v>
                </c:pt>
                <c:pt idx="290">
                  <c:v>45217</c:v>
                </c:pt>
                <c:pt idx="291">
                  <c:v>45216</c:v>
                </c:pt>
                <c:pt idx="292">
                  <c:v>45215</c:v>
                </c:pt>
                <c:pt idx="293">
                  <c:v>45212</c:v>
                </c:pt>
                <c:pt idx="294">
                  <c:v>45211</c:v>
                </c:pt>
                <c:pt idx="295">
                  <c:v>45210</c:v>
                </c:pt>
                <c:pt idx="296">
                  <c:v>45209</c:v>
                </c:pt>
                <c:pt idx="297">
                  <c:v>45208</c:v>
                </c:pt>
                <c:pt idx="298">
                  <c:v>45205</c:v>
                </c:pt>
                <c:pt idx="299">
                  <c:v>45204</c:v>
                </c:pt>
                <c:pt idx="300">
                  <c:v>45203</c:v>
                </c:pt>
                <c:pt idx="301">
                  <c:v>45202</c:v>
                </c:pt>
                <c:pt idx="302">
                  <c:v>45201</c:v>
                </c:pt>
                <c:pt idx="303">
                  <c:v>45198</c:v>
                </c:pt>
                <c:pt idx="304">
                  <c:v>45197</c:v>
                </c:pt>
                <c:pt idx="305">
                  <c:v>45196</c:v>
                </c:pt>
                <c:pt idx="306">
                  <c:v>45195</c:v>
                </c:pt>
                <c:pt idx="307">
                  <c:v>45194</c:v>
                </c:pt>
                <c:pt idx="308">
                  <c:v>45191</c:v>
                </c:pt>
                <c:pt idx="309">
                  <c:v>45190</c:v>
                </c:pt>
                <c:pt idx="310">
                  <c:v>45189</c:v>
                </c:pt>
                <c:pt idx="311">
                  <c:v>45188</c:v>
                </c:pt>
                <c:pt idx="312">
                  <c:v>45187</c:v>
                </c:pt>
                <c:pt idx="313">
                  <c:v>45184</c:v>
                </c:pt>
                <c:pt idx="314">
                  <c:v>45183</c:v>
                </c:pt>
                <c:pt idx="315">
                  <c:v>45182</c:v>
                </c:pt>
                <c:pt idx="316">
                  <c:v>45181</c:v>
                </c:pt>
                <c:pt idx="317">
                  <c:v>45180</c:v>
                </c:pt>
                <c:pt idx="318">
                  <c:v>45177</c:v>
                </c:pt>
                <c:pt idx="319">
                  <c:v>45176</c:v>
                </c:pt>
                <c:pt idx="320">
                  <c:v>45175</c:v>
                </c:pt>
                <c:pt idx="321">
                  <c:v>45174</c:v>
                </c:pt>
                <c:pt idx="322">
                  <c:v>45173</c:v>
                </c:pt>
                <c:pt idx="323">
                  <c:v>45170</c:v>
                </c:pt>
                <c:pt idx="324">
                  <c:v>45169</c:v>
                </c:pt>
                <c:pt idx="325">
                  <c:v>45168</c:v>
                </c:pt>
                <c:pt idx="326">
                  <c:v>45167</c:v>
                </c:pt>
                <c:pt idx="327">
                  <c:v>45166</c:v>
                </c:pt>
                <c:pt idx="328">
                  <c:v>45163</c:v>
                </c:pt>
                <c:pt idx="329">
                  <c:v>45162</c:v>
                </c:pt>
                <c:pt idx="330">
                  <c:v>45161</c:v>
                </c:pt>
                <c:pt idx="331">
                  <c:v>45160</c:v>
                </c:pt>
                <c:pt idx="332">
                  <c:v>45159</c:v>
                </c:pt>
                <c:pt idx="333">
                  <c:v>45156</c:v>
                </c:pt>
                <c:pt idx="334">
                  <c:v>45155</c:v>
                </c:pt>
                <c:pt idx="335">
                  <c:v>45154</c:v>
                </c:pt>
                <c:pt idx="336">
                  <c:v>45152</c:v>
                </c:pt>
                <c:pt idx="337">
                  <c:v>45149</c:v>
                </c:pt>
                <c:pt idx="338">
                  <c:v>45148</c:v>
                </c:pt>
                <c:pt idx="339">
                  <c:v>45147</c:v>
                </c:pt>
                <c:pt idx="340">
                  <c:v>45146</c:v>
                </c:pt>
                <c:pt idx="341">
                  <c:v>45145</c:v>
                </c:pt>
                <c:pt idx="342">
                  <c:v>45142</c:v>
                </c:pt>
                <c:pt idx="343">
                  <c:v>45141</c:v>
                </c:pt>
                <c:pt idx="344">
                  <c:v>45140</c:v>
                </c:pt>
                <c:pt idx="345">
                  <c:v>45139</c:v>
                </c:pt>
                <c:pt idx="346">
                  <c:v>45138</c:v>
                </c:pt>
                <c:pt idx="347">
                  <c:v>45135</c:v>
                </c:pt>
                <c:pt idx="348">
                  <c:v>45134</c:v>
                </c:pt>
                <c:pt idx="349">
                  <c:v>45133</c:v>
                </c:pt>
                <c:pt idx="350">
                  <c:v>45132</c:v>
                </c:pt>
                <c:pt idx="351">
                  <c:v>45131</c:v>
                </c:pt>
                <c:pt idx="352">
                  <c:v>45128</c:v>
                </c:pt>
                <c:pt idx="353">
                  <c:v>45127</c:v>
                </c:pt>
                <c:pt idx="354">
                  <c:v>45126</c:v>
                </c:pt>
                <c:pt idx="355">
                  <c:v>45125</c:v>
                </c:pt>
                <c:pt idx="356">
                  <c:v>45124</c:v>
                </c:pt>
                <c:pt idx="357">
                  <c:v>45121</c:v>
                </c:pt>
                <c:pt idx="358">
                  <c:v>45120</c:v>
                </c:pt>
                <c:pt idx="359">
                  <c:v>45119</c:v>
                </c:pt>
                <c:pt idx="360">
                  <c:v>45118</c:v>
                </c:pt>
                <c:pt idx="361">
                  <c:v>45117</c:v>
                </c:pt>
                <c:pt idx="362">
                  <c:v>45114</c:v>
                </c:pt>
                <c:pt idx="363">
                  <c:v>45113</c:v>
                </c:pt>
                <c:pt idx="364">
                  <c:v>45112</c:v>
                </c:pt>
                <c:pt idx="365">
                  <c:v>45111</c:v>
                </c:pt>
                <c:pt idx="366">
                  <c:v>45110</c:v>
                </c:pt>
                <c:pt idx="367">
                  <c:v>45107</c:v>
                </c:pt>
                <c:pt idx="368">
                  <c:v>45106</c:v>
                </c:pt>
                <c:pt idx="369">
                  <c:v>45105</c:v>
                </c:pt>
                <c:pt idx="370">
                  <c:v>45104</c:v>
                </c:pt>
                <c:pt idx="371">
                  <c:v>45103</c:v>
                </c:pt>
                <c:pt idx="372">
                  <c:v>45100</c:v>
                </c:pt>
                <c:pt idx="373">
                  <c:v>45099</c:v>
                </c:pt>
                <c:pt idx="374">
                  <c:v>45098</c:v>
                </c:pt>
                <c:pt idx="375">
                  <c:v>45097</c:v>
                </c:pt>
                <c:pt idx="376">
                  <c:v>45096</c:v>
                </c:pt>
                <c:pt idx="377">
                  <c:v>45093</c:v>
                </c:pt>
                <c:pt idx="378">
                  <c:v>45092</c:v>
                </c:pt>
                <c:pt idx="379">
                  <c:v>45091</c:v>
                </c:pt>
                <c:pt idx="380">
                  <c:v>45090</c:v>
                </c:pt>
                <c:pt idx="381">
                  <c:v>45089</c:v>
                </c:pt>
                <c:pt idx="382">
                  <c:v>45086</c:v>
                </c:pt>
                <c:pt idx="383">
                  <c:v>45085</c:v>
                </c:pt>
                <c:pt idx="384">
                  <c:v>45084</c:v>
                </c:pt>
                <c:pt idx="385">
                  <c:v>45083</c:v>
                </c:pt>
                <c:pt idx="386">
                  <c:v>45082</c:v>
                </c:pt>
                <c:pt idx="387">
                  <c:v>45079</c:v>
                </c:pt>
                <c:pt idx="388">
                  <c:v>45078</c:v>
                </c:pt>
                <c:pt idx="389">
                  <c:v>45077</c:v>
                </c:pt>
                <c:pt idx="390">
                  <c:v>45076</c:v>
                </c:pt>
                <c:pt idx="391">
                  <c:v>45075</c:v>
                </c:pt>
                <c:pt idx="392">
                  <c:v>45072</c:v>
                </c:pt>
                <c:pt idx="393">
                  <c:v>45071</c:v>
                </c:pt>
                <c:pt idx="394">
                  <c:v>45070</c:v>
                </c:pt>
                <c:pt idx="395">
                  <c:v>45069</c:v>
                </c:pt>
                <c:pt idx="396">
                  <c:v>45068</c:v>
                </c:pt>
                <c:pt idx="397">
                  <c:v>45065</c:v>
                </c:pt>
                <c:pt idx="398">
                  <c:v>45064</c:v>
                </c:pt>
                <c:pt idx="399">
                  <c:v>45063</c:v>
                </c:pt>
                <c:pt idx="400">
                  <c:v>45062</c:v>
                </c:pt>
                <c:pt idx="401">
                  <c:v>45061</c:v>
                </c:pt>
                <c:pt idx="402">
                  <c:v>45058</c:v>
                </c:pt>
                <c:pt idx="403">
                  <c:v>45057</c:v>
                </c:pt>
                <c:pt idx="404">
                  <c:v>45056</c:v>
                </c:pt>
                <c:pt idx="405">
                  <c:v>45055</c:v>
                </c:pt>
                <c:pt idx="406">
                  <c:v>45054</c:v>
                </c:pt>
                <c:pt idx="407">
                  <c:v>45051</c:v>
                </c:pt>
                <c:pt idx="408">
                  <c:v>45050</c:v>
                </c:pt>
                <c:pt idx="409">
                  <c:v>45049</c:v>
                </c:pt>
                <c:pt idx="410">
                  <c:v>45048</c:v>
                </c:pt>
                <c:pt idx="411">
                  <c:v>45044</c:v>
                </c:pt>
                <c:pt idx="412">
                  <c:v>45043</c:v>
                </c:pt>
                <c:pt idx="413">
                  <c:v>45042</c:v>
                </c:pt>
                <c:pt idx="414">
                  <c:v>45041</c:v>
                </c:pt>
                <c:pt idx="415">
                  <c:v>45040</c:v>
                </c:pt>
                <c:pt idx="416">
                  <c:v>45037</c:v>
                </c:pt>
                <c:pt idx="417">
                  <c:v>45036</c:v>
                </c:pt>
                <c:pt idx="418">
                  <c:v>45035</c:v>
                </c:pt>
                <c:pt idx="419">
                  <c:v>45034</c:v>
                </c:pt>
                <c:pt idx="420">
                  <c:v>45033</c:v>
                </c:pt>
                <c:pt idx="421">
                  <c:v>45030</c:v>
                </c:pt>
                <c:pt idx="422">
                  <c:v>45029</c:v>
                </c:pt>
                <c:pt idx="423">
                  <c:v>45028</c:v>
                </c:pt>
                <c:pt idx="424">
                  <c:v>45027</c:v>
                </c:pt>
                <c:pt idx="425">
                  <c:v>45022</c:v>
                </c:pt>
                <c:pt idx="426">
                  <c:v>45021</c:v>
                </c:pt>
                <c:pt idx="427">
                  <c:v>45020</c:v>
                </c:pt>
                <c:pt idx="428">
                  <c:v>45019</c:v>
                </c:pt>
                <c:pt idx="429">
                  <c:v>45016</c:v>
                </c:pt>
                <c:pt idx="430">
                  <c:v>45015</c:v>
                </c:pt>
                <c:pt idx="431">
                  <c:v>45014</c:v>
                </c:pt>
                <c:pt idx="432">
                  <c:v>45013</c:v>
                </c:pt>
                <c:pt idx="433">
                  <c:v>45012</c:v>
                </c:pt>
                <c:pt idx="434">
                  <c:v>45009</c:v>
                </c:pt>
                <c:pt idx="435">
                  <c:v>45008</c:v>
                </c:pt>
                <c:pt idx="436">
                  <c:v>45007</c:v>
                </c:pt>
                <c:pt idx="437">
                  <c:v>45006</c:v>
                </c:pt>
                <c:pt idx="438">
                  <c:v>45005</c:v>
                </c:pt>
                <c:pt idx="439">
                  <c:v>45002</c:v>
                </c:pt>
                <c:pt idx="440">
                  <c:v>45001</c:v>
                </c:pt>
                <c:pt idx="441">
                  <c:v>45000</c:v>
                </c:pt>
                <c:pt idx="442">
                  <c:v>44999</c:v>
                </c:pt>
                <c:pt idx="443">
                  <c:v>44998</c:v>
                </c:pt>
                <c:pt idx="444">
                  <c:v>44995</c:v>
                </c:pt>
                <c:pt idx="445">
                  <c:v>44994</c:v>
                </c:pt>
                <c:pt idx="446">
                  <c:v>44993</c:v>
                </c:pt>
                <c:pt idx="447">
                  <c:v>44992</c:v>
                </c:pt>
                <c:pt idx="448">
                  <c:v>44991</c:v>
                </c:pt>
                <c:pt idx="449">
                  <c:v>44988</c:v>
                </c:pt>
                <c:pt idx="450">
                  <c:v>44987</c:v>
                </c:pt>
                <c:pt idx="451">
                  <c:v>44986</c:v>
                </c:pt>
                <c:pt idx="452">
                  <c:v>44985</c:v>
                </c:pt>
                <c:pt idx="453">
                  <c:v>44984</c:v>
                </c:pt>
                <c:pt idx="454">
                  <c:v>44981</c:v>
                </c:pt>
                <c:pt idx="455">
                  <c:v>44980</c:v>
                </c:pt>
                <c:pt idx="456">
                  <c:v>44979</c:v>
                </c:pt>
                <c:pt idx="457">
                  <c:v>44978</c:v>
                </c:pt>
                <c:pt idx="458">
                  <c:v>44977</c:v>
                </c:pt>
                <c:pt idx="459">
                  <c:v>44974</c:v>
                </c:pt>
                <c:pt idx="460">
                  <c:v>44973</c:v>
                </c:pt>
                <c:pt idx="461">
                  <c:v>44972</c:v>
                </c:pt>
                <c:pt idx="462">
                  <c:v>44971</c:v>
                </c:pt>
                <c:pt idx="463">
                  <c:v>44970</c:v>
                </c:pt>
                <c:pt idx="464">
                  <c:v>44967</c:v>
                </c:pt>
                <c:pt idx="465">
                  <c:v>44966</c:v>
                </c:pt>
                <c:pt idx="466">
                  <c:v>44965</c:v>
                </c:pt>
                <c:pt idx="467">
                  <c:v>44964</c:v>
                </c:pt>
                <c:pt idx="468">
                  <c:v>44963</c:v>
                </c:pt>
                <c:pt idx="469">
                  <c:v>44960</c:v>
                </c:pt>
                <c:pt idx="470">
                  <c:v>44959</c:v>
                </c:pt>
                <c:pt idx="471">
                  <c:v>44958</c:v>
                </c:pt>
                <c:pt idx="472">
                  <c:v>44957</c:v>
                </c:pt>
                <c:pt idx="473">
                  <c:v>44956</c:v>
                </c:pt>
                <c:pt idx="474">
                  <c:v>44953</c:v>
                </c:pt>
                <c:pt idx="475">
                  <c:v>44952</c:v>
                </c:pt>
                <c:pt idx="476">
                  <c:v>44951</c:v>
                </c:pt>
                <c:pt idx="477">
                  <c:v>44950</c:v>
                </c:pt>
                <c:pt idx="478">
                  <c:v>44949</c:v>
                </c:pt>
                <c:pt idx="479">
                  <c:v>44946</c:v>
                </c:pt>
                <c:pt idx="480">
                  <c:v>44945</c:v>
                </c:pt>
                <c:pt idx="481">
                  <c:v>44944</c:v>
                </c:pt>
                <c:pt idx="482">
                  <c:v>44943</c:v>
                </c:pt>
                <c:pt idx="483">
                  <c:v>44942</c:v>
                </c:pt>
                <c:pt idx="484">
                  <c:v>44939</c:v>
                </c:pt>
                <c:pt idx="485">
                  <c:v>44938</c:v>
                </c:pt>
                <c:pt idx="486">
                  <c:v>44937</c:v>
                </c:pt>
                <c:pt idx="487">
                  <c:v>44936</c:v>
                </c:pt>
                <c:pt idx="488">
                  <c:v>44935</c:v>
                </c:pt>
                <c:pt idx="489">
                  <c:v>44932</c:v>
                </c:pt>
                <c:pt idx="490">
                  <c:v>44931</c:v>
                </c:pt>
                <c:pt idx="491">
                  <c:v>44930</c:v>
                </c:pt>
                <c:pt idx="492">
                  <c:v>44929</c:v>
                </c:pt>
                <c:pt idx="493">
                  <c:v>44928</c:v>
                </c:pt>
                <c:pt idx="494">
                  <c:v>44925</c:v>
                </c:pt>
                <c:pt idx="495">
                  <c:v>44924</c:v>
                </c:pt>
                <c:pt idx="496">
                  <c:v>44923</c:v>
                </c:pt>
                <c:pt idx="497">
                  <c:v>44922</c:v>
                </c:pt>
                <c:pt idx="498">
                  <c:v>44918</c:v>
                </c:pt>
                <c:pt idx="499">
                  <c:v>44917</c:v>
                </c:pt>
                <c:pt idx="500">
                  <c:v>44916</c:v>
                </c:pt>
                <c:pt idx="501">
                  <c:v>44915</c:v>
                </c:pt>
                <c:pt idx="502">
                  <c:v>44914</c:v>
                </c:pt>
                <c:pt idx="503">
                  <c:v>44911</c:v>
                </c:pt>
                <c:pt idx="504">
                  <c:v>44910</c:v>
                </c:pt>
                <c:pt idx="505">
                  <c:v>44909</c:v>
                </c:pt>
                <c:pt idx="506">
                  <c:v>44908</c:v>
                </c:pt>
                <c:pt idx="507">
                  <c:v>44907</c:v>
                </c:pt>
                <c:pt idx="508">
                  <c:v>44904</c:v>
                </c:pt>
                <c:pt idx="509">
                  <c:v>44903</c:v>
                </c:pt>
                <c:pt idx="510">
                  <c:v>44902</c:v>
                </c:pt>
                <c:pt idx="511">
                  <c:v>44901</c:v>
                </c:pt>
                <c:pt idx="512">
                  <c:v>44900</c:v>
                </c:pt>
                <c:pt idx="513">
                  <c:v>44897</c:v>
                </c:pt>
                <c:pt idx="514">
                  <c:v>44896</c:v>
                </c:pt>
                <c:pt idx="515">
                  <c:v>44895</c:v>
                </c:pt>
                <c:pt idx="516">
                  <c:v>44894</c:v>
                </c:pt>
                <c:pt idx="517">
                  <c:v>44893</c:v>
                </c:pt>
                <c:pt idx="518">
                  <c:v>44890</c:v>
                </c:pt>
                <c:pt idx="519">
                  <c:v>44889</c:v>
                </c:pt>
                <c:pt idx="520">
                  <c:v>44888</c:v>
                </c:pt>
                <c:pt idx="521">
                  <c:v>44887</c:v>
                </c:pt>
                <c:pt idx="522">
                  <c:v>44886</c:v>
                </c:pt>
                <c:pt idx="523">
                  <c:v>44883</c:v>
                </c:pt>
                <c:pt idx="524">
                  <c:v>44882</c:v>
                </c:pt>
                <c:pt idx="525">
                  <c:v>44881</c:v>
                </c:pt>
                <c:pt idx="526">
                  <c:v>44880</c:v>
                </c:pt>
                <c:pt idx="527">
                  <c:v>44879</c:v>
                </c:pt>
                <c:pt idx="528">
                  <c:v>44876</c:v>
                </c:pt>
                <c:pt idx="529">
                  <c:v>44875</c:v>
                </c:pt>
                <c:pt idx="530">
                  <c:v>44874</c:v>
                </c:pt>
                <c:pt idx="531">
                  <c:v>44873</c:v>
                </c:pt>
                <c:pt idx="532">
                  <c:v>44872</c:v>
                </c:pt>
                <c:pt idx="533">
                  <c:v>44869</c:v>
                </c:pt>
                <c:pt idx="534">
                  <c:v>44868</c:v>
                </c:pt>
                <c:pt idx="535">
                  <c:v>44867</c:v>
                </c:pt>
                <c:pt idx="536">
                  <c:v>44866</c:v>
                </c:pt>
                <c:pt idx="537">
                  <c:v>44865</c:v>
                </c:pt>
                <c:pt idx="538">
                  <c:v>44862</c:v>
                </c:pt>
                <c:pt idx="539">
                  <c:v>44861</c:v>
                </c:pt>
                <c:pt idx="540">
                  <c:v>44860</c:v>
                </c:pt>
                <c:pt idx="541">
                  <c:v>44859</c:v>
                </c:pt>
                <c:pt idx="542">
                  <c:v>44858</c:v>
                </c:pt>
                <c:pt idx="543">
                  <c:v>44855</c:v>
                </c:pt>
                <c:pt idx="544">
                  <c:v>44854</c:v>
                </c:pt>
                <c:pt idx="545">
                  <c:v>44853</c:v>
                </c:pt>
                <c:pt idx="546">
                  <c:v>44852</c:v>
                </c:pt>
                <c:pt idx="547">
                  <c:v>44851</c:v>
                </c:pt>
                <c:pt idx="548">
                  <c:v>44848</c:v>
                </c:pt>
                <c:pt idx="549">
                  <c:v>44847</c:v>
                </c:pt>
                <c:pt idx="550">
                  <c:v>44846</c:v>
                </c:pt>
                <c:pt idx="551">
                  <c:v>44845</c:v>
                </c:pt>
                <c:pt idx="552">
                  <c:v>44844</c:v>
                </c:pt>
                <c:pt idx="553">
                  <c:v>44841</c:v>
                </c:pt>
                <c:pt idx="554">
                  <c:v>44840</c:v>
                </c:pt>
                <c:pt idx="555">
                  <c:v>44839</c:v>
                </c:pt>
                <c:pt idx="556">
                  <c:v>44838</c:v>
                </c:pt>
                <c:pt idx="557">
                  <c:v>44837</c:v>
                </c:pt>
                <c:pt idx="558">
                  <c:v>44834</c:v>
                </c:pt>
                <c:pt idx="559">
                  <c:v>44833</c:v>
                </c:pt>
                <c:pt idx="560">
                  <c:v>44832</c:v>
                </c:pt>
                <c:pt idx="561">
                  <c:v>44831</c:v>
                </c:pt>
                <c:pt idx="562">
                  <c:v>44830</c:v>
                </c:pt>
                <c:pt idx="563">
                  <c:v>44827</c:v>
                </c:pt>
                <c:pt idx="564">
                  <c:v>44826</c:v>
                </c:pt>
                <c:pt idx="565">
                  <c:v>44825</c:v>
                </c:pt>
                <c:pt idx="566">
                  <c:v>44824</c:v>
                </c:pt>
                <c:pt idx="567">
                  <c:v>44823</c:v>
                </c:pt>
                <c:pt idx="568">
                  <c:v>44820</c:v>
                </c:pt>
                <c:pt idx="569">
                  <c:v>44819</c:v>
                </c:pt>
                <c:pt idx="570">
                  <c:v>44818</c:v>
                </c:pt>
                <c:pt idx="571">
                  <c:v>44817</c:v>
                </c:pt>
                <c:pt idx="572">
                  <c:v>44816</c:v>
                </c:pt>
                <c:pt idx="573">
                  <c:v>44813</c:v>
                </c:pt>
                <c:pt idx="574">
                  <c:v>44812</c:v>
                </c:pt>
                <c:pt idx="575">
                  <c:v>44811</c:v>
                </c:pt>
                <c:pt idx="576">
                  <c:v>44810</c:v>
                </c:pt>
                <c:pt idx="577">
                  <c:v>44809</c:v>
                </c:pt>
                <c:pt idx="578">
                  <c:v>44806</c:v>
                </c:pt>
                <c:pt idx="579">
                  <c:v>44805</c:v>
                </c:pt>
                <c:pt idx="580">
                  <c:v>44804</c:v>
                </c:pt>
                <c:pt idx="581">
                  <c:v>44803</c:v>
                </c:pt>
                <c:pt idx="582">
                  <c:v>44802</c:v>
                </c:pt>
                <c:pt idx="583">
                  <c:v>44799</c:v>
                </c:pt>
                <c:pt idx="584">
                  <c:v>44798</c:v>
                </c:pt>
                <c:pt idx="585">
                  <c:v>44797</c:v>
                </c:pt>
                <c:pt idx="586">
                  <c:v>44796</c:v>
                </c:pt>
                <c:pt idx="587">
                  <c:v>44795</c:v>
                </c:pt>
                <c:pt idx="588">
                  <c:v>44792</c:v>
                </c:pt>
                <c:pt idx="589">
                  <c:v>44791</c:v>
                </c:pt>
                <c:pt idx="590">
                  <c:v>44790</c:v>
                </c:pt>
                <c:pt idx="591">
                  <c:v>44789</c:v>
                </c:pt>
                <c:pt idx="592">
                  <c:v>44785</c:v>
                </c:pt>
                <c:pt idx="593">
                  <c:v>44784</c:v>
                </c:pt>
                <c:pt idx="594">
                  <c:v>44783</c:v>
                </c:pt>
                <c:pt idx="595">
                  <c:v>44782</c:v>
                </c:pt>
                <c:pt idx="596">
                  <c:v>44781</c:v>
                </c:pt>
                <c:pt idx="597">
                  <c:v>44778</c:v>
                </c:pt>
                <c:pt idx="598">
                  <c:v>44777</c:v>
                </c:pt>
                <c:pt idx="599">
                  <c:v>44776</c:v>
                </c:pt>
                <c:pt idx="600">
                  <c:v>44775</c:v>
                </c:pt>
                <c:pt idx="601">
                  <c:v>44774</c:v>
                </c:pt>
                <c:pt idx="602">
                  <c:v>44771</c:v>
                </c:pt>
                <c:pt idx="603">
                  <c:v>44770</c:v>
                </c:pt>
                <c:pt idx="604">
                  <c:v>44769</c:v>
                </c:pt>
                <c:pt idx="605">
                  <c:v>44768</c:v>
                </c:pt>
                <c:pt idx="606">
                  <c:v>44767</c:v>
                </c:pt>
                <c:pt idx="607">
                  <c:v>44764</c:v>
                </c:pt>
                <c:pt idx="608">
                  <c:v>44763</c:v>
                </c:pt>
                <c:pt idx="609">
                  <c:v>44762</c:v>
                </c:pt>
                <c:pt idx="610">
                  <c:v>44761</c:v>
                </c:pt>
                <c:pt idx="611">
                  <c:v>44760</c:v>
                </c:pt>
                <c:pt idx="612">
                  <c:v>44757</c:v>
                </c:pt>
                <c:pt idx="613">
                  <c:v>44756</c:v>
                </c:pt>
                <c:pt idx="614">
                  <c:v>44755</c:v>
                </c:pt>
                <c:pt idx="615">
                  <c:v>44754</c:v>
                </c:pt>
                <c:pt idx="616">
                  <c:v>44753</c:v>
                </c:pt>
                <c:pt idx="617">
                  <c:v>44750</c:v>
                </c:pt>
                <c:pt idx="618">
                  <c:v>44749</c:v>
                </c:pt>
                <c:pt idx="619">
                  <c:v>44748</c:v>
                </c:pt>
                <c:pt idx="620">
                  <c:v>44747</c:v>
                </c:pt>
                <c:pt idx="621">
                  <c:v>44746</c:v>
                </c:pt>
                <c:pt idx="622">
                  <c:v>44743</c:v>
                </c:pt>
                <c:pt idx="623">
                  <c:v>44742</c:v>
                </c:pt>
                <c:pt idx="624">
                  <c:v>44741</c:v>
                </c:pt>
                <c:pt idx="625">
                  <c:v>44740</c:v>
                </c:pt>
                <c:pt idx="626">
                  <c:v>44739</c:v>
                </c:pt>
                <c:pt idx="627">
                  <c:v>44736</c:v>
                </c:pt>
                <c:pt idx="628">
                  <c:v>44735</c:v>
                </c:pt>
                <c:pt idx="629">
                  <c:v>44734</c:v>
                </c:pt>
                <c:pt idx="630">
                  <c:v>44733</c:v>
                </c:pt>
                <c:pt idx="631">
                  <c:v>44732</c:v>
                </c:pt>
                <c:pt idx="632">
                  <c:v>44729</c:v>
                </c:pt>
                <c:pt idx="633">
                  <c:v>44728</c:v>
                </c:pt>
                <c:pt idx="634">
                  <c:v>44727</c:v>
                </c:pt>
                <c:pt idx="635">
                  <c:v>44726</c:v>
                </c:pt>
                <c:pt idx="636">
                  <c:v>44725</c:v>
                </c:pt>
                <c:pt idx="637">
                  <c:v>44722</c:v>
                </c:pt>
                <c:pt idx="638">
                  <c:v>44721</c:v>
                </c:pt>
                <c:pt idx="639">
                  <c:v>44720</c:v>
                </c:pt>
                <c:pt idx="640">
                  <c:v>44719</c:v>
                </c:pt>
                <c:pt idx="641">
                  <c:v>44718</c:v>
                </c:pt>
                <c:pt idx="642">
                  <c:v>44715</c:v>
                </c:pt>
                <c:pt idx="643">
                  <c:v>44714</c:v>
                </c:pt>
                <c:pt idx="644">
                  <c:v>44713</c:v>
                </c:pt>
                <c:pt idx="645">
                  <c:v>44712</c:v>
                </c:pt>
                <c:pt idx="646">
                  <c:v>44711</c:v>
                </c:pt>
                <c:pt idx="647">
                  <c:v>44708</c:v>
                </c:pt>
                <c:pt idx="648">
                  <c:v>44707</c:v>
                </c:pt>
                <c:pt idx="649">
                  <c:v>44706</c:v>
                </c:pt>
                <c:pt idx="650">
                  <c:v>44705</c:v>
                </c:pt>
                <c:pt idx="651">
                  <c:v>44704</c:v>
                </c:pt>
                <c:pt idx="652">
                  <c:v>44701</c:v>
                </c:pt>
                <c:pt idx="653">
                  <c:v>44700</c:v>
                </c:pt>
                <c:pt idx="654">
                  <c:v>44699</c:v>
                </c:pt>
                <c:pt idx="655">
                  <c:v>44698</c:v>
                </c:pt>
                <c:pt idx="656">
                  <c:v>44697</c:v>
                </c:pt>
                <c:pt idx="657">
                  <c:v>44694</c:v>
                </c:pt>
                <c:pt idx="658">
                  <c:v>44693</c:v>
                </c:pt>
                <c:pt idx="659">
                  <c:v>44692</c:v>
                </c:pt>
                <c:pt idx="660">
                  <c:v>44691</c:v>
                </c:pt>
                <c:pt idx="661">
                  <c:v>44690</c:v>
                </c:pt>
                <c:pt idx="662">
                  <c:v>44687</c:v>
                </c:pt>
                <c:pt idx="663">
                  <c:v>44686</c:v>
                </c:pt>
                <c:pt idx="664">
                  <c:v>44685</c:v>
                </c:pt>
                <c:pt idx="665">
                  <c:v>44684</c:v>
                </c:pt>
                <c:pt idx="666">
                  <c:v>44683</c:v>
                </c:pt>
                <c:pt idx="667">
                  <c:v>44680</c:v>
                </c:pt>
                <c:pt idx="668">
                  <c:v>44679</c:v>
                </c:pt>
                <c:pt idx="669">
                  <c:v>44678</c:v>
                </c:pt>
                <c:pt idx="670">
                  <c:v>44677</c:v>
                </c:pt>
                <c:pt idx="671">
                  <c:v>44676</c:v>
                </c:pt>
                <c:pt idx="672">
                  <c:v>44673</c:v>
                </c:pt>
                <c:pt idx="673">
                  <c:v>44672</c:v>
                </c:pt>
                <c:pt idx="674">
                  <c:v>44671</c:v>
                </c:pt>
                <c:pt idx="675">
                  <c:v>44670</c:v>
                </c:pt>
                <c:pt idx="676">
                  <c:v>44665</c:v>
                </c:pt>
                <c:pt idx="677">
                  <c:v>44664</c:v>
                </c:pt>
                <c:pt idx="678">
                  <c:v>44663</c:v>
                </c:pt>
                <c:pt idx="679">
                  <c:v>44662</c:v>
                </c:pt>
                <c:pt idx="680">
                  <c:v>44659</c:v>
                </c:pt>
                <c:pt idx="681">
                  <c:v>44658</c:v>
                </c:pt>
                <c:pt idx="682">
                  <c:v>44657</c:v>
                </c:pt>
                <c:pt idx="683">
                  <c:v>44656</c:v>
                </c:pt>
                <c:pt idx="684">
                  <c:v>44655</c:v>
                </c:pt>
                <c:pt idx="685">
                  <c:v>44652</c:v>
                </c:pt>
                <c:pt idx="686">
                  <c:v>44651</c:v>
                </c:pt>
                <c:pt idx="687">
                  <c:v>44650</c:v>
                </c:pt>
                <c:pt idx="688">
                  <c:v>44649</c:v>
                </c:pt>
                <c:pt idx="689">
                  <c:v>44648</c:v>
                </c:pt>
                <c:pt idx="690">
                  <c:v>44645</c:v>
                </c:pt>
                <c:pt idx="691">
                  <c:v>44644</c:v>
                </c:pt>
                <c:pt idx="692">
                  <c:v>44643</c:v>
                </c:pt>
                <c:pt idx="693">
                  <c:v>44642</c:v>
                </c:pt>
                <c:pt idx="694">
                  <c:v>44641</c:v>
                </c:pt>
                <c:pt idx="695">
                  <c:v>44638</c:v>
                </c:pt>
                <c:pt idx="696">
                  <c:v>44637</c:v>
                </c:pt>
                <c:pt idx="697">
                  <c:v>44636</c:v>
                </c:pt>
                <c:pt idx="698">
                  <c:v>44635</c:v>
                </c:pt>
                <c:pt idx="699">
                  <c:v>44634</c:v>
                </c:pt>
                <c:pt idx="700">
                  <c:v>44631</c:v>
                </c:pt>
                <c:pt idx="701">
                  <c:v>44630</c:v>
                </c:pt>
                <c:pt idx="702">
                  <c:v>44629</c:v>
                </c:pt>
                <c:pt idx="703">
                  <c:v>44628</c:v>
                </c:pt>
                <c:pt idx="704">
                  <c:v>44627</c:v>
                </c:pt>
                <c:pt idx="705">
                  <c:v>44624</c:v>
                </c:pt>
                <c:pt idx="706">
                  <c:v>44623</c:v>
                </c:pt>
                <c:pt idx="707">
                  <c:v>44622</c:v>
                </c:pt>
                <c:pt idx="708">
                  <c:v>44621</c:v>
                </c:pt>
                <c:pt idx="709">
                  <c:v>44620</c:v>
                </c:pt>
                <c:pt idx="710">
                  <c:v>44617</c:v>
                </c:pt>
                <c:pt idx="711">
                  <c:v>44616</c:v>
                </c:pt>
                <c:pt idx="712">
                  <c:v>44615</c:v>
                </c:pt>
                <c:pt idx="713">
                  <c:v>44614</c:v>
                </c:pt>
                <c:pt idx="714">
                  <c:v>44613</c:v>
                </c:pt>
                <c:pt idx="715">
                  <c:v>44610</c:v>
                </c:pt>
                <c:pt idx="716">
                  <c:v>44609</c:v>
                </c:pt>
                <c:pt idx="717">
                  <c:v>44608</c:v>
                </c:pt>
                <c:pt idx="718">
                  <c:v>44607</c:v>
                </c:pt>
                <c:pt idx="719">
                  <c:v>44606</c:v>
                </c:pt>
                <c:pt idx="720">
                  <c:v>44603</c:v>
                </c:pt>
                <c:pt idx="721">
                  <c:v>44602</c:v>
                </c:pt>
                <c:pt idx="722">
                  <c:v>44601</c:v>
                </c:pt>
                <c:pt idx="723">
                  <c:v>44600</c:v>
                </c:pt>
                <c:pt idx="724">
                  <c:v>44599</c:v>
                </c:pt>
                <c:pt idx="725">
                  <c:v>44596</c:v>
                </c:pt>
                <c:pt idx="726">
                  <c:v>44595</c:v>
                </c:pt>
                <c:pt idx="727">
                  <c:v>44594</c:v>
                </c:pt>
                <c:pt idx="728">
                  <c:v>44593</c:v>
                </c:pt>
                <c:pt idx="729">
                  <c:v>44592</c:v>
                </c:pt>
                <c:pt idx="730">
                  <c:v>44589</c:v>
                </c:pt>
                <c:pt idx="731">
                  <c:v>44588</c:v>
                </c:pt>
                <c:pt idx="732">
                  <c:v>44587</c:v>
                </c:pt>
                <c:pt idx="733">
                  <c:v>44586</c:v>
                </c:pt>
                <c:pt idx="734">
                  <c:v>44585</c:v>
                </c:pt>
                <c:pt idx="735">
                  <c:v>44582</c:v>
                </c:pt>
                <c:pt idx="736">
                  <c:v>44581</c:v>
                </c:pt>
                <c:pt idx="737">
                  <c:v>44580</c:v>
                </c:pt>
                <c:pt idx="738">
                  <c:v>44579</c:v>
                </c:pt>
                <c:pt idx="739">
                  <c:v>44578</c:v>
                </c:pt>
                <c:pt idx="740">
                  <c:v>44575</c:v>
                </c:pt>
                <c:pt idx="741">
                  <c:v>44574</c:v>
                </c:pt>
                <c:pt idx="742">
                  <c:v>44573</c:v>
                </c:pt>
                <c:pt idx="743">
                  <c:v>44572</c:v>
                </c:pt>
                <c:pt idx="744">
                  <c:v>44571</c:v>
                </c:pt>
                <c:pt idx="745">
                  <c:v>44568</c:v>
                </c:pt>
                <c:pt idx="746">
                  <c:v>44567</c:v>
                </c:pt>
                <c:pt idx="747">
                  <c:v>44566</c:v>
                </c:pt>
                <c:pt idx="748">
                  <c:v>44565</c:v>
                </c:pt>
                <c:pt idx="749">
                  <c:v>44564</c:v>
                </c:pt>
                <c:pt idx="750">
                  <c:v>44560</c:v>
                </c:pt>
                <c:pt idx="751">
                  <c:v>44559</c:v>
                </c:pt>
                <c:pt idx="752">
                  <c:v>44558</c:v>
                </c:pt>
                <c:pt idx="753">
                  <c:v>44557</c:v>
                </c:pt>
                <c:pt idx="754">
                  <c:v>44553</c:v>
                </c:pt>
                <c:pt idx="755">
                  <c:v>44552</c:v>
                </c:pt>
                <c:pt idx="756">
                  <c:v>44551</c:v>
                </c:pt>
                <c:pt idx="757">
                  <c:v>44550</c:v>
                </c:pt>
                <c:pt idx="758">
                  <c:v>44547</c:v>
                </c:pt>
                <c:pt idx="759">
                  <c:v>44546</c:v>
                </c:pt>
                <c:pt idx="760">
                  <c:v>44545</c:v>
                </c:pt>
                <c:pt idx="761">
                  <c:v>44544</c:v>
                </c:pt>
                <c:pt idx="762">
                  <c:v>44543</c:v>
                </c:pt>
                <c:pt idx="763">
                  <c:v>44540</c:v>
                </c:pt>
                <c:pt idx="764">
                  <c:v>44539</c:v>
                </c:pt>
                <c:pt idx="765">
                  <c:v>44538</c:v>
                </c:pt>
                <c:pt idx="766">
                  <c:v>44537</c:v>
                </c:pt>
                <c:pt idx="767">
                  <c:v>44536</c:v>
                </c:pt>
                <c:pt idx="768">
                  <c:v>44533</c:v>
                </c:pt>
                <c:pt idx="769">
                  <c:v>44532</c:v>
                </c:pt>
                <c:pt idx="770">
                  <c:v>44531</c:v>
                </c:pt>
                <c:pt idx="771">
                  <c:v>44530</c:v>
                </c:pt>
                <c:pt idx="772">
                  <c:v>44529</c:v>
                </c:pt>
                <c:pt idx="773">
                  <c:v>44526</c:v>
                </c:pt>
                <c:pt idx="774">
                  <c:v>44525</c:v>
                </c:pt>
                <c:pt idx="775">
                  <c:v>44524</c:v>
                </c:pt>
                <c:pt idx="776">
                  <c:v>44523</c:v>
                </c:pt>
                <c:pt idx="777">
                  <c:v>44522</c:v>
                </c:pt>
                <c:pt idx="778">
                  <c:v>44519</c:v>
                </c:pt>
                <c:pt idx="779">
                  <c:v>44518</c:v>
                </c:pt>
                <c:pt idx="780">
                  <c:v>44517</c:v>
                </c:pt>
                <c:pt idx="781">
                  <c:v>44516</c:v>
                </c:pt>
                <c:pt idx="782">
                  <c:v>44515</c:v>
                </c:pt>
                <c:pt idx="783">
                  <c:v>44512</c:v>
                </c:pt>
                <c:pt idx="784">
                  <c:v>44511</c:v>
                </c:pt>
                <c:pt idx="785">
                  <c:v>44510</c:v>
                </c:pt>
                <c:pt idx="786">
                  <c:v>44509</c:v>
                </c:pt>
                <c:pt idx="787">
                  <c:v>44508</c:v>
                </c:pt>
                <c:pt idx="788">
                  <c:v>44505</c:v>
                </c:pt>
                <c:pt idx="789">
                  <c:v>44504</c:v>
                </c:pt>
                <c:pt idx="790">
                  <c:v>44503</c:v>
                </c:pt>
                <c:pt idx="791">
                  <c:v>44502</c:v>
                </c:pt>
                <c:pt idx="792">
                  <c:v>44501</c:v>
                </c:pt>
                <c:pt idx="793">
                  <c:v>44498</c:v>
                </c:pt>
                <c:pt idx="794">
                  <c:v>44497</c:v>
                </c:pt>
                <c:pt idx="795">
                  <c:v>44496</c:v>
                </c:pt>
                <c:pt idx="796">
                  <c:v>44495</c:v>
                </c:pt>
                <c:pt idx="797">
                  <c:v>44494</c:v>
                </c:pt>
                <c:pt idx="798">
                  <c:v>44491</c:v>
                </c:pt>
                <c:pt idx="799">
                  <c:v>44490</c:v>
                </c:pt>
                <c:pt idx="800">
                  <c:v>44489</c:v>
                </c:pt>
                <c:pt idx="801">
                  <c:v>44488</c:v>
                </c:pt>
                <c:pt idx="802">
                  <c:v>44487</c:v>
                </c:pt>
                <c:pt idx="803">
                  <c:v>44484</c:v>
                </c:pt>
                <c:pt idx="804">
                  <c:v>44483</c:v>
                </c:pt>
                <c:pt idx="805">
                  <c:v>44482</c:v>
                </c:pt>
                <c:pt idx="806">
                  <c:v>44481</c:v>
                </c:pt>
                <c:pt idx="807">
                  <c:v>44480</c:v>
                </c:pt>
                <c:pt idx="808">
                  <c:v>44477</c:v>
                </c:pt>
                <c:pt idx="809">
                  <c:v>44476</c:v>
                </c:pt>
                <c:pt idx="810">
                  <c:v>44475</c:v>
                </c:pt>
                <c:pt idx="811">
                  <c:v>44474</c:v>
                </c:pt>
                <c:pt idx="812">
                  <c:v>44473</c:v>
                </c:pt>
                <c:pt idx="813">
                  <c:v>44470</c:v>
                </c:pt>
                <c:pt idx="814">
                  <c:v>44469</c:v>
                </c:pt>
                <c:pt idx="815">
                  <c:v>44468</c:v>
                </c:pt>
                <c:pt idx="816">
                  <c:v>44467</c:v>
                </c:pt>
                <c:pt idx="817">
                  <c:v>44466</c:v>
                </c:pt>
                <c:pt idx="818">
                  <c:v>44463</c:v>
                </c:pt>
                <c:pt idx="819">
                  <c:v>44462</c:v>
                </c:pt>
                <c:pt idx="820">
                  <c:v>44461</c:v>
                </c:pt>
                <c:pt idx="821">
                  <c:v>44460</c:v>
                </c:pt>
                <c:pt idx="822">
                  <c:v>44459</c:v>
                </c:pt>
                <c:pt idx="823">
                  <c:v>44456</c:v>
                </c:pt>
                <c:pt idx="824">
                  <c:v>44455</c:v>
                </c:pt>
                <c:pt idx="825">
                  <c:v>44454</c:v>
                </c:pt>
                <c:pt idx="826">
                  <c:v>44453</c:v>
                </c:pt>
                <c:pt idx="827">
                  <c:v>44452</c:v>
                </c:pt>
                <c:pt idx="828">
                  <c:v>44449</c:v>
                </c:pt>
                <c:pt idx="829">
                  <c:v>44448</c:v>
                </c:pt>
                <c:pt idx="830">
                  <c:v>44447</c:v>
                </c:pt>
                <c:pt idx="831">
                  <c:v>44446</c:v>
                </c:pt>
                <c:pt idx="832">
                  <c:v>44445</c:v>
                </c:pt>
                <c:pt idx="833">
                  <c:v>44442</c:v>
                </c:pt>
                <c:pt idx="834">
                  <c:v>44441</c:v>
                </c:pt>
                <c:pt idx="835">
                  <c:v>44440</c:v>
                </c:pt>
                <c:pt idx="836">
                  <c:v>44439</c:v>
                </c:pt>
                <c:pt idx="837">
                  <c:v>44438</c:v>
                </c:pt>
                <c:pt idx="838">
                  <c:v>44435</c:v>
                </c:pt>
                <c:pt idx="839">
                  <c:v>44434</c:v>
                </c:pt>
                <c:pt idx="840">
                  <c:v>44433</c:v>
                </c:pt>
                <c:pt idx="841">
                  <c:v>44432</c:v>
                </c:pt>
                <c:pt idx="842">
                  <c:v>44431</c:v>
                </c:pt>
                <c:pt idx="843">
                  <c:v>44428</c:v>
                </c:pt>
                <c:pt idx="844">
                  <c:v>44427</c:v>
                </c:pt>
                <c:pt idx="845">
                  <c:v>44426</c:v>
                </c:pt>
                <c:pt idx="846">
                  <c:v>44425</c:v>
                </c:pt>
                <c:pt idx="847">
                  <c:v>44424</c:v>
                </c:pt>
                <c:pt idx="848">
                  <c:v>44421</c:v>
                </c:pt>
                <c:pt idx="849">
                  <c:v>44420</c:v>
                </c:pt>
                <c:pt idx="850">
                  <c:v>44419</c:v>
                </c:pt>
                <c:pt idx="851">
                  <c:v>44418</c:v>
                </c:pt>
                <c:pt idx="852">
                  <c:v>44417</c:v>
                </c:pt>
                <c:pt idx="853">
                  <c:v>44414</c:v>
                </c:pt>
                <c:pt idx="854">
                  <c:v>44413</c:v>
                </c:pt>
                <c:pt idx="855">
                  <c:v>44412</c:v>
                </c:pt>
                <c:pt idx="856">
                  <c:v>44411</c:v>
                </c:pt>
                <c:pt idx="857">
                  <c:v>44410</c:v>
                </c:pt>
                <c:pt idx="858">
                  <c:v>44407</c:v>
                </c:pt>
                <c:pt idx="859">
                  <c:v>44406</c:v>
                </c:pt>
                <c:pt idx="860">
                  <c:v>44405</c:v>
                </c:pt>
                <c:pt idx="861">
                  <c:v>44404</c:v>
                </c:pt>
                <c:pt idx="862">
                  <c:v>44403</c:v>
                </c:pt>
                <c:pt idx="863">
                  <c:v>44400</c:v>
                </c:pt>
                <c:pt idx="864">
                  <c:v>44399</c:v>
                </c:pt>
                <c:pt idx="865">
                  <c:v>44398</c:v>
                </c:pt>
                <c:pt idx="866">
                  <c:v>44397</c:v>
                </c:pt>
                <c:pt idx="867">
                  <c:v>44396</c:v>
                </c:pt>
                <c:pt idx="868">
                  <c:v>44393</c:v>
                </c:pt>
                <c:pt idx="869">
                  <c:v>44392</c:v>
                </c:pt>
                <c:pt idx="870">
                  <c:v>44391</c:v>
                </c:pt>
                <c:pt idx="871">
                  <c:v>44390</c:v>
                </c:pt>
                <c:pt idx="872">
                  <c:v>44389</c:v>
                </c:pt>
                <c:pt idx="873">
                  <c:v>44386</c:v>
                </c:pt>
                <c:pt idx="874">
                  <c:v>44385</c:v>
                </c:pt>
                <c:pt idx="875">
                  <c:v>44384</c:v>
                </c:pt>
                <c:pt idx="876">
                  <c:v>44383</c:v>
                </c:pt>
                <c:pt idx="877">
                  <c:v>44382</c:v>
                </c:pt>
                <c:pt idx="878">
                  <c:v>44379</c:v>
                </c:pt>
                <c:pt idx="879">
                  <c:v>44378</c:v>
                </c:pt>
                <c:pt idx="880">
                  <c:v>44377</c:v>
                </c:pt>
                <c:pt idx="881">
                  <c:v>44376</c:v>
                </c:pt>
                <c:pt idx="882">
                  <c:v>44375</c:v>
                </c:pt>
                <c:pt idx="883">
                  <c:v>44372</c:v>
                </c:pt>
                <c:pt idx="884">
                  <c:v>44371</c:v>
                </c:pt>
                <c:pt idx="885">
                  <c:v>44370</c:v>
                </c:pt>
                <c:pt idx="886">
                  <c:v>44369</c:v>
                </c:pt>
                <c:pt idx="887">
                  <c:v>44368</c:v>
                </c:pt>
                <c:pt idx="888">
                  <c:v>44365</c:v>
                </c:pt>
                <c:pt idx="889">
                  <c:v>44364</c:v>
                </c:pt>
                <c:pt idx="890">
                  <c:v>44363</c:v>
                </c:pt>
                <c:pt idx="891">
                  <c:v>44362</c:v>
                </c:pt>
                <c:pt idx="892">
                  <c:v>44361</c:v>
                </c:pt>
                <c:pt idx="893">
                  <c:v>44358</c:v>
                </c:pt>
                <c:pt idx="894">
                  <c:v>44357</c:v>
                </c:pt>
                <c:pt idx="895">
                  <c:v>44356</c:v>
                </c:pt>
                <c:pt idx="896">
                  <c:v>44355</c:v>
                </c:pt>
                <c:pt idx="897">
                  <c:v>44354</c:v>
                </c:pt>
                <c:pt idx="898">
                  <c:v>44351</c:v>
                </c:pt>
                <c:pt idx="899">
                  <c:v>44350</c:v>
                </c:pt>
                <c:pt idx="900">
                  <c:v>44349</c:v>
                </c:pt>
                <c:pt idx="901">
                  <c:v>44348</c:v>
                </c:pt>
                <c:pt idx="902">
                  <c:v>44347</c:v>
                </c:pt>
                <c:pt idx="903">
                  <c:v>44344</c:v>
                </c:pt>
                <c:pt idx="904">
                  <c:v>44343</c:v>
                </c:pt>
                <c:pt idx="905">
                  <c:v>44342</c:v>
                </c:pt>
                <c:pt idx="906">
                  <c:v>44341</c:v>
                </c:pt>
                <c:pt idx="907">
                  <c:v>44340</c:v>
                </c:pt>
                <c:pt idx="908">
                  <c:v>44337</c:v>
                </c:pt>
                <c:pt idx="909">
                  <c:v>44336</c:v>
                </c:pt>
                <c:pt idx="910">
                  <c:v>44335</c:v>
                </c:pt>
                <c:pt idx="911">
                  <c:v>44334</c:v>
                </c:pt>
                <c:pt idx="912">
                  <c:v>44333</c:v>
                </c:pt>
                <c:pt idx="913">
                  <c:v>44330</c:v>
                </c:pt>
                <c:pt idx="914">
                  <c:v>44329</c:v>
                </c:pt>
                <c:pt idx="915">
                  <c:v>44328</c:v>
                </c:pt>
                <c:pt idx="916">
                  <c:v>44327</c:v>
                </c:pt>
                <c:pt idx="917">
                  <c:v>44326</c:v>
                </c:pt>
                <c:pt idx="918">
                  <c:v>44323</c:v>
                </c:pt>
                <c:pt idx="919">
                  <c:v>44322</c:v>
                </c:pt>
                <c:pt idx="920">
                  <c:v>44321</c:v>
                </c:pt>
                <c:pt idx="921">
                  <c:v>44320</c:v>
                </c:pt>
                <c:pt idx="922">
                  <c:v>44319</c:v>
                </c:pt>
                <c:pt idx="923">
                  <c:v>44316</c:v>
                </c:pt>
                <c:pt idx="924">
                  <c:v>44315</c:v>
                </c:pt>
                <c:pt idx="925">
                  <c:v>44314</c:v>
                </c:pt>
                <c:pt idx="926">
                  <c:v>44313</c:v>
                </c:pt>
                <c:pt idx="927">
                  <c:v>44312</c:v>
                </c:pt>
                <c:pt idx="928">
                  <c:v>44309</c:v>
                </c:pt>
                <c:pt idx="929">
                  <c:v>44308</c:v>
                </c:pt>
                <c:pt idx="930">
                  <c:v>44307</c:v>
                </c:pt>
                <c:pt idx="931">
                  <c:v>44306</c:v>
                </c:pt>
                <c:pt idx="932">
                  <c:v>44305</c:v>
                </c:pt>
                <c:pt idx="933">
                  <c:v>44302</c:v>
                </c:pt>
                <c:pt idx="934">
                  <c:v>44301</c:v>
                </c:pt>
                <c:pt idx="935">
                  <c:v>44300</c:v>
                </c:pt>
                <c:pt idx="936">
                  <c:v>44299</c:v>
                </c:pt>
                <c:pt idx="937">
                  <c:v>44298</c:v>
                </c:pt>
                <c:pt idx="938">
                  <c:v>44295</c:v>
                </c:pt>
                <c:pt idx="939">
                  <c:v>44294</c:v>
                </c:pt>
                <c:pt idx="940">
                  <c:v>44293</c:v>
                </c:pt>
                <c:pt idx="941">
                  <c:v>44292</c:v>
                </c:pt>
                <c:pt idx="942">
                  <c:v>44287</c:v>
                </c:pt>
                <c:pt idx="943">
                  <c:v>44286</c:v>
                </c:pt>
                <c:pt idx="944">
                  <c:v>44285</c:v>
                </c:pt>
                <c:pt idx="945">
                  <c:v>44284</c:v>
                </c:pt>
                <c:pt idx="946">
                  <c:v>44281</c:v>
                </c:pt>
                <c:pt idx="947">
                  <c:v>44280</c:v>
                </c:pt>
                <c:pt idx="948">
                  <c:v>44279</c:v>
                </c:pt>
                <c:pt idx="949">
                  <c:v>44278</c:v>
                </c:pt>
                <c:pt idx="950">
                  <c:v>44277</c:v>
                </c:pt>
                <c:pt idx="951">
                  <c:v>44274</c:v>
                </c:pt>
                <c:pt idx="952">
                  <c:v>44273</c:v>
                </c:pt>
                <c:pt idx="953">
                  <c:v>44272</c:v>
                </c:pt>
                <c:pt idx="954">
                  <c:v>44271</c:v>
                </c:pt>
                <c:pt idx="955">
                  <c:v>44270</c:v>
                </c:pt>
                <c:pt idx="956">
                  <c:v>44267</c:v>
                </c:pt>
                <c:pt idx="957">
                  <c:v>44266</c:v>
                </c:pt>
                <c:pt idx="958">
                  <c:v>44265</c:v>
                </c:pt>
                <c:pt idx="959">
                  <c:v>44264</c:v>
                </c:pt>
                <c:pt idx="960">
                  <c:v>44263</c:v>
                </c:pt>
                <c:pt idx="961">
                  <c:v>44260</c:v>
                </c:pt>
                <c:pt idx="962">
                  <c:v>44259</c:v>
                </c:pt>
                <c:pt idx="963">
                  <c:v>44258</c:v>
                </c:pt>
                <c:pt idx="964">
                  <c:v>44257</c:v>
                </c:pt>
                <c:pt idx="965">
                  <c:v>44256</c:v>
                </c:pt>
                <c:pt idx="966">
                  <c:v>44253</c:v>
                </c:pt>
                <c:pt idx="967">
                  <c:v>44252</c:v>
                </c:pt>
                <c:pt idx="968">
                  <c:v>44251</c:v>
                </c:pt>
                <c:pt idx="969">
                  <c:v>44250</c:v>
                </c:pt>
                <c:pt idx="970">
                  <c:v>44249</c:v>
                </c:pt>
                <c:pt idx="971">
                  <c:v>44246</c:v>
                </c:pt>
                <c:pt idx="972">
                  <c:v>44245</c:v>
                </c:pt>
                <c:pt idx="973">
                  <c:v>44244</c:v>
                </c:pt>
                <c:pt idx="974">
                  <c:v>44243</c:v>
                </c:pt>
                <c:pt idx="975">
                  <c:v>44242</c:v>
                </c:pt>
                <c:pt idx="976">
                  <c:v>44239</c:v>
                </c:pt>
                <c:pt idx="977">
                  <c:v>44238</c:v>
                </c:pt>
                <c:pt idx="978">
                  <c:v>44237</c:v>
                </c:pt>
                <c:pt idx="979">
                  <c:v>44236</c:v>
                </c:pt>
                <c:pt idx="980">
                  <c:v>44235</c:v>
                </c:pt>
                <c:pt idx="981">
                  <c:v>44232</c:v>
                </c:pt>
                <c:pt idx="982">
                  <c:v>44231</c:v>
                </c:pt>
                <c:pt idx="983">
                  <c:v>44230</c:v>
                </c:pt>
                <c:pt idx="984">
                  <c:v>44229</c:v>
                </c:pt>
                <c:pt idx="985">
                  <c:v>44228</c:v>
                </c:pt>
                <c:pt idx="986">
                  <c:v>44225</c:v>
                </c:pt>
                <c:pt idx="987">
                  <c:v>44224</c:v>
                </c:pt>
                <c:pt idx="988">
                  <c:v>44223</c:v>
                </c:pt>
                <c:pt idx="989">
                  <c:v>44222</c:v>
                </c:pt>
                <c:pt idx="990">
                  <c:v>44221</c:v>
                </c:pt>
                <c:pt idx="991">
                  <c:v>44218</c:v>
                </c:pt>
                <c:pt idx="992">
                  <c:v>44217</c:v>
                </c:pt>
                <c:pt idx="993">
                  <c:v>44216</c:v>
                </c:pt>
                <c:pt idx="994">
                  <c:v>44215</c:v>
                </c:pt>
                <c:pt idx="995">
                  <c:v>44214</c:v>
                </c:pt>
                <c:pt idx="996">
                  <c:v>44211</c:v>
                </c:pt>
                <c:pt idx="997">
                  <c:v>44210</c:v>
                </c:pt>
                <c:pt idx="998">
                  <c:v>44209</c:v>
                </c:pt>
                <c:pt idx="999">
                  <c:v>44208</c:v>
                </c:pt>
                <c:pt idx="1000">
                  <c:v>44207</c:v>
                </c:pt>
                <c:pt idx="1001">
                  <c:v>44204</c:v>
                </c:pt>
                <c:pt idx="1002">
                  <c:v>44203</c:v>
                </c:pt>
                <c:pt idx="1003">
                  <c:v>44202</c:v>
                </c:pt>
                <c:pt idx="1004">
                  <c:v>44201</c:v>
                </c:pt>
                <c:pt idx="1005">
                  <c:v>44200</c:v>
                </c:pt>
                <c:pt idx="1006">
                  <c:v>44195</c:v>
                </c:pt>
                <c:pt idx="1007">
                  <c:v>44194</c:v>
                </c:pt>
                <c:pt idx="1008">
                  <c:v>44193</c:v>
                </c:pt>
                <c:pt idx="1009">
                  <c:v>44188</c:v>
                </c:pt>
                <c:pt idx="1010">
                  <c:v>44187</c:v>
                </c:pt>
                <c:pt idx="1011">
                  <c:v>44186</c:v>
                </c:pt>
                <c:pt idx="1012">
                  <c:v>44183</c:v>
                </c:pt>
                <c:pt idx="1013">
                  <c:v>44182</c:v>
                </c:pt>
                <c:pt idx="1014">
                  <c:v>44181</c:v>
                </c:pt>
                <c:pt idx="1015">
                  <c:v>44180</c:v>
                </c:pt>
                <c:pt idx="1016">
                  <c:v>44179</c:v>
                </c:pt>
                <c:pt idx="1017">
                  <c:v>44176</c:v>
                </c:pt>
                <c:pt idx="1018">
                  <c:v>44175</c:v>
                </c:pt>
                <c:pt idx="1019">
                  <c:v>44174</c:v>
                </c:pt>
                <c:pt idx="1020">
                  <c:v>44173</c:v>
                </c:pt>
                <c:pt idx="1021">
                  <c:v>44172</c:v>
                </c:pt>
                <c:pt idx="1022">
                  <c:v>44169</c:v>
                </c:pt>
                <c:pt idx="1023">
                  <c:v>44168</c:v>
                </c:pt>
                <c:pt idx="1024">
                  <c:v>44167</c:v>
                </c:pt>
                <c:pt idx="1025">
                  <c:v>44166</c:v>
                </c:pt>
                <c:pt idx="1026">
                  <c:v>44165</c:v>
                </c:pt>
                <c:pt idx="1027">
                  <c:v>44162</c:v>
                </c:pt>
                <c:pt idx="1028">
                  <c:v>44161</c:v>
                </c:pt>
                <c:pt idx="1029">
                  <c:v>44160</c:v>
                </c:pt>
                <c:pt idx="1030">
                  <c:v>44159</c:v>
                </c:pt>
                <c:pt idx="1031">
                  <c:v>44158</c:v>
                </c:pt>
                <c:pt idx="1032">
                  <c:v>44155</c:v>
                </c:pt>
                <c:pt idx="1033">
                  <c:v>44154</c:v>
                </c:pt>
                <c:pt idx="1034">
                  <c:v>44153</c:v>
                </c:pt>
                <c:pt idx="1035">
                  <c:v>44152</c:v>
                </c:pt>
                <c:pt idx="1036">
                  <c:v>44151</c:v>
                </c:pt>
                <c:pt idx="1037">
                  <c:v>44148</c:v>
                </c:pt>
                <c:pt idx="1038">
                  <c:v>44147</c:v>
                </c:pt>
                <c:pt idx="1039">
                  <c:v>44146</c:v>
                </c:pt>
                <c:pt idx="1040">
                  <c:v>44145</c:v>
                </c:pt>
                <c:pt idx="1041">
                  <c:v>44144</c:v>
                </c:pt>
                <c:pt idx="1042">
                  <c:v>44141</c:v>
                </c:pt>
                <c:pt idx="1043">
                  <c:v>44140</c:v>
                </c:pt>
                <c:pt idx="1044">
                  <c:v>44139</c:v>
                </c:pt>
                <c:pt idx="1045">
                  <c:v>44138</c:v>
                </c:pt>
                <c:pt idx="1046">
                  <c:v>44137</c:v>
                </c:pt>
                <c:pt idx="1047">
                  <c:v>44134</c:v>
                </c:pt>
                <c:pt idx="1048">
                  <c:v>44133</c:v>
                </c:pt>
                <c:pt idx="1049">
                  <c:v>44132</c:v>
                </c:pt>
                <c:pt idx="1050">
                  <c:v>44131</c:v>
                </c:pt>
                <c:pt idx="1051">
                  <c:v>44130</c:v>
                </c:pt>
                <c:pt idx="1052">
                  <c:v>44127</c:v>
                </c:pt>
                <c:pt idx="1053">
                  <c:v>44126</c:v>
                </c:pt>
                <c:pt idx="1054">
                  <c:v>44125</c:v>
                </c:pt>
                <c:pt idx="1055">
                  <c:v>44124</c:v>
                </c:pt>
                <c:pt idx="1056">
                  <c:v>44123</c:v>
                </c:pt>
                <c:pt idx="1057">
                  <c:v>44120</c:v>
                </c:pt>
                <c:pt idx="1058">
                  <c:v>44119</c:v>
                </c:pt>
                <c:pt idx="1059">
                  <c:v>44118</c:v>
                </c:pt>
                <c:pt idx="1060">
                  <c:v>44117</c:v>
                </c:pt>
                <c:pt idx="1061">
                  <c:v>44116</c:v>
                </c:pt>
                <c:pt idx="1062">
                  <c:v>44113</c:v>
                </c:pt>
                <c:pt idx="1063">
                  <c:v>44112</c:v>
                </c:pt>
                <c:pt idx="1064">
                  <c:v>44111</c:v>
                </c:pt>
                <c:pt idx="1065">
                  <c:v>44110</c:v>
                </c:pt>
                <c:pt idx="1066">
                  <c:v>44109</c:v>
                </c:pt>
                <c:pt idx="1067">
                  <c:v>44106</c:v>
                </c:pt>
                <c:pt idx="1068">
                  <c:v>44105</c:v>
                </c:pt>
                <c:pt idx="1069">
                  <c:v>44104</c:v>
                </c:pt>
                <c:pt idx="1070">
                  <c:v>44103</c:v>
                </c:pt>
                <c:pt idx="1071">
                  <c:v>44102</c:v>
                </c:pt>
                <c:pt idx="1072">
                  <c:v>44099</c:v>
                </c:pt>
                <c:pt idx="1073">
                  <c:v>44098</c:v>
                </c:pt>
                <c:pt idx="1074">
                  <c:v>44097</c:v>
                </c:pt>
                <c:pt idx="1075">
                  <c:v>44096</c:v>
                </c:pt>
                <c:pt idx="1076">
                  <c:v>44095</c:v>
                </c:pt>
                <c:pt idx="1077">
                  <c:v>44092</c:v>
                </c:pt>
                <c:pt idx="1078">
                  <c:v>44091</c:v>
                </c:pt>
                <c:pt idx="1079">
                  <c:v>44090</c:v>
                </c:pt>
                <c:pt idx="1080">
                  <c:v>44089</c:v>
                </c:pt>
                <c:pt idx="1081">
                  <c:v>44088</c:v>
                </c:pt>
                <c:pt idx="1082">
                  <c:v>44085</c:v>
                </c:pt>
                <c:pt idx="1083">
                  <c:v>44084</c:v>
                </c:pt>
                <c:pt idx="1084">
                  <c:v>44083</c:v>
                </c:pt>
                <c:pt idx="1085">
                  <c:v>44082</c:v>
                </c:pt>
                <c:pt idx="1086">
                  <c:v>44081</c:v>
                </c:pt>
                <c:pt idx="1087">
                  <c:v>44078</c:v>
                </c:pt>
                <c:pt idx="1088">
                  <c:v>44077</c:v>
                </c:pt>
                <c:pt idx="1089">
                  <c:v>44076</c:v>
                </c:pt>
                <c:pt idx="1090">
                  <c:v>44075</c:v>
                </c:pt>
                <c:pt idx="1091">
                  <c:v>44074</c:v>
                </c:pt>
                <c:pt idx="1092">
                  <c:v>44071</c:v>
                </c:pt>
                <c:pt idx="1093">
                  <c:v>44070</c:v>
                </c:pt>
                <c:pt idx="1094">
                  <c:v>44069</c:v>
                </c:pt>
                <c:pt idx="1095">
                  <c:v>44068</c:v>
                </c:pt>
                <c:pt idx="1096">
                  <c:v>44067</c:v>
                </c:pt>
                <c:pt idx="1097">
                  <c:v>44064</c:v>
                </c:pt>
                <c:pt idx="1098">
                  <c:v>44063</c:v>
                </c:pt>
                <c:pt idx="1099">
                  <c:v>44062</c:v>
                </c:pt>
                <c:pt idx="1100">
                  <c:v>44061</c:v>
                </c:pt>
                <c:pt idx="1101">
                  <c:v>44060</c:v>
                </c:pt>
                <c:pt idx="1102">
                  <c:v>44057</c:v>
                </c:pt>
                <c:pt idx="1103">
                  <c:v>44056</c:v>
                </c:pt>
                <c:pt idx="1104">
                  <c:v>44055</c:v>
                </c:pt>
                <c:pt idx="1105">
                  <c:v>44054</c:v>
                </c:pt>
                <c:pt idx="1106">
                  <c:v>44053</c:v>
                </c:pt>
                <c:pt idx="1107">
                  <c:v>44050</c:v>
                </c:pt>
                <c:pt idx="1108">
                  <c:v>44049</c:v>
                </c:pt>
                <c:pt idx="1109">
                  <c:v>44048</c:v>
                </c:pt>
                <c:pt idx="1110">
                  <c:v>44047</c:v>
                </c:pt>
                <c:pt idx="1111">
                  <c:v>44046</c:v>
                </c:pt>
                <c:pt idx="1112">
                  <c:v>44043</c:v>
                </c:pt>
                <c:pt idx="1113">
                  <c:v>44042</c:v>
                </c:pt>
                <c:pt idx="1114">
                  <c:v>44041</c:v>
                </c:pt>
                <c:pt idx="1115">
                  <c:v>44040</c:v>
                </c:pt>
                <c:pt idx="1116">
                  <c:v>44039</c:v>
                </c:pt>
                <c:pt idx="1117">
                  <c:v>44036</c:v>
                </c:pt>
                <c:pt idx="1118">
                  <c:v>44035</c:v>
                </c:pt>
                <c:pt idx="1119">
                  <c:v>44034</c:v>
                </c:pt>
                <c:pt idx="1120">
                  <c:v>44033</c:v>
                </c:pt>
                <c:pt idx="1121">
                  <c:v>44032</c:v>
                </c:pt>
                <c:pt idx="1122">
                  <c:v>44029</c:v>
                </c:pt>
                <c:pt idx="1123">
                  <c:v>44028</c:v>
                </c:pt>
                <c:pt idx="1124">
                  <c:v>44027</c:v>
                </c:pt>
                <c:pt idx="1125">
                  <c:v>44026</c:v>
                </c:pt>
                <c:pt idx="1126">
                  <c:v>44025</c:v>
                </c:pt>
                <c:pt idx="1127">
                  <c:v>44022</c:v>
                </c:pt>
                <c:pt idx="1128">
                  <c:v>44021</c:v>
                </c:pt>
                <c:pt idx="1129">
                  <c:v>44020</c:v>
                </c:pt>
                <c:pt idx="1130">
                  <c:v>44019</c:v>
                </c:pt>
                <c:pt idx="1131">
                  <c:v>44018</c:v>
                </c:pt>
                <c:pt idx="1132">
                  <c:v>44015</c:v>
                </c:pt>
                <c:pt idx="1133">
                  <c:v>44014</c:v>
                </c:pt>
                <c:pt idx="1134">
                  <c:v>44013</c:v>
                </c:pt>
                <c:pt idx="1135">
                  <c:v>44012</c:v>
                </c:pt>
                <c:pt idx="1136">
                  <c:v>44011</c:v>
                </c:pt>
                <c:pt idx="1137">
                  <c:v>44008</c:v>
                </c:pt>
                <c:pt idx="1138">
                  <c:v>44007</c:v>
                </c:pt>
                <c:pt idx="1139">
                  <c:v>44006</c:v>
                </c:pt>
                <c:pt idx="1140">
                  <c:v>44005</c:v>
                </c:pt>
                <c:pt idx="1141">
                  <c:v>44004</c:v>
                </c:pt>
                <c:pt idx="1142">
                  <c:v>44001</c:v>
                </c:pt>
                <c:pt idx="1143">
                  <c:v>44000</c:v>
                </c:pt>
                <c:pt idx="1144">
                  <c:v>43999</c:v>
                </c:pt>
                <c:pt idx="1145">
                  <c:v>43998</c:v>
                </c:pt>
                <c:pt idx="1146">
                  <c:v>43997</c:v>
                </c:pt>
                <c:pt idx="1147">
                  <c:v>43994</c:v>
                </c:pt>
                <c:pt idx="1148">
                  <c:v>43993</c:v>
                </c:pt>
                <c:pt idx="1149">
                  <c:v>43992</c:v>
                </c:pt>
                <c:pt idx="1150">
                  <c:v>43991</c:v>
                </c:pt>
                <c:pt idx="1151">
                  <c:v>43990</c:v>
                </c:pt>
                <c:pt idx="1152">
                  <c:v>43987</c:v>
                </c:pt>
                <c:pt idx="1153">
                  <c:v>43986</c:v>
                </c:pt>
                <c:pt idx="1154">
                  <c:v>43985</c:v>
                </c:pt>
                <c:pt idx="1155">
                  <c:v>43984</c:v>
                </c:pt>
                <c:pt idx="1156">
                  <c:v>43983</c:v>
                </c:pt>
                <c:pt idx="1157">
                  <c:v>43980</c:v>
                </c:pt>
                <c:pt idx="1158">
                  <c:v>43979</c:v>
                </c:pt>
                <c:pt idx="1159">
                  <c:v>43978</c:v>
                </c:pt>
                <c:pt idx="1160">
                  <c:v>43977</c:v>
                </c:pt>
                <c:pt idx="1161">
                  <c:v>43976</c:v>
                </c:pt>
                <c:pt idx="1162">
                  <c:v>43973</c:v>
                </c:pt>
                <c:pt idx="1163">
                  <c:v>43972</c:v>
                </c:pt>
                <c:pt idx="1164">
                  <c:v>43971</c:v>
                </c:pt>
                <c:pt idx="1165">
                  <c:v>43970</c:v>
                </c:pt>
                <c:pt idx="1166">
                  <c:v>43969</c:v>
                </c:pt>
                <c:pt idx="1167">
                  <c:v>43966</c:v>
                </c:pt>
                <c:pt idx="1168">
                  <c:v>43965</c:v>
                </c:pt>
                <c:pt idx="1169">
                  <c:v>43964</c:v>
                </c:pt>
                <c:pt idx="1170">
                  <c:v>43963</c:v>
                </c:pt>
                <c:pt idx="1171">
                  <c:v>43962</c:v>
                </c:pt>
                <c:pt idx="1172">
                  <c:v>43959</c:v>
                </c:pt>
                <c:pt idx="1173">
                  <c:v>43958</c:v>
                </c:pt>
                <c:pt idx="1174">
                  <c:v>43957</c:v>
                </c:pt>
                <c:pt idx="1175">
                  <c:v>43956</c:v>
                </c:pt>
                <c:pt idx="1176">
                  <c:v>43955</c:v>
                </c:pt>
                <c:pt idx="1177">
                  <c:v>43951</c:v>
                </c:pt>
                <c:pt idx="1178">
                  <c:v>43950</c:v>
                </c:pt>
                <c:pt idx="1179">
                  <c:v>43949</c:v>
                </c:pt>
                <c:pt idx="1180">
                  <c:v>43948</c:v>
                </c:pt>
                <c:pt idx="1181">
                  <c:v>43945</c:v>
                </c:pt>
                <c:pt idx="1182">
                  <c:v>43944</c:v>
                </c:pt>
                <c:pt idx="1183">
                  <c:v>43943</c:v>
                </c:pt>
                <c:pt idx="1184">
                  <c:v>43942</c:v>
                </c:pt>
                <c:pt idx="1185">
                  <c:v>43941</c:v>
                </c:pt>
                <c:pt idx="1186">
                  <c:v>43938</c:v>
                </c:pt>
                <c:pt idx="1187">
                  <c:v>43937</c:v>
                </c:pt>
                <c:pt idx="1188">
                  <c:v>43936</c:v>
                </c:pt>
                <c:pt idx="1189">
                  <c:v>43935</c:v>
                </c:pt>
                <c:pt idx="1190">
                  <c:v>43930</c:v>
                </c:pt>
                <c:pt idx="1191">
                  <c:v>43929</c:v>
                </c:pt>
                <c:pt idx="1192">
                  <c:v>43928</c:v>
                </c:pt>
                <c:pt idx="1193">
                  <c:v>43927</c:v>
                </c:pt>
                <c:pt idx="1194">
                  <c:v>43924</c:v>
                </c:pt>
                <c:pt idx="1195">
                  <c:v>43923</c:v>
                </c:pt>
                <c:pt idx="1196">
                  <c:v>43922</c:v>
                </c:pt>
                <c:pt idx="1197">
                  <c:v>43921</c:v>
                </c:pt>
                <c:pt idx="1198">
                  <c:v>43920</c:v>
                </c:pt>
                <c:pt idx="1199">
                  <c:v>43917</c:v>
                </c:pt>
                <c:pt idx="1200">
                  <c:v>43916</c:v>
                </c:pt>
                <c:pt idx="1201">
                  <c:v>43915</c:v>
                </c:pt>
                <c:pt idx="1202">
                  <c:v>43914</c:v>
                </c:pt>
                <c:pt idx="1203">
                  <c:v>43913</c:v>
                </c:pt>
                <c:pt idx="1204">
                  <c:v>43910</c:v>
                </c:pt>
                <c:pt idx="1205">
                  <c:v>43909</c:v>
                </c:pt>
                <c:pt idx="1206">
                  <c:v>43908</c:v>
                </c:pt>
                <c:pt idx="1207">
                  <c:v>43907</c:v>
                </c:pt>
                <c:pt idx="1208">
                  <c:v>43906</c:v>
                </c:pt>
                <c:pt idx="1209">
                  <c:v>43903</c:v>
                </c:pt>
                <c:pt idx="1210">
                  <c:v>43902</c:v>
                </c:pt>
                <c:pt idx="1211">
                  <c:v>43901</c:v>
                </c:pt>
                <c:pt idx="1212">
                  <c:v>43900</c:v>
                </c:pt>
                <c:pt idx="1213">
                  <c:v>43899</c:v>
                </c:pt>
                <c:pt idx="1214">
                  <c:v>43896</c:v>
                </c:pt>
                <c:pt idx="1215">
                  <c:v>43895</c:v>
                </c:pt>
                <c:pt idx="1216">
                  <c:v>43894</c:v>
                </c:pt>
                <c:pt idx="1217">
                  <c:v>43893</c:v>
                </c:pt>
                <c:pt idx="1218">
                  <c:v>43892</c:v>
                </c:pt>
                <c:pt idx="1219">
                  <c:v>43889</c:v>
                </c:pt>
                <c:pt idx="1220">
                  <c:v>43888</c:v>
                </c:pt>
                <c:pt idx="1221">
                  <c:v>43887</c:v>
                </c:pt>
                <c:pt idx="1222">
                  <c:v>43886</c:v>
                </c:pt>
                <c:pt idx="1223">
                  <c:v>43885</c:v>
                </c:pt>
                <c:pt idx="1224">
                  <c:v>43882</c:v>
                </c:pt>
                <c:pt idx="1225">
                  <c:v>43881</c:v>
                </c:pt>
                <c:pt idx="1226">
                  <c:v>43880</c:v>
                </c:pt>
                <c:pt idx="1227">
                  <c:v>43879</c:v>
                </c:pt>
                <c:pt idx="1228">
                  <c:v>43878</c:v>
                </c:pt>
                <c:pt idx="1229">
                  <c:v>43875</c:v>
                </c:pt>
                <c:pt idx="1230">
                  <c:v>43874</c:v>
                </c:pt>
                <c:pt idx="1231">
                  <c:v>43873</c:v>
                </c:pt>
                <c:pt idx="1232">
                  <c:v>43872</c:v>
                </c:pt>
                <c:pt idx="1233">
                  <c:v>43871</c:v>
                </c:pt>
                <c:pt idx="1234">
                  <c:v>43868</c:v>
                </c:pt>
                <c:pt idx="1235">
                  <c:v>43867</c:v>
                </c:pt>
                <c:pt idx="1236">
                  <c:v>43866</c:v>
                </c:pt>
                <c:pt idx="1237">
                  <c:v>43865</c:v>
                </c:pt>
                <c:pt idx="1238">
                  <c:v>43864</c:v>
                </c:pt>
                <c:pt idx="1239">
                  <c:v>43861</c:v>
                </c:pt>
                <c:pt idx="1240">
                  <c:v>43860</c:v>
                </c:pt>
                <c:pt idx="1241">
                  <c:v>43859</c:v>
                </c:pt>
                <c:pt idx="1242">
                  <c:v>43858</c:v>
                </c:pt>
                <c:pt idx="1243">
                  <c:v>43857</c:v>
                </c:pt>
                <c:pt idx="1244">
                  <c:v>43854</c:v>
                </c:pt>
                <c:pt idx="1245">
                  <c:v>43853</c:v>
                </c:pt>
                <c:pt idx="1246">
                  <c:v>43852</c:v>
                </c:pt>
                <c:pt idx="1247">
                  <c:v>43851</c:v>
                </c:pt>
                <c:pt idx="1248">
                  <c:v>43850</c:v>
                </c:pt>
                <c:pt idx="1249">
                  <c:v>43847</c:v>
                </c:pt>
                <c:pt idx="1250">
                  <c:v>43846</c:v>
                </c:pt>
                <c:pt idx="1251">
                  <c:v>43845</c:v>
                </c:pt>
                <c:pt idx="1252">
                  <c:v>43844</c:v>
                </c:pt>
                <c:pt idx="1253">
                  <c:v>43843</c:v>
                </c:pt>
                <c:pt idx="1254">
                  <c:v>43840</c:v>
                </c:pt>
                <c:pt idx="1255">
                  <c:v>43839</c:v>
                </c:pt>
                <c:pt idx="1256">
                  <c:v>43838</c:v>
                </c:pt>
                <c:pt idx="1257">
                  <c:v>43837</c:v>
                </c:pt>
                <c:pt idx="1258">
                  <c:v>43836</c:v>
                </c:pt>
                <c:pt idx="1259">
                  <c:v>43833</c:v>
                </c:pt>
                <c:pt idx="1260">
                  <c:v>43832</c:v>
                </c:pt>
                <c:pt idx="1261">
                  <c:v>43829</c:v>
                </c:pt>
                <c:pt idx="1262">
                  <c:v>43826</c:v>
                </c:pt>
                <c:pt idx="1263">
                  <c:v>43822</c:v>
                </c:pt>
                <c:pt idx="1264">
                  <c:v>43819</c:v>
                </c:pt>
                <c:pt idx="1265">
                  <c:v>43818</c:v>
                </c:pt>
                <c:pt idx="1266">
                  <c:v>43817</c:v>
                </c:pt>
                <c:pt idx="1267">
                  <c:v>43816</c:v>
                </c:pt>
                <c:pt idx="1268">
                  <c:v>43815</c:v>
                </c:pt>
                <c:pt idx="1269">
                  <c:v>43812</c:v>
                </c:pt>
                <c:pt idx="1270">
                  <c:v>43811</c:v>
                </c:pt>
                <c:pt idx="1271">
                  <c:v>43810</c:v>
                </c:pt>
                <c:pt idx="1272">
                  <c:v>43809</c:v>
                </c:pt>
                <c:pt idx="1273">
                  <c:v>43808</c:v>
                </c:pt>
                <c:pt idx="1274">
                  <c:v>43805</c:v>
                </c:pt>
                <c:pt idx="1275">
                  <c:v>43804</c:v>
                </c:pt>
                <c:pt idx="1276">
                  <c:v>43803</c:v>
                </c:pt>
                <c:pt idx="1277">
                  <c:v>43802</c:v>
                </c:pt>
                <c:pt idx="1278">
                  <c:v>43801</c:v>
                </c:pt>
                <c:pt idx="1279">
                  <c:v>43798</c:v>
                </c:pt>
                <c:pt idx="1280">
                  <c:v>43797</c:v>
                </c:pt>
                <c:pt idx="1281">
                  <c:v>43796</c:v>
                </c:pt>
                <c:pt idx="1282">
                  <c:v>43795</c:v>
                </c:pt>
                <c:pt idx="1283">
                  <c:v>43794</c:v>
                </c:pt>
                <c:pt idx="1284">
                  <c:v>43791</c:v>
                </c:pt>
                <c:pt idx="1285">
                  <c:v>43790</c:v>
                </c:pt>
                <c:pt idx="1286">
                  <c:v>43789</c:v>
                </c:pt>
                <c:pt idx="1287">
                  <c:v>43788</c:v>
                </c:pt>
                <c:pt idx="1288">
                  <c:v>43787</c:v>
                </c:pt>
                <c:pt idx="1289">
                  <c:v>43784</c:v>
                </c:pt>
                <c:pt idx="1290">
                  <c:v>43783</c:v>
                </c:pt>
                <c:pt idx="1291">
                  <c:v>43782</c:v>
                </c:pt>
                <c:pt idx="1292">
                  <c:v>43781</c:v>
                </c:pt>
                <c:pt idx="1293">
                  <c:v>43780</c:v>
                </c:pt>
                <c:pt idx="1294">
                  <c:v>43777</c:v>
                </c:pt>
                <c:pt idx="1295">
                  <c:v>43776</c:v>
                </c:pt>
                <c:pt idx="1296">
                  <c:v>43775</c:v>
                </c:pt>
                <c:pt idx="1297">
                  <c:v>43774</c:v>
                </c:pt>
                <c:pt idx="1298">
                  <c:v>43773</c:v>
                </c:pt>
                <c:pt idx="1299">
                  <c:v>43770</c:v>
                </c:pt>
                <c:pt idx="1300">
                  <c:v>43769</c:v>
                </c:pt>
                <c:pt idx="1301">
                  <c:v>43768</c:v>
                </c:pt>
                <c:pt idx="1302">
                  <c:v>43767</c:v>
                </c:pt>
                <c:pt idx="1303">
                  <c:v>43766</c:v>
                </c:pt>
                <c:pt idx="1304">
                  <c:v>43763</c:v>
                </c:pt>
                <c:pt idx="1305">
                  <c:v>43762</c:v>
                </c:pt>
                <c:pt idx="1306">
                  <c:v>43761</c:v>
                </c:pt>
                <c:pt idx="1307">
                  <c:v>43760</c:v>
                </c:pt>
                <c:pt idx="1308">
                  <c:v>43759</c:v>
                </c:pt>
                <c:pt idx="1309">
                  <c:v>43756</c:v>
                </c:pt>
                <c:pt idx="1310">
                  <c:v>43755</c:v>
                </c:pt>
                <c:pt idx="1311">
                  <c:v>43754</c:v>
                </c:pt>
                <c:pt idx="1312">
                  <c:v>43753</c:v>
                </c:pt>
                <c:pt idx="1313">
                  <c:v>43752</c:v>
                </c:pt>
                <c:pt idx="1314">
                  <c:v>43749</c:v>
                </c:pt>
                <c:pt idx="1315">
                  <c:v>43748</c:v>
                </c:pt>
                <c:pt idx="1316">
                  <c:v>43747</c:v>
                </c:pt>
                <c:pt idx="1317">
                  <c:v>43746</c:v>
                </c:pt>
                <c:pt idx="1318">
                  <c:v>43745</c:v>
                </c:pt>
                <c:pt idx="1319">
                  <c:v>43742</c:v>
                </c:pt>
                <c:pt idx="1320">
                  <c:v>43741</c:v>
                </c:pt>
                <c:pt idx="1321">
                  <c:v>43740</c:v>
                </c:pt>
                <c:pt idx="1322">
                  <c:v>43739</c:v>
                </c:pt>
                <c:pt idx="1323">
                  <c:v>43738</c:v>
                </c:pt>
                <c:pt idx="1324">
                  <c:v>43735</c:v>
                </c:pt>
                <c:pt idx="1325">
                  <c:v>43734</c:v>
                </c:pt>
                <c:pt idx="1326">
                  <c:v>43733</c:v>
                </c:pt>
                <c:pt idx="1327">
                  <c:v>43732</c:v>
                </c:pt>
                <c:pt idx="1328">
                  <c:v>43731</c:v>
                </c:pt>
                <c:pt idx="1329">
                  <c:v>43728</c:v>
                </c:pt>
                <c:pt idx="1330">
                  <c:v>43727</c:v>
                </c:pt>
                <c:pt idx="1331">
                  <c:v>43726</c:v>
                </c:pt>
                <c:pt idx="1332">
                  <c:v>43725</c:v>
                </c:pt>
                <c:pt idx="1333">
                  <c:v>43724</c:v>
                </c:pt>
                <c:pt idx="1334">
                  <c:v>43721</c:v>
                </c:pt>
                <c:pt idx="1335">
                  <c:v>43720</c:v>
                </c:pt>
                <c:pt idx="1336">
                  <c:v>43719</c:v>
                </c:pt>
                <c:pt idx="1337">
                  <c:v>43718</c:v>
                </c:pt>
                <c:pt idx="1338">
                  <c:v>43717</c:v>
                </c:pt>
                <c:pt idx="1339">
                  <c:v>43714</c:v>
                </c:pt>
                <c:pt idx="1340">
                  <c:v>43713</c:v>
                </c:pt>
                <c:pt idx="1341">
                  <c:v>43712</c:v>
                </c:pt>
                <c:pt idx="1342">
                  <c:v>43711</c:v>
                </c:pt>
                <c:pt idx="1343">
                  <c:v>43710</c:v>
                </c:pt>
                <c:pt idx="1344">
                  <c:v>43707</c:v>
                </c:pt>
                <c:pt idx="1345">
                  <c:v>43706</c:v>
                </c:pt>
                <c:pt idx="1346">
                  <c:v>43705</c:v>
                </c:pt>
                <c:pt idx="1347">
                  <c:v>43704</c:v>
                </c:pt>
                <c:pt idx="1348">
                  <c:v>43703</c:v>
                </c:pt>
                <c:pt idx="1349">
                  <c:v>43700</c:v>
                </c:pt>
                <c:pt idx="1350">
                  <c:v>43699</c:v>
                </c:pt>
                <c:pt idx="1351">
                  <c:v>43698</c:v>
                </c:pt>
                <c:pt idx="1352">
                  <c:v>43697</c:v>
                </c:pt>
                <c:pt idx="1353">
                  <c:v>43696</c:v>
                </c:pt>
                <c:pt idx="1354">
                  <c:v>43693</c:v>
                </c:pt>
                <c:pt idx="1355">
                  <c:v>43691</c:v>
                </c:pt>
                <c:pt idx="1356">
                  <c:v>43690</c:v>
                </c:pt>
                <c:pt idx="1357">
                  <c:v>43689</c:v>
                </c:pt>
                <c:pt idx="1358">
                  <c:v>43686</c:v>
                </c:pt>
                <c:pt idx="1359">
                  <c:v>43685</c:v>
                </c:pt>
                <c:pt idx="1360">
                  <c:v>43684</c:v>
                </c:pt>
                <c:pt idx="1361">
                  <c:v>43683</c:v>
                </c:pt>
                <c:pt idx="1362">
                  <c:v>43682</c:v>
                </c:pt>
                <c:pt idx="1363">
                  <c:v>43679</c:v>
                </c:pt>
                <c:pt idx="1364">
                  <c:v>43678</c:v>
                </c:pt>
                <c:pt idx="1365">
                  <c:v>43677</c:v>
                </c:pt>
                <c:pt idx="1366">
                  <c:v>43676</c:v>
                </c:pt>
                <c:pt idx="1367">
                  <c:v>43675</c:v>
                </c:pt>
                <c:pt idx="1368">
                  <c:v>43672</c:v>
                </c:pt>
                <c:pt idx="1369">
                  <c:v>43671</c:v>
                </c:pt>
                <c:pt idx="1370">
                  <c:v>43670</c:v>
                </c:pt>
                <c:pt idx="1371">
                  <c:v>43669</c:v>
                </c:pt>
                <c:pt idx="1372">
                  <c:v>43668</c:v>
                </c:pt>
                <c:pt idx="1373">
                  <c:v>43665</c:v>
                </c:pt>
                <c:pt idx="1374">
                  <c:v>43664</c:v>
                </c:pt>
                <c:pt idx="1375">
                  <c:v>43663</c:v>
                </c:pt>
                <c:pt idx="1376">
                  <c:v>43662</c:v>
                </c:pt>
                <c:pt idx="1377">
                  <c:v>43661</c:v>
                </c:pt>
                <c:pt idx="1378">
                  <c:v>43658</c:v>
                </c:pt>
                <c:pt idx="1379">
                  <c:v>43657</c:v>
                </c:pt>
                <c:pt idx="1380">
                  <c:v>43656</c:v>
                </c:pt>
                <c:pt idx="1381">
                  <c:v>43655</c:v>
                </c:pt>
                <c:pt idx="1382">
                  <c:v>43654</c:v>
                </c:pt>
                <c:pt idx="1383">
                  <c:v>43651</c:v>
                </c:pt>
                <c:pt idx="1384">
                  <c:v>43650</c:v>
                </c:pt>
                <c:pt idx="1385">
                  <c:v>43649</c:v>
                </c:pt>
                <c:pt idx="1386">
                  <c:v>43648</c:v>
                </c:pt>
                <c:pt idx="1387">
                  <c:v>43647</c:v>
                </c:pt>
                <c:pt idx="1388">
                  <c:v>43644</c:v>
                </c:pt>
                <c:pt idx="1389">
                  <c:v>43643</c:v>
                </c:pt>
                <c:pt idx="1390">
                  <c:v>43642</c:v>
                </c:pt>
                <c:pt idx="1391">
                  <c:v>43641</c:v>
                </c:pt>
                <c:pt idx="1392">
                  <c:v>43640</c:v>
                </c:pt>
                <c:pt idx="1393">
                  <c:v>43637</c:v>
                </c:pt>
                <c:pt idx="1394">
                  <c:v>43636</c:v>
                </c:pt>
                <c:pt idx="1395">
                  <c:v>43635</c:v>
                </c:pt>
                <c:pt idx="1396">
                  <c:v>43634</c:v>
                </c:pt>
                <c:pt idx="1397">
                  <c:v>43633</c:v>
                </c:pt>
                <c:pt idx="1398">
                  <c:v>43630</c:v>
                </c:pt>
                <c:pt idx="1399">
                  <c:v>43629</c:v>
                </c:pt>
                <c:pt idx="1400">
                  <c:v>43628</c:v>
                </c:pt>
                <c:pt idx="1401">
                  <c:v>43627</c:v>
                </c:pt>
                <c:pt idx="1402">
                  <c:v>43626</c:v>
                </c:pt>
                <c:pt idx="1403">
                  <c:v>43623</c:v>
                </c:pt>
                <c:pt idx="1404">
                  <c:v>43622</c:v>
                </c:pt>
                <c:pt idx="1405">
                  <c:v>43621</c:v>
                </c:pt>
                <c:pt idx="1406">
                  <c:v>43620</c:v>
                </c:pt>
                <c:pt idx="1407">
                  <c:v>43619</c:v>
                </c:pt>
                <c:pt idx="1408">
                  <c:v>43616</c:v>
                </c:pt>
                <c:pt idx="1409">
                  <c:v>43615</c:v>
                </c:pt>
                <c:pt idx="1410">
                  <c:v>43614</c:v>
                </c:pt>
                <c:pt idx="1411">
                  <c:v>43613</c:v>
                </c:pt>
                <c:pt idx="1412">
                  <c:v>43612</c:v>
                </c:pt>
                <c:pt idx="1413">
                  <c:v>43609</c:v>
                </c:pt>
                <c:pt idx="1414">
                  <c:v>43608</c:v>
                </c:pt>
                <c:pt idx="1415">
                  <c:v>43607</c:v>
                </c:pt>
                <c:pt idx="1416">
                  <c:v>43606</c:v>
                </c:pt>
                <c:pt idx="1417">
                  <c:v>43605</c:v>
                </c:pt>
                <c:pt idx="1418">
                  <c:v>43602</c:v>
                </c:pt>
                <c:pt idx="1419">
                  <c:v>43601</c:v>
                </c:pt>
                <c:pt idx="1420">
                  <c:v>43600</c:v>
                </c:pt>
                <c:pt idx="1421">
                  <c:v>43599</c:v>
                </c:pt>
                <c:pt idx="1422">
                  <c:v>43598</c:v>
                </c:pt>
                <c:pt idx="1423">
                  <c:v>43595</c:v>
                </c:pt>
                <c:pt idx="1424">
                  <c:v>43594</c:v>
                </c:pt>
                <c:pt idx="1425">
                  <c:v>43593</c:v>
                </c:pt>
                <c:pt idx="1426">
                  <c:v>43592</c:v>
                </c:pt>
                <c:pt idx="1427">
                  <c:v>43591</c:v>
                </c:pt>
                <c:pt idx="1428">
                  <c:v>43588</c:v>
                </c:pt>
                <c:pt idx="1429">
                  <c:v>43587</c:v>
                </c:pt>
                <c:pt idx="1430">
                  <c:v>43585</c:v>
                </c:pt>
                <c:pt idx="1431">
                  <c:v>43584</c:v>
                </c:pt>
                <c:pt idx="1432">
                  <c:v>43581</c:v>
                </c:pt>
                <c:pt idx="1433">
                  <c:v>43580</c:v>
                </c:pt>
                <c:pt idx="1434">
                  <c:v>43579</c:v>
                </c:pt>
                <c:pt idx="1435">
                  <c:v>43578</c:v>
                </c:pt>
                <c:pt idx="1436">
                  <c:v>43573</c:v>
                </c:pt>
                <c:pt idx="1437">
                  <c:v>43572</c:v>
                </c:pt>
                <c:pt idx="1438">
                  <c:v>43571</c:v>
                </c:pt>
                <c:pt idx="1439">
                  <c:v>43570</c:v>
                </c:pt>
                <c:pt idx="1440">
                  <c:v>43567</c:v>
                </c:pt>
                <c:pt idx="1441">
                  <c:v>43566</c:v>
                </c:pt>
                <c:pt idx="1442">
                  <c:v>43565</c:v>
                </c:pt>
                <c:pt idx="1443">
                  <c:v>43564</c:v>
                </c:pt>
                <c:pt idx="1444">
                  <c:v>43563</c:v>
                </c:pt>
                <c:pt idx="1445">
                  <c:v>43560</c:v>
                </c:pt>
                <c:pt idx="1446">
                  <c:v>43559</c:v>
                </c:pt>
                <c:pt idx="1447">
                  <c:v>43558</c:v>
                </c:pt>
                <c:pt idx="1448">
                  <c:v>43557</c:v>
                </c:pt>
                <c:pt idx="1449">
                  <c:v>43556</c:v>
                </c:pt>
                <c:pt idx="1450">
                  <c:v>43553</c:v>
                </c:pt>
                <c:pt idx="1451">
                  <c:v>43552</c:v>
                </c:pt>
                <c:pt idx="1452">
                  <c:v>43551</c:v>
                </c:pt>
                <c:pt idx="1453">
                  <c:v>43550</c:v>
                </c:pt>
                <c:pt idx="1454">
                  <c:v>43549</c:v>
                </c:pt>
                <c:pt idx="1455">
                  <c:v>43546</c:v>
                </c:pt>
                <c:pt idx="1456">
                  <c:v>43545</c:v>
                </c:pt>
                <c:pt idx="1457">
                  <c:v>43544</c:v>
                </c:pt>
                <c:pt idx="1458">
                  <c:v>43543</c:v>
                </c:pt>
                <c:pt idx="1459">
                  <c:v>43542</c:v>
                </c:pt>
                <c:pt idx="1460">
                  <c:v>43539</c:v>
                </c:pt>
                <c:pt idx="1461">
                  <c:v>43538</c:v>
                </c:pt>
                <c:pt idx="1462">
                  <c:v>43537</c:v>
                </c:pt>
                <c:pt idx="1463">
                  <c:v>43536</c:v>
                </c:pt>
                <c:pt idx="1464">
                  <c:v>43535</c:v>
                </c:pt>
                <c:pt idx="1465">
                  <c:v>43532</c:v>
                </c:pt>
                <c:pt idx="1466">
                  <c:v>43531</c:v>
                </c:pt>
                <c:pt idx="1467">
                  <c:v>43530</c:v>
                </c:pt>
                <c:pt idx="1468">
                  <c:v>43529</c:v>
                </c:pt>
                <c:pt idx="1469">
                  <c:v>43528</c:v>
                </c:pt>
                <c:pt idx="1470">
                  <c:v>43525</c:v>
                </c:pt>
                <c:pt idx="1471">
                  <c:v>43524</c:v>
                </c:pt>
                <c:pt idx="1472">
                  <c:v>43523</c:v>
                </c:pt>
                <c:pt idx="1473">
                  <c:v>43522</c:v>
                </c:pt>
                <c:pt idx="1474">
                  <c:v>43521</c:v>
                </c:pt>
                <c:pt idx="1475">
                  <c:v>43518</c:v>
                </c:pt>
                <c:pt idx="1476">
                  <c:v>43517</c:v>
                </c:pt>
                <c:pt idx="1477">
                  <c:v>43516</c:v>
                </c:pt>
                <c:pt idx="1478">
                  <c:v>43515</c:v>
                </c:pt>
                <c:pt idx="1479">
                  <c:v>43514</c:v>
                </c:pt>
                <c:pt idx="1480">
                  <c:v>43511</c:v>
                </c:pt>
                <c:pt idx="1481">
                  <c:v>43510</c:v>
                </c:pt>
                <c:pt idx="1482">
                  <c:v>43509</c:v>
                </c:pt>
                <c:pt idx="1483">
                  <c:v>43508</c:v>
                </c:pt>
                <c:pt idx="1484">
                  <c:v>43507</c:v>
                </c:pt>
                <c:pt idx="1485">
                  <c:v>43504</c:v>
                </c:pt>
                <c:pt idx="1486">
                  <c:v>43503</c:v>
                </c:pt>
                <c:pt idx="1487">
                  <c:v>43502</c:v>
                </c:pt>
                <c:pt idx="1488">
                  <c:v>43501</c:v>
                </c:pt>
                <c:pt idx="1489">
                  <c:v>43500</c:v>
                </c:pt>
                <c:pt idx="1490">
                  <c:v>43497</c:v>
                </c:pt>
                <c:pt idx="1491">
                  <c:v>43496</c:v>
                </c:pt>
                <c:pt idx="1492">
                  <c:v>43495</c:v>
                </c:pt>
                <c:pt idx="1493">
                  <c:v>43494</c:v>
                </c:pt>
                <c:pt idx="1494">
                  <c:v>43493</c:v>
                </c:pt>
                <c:pt idx="1495">
                  <c:v>43490</c:v>
                </c:pt>
                <c:pt idx="1496">
                  <c:v>43489</c:v>
                </c:pt>
                <c:pt idx="1497">
                  <c:v>43488</c:v>
                </c:pt>
                <c:pt idx="1498">
                  <c:v>43487</c:v>
                </c:pt>
                <c:pt idx="1499">
                  <c:v>43486</c:v>
                </c:pt>
                <c:pt idx="1500">
                  <c:v>43483</c:v>
                </c:pt>
                <c:pt idx="1501">
                  <c:v>43482</c:v>
                </c:pt>
                <c:pt idx="1502">
                  <c:v>43481</c:v>
                </c:pt>
                <c:pt idx="1503">
                  <c:v>43480</c:v>
                </c:pt>
                <c:pt idx="1504">
                  <c:v>43479</c:v>
                </c:pt>
                <c:pt idx="1505">
                  <c:v>43476</c:v>
                </c:pt>
                <c:pt idx="1506">
                  <c:v>43475</c:v>
                </c:pt>
                <c:pt idx="1507">
                  <c:v>43474</c:v>
                </c:pt>
                <c:pt idx="1508">
                  <c:v>43473</c:v>
                </c:pt>
                <c:pt idx="1509">
                  <c:v>43472</c:v>
                </c:pt>
                <c:pt idx="1510">
                  <c:v>43469</c:v>
                </c:pt>
                <c:pt idx="1511">
                  <c:v>43468</c:v>
                </c:pt>
                <c:pt idx="1512">
                  <c:v>43467</c:v>
                </c:pt>
              </c:numCache>
            </c:numRef>
          </c:cat>
          <c:val>
            <c:numRef>
              <c:f>'Quick Analysis and Beta'!$I$11:$I$1523</c:f>
              <c:numCache>
                <c:formatCode>General</c:formatCode>
                <c:ptCount val="1513"/>
                <c:pt idx="0">
                  <c:v>50.36</c:v>
                </c:pt>
                <c:pt idx="1">
                  <c:v>47.81</c:v>
                </c:pt>
                <c:pt idx="2">
                  <c:v>47.45</c:v>
                </c:pt>
                <c:pt idx="3">
                  <c:v>46.42</c:v>
                </c:pt>
                <c:pt idx="4">
                  <c:v>46.6</c:v>
                </c:pt>
                <c:pt idx="5">
                  <c:v>46.35</c:v>
                </c:pt>
                <c:pt idx="6">
                  <c:v>46.71</c:v>
                </c:pt>
                <c:pt idx="7">
                  <c:v>46.98</c:v>
                </c:pt>
                <c:pt idx="8">
                  <c:v>47.31</c:v>
                </c:pt>
                <c:pt idx="9">
                  <c:v>47.32</c:v>
                </c:pt>
                <c:pt idx="10">
                  <c:v>46.45</c:v>
                </c:pt>
                <c:pt idx="11">
                  <c:v>46.55</c:v>
                </c:pt>
                <c:pt idx="12">
                  <c:v>47.2</c:v>
                </c:pt>
                <c:pt idx="13">
                  <c:v>47.32</c:v>
                </c:pt>
                <c:pt idx="14">
                  <c:v>48.07</c:v>
                </c:pt>
                <c:pt idx="15">
                  <c:v>47.83</c:v>
                </c:pt>
                <c:pt idx="16">
                  <c:v>47.71</c:v>
                </c:pt>
                <c:pt idx="17">
                  <c:v>46.3</c:v>
                </c:pt>
                <c:pt idx="18">
                  <c:v>46.52</c:v>
                </c:pt>
                <c:pt idx="19">
                  <c:v>48.21</c:v>
                </c:pt>
                <c:pt idx="20">
                  <c:v>48.79</c:v>
                </c:pt>
                <c:pt idx="21">
                  <c:v>50.66</c:v>
                </c:pt>
                <c:pt idx="22">
                  <c:v>48.97</c:v>
                </c:pt>
                <c:pt idx="23">
                  <c:v>48.95</c:v>
                </c:pt>
                <c:pt idx="24">
                  <c:v>49.8</c:v>
                </c:pt>
                <c:pt idx="25">
                  <c:v>50.86</c:v>
                </c:pt>
                <c:pt idx="26">
                  <c:v>50.94</c:v>
                </c:pt>
                <c:pt idx="27">
                  <c:v>51.64</c:v>
                </c:pt>
                <c:pt idx="28">
                  <c:v>53</c:v>
                </c:pt>
                <c:pt idx="29">
                  <c:v>54</c:v>
                </c:pt>
                <c:pt idx="30">
                  <c:v>54.06</c:v>
                </c:pt>
                <c:pt idx="31">
                  <c:v>54.42</c:v>
                </c:pt>
                <c:pt idx="32">
                  <c:v>53.8</c:v>
                </c:pt>
                <c:pt idx="33">
                  <c:v>53.82</c:v>
                </c:pt>
                <c:pt idx="34">
                  <c:v>54.28</c:v>
                </c:pt>
                <c:pt idx="35">
                  <c:v>55.2</c:v>
                </c:pt>
                <c:pt idx="36">
                  <c:v>54.06</c:v>
                </c:pt>
                <c:pt idx="37">
                  <c:v>52.78</c:v>
                </c:pt>
                <c:pt idx="38">
                  <c:v>53.28</c:v>
                </c:pt>
                <c:pt idx="39">
                  <c:v>54.56</c:v>
                </c:pt>
                <c:pt idx="40">
                  <c:v>54.6</c:v>
                </c:pt>
                <c:pt idx="41">
                  <c:v>54.76</c:v>
                </c:pt>
                <c:pt idx="42">
                  <c:v>54.64</c:v>
                </c:pt>
                <c:pt idx="43">
                  <c:v>54.14</c:v>
                </c:pt>
                <c:pt idx="44">
                  <c:v>54.9</c:v>
                </c:pt>
                <c:pt idx="45">
                  <c:v>53.8</c:v>
                </c:pt>
                <c:pt idx="46">
                  <c:v>53.42</c:v>
                </c:pt>
                <c:pt idx="47">
                  <c:v>54.86</c:v>
                </c:pt>
                <c:pt idx="48">
                  <c:v>55.08</c:v>
                </c:pt>
                <c:pt idx="49">
                  <c:v>57.02</c:v>
                </c:pt>
                <c:pt idx="50">
                  <c:v>57.74</c:v>
                </c:pt>
                <c:pt idx="51">
                  <c:v>52.06</c:v>
                </c:pt>
                <c:pt idx="52">
                  <c:v>48.85</c:v>
                </c:pt>
                <c:pt idx="53">
                  <c:v>49.17</c:v>
                </c:pt>
                <c:pt idx="54">
                  <c:v>48.64</c:v>
                </c:pt>
                <c:pt idx="55">
                  <c:v>48</c:v>
                </c:pt>
                <c:pt idx="56">
                  <c:v>50.62</c:v>
                </c:pt>
                <c:pt idx="57">
                  <c:v>49.64</c:v>
                </c:pt>
                <c:pt idx="58">
                  <c:v>50.56</c:v>
                </c:pt>
                <c:pt idx="59">
                  <c:v>50.76</c:v>
                </c:pt>
                <c:pt idx="60">
                  <c:v>51</c:v>
                </c:pt>
                <c:pt idx="61">
                  <c:v>51.12</c:v>
                </c:pt>
                <c:pt idx="62">
                  <c:v>50.1</c:v>
                </c:pt>
                <c:pt idx="63">
                  <c:v>49.98</c:v>
                </c:pt>
                <c:pt idx="64">
                  <c:v>49.91</c:v>
                </c:pt>
                <c:pt idx="65">
                  <c:v>50.4</c:v>
                </c:pt>
                <c:pt idx="66">
                  <c:v>50.9</c:v>
                </c:pt>
                <c:pt idx="67">
                  <c:v>52.04</c:v>
                </c:pt>
                <c:pt idx="68">
                  <c:v>54.46</c:v>
                </c:pt>
                <c:pt idx="69">
                  <c:v>54.68</c:v>
                </c:pt>
                <c:pt idx="70">
                  <c:v>55.42</c:v>
                </c:pt>
                <c:pt idx="71">
                  <c:v>55.62</c:v>
                </c:pt>
                <c:pt idx="72">
                  <c:v>55</c:v>
                </c:pt>
                <c:pt idx="73">
                  <c:v>55.42</c:v>
                </c:pt>
                <c:pt idx="74">
                  <c:v>56</c:v>
                </c:pt>
                <c:pt idx="75">
                  <c:v>55.86</c:v>
                </c:pt>
                <c:pt idx="76">
                  <c:v>55.6</c:v>
                </c:pt>
                <c:pt idx="77">
                  <c:v>55.54</c:v>
                </c:pt>
                <c:pt idx="78">
                  <c:v>54.4</c:v>
                </c:pt>
                <c:pt idx="79">
                  <c:v>54.36</c:v>
                </c:pt>
                <c:pt idx="80">
                  <c:v>53.5</c:v>
                </c:pt>
                <c:pt idx="81">
                  <c:v>52.96</c:v>
                </c:pt>
                <c:pt idx="82">
                  <c:v>52.46</c:v>
                </c:pt>
                <c:pt idx="83">
                  <c:v>52.14</c:v>
                </c:pt>
                <c:pt idx="84">
                  <c:v>52.4</c:v>
                </c:pt>
                <c:pt idx="85">
                  <c:v>52.02</c:v>
                </c:pt>
                <c:pt idx="86">
                  <c:v>52.62</c:v>
                </c:pt>
                <c:pt idx="87">
                  <c:v>51.8</c:v>
                </c:pt>
                <c:pt idx="88">
                  <c:v>52.3</c:v>
                </c:pt>
                <c:pt idx="89">
                  <c:v>52.78</c:v>
                </c:pt>
                <c:pt idx="90">
                  <c:v>53.92</c:v>
                </c:pt>
                <c:pt idx="91">
                  <c:v>55.08</c:v>
                </c:pt>
                <c:pt idx="92">
                  <c:v>55</c:v>
                </c:pt>
                <c:pt idx="93">
                  <c:v>55.64</c:v>
                </c:pt>
                <c:pt idx="94">
                  <c:v>56.48</c:v>
                </c:pt>
                <c:pt idx="95">
                  <c:v>55.44</c:v>
                </c:pt>
                <c:pt idx="96">
                  <c:v>54.42</c:v>
                </c:pt>
                <c:pt idx="97">
                  <c:v>56.66</c:v>
                </c:pt>
                <c:pt idx="98">
                  <c:v>57</c:v>
                </c:pt>
                <c:pt idx="99">
                  <c:v>56.38</c:v>
                </c:pt>
                <c:pt idx="100">
                  <c:v>56.6</c:v>
                </c:pt>
                <c:pt idx="101">
                  <c:v>56.8</c:v>
                </c:pt>
                <c:pt idx="102">
                  <c:v>56.56</c:v>
                </c:pt>
                <c:pt idx="103">
                  <c:v>56.9</c:v>
                </c:pt>
                <c:pt idx="104">
                  <c:v>58.28</c:v>
                </c:pt>
                <c:pt idx="105">
                  <c:v>57.16</c:v>
                </c:pt>
                <c:pt idx="106">
                  <c:v>56.64</c:v>
                </c:pt>
                <c:pt idx="107">
                  <c:v>55.56</c:v>
                </c:pt>
                <c:pt idx="108">
                  <c:v>56.3</c:v>
                </c:pt>
                <c:pt idx="109">
                  <c:v>56.68</c:v>
                </c:pt>
                <c:pt idx="110">
                  <c:v>56.38</c:v>
                </c:pt>
                <c:pt idx="111">
                  <c:v>56.54</c:v>
                </c:pt>
                <c:pt idx="112">
                  <c:v>56.94</c:v>
                </c:pt>
                <c:pt idx="113">
                  <c:v>57.48</c:v>
                </c:pt>
                <c:pt idx="114">
                  <c:v>57.06</c:v>
                </c:pt>
                <c:pt idx="115">
                  <c:v>57.18</c:v>
                </c:pt>
                <c:pt idx="116">
                  <c:v>58.44</c:v>
                </c:pt>
                <c:pt idx="117">
                  <c:v>58.58</c:v>
                </c:pt>
                <c:pt idx="118">
                  <c:v>58.26</c:v>
                </c:pt>
                <c:pt idx="119">
                  <c:v>56.82</c:v>
                </c:pt>
                <c:pt idx="120">
                  <c:v>57</c:v>
                </c:pt>
                <c:pt idx="121">
                  <c:v>56.54</c:v>
                </c:pt>
                <c:pt idx="122">
                  <c:v>57.58</c:v>
                </c:pt>
                <c:pt idx="123">
                  <c:v>59.16</c:v>
                </c:pt>
                <c:pt idx="124">
                  <c:v>58.64</c:v>
                </c:pt>
                <c:pt idx="125">
                  <c:v>59.82</c:v>
                </c:pt>
                <c:pt idx="126">
                  <c:v>60.02</c:v>
                </c:pt>
                <c:pt idx="127">
                  <c:v>59.32</c:v>
                </c:pt>
                <c:pt idx="128">
                  <c:v>60.32</c:v>
                </c:pt>
                <c:pt idx="129">
                  <c:v>61.46</c:v>
                </c:pt>
                <c:pt idx="130">
                  <c:v>62</c:v>
                </c:pt>
                <c:pt idx="131">
                  <c:v>61.52</c:v>
                </c:pt>
                <c:pt idx="132">
                  <c:v>61.46</c:v>
                </c:pt>
                <c:pt idx="133">
                  <c:v>61.8</c:v>
                </c:pt>
                <c:pt idx="134">
                  <c:v>61.24</c:v>
                </c:pt>
                <c:pt idx="135">
                  <c:v>61.18</c:v>
                </c:pt>
                <c:pt idx="136">
                  <c:v>60.28</c:v>
                </c:pt>
                <c:pt idx="137">
                  <c:v>61.02</c:v>
                </c:pt>
                <c:pt idx="138">
                  <c:v>61.76</c:v>
                </c:pt>
                <c:pt idx="139">
                  <c:v>61.94</c:v>
                </c:pt>
                <c:pt idx="140">
                  <c:v>60.94</c:v>
                </c:pt>
                <c:pt idx="141">
                  <c:v>60.42</c:v>
                </c:pt>
                <c:pt idx="142">
                  <c:v>60.74</c:v>
                </c:pt>
                <c:pt idx="143">
                  <c:v>63.02</c:v>
                </c:pt>
                <c:pt idx="144">
                  <c:v>64</c:v>
                </c:pt>
                <c:pt idx="145">
                  <c:v>63.98</c:v>
                </c:pt>
                <c:pt idx="146">
                  <c:v>63.84</c:v>
                </c:pt>
                <c:pt idx="147">
                  <c:v>63.36</c:v>
                </c:pt>
                <c:pt idx="148">
                  <c:v>62.3</c:v>
                </c:pt>
                <c:pt idx="149">
                  <c:v>63.44</c:v>
                </c:pt>
                <c:pt idx="150">
                  <c:v>63.44</c:v>
                </c:pt>
                <c:pt idx="151">
                  <c:v>63.22</c:v>
                </c:pt>
                <c:pt idx="152">
                  <c:v>64.2</c:v>
                </c:pt>
                <c:pt idx="153">
                  <c:v>64.28</c:v>
                </c:pt>
                <c:pt idx="154">
                  <c:v>64.3</c:v>
                </c:pt>
                <c:pt idx="155">
                  <c:v>64.12</c:v>
                </c:pt>
                <c:pt idx="156">
                  <c:v>64.12</c:v>
                </c:pt>
                <c:pt idx="157">
                  <c:v>64.52</c:v>
                </c:pt>
                <c:pt idx="158">
                  <c:v>64.92</c:v>
                </c:pt>
                <c:pt idx="159">
                  <c:v>64.760000000000005</c:v>
                </c:pt>
                <c:pt idx="160">
                  <c:v>66.8</c:v>
                </c:pt>
                <c:pt idx="161">
                  <c:v>65.84</c:v>
                </c:pt>
                <c:pt idx="162">
                  <c:v>65.260000000000005</c:v>
                </c:pt>
                <c:pt idx="163">
                  <c:v>65.44</c:v>
                </c:pt>
                <c:pt idx="164">
                  <c:v>65.64</c:v>
                </c:pt>
                <c:pt idx="165">
                  <c:v>66.06</c:v>
                </c:pt>
                <c:pt idx="166">
                  <c:v>64.56</c:v>
                </c:pt>
                <c:pt idx="167">
                  <c:v>64.900000000000006</c:v>
                </c:pt>
                <c:pt idx="168">
                  <c:v>64.16</c:v>
                </c:pt>
                <c:pt idx="169">
                  <c:v>64.62</c:v>
                </c:pt>
                <c:pt idx="170">
                  <c:v>64.58</c:v>
                </c:pt>
                <c:pt idx="171">
                  <c:v>65.2</c:v>
                </c:pt>
                <c:pt idx="172">
                  <c:v>66.040000000000006</c:v>
                </c:pt>
                <c:pt idx="173">
                  <c:v>66.040000000000006</c:v>
                </c:pt>
                <c:pt idx="174">
                  <c:v>66.900000000000006</c:v>
                </c:pt>
                <c:pt idx="175">
                  <c:v>67.36</c:v>
                </c:pt>
                <c:pt idx="176">
                  <c:v>67.3</c:v>
                </c:pt>
                <c:pt idx="177">
                  <c:v>69.180000000000007</c:v>
                </c:pt>
                <c:pt idx="178">
                  <c:v>68.52</c:v>
                </c:pt>
                <c:pt idx="179">
                  <c:v>68</c:v>
                </c:pt>
                <c:pt idx="180">
                  <c:v>68.16</c:v>
                </c:pt>
                <c:pt idx="181">
                  <c:v>68.16</c:v>
                </c:pt>
                <c:pt idx="182">
                  <c:v>68.239999999999995</c:v>
                </c:pt>
                <c:pt idx="183">
                  <c:v>68.239999999999995</c:v>
                </c:pt>
                <c:pt idx="184">
                  <c:v>68.5</c:v>
                </c:pt>
                <c:pt idx="185">
                  <c:v>69.22</c:v>
                </c:pt>
                <c:pt idx="186">
                  <c:v>69.260000000000005</c:v>
                </c:pt>
                <c:pt idx="187">
                  <c:v>70.34</c:v>
                </c:pt>
                <c:pt idx="188">
                  <c:v>69.64</c:v>
                </c:pt>
                <c:pt idx="189">
                  <c:v>69.38</c:v>
                </c:pt>
                <c:pt idx="190">
                  <c:v>68.28</c:v>
                </c:pt>
                <c:pt idx="191">
                  <c:v>67.099999999999994</c:v>
                </c:pt>
                <c:pt idx="192">
                  <c:v>67</c:v>
                </c:pt>
                <c:pt idx="193">
                  <c:v>66.64</c:v>
                </c:pt>
                <c:pt idx="194">
                  <c:v>65.98</c:v>
                </c:pt>
                <c:pt idx="195">
                  <c:v>66.92</c:v>
                </c:pt>
                <c:pt idx="196">
                  <c:v>67.459999999999994</c:v>
                </c:pt>
                <c:pt idx="197">
                  <c:v>66.66</c:v>
                </c:pt>
                <c:pt idx="198">
                  <c:v>63.5</c:v>
                </c:pt>
                <c:pt idx="199">
                  <c:v>63.68</c:v>
                </c:pt>
                <c:pt idx="200">
                  <c:v>62.7</c:v>
                </c:pt>
                <c:pt idx="201">
                  <c:v>64.099999999999994</c:v>
                </c:pt>
                <c:pt idx="202">
                  <c:v>63.72</c:v>
                </c:pt>
                <c:pt idx="203">
                  <c:v>62.92</c:v>
                </c:pt>
                <c:pt idx="204">
                  <c:v>62.68</c:v>
                </c:pt>
                <c:pt idx="205">
                  <c:v>62.56</c:v>
                </c:pt>
                <c:pt idx="206">
                  <c:v>62.52</c:v>
                </c:pt>
                <c:pt idx="207">
                  <c:v>61.82</c:v>
                </c:pt>
                <c:pt idx="208">
                  <c:v>59.7</c:v>
                </c:pt>
                <c:pt idx="209">
                  <c:v>59.36</c:v>
                </c:pt>
                <c:pt idx="210">
                  <c:v>60.34</c:v>
                </c:pt>
                <c:pt idx="211">
                  <c:v>59.56</c:v>
                </c:pt>
                <c:pt idx="212">
                  <c:v>58.82</c:v>
                </c:pt>
                <c:pt idx="213">
                  <c:v>58.14</c:v>
                </c:pt>
                <c:pt idx="214">
                  <c:v>58.38</c:v>
                </c:pt>
                <c:pt idx="215">
                  <c:v>57.72</c:v>
                </c:pt>
                <c:pt idx="216">
                  <c:v>57.74</c:v>
                </c:pt>
                <c:pt idx="217">
                  <c:v>57.16</c:v>
                </c:pt>
                <c:pt idx="218">
                  <c:v>57.3</c:v>
                </c:pt>
                <c:pt idx="219">
                  <c:v>57.7</c:v>
                </c:pt>
                <c:pt idx="220">
                  <c:v>57.28</c:v>
                </c:pt>
                <c:pt idx="221">
                  <c:v>56.86</c:v>
                </c:pt>
                <c:pt idx="222">
                  <c:v>51.86</c:v>
                </c:pt>
                <c:pt idx="223">
                  <c:v>51.96</c:v>
                </c:pt>
                <c:pt idx="224">
                  <c:v>51.9</c:v>
                </c:pt>
                <c:pt idx="225">
                  <c:v>51.8</c:v>
                </c:pt>
                <c:pt idx="226">
                  <c:v>51.44</c:v>
                </c:pt>
                <c:pt idx="227">
                  <c:v>51.54</c:v>
                </c:pt>
                <c:pt idx="228">
                  <c:v>51.14</c:v>
                </c:pt>
                <c:pt idx="229">
                  <c:v>52.6</c:v>
                </c:pt>
                <c:pt idx="230">
                  <c:v>53.5</c:v>
                </c:pt>
                <c:pt idx="231">
                  <c:v>53.74</c:v>
                </c:pt>
                <c:pt idx="232">
                  <c:v>53.4</c:v>
                </c:pt>
                <c:pt idx="233">
                  <c:v>54.3</c:v>
                </c:pt>
                <c:pt idx="234">
                  <c:v>54.14</c:v>
                </c:pt>
                <c:pt idx="235">
                  <c:v>53.44</c:v>
                </c:pt>
                <c:pt idx="236">
                  <c:v>52.12</c:v>
                </c:pt>
                <c:pt idx="237">
                  <c:v>52.3</c:v>
                </c:pt>
                <c:pt idx="238">
                  <c:v>53.14</c:v>
                </c:pt>
                <c:pt idx="239">
                  <c:v>55.64</c:v>
                </c:pt>
                <c:pt idx="240">
                  <c:v>55.7</c:v>
                </c:pt>
                <c:pt idx="241">
                  <c:v>55.56</c:v>
                </c:pt>
                <c:pt idx="242">
                  <c:v>55.96</c:v>
                </c:pt>
                <c:pt idx="243">
                  <c:v>56</c:v>
                </c:pt>
                <c:pt idx="244">
                  <c:v>56.26</c:v>
                </c:pt>
                <c:pt idx="245">
                  <c:v>55.74</c:v>
                </c:pt>
                <c:pt idx="246">
                  <c:v>55.16</c:v>
                </c:pt>
                <c:pt idx="247">
                  <c:v>54.64</c:v>
                </c:pt>
                <c:pt idx="248">
                  <c:v>55.92</c:v>
                </c:pt>
                <c:pt idx="249">
                  <c:v>56.46</c:v>
                </c:pt>
                <c:pt idx="250">
                  <c:v>54.04</c:v>
                </c:pt>
                <c:pt idx="251">
                  <c:v>54.6</c:v>
                </c:pt>
                <c:pt idx="252">
                  <c:v>54.3</c:v>
                </c:pt>
                <c:pt idx="253">
                  <c:v>53.66</c:v>
                </c:pt>
                <c:pt idx="254">
                  <c:v>52.38</c:v>
                </c:pt>
                <c:pt idx="255">
                  <c:v>51.94</c:v>
                </c:pt>
                <c:pt idx="256">
                  <c:v>51.5</c:v>
                </c:pt>
                <c:pt idx="257">
                  <c:v>51.04</c:v>
                </c:pt>
                <c:pt idx="258">
                  <c:v>50.68</c:v>
                </c:pt>
                <c:pt idx="259">
                  <c:v>50.88</c:v>
                </c:pt>
                <c:pt idx="260">
                  <c:v>51.02</c:v>
                </c:pt>
                <c:pt idx="261">
                  <c:v>50.72</c:v>
                </c:pt>
                <c:pt idx="262">
                  <c:v>51.3</c:v>
                </c:pt>
                <c:pt idx="263">
                  <c:v>51.56</c:v>
                </c:pt>
                <c:pt idx="264">
                  <c:v>52.1</c:v>
                </c:pt>
                <c:pt idx="265">
                  <c:v>51.8</c:v>
                </c:pt>
                <c:pt idx="266">
                  <c:v>50.96</c:v>
                </c:pt>
                <c:pt idx="267">
                  <c:v>51.62</c:v>
                </c:pt>
                <c:pt idx="268">
                  <c:v>50.44</c:v>
                </c:pt>
                <c:pt idx="269">
                  <c:v>50.5</c:v>
                </c:pt>
                <c:pt idx="270">
                  <c:v>51.86</c:v>
                </c:pt>
                <c:pt idx="271">
                  <c:v>51.46</c:v>
                </c:pt>
                <c:pt idx="272">
                  <c:v>49.73</c:v>
                </c:pt>
                <c:pt idx="273">
                  <c:v>49.46</c:v>
                </c:pt>
                <c:pt idx="274">
                  <c:v>51.04</c:v>
                </c:pt>
                <c:pt idx="275">
                  <c:v>50.9</c:v>
                </c:pt>
                <c:pt idx="276">
                  <c:v>49.95</c:v>
                </c:pt>
                <c:pt idx="277">
                  <c:v>50.8</c:v>
                </c:pt>
                <c:pt idx="278">
                  <c:v>51</c:v>
                </c:pt>
                <c:pt idx="279">
                  <c:v>51.2</c:v>
                </c:pt>
                <c:pt idx="280">
                  <c:v>49.55</c:v>
                </c:pt>
                <c:pt idx="281">
                  <c:v>48.94</c:v>
                </c:pt>
                <c:pt idx="282">
                  <c:v>48.76</c:v>
                </c:pt>
                <c:pt idx="283">
                  <c:v>48.51</c:v>
                </c:pt>
                <c:pt idx="284">
                  <c:v>51.86</c:v>
                </c:pt>
                <c:pt idx="285">
                  <c:v>53.28</c:v>
                </c:pt>
                <c:pt idx="286">
                  <c:v>53.84</c:v>
                </c:pt>
                <c:pt idx="287">
                  <c:v>52.74</c:v>
                </c:pt>
                <c:pt idx="288">
                  <c:v>52.58</c:v>
                </c:pt>
                <c:pt idx="289">
                  <c:v>53.12</c:v>
                </c:pt>
                <c:pt idx="290">
                  <c:v>53.04</c:v>
                </c:pt>
                <c:pt idx="291">
                  <c:v>52.98</c:v>
                </c:pt>
                <c:pt idx="292">
                  <c:v>52.94</c:v>
                </c:pt>
                <c:pt idx="293">
                  <c:v>53.18</c:v>
                </c:pt>
                <c:pt idx="294">
                  <c:v>52.84</c:v>
                </c:pt>
                <c:pt idx="295">
                  <c:v>53.9</c:v>
                </c:pt>
                <c:pt idx="296">
                  <c:v>55.26</c:v>
                </c:pt>
                <c:pt idx="297">
                  <c:v>54.34</c:v>
                </c:pt>
                <c:pt idx="298">
                  <c:v>56.02</c:v>
                </c:pt>
                <c:pt idx="299">
                  <c:v>54.82</c:v>
                </c:pt>
                <c:pt idx="300">
                  <c:v>54.62</c:v>
                </c:pt>
                <c:pt idx="301">
                  <c:v>53.88</c:v>
                </c:pt>
                <c:pt idx="302">
                  <c:v>54.32</c:v>
                </c:pt>
                <c:pt idx="303">
                  <c:v>55.08</c:v>
                </c:pt>
                <c:pt idx="304">
                  <c:v>54.54</c:v>
                </c:pt>
                <c:pt idx="305">
                  <c:v>53.34</c:v>
                </c:pt>
                <c:pt idx="306">
                  <c:v>54.3</c:v>
                </c:pt>
                <c:pt idx="307">
                  <c:v>56.28</c:v>
                </c:pt>
                <c:pt idx="308">
                  <c:v>57.48</c:v>
                </c:pt>
                <c:pt idx="309">
                  <c:v>56.54</c:v>
                </c:pt>
                <c:pt idx="310">
                  <c:v>57.74</c:v>
                </c:pt>
                <c:pt idx="311">
                  <c:v>57.7</c:v>
                </c:pt>
                <c:pt idx="312">
                  <c:v>57.9</c:v>
                </c:pt>
                <c:pt idx="313">
                  <c:v>59.78</c:v>
                </c:pt>
                <c:pt idx="314">
                  <c:v>59.14</c:v>
                </c:pt>
                <c:pt idx="315">
                  <c:v>58.54</c:v>
                </c:pt>
                <c:pt idx="316">
                  <c:v>58.5</c:v>
                </c:pt>
                <c:pt idx="317">
                  <c:v>59.22</c:v>
                </c:pt>
                <c:pt idx="318">
                  <c:v>58.5</c:v>
                </c:pt>
                <c:pt idx="319">
                  <c:v>58.4</c:v>
                </c:pt>
                <c:pt idx="320">
                  <c:v>58.52</c:v>
                </c:pt>
                <c:pt idx="321">
                  <c:v>61.58</c:v>
                </c:pt>
                <c:pt idx="322">
                  <c:v>62.64</c:v>
                </c:pt>
                <c:pt idx="323">
                  <c:v>62.62</c:v>
                </c:pt>
                <c:pt idx="324">
                  <c:v>62.64</c:v>
                </c:pt>
                <c:pt idx="325">
                  <c:v>63.88</c:v>
                </c:pt>
                <c:pt idx="326">
                  <c:v>63.86</c:v>
                </c:pt>
                <c:pt idx="327">
                  <c:v>63.1</c:v>
                </c:pt>
                <c:pt idx="328">
                  <c:v>62.36</c:v>
                </c:pt>
                <c:pt idx="329">
                  <c:v>62.02</c:v>
                </c:pt>
                <c:pt idx="330">
                  <c:v>62.04</c:v>
                </c:pt>
                <c:pt idx="331">
                  <c:v>63.06</c:v>
                </c:pt>
                <c:pt idx="332">
                  <c:v>63.36</c:v>
                </c:pt>
                <c:pt idx="333">
                  <c:v>62.46</c:v>
                </c:pt>
                <c:pt idx="334">
                  <c:v>62.66</c:v>
                </c:pt>
                <c:pt idx="335">
                  <c:v>64.34</c:v>
                </c:pt>
                <c:pt idx="336">
                  <c:v>64.06</c:v>
                </c:pt>
                <c:pt idx="337">
                  <c:v>63.5</c:v>
                </c:pt>
                <c:pt idx="338">
                  <c:v>64.040000000000006</c:v>
                </c:pt>
                <c:pt idx="339">
                  <c:v>61.82</c:v>
                </c:pt>
                <c:pt idx="340">
                  <c:v>61.64</c:v>
                </c:pt>
                <c:pt idx="341">
                  <c:v>62.06</c:v>
                </c:pt>
                <c:pt idx="342">
                  <c:v>62.38</c:v>
                </c:pt>
                <c:pt idx="343">
                  <c:v>62.38</c:v>
                </c:pt>
                <c:pt idx="344">
                  <c:v>63.12</c:v>
                </c:pt>
                <c:pt idx="345">
                  <c:v>63.9</c:v>
                </c:pt>
                <c:pt idx="346">
                  <c:v>65.72</c:v>
                </c:pt>
                <c:pt idx="347">
                  <c:v>65.38</c:v>
                </c:pt>
                <c:pt idx="348">
                  <c:v>65.92</c:v>
                </c:pt>
                <c:pt idx="349">
                  <c:v>61.74</c:v>
                </c:pt>
                <c:pt idx="350">
                  <c:v>62.82</c:v>
                </c:pt>
                <c:pt idx="351">
                  <c:v>62.38</c:v>
                </c:pt>
                <c:pt idx="352">
                  <c:v>62.22</c:v>
                </c:pt>
                <c:pt idx="353">
                  <c:v>61.84</c:v>
                </c:pt>
                <c:pt idx="354">
                  <c:v>62</c:v>
                </c:pt>
                <c:pt idx="355">
                  <c:v>63.08</c:v>
                </c:pt>
                <c:pt idx="356">
                  <c:v>63.98</c:v>
                </c:pt>
                <c:pt idx="357">
                  <c:v>65.900000000000006</c:v>
                </c:pt>
                <c:pt idx="358">
                  <c:v>66</c:v>
                </c:pt>
                <c:pt idx="359">
                  <c:v>65.48</c:v>
                </c:pt>
                <c:pt idx="360">
                  <c:v>64.48</c:v>
                </c:pt>
                <c:pt idx="361">
                  <c:v>62.66</c:v>
                </c:pt>
                <c:pt idx="362">
                  <c:v>61.6</c:v>
                </c:pt>
                <c:pt idx="363">
                  <c:v>61.3</c:v>
                </c:pt>
                <c:pt idx="364">
                  <c:v>62.9</c:v>
                </c:pt>
                <c:pt idx="365">
                  <c:v>63.28</c:v>
                </c:pt>
                <c:pt idx="366">
                  <c:v>62.92</c:v>
                </c:pt>
                <c:pt idx="367">
                  <c:v>63.34</c:v>
                </c:pt>
                <c:pt idx="368">
                  <c:v>62.86</c:v>
                </c:pt>
                <c:pt idx="369">
                  <c:v>62.7</c:v>
                </c:pt>
                <c:pt idx="370">
                  <c:v>62.06</c:v>
                </c:pt>
                <c:pt idx="371">
                  <c:v>62.28</c:v>
                </c:pt>
                <c:pt idx="372">
                  <c:v>62.44</c:v>
                </c:pt>
                <c:pt idx="373">
                  <c:v>63.52</c:v>
                </c:pt>
                <c:pt idx="374">
                  <c:v>64.14</c:v>
                </c:pt>
                <c:pt idx="375">
                  <c:v>65.459999999999994</c:v>
                </c:pt>
                <c:pt idx="376">
                  <c:v>66.599999999999994</c:v>
                </c:pt>
                <c:pt idx="377">
                  <c:v>67.180000000000007</c:v>
                </c:pt>
                <c:pt idx="378">
                  <c:v>65.5</c:v>
                </c:pt>
                <c:pt idx="379">
                  <c:v>65.680000000000007</c:v>
                </c:pt>
                <c:pt idx="380">
                  <c:v>65.72</c:v>
                </c:pt>
                <c:pt idx="381">
                  <c:v>64.56</c:v>
                </c:pt>
                <c:pt idx="382">
                  <c:v>63.32</c:v>
                </c:pt>
                <c:pt idx="383">
                  <c:v>63.5</c:v>
                </c:pt>
                <c:pt idx="384">
                  <c:v>63</c:v>
                </c:pt>
                <c:pt idx="385">
                  <c:v>63.8</c:v>
                </c:pt>
                <c:pt idx="386">
                  <c:v>63.42</c:v>
                </c:pt>
                <c:pt idx="387">
                  <c:v>64.36</c:v>
                </c:pt>
                <c:pt idx="388">
                  <c:v>61.88</c:v>
                </c:pt>
                <c:pt idx="389">
                  <c:v>63.32</c:v>
                </c:pt>
                <c:pt idx="390">
                  <c:v>63.5</c:v>
                </c:pt>
                <c:pt idx="391">
                  <c:v>62.72</c:v>
                </c:pt>
                <c:pt idx="392">
                  <c:v>63.38</c:v>
                </c:pt>
                <c:pt idx="393">
                  <c:v>61.98</c:v>
                </c:pt>
                <c:pt idx="394">
                  <c:v>61.22</c:v>
                </c:pt>
                <c:pt idx="395">
                  <c:v>61.2</c:v>
                </c:pt>
                <c:pt idx="396">
                  <c:v>64.7</c:v>
                </c:pt>
                <c:pt idx="397">
                  <c:v>64.36</c:v>
                </c:pt>
                <c:pt idx="398">
                  <c:v>64.5</c:v>
                </c:pt>
                <c:pt idx="399">
                  <c:v>65.28</c:v>
                </c:pt>
                <c:pt idx="400">
                  <c:v>65.180000000000007</c:v>
                </c:pt>
                <c:pt idx="401">
                  <c:v>65.599999999999994</c:v>
                </c:pt>
                <c:pt idx="402">
                  <c:v>66.680000000000007</c:v>
                </c:pt>
                <c:pt idx="403">
                  <c:v>66.78</c:v>
                </c:pt>
                <c:pt idx="404">
                  <c:v>65.599999999999994</c:v>
                </c:pt>
                <c:pt idx="405">
                  <c:v>66.2</c:v>
                </c:pt>
                <c:pt idx="406">
                  <c:v>66.760000000000005</c:v>
                </c:pt>
                <c:pt idx="407">
                  <c:v>67.180000000000007</c:v>
                </c:pt>
                <c:pt idx="408">
                  <c:v>67.3</c:v>
                </c:pt>
                <c:pt idx="409">
                  <c:v>68.56</c:v>
                </c:pt>
                <c:pt idx="410">
                  <c:v>67.180000000000007</c:v>
                </c:pt>
                <c:pt idx="411">
                  <c:v>67.16</c:v>
                </c:pt>
                <c:pt idx="412">
                  <c:v>67.819999999999993</c:v>
                </c:pt>
                <c:pt idx="413">
                  <c:v>66.92</c:v>
                </c:pt>
                <c:pt idx="414">
                  <c:v>67.540000000000006</c:v>
                </c:pt>
                <c:pt idx="415">
                  <c:v>67.680000000000007</c:v>
                </c:pt>
                <c:pt idx="416">
                  <c:v>67.2</c:v>
                </c:pt>
                <c:pt idx="417">
                  <c:v>66.92</c:v>
                </c:pt>
                <c:pt idx="418">
                  <c:v>65.92</c:v>
                </c:pt>
                <c:pt idx="419">
                  <c:v>65.5</c:v>
                </c:pt>
                <c:pt idx="420">
                  <c:v>64.64</c:v>
                </c:pt>
                <c:pt idx="421">
                  <c:v>65.94</c:v>
                </c:pt>
                <c:pt idx="422">
                  <c:v>65.78</c:v>
                </c:pt>
                <c:pt idx="423">
                  <c:v>62.98</c:v>
                </c:pt>
                <c:pt idx="424">
                  <c:v>63.42</c:v>
                </c:pt>
                <c:pt idx="425">
                  <c:v>63.26</c:v>
                </c:pt>
                <c:pt idx="426">
                  <c:v>64.239999999999995</c:v>
                </c:pt>
                <c:pt idx="427">
                  <c:v>63.6</c:v>
                </c:pt>
                <c:pt idx="428">
                  <c:v>63.7</c:v>
                </c:pt>
                <c:pt idx="429">
                  <c:v>63.54</c:v>
                </c:pt>
                <c:pt idx="430">
                  <c:v>62.42</c:v>
                </c:pt>
                <c:pt idx="431">
                  <c:v>62.44</c:v>
                </c:pt>
                <c:pt idx="432">
                  <c:v>60.56</c:v>
                </c:pt>
                <c:pt idx="433">
                  <c:v>60.7</c:v>
                </c:pt>
                <c:pt idx="434">
                  <c:v>60.64</c:v>
                </c:pt>
                <c:pt idx="435">
                  <c:v>61.62</c:v>
                </c:pt>
                <c:pt idx="436">
                  <c:v>61.42</c:v>
                </c:pt>
                <c:pt idx="437">
                  <c:v>60.94</c:v>
                </c:pt>
                <c:pt idx="438">
                  <c:v>59.66</c:v>
                </c:pt>
                <c:pt idx="439">
                  <c:v>59.58</c:v>
                </c:pt>
                <c:pt idx="440">
                  <c:v>61.1</c:v>
                </c:pt>
                <c:pt idx="441">
                  <c:v>58.58</c:v>
                </c:pt>
                <c:pt idx="442">
                  <c:v>60.48</c:v>
                </c:pt>
                <c:pt idx="443">
                  <c:v>58.18</c:v>
                </c:pt>
                <c:pt idx="444">
                  <c:v>60.28</c:v>
                </c:pt>
                <c:pt idx="445">
                  <c:v>59.78</c:v>
                </c:pt>
                <c:pt idx="446">
                  <c:v>60.6</c:v>
                </c:pt>
                <c:pt idx="447">
                  <c:v>61.2</c:v>
                </c:pt>
                <c:pt idx="448">
                  <c:v>60.56</c:v>
                </c:pt>
                <c:pt idx="449">
                  <c:v>60.78</c:v>
                </c:pt>
                <c:pt idx="450">
                  <c:v>60.36</c:v>
                </c:pt>
                <c:pt idx="451">
                  <c:v>59.7</c:v>
                </c:pt>
                <c:pt idx="452">
                  <c:v>57.8</c:v>
                </c:pt>
                <c:pt idx="453">
                  <c:v>58.3</c:v>
                </c:pt>
                <c:pt idx="454">
                  <c:v>57.72</c:v>
                </c:pt>
                <c:pt idx="455">
                  <c:v>58.26</c:v>
                </c:pt>
                <c:pt idx="456">
                  <c:v>58.62</c:v>
                </c:pt>
                <c:pt idx="457">
                  <c:v>58.66</c:v>
                </c:pt>
                <c:pt idx="458">
                  <c:v>57.7</c:v>
                </c:pt>
                <c:pt idx="459">
                  <c:v>57.66</c:v>
                </c:pt>
                <c:pt idx="460">
                  <c:v>58.16</c:v>
                </c:pt>
                <c:pt idx="461">
                  <c:v>57.16</c:v>
                </c:pt>
                <c:pt idx="462">
                  <c:v>56.7</c:v>
                </c:pt>
                <c:pt idx="463">
                  <c:v>56.2</c:v>
                </c:pt>
                <c:pt idx="464">
                  <c:v>55.32</c:v>
                </c:pt>
                <c:pt idx="465">
                  <c:v>56.26</c:v>
                </c:pt>
                <c:pt idx="466">
                  <c:v>56.62</c:v>
                </c:pt>
                <c:pt idx="467">
                  <c:v>57.26</c:v>
                </c:pt>
                <c:pt idx="468">
                  <c:v>57.44</c:v>
                </c:pt>
                <c:pt idx="469">
                  <c:v>58.76</c:v>
                </c:pt>
                <c:pt idx="470">
                  <c:v>58.52</c:v>
                </c:pt>
                <c:pt idx="471">
                  <c:v>57.06</c:v>
                </c:pt>
                <c:pt idx="472">
                  <c:v>57.2</c:v>
                </c:pt>
                <c:pt idx="473">
                  <c:v>57.32</c:v>
                </c:pt>
                <c:pt idx="474">
                  <c:v>57.78</c:v>
                </c:pt>
                <c:pt idx="475">
                  <c:v>56.44</c:v>
                </c:pt>
                <c:pt idx="476">
                  <c:v>56.28</c:v>
                </c:pt>
                <c:pt idx="477">
                  <c:v>56.52</c:v>
                </c:pt>
                <c:pt idx="478">
                  <c:v>56.22</c:v>
                </c:pt>
                <c:pt idx="479">
                  <c:v>56.04</c:v>
                </c:pt>
                <c:pt idx="480">
                  <c:v>55.02</c:v>
                </c:pt>
                <c:pt idx="481">
                  <c:v>56.26</c:v>
                </c:pt>
                <c:pt idx="482">
                  <c:v>56.04</c:v>
                </c:pt>
                <c:pt idx="483">
                  <c:v>55.48</c:v>
                </c:pt>
                <c:pt idx="484">
                  <c:v>54.98</c:v>
                </c:pt>
                <c:pt idx="485">
                  <c:v>53.5</c:v>
                </c:pt>
                <c:pt idx="486">
                  <c:v>53.14</c:v>
                </c:pt>
                <c:pt idx="487">
                  <c:v>51.9</c:v>
                </c:pt>
                <c:pt idx="488">
                  <c:v>52.68</c:v>
                </c:pt>
                <c:pt idx="489">
                  <c:v>52.34</c:v>
                </c:pt>
                <c:pt idx="490">
                  <c:v>51.66</c:v>
                </c:pt>
                <c:pt idx="491">
                  <c:v>51.46</c:v>
                </c:pt>
                <c:pt idx="492">
                  <c:v>50.4</c:v>
                </c:pt>
                <c:pt idx="493">
                  <c:v>50.66</c:v>
                </c:pt>
                <c:pt idx="494">
                  <c:v>49.5</c:v>
                </c:pt>
                <c:pt idx="495">
                  <c:v>50.14</c:v>
                </c:pt>
                <c:pt idx="496">
                  <c:v>49.47</c:v>
                </c:pt>
                <c:pt idx="497">
                  <c:v>49.55</c:v>
                </c:pt>
                <c:pt idx="498">
                  <c:v>48.1</c:v>
                </c:pt>
                <c:pt idx="499">
                  <c:v>48.4</c:v>
                </c:pt>
                <c:pt idx="500">
                  <c:v>48.91</c:v>
                </c:pt>
                <c:pt idx="501">
                  <c:v>47.59</c:v>
                </c:pt>
                <c:pt idx="502">
                  <c:v>48.53</c:v>
                </c:pt>
                <c:pt idx="503">
                  <c:v>49.19</c:v>
                </c:pt>
                <c:pt idx="504">
                  <c:v>49.42</c:v>
                </c:pt>
                <c:pt idx="505">
                  <c:v>51.52</c:v>
                </c:pt>
                <c:pt idx="506">
                  <c:v>51.66</c:v>
                </c:pt>
                <c:pt idx="507">
                  <c:v>50.08</c:v>
                </c:pt>
                <c:pt idx="508">
                  <c:v>49.37</c:v>
                </c:pt>
                <c:pt idx="509">
                  <c:v>48.48</c:v>
                </c:pt>
                <c:pt idx="510">
                  <c:v>47.34</c:v>
                </c:pt>
                <c:pt idx="511">
                  <c:v>47.43</c:v>
                </c:pt>
                <c:pt idx="512">
                  <c:v>48.32</c:v>
                </c:pt>
                <c:pt idx="513">
                  <c:v>48.27</c:v>
                </c:pt>
                <c:pt idx="514">
                  <c:v>49.88</c:v>
                </c:pt>
                <c:pt idx="515">
                  <c:v>49.05</c:v>
                </c:pt>
                <c:pt idx="516">
                  <c:v>48</c:v>
                </c:pt>
                <c:pt idx="517">
                  <c:v>47.5</c:v>
                </c:pt>
                <c:pt idx="518">
                  <c:v>48</c:v>
                </c:pt>
                <c:pt idx="519">
                  <c:v>48.13</c:v>
                </c:pt>
                <c:pt idx="520">
                  <c:v>48.29</c:v>
                </c:pt>
                <c:pt idx="521">
                  <c:v>48.33</c:v>
                </c:pt>
                <c:pt idx="522">
                  <c:v>48.36</c:v>
                </c:pt>
                <c:pt idx="523">
                  <c:v>49.83</c:v>
                </c:pt>
                <c:pt idx="524">
                  <c:v>49.88</c:v>
                </c:pt>
                <c:pt idx="525">
                  <c:v>50.02</c:v>
                </c:pt>
                <c:pt idx="526">
                  <c:v>50.62</c:v>
                </c:pt>
                <c:pt idx="527">
                  <c:v>50.46</c:v>
                </c:pt>
                <c:pt idx="528">
                  <c:v>51.52</c:v>
                </c:pt>
                <c:pt idx="529">
                  <c:v>49.57</c:v>
                </c:pt>
                <c:pt idx="530">
                  <c:v>46.72</c:v>
                </c:pt>
                <c:pt idx="531">
                  <c:v>46.45</c:v>
                </c:pt>
                <c:pt idx="532">
                  <c:v>45.51</c:v>
                </c:pt>
                <c:pt idx="533">
                  <c:v>45.39</c:v>
                </c:pt>
                <c:pt idx="534">
                  <c:v>42.26</c:v>
                </c:pt>
                <c:pt idx="535">
                  <c:v>43.47</c:v>
                </c:pt>
                <c:pt idx="536">
                  <c:v>44.18</c:v>
                </c:pt>
                <c:pt idx="537">
                  <c:v>43.69</c:v>
                </c:pt>
                <c:pt idx="538">
                  <c:v>45.29</c:v>
                </c:pt>
                <c:pt idx="539">
                  <c:v>46.36</c:v>
                </c:pt>
                <c:pt idx="540">
                  <c:v>48.4</c:v>
                </c:pt>
                <c:pt idx="541">
                  <c:v>48.93</c:v>
                </c:pt>
                <c:pt idx="542">
                  <c:v>46.03</c:v>
                </c:pt>
                <c:pt idx="543">
                  <c:v>45.95</c:v>
                </c:pt>
                <c:pt idx="544">
                  <c:v>47.34</c:v>
                </c:pt>
                <c:pt idx="545">
                  <c:v>46.33</c:v>
                </c:pt>
                <c:pt idx="546">
                  <c:v>46.69</c:v>
                </c:pt>
                <c:pt idx="547">
                  <c:v>46.42</c:v>
                </c:pt>
                <c:pt idx="548">
                  <c:v>45.28</c:v>
                </c:pt>
                <c:pt idx="549">
                  <c:v>45.2</c:v>
                </c:pt>
                <c:pt idx="550">
                  <c:v>45.6</c:v>
                </c:pt>
                <c:pt idx="551">
                  <c:v>44.37</c:v>
                </c:pt>
                <c:pt idx="552">
                  <c:v>44</c:v>
                </c:pt>
                <c:pt idx="553">
                  <c:v>44.48</c:v>
                </c:pt>
                <c:pt idx="554">
                  <c:v>45.62</c:v>
                </c:pt>
                <c:pt idx="555">
                  <c:v>45.4</c:v>
                </c:pt>
                <c:pt idx="556">
                  <c:v>45.79</c:v>
                </c:pt>
                <c:pt idx="557">
                  <c:v>42.37</c:v>
                </c:pt>
                <c:pt idx="558">
                  <c:v>42.39</c:v>
                </c:pt>
                <c:pt idx="559">
                  <c:v>42.19</c:v>
                </c:pt>
                <c:pt idx="560">
                  <c:v>43.52</c:v>
                </c:pt>
                <c:pt idx="561">
                  <c:v>42.99</c:v>
                </c:pt>
                <c:pt idx="562">
                  <c:v>43.05</c:v>
                </c:pt>
                <c:pt idx="563">
                  <c:v>41.61</c:v>
                </c:pt>
                <c:pt idx="564">
                  <c:v>42.34</c:v>
                </c:pt>
                <c:pt idx="565">
                  <c:v>45</c:v>
                </c:pt>
                <c:pt idx="566">
                  <c:v>44.3</c:v>
                </c:pt>
                <c:pt idx="567">
                  <c:v>43.97</c:v>
                </c:pt>
                <c:pt idx="568">
                  <c:v>43.37</c:v>
                </c:pt>
                <c:pt idx="569">
                  <c:v>44.05</c:v>
                </c:pt>
                <c:pt idx="570">
                  <c:v>45.27</c:v>
                </c:pt>
                <c:pt idx="571">
                  <c:v>44.53</c:v>
                </c:pt>
                <c:pt idx="572">
                  <c:v>45.57</c:v>
                </c:pt>
                <c:pt idx="573">
                  <c:v>45.01</c:v>
                </c:pt>
                <c:pt idx="574">
                  <c:v>44.19</c:v>
                </c:pt>
                <c:pt idx="575">
                  <c:v>43.87</c:v>
                </c:pt>
                <c:pt idx="576">
                  <c:v>43.64</c:v>
                </c:pt>
                <c:pt idx="577">
                  <c:v>43.6</c:v>
                </c:pt>
                <c:pt idx="578">
                  <c:v>44.75</c:v>
                </c:pt>
                <c:pt idx="579">
                  <c:v>43.5</c:v>
                </c:pt>
                <c:pt idx="580">
                  <c:v>44.64</c:v>
                </c:pt>
                <c:pt idx="581">
                  <c:v>44.84</c:v>
                </c:pt>
                <c:pt idx="582">
                  <c:v>44.67</c:v>
                </c:pt>
                <c:pt idx="583">
                  <c:v>45.62</c:v>
                </c:pt>
                <c:pt idx="584">
                  <c:v>47.98</c:v>
                </c:pt>
                <c:pt idx="585">
                  <c:v>47.92</c:v>
                </c:pt>
                <c:pt idx="586">
                  <c:v>47.52</c:v>
                </c:pt>
                <c:pt idx="587">
                  <c:v>46.66</c:v>
                </c:pt>
                <c:pt idx="588">
                  <c:v>48.89</c:v>
                </c:pt>
                <c:pt idx="589">
                  <c:v>49.55</c:v>
                </c:pt>
                <c:pt idx="590">
                  <c:v>48.76</c:v>
                </c:pt>
                <c:pt idx="591">
                  <c:v>49.23</c:v>
                </c:pt>
                <c:pt idx="592">
                  <c:v>49.38</c:v>
                </c:pt>
                <c:pt idx="593">
                  <c:v>49.76</c:v>
                </c:pt>
                <c:pt idx="594">
                  <c:v>49.51</c:v>
                </c:pt>
                <c:pt idx="595">
                  <c:v>48.6</c:v>
                </c:pt>
                <c:pt idx="596">
                  <c:v>49.28</c:v>
                </c:pt>
                <c:pt idx="597">
                  <c:v>49.3</c:v>
                </c:pt>
                <c:pt idx="598">
                  <c:v>49.31</c:v>
                </c:pt>
                <c:pt idx="599">
                  <c:v>48.05</c:v>
                </c:pt>
                <c:pt idx="600">
                  <c:v>47.74</c:v>
                </c:pt>
                <c:pt idx="601">
                  <c:v>48.73</c:v>
                </c:pt>
                <c:pt idx="602">
                  <c:v>48.67</c:v>
                </c:pt>
                <c:pt idx="603">
                  <c:v>46.63</c:v>
                </c:pt>
                <c:pt idx="604">
                  <c:v>43.16</c:v>
                </c:pt>
                <c:pt idx="605">
                  <c:v>42.03</c:v>
                </c:pt>
                <c:pt idx="606">
                  <c:v>44.04</c:v>
                </c:pt>
                <c:pt idx="607">
                  <c:v>43.61</c:v>
                </c:pt>
                <c:pt idx="608">
                  <c:v>43.19</c:v>
                </c:pt>
                <c:pt idx="609">
                  <c:v>42.76</c:v>
                </c:pt>
                <c:pt idx="610">
                  <c:v>42.56</c:v>
                </c:pt>
                <c:pt idx="611">
                  <c:v>40.880000000000003</c:v>
                </c:pt>
                <c:pt idx="612">
                  <c:v>40.090000000000003</c:v>
                </c:pt>
                <c:pt idx="613">
                  <c:v>40.22</c:v>
                </c:pt>
                <c:pt idx="614">
                  <c:v>40.98</c:v>
                </c:pt>
                <c:pt idx="615">
                  <c:v>41.32</c:v>
                </c:pt>
                <c:pt idx="616">
                  <c:v>40.83</c:v>
                </c:pt>
                <c:pt idx="617">
                  <c:v>41.48</c:v>
                </c:pt>
                <c:pt idx="618">
                  <c:v>41.39</c:v>
                </c:pt>
                <c:pt idx="619">
                  <c:v>41.22</c:v>
                </c:pt>
                <c:pt idx="620">
                  <c:v>39.61</c:v>
                </c:pt>
                <c:pt idx="621">
                  <c:v>40.340000000000003</c:v>
                </c:pt>
                <c:pt idx="622">
                  <c:v>40.340000000000003</c:v>
                </c:pt>
                <c:pt idx="623">
                  <c:v>40.93</c:v>
                </c:pt>
                <c:pt idx="624">
                  <c:v>40.799999999999997</c:v>
                </c:pt>
                <c:pt idx="625">
                  <c:v>40.69</c:v>
                </c:pt>
                <c:pt idx="626">
                  <c:v>39.96</c:v>
                </c:pt>
                <c:pt idx="627">
                  <c:v>39.700000000000003</c:v>
                </c:pt>
                <c:pt idx="628">
                  <c:v>37.81</c:v>
                </c:pt>
                <c:pt idx="629">
                  <c:v>37.020000000000003</c:v>
                </c:pt>
                <c:pt idx="630">
                  <c:v>37.090000000000003</c:v>
                </c:pt>
                <c:pt idx="631">
                  <c:v>37.06</c:v>
                </c:pt>
                <c:pt idx="632">
                  <c:v>37.19</c:v>
                </c:pt>
                <c:pt idx="633">
                  <c:v>37.49</c:v>
                </c:pt>
                <c:pt idx="634">
                  <c:v>39.76</c:v>
                </c:pt>
                <c:pt idx="635">
                  <c:v>38.380000000000003</c:v>
                </c:pt>
                <c:pt idx="636">
                  <c:v>39.44</c:v>
                </c:pt>
                <c:pt idx="637">
                  <c:v>40.96</c:v>
                </c:pt>
                <c:pt idx="638">
                  <c:v>43.68</c:v>
                </c:pt>
                <c:pt idx="639">
                  <c:v>44.63</c:v>
                </c:pt>
                <c:pt idx="640">
                  <c:v>45.82</c:v>
                </c:pt>
                <c:pt idx="641">
                  <c:v>46.08</c:v>
                </c:pt>
                <c:pt idx="642">
                  <c:v>45.89</c:v>
                </c:pt>
                <c:pt idx="643">
                  <c:v>46.26</c:v>
                </c:pt>
                <c:pt idx="644">
                  <c:v>44.89</c:v>
                </c:pt>
                <c:pt idx="645">
                  <c:v>44.7</c:v>
                </c:pt>
                <c:pt idx="646">
                  <c:v>44.89</c:v>
                </c:pt>
                <c:pt idx="647">
                  <c:v>43.09</c:v>
                </c:pt>
                <c:pt idx="648">
                  <c:v>42.2</c:v>
                </c:pt>
                <c:pt idx="649">
                  <c:v>40.909999999999997</c:v>
                </c:pt>
                <c:pt idx="650">
                  <c:v>40.869999999999997</c:v>
                </c:pt>
                <c:pt idx="651">
                  <c:v>42.28</c:v>
                </c:pt>
                <c:pt idx="652">
                  <c:v>42.26</c:v>
                </c:pt>
                <c:pt idx="653">
                  <c:v>43.1</c:v>
                </c:pt>
                <c:pt idx="654">
                  <c:v>43.7</c:v>
                </c:pt>
                <c:pt idx="655">
                  <c:v>45.27</c:v>
                </c:pt>
                <c:pt idx="656">
                  <c:v>44.38</c:v>
                </c:pt>
                <c:pt idx="657">
                  <c:v>45.36</c:v>
                </c:pt>
                <c:pt idx="658">
                  <c:v>43.87</c:v>
                </c:pt>
                <c:pt idx="659">
                  <c:v>44.74</c:v>
                </c:pt>
                <c:pt idx="660">
                  <c:v>42.86</c:v>
                </c:pt>
                <c:pt idx="661">
                  <c:v>41.83</c:v>
                </c:pt>
                <c:pt idx="662">
                  <c:v>42.72</c:v>
                </c:pt>
                <c:pt idx="663">
                  <c:v>44.6</c:v>
                </c:pt>
                <c:pt idx="664">
                  <c:v>47.26</c:v>
                </c:pt>
                <c:pt idx="665">
                  <c:v>47.96</c:v>
                </c:pt>
                <c:pt idx="666">
                  <c:v>48.99</c:v>
                </c:pt>
                <c:pt idx="667">
                  <c:v>50.28</c:v>
                </c:pt>
                <c:pt idx="668">
                  <c:v>49.74</c:v>
                </c:pt>
                <c:pt idx="669">
                  <c:v>48.84</c:v>
                </c:pt>
                <c:pt idx="670">
                  <c:v>47.12</c:v>
                </c:pt>
                <c:pt idx="671">
                  <c:v>47.68</c:v>
                </c:pt>
                <c:pt idx="672">
                  <c:v>50.02</c:v>
                </c:pt>
                <c:pt idx="673">
                  <c:v>51.16</c:v>
                </c:pt>
                <c:pt idx="674">
                  <c:v>50.72</c:v>
                </c:pt>
                <c:pt idx="675">
                  <c:v>49.65</c:v>
                </c:pt>
                <c:pt idx="676">
                  <c:v>50.56</c:v>
                </c:pt>
                <c:pt idx="677">
                  <c:v>49.94</c:v>
                </c:pt>
                <c:pt idx="678">
                  <c:v>49.48</c:v>
                </c:pt>
                <c:pt idx="679">
                  <c:v>48.55</c:v>
                </c:pt>
                <c:pt idx="680">
                  <c:v>51</c:v>
                </c:pt>
                <c:pt idx="681">
                  <c:v>49.44</c:v>
                </c:pt>
                <c:pt idx="682">
                  <c:v>50.48</c:v>
                </c:pt>
                <c:pt idx="683">
                  <c:v>52.98</c:v>
                </c:pt>
                <c:pt idx="684">
                  <c:v>52.6</c:v>
                </c:pt>
                <c:pt idx="685">
                  <c:v>50.72</c:v>
                </c:pt>
                <c:pt idx="686">
                  <c:v>50.74</c:v>
                </c:pt>
                <c:pt idx="687">
                  <c:v>52.1</c:v>
                </c:pt>
                <c:pt idx="688">
                  <c:v>52.54</c:v>
                </c:pt>
                <c:pt idx="689">
                  <c:v>49.75</c:v>
                </c:pt>
                <c:pt idx="690">
                  <c:v>49.67</c:v>
                </c:pt>
                <c:pt idx="691">
                  <c:v>49.26</c:v>
                </c:pt>
                <c:pt idx="692">
                  <c:v>49.77</c:v>
                </c:pt>
                <c:pt idx="693">
                  <c:v>50.66</c:v>
                </c:pt>
                <c:pt idx="694">
                  <c:v>50.64</c:v>
                </c:pt>
                <c:pt idx="695">
                  <c:v>51.1</c:v>
                </c:pt>
                <c:pt idx="696">
                  <c:v>50.3</c:v>
                </c:pt>
                <c:pt idx="697">
                  <c:v>49.14</c:v>
                </c:pt>
                <c:pt idx="698">
                  <c:v>46.49</c:v>
                </c:pt>
                <c:pt idx="699">
                  <c:v>48</c:v>
                </c:pt>
                <c:pt idx="700">
                  <c:v>47.97</c:v>
                </c:pt>
                <c:pt idx="701">
                  <c:v>47.3</c:v>
                </c:pt>
                <c:pt idx="702">
                  <c:v>48.35</c:v>
                </c:pt>
                <c:pt idx="703">
                  <c:v>44.61</c:v>
                </c:pt>
                <c:pt idx="704">
                  <c:v>45.31</c:v>
                </c:pt>
                <c:pt idx="705">
                  <c:v>45.02</c:v>
                </c:pt>
                <c:pt idx="706">
                  <c:v>48.32</c:v>
                </c:pt>
                <c:pt idx="707">
                  <c:v>50.66</c:v>
                </c:pt>
                <c:pt idx="708">
                  <c:v>49.24</c:v>
                </c:pt>
                <c:pt idx="709">
                  <c:v>54.18</c:v>
                </c:pt>
                <c:pt idx="710">
                  <c:v>54.7</c:v>
                </c:pt>
                <c:pt idx="711">
                  <c:v>52.1</c:v>
                </c:pt>
                <c:pt idx="712">
                  <c:v>54.7</c:v>
                </c:pt>
                <c:pt idx="713">
                  <c:v>54.74</c:v>
                </c:pt>
                <c:pt idx="714">
                  <c:v>54.8</c:v>
                </c:pt>
                <c:pt idx="715">
                  <c:v>55.08</c:v>
                </c:pt>
                <c:pt idx="716">
                  <c:v>55.64</c:v>
                </c:pt>
                <c:pt idx="717">
                  <c:v>55.88</c:v>
                </c:pt>
                <c:pt idx="718">
                  <c:v>56.04</c:v>
                </c:pt>
                <c:pt idx="719">
                  <c:v>54.44</c:v>
                </c:pt>
                <c:pt idx="720">
                  <c:v>55.52</c:v>
                </c:pt>
                <c:pt idx="721">
                  <c:v>57.18</c:v>
                </c:pt>
                <c:pt idx="722">
                  <c:v>58.16</c:v>
                </c:pt>
                <c:pt idx="723">
                  <c:v>56.84</c:v>
                </c:pt>
                <c:pt idx="724">
                  <c:v>57.62</c:v>
                </c:pt>
                <c:pt idx="725">
                  <c:v>58</c:v>
                </c:pt>
                <c:pt idx="726">
                  <c:v>57.88</c:v>
                </c:pt>
                <c:pt idx="727">
                  <c:v>59.42</c:v>
                </c:pt>
                <c:pt idx="728">
                  <c:v>59.02</c:v>
                </c:pt>
                <c:pt idx="729">
                  <c:v>56.34</c:v>
                </c:pt>
                <c:pt idx="730">
                  <c:v>55.44</c:v>
                </c:pt>
                <c:pt idx="731">
                  <c:v>56.48</c:v>
                </c:pt>
                <c:pt idx="732">
                  <c:v>56.24</c:v>
                </c:pt>
                <c:pt idx="733">
                  <c:v>55.12</c:v>
                </c:pt>
                <c:pt idx="734">
                  <c:v>55.58</c:v>
                </c:pt>
                <c:pt idx="735">
                  <c:v>57.94</c:v>
                </c:pt>
                <c:pt idx="736">
                  <c:v>58.42</c:v>
                </c:pt>
                <c:pt idx="737">
                  <c:v>58.38</c:v>
                </c:pt>
                <c:pt idx="738">
                  <c:v>56.56</c:v>
                </c:pt>
                <c:pt idx="739">
                  <c:v>57.74</c:v>
                </c:pt>
                <c:pt idx="740">
                  <c:v>56.86</c:v>
                </c:pt>
                <c:pt idx="741">
                  <c:v>59</c:v>
                </c:pt>
                <c:pt idx="742">
                  <c:v>59.98</c:v>
                </c:pt>
                <c:pt idx="743">
                  <c:v>60.38</c:v>
                </c:pt>
                <c:pt idx="744">
                  <c:v>60.62</c:v>
                </c:pt>
                <c:pt idx="745">
                  <c:v>61.24</c:v>
                </c:pt>
                <c:pt idx="746">
                  <c:v>62.8</c:v>
                </c:pt>
                <c:pt idx="747">
                  <c:v>65.5</c:v>
                </c:pt>
                <c:pt idx="748">
                  <c:v>65</c:v>
                </c:pt>
                <c:pt idx="749">
                  <c:v>64.3</c:v>
                </c:pt>
                <c:pt idx="750">
                  <c:v>64.02</c:v>
                </c:pt>
                <c:pt idx="751">
                  <c:v>64.58</c:v>
                </c:pt>
                <c:pt idx="752">
                  <c:v>64.239999999999995</c:v>
                </c:pt>
                <c:pt idx="753">
                  <c:v>64.08</c:v>
                </c:pt>
                <c:pt idx="754">
                  <c:v>62.96</c:v>
                </c:pt>
                <c:pt idx="755">
                  <c:v>62.7</c:v>
                </c:pt>
                <c:pt idx="756">
                  <c:v>62.2</c:v>
                </c:pt>
                <c:pt idx="757">
                  <c:v>62.6</c:v>
                </c:pt>
                <c:pt idx="758">
                  <c:v>63.22</c:v>
                </c:pt>
                <c:pt idx="759">
                  <c:v>63.16</c:v>
                </c:pt>
                <c:pt idx="760">
                  <c:v>64.7</c:v>
                </c:pt>
                <c:pt idx="761">
                  <c:v>63.08</c:v>
                </c:pt>
                <c:pt idx="762">
                  <c:v>65.180000000000007</c:v>
                </c:pt>
                <c:pt idx="763">
                  <c:v>66.06</c:v>
                </c:pt>
                <c:pt idx="764">
                  <c:v>66.819999999999993</c:v>
                </c:pt>
                <c:pt idx="765">
                  <c:v>67.16</c:v>
                </c:pt>
                <c:pt idx="766">
                  <c:v>69.28</c:v>
                </c:pt>
                <c:pt idx="767">
                  <c:v>66.319999999999993</c:v>
                </c:pt>
                <c:pt idx="768">
                  <c:v>65.14</c:v>
                </c:pt>
                <c:pt idx="769">
                  <c:v>65.52</c:v>
                </c:pt>
                <c:pt idx="770">
                  <c:v>65.62</c:v>
                </c:pt>
                <c:pt idx="771">
                  <c:v>64.08</c:v>
                </c:pt>
                <c:pt idx="772">
                  <c:v>64.599999999999994</c:v>
                </c:pt>
                <c:pt idx="773">
                  <c:v>62.72</c:v>
                </c:pt>
                <c:pt idx="774">
                  <c:v>67</c:v>
                </c:pt>
                <c:pt idx="775">
                  <c:v>66.56</c:v>
                </c:pt>
                <c:pt idx="776">
                  <c:v>66.16</c:v>
                </c:pt>
                <c:pt idx="777">
                  <c:v>68.760000000000005</c:v>
                </c:pt>
                <c:pt idx="778">
                  <c:v>67.8</c:v>
                </c:pt>
                <c:pt idx="779">
                  <c:v>68.34</c:v>
                </c:pt>
                <c:pt idx="780">
                  <c:v>69.040000000000006</c:v>
                </c:pt>
                <c:pt idx="781">
                  <c:v>69.16</c:v>
                </c:pt>
                <c:pt idx="782">
                  <c:v>68.540000000000006</c:v>
                </c:pt>
                <c:pt idx="783">
                  <c:v>67.66</c:v>
                </c:pt>
                <c:pt idx="784">
                  <c:v>66.459999999999994</c:v>
                </c:pt>
                <c:pt idx="785">
                  <c:v>65.3</c:v>
                </c:pt>
                <c:pt idx="786">
                  <c:v>66.02</c:v>
                </c:pt>
                <c:pt idx="787">
                  <c:v>68.16</c:v>
                </c:pt>
                <c:pt idx="788">
                  <c:v>67.599999999999994</c:v>
                </c:pt>
                <c:pt idx="789">
                  <c:v>66.28</c:v>
                </c:pt>
                <c:pt idx="790">
                  <c:v>63.68</c:v>
                </c:pt>
                <c:pt idx="791">
                  <c:v>62.9</c:v>
                </c:pt>
                <c:pt idx="792">
                  <c:v>63.9</c:v>
                </c:pt>
                <c:pt idx="793">
                  <c:v>62.12</c:v>
                </c:pt>
                <c:pt idx="794">
                  <c:v>61.22</c:v>
                </c:pt>
                <c:pt idx="795">
                  <c:v>60.18</c:v>
                </c:pt>
                <c:pt idx="796">
                  <c:v>60.62</c:v>
                </c:pt>
                <c:pt idx="797">
                  <c:v>61.1</c:v>
                </c:pt>
                <c:pt idx="798">
                  <c:v>61.02</c:v>
                </c:pt>
                <c:pt idx="799">
                  <c:v>60.24</c:v>
                </c:pt>
                <c:pt idx="800">
                  <c:v>59.74</c:v>
                </c:pt>
                <c:pt idx="801">
                  <c:v>58.56</c:v>
                </c:pt>
                <c:pt idx="802">
                  <c:v>58.28</c:v>
                </c:pt>
                <c:pt idx="803">
                  <c:v>58.8</c:v>
                </c:pt>
                <c:pt idx="804">
                  <c:v>58.82</c:v>
                </c:pt>
                <c:pt idx="805">
                  <c:v>57.94</c:v>
                </c:pt>
                <c:pt idx="806">
                  <c:v>56.4</c:v>
                </c:pt>
                <c:pt idx="807">
                  <c:v>57.02</c:v>
                </c:pt>
                <c:pt idx="808">
                  <c:v>56.44</c:v>
                </c:pt>
                <c:pt idx="809">
                  <c:v>56.96</c:v>
                </c:pt>
                <c:pt idx="810">
                  <c:v>55.88</c:v>
                </c:pt>
                <c:pt idx="811">
                  <c:v>55.64</c:v>
                </c:pt>
                <c:pt idx="812">
                  <c:v>54.82</c:v>
                </c:pt>
                <c:pt idx="813">
                  <c:v>54.2</c:v>
                </c:pt>
                <c:pt idx="814">
                  <c:v>53.02</c:v>
                </c:pt>
                <c:pt idx="815">
                  <c:v>52.94</c:v>
                </c:pt>
                <c:pt idx="816">
                  <c:v>52.26</c:v>
                </c:pt>
                <c:pt idx="817">
                  <c:v>53.82</c:v>
                </c:pt>
                <c:pt idx="818">
                  <c:v>55</c:v>
                </c:pt>
                <c:pt idx="819">
                  <c:v>55.24</c:v>
                </c:pt>
                <c:pt idx="820">
                  <c:v>54.36</c:v>
                </c:pt>
                <c:pt idx="821">
                  <c:v>52.68</c:v>
                </c:pt>
                <c:pt idx="822">
                  <c:v>51.66</c:v>
                </c:pt>
                <c:pt idx="823">
                  <c:v>53.02</c:v>
                </c:pt>
                <c:pt idx="824">
                  <c:v>51.7</c:v>
                </c:pt>
                <c:pt idx="825">
                  <c:v>51.78</c:v>
                </c:pt>
                <c:pt idx="826">
                  <c:v>54.6</c:v>
                </c:pt>
                <c:pt idx="827">
                  <c:v>54.64</c:v>
                </c:pt>
                <c:pt idx="828">
                  <c:v>55.18</c:v>
                </c:pt>
                <c:pt idx="829">
                  <c:v>55.18</c:v>
                </c:pt>
                <c:pt idx="830">
                  <c:v>55.26</c:v>
                </c:pt>
                <c:pt idx="831">
                  <c:v>55.6</c:v>
                </c:pt>
                <c:pt idx="832">
                  <c:v>54.94</c:v>
                </c:pt>
                <c:pt idx="833">
                  <c:v>54.02</c:v>
                </c:pt>
                <c:pt idx="834">
                  <c:v>54.82</c:v>
                </c:pt>
                <c:pt idx="835">
                  <c:v>54.86</c:v>
                </c:pt>
                <c:pt idx="836">
                  <c:v>54.2</c:v>
                </c:pt>
                <c:pt idx="837">
                  <c:v>54.62</c:v>
                </c:pt>
                <c:pt idx="838">
                  <c:v>54.34</c:v>
                </c:pt>
                <c:pt idx="839">
                  <c:v>54.18</c:v>
                </c:pt>
                <c:pt idx="840">
                  <c:v>54.58</c:v>
                </c:pt>
                <c:pt idx="841">
                  <c:v>54.66</c:v>
                </c:pt>
                <c:pt idx="842">
                  <c:v>55.5</c:v>
                </c:pt>
                <c:pt idx="843">
                  <c:v>53.92</c:v>
                </c:pt>
                <c:pt idx="844">
                  <c:v>54.9</c:v>
                </c:pt>
                <c:pt idx="845">
                  <c:v>58.48</c:v>
                </c:pt>
                <c:pt idx="846">
                  <c:v>60.06</c:v>
                </c:pt>
                <c:pt idx="847">
                  <c:v>60.66</c:v>
                </c:pt>
                <c:pt idx="848">
                  <c:v>61.88</c:v>
                </c:pt>
                <c:pt idx="849">
                  <c:v>62.06</c:v>
                </c:pt>
                <c:pt idx="850">
                  <c:v>61.6</c:v>
                </c:pt>
                <c:pt idx="851">
                  <c:v>61.2</c:v>
                </c:pt>
                <c:pt idx="852">
                  <c:v>59.76</c:v>
                </c:pt>
                <c:pt idx="853">
                  <c:v>58.62</c:v>
                </c:pt>
                <c:pt idx="854">
                  <c:v>58.74</c:v>
                </c:pt>
                <c:pt idx="855">
                  <c:v>58.8</c:v>
                </c:pt>
                <c:pt idx="856">
                  <c:v>58.74</c:v>
                </c:pt>
                <c:pt idx="857">
                  <c:v>58.28</c:v>
                </c:pt>
                <c:pt idx="858">
                  <c:v>58</c:v>
                </c:pt>
                <c:pt idx="859">
                  <c:v>57.92</c:v>
                </c:pt>
                <c:pt idx="860">
                  <c:v>58.12</c:v>
                </c:pt>
                <c:pt idx="861">
                  <c:v>59.66</c:v>
                </c:pt>
                <c:pt idx="862">
                  <c:v>59.94</c:v>
                </c:pt>
                <c:pt idx="863">
                  <c:v>59.6</c:v>
                </c:pt>
                <c:pt idx="864">
                  <c:v>58.72</c:v>
                </c:pt>
                <c:pt idx="865">
                  <c:v>57.78</c:v>
                </c:pt>
                <c:pt idx="866">
                  <c:v>57.18</c:v>
                </c:pt>
                <c:pt idx="867">
                  <c:v>56.06</c:v>
                </c:pt>
                <c:pt idx="868">
                  <c:v>56.74</c:v>
                </c:pt>
                <c:pt idx="869">
                  <c:v>57.76</c:v>
                </c:pt>
                <c:pt idx="870">
                  <c:v>58.44</c:v>
                </c:pt>
                <c:pt idx="871">
                  <c:v>57.76</c:v>
                </c:pt>
                <c:pt idx="872">
                  <c:v>57.28</c:v>
                </c:pt>
                <c:pt idx="873">
                  <c:v>56.36</c:v>
                </c:pt>
                <c:pt idx="874">
                  <c:v>55.34</c:v>
                </c:pt>
                <c:pt idx="875">
                  <c:v>57.34</c:v>
                </c:pt>
                <c:pt idx="876">
                  <c:v>57.02</c:v>
                </c:pt>
                <c:pt idx="877">
                  <c:v>56.78</c:v>
                </c:pt>
                <c:pt idx="878">
                  <c:v>57.32</c:v>
                </c:pt>
                <c:pt idx="879">
                  <c:v>57.48</c:v>
                </c:pt>
                <c:pt idx="880">
                  <c:v>57.06</c:v>
                </c:pt>
                <c:pt idx="881">
                  <c:v>57.62</c:v>
                </c:pt>
                <c:pt idx="882">
                  <c:v>57.22</c:v>
                </c:pt>
                <c:pt idx="883">
                  <c:v>57.72</c:v>
                </c:pt>
                <c:pt idx="884">
                  <c:v>57.46</c:v>
                </c:pt>
                <c:pt idx="885">
                  <c:v>57.22</c:v>
                </c:pt>
                <c:pt idx="886">
                  <c:v>58.28</c:v>
                </c:pt>
                <c:pt idx="887">
                  <c:v>58.24</c:v>
                </c:pt>
                <c:pt idx="888">
                  <c:v>58.1</c:v>
                </c:pt>
                <c:pt idx="889">
                  <c:v>58.6</c:v>
                </c:pt>
                <c:pt idx="890">
                  <c:v>58.32</c:v>
                </c:pt>
                <c:pt idx="891">
                  <c:v>57.94</c:v>
                </c:pt>
                <c:pt idx="892">
                  <c:v>57.12</c:v>
                </c:pt>
                <c:pt idx="893">
                  <c:v>56.84</c:v>
                </c:pt>
                <c:pt idx="894">
                  <c:v>56.8</c:v>
                </c:pt>
                <c:pt idx="895">
                  <c:v>57.6</c:v>
                </c:pt>
                <c:pt idx="896">
                  <c:v>58.92</c:v>
                </c:pt>
                <c:pt idx="897">
                  <c:v>59.24</c:v>
                </c:pt>
                <c:pt idx="898">
                  <c:v>58.3</c:v>
                </c:pt>
                <c:pt idx="899">
                  <c:v>58.18</c:v>
                </c:pt>
                <c:pt idx="900">
                  <c:v>57.66</c:v>
                </c:pt>
                <c:pt idx="901">
                  <c:v>57.46</c:v>
                </c:pt>
                <c:pt idx="902">
                  <c:v>58.12</c:v>
                </c:pt>
                <c:pt idx="903">
                  <c:v>58.04</c:v>
                </c:pt>
                <c:pt idx="904">
                  <c:v>57</c:v>
                </c:pt>
                <c:pt idx="905">
                  <c:v>55.5</c:v>
                </c:pt>
                <c:pt idx="906">
                  <c:v>54.96</c:v>
                </c:pt>
                <c:pt idx="907">
                  <c:v>54.28</c:v>
                </c:pt>
                <c:pt idx="908">
                  <c:v>53.58</c:v>
                </c:pt>
                <c:pt idx="909">
                  <c:v>53.3</c:v>
                </c:pt>
                <c:pt idx="910">
                  <c:v>52.5</c:v>
                </c:pt>
                <c:pt idx="911">
                  <c:v>52.76</c:v>
                </c:pt>
                <c:pt idx="912">
                  <c:v>51.96</c:v>
                </c:pt>
                <c:pt idx="913">
                  <c:v>51.6</c:v>
                </c:pt>
                <c:pt idx="914">
                  <c:v>51.58</c:v>
                </c:pt>
                <c:pt idx="915">
                  <c:v>50.94</c:v>
                </c:pt>
                <c:pt idx="916">
                  <c:v>50.54</c:v>
                </c:pt>
                <c:pt idx="917">
                  <c:v>51.74</c:v>
                </c:pt>
                <c:pt idx="918">
                  <c:v>51.26</c:v>
                </c:pt>
                <c:pt idx="919">
                  <c:v>51.42</c:v>
                </c:pt>
                <c:pt idx="920">
                  <c:v>51</c:v>
                </c:pt>
                <c:pt idx="921">
                  <c:v>50.28</c:v>
                </c:pt>
                <c:pt idx="922">
                  <c:v>51.48</c:v>
                </c:pt>
                <c:pt idx="923">
                  <c:v>51.02</c:v>
                </c:pt>
                <c:pt idx="924">
                  <c:v>50.96</c:v>
                </c:pt>
                <c:pt idx="925">
                  <c:v>50.92</c:v>
                </c:pt>
                <c:pt idx="926">
                  <c:v>51</c:v>
                </c:pt>
                <c:pt idx="927">
                  <c:v>51.5</c:v>
                </c:pt>
                <c:pt idx="928">
                  <c:v>51.34</c:v>
                </c:pt>
                <c:pt idx="929">
                  <c:v>53.5</c:v>
                </c:pt>
                <c:pt idx="930">
                  <c:v>52.36</c:v>
                </c:pt>
                <c:pt idx="931">
                  <c:v>50.22</c:v>
                </c:pt>
                <c:pt idx="932">
                  <c:v>51.34</c:v>
                </c:pt>
                <c:pt idx="933">
                  <c:v>51.5</c:v>
                </c:pt>
                <c:pt idx="934">
                  <c:v>50.44</c:v>
                </c:pt>
                <c:pt idx="935">
                  <c:v>50.52</c:v>
                </c:pt>
                <c:pt idx="936">
                  <c:v>50.14</c:v>
                </c:pt>
                <c:pt idx="937">
                  <c:v>50.1</c:v>
                </c:pt>
                <c:pt idx="938">
                  <c:v>50.36</c:v>
                </c:pt>
                <c:pt idx="939">
                  <c:v>50.36</c:v>
                </c:pt>
                <c:pt idx="940">
                  <c:v>49.5</c:v>
                </c:pt>
                <c:pt idx="941">
                  <c:v>50.84</c:v>
                </c:pt>
                <c:pt idx="942">
                  <c:v>49.7</c:v>
                </c:pt>
                <c:pt idx="943">
                  <c:v>48.87</c:v>
                </c:pt>
                <c:pt idx="944">
                  <c:v>49.21</c:v>
                </c:pt>
                <c:pt idx="945">
                  <c:v>47.82</c:v>
                </c:pt>
                <c:pt idx="946">
                  <c:v>47.95</c:v>
                </c:pt>
                <c:pt idx="947">
                  <c:v>48.23</c:v>
                </c:pt>
                <c:pt idx="948">
                  <c:v>48.18</c:v>
                </c:pt>
                <c:pt idx="949">
                  <c:v>47.95</c:v>
                </c:pt>
                <c:pt idx="950">
                  <c:v>49.2</c:v>
                </c:pt>
                <c:pt idx="951">
                  <c:v>49.44</c:v>
                </c:pt>
                <c:pt idx="952">
                  <c:v>50.1</c:v>
                </c:pt>
                <c:pt idx="953">
                  <c:v>50.78</c:v>
                </c:pt>
                <c:pt idx="954">
                  <c:v>51.44</c:v>
                </c:pt>
                <c:pt idx="955">
                  <c:v>51.32</c:v>
                </c:pt>
                <c:pt idx="956">
                  <c:v>52.04</c:v>
                </c:pt>
                <c:pt idx="957">
                  <c:v>51.82</c:v>
                </c:pt>
                <c:pt idx="958">
                  <c:v>49.61</c:v>
                </c:pt>
                <c:pt idx="959">
                  <c:v>50.32</c:v>
                </c:pt>
                <c:pt idx="960">
                  <c:v>49.72</c:v>
                </c:pt>
                <c:pt idx="961">
                  <c:v>49.55</c:v>
                </c:pt>
                <c:pt idx="962">
                  <c:v>50.54</c:v>
                </c:pt>
                <c:pt idx="963">
                  <c:v>51.7</c:v>
                </c:pt>
                <c:pt idx="964">
                  <c:v>52.54</c:v>
                </c:pt>
                <c:pt idx="965">
                  <c:v>52.16</c:v>
                </c:pt>
                <c:pt idx="966">
                  <c:v>51.3</c:v>
                </c:pt>
                <c:pt idx="967">
                  <c:v>51.14</c:v>
                </c:pt>
                <c:pt idx="968">
                  <c:v>51</c:v>
                </c:pt>
                <c:pt idx="969">
                  <c:v>51.22</c:v>
                </c:pt>
                <c:pt idx="970">
                  <c:v>51.9</c:v>
                </c:pt>
                <c:pt idx="971">
                  <c:v>53.32</c:v>
                </c:pt>
                <c:pt idx="972">
                  <c:v>50.58</c:v>
                </c:pt>
                <c:pt idx="973">
                  <c:v>50.64</c:v>
                </c:pt>
                <c:pt idx="974">
                  <c:v>51.82</c:v>
                </c:pt>
                <c:pt idx="975">
                  <c:v>52.2</c:v>
                </c:pt>
                <c:pt idx="976">
                  <c:v>51.24</c:v>
                </c:pt>
                <c:pt idx="977">
                  <c:v>51.98</c:v>
                </c:pt>
                <c:pt idx="978">
                  <c:v>51.66</c:v>
                </c:pt>
                <c:pt idx="979">
                  <c:v>52.12</c:v>
                </c:pt>
                <c:pt idx="980">
                  <c:v>51.58</c:v>
                </c:pt>
                <c:pt idx="981">
                  <c:v>50.84</c:v>
                </c:pt>
                <c:pt idx="982">
                  <c:v>50.02</c:v>
                </c:pt>
                <c:pt idx="983">
                  <c:v>47.93</c:v>
                </c:pt>
                <c:pt idx="984">
                  <c:v>47.92</c:v>
                </c:pt>
                <c:pt idx="985">
                  <c:v>47.46</c:v>
                </c:pt>
                <c:pt idx="986">
                  <c:v>46.61</c:v>
                </c:pt>
                <c:pt idx="987">
                  <c:v>48.09</c:v>
                </c:pt>
                <c:pt idx="988">
                  <c:v>47.26</c:v>
                </c:pt>
                <c:pt idx="989">
                  <c:v>48.15</c:v>
                </c:pt>
                <c:pt idx="990">
                  <c:v>47.34</c:v>
                </c:pt>
                <c:pt idx="991">
                  <c:v>48.67</c:v>
                </c:pt>
                <c:pt idx="992">
                  <c:v>49.59</c:v>
                </c:pt>
                <c:pt idx="993">
                  <c:v>48.67</c:v>
                </c:pt>
                <c:pt idx="994">
                  <c:v>47.65</c:v>
                </c:pt>
                <c:pt idx="995">
                  <c:v>48.43</c:v>
                </c:pt>
                <c:pt idx="996">
                  <c:v>47.35</c:v>
                </c:pt>
                <c:pt idx="997">
                  <c:v>47.78</c:v>
                </c:pt>
                <c:pt idx="998">
                  <c:v>48.15</c:v>
                </c:pt>
                <c:pt idx="999">
                  <c:v>47.04</c:v>
                </c:pt>
                <c:pt idx="1000">
                  <c:v>48</c:v>
                </c:pt>
                <c:pt idx="1001">
                  <c:v>48.06</c:v>
                </c:pt>
                <c:pt idx="1002">
                  <c:v>47.82</c:v>
                </c:pt>
                <c:pt idx="1003">
                  <c:v>48.64</c:v>
                </c:pt>
                <c:pt idx="1004">
                  <c:v>48.62</c:v>
                </c:pt>
                <c:pt idx="1005">
                  <c:v>50</c:v>
                </c:pt>
                <c:pt idx="1006">
                  <c:v>50.14</c:v>
                </c:pt>
                <c:pt idx="1007">
                  <c:v>50.3</c:v>
                </c:pt>
                <c:pt idx="1008">
                  <c:v>49.73</c:v>
                </c:pt>
                <c:pt idx="1009">
                  <c:v>48.21</c:v>
                </c:pt>
                <c:pt idx="1010">
                  <c:v>48.38</c:v>
                </c:pt>
                <c:pt idx="1011">
                  <c:v>47.56</c:v>
                </c:pt>
                <c:pt idx="1012">
                  <c:v>48.5</c:v>
                </c:pt>
                <c:pt idx="1013">
                  <c:v>49</c:v>
                </c:pt>
                <c:pt idx="1014">
                  <c:v>48.71</c:v>
                </c:pt>
                <c:pt idx="1015">
                  <c:v>48.8</c:v>
                </c:pt>
                <c:pt idx="1016">
                  <c:v>47.88</c:v>
                </c:pt>
                <c:pt idx="1017">
                  <c:v>47.58</c:v>
                </c:pt>
                <c:pt idx="1018">
                  <c:v>46.46</c:v>
                </c:pt>
                <c:pt idx="1019">
                  <c:v>46.61</c:v>
                </c:pt>
                <c:pt idx="1020">
                  <c:v>44.9</c:v>
                </c:pt>
                <c:pt idx="1021">
                  <c:v>44</c:v>
                </c:pt>
                <c:pt idx="1022">
                  <c:v>43.2</c:v>
                </c:pt>
                <c:pt idx="1023">
                  <c:v>42.59</c:v>
                </c:pt>
                <c:pt idx="1024">
                  <c:v>41.71</c:v>
                </c:pt>
                <c:pt idx="1025">
                  <c:v>41.09</c:v>
                </c:pt>
                <c:pt idx="1026">
                  <c:v>41.16</c:v>
                </c:pt>
                <c:pt idx="1027">
                  <c:v>41.01</c:v>
                </c:pt>
                <c:pt idx="1028">
                  <c:v>41.46</c:v>
                </c:pt>
                <c:pt idx="1029">
                  <c:v>41.9</c:v>
                </c:pt>
                <c:pt idx="1030">
                  <c:v>41.97</c:v>
                </c:pt>
                <c:pt idx="1031">
                  <c:v>41.69</c:v>
                </c:pt>
                <c:pt idx="1032">
                  <c:v>41.16</c:v>
                </c:pt>
                <c:pt idx="1033">
                  <c:v>40.6</c:v>
                </c:pt>
                <c:pt idx="1034">
                  <c:v>40.78</c:v>
                </c:pt>
                <c:pt idx="1035">
                  <c:v>41.06</c:v>
                </c:pt>
                <c:pt idx="1036">
                  <c:v>41.08</c:v>
                </c:pt>
                <c:pt idx="1037">
                  <c:v>39.81</c:v>
                </c:pt>
                <c:pt idx="1038">
                  <c:v>39.69</c:v>
                </c:pt>
                <c:pt idx="1039">
                  <c:v>40.49</c:v>
                </c:pt>
                <c:pt idx="1040">
                  <c:v>39.71</c:v>
                </c:pt>
                <c:pt idx="1041">
                  <c:v>39.68</c:v>
                </c:pt>
                <c:pt idx="1042">
                  <c:v>37.549999999999997</c:v>
                </c:pt>
                <c:pt idx="1043">
                  <c:v>37.82</c:v>
                </c:pt>
                <c:pt idx="1044">
                  <c:v>36.369999999999997</c:v>
                </c:pt>
                <c:pt idx="1045">
                  <c:v>36</c:v>
                </c:pt>
                <c:pt idx="1046">
                  <c:v>35.119999999999997</c:v>
                </c:pt>
                <c:pt idx="1047">
                  <c:v>34.36</c:v>
                </c:pt>
                <c:pt idx="1048">
                  <c:v>34.130000000000003</c:v>
                </c:pt>
                <c:pt idx="1049">
                  <c:v>34.9</c:v>
                </c:pt>
                <c:pt idx="1050">
                  <c:v>37</c:v>
                </c:pt>
                <c:pt idx="1051">
                  <c:v>36.9</c:v>
                </c:pt>
                <c:pt idx="1052">
                  <c:v>38.94</c:v>
                </c:pt>
                <c:pt idx="1053">
                  <c:v>37.299999999999997</c:v>
                </c:pt>
                <c:pt idx="1054">
                  <c:v>37.43</c:v>
                </c:pt>
                <c:pt idx="1055">
                  <c:v>37.89</c:v>
                </c:pt>
                <c:pt idx="1056">
                  <c:v>36.74</c:v>
                </c:pt>
                <c:pt idx="1057">
                  <c:v>36.799999999999997</c:v>
                </c:pt>
                <c:pt idx="1058">
                  <c:v>35.35</c:v>
                </c:pt>
                <c:pt idx="1059">
                  <c:v>36.9</c:v>
                </c:pt>
                <c:pt idx="1060">
                  <c:v>36.79</c:v>
                </c:pt>
                <c:pt idx="1061">
                  <c:v>36.96</c:v>
                </c:pt>
                <c:pt idx="1062">
                  <c:v>36.39</c:v>
                </c:pt>
                <c:pt idx="1063">
                  <c:v>36.020000000000003</c:v>
                </c:pt>
                <c:pt idx="1064">
                  <c:v>36.700000000000003</c:v>
                </c:pt>
                <c:pt idx="1065">
                  <c:v>36.43</c:v>
                </c:pt>
                <c:pt idx="1066">
                  <c:v>36.17</c:v>
                </c:pt>
                <c:pt idx="1067">
                  <c:v>35.47</c:v>
                </c:pt>
                <c:pt idx="1068">
                  <c:v>35.61</c:v>
                </c:pt>
                <c:pt idx="1069">
                  <c:v>34.979999999999997</c:v>
                </c:pt>
                <c:pt idx="1070">
                  <c:v>35.049999999999997</c:v>
                </c:pt>
                <c:pt idx="1071">
                  <c:v>35.18</c:v>
                </c:pt>
                <c:pt idx="1072">
                  <c:v>34.74</c:v>
                </c:pt>
                <c:pt idx="1073">
                  <c:v>35.200000000000003</c:v>
                </c:pt>
                <c:pt idx="1074">
                  <c:v>35.200000000000003</c:v>
                </c:pt>
                <c:pt idx="1075">
                  <c:v>34.520000000000003</c:v>
                </c:pt>
                <c:pt idx="1076">
                  <c:v>35.07</c:v>
                </c:pt>
                <c:pt idx="1077">
                  <c:v>36.5</c:v>
                </c:pt>
                <c:pt idx="1078">
                  <c:v>37.22</c:v>
                </c:pt>
                <c:pt idx="1079">
                  <c:v>37.93</c:v>
                </c:pt>
                <c:pt idx="1080">
                  <c:v>36.74</c:v>
                </c:pt>
                <c:pt idx="1081">
                  <c:v>35.21</c:v>
                </c:pt>
                <c:pt idx="1082">
                  <c:v>34.89</c:v>
                </c:pt>
                <c:pt idx="1083">
                  <c:v>34.31</c:v>
                </c:pt>
                <c:pt idx="1084">
                  <c:v>34.47</c:v>
                </c:pt>
                <c:pt idx="1085">
                  <c:v>34.200000000000003</c:v>
                </c:pt>
                <c:pt idx="1086">
                  <c:v>34.47</c:v>
                </c:pt>
                <c:pt idx="1087">
                  <c:v>33.770000000000003</c:v>
                </c:pt>
                <c:pt idx="1088">
                  <c:v>33.39</c:v>
                </c:pt>
                <c:pt idx="1089">
                  <c:v>33.479999999999997</c:v>
                </c:pt>
                <c:pt idx="1090">
                  <c:v>32.479999999999997</c:v>
                </c:pt>
                <c:pt idx="1091">
                  <c:v>32.450000000000003</c:v>
                </c:pt>
                <c:pt idx="1092">
                  <c:v>32.4</c:v>
                </c:pt>
                <c:pt idx="1093">
                  <c:v>32.619999999999997</c:v>
                </c:pt>
                <c:pt idx="1094">
                  <c:v>33.159999999999997</c:v>
                </c:pt>
                <c:pt idx="1095">
                  <c:v>32.53</c:v>
                </c:pt>
                <c:pt idx="1096">
                  <c:v>32.369999999999997</c:v>
                </c:pt>
                <c:pt idx="1097">
                  <c:v>32.04</c:v>
                </c:pt>
                <c:pt idx="1098">
                  <c:v>32.020000000000003</c:v>
                </c:pt>
                <c:pt idx="1099">
                  <c:v>32.229999999999997</c:v>
                </c:pt>
                <c:pt idx="1100">
                  <c:v>32.61</c:v>
                </c:pt>
                <c:pt idx="1101">
                  <c:v>32.950000000000003</c:v>
                </c:pt>
                <c:pt idx="1102">
                  <c:v>32.880000000000003</c:v>
                </c:pt>
                <c:pt idx="1103">
                  <c:v>33.479999999999997</c:v>
                </c:pt>
                <c:pt idx="1104">
                  <c:v>33.89</c:v>
                </c:pt>
                <c:pt idx="1105">
                  <c:v>32.700000000000003</c:v>
                </c:pt>
                <c:pt idx="1106">
                  <c:v>31.97</c:v>
                </c:pt>
                <c:pt idx="1107">
                  <c:v>32.28</c:v>
                </c:pt>
                <c:pt idx="1108">
                  <c:v>32.07</c:v>
                </c:pt>
                <c:pt idx="1109">
                  <c:v>32.380000000000003</c:v>
                </c:pt>
                <c:pt idx="1110">
                  <c:v>31.9</c:v>
                </c:pt>
                <c:pt idx="1111">
                  <c:v>32.630000000000003</c:v>
                </c:pt>
                <c:pt idx="1112">
                  <c:v>32.6</c:v>
                </c:pt>
                <c:pt idx="1113">
                  <c:v>33.17</c:v>
                </c:pt>
                <c:pt idx="1114">
                  <c:v>33.200000000000003</c:v>
                </c:pt>
                <c:pt idx="1115">
                  <c:v>32.89</c:v>
                </c:pt>
                <c:pt idx="1116">
                  <c:v>34.4</c:v>
                </c:pt>
                <c:pt idx="1117">
                  <c:v>33.619999999999997</c:v>
                </c:pt>
                <c:pt idx="1118">
                  <c:v>34.14</c:v>
                </c:pt>
                <c:pt idx="1119">
                  <c:v>33.590000000000003</c:v>
                </c:pt>
                <c:pt idx="1120">
                  <c:v>34.5</c:v>
                </c:pt>
                <c:pt idx="1121">
                  <c:v>33.68</c:v>
                </c:pt>
                <c:pt idx="1122">
                  <c:v>33.229999999999997</c:v>
                </c:pt>
                <c:pt idx="1123">
                  <c:v>33.99</c:v>
                </c:pt>
                <c:pt idx="1124">
                  <c:v>34.58</c:v>
                </c:pt>
                <c:pt idx="1125">
                  <c:v>34.14</c:v>
                </c:pt>
                <c:pt idx="1126">
                  <c:v>34.65</c:v>
                </c:pt>
                <c:pt idx="1127">
                  <c:v>34.159999999999997</c:v>
                </c:pt>
                <c:pt idx="1128">
                  <c:v>34.159999999999997</c:v>
                </c:pt>
                <c:pt idx="1129">
                  <c:v>34.51</c:v>
                </c:pt>
                <c:pt idx="1130">
                  <c:v>34.82</c:v>
                </c:pt>
                <c:pt idx="1131">
                  <c:v>34.159999999999997</c:v>
                </c:pt>
                <c:pt idx="1132">
                  <c:v>33.89</c:v>
                </c:pt>
                <c:pt idx="1133">
                  <c:v>34.64</c:v>
                </c:pt>
                <c:pt idx="1134">
                  <c:v>34.26</c:v>
                </c:pt>
                <c:pt idx="1135">
                  <c:v>34.04</c:v>
                </c:pt>
                <c:pt idx="1136">
                  <c:v>34.83</c:v>
                </c:pt>
                <c:pt idx="1137">
                  <c:v>34.299999999999997</c:v>
                </c:pt>
                <c:pt idx="1138">
                  <c:v>34.39</c:v>
                </c:pt>
                <c:pt idx="1139">
                  <c:v>34.79</c:v>
                </c:pt>
                <c:pt idx="1140">
                  <c:v>35.840000000000003</c:v>
                </c:pt>
                <c:pt idx="1141">
                  <c:v>35.520000000000003</c:v>
                </c:pt>
                <c:pt idx="1142">
                  <c:v>35.229999999999997</c:v>
                </c:pt>
                <c:pt idx="1143">
                  <c:v>35.14</c:v>
                </c:pt>
                <c:pt idx="1144">
                  <c:v>35.1</c:v>
                </c:pt>
                <c:pt idx="1145">
                  <c:v>34.659999999999997</c:v>
                </c:pt>
                <c:pt idx="1146">
                  <c:v>33.869999999999997</c:v>
                </c:pt>
                <c:pt idx="1147">
                  <c:v>34.020000000000003</c:v>
                </c:pt>
                <c:pt idx="1148">
                  <c:v>33.65</c:v>
                </c:pt>
                <c:pt idx="1149">
                  <c:v>35.4</c:v>
                </c:pt>
                <c:pt idx="1150">
                  <c:v>34.159999999999997</c:v>
                </c:pt>
                <c:pt idx="1151">
                  <c:v>34.729999999999997</c:v>
                </c:pt>
                <c:pt idx="1152">
                  <c:v>35.700000000000003</c:v>
                </c:pt>
                <c:pt idx="1153">
                  <c:v>34.58</c:v>
                </c:pt>
                <c:pt idx="1154">
                  <c:v>34.97</c:v>
                </c:pt>
                <c:pt idx="1155">
                  <c:v>34.68</c:v>
                </c:pt>
                <c:pt idx="1156">
                  <c:v>33.69</c:v>
                </c:pt>
                <c:pt idx="1157">
                  <c:v>33.450000000000003</c:v>
                </c:pt>
                <c:pt idx="1158">
                  <c:v>34.869999999999997</c:v>
                </c:pt>
                <c:pt idx="1159">
                  <c:v>32.950000000000003</c:v>
                </c:pt>
                <c:pt idx="1160">
                  <c:v>33.39</c:v>
                </c:pt>
                <c:pt idx="1161">
                  <c:v>31.84</c:v>
                </c:pt>
                <c:pt idx="1162">
                  <c:v>31.23</c:v>
                </c:pt>
                <c:pt idx="1163">
                  <c:v>31.89</c:v>
                </c:pt>
                <c:pt idx="1164">
                  <c:v>32.380000000000003</c:v>
                </c:pt>
                <c:pt idx="1165">
                  <c:v>32.24</c:v>
                </c:pt>
                <c:pt idx="1166">
                  <c:v>32.700000000000003</c:v>
                </c:pt>
                <c:pt idx="1167">
                  <c:v>31.03</c:v>
                </c:pt>
                <c:pt idx="1168">
                  <c:v>31.12</c:v>
                </c:pt>
                <c:pt idx="1169">
                  <c:v>31.89</c:v>
                </c:pt>
                <c:pt idx="1170">
                  <c:v>32.770000000000003</c:v>
                </c:pt>
                <c:pt idx="1171">
                  <c:v>32.29</c:v>
                </c:pt>
                <c:pt idx="1172">
                  <c:v>32.78</c:v>
                </c:pt>
                <c:pt idx="1173">
                  <c:v>33.29</c:v>
                </c:pt>
                <c:pt idx="1174">
                  <c:v>32.43</c:v>
                </c:pt>
                <c:pt idx="1175">
                  <c:v>33.36</c:v>
                </c:pt>
                <c:pt idx="1176">
                  <c:v>32.82</c:v>
                </c:pt>
                <c:pt idx="1177">
                  <c:v>34.299999999999997</c:v>
                </c:pt>
                <c:pt idx="1178">
                  <c:v>34.68</c:v>
                </c:pt>
                <c:pt idx="1179">
                  <c:v>34.450000000000003</c:v>
                </c:pt>
                <c:pt idx="1180">
                  <c:v>34.159999999999997</c:v>
                </c:pt>
                <c:pt idx="1181">
                  <c:v>32.58</c:v>
                </c:pt>
                <c:pt idx="1182">
                  <c:v>33.15</c:v>
                </c:pt>
                <c:pt idx="1183">
                  <c:v>33.49</c:v>
                </c:pt>
                <c:pt idx="1184">
                  <c:v>34</c:v>
                </c:pt>
                <c:pt idx="1185">
                  <c:v>35.25</c:v>
                </c:pt>
                <c:pt idx="1186">
                  <c:v>34.520000000000003</c:v>
                </c:pt>
                <c:pt idx="1187">
                  <c:v>32.85</c:v>
                </c:pt>
                <c:pt idx="1188">
                  <c:v>33.21</c:v>
                </c:pt>
                <c:pt idx="1189">
                  <c:v>33.700000000000003</c:v>
                </c:pt>
                <c:pt idx="1190">
                  <c:v>32.85</c:v>
                </c:pt>
                <c:pt idx="1191">
                  <c:v>32.64</c:v>
                </c:pt>
                <c:pt idx="1192">
                  <c:v>33</c:v>
                </c:pt>
                <c:pt idx="1193">
                  <c:v>33.25</c:v>
                </c:pt>
                <c:pt idx="1194">
                  <c:v>31.1</c:v>
                </c:pt>
                <c:pt idx="1195">
                  <c:v>32</c:v>
                </c:pt>
                <c:pt idx="1196">
                  <c:v>32.39</c:v>
                </c:pt>
                <c:pt idx="1197">
                  <c:v>33.29</c:v>
                </c:pt>
                <c:pt idx="1198">
                  <c:v>34</c:v>
                </c:pt>
                <c:pt idx="1199">
                  <c:v>33.130000000000003</c:v>
                </c:pt>
                <c:pt idx="1200">
                  <c:v>34.4</c:v>
                </c:pt>
                <c:pt idx="1201">
                  <c:v>34.1</c:v>
                </c:pt>
                <c:pt idx="1202">
                  <c:v>32.450000000000003</c:v>
                </c:pt>
                <c:pt idx="1203">
                  <c:v>28.6</c:v>
                </c:pt>
                <c:pt idx="1204">
                  <c:v>29.27</c:v>
                </c:pt>
                <c:pt idx="1205">
                  <c:v>27.02</c:v>
                </c:pt>
                <c:pt idx="1206">
                  <c:v>27.5</c:v>
                </c:pt>
                <c:pt idx="1207">
                  <c:v>27</c:v>
                </c:pt>
                <c:pt idx="1208">
                  <c:v>27.39</c:v>
                </c:pt>
                <c:pt idx="1209">
                  <c:v>29.7</c:v>
                </c:pt>
                <c:pt idx="1210">
                  <c:v>26</c:v>
                </c:pt>
                <c:pt idx="1211">
                  <c:v>29.36</c:v>
                </c:pt>
                <c:pt idx="1212">
                  <c:v>30.14</c:v>
                </c:pt>
                <c:pt idx="1213">
                  <c:v>30.52</c:v>
                </c:pt>
                <c:pt idx="1214">
                  <c:v>33.72</c:v>
                </c:pt>
                <c:pt idx="1215">
                  <c:v>34.25</c:v>
                </c:pt>
                <c:pt idx="1216">
                  <c:v>35</c:v>
                </c:pt>
                <c:pt idx="1217">
                  <c:v>34.5</c:v>
                </c:pt>
                <c:pt idx="1218">
                  <c:v>34.43</c:v>
                </c:pt>
                <c:pt idx="1219">
                  <c:v>35.22</c:v>
                </c:pt>
                <c:pt idx="1220">
                  <c:v>35.26</c:v>
                </c:pt>
                <c:pt idx="1221">
                  <c:v>35.700000000000003</c:v>
                </c:pt>
                <c:pt idx="1222">
                  <c:v>35.130000000000003</c:v>
                </c:pt>
                <c:pt idx="1223">
                  <c:v>35.159999999999997</c:v>
                </c:pt>
                <c:pt idx="1224">
                  <c:v>37.15</c:v>
                </c:pt>
                <c:pt idx="1225">
                  <c:v>38.25</c:v>
                </c:pt>
                <c:pt idx="1226">
                  <c:v>39.04</c:v>
                </c:pt>
                <c:pt idx="1227">
                  <c:v>37.64</c:v>
                </c:pt>
                <c:pt idx="1228">
                  <c:v>38.26</c:v>
                </c:pt>
                <c:pt idx="1229">
                  <c:v>38.1</c:v>
                </c:pt>
                <c:pt idx="1230">
                  <c:v>38.65</c:v>
                </c:pt>
                <c:pt idx="1231">
                  <c:v>39.31</c:v>
                </c:pt>
                <c:pt idx="1232">
                  <c:v>38.65</c:v>
                </c:pt>
                <c:pt idx="1233">
                  <c:v>39.729999999999997</c:v>
                </c:pt>
                <c:pt idx="1234">
                  <c:v>38.71</c:v>
                </c:pt>
                <c:pt idx="1235">
                  <c:v>39.590000000000003</c:v>
                </c:pt>
                <c:pt idx="1236">
                  <c:v>40.409999999999997</c:v>
                </c:pt>
                <c:pt idx="1237">
                  <c:v>39.96</c:v>
                </c:pt>
                <c:pt idx="1238">
                  <c:v>39.43</c:v>
                </c:pt>
                <c:pt idx="1239">
                  <c:v>39</c:v>
                </c:pt>
                <c:pt idx="1240">
                  <c:v>39.56</c:v>
                </c:pt>
                <c:pt idx="1241">
                  <c:v>40.369999999999997</c:v>
                </c:pt>
                <c:pt idx="1242">
                  <c:v>40.07</c:v>
                </c:pt>
                <c:pt idx="1243">
                  <c:v>38.86</c:v>
                </c:pt>
                <c:pt idx="1244">
                  <c:v>40.549999999999997</c:v>
                </c:pt>
                <c:pt idx="1245">
                  <c:v>40.340000000000003</c:v>
                </c:pt>
                <c:pt idx="1246">
                  <c:v>41.49</c:v>
                </c:pt>
                <c:pt idx="1247">
                  <c:v>40.43</c:v>
                </c:pt>
                <c:pt idx="1248">
                  <c:v>41.35</c:v>
                </c:pt>
                <c:pt idx="1249">
                  <c:v>42.7</c:v>
                </c:pt>
                <c:pt idx="1250">
                  <c:v>42.68</c:v>
                </c:pt>
                <c:pt idx="1251">
                  <c:v>42.72</c:v>
                </c:pt>
                <c:pt idx="1252">
                  <c:v>41.59</c:v>
                </c:pt>
                <c:pt idx="1253">
                  <c:v>40.799999999999997</c:v>
                </c:pt>
                <c:pt idx="1254">
                  <c:v>40.71</c:v>
                </c:pt>
                <c:pt idx="1255">
                  <c:v>41.14</c:v>
                </c:pt>
                <c:pt idx="1256">
                  <c:v>41.16</c:v>
                </c:pt>
                <c:pt idx="1257">
                  <c:v>40.270000000000003</c:v>
                </c:pt>
                <c:pt idx="1258">
                  <c:v>40.07</c:v>
                </c:pt>
                <c:pt idx="1259">
                  <c:v>40.090000000000003</c:v>
                </c:pt>
                <c:pt idx="1260">
                  <c:v>40.590000000000003</c:v>
                </c:pt>
                <c:pt idx="1261">
                  <c:v>40.07</c:v>
                </c:pt>
                <c:pt idx="1262">
                  <c:v>40.630000000000003</c:v>
                </c:pt>
                <c:pt idx="1263">
                  <c:v>40.79</c:v>
                </c:pt>
                <c:pt idx="1264">
                  <c:v>40.89</c:v>
                </c:pt>
                <c:pt idx="1265">
                  <c:v>40.32</c:v>
                </c:pt>
                <c:pt idx="1266">
                  <c:v>40.159999999999997</c:v>
                </c:pt>
                <c:pt idx="1267">
                  <c:v>40.44</c:v>
                </c:pt>
                <c:pt idx="1268">
                  <c:v>40.28</c:v>
                </c:pt>
                <c:pt idx="1269">
                  <c:v>40.9</c:v>
                </c:pt>
                <c:pt idx="1270">
                  <c:v>41</c:v>
                </c:pt>
                <c:pt idx="1271">
                  <c:v>41.3</c:v>
                </c:pt>
                <c:pt idx="1272">
                  <c:v>42.09</c:v>
                </c:pt>
                <c:pt idx="1273">
                  <c:v>41.79</c:v>
                </c:pt>
                <c:pt idx="1274">
                  <c:v>42.2</c:v>
                </c:pt>
                <c:pt idx="1275">
                  <c:v>41.36</c:v>
                </c:pt>
                <c:pt idx="1276">
                  <c:v>38.83</c:v>
                </c:pt>
                <c:pt idx="1277">
                  <c:v>38.68</c:v>
                </c:pt>
                <c:pt idx="1278">
                  <c:v>38.79</c:v>
                </c:pt>
                <c:pt idx="1279">
                  <c:v>39.770000000000003</c:v>
                </c:pt>
                <c:pt idx="1280">
                  <c:v>40.14</c:v>
                </c:pt>
                <c:pt idx="1281">
                  <c:v>39.19</c:v>
                </c:pt>
                <c:pt idx="1282">
                  <c:v>39.08</c:v>
                </c:pt>
                <c:pt idx="1283">
                  <c:v>38.21</c:v>
                </c:pt>
                <c:pt idx="1284">
                  <c:v>37.31</c:v>
                </c:pt>
                <c:pt idx="1285">
                  <c:v>37.43</c:v>
                </c:pt>
                <c:pt idx="1286">
                  <c:v>37.75</c:v>
                </c:pt>
                <c:pt idx="1287">
                  <c:v>37.1</c:v>
                </c:pt>
                <c:pt idx="1288">
                  <c:v>36.840000000000003</c:v>
                </c:pt>
                <c:pt idx="1289">
                  <c:v>36.56</c:v>
                </c:pt>
                <c:pt idx="1290">
                  <c:v>36.44</c:v>
                </c:pt>
                <c:pt idx="1291">
                  <c:v>36.869999999999997</c:v>
                </c:pt>
                <c:pt idx="1292">
                  <c:v>36.96</c:v>
                </c:pt>
                <c:pt idx="1293">
                  <c:v>37.200000000000003</c:v>
                </c:pt>
                <c:pt idx="1294">
                  <c:v>37.64</c:v>
                </c:pt>
                <c:pt idx="1295">
                  <c:v>37.11</c:v>
                </c:pt>
                <c:pt idx="1296">
                  <c:v>35.4</c:v>
                </c:pt>
                <c:pt idx="1297">
                  <c:v>35.03</c:v>
                </c:pt>
                <c:pt idx="1298">
                  <c:v>35.29</c:v>
                </c:pt>
                <c:pt idx="1299">
                  <c:v>35.17</c:v>
                </c:pt>
                <c:pt idx="1300">
                  <c:v>34.54</c:v>
                </c:pt>
                <c:pt idx="1301">
                  <c:v>34.68</c:v>
                </c:pt>
                <c:pt idx="1302">
                  <c:v>35.1</c:v>
                </c:pt>
                <c:pt idx="1303">
                  <c:v>35.5</c:v>
                </c:pt>
                <c:pt idx="1304">
                  <c:v>36.17</c:v>
                </c:pt>
                <c:pt idx="1305">
                  <c:v>32.49</c:v>
                </c:pt>
                <c:pt idx="1306">
                  <c:v>32.19</c:v>
                </c:pt>
                <c:pt idx="1307">
                  <c:v>32.28</c:v>
                </c:pt>
                <c:pt idx="1308">
                  <c:v>32.5</c:v>
                </c:pt>
                <c:pt idx="1309">
                  <c:v>32.17</c:v>
                </c:pt>
                <c:pt idx="1310">
                  <c:v>33.31</c:v>
                </c:pt>
                <c:pt idx="1311">
                  <c:v>33.64</c:v>
                </c:pt>
                <c:pt idx="1312">
                  <c:v>34.07</c:v>
                </c:pt>
                <c:pt idx="1313">
                  <c:v>34.200000000000003</c:v>
                </c:pt>
                <c:pt idx="1314">
                  <c:v>34.479999999999997</c:v>
                </c:pt>
                <c:pt idx="1315">
                  <c:v>33.82</c:v>
                </c:pt>
                <c:pt idx="1316">
                  <c:v>33.19</c:v>
                </c:pt>
                <c:pt idx="1317">
                  <c:v>32.58</c:v>
                </c:pt>
                <c:pt idx="1318">
                  <c:v>32.74</c:v>
                </c:pt>
                <c:pt idx="1319">
                  <c:v>32.54</c:v>
                </c:pt>
                <c:pt idx="1320">
                  <c:v>32.11</c:v>
                </c:pt>
                <c:pt idx="1321">
                  <c:v>31.59</c:v>
                </c:pt>
                <c:pt idx="1322">
                  <c:v>32.340000000000003</c:v>
                </c:pt>
                <c:pt idx="1323">
                  <c:v>32.700000000000003</c:v>
                </c:pt>
                <c:pt idx="1324">
                  <c:v>32.89</c:v>
                </c:pt>
                <c:pt idx="1325">
                  <c:v>32.36</c:v>
                </c:pt>
                <c:pt idx="1326">
                  <c:v>32.14</c:v>
                </c:pt>
                <c:pt idx="1327">
                  <c:v>32.229999999999997</c:v>
                </c:pt>
                <c:pt idx="1328">
                  <c:v>32.1</c:v>
                </c:pt>
                <c:pt idx="1329">
                  <c:v>32.619999999999997</c:v>
                </c:pt>
                <c:pt idx="1330">
                  <c:v>32.47</c:v>
                </c:pt>
                <c:pt idx="1331">
                  <c:v>31.74</c:v>
                </c:pt>
                <c:pt idx="1332">
                  <c:v>34.130000000000003</c:v>
                </c:pt>
                <c:pt idx="1333">
                  <c:v>34.299999999999997</c:v>
                </c:pt>
                <c:pt idx="1334">
                  <c:v>35.1</c:v>
                </c:pt>
                <c:pt idx="1335">
                  <c:v>35.39</c:v>
                </c:pt>
                <c:pt idx="1336">
                  <c:v>35.369999999999997</c:v>
                </c:pt>
                <c:pt idx="1337">
                  <c:v>35.28</c:v>
                </c:pt>
                <c:pt idx="1338">
                  <c:v>35.49</c:v>
                </c:pt>
                <c:pt idx="1339">
                  <c:v>35.96</c:v>
                </c:pt>
                <c:pt idx="1340">
                  <c:v>35.86</c:v>
                </c:pt>
                <c:pt idx="1341">
                  <c:v>35.06</c:v>
                </c:pt>
                <c:pt idx="1342">
                  <c:v>33.74</c:v>
                </c:pt>
                <c:pt idx="1343">
                  <c:v>34.31</c:v>
                </c:pt>
                <c:pt idx="1344">
                  <c:v>34.090000000000003</c:v>
                </c:pt>
                <c:pt idx="1345">
                  <c:v>33.94</c:v>
                </c:pt>
                <c:pt idx="1346">
                  <c:v>34</c:v>
                </c:pt>
                <c:pt idx="1347">
                  <c:v>34.21</c:v>
                </c:pt>
                <c:pt idx="1348">
                  <c:v>34.25</c:v>
                </c:pt>
                <c:pt idx="1349">
                  <c:v>34.42</c:v>
                </c:pt>
                <c:pt idx="1350">
                  <c:v>34.700000000000003</c:v>
                </c:pt>
                <c:pt idx="1351">
                  <c:v>35.46</c:v>
                </c:pt>
                <c:pt idx="1352">
                  <c:v>34.36</c:v>
                </c:pt>
                <c:pt idx="1353">
                  <c:v>34.43</c:v>
                </c:pt>
                <c:pt idx="1354">
                  <c:v>33.86</c:v>
                </c:pt>
                <c:pt idx="1355">
                  <c:v>34.15</c:v>
                </c:pt>
                <c:pt idx="1356">
                  <c:v>35.07</c:v>
                </c:pt>
                <c:pt idx="1357">
                  <c:v>35.14</c:v>
                </c:pt>
                <c:pt idx="1358">
                  <c:v>35.299999999999997</c:v>
                </c:pt>
                <c:pt idx="1359">
                  <c:v>34.51</c:v>
                </c:pt>
                <c:pt idx="1360">
                  <c:v>34.08</c:v>
                </c:pt>
                <c:pt idx="1361">
                  <c:v>34.11</c:v>
                </c:pt>
                <c:pt idx="1362">
                  <c:v>34.409999999999997</c:v>
                </c:pt>
                <c:pt idx="1363">
                  <c:v>36.26</c:v>
                </c:pt>
                <c:pt idx="1364">
                  <c:v>37.630000000000003</c:v>
                </c:pt>
                <c:pt idx="1365">
                  <c:v>37.17</c:v>
                </c:pt>
                <c:pt idx="1366">
                  <c:v>37.61</c:v>
                </c:pt>
                <c:pt idx="1367">
                  <c:v>38.61</c:v>
                </c:pt>
                <c:pt idx="1368">
                  <c:v>38.99</c:v>
                </c:pt>
                <c:pt idx="1369">
                  <c:v>39.020000000000003</c:v>
                </c:pt>
                <c:pt idx="1370">
                  <c:v>38.950000000000003</c:v>
                </c:pt>
                <c:pt idx="1371">
                  <c:v>38.64</c:v>
                </c:pt>
                <c:pt idx="1372">
                  <c:v>38.659999999999997</c:v>
                </c:pt>
                <c:pt idx="1373">
                  <c:v>38.21</c:v>
                </c:pt>
                <c:pt idx="1374">
                  <c:v>38.19</c:v>
                </c:pt>
                <c:pt idx="1375">
                  <c:v>38.090000000000003</c:v>
                </c:pt>
                <c:pt idx="1376">
                  <c:v>38.5</c:v>
                </c:pt>
                <c:pt idx="1377">
                  <c:v>37.99</c:v>
                </c:pt>
                <c:pt idx="1378">
                  <c:v>38.479999999999997</c:v>
                </c:pt>
                <c:pt idx="1379">
                  <c:v>38.049999999999997</c:v>
                </c:pt>
                <c:pt idx="1380">
                  <c:v>38.33</c:v>
                </c:pt>
                <c:pt idx="1381">
                  <c:v>38.25</c:v>
                </c:pt>
                <c:pt idx="1382">
                  <c:v>38.520000000000003</c:v>
                </c:pt>
                <c:pt idx="1383">
                  <c:v>38.51</c:v>
                </c:pt>
                <c:pt idx="1384">
                  <c:v>38.61</c:v>
                </c:pt>
                <c:pt idx="1385">
                  <c:v>38.5</c:v>
                </c:pt>
                <c:pt idx="1386">
                  <c:v>37.92</c:v>
                </c:pt>
                <c:pt idx="1387">
                  <c:v>38</c:v>
                </c:pt>
                <c:pt idx="1388">
                  <c:v>37.6</c:v>
                </c:pt>
                <c:pt idx="1389">
                  <c:v>37.14</c:v>
                </c:pt>
                <c:pt idx="1390">
                  <c:v>36.340000000000003</c:v>
                </c:pt>
                <c:pt idx="1391">
                  <c:v>36.630000000000003</c:v>
                </c:pt>
                <c:pt idx="1392">
                  <c:v>37.31</c:v>
                </c:pt>
                <c:pt idx="1393">
                  <c:v>37.409999999999997</c:v>
                </c:pt>
                <c:pt idx="1394">
                  <c:v>37.630000000000003</c:v>
                </c:pt>
                <c:pt idx="1395">
                  <c:v>36.61</c:v>
                </c:pt>
                <c:pt idx="1396">
                  <c:v>36.479999999999997</c:v>
                </c:pt>
                <c:pt idx="1397">
                  <c:v>35.4</c:v>
                </c:pt>
                <c:pt idx="1398">
                  <c:v>35.049999999999997</c:v>
                </c:pt>
                <c:pt idx="1399">
                  <c:v>34.49</c:v>
                </c:pt>
                <c:pt idx="1400">
                  <c:v>34.409999999999997</c:v>
                </c:pt>
                <c:pt idx="1401">
                  <c:v>34.82</c:v>
                </c:pt>
                <c:pt idx="1402">
                  <c:v>34.33</c:v>
                </c:pt>
                <c:pt idx="1403">
                  <c:v>34.700000000000003</c:v>
                </c:pt>
                <c:pt idx="1404">
                  <c:v>34.5</c:v>
                </c:pt>
                <c:pt idx="1405">
                  <c:v>34.5</c:v>
                </c:pt>
                <c:pt idx="1406">
                  <c:v>33.74</c:v>
                </c:pt>
                <c:pt idx="1407">
                  <c:v>33.130000000000003</c:v>
                </c:pt>
                <c:pt idx="1408">
                  <c:v>33</c:v>
                </c:pt>
                <c:pt idx="1409">
                  <c:v>33.200000000000003</c:v>
                </c:pt>
                <c:pt idx="1410">
                  <c:v>33.380000000000003</c:v>
                </c:pt>
                <c:pt idx="1411">
                  <c:v>34.46</c:v>
                </c:pt>
                <c:pt idx="1412">
                  <c:v>35</c:v>
                </c:pt>
                <c:pt idx="1413">
                  <c:v>34.97</c:v>
                </c:pt>
                <c:pt idx="1414">
                  <c:v>34.54</c:v>
                </c:pt>
                <c:pt idx="1415">
                  <c:v>35.6</c:v>
                </c:pt>
                <c:pt idx="1416">
                  <c:v>34.57</c:v>
                </c:pt>
                <c:pt idx="1417">
                  <c:v>34.25</c:v>
                </c:pt>
                <c:pt idx="1418">
                  <c:v>35.700000000000003</c:v>
                </c:pt>
                <c:pt idx="1419">
                  <c:v>35.229999999999997</c:v>
                </c:pt>
                <c:pt idx="1420">
                  <c:v>35.840000000000003</c:v>
                </c:pt>
                <c:pt idx="1421">
                  <c:v>35.65</c:v>
                </c:pt>
                <c:pt idx="1422">
                  <c:v>35.03</c:v>
                </c:pt>
                <c:pt idx="1423">
                  <c:v>36.67</c:v>
                </c:pt>
                <c:pt idx="1424">
                  <c:v>35.53</c:v>
                </c:pt>
                <c:pt idx="1425">
                  <c:v>35.69</c:v>
                </c:pt>
                <c:pt idx="1426">
                  <c:v>35.57</c:v>
                </c:pt>
                <c:pt idx="1427">
                  <c:v>36.36</c:v>
                </c:pt>
                <c:pt idx="1428">
                  <c:v>37.19</c:v>
                </c:pt>
                <c:pt idx="1429">
                  <c:v>36.44</c:v>
                </c:pt>
                <c:pt idx="1430">
                  <c:v>36.57</c:v>
                </c:pt>
                <c:pt idx="1431">
                  <c:v>36.56</c:v>
                </c:pt>
                <c:pt idx="1432">
                  <c:v>36.25</c:v>
                </c:pt>
                <c:pt idx="1433">
                  <c:v>36.93</c:v>
                </c:pt>
                <c:pt idx="1434">
                  <c:v>37.14</c:v>
                </c:pt>
                <c:pt idx="1435">
                  <c:v>37</c:v>
                </c:pt>
                <c:pt idx="1436">
                  <c:v>36.520000000000003</c:v>
                </c:pt>
                <c:pt idx="1437">
                  <c:v>36.31</c:v>
                </c:pt>
                <c:pt idx="1438">
                  <c:v>36.65</c:v>
                </c:pt>
                <c:pt idx="1439">
                  <c:v>36.29</c:v>
                </c:pt>
                <c:pt idx="1440">
                  <c:v>36.5</c:v>
                </c:pt>
                <c:pt idx="1441">
                  <c:v>36.42</c:v>
                </c:pt>
                <c:pt idx="1442">
                  <c:v>35.81</c:v>
                </c:pt>
                <c:pt idx="1443">
                  <c:v>35.979999999999997</c:v>
                </c:pt>
                <c:pt idx="1444">
                  <c:v>36.76</c:v>
                </c:pt>
                <c:pt idx="1445">
                  <c:v>37.130000000000003</c:v>
                </c:pt>
                <c:pt idx="1446">
                  <c:v>37.200000000000003</c:v>
                </c:pt>
                <c:pt idx="1447">
                  <c:v>37.42</c:v>
                </c:pt>
                <c:pt idx="1448">
                  <c:v>36.85</c:v>
                </c:pt>
                <c:pt idx="1449">
                  <c:v>36.74</c:v>
                </c:pt>
                <c:pt idx="1450">
                  <c:v>35.92</c:v>
                </c:pt>
                <c:pt idx="1451">
                  <c:v>35.65</c:v>
                </c:pt>
                <c:pt idx="1452">
                  <c:v>35.65</c:v>
                </c:pt>
                <c:pt idx="1453">
                  <c:v>35.57</c:v>
                </c:pt>
                <c:pt idx="1454">
                  <c:v>34.799999999999997</c:v>
                </c:pt>
                <c:pt idx="1455">
                  <c:v>35.340000000000003</c:v>
                </c:pt>
                <c:pt idx="1456">
                  <c:v>36</c:v>
                </c:pt>
                <c:pt idx="1457">
                  <c:v>36.4</c:v>
                </c:pt>
                <c:pt idx="1458">
                  <c:v>37.049999999999997</c:v>
                </c:pt>
                <c:pt idx="1459">
                  <c:v>36.76</c:v>
                </c:pt>
                <c:pt idx="1460">
                  <c:v>37</c:v>
                </c:pt>
                <c:pt idx="1461">
                  <c:v>36.19</c:v>
                </c:pt>
                <c:pt idx="1462">
                  <c:v>36.090000000000003</c:v>
                </c:pt>
                <c:pt idx="1463">
                  <c:v>35.56</c:v>
                </c:pt>
                <c:pt idx="1464">
                  <c:v>35.72</c:v>
                </c:pt>
                <c:pt idx="1465">
                  <c:v>35.65</c:v>
                </c:pt>
                <c:pt idx="1466">
                  <c:v>35.85</c:v>
                </c:pt>
                <c:pt idx="1467">
                  <c:v>36</c:v>
                </c:pt>
                <c:pt idx="1468">
                  <c:v>36.1</c:v>
                </c:pt>
                <c:pt idx="1469">
                  <c:v>37.049999999999997</c:v>
                </c:pt>
                <c:pt idx="1470">
                  <c:v>37.450000000000003</c:v>
                </c:pt>
                <c:pt idx="1471">
                  <c:v>33.72</c:v>
                </c:pt>
                <c:pt idx="1472">
                  <c:v>34.21</c:v>
                </c:pt>
                <c:pt idx="1473">
                  <c:v>34.979999999999997</c:v>
                </c:pt>
                <c:pt idx="1474">
                  <c:v>35.049999999999997</c:v>
                </c:pt>
                <c:pt idx="1475">
                  <c:v>34.51</c:v>
                </c:pt>
                <c:pt idx="1476">
                  <c:v>34.700000000000003</c:v>
                </c:pt>
                <c:pt idx="1477">
                  <c:v>34.71</c:v>
                </c:pt>
                <c:pt idx="1478">
                  <c:v>34.840000000000003</c:v>
                </c:pt>
                <c:pt idx="1479">
                  <c:v>34.880000000000003</c:v>
                </c:pt>
                <c:pt idx="1480">
                  <c:v>34.35</c:v>
                </c:pt>
                <c:pt idx="1481">
                  <c:v>34.65</c:v>
                </c:pt>
                <c:pt idx="1482">
                  <c:v>34.99</c:v>
                </c:pt>
                <c:pt idx="1483">
                  <c:v>34.76</c:v>
                </c:pt>
                <c:pt idx="1484">
                  <c:v>33.92</c:v>
                </c:pt>
                <c:pt idx="1485">
                  <c:v>33.6</c:v>
                </c:pt>
                <c:pt idx="1486">
                  <c:v>33.380000000000003</c:v>
                </c:pt>
                <c:pt idx="1487">
                  <c:v>34.21</c:v>
                </c:pt>
                <c:pt idx="1488">
                  <c:v>33.770000000000003</c:v>
                </c:pt>
                <c:pt idx="1489">
                  <c:v>33.549999999999997</c:v>
                </c:pt>
                <c:pt idx="1490">
                  <c:v>33.549999999999997</c:v>
                </c:pt>
                <c:pt idx="1491">
                  <c:v>32.9</c:v>
                </c:pt>
                <c:pt idx="1492">
                  <c:v>32.799999999999997</c:v>
                </c:pt>
                <c:pt idx="1493">
                  <c:v>30.96</c:v>
                </c:pt>
                <c:pt idx="1494">
                  <c:v>30.57</c:v>
                </c:pt>
                <c:pt idx="1495">
                  <c:v>30.65</c:v>
                </c:pt>
                <c:pt idx="1496">
                  <c:v>30.6</c:v>
                </c:pt>
                <c:pt idx="1497">
                  <c:v>30.02</c:v>
                </c:pt>
                <c:pt idx="1498">
                  <c:v>30.05</c:v>
                </c:pt>
                <c:pt idx="1499">
                  <c:v>30.59</c:v>
                </c:pt>
                <c:pt idx="1500">
                  <c:v>30.34</c:v>
                </c:pt>
                <c:pt idx="1501">
                  <c:v>30.05</c:v>
                </c:pt>
                <c:pt idx="1502">
                  <c:v>29.97</c:v>
                </c:pt>
                <c:pt idx="1503">
                  <c:v>29.64</c:v>
                </c:pt>
                <c:pt idx="1504">
                  <c:v>29.67</c:v>
                </c:pt>
                <c:pt idx="1505">
                  <c:v>30.48</c:v>
                </c:pt>
                <c:pt idx="1506">
                  <c:v>30.86</c:v>
                </c:pt>
                <c:pt idx="1507">
                  <c:v>31.36</c:v>
                </c:pt>
                <c:pt idx="1508">
                  <c:v>30.63</c:v>
                </c:pt>
                <c:pt idx="1509">
                  <c:v>29.81</c:v>
                </c:pt>
                <c:pt idx="1510">
                  <c:v>29.02</c:v>
                </c:pt>
                <c:pt idx="1511">
                  <c:v>27.81</c:v>
                </c:pt>
                <c:pt idx="1512">
                  <c:v>29.16</c:v>
                </c:pt>
              </c:numCache>
            </c:numRef>
          </c:val>
          <c:smooth val="0"/>
          <c:extLst>
            <c:ext xmlns:c16="http://schemas.microsoft.com/office/drawing/2014/chart" uri="{C3380CC4-5D6E-409C-BE32-E72D297353CC}">
              <c16:uniqueId val="{00000000-5491-47DA-B012-27975CF00A44}"/>
            </c:ext>
          </c:extLst>
        </c:ser>
        <c:dLbls>
          <c:showLegendKey val="0"/>
          <c:showVal val="0"/>
          <c:showCatName val="0"/>
          <c:showSerName val="0"/>
          <c:showPercent val="0"/>
          <c:showBubbleSize val="0"/>
        </c:dLbls>
        <c:smooth val="0"/>
        <c:axId val="1002389024"/>
        <c:axId val="1002384432"/>
      </c:lineChart>
      <c:dateAx>
        <c:axId val="100238902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002384432"/>
        <c:crosses val="autoZero"/>
        <c:auto val="1"/>
        <c:lblOffset val="100"/>
        <c:baseTimeUnit val="days"/>
      </c:dateAx>
      <c:valAx>
        <c:axId val="100238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002389024"/>
        <c:crosses val="autoZero"/>
        <c:crossBetween val="between"/>
      </c:valAx>
      <c:spPr>
        <a:solidFill>
          <a:schemeClr val="tx1"/>
        </a:solid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ysClr val="windowText" lastClr="000000"/>
      </a:solidFill>
      <a:round/>
    </a:ln>
    <a:effectLst/>
  </c:spPr>
  <c:txPr>
    <a:bodyPr/>
    <a:lstStyle/>
    <a:p>
      <a:pPr>
        <a:defRPr/>
      </a:pPr>
      <a:endParaRPr lang="it-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GUCCI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v>SALES</c:v>
          </c:tx>
          <c:spPr>
            <a:ln w="28575" cap="rnd">
              <a:solidFill>
                <a:schemeClr val="tx2">
                  <a:lumMod val="10000"/>
                  <a:lumOff val="90000"/>
                </a:schemeClr>
              </a:solidFill>
              <a:round/>
            </a:ln>
            <a:effectLst/>
          </c:spPr>
          <c:marker>
            <c:symbol val="circle"/>
            <c:size val="5"/>
            <c:spPr>
              <a:solidFill>
                <a:schemeClr val="accent1"/>
              </a:solidFill>
              <a:ln w="9525">
                <a:solidFill>
                  <a:schemeClr val="accent1"/>
                </a:solidFill>
              </a:ln>
              <a:effectLst/>
            </c:spPr>
          </c:marker>
          <c:val>
            <c:numRef>
              <c:f>'Kering-Moncler INCOME'!$C$6:$F$6</c:f>
              <c:numCache>
                <c:formatCode>#,##0</c:formatCode>
                <c:ptCount val="4"/>
                <c:pt idx="0">
                  <c:v>4085000</c:v>
                </c:pt>
                <c:pt idx="1">
                  <c:v>9873000</c:v>
                </c:pt>
                <c:pt idx="2">
                  <c:v>10487000</c:v>
                </c:pt>
                <c:pt idx="3">
                  <c:v>9730900</c:v>
                </c:pt>
              </c:numCache>
            </c:numRef>
          </c:val>
          <c:smooth val="0"/>
          <c:extLst>
            <c:ext xmlns:c16="http://schemas.microsoft.com/office/drawing/2014/chart" uri="{C3380CC4-5D6E-409C-BE32-E72D297353CC}">
              <c16:uniqueId val="{00000001-CE71-44E1-A382-F11DBFB05963}"/>
            </c:ext>
          </c:extLst>
        </c:ser>
        <c:ser>
          <c:idx val="1"/>
          <c:order val="1"/>
          <c:tx>
            <c:v>PROFIT</c:v>
          </c:tx>
          <c:spPr>
            <a:ln w="28575" cap="rnd">
              <a:solidFill>
                <a:srgbClr val="FF0000"/>
              </a:solidFill>
              <a:round/>
            </a:ln>
            <a:effectLst/>
          </c:spPr>
          <c:marker>
            <c:symbol val="circle"/>
            <c:size val="5"/>
            <c:spPr>
              <a:solidFill>
                <a:schemeClr val="accent2"/>
              </a:solidFill>
              <a:ln w="9525">
                <a:solidFill>
                  <a:schemeClr val="accent2"/>
                </a:solidFill>
              </a:ln>
              <a:effectLst/>
            </c:spPr>
          </c:marker>
          <c:val>
            <c:numRef>
              <c:f>'Kering-Moncler INCOME'!$C$7:$F$7</c:f>
              <c:numCache>
                <c:formatCode>#,##0</c:formatCode>
                <c:ptCount val="4"/>
                <c:pt idx="0">
                  <c:v>1007000</c:v>
                </c:pt>
                <c:pt idx="1">
                  <c:v>3264000</c:v>
                </c:pt>
                <c:pt idx="2">
                  <c:v>3732000</c:v>
                </c:pt>
                <c:pt idx="3">
                  <c:v>11926300</c:v>
                </c:pt>
              </c:numCache>
            </c:numRef>
          </c:val>
          <c:smooth val="0"/>
          <c:extLst>
            <c:ext xmlns:c16="http://schemas.microsoft.com/office/drawing/2014/chart" uri="{C3380CC4-5D6E-409C-BE32-E72D297353CC}">
              <c16:uniqueId val="{00000003-CE71-44E1-A382-F11DBFB05963}"/>
            </c:ext>
          </c:extLst>
        </c:ser>
        <c:dLbls>
          <c:showLegendKey val="0"/>
          <c:showVal val="0"/>
          <c:showCatName val="0"/>
          <c:showSerName val="0"/>
          <c:showPercent val="0"/>
          <c:showBubbleSize val="0"/>
        </c:dLbls>
        <c:marker val="1"/>
        <c:smooth val="0"/>
        <c:axId val="783485448"/>
        <c:axId val="783487496"/>
      </c:lineChart>
      <c:catAx>
        <c:axId val="7834854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3487496"/>
        <c:crosses val="autoZero"/>
        <c:auto val="1"/>
        <c:lblAlgn val="ctr"/>
        <c:lblOffset val="100"/>
        <c:noMultiLvlLbl val="0"/>
      </c:catAx>
      <c:valAx>
        <c:axId val="783487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83485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BOTTEGA VENETA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v>SALES</c:v>
          </c:tx>
          <c:spPr>
            <a:ln w="28575" cap="rnd">
              <a:solidFill>
                <a:schemeClr val="tx2">
                  <a:lumMod val="10000"/>
                  <a:lumOff val="90000"/>
                </a:schemeClr>
              </a:solidFill>
              <a:round/>
            </a:ln>
            <a:effectLst/>
          </c:spPr>
          <c:marker>
            <c:symbol val="circle"/>
            <c:size val="5"/>
            <c:spPr>
              <a:solidFill>
                <a:schemeClr val="accent1"/>
              </a:solidFill>
              <a:ln w="9525">
                <a:solidFill>
                  <a:schemeClr val="accent1"/>
                </a:solidFill>
              </a:ln>
              <a:effectLst/>
            </c:spPr>
          </c:marker>
          <c:val>
            <c:numRef>
              <c:f>'Kering-Moncler INCOME'!$C$10:$F$10</c:f>
              <c:numCache>
                <c:formatCode>#,##0</c:formatCode>
                <c:ptCount val="4"/>
                <c:pt idx="0">
                  <c:v>836000</c:v>
                </c:pt>
                <c:pt idx="1">
                  <c:v>1645000</c:v>
                </c:pt>
                <c:pt idx="2">
                  <c:v>1740000</c:v>
                </c:pt>
                <c:pt idx="3">
                  <c:v>1502000</c:v>
                </c:pt>
              </c:numCache>
            </c:numRef>
          </c:val>
          <c:smooth val="0"/>
          <c:extLst>
            <c:ext xmlns:c16="http://schemas.microsoft.com/office/drawing/2014/chart" uri="{C3380CC4-5D6E-409C-BE32-E72D297353CC}">
              <c16:uniqueId val="{00000001-8E7A-4338-A274-F8532F723CCE}"/>
            </c:ext>
          </c:extLst>
        </c:ser>
        <c:ser>
          <c:idx val="1"/>
          <c:order val="1"/>
          <c:tx>
            <c:v>PROFIT</c:v>
          </c:tx>
          <c:spPr>
            <a:ln w="28575" cap="rnd">
              <a:solidFill>
                <a:srgbClr val="FF0000"/>
              </a:solidFill>
              <a:round/>
            </a:ln>
            <a:effectLst/>
          </c:spPr>
          <c:marker>
            <c:symbol val="circle"/>
            <c:size val="5"/>
            <c:spPr>
              <a:solidFill>
                <a:schemeClr val="accent2"/>
              </a:solidFill>
              <a:ln w="9525">
                <a:solidFill>
                  <a:schemeClr val="accent2"/>
                </a:solidFill>
              </a:ln>
              <a:effectLst/>
            </c:spPr>
          </c:marker>
          <c:val>
            <c:numRef>
              <c:f>'Kering-Moncler INCOME'!$C$11:$F$11</c:f>
              <c:numCache>
                <c:formatCode>#,##0</c:formatCode>
                <c:ptCount val="4"/>
                <c:pt idx="0">
                  <c:v>121000</c:v>
                </c:pt>
                <c:pt idx="1">
                  <c:v>312000</c:v>
                </c:pt>
                <c:pt idx="2">
                  <c:v>366000</c:v>
                </c:pt>
                <c:pt idx="3">
                  <c:v>1703100</c:v>
                </c:pt>
              </c:numCache>
            </c:numRef>
          </c:val>
          <c:smooth val="0"/>
          <c:extLst>
            <c:ext xmlns:c16="http://schemas.microsoft.com/office/drawing/2014/chart" uri="{C3380CC4-5D6E-409C-BE32-E72D297353CC}">
              <c16:uniqueId val="{00000003-8E7A-4338-A274-F8532F723CCE}"/>
            </c:ext>
          </c:extLst>
        </c:ser>
        <c:dLbls>
          <c:showLegendKey val="0"/>
          <c:showVal val="0"/>
          <c:showCatName val="0"/>
          <c:showSerName val="0"/>
          <c:showPercent val="0"/>
          <c:showBubbleSize val="0"/>
        </c:dLbls>
        <c:marker val="1"/>
        <c:smooth val="0"/>
        <c:axId val="1572661256"/>
        <c:axId val="1572663304"/>
      </c:lineChart>
      <c:catAx>
        <c:axId val="15726612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72663304"/>
        <c:crosses val="autoZero"/>
        <c:auto val="1"/>
        <c:lblAlgn val="ctr"/>
        <c:lblOffset val="100"/>
        <c:noMultiLvlLbl val="0"/>
      </c:catAx>
      <c:valAx>
        <c:axId val="1572663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572661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YVES SAINT LAURENT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v>SALES</c:v>
          </c:tx>
          <c:spPr>
            <a:ln w="28575" cap="rnd">
              <a:solidFill>
                <a:schemeClr val="tx2">
                  <a:lumMod val="10000"/>
                  <a:lumOff val="90000"/>
                </a:schemeClr>
              </a:solidFill>
              <a:round/>
            </a:ln>
            <a:effectLst/>
          </c:spPr>
          <c:marker>
            <c:symbol val="circle"/>
            <c:size val="5"/>
            <c:spPr>
              <a:solidFill>
                <a:schemeClr val="accent1"/>
              </a:solidFill>
              <a:ln w="9525">
                <a:solidFill>
                  <a:schemeClr val="accent1"/>
                </a:solidFill>
              </a:ln>
              <a:effectLst/>
            </c:spPr>
          </c:marker>
          <c:val>
            <c:numRef>
              <c:f>'Kering-Moncler INCOME'!$C$14:$F$14</c:f>
              <c:numCache>
                <c:formatCode>#,##0</c:formatCode>
                <c:ptCount val="4"/>
                <c:pt idx="0">
                  <c:v>1441000</c:v>
                </c:pt>
                <c:pt idx="1">
                  <c:v>3179000</c:v>
                </c:pt>
                <c:pt idx="2">
                  <c:v>3300000</c:v>
                </c:pt>
                <c:pt idx="3">
                  <c:v>2521000</c:v>
                </c:pt>
              </c:numCache>
            </c:numRef>
          </c:val>
          <c:smooth val="0"/>
          <c:extLst>
            <c:ext xmlns:c16="http://schemas.microsoft.com/office/drawing/2014/chart" uri="{C3380CC4-5D6E-409C-BE32-E72D297353CC}">
              <c16:uniqueId val="{00000001-9613-4EDF-B779-0C81F7747905}"/>
            </c:ext>
          </c:extLst>
        </c:ser>
        <c:ser>
          <c:idx val="1"/>
          <c:order val="1"/>
          <c:tx>
            <c:v>PROFIT</c:v>
          </c:tx>
          <c:spPr>
            <a:ln w="28575" cap="rnd">
              <a:solidFill>
                <a:srgbClr val="FF0000"/>
              </a:solidFill>
              <a:round/>
            </a:ln>
            <a:effectLst/>
          </c:spPr>
          <c:marker>
            <c:symbol val="circle"/>
            <c:size val="5"/>
            <c:spPr>
              <a:solidFill>
                <a:schemeClr val="accent2"/>
              </a:solidFill>
              <a:ln w="9525">
                <a:solidFill>
                  <a:schemeClr val="accent2"/>
                </a:solidFill>
              </a:ln>
              <a:effectLst/>
            </c:spPr>
          </c:marker>
          <c:val>
            <c:numRef>
              <c:f>'Kering-Moncler INCOME'!$C$15:$F$15</c:f>
              <c:numCache>
                <c:formatCode>#,##0</c:formatCode>
                <c:ptCount val="4"/>
                <c:pt idx="0">
                  <c:v>316000</c:v>
                </c:pt>
                <c:pt idx="1">
                  <c:v>969000</c:v>
                </c:pt>
                <c:pt idx="2">
                  <c:v>1019000</c:v>
                </c:pt>
                <c:pt idx="3">
                  <c:v>2579000</c:v>
                </c:pt>
              </c:numCache>
            </c:numRef>
          </c:val>
          <c:smooth val="0"/>
          <c:extLst>
            <c:ext xmlns:c16="http://schemas.microsoft.com/office/drawing/2014/chart" uri="{C3380CC4-5D6E-409C-BE32-E72D297353CC}">
              <c16:uniqueId val="{00000003-9613-4EDF-B779-0C81F7747905}"/>
            </c:ext>
          </c:extLst>
        </c:ser>
        <c:dLbls>
          <c:showLegendKey val="0"/>
          <c:showVal val="0"/>
          <c:showCatName val="0"/>
          <c:showSerName val="0"/>
          <c:showPercent val="0"/>
          <c:showBubbleSize val="0"/>
        </c:dLbls>
        <c:marker val="1"/>
        <c:smooth val="0"/>
        <c:axId val="868205576"/>
        <c:axId val="868207624"/>
      </c:lineChart>
      <c:catAx>
        <c:axId val="8682055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68207624"/>
        <c:crosses val="autoZero"/>
        <c:auto val="1"/>
        <c:lblAlgn val="ctr"/>
        <c:lblOffset val="100"/>
        <c:noMultiLvlLbl val="0"/>
      </c:catAx>
      <c:valAx>
        <c:axId val="868207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68205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OTHER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v>SALES</c:v>
          </c:tx>
          <c:spPr>
            <a:ln w="28575" cap="rnd">
              <a:solidFill>
                <a:schemeClr val="tx2">
                  <a:lumMod val="10000"/>
                  <a:lumOff val="90000"/>
                </a:schemeClr>
              </a:solidFill>
              <a:round/>
            </a:ln>
            <a:effectLst/>
          </c:spPr>
          <c:marker>
            <c:symbol val="circle"/>
            <c:size val="5"/>
            <c:spPr>
              <a:solidFill>
                <a:schemeClr val="accent1"/>
              </a:solidFill>
              <a:ln w="9525">
                <a:solidFill>
                  <a:schemeClr val="accent1"/>
                </a:solidFill>
              </a:ln>
              <a:effectLst/>
            </c:spPr>
          </c:marker>
          <c:val>
            <c:numRef>
              <c:f>'Kering-Moncler INCOME'!$C$18:$F$18</c:f>
              <c:numCache>
                <c:formatCode>#,##0</c:formatCode>
                <c:ptCount val="4"/>
                <c:pt idx="0">
                  <c:v>1717000</c:v>
                </c:pt>
                <c:pt idx="1">
                  <c:v>3514000</c:v>
                </c:pt>
                <c:pt idx="2">
                  <c:v>3874000</c:v>
                </c:pt>
                <c:pt idx="3">
                  <c:v>3264700</c:v>
                </c:pt>
              </c:numCache>
            </c:numRef>
          </c:val>
          <c:smooth val="0"/>
          <c:extLst>
            <c:ext xmlns:c16="http://schemas.microsoft.com/office/drawing/2014/chart" uri="{C3380CC4-5D6E-409C-BE32-E72D297353CC}">
              <c16:uniqueId val="{00000001-D1A8-45CD-9D9D-8006747625E6}"/>
            </c:ext>
          </c:extLst>
        </c:ser>
        <c:ser>
          <c:idx val="1"/>
          <c:order val="1"/>
          <c:tx>
            <c:v>PROFIT</c:v>
          </c:tx>
          <c:spPr>
            <a:ln w="28575" cap="rnd">
              <a:solidFill>
                <a:srgbClr val="FF0000"/>
              </a:solidFill>
              <a:round/>
            </a:ln>
            <a:effectLst/>
          </c:spPr>
          <c:marker>
            <c:symbol val="circle"/>
            <c:size val="5"/>
            <c:spPr>
              <a:solidFill>
                <a:schemeClr val="accent2"/>
              </a:solidFill>
              <a:ln w="9525">
                <a:solidFill>
                  <a:schemeClr val="accent2"/>
                </a:solidFill>
              </a:ln>
              <a:effectLst/>
            </c:spPr>
          </c:marker>
          <c:val>
            <c:numRef>
              <c:f>'Kering-Moncler INCOME'!$C$19:$F$19</c:f>
              <c:numCache>
                <c:formatCode>#,##0</c:formatCode>
                <c:ptCount val="4"/>
                <c:pt idx="0">
                  <c:v>44000</c:v>
                </c:pt>
                <c:pt idx="1">
                  <c:v>212000</c:v>
                </c:pt>
                <c:pt idx="2">
                  <c:v>558000</c:v>
                </c:pt>
                <c:pt idx="3">
                  <c:v>2746800</c:v>
                </c:pt>
              </c:numCache>
            </c:numRef>
          </c:val>
          <c:smooth val="0"/>
          <c:extLst>
            <c:ext xmlns:c16="http://schemas.microsoft.com/office/drawing/2014/chart" uri="{C3380CC4-5D6E-409C-BE32-E72D297353CC}">
              <c16:uniqueId val="{00000003-D1A8-45CD-9D9D-8006747625E6}"/>
            </c:ext>
          </c:extLst>
        </c:ser>
        <c:dLbls>
          <c:showLegendKey val="0"/>
          <c:showVal val="0"/>
          <c:showCatName val="0"/>
          <c:showSerName val="0"/>
          <c:showPercent val="0"/>
          <c:showBubbleSize val="0"/>
        </c:dLbls>
        <c:marker val="1"/>
        <c:smooth val="0"/>
        <c:axId val="1356523016"/>
        <c:axId val="1356525064"/>
      </c:lineChart>
      <c:catAx>
        <c:axId val="13565230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56525064"/>
        <c:crosses val="autoZero"/>
        <c:auto val="1"/>
        <c:lblAlgn val="ctr"/>
        <c:lblOffset val="100"/>
        <c:noMultiLvlLbl val="0"/>
      </c:catAx>
      <c:valAx>
        <c:axId val="1356525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56523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KERING EYEWEAR AND CORPORATE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v>SALES</c:v>
          </c:tx>
          <c:spPr>
            <a:ln w="28575" cap="rnd">
              <a:solidFill>
                <a:schemeClr val="tx2">
                  <a:lumMod val="10000"/>
                  <a:lumOff val="90000"/>
                </a:schemeClr>
              </a:solidFill>
              <a:round/>
            </a:ln>
            <a:effectLst/>
          </c:spPr>
          <c:marker>
            <c:symbol val="circle"/>
            <c:size val="5"/>
            <c:spPr>
              <a:solidFill>
                <a:schemeClr val="accent1"/>
              </a:solidFill>
              <a:ln w="9525">
                <a:solidFill>
                  <a:schemeClr val="accent1"/>
                </a:solidFill>
              </a:ln>
              <a:effectLst/>
            </c:spPr>
          </c:marker>
          <c:val>
            <c:numRef>
              <c:f>'Kering-Moncler INCOME'!$C$22:$F$22</c:f>
              <c:numCache>
                <c:formatCode>#,##0</c:formatCode>
                <c:ptCount val="4"/>
                <c:pt idx="0">
                  <c:v>1067000</c:v>
                </c:pt>
                <c:pt idx="1">
                  <c:v>1568000</c:v>
                </c:pt>
                <c:pt idx="2">
                  <c:v>1139000</c:v>
                </c:pt>
                <c:pt idx="3">
                  <c:v>625800</c:v>
                </c:pt>
              </c:numCache>
            </c:numRef>
          </c:val>
          <c:smooth val="0"/>
          <c:extLst>
            <c:ext xmlns:c16="http://schemas.microsoft.com/office/drawing/2014/chart" uri="{C3380CC4-5D6E-409C-BE32-E72D297353CC}">
              <c16:uniqueId val="{00000001-872A-4262-ACE4-06CA5EAA06ED}"/>
            </c:ext>
          </c:extLst>
        </c:ser>
        <c:ser>
          <c:idx val="1"/>
          <c:order val="1"/>
          <c:tx>
            <c:v>PROFIT</c:v>
          </c:tx>
          <c:spPr>
            <a:ln w="28575" cap="rnd">
              <a:solidFill>
                <a:srgbClr val="FF0000"/>
              </a:solidFill>
              <a:round/>
            </a:ln>
            <a:effectLst/>
          </c:spPr>
          <c:marker>
            <c:symbol val="circle"/>
            <c:size val="5"/>
            <c:spPr>
              <a:solidFill>
                <a:schemeClr val="accent2"/>
              </a:solidFill>
              <a:ln w="9525">
                <a:solidFill>
                  <a:schemeClr val="accent2"/>
                </a:solidFill>
              </a:ln>
              <a:effectLst/>
            </c:spPr>
          </c:marker>
          <c:val>
            <c:numRef>
              <c:f>'Kering-Moncler INCOME'!$C$23:$F$23</c:f>
              <c:numCache>
                <c:formatCode>#,##0</c:formatCode>
                <c:ptCount val="4"/>
                <c:pt idx="0">
                  <c:v>101000</c:v>
                </c:pt>
                <c:pt idx="1">
                  <c:v>-7000</c:v>
                </c:pt>
                <c:pt idx="2">
                  <c:v>-88000</c:v>
                </c:pt>
                <c:pt idx="3">
                  <c:v>3536400</c:v>
                </c:pt>
              </c:numCache>
            </c:numRef>
          </c:val>
          <c:smooth val="0"/>
          <c:extLst>
            <c:ext xmlns:c16="http://schemas.microsoft.com/office/drawing/2014/chart" uri="{C3380CC4-5D6E-409C-BE32-E72D297353CC}">
              <c16:uniqueId val="{00000003-872A-4262-ACE4-06CA5EAA06ED}"/>
            </c:ext>
          </c:extLst>
        </c:ser>
        <c:dLbls>
          <c:showLegendKey val="0"/>
          <c:showVal val="0"/>
          <c:showCatName val="0"/>
          <c:showSerName val="0"/>
          <c:showPercent val="0"/>
          <c:showBubbleSize val="0"/>
        </c:dLbls>
        <c:marker val="1"/>
        <c:smooth val="0"/>
        <c:axId val="934349320"/>
        <c:axId val="934384648"/>
      </c:lineChart>
      <c:catAx>
        <c:axId val="9343493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4384648"/>
        <c:crosses val="autoZero"/>
        <c:auto val="1"/>
        <c:lblAlgn val="ctr"/>
        <c:lblOffset val="100"/>
        <c:noMultiLvlLbl val="0"/>
      </c:catAx>
      <c:valAx>
        <c:axId val="934384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4349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MONCLER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'Kering-Moncler INCOME'!$B$27</c:f>
              <c:strCache>
                <c:ptCount val="1"/>
                <c:pt idx="0">
                  <c:v>SALES</c:v>
                </c:pt>
              </c:strCache>
            </c:strRef>
          </c:tx>
          <c:spPr>
            <a:ln w="28575" cap="rnd">
              <a:solidFill>
                <a:schemeClr val="tx2">
                  <a:lumMod val="10000"/>
                  <a:lumOff val="90000"/>
                </a:schemeClr>
              </a:solidFill>
              <a:round/>
            </a:ln>
            <a:effectLst/>
          </c:spPr>
          <c:marker>
            <c:symbol val="circle"/>
            <c:size val="5"/>
            <c:spPr>
              <a:solidFill>
                <a:schemeClr val="accent1"/>
              </a:solidFill>
              <a:ln w="9525">
                <a:solidFill>
                  <a:schemeClr val="accent1"/>
                </a:solidFill>
              </a:ln>
              <a:effectLst/>
            </c:spPr>
          </c:marker>
          <c:val>
            <c:numRef>
              <c:f>'Kering-Moncler INCOME'!$C$27:$F$27</c:f>
              <c:numCache>
                <c:formatCode>#,##0</c:formatCode>
                <c:ptCount val="4"/>
                <c:pt idx="0">
                  <c:v>1230163</c:v>
                </c:pt>
                <c:pt idx="1">
                  <c:v>2984217</c:v>
                </c:pt>
                <c:pt idx="2">
                  <c:v>2602890</c:v>
                </c:pt>
                <c:pt idx="3">
                  <c:v>2046103</c:v>
                </c:pt>
              </c:numCache>
            </c:numRef>
          </c:val>
          <c:smooth val="0"/>
          <c:extLst>
            <c:ext xmlns:c16="http://schemas.microsoft.com/office/drawing/2014/chart" uri="{C3380CC4-5D6E-409C-BE32-E72D297353CC}">
              <c16:uniqueId val="{00000001-C553-4E94-BEDA-466A6407B02D}"/>
            </c:ext>
          </c:extLst>
        </c:ser>
        <c:ser>
          <c:idx val="1"/>
          <c:order val="1"/>
          <c:tx>
            <c:strRef>
              <c:f>'Kering-Moncler INCOME'!$B$28</c:f>
              <c:strCache>
                <c:ptCount val="1"/>
                <c:pt idx="0">
                  <c:v>PROFIT</c:v>
                </c:pt>
              </c:strCache>
            </c:strRef>
          </c:tx>
          <c:spPr>
            <a:ln w="28575" cap="rnd">
              <a:solidFill>
                <a:srgbClr val="FF0000"/>
              </a:solidFill>
              <a:round/>
            </a:ln>
            <a:effectLst/>
          </c:spPr>
          <c:marker>
            <c:symbol val="circle"/>
            <c:size val="5"/>
            <c:spPr>
              <a:solidFill>
                <a:schemeClr val="accent2"/>
              </a:solidFill>
              <a:ln w="9525">
                <a:solidFill>
                  <a:schemeClr val="accent2"/>
                </a:solidFill>
              </a:ln>
              <a:effectLst/>
            </c:spPr>
          </c:marker>
          <c:val>
            <c:numRef>
              <c:f>'Kering-Moncler INCOME'!$C$28:$F$28</c:f>
              <c:numCache>
                <c:formatCode>#,##0</c:formatCode>
                <c:ptCount val="4"/>
                <c:pt idx="0">
                  <c:v>943084</c:v>
                </c:pt>
                <c:pt idx="1">
                  <c:v>2573159</c:v>
                </c:pt>
                <c:pt idx="2">
                  <c:v>2201758</c:v>
                </c:pt>
                <c:pt idx="3">
                  <c:v>2046100</c:v>
                </c:pt>
              </c:numCache>
            </c:numRef>
          </c:val>
          <c:smooth val="0"/>
          <c:extLst>
            <c:ext xmlns:c16="http://schemas.microsoft.com/office/drawing/2014/chart" uri="{C3380CC4-5D6E-409C-BE32-E72D297353CC}">
              <c16:uniqueId val="{00000003-C553-4E94-BEDA-466A6407B02D}"/>
            </c:ext>
          </c:extLst>
        </c:ser>
        <c:dLbls>
          <c:showLegendKey val="0"/>
          <c:showVal val="0"/>
          <c:showCatName val="0"/>
          <c:showSerName val="0"/>
          <c:showPercent val="0"/>
          <c:showBubbleSize val="0"/>
        </c:dLbls>
        <c:marker val="1"/>
        <c:smooth val="0"/>
        <c:axId val="1342937096"/>
        <c:axId val="1342939144"/>
      </c:lineChart>
      <c:catAx>
        <c:axId val="1342937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42939144"/>
        <c:crosses val="autoZero"/>
        <c:auto val="1"/>
        <c:lblAlgn val="ctr"/>
        <c:lblOffset val="100"/>
        <c:noMultiLvlLbl val="0"/>
      </c:catAx>
      <c:valAx>
        <c:axId val="1342939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42937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'Moncler Financials'!$A$111</c:f>
              <c:strCache>
                <c:ptCount val="1"/>
                <c:pt idx="0">
                  <c:v>  Total revenues</c:v>
                </c:pt>
              </c:strCache>
            </c:strRef>
          </c:tx>
          <c:spPr>
            <a:solidFill>
              <a:schemeClr val="accent1">
                <a:lumMod val="20000"/>
                <a:lumOff val="80000"/>
              </a:schemeClr>
            </a:solidFill>
            <a:ln>
              <a:noFill/>
            </a:ln>
            <a:effectLst/>
          </c:spPr>
          <c:invertIfNegative val="0"/>
          <c:cat>
            <c:strRef>
              <c:f>'Moncler Financials'!$B$5:$F$5</c:f>
              <c:strCache>
                <c:ptCount val="5"/>
                <c:pt idx="0">
                  <c:v>31/12/2019</c:v>
                </c:pt>
                <c:pt idx="1">
                  <c:v>31/12/2020</c:v>
                </c:pt>
                <c:pt idx="2">
                  <c:v>31/12/2021</c:v>
                </c:pt>
                <c:pt idx="3">
                  <c:v>31/12/2022</c:v>
                </c:pt>
                <c:pt idx="4">
                  <c:v>31/12/2023</c:v>
                </c:pt>
              </c:strCache>
            </c:strRef>
          </c:cat>
          <c:val>
            <c:numRef>
              <c:f>'Moncler Financials'!$B$111:$F$111</c:f>
              <c:numCache>
                <c:formatCode>#,##0</c:formatCode>
                <c:ptCount val="5"/>
                <c:pt idx="0">
                  <c:v>1627704</c:v>
                </c:pt>
                <c:pt idx="1">
                  <c:v>1440409</c:v>
                </c:pt>
                <c:pt idx="2">
                  <c:v>2046102</c:v>
                </c:pt>
                <c:pt idx="3">
                  <c:v>2602890</c:v>
                </c:pt>
                <c:pt idx="4">
                  <c:v>2984217</c:v>
                </c:pt>
              </c:numCache>
            </c:numRef>
          </c:val>
          <c:extLst>
            <c:ext xmlns:c16="http://schemas.microsoft.com/office/drawing/2014/chart" uri="{C3380CC4-5D6E-409C-BE32-E72D297353CC}">
              <c16:uniqueId val="{00000000-F20E-426B-8D0D-C6D79756AB8E}"/>
            </c:ext>
          </c:extLst>
        </c:ser>
        <c:ser>
          <c:idx val="1"/>
          <c:order val="1"/>
          <c:tx>
            <c:strRef>
              <c:f>'Moncler Financials'!$A$138</c:f>
              <c:strCache>
                <c:ptCount val="1"/>
                <c:pt idx="0">
                  <c:v>  Net profit</c:v>
                </c:pt>
              </c:strCache>
            </c:strRef>
          </c:tx>
          <c:spPr>
            <a:solidFill>
              <a:srgbClr val="FF0000"/>
            </a:solidFill>
            <a:ln>
              <a:solidFill>
                <a:srgbClr val="FF0000">
                  <a:alpha val="99000"/>
                </a:srgbClr>
              </a:solidFill>
            </a:ln>
            <a:effectLst/>
          </c:spPr>
          <c:invertIfNegative val="0"/>
          <c:cat>
            <c:strRef>
              <c:f>'Moncler Financials'!$B$5:$F$5</c:f>
              <c:strCache>
                <c:ptCount val="5"/>
                <c:pt idx="0">
                  <c:v>31/12/2019</c:v>
                </c:pt>
                <c:pt idx="1">
                  <c:v>31/12/2020</c:v>
                </c:pt>
                <c:pt idx="2">
                  <c:v>31/12/2021</c:v>
                </c:pt>
                <c:pt idx="3">
                  <c:v>31/12/2022</c:v>
                </c:pt>
                <c:pt idx="4">
                  <c:v>31/12/2023</c:v>
                </c:pt>
              </c:strCache>
            </c:strRef>
          </c:cat>
          <c:val>
            <c:numRef>
              <c:f>'Moncler Financials'!$B$138:$F$138</c:f>
              <c:numCache>
                <c:formatCode>#,##0</c:formatCode>
                <c:ptCount val="5"/>
                <c:pt idx="0">
                  <c:v>358685</c:v>
                </c:pt>
                <c:pt idx="1">
                  <c:v>300351</c:v>
                </c:pt>
                <c:pt idx="2">
                  <c:v>393533</c:v>
                </c:pt>
                <c:pt idx="3">
                  <c:v>606697</c:v>
                </c:pt>
                <c:pt idx="4">
                  <c:v>611931</c:v>
                </c:pt>
              </c:numCache>
            </c:numRef>
          </c:val>
          <c:extLst>
            <c:ext xmlns:c16="http://schemas.microsoft.com/office/drawing/2014/chart" uri="{C3380CC4-5D6E-409C-BE32-E72D297353CC}">
              <c16:uniqueId val="{00000001-F20E-426B-8D0D-C6D79756AB8E}"/>
            </c:ext>
          </c:extLst>
        </c:ser>
        <c:dLbls>
          <c:showLegendKey val="0"/>
          <c:showVal val="0"/>
          <c:showCatName val="0"/>
          <c:showSerName val="0"/>
          <c:showPercent val="0"/>
          <c:showBubbleSize val="0"/>
        </c:dLbls>
        <c:gapWidth val="219"/>
        <c:axId val="1617369840"/>
        <c:axId val="1617370320"/>
      </c:barChart>
      <c:dateAx>
        <c:axId val="16173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70320"/>
        <c:crosses val="autoZero"/>
        <c:auto val="0"/>
        <c:lblOffset val="100"/>
        <c:baseTimeUnit val="days"/>
      </c:dateAx>
      <c:valAx>
        <c:axId val="1617370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69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'Moncler Financials'!$A$111</c:f>
              <c:strCache>
                <c:ptCount val="1"/>
                <c:pt idx="0">
                  <c:v>  Total revenues</c:v>
                </c:pt>
              </c:strCache>
            </c:strRef>
          </c:tx>
          <c:spPr>
            <a:solidFill>
              <a:schemeClr val="accent1">
                <a:lumMod val="20000"/>
                <a:lumOff val="80000"/>
              </a:schemeClr>
            </a:solidFill>
            <a:ln>
              <a:noFill/>
            </a:ln>
            <a:effectLst/>
          </c:spPr>
          <c:invertIfNegative val="0"/>
          <c:cat>
            <c:strRef>
              <c:f>'Moncler Financials'!$B$5:$F$5</c:f>
              <c:strCache>
                <c:ptCount val="5"/>
                <c:pt idx="0">
                  <c:v>31/12/2019</c:v>
                </c:pt>
                <c:pt idx="1">
                  <c:v>31/12/2020</c:v>
                </c:pt>
                <c:pt idx="2">
                  <c:v>31/12/2021</c:v>
                </c:pt>
                <c:pt idx="3">
                  <c:v>31/12/2022</c:v>
                </c:pt>
                <c:pt idx="4">
                  <c:v>31/12/2023</c:v>
                </c:pt>
              </c:strCache>
            </c:strRef>
          </c:cat>
          <c:val>
            <c:numRef>
              <c:f>'Moncler Financials'!$B$111:$F$111</c:f>
              <c:numCache>
                <c:formatCode>#,##0</c:formatCode>
                <c:ptCount val="5"/>
                <c:pt idx="0">
                  <c:v>1627704</c:v>
                </c:pt>
                <c:pt idx="1">
                  <c:v>1440409</c:v>
                </c:pt>
                <c:pt idx="2">
                  <c:v>2046102</c:v>
                </c:pt>
                <c:pt idx="3">
                  <c:v>2602890</c:v>
                </c:pt>
                <c:pt idx="4">
                  <c:v>2984217</c:v>
                </c:pt>
              </c:numCache>
            </c:numRef>
          </c:val>
          <c:extLst>
            <c:ext xmlns:c16="http://schemas.microsoft.com/office/drawing/2014/chart" uri="{C3380CC4-5D6E-409C-BE32-E72D297353CC}">
              <c16:uniqueId val="{00000000-A869-49DA-9BD3-87221D0665EC}"/>
            </c:ext>
          </c:extLst>
        </c:ser>
        <c:ser>
          <c:idx val="1"/>
          <c:order val="1"/>
          <c:tx>
            <c:strRef>
              <c:f>'Moncler Financials'!$A$118</c:f>
              <c:strCache>
                <c:ptCount val="1"/>
                <c:pt idx="0">
                  <c:v>  EBITDA</c:v>
                </c:pt>
              </c:strCache>
            </c:strRef>
          </c:tx>
          <c:spPr>
            <a:solidFill>
              <a:srgbClr val="FF0000"/>
            </a:solidFill>
            <a:ln>
              <a:solidFill>
                <a:srgbClr val="FF0000">
                  <a:alpha val="99000"/>
                </a:srgbClr>
              </a:solidFill>
            </a:ln>
            <a:effectLst/>
          </c:spPr>
          <c:invertIfNegative val="0"/>
          <c:cat>
            <c:strRef>
              <c:f>'Moncler Financials'!$B$5:$F$5</c:f>
              <c:strCache>
                <c:ptCount val="5"/>
                <c:pt idx="0">
                  <c:v>31/12/2019</c:v>
                </c:pt>
                <c:pt idx="1">
                  <c:v>31/12/2020</c:v>
                </c:pt>
                <c:pt idx="2">
                  <c:v>31/12/2021</c:v>
                </c:pt>
                <c:pt idx="3">
                  <c:v>31/12/2022</c:v>
                </c:pt>
                <c:pt idx="4">
                  <c:v>31/12/2023</c:v>
                </c:pt>
              </c:strCache>
            </c:strRef>
          </c:cat>
          <c:val>
            <c:numRef>
              <c:f>'Moncler Financials'!$B$118:$F$118</c:f>
              <c:numCache>
                <c:formatCode>#,##0</c:formatCode>
                <c:ptCount val="5"/>
                <c:pt idx="0">
                  <c:v>662922</c:v>
                </c:pt>
                <c:pt idx="1">
                  <c:v>569802</c:v>
                </c:pt>
                <c:pt idx="2">
                  <c:v>825738</c:v>
                </c:pt>
                <c:pt idx="3">
                  <c:v>1039464</c:v>
                </c:pt>
                <c:pt idx="4">
                  <c:v>1185539</c:v>
                </c:pt>
              </c:numCache>
            </c:numRef>
          </c:val>
          <c:extLst>
            <c:ext xmlns:c16="http://schemas.microsoft.com/office/drawing/2014/chart" uri="{C3380CC4-5D6E-409C-BE32-E72D297353CC}">
              <c16:uniqueId val="{00000001-A869-49DA-9BD3-87221D0665EC}"/>
            </c:ext>
          </c:extLst>
        </c:ser>
        <c:dLbls>
          <c:showLegendKey val="0"/>
          <c:showVal val="0"/>
          <c:showCatName val="0"/>
          <c:showSerName val="0"/>
          <c:showPercent val="0"/>
          <c:showBubbleSize val="0"/>
        </c:dLbls>
        <c:gapWidth val="219"/>
        <c:axId val="1617369840"/>
        <c:axId val="1617370320"/>
      </c:barChart>
      <c:dateAx>
        <c:axId val="16173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70320"/>
        <c:crosses val="autoZero"/>
        <c:auto val="0"/>
        <c:lblOffset val="100"/>
        <c:baseTimeUnit val="days"/>
      </c:dateAx>
      <c:valAx>
        <c:axId val="1617370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69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'Kering Financials'!$A$116</c:f>
              <c:strCache>
                <c:ptCount val="1"/>
                <c:pt idx="0">
                  <c:v>  Total revenues</c:v>
                </c:pt>
              </c:strCache>
            </c:strRef>
          </c:tx>
          <c:spPr>
            <a:solidFill>
              <a:schemeClr val="accent1">
                <a:lumMod val="20000"/>
                <a:lumOff val="80000"/>
              </a:schemeClr>
            </a:solidFill>
            <a:ln>
              <a:noFill/>
            </a:ln>
            <a:effectLst/>
          </c:spPr>
          <c:invertIfNegative val="0"/>
          <c:cat>
            <c:numRef>
              <c:f>'Kering Financials'!$B$115:$AD$115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'Kering Financials'!$B$116:$AD$116</c:f>
              <c:numCache>
                <c:formatCode>#,##0</c:formatCode>
                <c:ptCount val="29"/>
                <c:pt idx="0">
                  <c:v>19649000</c:v>
                </c:pt>
                <c:pt idx="1">
                  <c:v>20385000</c:v>
                </c:pt>
                <c:pt idx="2">
                  <c:v>17650000</c:v>
                </c:pt>
                <c:pt idx="3">
                  <c:v>13101000</c:v>
                </c:pt>
                <c:pt idx="4">
                  <c:v>15888000</c:v>
                </c:pt>
                <c:pt idx="5">
                  <c:v>15619500</c:v>
                </c:pt>
                <c:pt idx="6">
                  <c:v>15487900</c:v>
                </c:pt>
                <c:pt idx="7">
                  <c:v>12392000</c:v>
                </c:pt>
                <c:pt idx="8">
                  <c:v>11662100</c:v>
                </c:pt>
                <c:pt idx="9">
                  <c:v>10625300</c:v>
                </c:pt>
                <c:pt idx="10">
                  <c:v>12834700</c:v>
                </c:pt>
                <c:pt idx="11">
                  <c:v>16816300</c:v>
                </c:pt>
                <c:pt idx="12">
                  <c:v>15705600</c:v>
                </c:pt>
                <c:pt idx="13">
                  <c:v>17455400</c:v>
                </c:pt>
                <c:pt idx="14">
                  <c:v>19076300</c:v>
                </c:pt>
                <c:pt idx="15">
                  <c:v>20983800</c:v>
                </c:pt>
                <c:pt idx="16">
                  <c:v>20566800</c:v>
                </c:pt>
                <c:pt idx="17">
                  <c:v>18501500</c:v>
                </c:pt>
                <c:pt idx="18">
                  <c:v>16955100</c:v>
                </c:pt>
                <c:pt idx="19">
                  <c:v>17548800</c:v>
                </c:pt>
                <c:pt idx="20">
                  <c:v>24360800</c:v>
                </c:pt>
                <c:pt idx="21">
                  <c:v>27375400</c:v>
                </c:pt>
                <c:pt idx="22">
                  <c:v>27798500</c:v>
                </c:pt>
                <c:pt idx="23">
                  <c:v>24761226.727000002</c:v>
                </c:pt>
                <c:pt idx="24">
                  <c:v>19529328.903999999</c:v>
                </c:pt>
                <c:pt idx="25">
                  <c:v>16514649.588</c:v>
                </c:pt>
                <c:pt idx="26">
                  <c:v>13595250.908</c:v>
                </c:pt>
                <c:pt idx="27">
                  <c:v>12255986.291999999</c:v>
                </c:pt>
                <c:pt idx="28">
                  <c:v>12003073.372</c:v>
                </c:pt>
              </c:numCache>
            </c:numRef>
          </c:val>
          <c:extLst>
            <c:ext xmlns:c16="http://schemas.microsoft.com/office/drawing/2014/chart" uri="{C3380CC4-5D6E-409C-BE32-E72D297353CC}">
              <c16:uniqueId val="{00000000-FDB1-4AEE-8018-F9CDDF2C95B8}"/>
            </c:ext>
          </c:extLst>
        </c:ser>
        <c:ser>
          <c:idx val="1"/>
          <c:order val="1"/>
          <c:tx>
            <c:strRef>
              <c:f>'Kering Financials'!$A$124</c:f>
              <c:strCache>
                <c:ptCount val="1"/>
                <c:pt idx="0">
                  <c:v>  EBITDA</c:v>
                </c:pt>
              </c:strCache>
            </c:strRef>
          </c:tx>
          <c:spPr>
            <a:solidFill>
              <a:srgbClr val="FF0000"/>
            </a:solidFill>
            <a:ln>
              <a:solidFill>
                <a:srgbClr val="FF0000">
                  <a:alpha val="99000"/>
                </a:srgbClr>
              </a:solidFill>
            </a:ln>
            <a:effectLst/>
          </c:spPr>
          <c:invertIfNegative val="0"/>
          <c:cat>
            <c:numRef>
              <c:f>'Kering Financials'!$B$115:$AD$115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'Kering Financials'!$B$124:$AD$124</c:f>
              <c:numCache>
                <c:formatCode>#,##0</c:formatCode>
                <c:ptCount val="29"/>
                <c:pt idx="0">
                  <c:v>6530000</c:v>
                </c:pt>
                <c:pt idx="1">
                  <c:v>7104000</c:v>
                </c:pt>
                <c:pt idx="2">
                  <c:v>6325800</c:v>
                </c:pt>
                <c:pt idx="3">
                  <c:v>4476300</c:v>
                </c:pt>
                <c:pt idx="4">
                  <c:v>5950400</c:v>
                </c:pt>
                <c:pt idx="5">
                  <c:v>4337000</c:v>
                </c:pt>
                <c:pt idx="6">
                  <c:v>3390800</c:v>
                </c:pt>
                <c:pt idx="7">
                  <c:v>2180400</c:v>
                </c:pt>
                <c:pt idx="8">
                  <c:v>2061400</c:v>
                </c:pt>
                <c:pt idx="9">
                  <c:v>1504900</c:v>
                </c:pt>
                <c:pt idx="10">
                  <c:v>1242500</c:v>
                </c:pt>
                <c:pt idx="11">
                  <c:v>1619900</c:v>
                </c:pt>
                <c:pt idx="12">
                  <c:v>1905500</c:v>
                </c:pt>
                <c:pt idx="13">
                  <c:v>1863800</c:v>
                </c:pt>
                <c:pt idx="14">
                  <c:v>1429100</c:v>
                </c:pt>
                <c:pt idx="15">
                  <c:v>1885800</c:v>
                </c:pt>
                <c:pt idx="16">
                  <c:v>1867800</c:v>
                </c:pt>
                <c:pt idx="17">
                  <c:v>1462500</c:v>
                </c:pt>
                <c:pt idx="18">
                  <c:v>1477100</c:v>
                </c:pt>
                <c:pt idx="19">
                  <c:v>1108500</c:v>
                </c:pt>
                <c:pt idx="20">
                  <c:v>1753200</c:v>
                </c:pt>
                <c:pt idx="21">
                  <c:v>2281800</c:v>
                </c:pt>
                <c:pt idx="22">
                  <c:v>2416800</c:v>
                </c:pt>
                <c:pt idx="23">
                  <c:v>2240543.2059999998</c:v>
                </c:pt>
                <c:pt idx="24">
                  <c:v>1772982.07</c:v>
                </c:pt>
                <c:pt idx="25">
                  <c:v>1103273.5379999999</c:v>
                </c:pt>
                <c:pt idx="26">
                  <c:v>823072.24399999995</c:v>
                </c:pt>
                <c:pt idx="27">
                  <c:v>696996.90700000001</c:v>
                </c:pt>
                <c:pt idx="28">
                  <c:v>660714.04099999997</c:v>
                </c:pt>
              </c:numCache>
            </c:numRef>
          </c:val>
          <c:extLst>
            <c:ext xmlns:c16="http://schemas.microsoft.com/office/drawing/2014/chart" uri="{C3380CC4-5D6E-409C-BE32-E72D297353CC}">
              <c16:uniqueId val="{00000001-FDB1-4AEE-8018-F9CDDF2C95B8}"/>
            </c:ext>
          </c:extLst>
        </c:ser>
        <c:dLbls>
          <c:showLegendKey val="0"/>
          <c:showVal val="0"/>
          <c:showCatName val="0"/>
          <c:showSerName val="0"/>
          <c:showPercent val="0"/>
          <c:showBubbleSize val="0"/>
        </c:dLbls>
        <c:gapWidth val="219"/>
        <c:axId val="1617369840"/>
        <c:axId val="1617370320"/>
      </c:barChart>
      <c:dateAx>
        <c:axId val="16173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70320"/>
        <c:crosses val="autoZero"/>
        <c:auto val="0"/>
        <c:lblOffset val="100"/>
        <c:baseTimeUnit val="days"/>
      </c:dateAx>
      <c:valAx>
        <c:axId val="1617370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69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'Kering Financials'!$A$116</c:f>
              <c:strCache>
                <c:ptCount val="1"/>
                <c:pt idx="0">
                  <c:v>  Total revenues</c:v>
                </c:pt>
              </c:strCache>
            </c:strRef>
          </c:tx>
          <c:spPr>
            <a:solidFill>
              <a:schemeClr val="accent1">
                <a:lumMod val="20000"/>
                <a:lumOff val="80000"/>
              </a:schemeClr>
            </a:solidFill>
            <a:ln>
              <a:noFill/>
            </a:ln>
            <a:effectLst/>
          </c:spPr>
          <c:invertIfNegative val="0"/>
          <c:cat>
            <c:numRef>
              <c:f>'Kering Financials'!$B$115:$AD$115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'Kering Financials'!$B$116:$AD$116</c:f>
              <c:numCache>
                <c:formatCode>#,##0</c:formatCode>
                <c:ptCount val="29"/>
                <c:pt idx="0">
                  <c:v>19649000</c:v>
                </c:pt>
                <c:pt idx="1">
                  <c:v>20385000</c:v>
                </c:pt>
                <c:pt idx="2">
                  <c:v>17650000</c:v>
                </c:pt>
                <c:pt idx="3">
                  <c:v>13101000</c:v>
                </c:pt>
                <c:pt idx="4">
                  <c:v>15888000</c:v>
                </c:pt>
                <c:pt idx="5">
                  <c:v>15619500</c:v>
                </c:pt>
                <c:pt idx="6">
                  <c:v>15487900</c:v>
                </c:pt>
                <c:pt idx="7">
                  <c:v>12392000</c:v>
                </c:pt>
                <c:pt idx="8">
                  <c:v>11662100</c:v>
                </c:pt>
                <c:pt idx="9">
                  <c:v>10625300</c:v>
                </c:pt>
                <c:pt idx="10">
                  <c:v>12834700</c:v>
                </c:pt>
                <c:pt idx="11">
                  <c:v>16816300</c:v>
                </c:pt>
                <c:pt idx="12">
                  <c:v>15705600</c:v>
                </c:pt>
                <c:pt idx="13">
                  <c:v>17455400</c:v>
                </c:pt>
                <c:pt idx="14">
                  <c:v>19076300</c:v>
                </c:pt>
                <c:pt idx="15">
                  <c:v>20983800</c:v>
                </c:pt>
                <c:pt idx="16">
                  <c:v>20566800</c:v>
                </c:pt>
                <c:pt idx="17">
                  <c:v>18501500</c:v>
                </c:pt>
                <c:pt idx="18">
                  <c:v>16955100</c:v>
                </c:pt>
                <c:pt idx="19">
                  <c:v>17548800</c:v>
                </c:pt>
                <c:pt idx="20">
                  <c:v>24360800</c:v>
                </c:pt>
                <c:pt idx="21">
                  <c:v>27375400</c:v>
                </c:pt>
                <c:pt idx="22">
                  <c:v>27798500</c:v>
                </c:pt>
                <c:pt idx="23">
                  <c:v>24761226.727000002</c:v>
                </c:pt>
                <c:pt idx="24">
                  <c:v>19529328.903999999</c:v>
                </c:pt>
                <c:pt idx="25">
                  <c:v>16514649.588</c:v>
                </c:pt>
                <c:pt idx="26">
                  <c:v>13595250.908</c:v>
                </c:pt>
                <c:pt idx="27">
                  <c:v>12255986.291999999</c:v>
                </c:pt>
                <c:pt idx="28">
                  <c:v>12003073.372</c:v>
                </c:pt>
              </c:numCache>
            </c:numRef>
          </c:val>
          <c:extLst>
            <c:ext xmlns:c16="http://schemas.microsoft.com/office/drawing/2014/chart" uri="{C3380CC4-5D6E-409C-BE32-E72D297353CC}">
              <c16:uniqueId val="{00000000-FDB1-4AEE-8018-F9CDDF2C95B8}"/>
            </c:ext>
          </c:extLst>
        </c:ser>
        <c:ser>
          <c:idx val="1"/>
          <c:order val="1"/>
          <c:tx>
            <c:strRef>
              <c:f>'Kering Financials'!$A$149</c:f>
              <c:strCache>
                <c:ptCount val="1"/>
                <c:pt idx="0">
                  <c:v>  Net profit</c:v>
                </c:pt>
              </c:strCache>
            </c:strRef>
          </c:tx>
          <c:spPr>
            <a:solidFill>
              <a:srgbClr val="FF0000"/>
            </a:solidFill>
            <a:ln>
              <a:solidFill>
                <a:srgbClr val="FF0000">
                  <a:alpha val="99000"/>
                </a:srgbClr>
              </a:solidFill>
            </a:ln>
            <a:effectLst/>
          </c:spPr>
          <c:invertIfNegative val="0"/>
          <c:cat>
            <c:numRef>
              <c:f>'Kering Financials'!$B$115:$AD$115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'Kering Financials'!$B$149:$AD$149</c:f>
              <c:numCache>
                <c:formatCode>#,##0</c:formatCode>
                <c:ptCount val="29"/>
                <c:pt idx="0">
                  <c:v>2983000</c:v>
                </c:pt>
                <c:pt idx="1">
                  <c:v>3614000</c:v>
                </c:pt>
                <c:pt idx="2">
                  <c:v>3175700</c:v>
                </c:pt>
                <c:pt idx="3">
                  <c:v>2150400</c:v>
                </c:pt>
                <c:pt idx="4">
                  <c:v>2308600</c:v>
                </c:pt>
                <c:pt idx="5">
                  <c:v>3714900</c:v>
                </c:pt>
                <c:pt idx="6">
                  <c:v>1785600</c:v>
                </c:pt>
                <c:pt idx="7">
                  <c:v>813500</c:v>
                </c:pt>
                <c:pt idx="8">
                  <c:v>696000</c:v>
                </c:pt>
                <c:pt idx="9">
                  <c:v>528900</c:v>
                </c:pt>
                <c:pt idx="10">
                  <c:v>49600</c:v>
                </c:pt>
                <c:pt idx="11">
                  <c:v>1048200</c:v>
                </c:pt>
                <c:pt idx="12">
                  <c:v>986300</c:v>
                </c:pt>
                <c:pt idx="13">
                  <c:v>964500</c:v>
                </c:pt>
                <c:pt idx="14">
                  <c:v>950900</c:v>
                </c:pt>
                <c:pt idx="15">
                  <c:v>921100</c:v>
                </c:pt>
                <c:pt idx="16">
                  <c:v>922300</c:v>
                </c:pt>
                <c:pt idx="17">
                  <c:v>685300</c:v>
                </c:pt>
                <c:pt idx="18">
                  <c:v>535400</c:v>
                </c:pt>
                <c:pt idx="19">
                  <c:v>1065100</c:v>
                </c:pt>
                <c:pt idx="20">
                  <c:v>644600</c:v>
                </c:pt>
                <c:pt idx="21">
                  <c:v>1589200</c:v>
                </c:pt>
                <c:pt idx="22">
                  <c:v>752700</c:v>
                </c:pt>
                <c:pt idx="23">
                  <c:v>766971.00600000005</c:v>
                </c:pt>
                <c:pt idx="24">
                  <c:v>628547.29799999995</c:v>
                </c:pt>
                <c:pt idx="25">
                  <c:v>507807.67599999998</c:v>
                </c:pt>
                <c:pt idx="26">
                  <c:v>434937.04599999997</c:v>
                </c:pt>
                <c:pt idx="27">
                  <c:v>314807.22100000002</c:v>
                </c:pt>
                <c:pt idx="28">
                  <c:v>231112.71</c:v>
                </c:pt>
              </c:numCache>
            </c:numRef>
          </c:val>
          <c:extLst>
            <c:ext xmlns:c16="http://schemas.microsoft.com/office/drawing/2014/chart" uri="{C3380CC4-5D6E-409C-BE32-E72D297353CC}">
              <c16:uniqueId val="{00000001-FDB1-4AEE-8018-F9CDDF2C95B8}"/>
            </c:ext>
          </c:extLst>
        </c:ser>
        <c:dLbls>
          <c:showLegendKey val="0"/>
          <c:showVal val="0"/>
          <c:showCatName val="0"/>
          <c:showSerName val="0"/>
          <c:showPercent val="0"/>
          <c:showBubbleSize val="0"/>
        </c:dLbls>
        <c:gapWidth val="219"/>
        <c:axId val="1617369840"/>
        <c:axId val="1617370320"/>
      </c:barChart>
      <c:dateAx>
        <c:axId val="16173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70320"/>
        <c:crosses val="autoZero"/>
        <c:auto val="0"/>
        <c:lblOffset val="100"/>
        <c:baseTimeUnit val="days"/>
      </c:dateAx>
      <c:valAx>
        <c:axId val="1617370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617369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   Profit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Kering'!$A$13</c:f>
              <c:strCache>
                <c:ptCount val="1"/>
                <c:pt idx="0">
                  <c:v>   Profit margin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Kering'!$B$13:$AD$13</c:f>
              <c:numCache>
                <c:formatCode>#,##0.00</c:formatCode>
                <c:ptCount val="29"/>
                <c:pt idx="0">
                  <c:v>21.54</c:v>
                </c:pt>
                <c:pt idx="1">
                  <c:v>25.19</c:v>
                </c:pt>
                <c:pt idx="2">
                  <c:v>25.63</c:v>
                </c:pt>
                <c:pt idx="3">
                  <c:v>22.57</c:v>
                </c:pt>
                <c:pt idx="4">
                  <c:v>27.07</c:v>
                </c:pt>
                <c:pt idx="5">
                  <c:v>22.15</c:v>
                </c:pt>
                <c:pt idx="6">
                  <c:v>15.91</c:v>
                </c:pt>
                <c:pt idx="7">
                  <c:v>9.51</c:v>
                </c:pt>
                <c:pt idx="8">
                  <c:v>8.4499999999999993</c:v>
                </c:pt>
                <c:pt idx="9">
                  <c:v>8.52</c:v>
                </c:pt>
                <c:pt idx="10">
                  <c:v>2.4500000000000002</c:v>
                </c:pt>
                <c:pt idx="11">
                  <c:v>7.93</c:v>
                </c:pt>
                <c:pt idx="12">
                  <c:v>8.58</c:v>
                </c:pt>
                <c:pt idx="13">
                  <c:v>6.72</c:v>
                </c:pt>
                <c:pt idx="14">
                  <c:v>2.85</c:v>
                </c:pt>
                <c:pt idx="15">
                  <c:v>4.1100000000000003</c:v>
                </c:pt>
                <c:pt idx="16">
                  <c:v>6.06</c:v>
                </c:pt>
                <c:pt idx="17">
                  <c:v>5</c:v>
                </c:pt>
                <c:pt idx="18">
                  <c:v>4.47</c:v>
                </c:pt>
                <c:pt idx="19">
                  <c:v>5.09</c:v>
                </c:pt>
                <c:pt idx="20">
                  <c:v>3.91</c:v>
                </c:pt>
                <c:pt idx="21">
                  <c:v>9.83</c:v>
                </c:pt>
                <c:pt idx="22">
                  <c:v>5.49</c:v>
                </c:pt>
                <c:pt idx="23">
                  <c:v>6.45</c:v>
                </c:pt>
                <c:pt idx="24">
                  <c:v>6.6</c:v>
                </c:pt>
                <c:pt idx="25">
                  <c:v>4.79</c:v>
                </c:pt>
                <c:pt idx="26">
                  <c:v>4.74</c:v>
                </c:pt>
                <c:pt idx="27">
                  <c:v>3.54</c:v>
                </c:pt>
                <c:pt idx="28">
                  <c:v>2.63</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solidFill>
                  <a:schemeClr val="bg1"/>
                </a:solidFill>
              </a:rPr>
              <a:t>Gross Margin</a:t>
            </a:r>
            <a:r>
              <a:rPr lang="it-IT" baseline="0">
                <a:solidFill>
                  <a:schemeClr val="bg1"/>
                </a:solidFill>
              </a:rPr>
              <a:t> %</a:t>
            </a:r>
            <a:endParaRPr lang="it-IT">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Kering'!$A$14</c:f>
              <c:strCache>
                <c:ptCount val="1"/>
                <c:pt idx="0">
                  <c:v>   Gross margin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Kering'!$B$14:$AD$14</c:f>
              <c:numCache>
                <c:formatCode>#,##0.00</c:formatCode>
                <c:ptCount val="29"/>
                <c:pt idx="0">
                  <c:v>86.07</c:v>
                </c:pt>
                <c:pt idx="1">
                  <c:v>82.9</c:v>
                </c:pt>
                <c:pt idx="2">
                  <c:v>82.34</c:v>
                </c:pt>
                <c:pt idx="3">
                  <c:v>83.55</c:v>
                </c:pt>
                <c:pt idx="4">
                  <c:v>81.98</c:v>
                </c:pt>
                <c:pt idx="5">
                  <c:v>74.75</c:v>
                </c:pt>
                <c:pt idx="6">
                  <c:v>69.150000000000006</c:v>
                </c:pt>
                <c:pt idx="7">
                  <c:v>66.680000000000007</c:v>
                </c:pt>
                <c:pt idx="8">
                  <c:v>65.03</c:v>
                </c:pt>
                <c:pt idx="9">
                  <c:v>65.599999999999994</c:v>
                </c:pt>
                <c:pt idx="10">
                  <c:v>60.25</c:v>
                </c:pt>
                <c:pt idx="11">
                  <c:v>54.44</c:v>
                </c:pt>
                <c:pt idx="12">
                  <c:v>53.77</c:v>
                </c:pt>
                <c:pt idx="13">
                  <c:v>50.55</c:v>
                </c:pt>
                <c:pt idx="14">
                  <c:v>45.99</c:v>
                </c:pt>
                <c:pt idx="15">
                  <c:v>45.94</c:v>
                </c:pt>
                <c:pt idx="16">
                  <c:v>46.44</c:v>
                </c:pt>
                <c:pt idx="17">
                  <c:v>45.94</c:v>
                </c:pt>
                <c:pt idx="18">
                  <c:v>45.73</c:v>
                </c:pt>
                <c:pt idx="19">
                  <c:v>44.63</c:v>
                </c:pt>
                <c:pt idx="20">
                  <c:v>37.69</c:v>
                </c:pt>
                <c:pt idx="21">
                  <c:v>38.68</c:v>
                </c:pt>
                <c:pt idx="22">
                  <c:v>38.229999999999997</c:v>
                </c:pt>
                <c:pt idx="23">
                  <c:v>40.15</c:v>
                </c:pt>
                <c:pt idx="24">
                  <c:v>39.42</c:v>
                </c:pt>
                <c:pt idx="25">
                  <c:v>35.6</c:v>
                </c:pt>
                <c:pt idx="26">
                  <c:v>34.049999999999997</c:v>
                </c:pt>
                <c:pt idx="27">
                  <c:v>32.67</c:v>
                </c:pt>
                <c:pt idx="28">
                  <c:v>32.950000000000003</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EBITDA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Kering'!$A$15</c:f>
              <c:strCache>
                <c:ptCount val="1"/>
                <c:pt idx="0">
                  <c:v>   EBITDA margin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Kering'!$B$15:$AD$15</c:f>
              <c:numCache>
                <c:formatCode>#,##0.00</c:formatCode>
                <c:ptCount val="29"/>
                <c:pt idx="0">
                  <c:v>33.229999999999997</c:v>
                </c:pt>
                <c:pt idx="1">
                  <c:v>34.85</c:v>
                </c:pt>
                <c:pt idx="2">
                  <c:v>35.840000000000003</c:v>
                </c:pt>
                <c:pt idx="3">
                  <c:v>34.17</c:v>
                </c:pt>
                <c:pt idx="4">
                  <c:v>37.450000000000003</c:v>
                </c:pt>
                <c:pt idx="5">
                  <c:v>27.77</c:v>
                </c:pt>
                <c:pt idx="6">
                  <c:v>21.89</c:v>
                </c:pt>
                <c:pt idx="7">
                  <c:v>17.600000000000001</c:v>
                </c:pt>
                <c:pt idx="8">
                  <c:v>17.68</c:v>
                </c:pt>
                <c:pt idx="9">
                  <c:v>14.16</c:v>
                </c:pt>
                <c:pt idx="10">
                  <c:v>9.68</c:v>
                </c:pt>
                <c:pt idx="11">
                  <c:v>9.6300000000000008</c:v>
                </c:pt>
                <c:pt idx="12">
                  <c:v>12.13</c:v>
                </c:pt>
                <c:pt idx="13">
                  <c:v>10.68</c:v>
                </c:pt>
                <c:pt idx="14">
                  <c:v>7.49</c:v>
                </c:pt>
                <c:pt idx="15">
                  <c:v>8.99</c:v>
                </c:pt>
                <c:pt idx="16">
                  <c:v>9.08</c:v>
                </c:pt>
                <c:pt idx="17">
                  <c:v>7.9</c:v>
                </c:pt>
                <c:pt idx="18">
                  <c:v>8.7100000000000009</c:v>
                </c:pt>
                <c:pt idx="19">
                  <c:v>6.32</c:v>
                </c:pt>
                <c:pt idx="20">
                  <c:v>7.2</c:v>
                </c:pt>
                <c:pt idx="21">
                  <c:v>8.34</c:v>
                </c:pt>
                <c:pt idx="22">
                  <c:v>8.69</c:v>
                </c:pt>
                <c:pt idx="23">
                  <c:v>9.0500000000000007</c:v>
                </c:pt>
                <c:pt idx="24">
                  <c:v>9.08</c:v>
                </c:pt>
                <c:pt idx="25">
                  <c:v>6.68</c:v>
                </c:pt>
                <c:pt idx="26">
                  <c:v>6.05</c:v>
                </c:pt>
                <c:pt idx="27">
                  <c:v>5.69</c:v>
                </c:pt>
                <c:pt idx="28">
                  <c:v>5.5</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Cash flow/Operating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Kering'!$A$17</c:f>
              <c:strCache>
                <c:ptCount val="1"/>
                <c:pt idx="0">
                  <c:v>   Cash flow / Operating revenue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Kering'!$B$17:$AD$17</c:f>
              <c:numCache>
                <c:formatCode>#,##0.00</c:formatCode>
                <c:ptCount val="29"/>
                <c:pt idx="0">
                  <c:v>25.22</c:v>
                </c:pt>
                <c:pt idx="1">
                  <c:v>26.08</c:v>
                </c:pt>
                <c:pt idx="2">
                  <c:v>26.65</c:v>
                </c:pt>
                <c:pt idx="3">
                  <c:v>30.63</c:v>
                </c:pt>
                <c:pt idx="4">
                  <c:v>22.91</c:v>
                </c:pt>
                <c:pt idx="5">
                  <c:v>27.59</c:v>
                </c:pt>
                <c:pt idx="6">
                  <c:v>16.149999999999999</c:v>
                </c:pt>
                <c:pt idx="7">
                  <c:v>12.74</c:v>
                </c:pt>
                <c:pt idx="8">
                  <c:v>11.52</c:v>
                </c:pt>
                <c:pt idx="9">
                  <c:v>9.9600000000000009</c:v>
                </c:pt>
                <c:pt idx="10">
                  <c:v>3.03</c:v>
                </c:pt>
                <c:pt idx="11">
                  <c:v>8.2100000000000009</c:v>
                </c:pt>
                <c:pt idx="12">
                  <c:v>8.2799999999999994</c:v>
                </c:pt>
                <c:pt idx="13">
                  <c:v>7.5</c:v>
                </c:pt>
                <c:pt idx="14">
                  <c:v>10.029999999999999</c:v>
                </c:pt>
                <c:pt idx="15">
                  <c:v>6.39</c:v>
                </c:pt>
                <c:pt idx="16">
                  <c:v>6.48</c:v>
                </c:pt>
                <c:pt idx="17">
                  <c:v>5.82</c:v>
                </c:pt>
                <c:pt idx="18">
                  <c:v>5.5</c:v>
                </c:pt>
                <c:pt idx="19">
                  <c:v>7.44</c:v>
                </c:pt>
                <c:pt idx="20">
                  <c:v>4.5199999999999996</c:v>
                </c:pt>
                <c:pt idx="21">
                  <c:v>7.47</c:v>
                </c:pt>
                <c:pt idx="22">
                  <c:v>4.29</c:v>
                </c:pt>
                <c:pt idx="23">
                  <c:v>4.5199999999999996</c:v>
                </c:pt>
                <c:pt idx="24">
                  <c:v>4.72</c:v>
                </c:pt>
                <c:pt idx="25">
                  <c:v>4.24</c:v>
                </c:pt>
                <c:pt idx="26">
                  <c:v>4.43</c:v>
                </c:pt>
                <c:pt idx="27">
                  <c:v>3.85</c:v>
                </c:pt>
                <c:pt idx="28">
                  <c:v>3.52</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   Enterprise value / EBITDA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Kering'!$A$18</c:f>
              <c:strCache>
                <c:ptCount val="1"/>
                <c:pt idx="0">
                  <c:v>   Enterprise value / EBITDA</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Kering'!$B$18:$AD$18</c:f>
              <c:numCache>
                <c:formatCode>#,##0.00</c:formatCode>
                <c:ptCount val="29"/>
                <c:pt idx="0">
                  <c:v>8.84</c:v>
                </c:pt>
                <c:pt idx="1">
                  <c:v>8.6300000000000008</c:v>
                </c:pt>
                <c:pt idx="2">
                  <c:v>13.96</c:v>
                </c:pt>
                <c:pt idx="3">
                  <c:v>17.25</c:v>
                </c:pt>
                <c:pt idx="4">
                  <c:v>12.89</c:v>
                </c:pt>
                <c:pt idx="5">
                  <c:v>12.37</c:v>
                </c:pt>
                <c:pt idx="6">
                  <c:v>15.49</c:v>
                </c:pt>
                <c:pt idx="7">
                  <c:v>14.3</c:v>
                </c:pt>
                <c:pt idx="8">
                  <c:v>11.91</c:v>
                </c:pt>
                <c:pt idx="9">
                  <c:v>16.23</c:v>
                </c:pt>
                <c:pt idx="10">
                  <c:v>18.29</c:v>
                </c:pt>
                <c:pt idx="11">
                  <c:v>12.44</c:v>
                </c:pt>
                <c:pt idx="12">
                  <c:v>9.1300000000000008</c:v>
                </c:pt>
                <c:pt idx="13">
                  <c:v>10.23</c:v>
                </c:pt>
                <c:pt idx="14">
                  <c:v>10.68</c:v>
                </c:pt>
                <c:pt idx="15">
                  <c:v>6.1</c:v>
                </c:pt>
                <c:pt idx="16">
                  <c:v>10.93</c:v>
                </c:pt>
                <c:pt idx="17">
                  <c:v>12.54</c:v>
                </c:pt>
                <c:pt idx="18">
                  <c:v>11.15</c:v>
                </c:pt>
                <c:pt idx="19">
                  <c:v>14.61</c:v>
                </c:pt>
                <c:pt idx="20">
                  <c:v>8.4700000000000006</c:v>
                </c:pt>
                <c:pt idx="21">
                  <c:v>6.95</c:v>
                </c:pt>
                <c:pt idx="22" formatCode="General">
                  <c:v>0</c:v>
                </c:pt>
                <c:pt idx="23" formatCode="General">
                  <c:v>0</c:v>
                </c:pt>
                <c:pt idx="24" formatCode="General">
                  <c:v>0</c:v>
                </c:pt>
                <c:pt idx="25" formatCode="General">
                  <c:v>0</c:v>
                </c:pt>
                <c:pt idx="26" formatCode="General">
                  <c:v>0</c:v>
                </c:pt>
                <c:pt idx="27" formatCode="General">
                  <c:v>0</c:v>
                </c:pt>
                <c:pt idx="28" formatCode="General">
                  <c:v>0</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Return on shareholdera funds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Kering'!$A$46</c:f>
              <c:strCache>
                <c:ptCount val="1"/>
                <c:pt idx="0">
                  <c:v>  Return on Shareholders Funds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Kering'!$B$35:$AD$35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Kering'!$B$46:$AD$46</c:f>
              <c:numCache>
                <c:formatCode>#,##0.00</c:formatCode>
                <c:ptCount val="29"/>
                <c:pt idx="0">
                  <c:v>26.44</c:v>
                </c:pt>
                <c:pt idx="1">
                  <c:v>34.74</c:v>
                </c:pt>
                <c:pt idx="2">
                  <c:v>32.94</c:v>
                </c:pt>
                <c:pt idx="3">
                  <c:v>24.57</c:v>
                </c:pt>
                <c:pt idx="4">
                  <c:v>41.2</c:v>
                </c:pt>
                <c:pt idx="5">
                  <c:v>34.39</c:v>
                </c:pt>
                <c:pt idx="6">
                  <c:v>19.510000000000002</c:v>
                </c:pt>
                <c:pt idx="7">
                  <c:v>9.85</c:v>
                </c:pt>
                <c:pt idx="8">
                  <c:v>8.48</c:v>
                </c:pt>
                <c:pt idx="9">
                  <c:v>8.0399999999999991</c:v>
                </c:pt>
                <c:pt idx="10">
                  <c:v>2.81</c:v>
                </c:pt>
                <c:pt idx="11">
                  <c:v>11</c:v>
                </c:pt>
                <c:pt idx="12">
                  <c:v>11.46</c:v>
                </c:pt>
                <c:pt idx="13">
                  <c:v>10.07</c:v>
                </c:pt>
                <c:pt idx="14">
                  <c:v>4.97</c:v>
                </c:pt>
                <c:pt idx="15">
                  <c:v>8.1300000000000008</c:v>
                </c:pt>
                <c:pt idx="16">
                  <c:v>11.69</c:v>
                </c:pt>
                <c:pt idx="17">
                  <c:v>10.31</c:v>
                </c:pt>
                <c:pt idx="18">
                  <c:v>9.5</c:v>
                </c:pt>
                <c:pt idx="19">
                  <c:v>11.47</c:v>
                </c:pt>
                <c:pt idx="20">
                  <c:v>13.8</c:v>
                </c:pt>
                <c:pt idx="21">
                  <c:v>41.59</c:v>
                </c:pt>
                <c:pt idx="22">
                  <c:v>26.84</c:v>
                </c:pt>
                <c:pt idx="23">
                  <c:v>36.659999999999997</c:v>
                </c:pt>
                <c:pt idx="24">
                  <c:v>35.909999999999997</c:v>
                </c:pt>
                <c:pt idx="25">
                  <c:v>25.64</c:v>
                </c:pt>
                <c:pt idx="26">
                  <c:v>24.04</c:v>
                </c:pt>
                <c:pt idx="27">
                  <c:v>18.78</c:v>
                </c:pt>
                <c:pt idx="28">
                  <c:v>15.33</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  Return on Total Assets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Kering'!$A$48</c:f>
              <c:strCache>
                <c:ptCount val="1"/>
                <c:pt idx="0">
                  <c:v>  Return on Total Assets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Kering'!$B$45:$AD$45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Kering'!$B$48:$AD$48</c:f>
              <c:numCache>
                <c:formatCode>#,##0.00</c:formatCode>
                <c:ptCount val="29"/>
                <c:pt idx="0">
                  <c:v>10.23</c:v>
                </c:pt>
                <c:pt idx="1">
                  <c:v>15.13</c:v>
                </c:pt>
                <c:pt idx="2">
                  <c:v>14.56</c:v>
                </c:pt>
                <c:pt idx="3">
                  <c:v>10.56</c:v>
                </c:pt>
                <c:pt idx="4">
                  <c:v>15.84</c:v>
                </c:pt>
                <c:pt idx="5">
                  <c:v>16.190000000000001</c:v>
                </c:pt>
                <c:pt idx="6">
                  <c:v>9.6300000000000008</c:v>
                </c:pt>
                <c:pt idx="7">
                  <c:v>4.88</c:v>
                </c:pt>
                <c:pt idx="8">
                  <c:v>4.13</c:v>
                </c:pt>
                <c:pt idx="9">
                  <c:v>3.89</c:v>
                </c:pt>
                <c:pt idx="10">
                  <c:v>1.38</c:v>
                </c:pt>
                <c:pt idx="11">
                  <c:v>5.28</c:v>
                </c:pt>
                <c:pt idx="12">
                  <c:v>5.4</c:v>
                </c:pt>
                <c:pt idx="13">
                  <c:v>4.75</c:v>
                </c:pt>
                <c:pt idx="14">
                  <c:v>2.23</c:v>
                </c:pt>
                <c:pt idx="15">
                  <c:v>3.19</c:v>
                </c:pt>
                <c:pt idx="16">
                  <c:v>4.42</c:v>
                </c:pt>
                <c:pt idx="17">
                  <c:v>4.13</c:v>
                </c:pt>
                <c:pt idx="18">
                  <c:v>3.3</c:v>
                </c:pt>
                <c:pt idx="19">
                  <c:v>3.55</c:v>
                </c:pt>
                <c:pt idx="20">
                  <c:v>3.86</c:v>
                </c:pt>
                <c:pt idx="21">
                  <c:v>8.9600000000000009</c:v>
                </c:pt>
                <c:pt idx="22">
                  <c:v>4.37</c:v>
                </c:pt>
                <c:pt idx="23">
                  <c:v>5.04</c:v>
                </c:pt>
                <c:pt idx="24">
                  <c:v>4.9000000000000004</c:v>
                </c:pt>
                <c:pt idx="25">
                  <c:v>6.27</c:v>
                </c:pt>
                <c:pt idx="26">
                  <c:v>6.25</c:v>
                </c:pt>
                <c:pt idx="27">
                  <c:v>4.96</c:v>
                </c:pt>
                <c:pt idx="28">
                  <c:v>3.79</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Current Ratio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Kering'!$A$49</c:f>
              <c:strCache>
                <c:ptCount val="1"/>
                <c:pt idx="0">
                  <c:v>  Current Ratio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Kering'!$B$45:$AD$45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Kering'!$B$49:$AD$49</c:f>
              <c:numCache>
                <c:formatCode>#,##0.00</c:formatCode>
                <c:ptCount val="29"/>
                <c:pt idx="0">
                  <c:v>1.38</c:v>
                </c:pt>
                <c:pt idx="1">
                  <c:v>1.37</c:v>
                </c:pt>
                <c:pt idx="2">
                  <c:v>1.31</c:v>
                </c:pt>
                <c:pt idx="3">
                  <c:v>1.34</c:v>
                </c:pt>
                <c:pt idx="4">
                  <c:v>0.93</c:v>
                </c:pt>
                <c:pt idx="5">
                  <c:v>1.05</c:v>
                </c:pt>
                <c:pt idx="6">
                  <c:v>1.27</c:v>
                </c:pt>
                <c:pt idx="7">
                  <c:v>1.1499999999999999</c:v>
                </c:pt>
                <c:pt idx="8">
                  <c:v>1.05</c:v>
                </c:pt>
                <c:pt idx="9">
                  <c:v>0.91</c:v>
                </c:pt>
                <c:pt idx="10">
                  <c:v>1.08</c:v>
                </c:pt>
                <c:pt idx="11">
                  <c:v>1.25</c:v>
                </c:pt>
                <c:pt idx="12">
                  <c:v>0.96</c:v>
                </c:pt>
                <c:pt idx="13">
                  <c:v>1.07</c:v>
                </c:pt>
                <c:pt idx="14">
                  <c:v>0.89</c:v>
                </c:pt>
                <c:pt idx="15">
                  <c:v>0.8</c:v>
                </c:pt>
                <c:pt idx="16">
                  <c:v>0.88</c:v>
                </c:pt>
                <c:pt idx="17">
                  <c:v>0.91</c:v>
                </c:pt>
                <c:pt idx="18">
                  <c:v>0.92</c:v>
                </c:pt>
                <c:pt idx="19">
                  <c:v>1.1200000000000001</c:v>
                </c:pt>
                <c:pt idx="20">
                  <c:v>1.0900000000000001</c:v>
                </c:pt>
                <c:pt idx="21">
                  <c:v>1.77</c:v>
                </c:pt>
                <c:pt idx="22">
                  <c:v>1.68</c:v>
                </c:pt>
                <c:pt idx="23">
                  <c:v>1.64</c:v>
                </c:pt>
                <c:pt idx="24">
                  <c:v>1.97</c:v>
                </c:pt>
                <c:pt idx="25">
                  <c:v>1.32</c:v>
                </c:pt>
                <c:pt idx="26">
                  <c:v>1.3</c:v>
                </c:pt>
                <c:pt idx="27">
                  <c:v>1.2</c:v>
                </c:pt>
                <c:pt idx="28">
                  <c:v>1.2</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Solvency Ratio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Kering'!$A$50</c:f>
              <c:strCache>
                <c:ptCount val="1"/>
                <c:pt idx="0">
                  <c:v>  Solvency Ratio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Kering'!$B$45:$AD$45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Kering'!$B$50:$AD$50</c:f>
              <c:numCache>
                <c:formatCode>#,##0.00</c:formatCode>
                <c:ptCount val="29"/>
                <c:pt idx="0">
                  <c:v>38.700000000000003</c:v>
                </c:pt>
                <c:pt idx="1">
                  <c:v>43.55</c:v>
                </c:pt>
                <c:pt idx="2">
                  <c:v>44.21</c:v>
                </c:pt>
                <c:pt idx="3">
                  <c:v>42.97</c:v>
                </c:pt>
                <c:pt idx="4">
                  <c:v>38.450000000000003</c:v>
                </c:pt>
                <c:pt idx="5">
                  <c:v>47.09</c:v>
                </c:pt>
                <c:pt idx="6">
                  <c:v>49.37</c:v>
                </c:pt>
                <c:pt idx="7">
                  <c:v>49.56</c:v>
                </c:pt>
                <c:pt idx="8">
                  <c:v>48.73</c:v>
                </c:pt>
                <c:pt idx="9">
                  <c:v>48.43</c:v>
                </c:pt>
                <c:pt idx="10">
                  <c:v>49.08</c:v>
                </c:pt>
                <c:pt idx="11">
                  <c:v>47.98</c:v>
                </c:pt>
                <c:pt idx="12">
                  <c:v>47.09</c:v>
                </c:pt>
                <c:pt idx="13">
                  <c:v>47.18</c:v>
                </c:pt>
                <c:pt idx="14">
                  <c:v>44.91</c:v>
                </c:pt>
                <c:pt idx="15">
                  <c:v>39.29</c:v>
                </c:pt>
                <c:pt idx="16">
                  <c:v>37.79</c:v>
                </c:pt>
                <c:pt idx="17">
                  <c:v>40.07</c:v>
                </c:pt>
                <c:pt idx="18">
                  <c:v>34.71</c:v>
                </c:pt>
                <c:pt idx="19">
                  <c:v>30.9</c:v>
                </c:pt>
                <c:pt idx="20">
                  <c:v>28</c:v>
                </c:pt>
                <c:pt idx="21">
                  <c:v>21.55</c:v>
                </c:pt>
                <c:pt idx="22">
                  <c:v>16.27</c:v>
                </c:pt>
                <c:pt idx="23">
                  <c:v>13.74</c:v>
                </c:pt>
                <c:pt idx="24">
                  <c:v>13.64</c:v>
                </c:pt>
                <c:pt idx="25">
                  <c:v>24.47</c:v>
                </c:pt>
                <c:pt idx="26">
                  <c:v>25.99</c:v>
                </c:pt>
                <c:pt idx="27">
                  <c:v>26.43</c:v>
                </c:pt>
                <c:pt idx="28">
                  <c:v>24.75</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Price/Earnings Ratio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Kering'!$A$51</c:f>
              <c:strCache>
                <c:ptCount val="1"/>
                <c:pt idx="0">
                  <c:v>  Price Earning Ratio</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Kering'!$B$45:$AD$45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Kering'!$B$51:$X$51</c:f>
              <c:numCache>
                <c:formatCode>#,##0.00</c:formatCode>
                <c:ptCount val="23"/>
                <c:pt idx="0">
                  <c:v>16.510000000000002</c:v>
                </c:pt>
                <c:pt idx="1">
                  <c:v>16.32</c:v>
                </c:pt>
                <c:pt idx="2">
                  <c:v>27.76</c:v>
                </c:pt>
                <c:pt idx="3">
                  <c:v>34.909999999999997</c:v>
                </c:pt>
                <c:pt idx="4">
                  <c:v>32.01</c:v>
                </c:pt>
                <c:pt idx="5">
                  <c:v>13.99</c:v>
                </c:pt>
                <c:pt idx="6">
                  <c:v>27.79</c:v>
                </c:pt>
                <c:pt idx="7">
                  <c:v>33.11</c:v>
                </c:pt>
                <c:pt idx="8">
                  <c:v>28.66</c:v>
                </c:pt>
                <c:pt idx="9">
                  <c:v>38.07</c:v>
                </c:pt>
                <c:pt idx="10">
                  <c:v>39.89</c:v>
                </c:pt>
                <c:pt idx="11">
                  <c:v>16.93</c:v>
                </c:pt>
                <c:pt idx="12">
                  <c:v>14.23</c:v>
                </c:pt>
                <c:pt idx="13">
                  <c:v>15.62</c:v>
                </c:pt>
                <c:pt idx="14">
                  <c:v>11.21</c:v>
                </c:pt>
                <c:pt idx="15">
                  <c:v>6.4</c:v>
                </c:pt>
                <c:pt idx="16">
                  <c:v>15.33</c:v>
                </c:pt>
                <c:pt idx="17">
                  <c:v>21.21</c:v>
                </c:pt>
                <c:pt idx="18">
                  <c:v>21.41</c:v>
                </c:pt>
                <c:pt idx="19">
                  <c:v>8.4700000000000006</c:v>
                </c:pt>
                <c:pt idx="20">
                  <c:v>14.56</c:v>
                </c:pt>
                <c:pt idx="21">
                  <c:v>5.4</c:v>
                </c:pt>
                <c:pt idx="22" formatCode="General">
                  <c:v>0</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ROE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Kering'!$A$10</c:f>
              <c:strCache>
                <c:ptCount val="1"/>
                <c:pt idx="0">
                  <c:v>   ROE using Net income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Kering'!$B$10:$AD$10</c:f>
              <c:numCache>
                <c:formatCode>#,##0.00</c:formatCode>
                <c:ptCount val="29"/>
                <c:pt idx="0">
                  <c:v>18.63</c:v>
                </c:pt>
                <c:pt idx="1">
                  <c:v>24.45</c:v>
                </c:pt>
                <c:pt idx="2">
                  <c:v>23.12</c:v>
                </c:pt>
                <c:pt idx="3">
                  <c:v>17.87</c:v>
                </c:pt>
                <c:pt idx="4">
                  <c:v>22.12</c:v>
                </c:pt>
                <c:pt idx="5">
                  <c:v>36.92</c:v>
                </c:pt>
                <c:pt idx="6">
                  <c:v>14.14</c:v>
                </c:pt>
                <c:pt idx="7">
                  <c:v>6.8</c:v>
                </c:pt>
                <c:pt idx="8">
                  <c:v>5.99</c:v>
                </c:pt>
                <c:pt idx="9">
                  <c:v>4.7</c:v>
                </c:pt>
                <c:pt idx="10">
                  <c:v>0.44</c:v>
                </c:pt>
                <c:pt idx="11">
                  <c:v>8.65</c:v>
                </c:pt>
                <c:pt idx="12">
                  <c:v>8.39</c:v>
                </c:pt>
                <c:pt idx="13">
                  <c:v>8.2799999999999994</c:v>
                </c:pt>
                <c:pt idx="14">
                  <c:v>8.69</c:v>
                </c:pt>
                <c:pt idx="15">
                  <c:v>8.69</c:v>
                </c:pt>
                <c:pt idx="16">
                  <c:v>8.65</c:v>
                </c:pt>
                <c:pt idx="17">
                  <c:v>7.64</c:v>
                </c:pt>
                <c:pt idx="18">
                  <c:v>6.7</c:v>
                </c:pt>
                <c:pt idx="19">
                  <c:v>13.69</c:v>
                </c:pt>
                <c:pt idx="20">
                  <c:v>9.34</c:v>
                </c:pt>
                <c:pt idx="21">
                  <c:v>24.57</c:v>
                </c:pt>
                <c:pt idx="22">
                  <c:v>13.22</c:v>
                </c:pt>
                <c:pt idx="23">
                  <c:v>17.600000000000001</c:v>
                </c:pt>
                <c:pt idx="24">
                  <c:v>17.510000000000002</c:v>
                </c:pt>
                <c:pt idx="25">
                  <c:v>16.46</c:v>
                </c:pt>
                <c:pt idx="26">
                  <c:v>16.22</c:v>
                </c:pt>
                <c:pt idx="27">
                  <c:v>13.62</c:v>
                </c:pt>
                <c:pt idx="28">
                  <c:v>11.21</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it-IT"/>
              <a:t>ROA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t-IT"/>
        </a:p>
      </c:txPr>
    </c:title>
    <c:autoTitleDeleted val="0"/>
    <c:plotArea>
      <c:layout/>
      <c:lineChart>
        <c:grouping val="standard"/>
        <c:varyColors val="0"/>
        <c:ser>
          <c:idx val="1"/>
          <c:order val="0"/>
          <c:tx>
            <c:strRef>
              <c:f>'Ratios Kering'!$A$12</c:f>
              <c:strCache>
                <c:ptCount val="1"/>
                <c:pt idx="0">
                  <c:v>   ROA using Net income (%)</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numRef>
              <c:f>'Ratios Kering'!$B$5:$AD$5</c:f>
              <c:numCache>
                <c:formatCode>General</c:formatCode>
                <c:ptCount val="29"/>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numCache>
            </c:numRef>
          </c:cat>
          <c:val>
            <c:numRef>
              <c:f>'Ratios Kering'!$B$12:$AD$12</c:f>
              <c:numCache>
                <c:formatCode>#,##0.00</c:formatCode>
                <c:ptCount val="29"/>
                <c:pt idx="0">
                  <c:v>7.21</c:v>
                </c:pt>
                <c:pt idx="1">
                  <c:v>10.65</c:v>
                </c:pt>
                <c:pt idx="2">
                  <c:v>10.220000000000001</c:v>
                </c:pt>
                <c:pt idx="3">
                  <c:v>7.68</c:v>
                </c:pt>
                <c:pt idx="4">
                  <c:v>8.5</c:v>
                </c:pt>
                <c:pt idx="5">
                  <c:v>17.39</c:v>
                </c:pt>
                <c:pt idx="6">
                  <c:v>6.98</c:v>
                </c:pt>
                <c:pt idx="7">
                  <c:v>3.37</c:v>
                </c:pt>
                <c:pt idx="8">
                  <c:v>2.92</c:v>
                </c:pt>
                <c:pt idx="9">
                  <c:v>2.27</c:v>
                </c:pt>
                <c:pt idx="10">
                  <c:v>0.22</c:v>
                </c:pt>
                <c:pt idx="11">
                  <c:v>4.1500000000000004</c:v>
                </c:pt>
                <c:pt idx="12">
                  <c:v>3.95</c:v>
                </c:pt>
                <c:pt idx="13">
                  <c:v>3.91</c:v>
                </c:pt>
                <c:pt idx="14">
                  <c:v>3.9</c:v>
                </c:pt>
                <c:pt idx="15">
                  <c:v>3.41</c:v>
                </c:pt>
                <c:pt idx="16">
                  <c:v>3.27</c:v>
                </c:pt>
                <c:pt idx="17">
                  <c:v>3.06</c:v>
                </c:pt>
                <c:pt idx="18">
                  <c:v>2.33</c:v>
                </c:pt>
                <c:pt idx="19">
                  <c:v>4.2300000000000004</c:v>
                </c:pt>
                <c:pt idx="20">
                  <c:v>2.62</c:v>
                </c:pt>
                <c:pt idx="21">
                  <c:v>5.29</c:v>
                </c:pt>
                <c:pt idx="22">
                  <c:v>2.15</c:v>
                </c:pt>
                <c:pt idx="23">
                  <c:v>2.42</c:v>
                </c:pt>
                <c:pt idx="24">
                  <c:v>2.39</c:v>
                </c:pt>
                <c:pt idx="25">
                  <c:v>4.03</c:v>
                </c:pt>
                <c:pt idx="26">
                  <c:v>4.22</c:v>
                </c:pt>
                <c:pt idx="27">
                  <c:v>3.6</c:v>
                </c:pt>
                <c:pt idx="28">
                  <c:v>2.77</c:v>
                </c:pt>
              </c:numCache>
            </c:numRef>
          </c:val>
          <c:smooth val="0"/>
          <c:extLst>
            <c:ext xmlns:c16="http://schemas.microsoft.com/office/drawing/2014/chart" uri="{C3380CC4-5D6E-409C-BE32-E72D297353CC}">
              <c16:uniqueId val="{00000000-D316-485E-B418-CB2DF43B8FE1}"/>
            </c:ext>
          </c:extLst>
        </c:ser>
        <c:dLbls>
          <c:showLegendKey val="0"/>
          <c:showVal val="0"/>
          <c:showCatName val="0"/>
          <c:showSerName val="0"/>
          <c:showPercent val="0"/>
          <c:showBubbleSize val="0"/>
        </c:dLbls>
        <c:marker val="1"/>
        <c:smooth val="0"/>
        <c:axId val="498245088"/>
        <c:axId val="498260448"/>
      </c:lineChart>
      <c:dateAx>
        <c:axId val="4982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60448"/>
        <c:crosses val="autoZero"/>
        <c:auto val="0"/>
        <c:lblOffset val="100"/>
        <c:baseTimeUnit val="days"/>
      </c:dateAx>
      <c:valAx>
        <c:axId val="49826044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498245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showDLblsOverMax val="0"/>
    <c:extLst/>
  </c:chart>
  <c:spPr>
    <a:solidFill>
      <a:schemeClr val="tx1"/>
    </a:solid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_xlchart.v1.4</cx:f>
      </cx:strDim>
      <cx:numDim type="val">
        <cx:f dir="row">_xlchart.v1.5</cx:f>
      </cx:numDim>
    </cx:data>
  </cx:chartData>
  <cx:chart>
    <cx:plotArea>
      <cx:plotAreaRegion>
        <cx:series layoutId="waterfall" uniqueId="{767C670F-306C-48A4-96BA-8FC144FF6840}">
          <cx:spPr>
            <a:solidFill>
              <a:schemeClr val="accent1">
                <a:lumMod val="60000"/>
                <a:lumOff val="40000"/>
              </a:schemeClr>
            </a:solidFill>
          </cx:spPr>
          <cx:dataPt idx="0">
            <cx:spPr>
              <a:solidFill>
                <a:srgbClr val="196B24">
                  <a:lumMod val="60000"/>
                  <a:lumOff val="40000"/>
                </a:srgbClr>
              </a:solidFill>
            </cx:spPr>
          </cx:dataPt>
          <cx:dataPt idx="1">
            <cx:spPr>
              <a:solidFill>
                <a:srgbClr val="FF0000"/>
              </a:solidFill>
            </cx:spPr>
          </cx:dataPt>
          <cx:dataPt idx="2">
            <cx:spPr>
              <a:solidFill>
                <a:srgbClr val="FF0000"/>
              </a:solidFill>
            </cx:spPr>
          </cx:dataPt>
          <cx:dataPt idx="3">
            <cx:spPr>
              <a:solidFill>
                <a:srgbClr val="FF0000"/>
              </a:solidFill>
            </cx:spPr>
          </cx:dataPt>
          <cx:dataPt idx="4">
            <cx:spPr>
              <a:solidFill>
                <a:srgbClr val="FF0000"/>
              </a:solidFill>
            </cx:spPr>
          </cx:dataPt>
          <cx:dataPt idx="5">
            <cx:spPr>
              <a:solidFill>
                <a:srgbClr val="FF0000"/>
              </a:solidFill>
            </cx:spPr>
          </cx:dataPt>
          <cx:dataPt idx="6">
            <cx:spPr>
              <a:solidFill>
                <a:srgbClr val="196B24">
                  <a:lumMod val="60000"/>
                  <a:lumOff val="40000"/>
                </a:srgbClr>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visibility seriesName="0" categoryName="0" value="1"/>
          </cx:dataLabels>
          <cx:dataId val="0"/>
          <cx:layoutPr>
            <cx:subtotals>
              <cx:idx val="6"/>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_xlchart.v1.2</cx:f>
      </cx:strDim>
      <cx:numDim type="val">
        <cx:f dir="row">_xlchart.v1.3</cx:f>
      </cx:numDim>
    </cx:data>
  </cx:chartData>
  <cx:chart>
    <cx:plotArea>
      <cx:plotAreaRegion>
        <cx:series layoutId="waterfall" uniqueId="{4EEE8E80-DB9C-4A81-97F7-23E154396391}">
          <cx:spPr>
            <a:solidFill>
              <a:schemeClr val="accent3">
                <a:lumMod val="60000"/>
                <a:lumOff val="40000"/>
              </a:schemeClr>
            </a:solidFill>
          </cx:spPr>
          <cx:data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visibility seriesName="0" categoryName="0" value="1"/>
          </cx:dataLabels>
          <cx:dataId val="0"/>
          <cx:layoutPr>
            <cx:subtotals>
              <cx:idx val="0"/>
              <cx:idx val="1"/>
              <cx:idx val="2"/>
            </cx:subtotals>
          </cx:layoutPr>
        </cx:series>
      </cx:plotAreaRegion>
      <cx:axis id="0">
        <cx:catScaling gapWidth="0.0599999987"/>
        <cx:tickLabels/>
        <cx:txPr>
          <a:bodyPr spcFirstLastPara="1" vertOverflow="ellipsis" horzOverflow="overflow" wrap="square" lIns="0" tIns="0" rIns="0" bIns="0" anchor="ctr" anchorCtr="1"/>
          <a:lstStyle/>
          <a:p>
            <a:pPr algn="ctr" rtl="0">
              <a:defRPr sz="1100">
                <a:solidFill>
                  <a:schemeClr val="bg1"/>
                </a:solidFill>
              </a:defRPr>
            </a:pPr>
            <a:endParaRPr lang="en-GB" sz="1100" b="0" i="0" u="none" strike="noStrike" baseline="0">
              <a:solidFill>
                <a:schemeClr val="bg1"/>
              </a:solidFill>
              <a:latin typeface="Aptos Narrow" panose="02110004020202020204"/>
            </a:endParaRPr>
          </a:p>
        </cx:txPr>
      </cx:axis>
      <cx:axis id="1" hidden="1">
        <cx:valScaling/>
        <cx:tickLabels/>
      </cx:axis>
    </cx:plotArea>
  </cx:chart>
  <cx:spPr>
    <a:solidFill>
      <a:schemeClr val="tx1"/>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size">
        <cx:f dir="row">_xlchart.v1.1</cx:f>
      </cx:numDim>
    </cx:data>
  </cx:chartData>
  <cx:chart>
    <cx:plotArea>
      <cx:plotAreaRegion>
        <cx:series layoutId="treemap" uniqueId="{36A7755D-40C6-1944-B627-F0048B50548F}">
          <cx:spPr>
            <a:ln>
              <a:solidFill>
                <a:schemeClr val="tx1"/>
              </a:solidFill>
            </a:ln>
          </cx:spPr>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1"/>
          </cx:dataLabels>
          <cx:dataId val="0"/>
          <cx:layoutPr>
            <cx:parentLabelLayout val="overlapping"/>
          </cx:layoutPr>
        </cx:series>
      </cx:plotAreaRegion>
    </cx:plotArea>
  </cx:chart>
  <cx:spPr>
    <a:solidFill>
      <a:schemeClr val="tx1"/>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_xlchart.v1.10</cx:f>
      </cx:strDim>
      <cx:numDim type="size">
        <cx:f dir="row">_xlchart.v1.11</cx:f>
      </cx:numDim>
    </cx:data>
  </cx:chartData>
  <cx:chart>
    <cx:plotArea>
      <cx:plotAreaRegion>
        <cx:series layoutId="treemap" uniqueId="{CF5E8863-D1AB-4649-B1C3-FC8B465867CF}">
          <cx:spPr>
            <a:ln>
              <a:solidFill>
                <a:schemeClr val="tx1"/>
              </a:solidFill>
            </a:ln>
          </cx:spPr>
          <cx:dataPt idx="0">
            <cx:spPr>
              <a:solidFill>
                <a:srgbClr val="E8E8E8">
                  <a:lumMod val="25000"/>
                </a:srgbClr>
              </a:solidFill>
            </cx:spPr>
          </cx:dataPt>
          <cx:dataPt idx="1">
            <cx:spPr>
              <a:solidFill>
                <a:sysClr val="windowText" lastClr="000000">
                  <a:lumMod val="75000"/>
                  <a:lumOff val="25000"/>
                </a:sysClr>
              </a:solidFill>
            </cx:spPr>
          </cx:dataPt>
          <cx:dataPt idx="2">
            <cx:spPr>
              <a:solidFill>
                <a:sysClr val="windowText" lastClr="000000">
                  <a:lumMod val="85000"/>
                  <a:lumOff val="15000"/>
                </a:sysClr>
              </a:solidFill>
            </cx:spPr>
          </cx:dataPt>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 dir="row">_xlchart.v1.8</cx:f>
      </cx:strDim>
      <cx:numDim type="val">
        <cx:f dir="row">_xlchart.v1.9</cx:f>
      </cx:numDim>
    </cx:data>
  </cx:chartData>
  <cx:chart>
    <cx:plotArea>
      <cx:plotAreaRegion>
        <cx:series layoutId="waterfall" uniqueId="{66D26A96-B862-437B-B093-3A355331D8DE}">
          <cx:dataPt idx="0">
            <cx:spPr>
              <a:solidFill>
                <a:srgbClr val="196B24">
                  <a:lumMod val="60000"/>
                  <a:lumOff val="40000"/>
                </a:srgbClr>
              </a:solidFill>
            </cx:spPr>
          </cx:dataPt>
          <cx:dataPt idx="1">
            <cx:spPr>
              <a:solidFill>
                <a:srgbClr val="FF0000"/>
              </a:solidFill>
            </cx:spPr>
          </cx:dataPt>
          <cx:dataPt idx="2">
            <cx:spPr>
              <a:solidFill>
                <a:srgbClr val="FF0000"/>
              </a:solidFill>
            </cx:spPr>
          </cx:dataPt>
          <cx:dataPt idx="3">
            <cx:spPr>
              <a:solidFill>
                <a:srgbClr val="FF0000"/>
              </a:solidFill>
            </cx:spPr>
          </cx:dataPt>
          <cx:dataPt idx="4">
            <cx:spPr>
              <a:solidFill>
                <a:srgbClr val="FF0000"/>
              </a:solidFill>
            </cx:spPr>
          </cx:dataPt>
          <cx:dataPt idx="5">
            <cx:spPr>
              <a:solidFill>
                <a:srgbClr val="FF0000"/>
              </a:solidFill>
            </cx:spPr>
          </cx:dataPt>
          <cx:dataPt idx="6">
            <cx:spPr>
              <a:solidFill>
                <a:srgbClr val="196B24">
                  <a:lumMod val="60000"/>
                  <a:lumOff val="40000"/>
                </a:srgbClr>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visibility seriesName="0" categoryName="0" value="1"/>
          </cx:dataLabels>
          <cx:dataId val="0"/>
          <cx:layoutPr>
            <cx:subtotals>
              <cx:idx val="6"/>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 dir="row">_xlchart.v1.6</cx:f>
      </cx:strDim>
      <cx:numDim type="val">
        <cx:f dir="row">_xlchart.v1.7</cx:f>
      </cx:numDim>
    </cx:data>
  </cx:chartData>
  <cx:chart>
    <cx:plotArea>
      <cx:plotAreaRegion>
        <cx:series layoutId="waterfall" uniqueId="{7FFFDFAC-F675-4D42-88FE-BEE978A9E890}">
          <cx:spPr>
            <a:solidFill>
              <a:schemeClr val="accent3">
                <a:lumMod val="60000"/>
                <a:lumOff val="40000"/>
              </a:schemeClr>
            </a:solidFill>
          </cx:spPr>
          <cx:dataLabels pos="outEnd">
            <cx:spPr>
              <a:noFill/>
            </cx:spPr>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visibility seriesName="0" categoryName="0" value="1"/>
          </cx:dataLabels>
          <cx:dataId val="0"/>
          <cx:layoutPr>
            <cx:subtotals>
              <cx:idx val="0"/>
              <cx:idx val="1"/>
              <cx:idx val="2"/>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axis>
      <cx:axis id="1" hidden="1">
        <cx:valScaling/>
        <cx:tickLabels/>
      </cx:axis>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 dir="row">_xlchart.v1.14</cx:f>
      </cx:strDim>
      <cx:numDim type="val">
        <cx:f dir="row">_xlchart.v1.15</cx:f>
      </cx:numDim>
    </cx:data>
  </cx:chartData>
  <cx:chart>
    <cx:plotArea>
      <cx:plotAreaRegion>
        <cx:series layoutId="waterfall" uniqueId="{767C670F-306C-48A4-96BA-8FC144FF6840}">
          <cx:spPr>
            <a:solidFill>
              <a:schemeClr val="accent1">
                <a:lumMod val="60000"/>
                <a:lumOff val="40000"/>
              </a:schemeClr>
            </a:solidFill>
          </cx:spPr>
          <cx:dataPt idx="0">
            <cx:spPr>
              <a:solidFill>
                <a:srgbClr val="196B24">
                  <a:lumMod val="60000"/>
                  <a:lumOff val="40000"/>
                </a:srgbClr>
              </a:solidFill>
            </cx:spPr>
          </cx:dataPt>
          <cx:dataPt idx="1">
            <cx:spPr>
              <a:solidFill>
                <a:srgbClr val="FF0000"/>
              </a:solidFill>
            </cx:spPr>
          </cx:dataPt>
          <cx:dataPt idx="2">
            <cx:spPr>
              <a:solidFill>
                <a:srgbClr val="FF0000"/>
              </a:solidFill>
            </cx:spPr>
          </cx:dataPt>
          <cx:dataPt idx="3">
            <cx:spPr>
              <a:solidFill>
                <a:srgbClr val="FF0000"/>
              </a:solidFill>
            </cx:spPr>
          </cx:dataPt>
          <cx:dataPt idx="4">
            <cx:spPr>
              <a:solidFill>
                <a:srgbClr val="FF0000"/>
              </a:solidFill>
            </cx:spPr>
          </cx:dataPt>
          <cx:dataPt idx="5">
            <cx:spPr>
              <a:solidFill>
                <a:srgbClr val="FF0000"/>
              </a:solidFill>
            </cx:spPr>
          </cx:dataPt>
          <cx:dataPt idx="6">
            <cx:spPr>
              <a:solidFill>
                <a:srgbClr val="196B24">
                  <a:lumMod val="60000"/>
                  <a:lumOff val="40000"/>
                </a:srgbClr>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visibility seriesName="0" categoryName="0" value="1"/>
          </cx:dataLabels>
          <cx:dataId val="0"/>
          <cx:layoutPr>
            <cx:subtotals>
              <cx:idx val="6"/>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axis>
      <cx:axis id="1" hidden="1">
        <cx:valScaling/>
        <cx:tickLabels/>
      </cx:axis>
    </cx:plotArea>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 dir="row">_xlchart.v1.12</cx:f>
      </cx:strDim>
      <cx:numDim type="val">
        <cx:f dir="row">_xlchart.v1.13</cx:f>
      </cx:numDim>
    </cx:data>
  </cx:chartData>
  <cx:chart>
    <cx:plotArea>
      <cx:plotAreaRegion>
        <cx:series layoutId="waterfall" uniqueId="{4EEE8E80-DB9C-4A81-97F7-23E154396391}">
          <cx:spPr>
            <a:solidFill>
              <a:schemeClr val="accent3">
                <a:lumMod val="60000"/>
                <a:lumOff val="40000"/>
              </a:schemeClr>
            </a:solidFill>
          </cx:spPr>
          <cx:data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Aptos Narrow" panose="02110004020202020204"/>
                </a:endParaRPr>
              </a:p>
            </cx:txPr>
            <cx:visibility seriesName="0" categoryName="0" value="1"/>
          </cx:dataLabels>
          <cx:dataId val="0"/>
          <cx:layoutPr>
            <cx:subtotals>
              <cx:idx val="0"/>
              <cx:idx val="1"/>
              <cx:idx val="2"/>
            </cx:subtotals>
          </cx:layoutPr>
        </cx:series>
      </cx:plotAreaRegion>
      <cx:axis id="0">
        <cx:catScaling gapWidth="0.0599999987"/>
        <cx:tickLabels/>
        <cx:txPr>
          <a:bodyPr spcFirstLastPara="1" vertOverflow="ellipsis" horzOverflow="overflow" wrap="square" lIns="0" tIns="0" rIns="0" bIns="0" anchor="ctr" anchorCtr="1"/>
          <a:lstStyle/>
          <a:p>
            <a:pPr algn="ctr" rtl="0">
              <a:defRPr sz="1100">
                <a:solidFill>
                  <a:schemeClr val="bg1"/>
                </a:solidFill>
              </a:defRPr>
            </a:pPr>
            <a:endParaRPr lang="en-GB" sz="1100" b="0" i="0" u="none" strike="noStrike" baseline="0">
              <a:solidFill>
                <a:schemeClr val="bg1"/>
              </a:solidFill>
              <a:latin typeface="Aptos Narrow" panose="02110004020202020204"/>
            </a:endParaRPr>
          </a:p>
        </cx:txPr>
      </cx:axis>
      <cx:axis id="1" hidden="1">
        <cx:valScaling/>
        <cx:tickLabels/>
      </cx:axis>
    </cx:plotArea>
  </cx:chart>
  <cx:spPr>
    <a:solidFill>
      <a:schemeClr val="tx1"/>
    </a:solidFill>
    <a:ln>
      <a:noFill/>
    </a:ln>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 dir="row">_xlchart.v1.16</cx:f>
      </cx:strDim>
      <cx:numDim type="size">
        <cx:f dir="row">_xlchart.v1.17</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it-IT" sz="1400" b="0" i="0" u="none" strike="noStrike" kern="1200" cap="none" spc="0" normalizeH="0" baseline="0" noProof="0">
                <a:ln>
                  <a:noFill/>
                </a:ln>
                <a:solidFill>
                  <a:sysClr val="window" lastClr="FFFFFF"/>
                </a:solidFill>
                <a:effectLst/>
                <a:uLnTx/>
                <a:uFillTx/>
                <a:latin typeface="Aptos Narrow" panose="02110004020202020204"/>
              </a:rPr>
              <a:t>Balance Sheet</a:t>
            </a:r>
            <a:endParaRPr lang="it-IT">
              <a:solidFill>
                <a:schemeClr val="bg1"/>
              </a:solidFill>
            </a:endParaRPr>
          </a:p>
        </cx:rich>
      </cx:tx>
    </cx:title>
    <cx:plotArea>
      <cx:plotAreaRegion>
        <cx:series layoutId="treemap" uniqueId="{65B93520-4FB7-49E3-83E1-E0F94136BADD}">
          <cx:spPr>
            <a:ln>
              <a:solidFill>
                <a:schemeClr val="tx1">
                  <a:alpha val="0"/>
                </a:schemeClr>
              </a:solidFill>
            </a:ln>
          </cx:spPr>
          <cx:dataPt idx="0">
            <cx:spPr>
              <a:solidFill>
                <a:sysClr val="windowText" lastClr="000000">
                  <a:lumMod val="65000"/>
                  <a:lumOff val="35000"/>
                </a:sysClr>
              </a:solidFill>
            </cx:spPr>
          </cx:dataPt>
          <cx:dataPt idx="1">
            <cx:spPr>
              <a:solidFill>
                <a:srgbClr val="E8E8E8">
                  <a:lumMod val="50000"/>
                </a:srgbClr>
              </a:solidFill>
            </cx:spPr>
          </cx:dataPt>
          <cx:dataPt idx="2">
            <cx:spPr>
              <a:solidFill>
                <a:sysClr val="windowText" lastClr="000000">
                  <a:lumMod val="75000"/>
                  <a:lumOff val="25000"/>
                </a:sysClr>
              </a:solidFill>
            </cx:spPr>
          </cx:dataPt>
          <cx:dataLabels>
            <cx:txPr>
              <a:bodyPr spcFirstLastPara="1" vertOverflow="ellipsis" horzOverflow="overflow" wrap="square" lIns="0" tIns="0" rIns="0" bIns="0" anchor="ctr" anchorCtr="1"/>
              <a:lstStyle/>
              <a:p>
                <a:pPr algn="ctr" rtl="0">
                  <a:defRPr sz="900" b="0">
                    <a:solidFill>
                      <a:schemeClr val="bg1"/>
                    </a:solidFill>
                  </a:defRPr>
                </a:pPr>
                <a:endParaRPr lang="en-GB" sz="900" b="0" i="0" u="none" strike="noStrike" kern="1200" baseline="0">
                  <a:solidFill>
                    <a:schemeClr val="bg1"/>
                  </a:solidFill>
                  <a:latin typeface="Aptos Narrow" panose="02110004020202020204"/>
                </a:endParaRPr>
              </a:p>
            </cx:txPr>
            <cx:visibility seriesName="0" categoryName="1" value="1"/>
            <cx:separator>, </cx:separator>
          </cx:dataLabels>
          <cx:dataId val="0"/>
          <cx:layoutPr>
            <cx:parentLabelLayout val="banner"/>
          </cx:layoutPr>
        </cx:series>
      </cx:plotAreaRegion>
    </cx:plotArea>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microsoft.com/office/2014/relationships/chartEx" Target="../charts/chartEx1.xml"/><Relationship Id="rId18" Type="http://schemas.microsoft.com/office/2014/relationships/chartEx" Target="../charts/chartEx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1.png"/><Relationship Id="rId2" Type="http://schemas.openxmlformats.org/officeDocument/2006/relationships/chart" Target="../charts/chart2.xml"/><Relationship Id="rId16" Type="http://schemas.openxmlformats.org/officeDocument/2006/relationships/chart" Target="../charts/chart14.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3.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image" Target="../media/image3.jpeg"/><Relationship Id="rId7" Type="http://schemas.openxmlformats.org/officeDocument/2006/relationships/chart" Target="../charts/chart2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10" Type="http://schemas.openxmlformats.org/officeDocument/2006/relationships/chart" Target="../charts/chart24.xml"/><Relationship Id="rId4" Type="http://schemas.openxmlformats.org/officeDocument/2006/relationships/image" Target="../media/image4.png"/><Relationship Id="rId9"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3" Type="http://schemas.microsoft.com/office/2014/relationships/chartEx" Target="../charts/chartEx4.xml"/><Relationship Id="rId7" Type="http://schemas.openxmlformats.org/officeDocument/2006/relationships/chart" Target="../charts/chart32.xml"/><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chart" Target="../charts/chart31.xml"/><Relationship Id="rId5" Type="http://schemas.microsoft.com/office/2014/relationships/chartEx" Target="../charts/chartEx6.xml"/><Relationship Id="rId4" Type="http://schemas.microsoft.com/office/2014/relationships/chartEx" Target="../charts/chartEx5.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8.xml"/><Relationship Id="rId13" Type="http://schemas.openxmlformats.org/officeDocument/2006/relationships/chart" Target="../charts/chart43.xml"/><Relationship Id="rId18" Type="http://schemas.microsoft.com/office/2014/relationships/chartEx" Target="../charts/chartEx9.xml"/><Relationship Id="rId3" Type="http://schemas.openxmlformats.org/officeDocument/2006/relationships/chart" Target="../charts/chart33.xml"/><Relationship Id="rId7" Type="http://schemas.openxmlformats.org/officeDocument/2006/relationships/chart" Target="../charts/chart37.xml"/><Relationship Id="rId12" Type="http://schemas.openxmlformats.org/officeDocument/2006/relationships/chart" Target="../charts/chart42.xml"/><Relationship Id="rId17" Type="http://schemas.openxmlformats.org/officeDocument/2006/relationships/image" Target="../media/image1.png"/><Relationship Id="rId2" Type="http://schemas.microsoft.com/office/2014/relationships/chartEx" Target="../charts/chartEx8.xml"/><Relationship Id="rId16" Type="http://schemas.openxmlformats.org/officeDocument/2006/relationships/chart" Target="../charts/chart46.xml"/><Relationship Id="rId1" Type="http://schemas.microsoft.com/office/2014/relationships/chartEx" Target="../charts/chartEx7.xml"/><Relationship Id="rId6" Type="http://schemas.openxmlformats.org/officeDocument/2006/relationships/chart" Target="../charts/chart36.xml"/><Relationship Id="rId11" Type="http://schemas.openxmlformats.org/officeDocument/2006/relationships/chart" Target="../charts/chart41.xml"/><Relationship Id="rId5" Type="http://schemas.openxmlformats.org/officeDocument/2006/relationships/chart" Target="../charts/chart35.xml"/><Relationship Id="rId15" Type="http://schemas.openxmlformats.org/officeDocument/2006/relationships/chart" Target="../charts/chart45.xml"/><Relationship Id="rId10" Type="http://schemas.openxmlformats.org/officeDocument/2006/relationships/chart" Target="../charts/chart40.xml"/><Relationship Id="rId4" Type="http://schemas.openxmlformats.org/officeDocument/2006/relationships/chart" Target="../charts/chart34.xml"/><Relationship Id="rId9" Type="http://schemas.openxmlformats.org/officeDocument/2006/relationships/chart" Target="../charts/chart39.xml"/><Relationship Id="rId14" Type="http://schemas.openxmlformats.org/officeDocument/2006/relationships/chart" Target="../charts/chart44.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20</xdr:col>
      <xdr:colOff>758861</xdr:colOff>
      <xdr:row>61</xdr:row>
      <xdr:rowOff>45130</xdr:rowOff>
    </xdr:from>
    <xdr:to>
      <xdr:col>26</xdr:col>
      <xdr:colOff>320303</xdr:colOff>
      <xdr:row>70</xdr:row>
      <xdr:rowOff>204707</xdr:rowOff>
    </xdr:to>
    <xdr:graphicFrame macro="">
      <xdr:nvGraphicFramePr>
        <xdr:cNvPr id="2" name="Chart 5">
          <a:extLst>
            <a:ext uri="{FF2B5EF4-FFF2-40B4-BE49-F238E27FC236}">
              <a16:creationId xmlns:a16="http://schemas.microsoft.com/office/drawing/2014/main" id="{7AAEDCE2-D124-4B9E-983D-D5CB701EA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21319</xdr:colOff>
      <xdr:row>51</xdr:row>
      <xdr:rowOff>44110</xdr:rowOff>
    </xdr:from>
    <xdr:to>
      <xdr:col>26</xdr:col>
      <xdr:colOff>451595</xdr:colOff>
      <xdr:row>60</xdr:row>
      <xdr:rowOff>122498</xdr:rowOff>
    </xdr:to>
    <xdr:graphicFrame macro="">
      <xdr:nvGraphicFramePr>
        <xdr:cNvPr id="3" name="Chart 6">
          <a:extLst>
            <a:ext uri="{FF2B5EF4-FFF2-40B4-BE49-F238E27FC236}">
              <a16:creationId xmlns:a16="http://schemas.microsoft.com/office/drawing/2014/main" id="{8B2E174A-0621-48EB-AB2B-F7BC8DFD68FB}"/>
            </a:ext>
            <a:ext uri="{147F2762-F138-4A5C-976F-8EAC2B608ADB}">
              <a16:predDERef xmlns:a16="http://schemas.microsoft.com/office/drawing/2014/main" pred="{7AAEDCE2-D124-4B9E-983D-D5CB701EA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474762</xdr:colOff>
      <xdr:row>51</xdr:row>
      <xdr:rowOff>31750</xdr:rowOff>
    </xdr:from>
    <xdr:to>
      <xdr:col>33</xdr:col>
      <xdr:colOff>173788</xdr:colOff>
      <xdr:row>60</xdr:row>
      <xdr:rowOff>129914</xdr:rowOff>
    </xdr:to>
    <xdr:graphicFrame macro="">
      <xdr:nvGraphicFramePr>
        <xdr:cNvPr id="4" name="Chart 7">
          <a:extLst>
            <a:ext uri="{FF2B5EF4-FFF2-40B4-BE49-F238E27FC236}">
              <a16:creationId xmlns:a16="http://schemas.microsoft.com/office/drawing/2014/main" id="{E1657540-B4E5-4225-B8FE-19BE15CD416A}"/>
            </a:ext>
            <a:ext uri="{147F2762-F138-4A5C-976F-8EAC2B608ADB}">
              <a16:predDERef xmlns:a16="http://schemas.microsoft.com/office/drawing/2014/main" pred="{8B2E174A-0621-48EB-AB2B-F7BC8DFD6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185371</xdr:colOff>
      <xdr:row>51</xdr:row>
      <xdr:rowOff>31750</xdr:rowOff>
    </xdr:from>
    <xdr:to>
      <xdr:col>40</xdr:col>
      <xdr:colOff>12397</xdr:colOff>
      <xdr:row>60</xdr:row>
      <xdr:rowOff>129914</xdr:rowOff>
    </xdr:to>
    <xdr:graphicFrame macro="">
      <xdr:nvGraphicFramePr>
        <xdr:cNvPr id="5" name="Chart 12">
          <a:extLst>
            <a:ext uri="{FF2B5EF4-FFF2-40B4-BE49-F238E27FC236}">
              <a16:creationId xmlns:a16="http://schemas.microsoft.com/office/drawing/2014/main" id="{7A7C7175-52B0-40DA-AC9B-A66F441A4503}"/>
            </a:ext>
            <a:ext uri="{147F2762-F138-4A5C-976F-8EAC2B608ADB}">
              <a16:predDERef xmlns:a16="http://schemas.microsoft.com/office/drawing/2014/main" pred="{E1657540-B4E5-4225-B8FE-19BE15CD4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12398</xdr:colOff>
      <xdr:row>51</xdr:row>
      <xdr:rowOff>31750</xdr:rowOff>
    </xdr:from>
    <xdr:to>
      <xdr:col>46</xdr:col>
      <xdr:colOff>441673</xdr:colOff>
      <xdr:row>60</xdr:row>
      <xdr:rowOff>129914</xdr:rowOff>
    </xdr:to>
    <xdr:graphicFrame macro="">
      <xdr:nvGraphicFramePr>
        <xdr:cNvPr id="6" name="Chart 13">
          <a:extLst>
            <a:ext uri="{FF2B5EF4-FFF2-40B4-BE49-F238E27FC236}">
              <a16:creationId xmlns:a16="http://schemas.microsoft.com/office/drawing/2014/main" id="{C9767DC3-84D5-4C09-ADA7-F8A5621B90FC}"/>
            </a:ext>
            <a:ext uri="{147F2762-F138-4A5C-976F-8EAC2B608ADB}">
              <a16:predDERef xmlns:a16="http://schemas.microsoft.com/office/drawing/2014/main" pred="{7A7C7175-52B0-40DA-AC9B-A66F441A4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486345</xdr:colOff>
      <xdr:row>61</xdr:row>
      <xdr:rowOff>92755</xdr:rowOff>
    </xdr:from>
    <xdr:to>
      <xdr:col>33</xdr:col>
      <xdr:colOff>196954</xdr:colOff>
      <xdr:row>70</xdr:row>
      <xdr:rowOff>235028</xdr:rowOff>
    </xdr:to>
    <xdr:graphicFrame macro="">
      <xdr:nvGraphicFramePr>
        <xdr:cNvPr id="7" name="Chart 14">
          <a:extLst>
            <a:ext uri="{FF2B5EF4-FFF2-40B4-BE49-F238E27FC236}">
              <a16:creationId xmlns:a16="http://schemas.microsoft.com/office/drawing/2014/main" id="{86B479DE-14BE-4365-BCEF-8D66F01754C8}"/>
            </a:ext>
            <a:ext uri="{147F2762-F138-4A5C-976F-8EAC2B608ADB}">
              <a16:predDERef xmlns:a16="http://schemas.microsoft.com/office/drawing/2014/main" pred="{C9767DC3-84D5-4C09-ADA7-F8A5621B9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220124</xdr:colOff>
      <xdr:row>61</xdr:row>
      <xdr:rowOff>92755</xdr:rowOff>
    </xdr:from>
    <xdr:to>
      <xdr:col>40</xdr:col>
      <xdr:colOff>47149</xdr:colOff>
      <xdr:row>70</xdr:row>
      <xdr:rowOff>252332</xdr:rowOff>
    </xdr:to>
    <xdr:graphicFrame macro="">
      <xdr:nvGraphicFramePr>
        <xdr:cNvPr id="8" name="Chart 15">
          <a:extLst>
            <a:ext uri="{FF2B5EF4-FFF2-40B4-BE49-F238E27FC236}">
              <a16:creationId xmlns:a16="http://schemas.microsoft.com/office/drawing/2014/main" id="{FC458F52-D3D6-48CC-9C80-659B96117244}"/>
            </a:ext>
            <a:ext uri="{147F2762-F138-4A5C-976F-8EAC2B608ADB}">
              <a16:predDERef xmlns:a16="http://schemas.microsoft.com/office/drawing/2014/main" pred="{86B479DE-14BE-4365-BCEF-8D66F0175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70316</xdr:colOff>
      <xdr:row>61</xdr:row>
      <xdr:rowOff>105115</xdr:rowOff>
    </xdr:from>
    <xdr:to>
      <xdr:col>46</xdr:col>
      <xdr:colOff>464840</xdr:colOff>
      <xdr:row>70</xdr:row>
      <xdr:rowOff>247388</xdr:rowOff>
    </xdr:to>
    <xdr:graphicFrame macro="">
      <xdr:nvGraphicFramePr>
        <xdr:cNvPr id="9" name="Chart 16">
          <a:extLst>
            <a:ext uri="{FF2B5EF4-FFF2-40B4-BE49-F238E27FC236}">
              <a16:creationId xmlns:a16="http://schemas.microsoft.com/office/drawing/2014/main" id="{6E412577-5D0A-4800-AC40-1445E64E3DF5}"/>
            </a:ext>
            <a:ext uri="{147F2762-F138-4A5C-976F-8EAC2B608ADB}">
              <a16:predDERef xmlns:a16="http://schemas.microsoft.com/office/drawing/2014/main" pred="{FC458F52-D3D6-48CC-9C80-659B96117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56069</xdr:colOff>
      <xdr:row>71</xdr:row>
      <xdr:rowOff>104319</xdr:rowOff>
    </xdr:from>
    <xdr:to>
      <xdr:col>26</xdr:col>
      <xdr:colOff>463178</xdr:colOff>
      <xdr:row>81</xdr:row>
      <xdr:rowOff>225425</xdr:rowOff>
    </xdr:to>
    <xdr:graphicFrame macro="">
      <xdr:nvGraphicFramePr>
        <xdr:cNvPr id="10" name="Chart 17">
          <a:extLst>
            <a:ext uri="{FF2B5EF4-FFF2-40B4-BE49-F238E27FC236}">
              <a16:creationId xmlns:a16="http://schemas.microsoft.com/office/drawing/2014/main" id="{A28C2270-AB4F-44E6-90A9-A2BCABAD6044}"/>
            </a:ext>
            <a:ext uri="{147F2762-F138-4A5C-976F-8EAC2B608ADB}">
              <a16:predDERef xmlns:a16="http://schemas.microsoft.com/office/drawing/2014/main" pred="{6E412577-5D0A-4800-AC40-1445E64E3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532680</xdr:colOff>
      <xdr:row>71</xdr:row>
      <xdr:rowOff>104319</xdr:rowOff>
    </xdr:from>
    <xdr:to>
      <xdr:col>33</xdr:col>
      <xdr:colOff>173787</xdr:colOff>
      <xdr:row>81</xdr:row>
      <xdr:rowOff>225425</xdr:rowOff>
    </xdr:to>
    <xdr:graphicFrame macro="">
      <xdr:nvGraphicFramePr>
        <xdr:cNvPr id="11" name="Chart 19">
          <a:extLst>
            <a:ext uri="{FF2B5EF4-FFF2-40B4-BE49-F238E27FC236}">
              <a16:creationId xmlns:a16="http://schemas.microsoft.com/office/drawing/2014/main" id="{C7C741E7-24C5-41C2-82F0-7F66C97F56A2}"/>
            </a:ext>
            <a:ext uri="{147F2762-F138-4A5C-976F-8EAC2B608ADB}">
              <a16:predDERef xmlns:a16="http://schemas.microsoft.com/office/drawing/2014/main" pred="{A28C2270-AB4F-44E6-90A9-A2BCABAD6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264247</xdr:colOff>
      <xdr:row>70</xdr:row>
      <xdr:rowOff>263128</xdr:rowOff>
    </xdr:from>
    <xdr:to>
      <xdr:col>40</xdr:col>
      <xdr:colOff>56520</xdr:colOff>
      <xdr:row>81</xdr:row>
      <xdr:rowOff>87901</xdr:rowOff>
    </xdr:to>
    <xdr:graphicFrame macro="">
      <xdr:nvGraphicFramePr>
        <xdr:cNvPr id="12" name="Chart 20">
          <a:extLst>
            <a:ext uri="{FF2B5EF4-FFF2-40B4-BE49-F238E27FC236}">
              <a16:creationId xmlns:a16="http://schemas.microsoft.com/office/drawing/2014/main" id="{D7D2E18F-31B0-4D6B-812C-968B26F9F2B6}"/>
            </a:ext>
            <a:ext uri="{147F2762-F138-4A5C-976F-8EAC2B608ADB}">
              <a16:predDERef xmlns:a16="http://schemas.microsoft.com/office/drawing/2014/main" pred="{C7C741E7-24C5-41C2-82F0-7F66C97F5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40</xdr:col>
      <xdr:colOff>81900</xdr:colOff>
      <xdr:row>71</xdr:row>
      <xdr:rowOff>104319</xdr:rowOff>
    </xdr:from>
    <xdr:to>
      <xdr:col>46</xdr:col>
      <xdr:colOff>511175</xdr:colOff>
      <xdr:row>81</xdr:row>
      <xdr:rowOff>225425</xdr:rowOff>
    </xdr:to>
    <xdr:graphicFrame macro="">
      <xdr:nvGraphicFramePr>
        <xdr:cNvPr id="13" name="Chart 21">
          <a:extLst>
            <a:ext uri="{FF2B5EF4-FFF2-40B4-BE49-F238E27FC236}">
              <a16:creationId xmlns:a16="http://schemas.microsoft.com/office/drawing/2014/main" id="{717BBE3B-5A36-47C4-A911-8A30C9075F8E}"/>
            </a:ext>
            <a:ext uri="{147F2762-F138-4A5C-976F-8EAC2B608ADB}">
              <a16:predDERef xmlns:a16="http://schemas.microsoft.com/office/drawing/2014/main" pred="{D7D2E18F-31B0-4D6B-812C-968B26F9F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1035623</xdr:colOff>
      <xdr:row>15</xdr:row>
      <xdr:rowOff>204259</xdr:rowOff>
    </xdr:from>
    <xdr:to>
      <xdr:col>11</xdr:col>
      <xdr:colOff>590549</xdr:colOff>
      <xdr:row>30</xdr:row>
      <xdr:rowOff>161927</xdr:rowOff>
    </xdr:to>
    <mc:AlternateContent xmlns:mc="http://schemas.openxmlformats.org/markup-compatibility/2006">
      <mc:Choice xmlns:cx1="http://schemas.microsoft.com/office/drawing/2015/9/8/chartex" Requires="cx1">
        <xdr:graphicFrame macro="">
          <xdr:nvGraphicFramePr>
            <xdr:cNvPr id="52" name="Chart 29">
              <a:extLst>
                <a:ext uri="{FF2B5EF4-FFF2-40B4-BE49-F238E27FC236}">
                  <a16:creationId xmlns:a16="http://schemas.microsoft.com/office/drawing/2014/main" id="{1798417C-9F11-4F27-9B95-C82FF88EA720}"/>
                </a:ext>
                <a:ext uri="{147F2762-F138-4A5C-976F-8EAC2B608ADB}">
                  <a16:predDERef xmlns:a16="http://schemas.microsoft.com/office/drawing/2014/main" pred="{717BBE3B-5A36-47C4-A911-8A30C9075F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770298" y="3195109"/>
              <a:ext cx="4317426" cy="3529543"/>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845911</xdr:colOff>
      <xdr:row>16</xdr:row>
      <xdr:rowOff>180975</xdr:rowOff>
    </xdr:from>
    <xdr:to>
      <xdr:col>15</xdr:col>
      <xdr:colOff>747184</xdr:colOff>
      <xdr:row>28</xdr:row>
      <xdr:rowOff>140759</xdr:rowOff>
    </xdr:to>
    <mc:AlternateContent xmlns:mc="http://schemas.openxmlformats.org/markup-compatibility/2006">
      <mc:Choice xmlns:cx1="http://schemas.microsoft.com/office/drawing/2015/9/8/chartex" Requires="cx1">
        <xdr:graphicFrame macro="">
          <xdr:nvGraphicFramePr>
            <xdr:cNvPr id="53" name="Chart 15">
              <a:extLst>
                <a:ext uri="{FF2B5EF4-FFF2-40B4-BE49-F238E27FC236}">
                  <a16:creationId xmlns:a16="http://schemas.microsoft.com/office/drawing/2014/main" id="{B461715C-A84E-4522-9B12-1E942EA933E0}"/>
                </a:ext>
                <a:ext uri="{147F2762-F138-4A5C-976F-8EAC2B608ADB}">
                  <a16:predDERef xmlns:a16="http://schemas.microsoft.com/office/drawing/2014/main" pred="{1798417C-9F11-4F27-9B95-C82FF88EA7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343086" y="3409950"/>
              <a:ext cx="3958923" cy="2817284"/>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735806</xdr:colOff>
      <xdr:row>18</xdr:row>
      <xdr:rowOff>177800</xdr:rowOff>
    </xdr:from>
    <xdr:to>
      <xdr:col>33</xdr:col>
      <xdr:colOff>152400</xdr:colOff>
      <xdr:row>47</xdr:row>
      <xdr:rowOff>119063</xdr:rowOff>
    </xdr:to>
    <xdr:graphicFrame macro="">
      <xdr:nvGraphicFramePr>
        <xdr:cNvPr id="25" name="Chart 16">
          <a:extLst>
            <a:ext uri="{FF2B5EF4-FFF2-40B4-BE49-F238E27FC236}">
              <a16:creationId xmlns:a16="http://schemas.microsoft.com/office/drawing/2014/main" id="{CD090F8C-4D7A-4F36-BD7B-C5432C226047}"/>
            </a:ext>
            <a:ext uri="{147F2762-F138-4A5C-976F-8EAC2B608ADB}">
              <a16:predDERef xmlns:a16="http://schemas.microsoft.com/office/drawing/2014/main" pred="{B461715C-A84E-4522-9B12-1E942EA93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33</xdr:col>
      <xdr:colOff>400050</xdr:colOff>
      <xdr:row>19</xdr:row>
      <xdr:rowOff>152401</xdr:rowOff>
    </xdr:from>
    <xdr:to>
      <xdr:col>46</xdr:col>
      <xdr:colOff>177800</xdr:colOff>
      <xdr:row>47</xdr:row>
      <xdr:rowOff>76201</xdr:rowOff>
    </xdr:to>
    <xdr:graphicFrame macro="">
      <xdr:nvGraphicFramePr>
        <xdr:cNvPr id="28" name="Chart 39">
          <a:extLst>
            <a:ext uri="{FF2B5EF4-FFF2-40B4-BE49-F238E27FC236}">
              <a16:creationId xmlns:a16="http://schemas.microsoft.com/office/drawing/2014/main" id="{79654036-4263-468A-8D83-40207FBECD99}"/>
            </a:ext>
            <a:ext uri="{147F2762-F138-4A5C-976F-8EAC2B608ADB}">
              <a16:predDERef xmlns:a16="http://schemas.microsoft.com/office/drawing/2014/main" pred="{CD090F8C-4D7A-4F36-BD7B-C5432C226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0</xdr:col>
      <xdr:colOff>0</xdr:colOff>
      <xdr:row>0</xdr:row>
      <xdr:rowOff>0</xdr:rowOff>
    </xdr:from>
    <xdr:ext cx="5016500" cy="2476706"/>
    <xdr:pic>
      <xdr:nvPicPr>
        <xdr:cNvPr id="56" name="Picture 18">
          <a:extLst>
            <a:ext uri="{FF2B5EF4-FFF2-40B4-BE49-F238E27FC236}">
              <a16:creationId xmlns:a16="http://schemas.microsoft.com/office/drawing/2014/main" id="{9B09EBF6-8F76-4BE9-A8B7-B7ACB0CB0008}"/>
            </a:ext>
            <a:ext uri="{147F2762-F138-4A5C-976F-8EAC2B608ADB}">
              <a16:predDERef xmlns:a16="http://schemas.microsoft.com/office/drawing/2014/main" pred="{79654036-4263-468A-8D83-40207FBECD9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0"/>
          <a:ext cx="5016500" cy="24767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897466</xdr:colOff>
      <xdr:row>16</xdr:row>
      <xdr:rowOff>135467</xdr:rowOff>
    </xdr:from>
    <xdr:to>
      <xdr:col>18</xdr:col>
      <xdr:colOff>897466</xdr:colOff>
      <xdr:row>27</xdr:row>
      <xdr:rowOff>203201</xdr:rowOff>
    </xdr:to>
    <mc:AlternateContent xmlns:mc="http://schemas.openxmlformats.org/markup-compatibility/2006">
      <mc:Choice xmlns:cx1="http://schemas.microsoft.com/office/drawing/2015/9/8/chartex" Requires="cx1">
        <xdr:graphicFrame macro="">
          <xdr:nvGraphicFramePr>
            <xdr:cNvPr id="54" name="Chart 22">
              <a:extLst>
                <a:ext uri="{FF2B5EF4-FFF2-40B4-BE49-F238E27FC236}">
                  <a16:creationId xmlns:a16="http://schemas.microsoft.com/office/drawing/2014/main" id="{E5E8A692-7B1A-F540-8827-DFD41D9635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20452291" y="3364442"/>
              <a:ext cx="2886075" cy="2687109"/>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254000</xdr:colOff>
      <xdr:row>1</xdr:row>
      <xdr:rowOff>31750</xdr:rowOff>
    </xdr:from>
    <xdr:to>
      <xdr:col>15</xdr:col>
      <xdr:colOff>254000</xdr:colOff>
      <xdr:row>11</xdr:row>
      <xdr:rowOff>31750</xdr:rowOff>
    </xdr:to>
    <xdr:graphicFrame macro="">
      <xdr:nvGraphicFramePr>
        <xdr:cNvPr id="2" name="Chart 1">
          <a:extLst>
            <a:ext uri="{FF2B5EF4-FFF2-40B4-BE49-F238E27FC236}">
              <a16:creationId xmlns:a16="http://schemas.microsoft.com/office/drawing/2014/main" id="{8098D5A6-1D02-4CA9-AD29-079DCED85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381000</xdr:colOff>
      <xdr:row>1</xdr:row>
      <xdr:rowOff>6350</xdr:rowOff>
    </xdr:from>
    <xdr:to>
      <xdr:col>21</xdr:col>
      <xdr:colOff>381000</xdr:colOff>
      <xdr:row>11</xdr:row>
      <xdr:rowOff>0</xdr:rowOff>
    </xdr:to>
    <xdr:graphicFrame macro="">
      <xdr:nvGraphicFramePr>
        <xdr:cNvPr id="3" name="Chart 2">
          <a:extLst>
            <a:ext uri="{FF2B5EF4-FFF2-40B4-BE49-F238E27FC236}">
              <a16:creationId xmlns:a16="http://schemas.microsoft.com/office/drawing/2014/main" id="{615042D2-F957-4E21-BA88-B2DBF0591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190500</xdr:colOff>
      <xdr:row>18</xdr:row>
      <xdr:rowOff>127000</xdr:rowOff>
    </xdr:from>
    <xdr:to>
      <xdr:col>16</xdr:col>
      <xdr:colOff>190500</xdr:colOff>
      <xdr:row>28</xdr:row>
      <xdr:rowOff>139700</xdr:rowOff>
    </xdr:to>
    <xdr:graphicFrame macro="">
      <xdr:nvGraphicFramePr>
        <xdr:cNvPr id="4" name="Chart 3">
          <a:extLst>
            <a:ext uri="{FF2B5EF4-FFF2-40B4-BE49-F238E27FC236}">
              <a16:creationId xmlns:a16="http://schemas.microsoft.com/office/drawing/2014/main" id="{622DED8E-F8E6-438F-B624-DA225B71C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247650</xdr:colOff>
      <xdr:row>0</xdr:row>
      <xdr:rowOff>177800</xdr:rowOff>
    </xdr:from>
    <xdr:to>
      <xdr:col>15</xdr:col>
      <xdr:colOff>565150</xdr:colOff>
      <xdr:row>14</xdr:row>
      <xdr:rowOff>76200</xdr:rowOff>
    </xdr:to>
    <xdr:graphicFrame macro="">
      <xdr:nvGraphicFramePr>
        <xdr:cNvPr id="2" name="Chart 1">
          <a:extLst>
            <a:ext uri="{FF2B5EF4-FFF2-40B4-BE49-F238E27FC236}">
              <a16:creationId xmlns:a16="http://schemas.microsoft.com/office/drawing/2014/main" id="{6C07E5FD-7C00-4476-A7F8-BD1F8820B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44450</xdr:colOff>
      <xdr:row>1</xdr:row>
      <xdr:rowOff>6350</xdr:rowOff>
    </xdr:from>
    <xdr:to>
      <xdr:col>23</xdr:col>
      <xdr:colOff>177800</xdr:colOff>
      <xdr:row>14</xdr:row>
      <xdr:rowOff>114300</xdr:rowOff>
    </xdr:to>
    <xdr:graphicFrame macro="">
      <xdr:nvGraphicFramePr>
        <xdr:cNvPr id="3" name="Chart 2">
          <a:extLst>
            <a:ext uri="{FF2B5EF4-FFF2-40B4-BE49-F238E27FC236}">
              <a16:creationId xmlns:a16="http://schemas.microsoft.com/office/drawing/2014/main" id="{94D89022-96FF-4734-962C-BDC3EEE3A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260350</xdr:colOff>
      <xdr:row>14</xdr:row>
      <xdr:rowOff>146050</xdr:rowOff>
    </xdr:from>
    <xdr:to>
      <xdr:col>20</xdr:col>
      <xdr:colOff>63500</xdr:colOff>
      <xdr:row>40</xdr:row>
      <xdr:rowOff>63500</xdr:rowOff>
    </xdr:to>
    <xdr:graphicFrame macro="">
      <xdr:nvGraphicFramePr>
        <xdr:cNvPr id="4" name="Chart 3">
          <a:extLst>
            <a:ext uri="{FF2B5EF4-FFF2-40B4-BE49-F238E27FC236}">
              <a16:creationId xmlns:a16="http://schemas.microsoft.com/office/drawing/2014/main" id="{EA0EEE29-C54A-4052-A008-82454EC81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17260</xdr:colOff>
      <xdr:row>1</xdr:row>
      <xdr:rowOff>104180</xdr:rowOff>
    </xdr:from>
    <xdr:ext cx="3123013" cy="1541869"/>
    <xdr:pic>
      <xdr:nvPicPr>
        <xdr:cNvPr id="2" name="Picture 1">
          <a:extLst>
            <a:ext uri="{FF2B5EF4-FFF2-40B4-BE49-F238E27FC236}">
              <a16:creationId xmlns:a16="http://schemas.microsoft.com/office/drawing/2014/main" id="{E8ACA560-2CA8-42BC-AEA4-7C0B199DB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58041" y="342305"/>
          <a:ext cx="3123013" cy="15418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26629</xdr:colOff>
      <xdr:row>1</xdr:row>
      <xdr:rowOff>29765</xdr:rowOff>
    </xdr:from>
    <xdr:ext cx="3009464" cy="1547813"/>
    <xdr:pic>
      <xdr:nvPicPr>
        <xdr:cNvPr id="3" name="Picture 2">
          <a:extLst>
            <a:ext uri="{FF2B5EF4-FFF2-40B4-BE49-F238E27FC236}">
              <a16:creationId xmlns:a16="http://schemas.microsoft.com/office/drawing/2014/main" id="{09D87FAB-AE44-44AA-9DEC-56B6A5616A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21551" y="267890"/>
          <a:ext cx="3009464" cy="15478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12</xdr:col>
      <xdr:colOff>2552</xdr:colOff>
      <xdr:row>7</xdr:row>
      <xdr:rowOff>117787</xdr:rowOff>
    </xdr:from>
    <xdr:to>
      <xdr:col>13</xdr:col>
      <xdr:colOff>1077517</xdr:colOff>
      <xdr:row>7</xdr:row>
      <xdr:rowOff>236849</xdr:rowOff>
    </xdr:to>
    <xdr:pic>
      <xdr:nvPicPr>
        <xdr:cNvPr id="4" name="Picture 3" descr="Flag of France | History &amp; Meaning | Britannica">
          <a:extLst>
            <a:ext uri="{FF2B5EF4-FFF2-40B4-BE49-F238E27FC236}">
              <a16:creationId xmlns:a16="http://schemas.microsoft.com/office/drawing/2014/main" id="{8E7E8B83-893C-7D9F-AEEF-C7A476993C6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861052" y="1832287"/>
          <a:ext cx="1891393" cy="119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1115359</xdr:colOff>
      <xdr:row>7</xdr:row>
      <xdr:rowOff>104179</xdr:rowOff>
    </xdr:from>
    <xdr:to>
      <xdr:col>16</xdr:col>
      <xdr:colOff>40820</xdr:colOff>
      <xdr:row>7</xdr:row>
      <xdr:rowOff>237434</xdr:rowOff>
    </xdr:to>
    <xdr:pic>
      <xdr:nvPicPr>
        <xdr:cNvPr id="5" name="Picture 4" descr="Italy Flag">
          <a:extLst>
            <a:ext uri="{FF2B5EF4-FFF2-40B4-BE49-F238E27FC236}">
              <a16:creationId xmlns:a16="http://schemas.microsoft.com/office/drawing/2014/main" id="{4F222F0F-6AFC-9A62-5174-06F14FBC703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790288" y="1818679"/>
          <a:ext cx="1959854" cy="133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565545</xdr:colOff>
      <xdr:row>7</xdr:row>
      <xdr:rowOff>114300</xdr:rowOff>
    </xdr:from>
    <xdr:to>
      <xdr:col>19</xdr:col>
      <xdr:colOff>552448</xdr:colOff>
      <xdr:row>7</xdr:row>
      <xdr:rowOff>227244</xdr:rowOff>
    </xdr:to>
    <xdr:pic>
      <xdr:nvPicPr>
        <xdr:cNvPr id="6" name="Picture 5" descr="Flag of France | History &amp; Meaning | Britannica">
          <a:extLst>
            <a:ext uri="{FF2B5EF4-FFF2-40B4-BE49-F238E27FC236}">
              <a16:creationId xmlns:a16="http://schemas.microsoft.com/office/drawing/2014/main" id="{9B1B5E3C-D4AE-477A-97D2-59F23C8E766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195945" y="1781175"/>
          <a:ext cx="1729979" cy="112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21430</xdr:colOff>
      <xdr:row>7</xdr:row>
      <xdr:rowOff>104180</xdr:rowOff>
    </xdr:from>
    <xdr:to>
      <xdr:col>22</xdr:col>
      <xdr:colOff>616403</xdr:colOff>
      <xdr:row>7</xdr:row>
      <xdr:rowOff>224162</xdr:rowOff>
    </xdr:to>
    <xdr:pic>
      <xdr:nvPicPr>
        <xdr:cNvPr id="7" name="Picture 6" descr="Italy Flag">
          <a:extLst>
            <a:ext uri="{FF2B5EF4-FFF2-40B4-BE49-F238E27FC236}">
              <a16:creationId xmlns:a16="http://schemas.microsoft.com/office/drawing/2014/main" id="{C07A9DB3-8597-4ED0-A471-3C8EE3AD691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6975930" y="1771055"/>
          <a:ext cx="1759745" cy="119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381000</xdr:colOff>
      <xdr:row>28</xdr:row>
      <xdr:rowOff>9525</xdr:rowOff>
    </xdr:from>
    <xdr:to>
      <xdr:col>37</xdr:col>
      <xdr:colOff>104775</xdr:colOff>
      <xdr:row>55</xdr:row>
      <xdr:rowOff>57150</xdr:rowOff>
    </xdr:to>
    <xdr:graphicFrame macro="">
      <xdr:nvGraphicFramePr>
        <xdr:cNvPr id="10" name="Chart 15">
          <a:extLst>
            <a:ext uri="{FF2B5EF4-FFF2-40B4-BE49-F238E27FC236}">
              <a16:creationId xmlns:a16="http://schemas.microsoft.com/office/drawing/2014/main" id="{44D5CD45-E436-4F65-870C-FF19ECB82C53}"/>
            </a:ext>
            <a:ext uri="{147F2762-F138-4A5C-976F-8EAC2B608ADB}">
              <a16:predDERef xmlns:a16="http://schemas.microsoft.com/office/drawing/2014/main" pred="{C07A9DB3-8597-4ED0-A471-3C8EE3AD6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412750</xdr:colOff>
      <xdr:row>25</xdr:row>
      <xdr:rowOff>180975</xdr:rowOff>
    </xdr:from>
    <xdr:to>
      <xdr:col>53</xdr:col>
      <xdr:colOff>333375</xdr:colOff>
      <xdr:row>55</xdr:row>
      <xdr:rowOff>47625</xdr:rowOff>
    </xdr:to>
    <xdr:graphicFrame macro="">
      <xdr:nvGraphicFramePr>
        <xdr:cNvPr id="13" name="Chart 17">
          <a:extLst>
            <a:ext uri="{FF2B5EF4-FFF2-40B4-BE49-F238E27FC236}">
              <a16:creationId xmlns:a16="http://schemas.microsoft.com/office/drawing/2014/main" id="{E966C333-BBD3-47CC-A30A-C2F978B82F73}"/>
            </a:ext>
            <a:ext uri="{147F2762-F138-4A5C-976F-8EAC2B608ADB}">
              <a16:predDERef xmlns:a16="http://schemas.microsoft.com/office/drawing/2014/main" pred="{44D5CD45-E436-4F65-870C-FF19ECB82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190499</xdr:colOff>
      <xdr:row>5</xdr:row>
      <xdr:rowOff>222250</xdr:rowOff>
    </xdr:from>
    <xdr:to>
      <xdr:col>45</xdr:col>
      <xdr:colOff>238124</xdr:colOff>
      <xdr:row>25</xdr:row>
      <xdr:rowOff>95250</xdr:rowOff>
    </xdr:to>
    <xdr:graphicFrame macro="">
      <xdr:nvGraphicFramePr>
        <xdr:cNvPr id="15" name="Chart 14">
          <a:extLst>
            <a:ext uri="{FF2B5EF4-FFF2-40B4-BE49-F238E27FC236}">
              <a16:creationId xmlns:a16="http://schemas.microsoft.com/office/drawing/2014/main" id="{E8E3CFEE-7539-4017-AC29-F956BC78D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46</xdr:col>
      <xdr:colOff>47625</xdr:colOff>
      <xdr:row>6</xdr:row>
      <xdr:rowOff>206374</xdr:rowOff>
    </xdr:from>
    <xdr:to>
      <xdr:col>61</xdr:col>
      <xdr:colOff>174625</xdr:colOff>
      <xdr:row>24</xdr:row>
      <xdr:rowOff>253999</xdr:rowOff>
    </xdr:to>
    <xdr:graphicFrame macro="">
      <xdr:nvGraphicFramePr>
        <xdr:cNvPr id="19" name="Chart 18">
          <a:extLst>
            <a:ext uri="{FF2B5EF4-FFF2-40B4-BE49-F238E27FC236}">
              <a16:creationId xmlns:a16="http://schemas.microsoft.com/office/drawing/2014/main" id="{4A8C33E3-8600-43B3-8BE4-F15339119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206375</xdr:colOff>
      <xdr:row>0</xdr:row>
      <xdr:rowOff>0</xdr:rowOff>
    </xdr:from>
    <xdr:to>
      <xdr:col>6</xdr:col>
      <xdr:colOff>571500</xdr:colOff>
      <xdr:row>8</xdr:row>
      <xdr:rowOff>158750</xdr:rowOff>
    </xdr:to>
    <xdr:pic>
      <xdr:nvPicPr>
        <xdr:cNvPr id="2" name="Picture 1">
          <a:extLst>
            <a:ext uri="{FF2B5EF4-FFF2-40B4-BE49-F238E27FC236}">
              <a16:creationId xmlns:a16="http://schemas.microsoft.com/office/drawing/2014/main" id="{5D43C681-9839-4B54-AD88-CD9C70C42F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3375" y="0"/>
          <a:ext cx="3159125" cy="1698625"/>
        </a:xfrm>
        <a:prstGeom prst="rect">
          <a:avLst/>
        </a:prstGeom>
      </xdr:spPr>
    </xdr:pic>
    <xdr:clientData/>
  </xdr:twoCellAnchor>
  <xdr:twoCellAnchor editAs="oneCell">
    <xdr:from>
      <xdr:col>14</xdr:col>
      <xdr:colOff>365125</xdr:colOff>
      <xdr:row>0</xdr:row>
      <xdr:rowOff>0</xdr:rowOff>
    </xdr:from>
    <xdr:to>
      <xdr:col>19</xdr:col>
      <xdr:colOff>349249</xdr:colOff>
      <xdr:row>8</xdr:row>
      <xdr:rowOff>174625</xdr:rowOff>
    </xdr:to>
    <xdr:pic>
      <xdr:nvPicPr>
        <xdr:cNvPr id="3" name="Picture 2" descr="Moncler Logo - Storia e significato dell'emblema del marchio">
          <a:extLst>
            <a:ext uri="{FF2B5EF4-FFF2-40B4-BE49-F238E27FC236}">
              <a16:creationId xmlns:a16="http://schemas.microsoft.com/office/drawing/2014/main" id="{5E2D2F6A-0EE7-4F56-8ED2-87EF4E09D34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80625" y="0"/>
          <a:ext cx="314325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xdr:colOff>
      <xdr:row>2</xdr:row>
      <xdr:rowOff>161925</xdr:rowOff>
    </xdr:from>
    <xdr:to>
      <xdr:col>19</xdr:col>
      <xdr:colOff>600075</xdr:colOff>
      <xdr:row>18</xdr:row>
      <xdr:rowOff>0</xdr:rowOff>
    </xdr:to>
    <xdr:graphicFrame macro="">
      <xdr:nvGraphicFramePr>
        <xdr:cNvPr id="3" name="Grafico 2">
          <a:extLst>
            <a:ext uri="{FF2B5EF4-FFF2-40B4-BE49-F238E27FC236}">
              <a16:creationId xmlns:a16="http://schemas.microsoft.com/office/drawing/2014/main" id="{A4FB8D17-E57D-4247-B308-9331F902C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3</xdr:row>
      <xdr:rowOff>0</xdr:rowOff>
    </xdr:from>
    <xdr:to>
      <xdr:col>29</xdr:col>
      <xdr:colOff>9525</xdr:colOff>
      <xdr:row>18</xdr:row>
      <xdr:rowOff>9525</xdr:rowOff>
    </xdr:to>
    <xdr:graphicFrame macro="">
      <xdr:nvGraphicFramePr>
        <xdr:cNvPr id="4" name="Grafico 3">
          <a:extLst>
            <a:ext uri="{FF2B5EF4-FFF2-40B4-BE49-F238E27FC236}">
              <a16:creationId xmlns:a16="http://schemas.microsoft.com/office/drawing/2014/main" id="{9BA6D319-D4EB-904F-880D-73B5336BDA6D}"/>
            </a:ext>
            <a:ext uri="{147F2762-F138-4A5C-976F-8EAC2B608ADB}">
              <a16:predDERef xmlns:a16="http://schemas.microsoft.com/office/drawing/2014/main" pred="{A4FB8D17-E57D-4247-B308-9331F902C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19</xdr:row>
      <xdr:rowOff>0</xdr:rowOff>
    </xdr:from>
    <xdr:to>
      <xdr:col>19</xdr:col>
      <xdr:colOff>590550</xdr:colOff>
      <xdr:row>34</xdr:row>
      <xdr:rowOff>0</xdr:rowOff>
    </xdr:to>
    <xdr:graphicFrame macro="">
      <xdr:nvGraphicFramePr>
        <xdr:cNvPr id="5" name="Grafico 4">
          <a:extLst>
            <a:ext uri="{FF2B5EF4-FFF2-40B4-BE49-F238E27FC236}">
              <a16:creationId xmlns:a16="http://schemas.microsoft.com/office/drawing/2014/main" id="{5044E714-B34A-09AB-0C23-4D144C5352CE}"/>
            </a:ext>
            <a:ext uri="{147F2762-F138-4A5C-976F-8EAC2B608ADB}">
              <a16:predDERef xmlns:a16="http://schemas.microsoft.com/office/drawing/2014/main" pred="{9BA6D319-D4EB-904F-880D-73B5336BD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18</xdr:row>
      <xdr:rowOff>171450</xdr:rowOff>
    </xdr:from>
    <xdr:to>
      <xdr:col>28</xdr:col>
      <xdr:colOff>600075</xdr:colOff>
      <xdr:row>34</xdr:row>
      <xdr:rowOff>0</xdr:rowOff>
    </xdr:to>
    <xdr:graphicFrame macro="">
      <xdr:nvGraphicFramePr>
        <xdr:cNvPr id="11" name="Grafico 5">
          <a:extLst>
            <a:ext uri="{FF2B5EF4-FFF2-40B4-BE49-F238E27FC236}">
              <a16:creationId xmlns:a16="http://schemas.microsoft.com/office/drawing/2014/main" id="{1B0502FD-B120-F173-CCC3-6137A68B1AA4}"/>
            </a:ext>
            <a:ext uri="{147F2762-F138-4A5C-976F-8EAC2B608ADB}">
              <a16:predDERef xmlns:a16="http://schemas.microsoft.com/office/drawing/2014/main" pred="{5044E714-B34A-09AB-0C23-4D144C535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600075</xdr:colOff>
      <xdr:row>34</xdr:row>
      <xdr:rowOff>180975</xdr:rowOff>
    </xdr:from>
    <xdr:to>
      <xdr:col>20</xdr:col>
      <xdr:colOff>0</xdr:colOff>
      <xdr:row>49</xdr:row>
      <xdr:rowOff>180975</xdr:rowOff>
    </xdr:to>
    <xdr:graphicFrame macro="">
      <xdr:nvGraphicFramePr>
        <xdr:cNvPr id="7" name="Grafico 6">
          <a:extLst>
            <a:ext uri="{FF2B5EF4-FFF2-40B4-BE49-F238E27FC236}">
              <a16:creationId xmlns:a16="http://schemas.microsoft.com/office/drawing/2014/main" id="{B4765F62-5A80-F958-AF89-7B06BFCE817F}"/>
            </a:ext>
            <a:ext uri="{147F2762-F138-4A5C-976F-8EAC2B608ADB}">
              <a16:predDERef xmlns:a16="http://schemas.microsoft.com/office/drawing/2014/main" pred="{1B0502FD-B120-F173-CCC3-6137A68B1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590550</xdr:colOff>
      <xdr:row>34</xdr:row>
      <xdr:rowOff>180975</xdr:rowOff>
    </xdr:from>
    <xdr:to>
      <xdr:col>28</xdr:col>
      <xdr:colOff>590550</xdr:colOff>
      <xdr:row>50</xdr:row>
      <xdr:rowOff>0</xdr:rowOff>
    </xdr:to>
    <xdr:graphicFrame macro="">
      <xdr:nvGraphicFramePr>
        <xdr:cNvPr id="12" name="Grafico 1">
          <a:extLst>
            <a:ext uri="{FF2B5EF4-FFF2-40B4-BE49-F238E27FC236}">
              <a16:creationId xmlns:a16="http://schemas.microsoft.com/office/drawing/2014/main" id="{C8188E9F-FDA1-4A6F-C9F7-41E990EF1564}"/>
            </a:ext>
            <a:ext uri="{147F2762-F138-4A5C-976F-8EAC2B608ADB}">
              <a16:predDERef xmlns:a16="http://schemas.microsoft.com/office/drawing/2014/main" pred="{B4765F62-5A80-F958-AF89-7B06BFCE8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5305474" cy="2619375"/>
    <xdr:pic>
      <xdr:nvPicPr>
        <xdr:cNvPr id="2" name="Picture 1">
          <a:extLst>
            <a:ext uri="{FF2B5EF4-FFF2-40B4-BE49-F238E27FC236}">
              <a16:creationId xmlns:a16="http://schemas.microsoft.com/office/drawing/2014/main" id="{2D1907D5-D7D5-4009-A18E-43A822821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305474" cy="26193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1276350</xdr:colOff>
      <xdr:row>9</xdr:row>
      <xdr:rowOff>180916</xdr:rowOff>
    </xdr:to>
    <xdr:pic>
      <xdr:nvPicPr>
        <xdr:cNvPr id="3" name="Picture 1" descr="Moncler Logo - Storia e significato dell'emblema del marchio">
          <a:extLst>
            <a:ext uri="{FF2B5EF4-FFF2-40B4-BE49-F238E27FC236}">
              <a16:creationId xmlns:a16="http://schemas.microsoft.com/office/drawing/2014/main" id="{6A85572D-0757-4E96-91A0-13ECC41A4C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076825" cy="189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0</xdr:colOff>
      <xdr:row>0</xdr:row>
      <xdr:rowOff>0</xdr:rowOff>
    </xdr:from>
    <xdr:ext cx="8239125" cy="4057650"/>
    <xdr:pic>
      <xdr:nvPicPr>
        <xdr:cNvPr id="4" name="Picture 1" descr="Moncler Logo - Storia e significato dell'emblema del marchio">
          <a:extLst>
            <a:ext uri="{FF2B5EF4-FFF2-40B4-BE49-F238E27FC236}">
              <a16:creationId xmlns:a16="http://schemas.microsoft.com/office/drawing/2014/main" id="{3B597C72-B813-8641-5B1D-BA6F9CD985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0"/>
          <a:ext cx="8239125" cy="4057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29</xdr:col>
      <xdr:colOff>22225</xdr:colOff>
      <xdr:row>52</xdr:row>
      <xdr:rowOff>223611</xdr:rowOff>
    </xdr:from>
    <xdr:to>
      <xdr:col>55</xdr:col>
      <xdr:colOff>666751</xdr:colOff>
      <xdr:row>81</xdr:row>
      <xdr:rowOff>240865</xdr:rowOff>
    </xdr:to>
    <xdr:pic>
      <xdr:nvPicPr>
        <xdr:cNvPr id="46" name="Picture 4">
          <a:extLst>
            <a:ext uri="{FF2B5EF4-FFF2-40B4-BE49-F238E27FC236}">
              <a16:creationId xmlns:a16="http://schemas.microsoft.com/office/drawing/2014/main" id="{906EAB30-B46B-162B-8EE8-153331C6FA7E}"/>
            </a:ext>
            <a:ext uri="{147F2762-F138-4A5C-976F-8EAC2B608ADB}">
              <a16:predDERef xmlns:a16="http://schemas.microsoft.com/office/drawing/2014/main" pred="{3B597C72-B813-8641-5B1D-BA6F9CD985FC}"/>
            </a:ext>
          </a:extLst>
        </xdr:cNvPr>
        <xdr:cNvPicPr>
          <a:picLocks noChangeAspect="1"/>
        </xdr:cNvPicPr>
      </xdr:nvPicPr>
      <xdr:blipFill>
        <a:blip xmlns:r="http://schemas.openxmlformats.org/officeDocument/2006/relationships" r:embed="rId2"/>
        <a:stretch>
          <a:fillRect/>
        </a:stretch>
      </xdr:blipFill>
      <xdr:spPr>
        <a:xfrm>
          <a:off x="28273375" y="10358211"/>
          <a:ext cx="17370425" cy="8627854"/>
        </a:xfrm>
        <a:prstGeom prst="rect">
          <a:avLst/>
        </a:prstGeom>
      </xdr:spPr>
    </xdr:pic>
    <xdr:clientData/>
  </xdr:twoCellAnchor>
  <xdr:twoCellAnchor>
    <xdr:from>
      <xdr:col>9</xdr:col>
      <xdr:colOff>846667</xdr:colOff>
      <xdr:row>27</xdr:row>
      <xdr:rowOff>148167</xdr:rowOff>
    </xdr:from>
    <xdr:to>
      <xdr:col>13</xdr:col>
      <xdr:colOff>687918</xdr:colOff>
      <xdr:row>45</xdr:row>
      <xdr:rowOff>179916</xdr:rowOff>
    </xdr:to>
    <mc:AlternateContent xmlns:mc="http://schemas.openxmlformats.org/markup-compatibility/2006">
      <mc:Choice xmlns:cx1="http://schemas.microsoft.com/office/drawing/2015/9/8/chartex" Requires="cx1">
        <xdr:graphicFrame macro="">
          <xdr:nvGraphicFramePr>
            <xdr:cNvPr id="24" name="Chart 2">
              <a:extLst>
                <a:ext uri="{FF2B5EF4-FFF2-40B4-BE49-F238E27FC236}">
                  <a16:creationId xmlns:a16="http://schemas.microsoft.com/office/drawing/2014/main" id="{9297B704-AED6-41CD-A983-22BCA7891C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829117" y="5377392"/>
              <a:ext cx="3489326" cy="3460749"/>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436665</xdr:colOff>
      <xdr:row>27</xdr:row>
      <xdr:rowOff>59376</xdr:rowOff>
    </xdr:from>
    <xdr:to>
      <xdr:col>4</xdr:col>
      <xdr:colOff>2419597</xdr:colOff>
      <xdr:row>47</xdr:row>
      <xdr:rowOff>87086</xdr:rowOff>
    </xdr:to>
    <mc:AlternateContent xmlns:mc="http://schemas.openxmlformats.org/markup-compatibility/2006">
      <mc:Choice xmlns:cx1="http://schemas.microsoft.com/office/drawing/2015/9/8/chartex" Requires="cx1">
        <xdr:graphicFrame macro="">
          <xdr:nvGraphicFramePr>
            <xdr:cNvPr id="8" name="Chart 6">
              <a:extLst>
                <a:ext uri="{FF2B5EF4-FFF2-40B4-BE49-F238E27FC236}">
                  <a16:creationId xmlns:a16="http://schemas.microsoft.com/office/drawing/2014/main" id="{02746B0B-6FB6-4642-8F9C-62021D3112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36665" y="5288601"/>
              <a:ext cx="7059757" cy="3837710"/>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2933700</xdr:colOff>
      <xdr:row>28</xdr:row>
      <xdr:rowOff>133350</xdr:rowOff>
    </xdr:from>
    <xdr:to>
      <xdr:col>9</xdr:col>
      <xdr:colOff>600075</xdr:colOff>
      <xdr:row>46</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50E121D-7E7C-44F6-B860-4B1F9D8E07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010525" y="5553075"/>
              <a:ext cx="4572000" cy="3409950"/>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42</xdr:col>
      <xdr:colOff>590550</xdr:colOff>
      <xdr:row>30</xdr:row>
      <xdr:rowOff>0</xdr:rowOff>
    </xdr:from>
    <xdr:to>
      <xdr:col>54</xdr:col>
      <xdr:colOff>590550</xdr:colOff>
      <xdr:row>47</xdr:row>
      <xdr:rowOff>171450</xdr:rowOff>
    </xdr:to>
    <xdr:graphicFrame macro="">
      <xdr:nvGraphicFramePr>
        <xdr:cNvPr id="3" name="Chart 2">
          <a:extLst>
            <a:ext uri="{FF2B5EF4-FFF2-40B4-BE49-F238E27FC236}">
              <a16:creationId xmlns:a16="http://schemas.microsoft.com/office/drawing/2014/main" id="{892FD020-4EE1-4A5F-925F-3D569539D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247650</xdr:colOff>
      <xdr:row>28</xdr:row>
      <xdr:rowOff>57150</xdr:rowOff>
    </xdr:from>
    <xdr:to>
      <xdr:col>42</xdr:col>
      <xdr:colOff>95250</xdr:colOff>
      <xdr:row>47</xdr:row>
      <xdr:rowOff>152400</xdr:rowOff>
    </xdr:to>
    <xdr:graphicFrame macro="">
      <xdr:nvGraphicFramePr>
        <xdr:cNvPr id="5" name="Chart 4">
          <a:extLst>
            <a:ext uri="{FF2B5EF4-FFF2-40B4-BE49-F238E27FC236}">
              <a16:creationId xmlns:a16="http://schemas.microsoft.com/office/drawing/2014/main" id="{C0BAF47E-F31A-4730-B2B9-4CC4A0A9D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1999765</xdr:colOff>
      <xdr:row>16</xdr:row>
      <xdr:rowOff>152399</xdr:rowOff>
    </xdr:from>
    <xdr:to>
      <xdr:col>3</xdr:col>
      <xdr:colOff>687916</xdr:colOff>
      <xdr:row>41</xdr:row>
      <xdr:rowOff>15874</xdr:rowOff>
    </xdr:to>
    <mc:AlternateContent xmlns:mc="http://schemas.openxmlformats.org/markup-compatibility/2006">
      <mc:Choice xmlns:cx1="http://schemas.microsoft.com/office/drawing/2015/9/8/chartex" Requires="cx1">
        <xdr:graphicFrame macro="">
          <xdr:nvGraphicFramePr>
            <xdr:cNvPr id="9" name="Chart 29">
              <a:extLst>
                <a:ext uri="{FF2B5EF4-FFF2-40B4-BE49-F238E27FC236}">
                  <a16:creationId xmlns:a16="http://schemas.microsoft.com/office/drawing/2014/main" id="{C3AB84F3-181A-4C0B-9E7B-928D00D89E69}"/>
                </a:ext>
                <a:ext uri="{147F2762-F138-4A5C-976F-8EAC2B608ADB}">
                  <a16:predDERef xmlns:a16="http://schemas.microsoft.com/office/drawing/2014/main" pred="{F2C934F1-1A80-88EF-B607-EACCBE8356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99765" y="3286124"/>
              <a:ext cx="5260401" cy="4635500"/>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395061</xdr:colOff>
      <xdr:row>19</xdr:row>
      <xdr:rowOff>27517</xdr:rowOff>
    </xdr:from>
    <xdr:to>
      <xdr:col>8</xdr:col>
      <xdr:colOff>60325</xdr:colOff>
      <xdr:row>38</xdr:row>
      <xdr:rowOff>79375</xdr:rowOff>
    </xdr:to>
    <mc:AlternateContent xmlns:mc="http://schemas.openxmlformats.org/markup-compatibility/2006">
      <mc:Choice xmlns:cx1="http://schemas.microsoft.com/office/drawing/2015/9/8/chartex" Requires="cx1">
        <xdr:graphicFrame macro="">
          <xdr:nvGraphicFramePr>
            <xdr:cNvPr id="12" name="Chart 36">
              <a:extLst>
                <a:ext uri="{FF2B5EF4-FFF2-40B4-BE49-F238E27FC236}">
                  <a16:creationId xmlns:a16="http://schemas.microsoft.com/office/drawing/2014/main" id="{5BD90AB3-991A-4585-8B96-44181CBF334C}"/>
                </a:ext>
                <a:ext uri="{147F2762-F138-4A5C-976F-8EAC2B608ADB}">
                  <a16:predDERef xmlns:a16="http://schemas.microsoft.com/office/drawing/2014/main" pred="{C3AB84F3-181A-4C0B-9E7B-928D00D89E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29336" y="3732742"/>
              <a:ext cx="3932464" cy="3680883"/>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47625</xdr:colOff>
      <xdr:row>15</xdr:row>
      <xdr:rowOff>152400</xdr:rowOff>
    </xdr:from>
    <xdr:to>
      <xdr:col>37</xdr:col>
      <xdr:colOff>104775</xdr:colOff>
      <xdr:row>41</xdr:row>
      <xdr:rowOff>142875</xdr:rowOff>
    </xdr:to>
    <xdr:graphicFrame macro="">
      <xdr:nvGraphicFramePr>
        <xdr:cNvPr id="25" name="Chart 38">
          <a:extLst>
            <a:ext uri="{FF2B5EF4-FFF2-40B4-BE49-F238E27FC236}">
              <a16:creationId xmlns:a16="http://schemas.microsoft.com/office/drawing/2014/main" id="{6E1364B8-F9CD-4414-A0DD-19B362715020}"/>
            </a:ext>
            <a:ext uri="{147F2762-F138-4A5C-976F-8EAC2B608ADB}">
              <a16:predDERef xmlns:a16="http://schemas.microsoft.com/office/drawing/2014/main" pred="{5BD90AB3-991A-4585-8B96-44181CBF3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581025</xdr:colOff>
      <xdr:row>16</xdr:row>
      <xdr:rowOff>28575</xdr:rowOff>
    </xdr:from>
    <xdr:to>
      <xdr:col>51</xdr:col>
      <xdr:colOff>104775</xdr:colOff>
      <xdr:row>41</xdr:row>
      <xdr:rowOff>171450</xdr:rowOff>
    </xdr:to>
    <xdr:graphicFrame macro="">
      <xdr:nvGraphicFramePr>
        <xdr:cNvPr id="28" name="Chart 39">
          <a:extLst>
            <a:ext uri="{FF2B5EF4-FFF2-40B4-BE49-F238E27FC236}">
              <a16:creationId xmlns:a16="http://schemas.microsoft.com/office/drawing/2014/main" id="{3F4AFAF8-A373-4C1B-B31E-9F26C4DE265F}"/>
            </a:ext>
            <a:ext uri="{147F2762-F138-4A5C-976F-8EAC2B608ADB}">
              <a16:predDERef xmlns:a16="http://schemas.microsoft.com/office/drawing/2014/main" pred="{6E1364B8-F9CD-4414-A0DD-19B362715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758861</xdr:colOff>
      <xdr:row>61</xdr:row>
      <xdr:rowOff>45130</xdr:rowOff>
    </xdr:from>
    <xdr:to>
      <xdr:col>31</xdr:col>
      <xdr:colOff>320303</xdr:colOff>
      <xdr:row>70</xdr:row>
      <xdr:rowOff>204707</xdr:rowOff>
    </xdr:to>
    <xdr:graphicFrame macro="">
      <xdr:nvGraphicFramePr>
        <xdr:cNvPr id="191" name="Chart 5">
          <a:extLst>
            <a:ext uri="{FF2B5EF4-FFF2-40B4-BE49-F238E27FC236}">
              <a16:creationId xmlns:a16="http://schemas.microsoft.com/office/drawing/2014/main" id="{868E2A08-DE37-413D-BF2A-4C7E2A6E4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21319</xdr:colOff>
      <xdr:row>51</xdr:row>
      <xdr:rowOff>44110</xdr:rowOff>
    </xdr:from>
    <xdr:to>
      <xdr:col>31</xdr:col>
      <xdr:colOff>451595</xdr:colOff>
      <xdr:row>60</xdr:row>
      <xdr:rowOff>122498</xdr:rowOff>
    </xdr:to>
    <xdr:graphicFrame macro="">
      <xdr:nvGraphicFramePr>
        <xdr:cNvPr id="178" name="Chart 6">
          <a:extLst>
            <a:ext uri="{FF2B5EF4-FFF2-40B4-BE49-F238E27FC236}">
              <a16:creationId xmlns:a16="http://schemas.microsoft.com/office/drawing/2014/main" id="{E41B23E9-60CE-41A7-A818-298CB2AED3F2}"/>
            </a:ext>
            <a:ext uri="{147F2762-F138-4A5C-976F-8EAC2B608ADB}">
              <a16:predDERef xmlns:a16="http://schemas.microsoft.com/office/drawing/2014/main" pred="{868E2A08-DE37-413D-BF2A-4C7E2A6E4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474762</xdr:colOff>
      <xdr:row>51</xdr:row>
      <xdr:rowOff>31750</xdr:rowOff>
    </xdr:from>
    <xdr:to>
      <xdr:col>38</xdr:col>
      <xdr:colOff>173788</xdr:colOff>
      <xdr:row>60</xdr:row>
      <xdr:rowOff>129914</xdr:rowOff>
    </xdr:to>
    <xdr:graphicFrame macro="">
      <xdr:nvGraphicFramePr>
        <xdr:cNvPr id="179" name="Chart 7">
          <a:extLst>
            <a:ext uri="{FF2B5EF4-FFF2-40B4-BE49-F238E27FC236}">
              <a16:creationId xmlns:a16="http://schemas.microsoft.com/office/drawing/2014/main" id="{F2DD387A-A593-4F68-8E4A-F5FC1F6FC254}"/>
            </a:ext>
            <a:ext uri="{147F2762-F138-4A5C-976F-8EAC2B608ADB}">
              <a16:predDERef xmlns:a16="http://schemas.microsoft.com/office/drawing/2014/main" pred="{E41B23E9-60CE-41A7-A818-298CB2AED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185371</xdr:colOff>
      <xdr:row>51</xdr:row>
      <xdr:rowOff>31750</xdr:rowOff>
    </xdr:from>
    <xdr:to>
      <xdr:col>45</xdr:col>
      <xdr:colOff>12397</xdr:colOff>
      <xdr:row>60</xdr:row>
      <xdr:rowOff>129914</xdr:rowOff>
    </xdr:to>
    <xdr:graphicFrame macro="">
      <xdr:nvGraphicFramePr>
        <xdr:cNvPr id="180" name="Chart 12">
          <a:extLst>
            <a:ext uri="{FF2B5EF4-FFF2-40B4-BE49-F238E27FC236}">
              <a16:creationId xmlns:a16="http://schemas.microsoft.com/office/drawing/2014/main" id="{8FE76C71-B1E6-478E-A773-8D64298A24F3}"/>
            </a:ext>
            <a:ext uri="{147F2762-F138-4A5C-976F-8EAC2B608ADB}">
              <a16:predDERef xmlns:a16="http://schemas.microsoft.com/office/drawing/2014/main" pred="{F2DD387A-A593-4F68-8E4A-F5FC1F6FC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12398</xdr:colOff>
      <xdr:row>51</xdr:row>
      <xdr:rowOff>31750</xdr:rowOff>
    </xdr:from>
    <xdr:to>
      <xdr:col>51</xdr:col>
      <xdr:colOff>441673</xdr:colOff>
      <xdr:row>60</xdr:row>
      <xdr:rowOff>129914</xdr:rowOff>
    </xdr:to>
    <xdr:graphicFrame macro="">
      <xdr:nvGraphicFramePr>
        <xdr:cNvPr id="181" name="Chart 13">
          <a:extLst>
            <a:ext uri="{FF2B5EF4-FFF2-40B4-BE49-F238E27FC236}">
              <a16:creationId xmlns:a16="http://schemas.microsoft.com/office/drawing/2014/main" id="{7B5557CA-262A-44D3-B548-F18C8B5E20F4}"/>
            </a:ext>
            <a:ext uri="{147F2762-F138-4A5C-976F-8EAC2B608ADB}">
              <a16:predDERef xmlns:a16="http://schemas.microsoft.com/office/drawing/2014/main" pred="{8FE76C71-B1E6-478E-A773-8D64298A2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486345</xdr:colOff>
      <xdr:row>61</xdr:row>
      <xdr:rowOff>92755</xdr:rowOff>
    </xdr:from>
    <xdr:to>
      <xdr:col>38</xdr:col>
      <xdr:colOff>196954</xdr:colOff>
      <xdr:row>70</xdr:row>
      <xdr:rowOff>235028</xdr:rowOff>
    </xdr:to>
    <xdr:graphicFrame macro="">
      <xdr:nvGraphicFramePr>
        <xdr:cNvPr id="182" name="Chart 14">
          <a:extLst>
            <a:ext uri="{FF2B5EF4-FFF2-40B4-BE49-F238E27FC236}">
              <a16:creationId xmlns:a16="http://schemas.microsoft.com/office/drawing/2014/main" id="{EE2A761F-B986-4E75-974A-1DCE0E869E21}"/>
            </a:ext>
            <a:ext uri="{147F2762-F138-4A5C-976F-8EAC2B608ADB}">
              <a16:predDERef xmlns:a16="http://schemas.microsoft.com/office/drawing/2014/main" pred="{7B5557CA-262A-44D3-B548-F18C8B5E2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38</xdr:col>
      <xdr:colOff>220124</xdr:colOff>
      <xdr:row>61</xdr:row>
      <xdr:rowOff>92755</xdr:rowOff>
    </xdr:from>
    <xdr:to>
      <xdr:col>45</xdr:col>
      <xdr:colOff>47149</xdr:colOff>
      <xdr:row>70</xdr:row>
      <xdr:rowOff>252332</xdr:rowOff>
    </xdr:to>
    <xdr:graphicFrame macro="">
      <xdr:nvGraphicFramePr>
        <xdr:cNvPr id="183" name="Chart 15">
          <a:extLst>
            <a:ext uri="{FF2B5EF4-FFF2-40B4-BE49-F238E27FC236}">
              <a16:creationId xmlns:a16="http://schemas.microsoft.com/office/drawing/2014/main" id="{C34C7624-81F7-401B-9840-F63BCF3F9074}"/>
            </a:ext>
            <a:ext uri="{147F2762-F138-4A5C-976F-8EAC2B608ADB}">
              <a16:predDERef xmlns:a16="http://schemas.microsoft.com/office/drawing/2014/main" pred="{EE2A761F-B986-4E75-974A-1DCE0E86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45</xdr:col>
      <xdr:colOff>70316</xdr:colOff>
      <xdr:row>61</xdr:row>
      <xdr:rowOff>105115</xdr:rowOff>
    </xdr:from>
    <xdr:to>
      <xdr:col>51</xdr:col>
      <xdr:colOff>464840</xdr:colOff>
      <xdr:row>70</xdr:row>
      <xdr:rowOff>247388</xdr:rowOff>
    </xdr:to>
    <xdr:graphicFrame macro="">
      <xdr:nvGraphicFramePr>
        <xdr:cNvPr id="184" name="Chart 16">
          <a:extLst>
            <a:ext uri="{FF2B5EF4-FFF2-40B4-BE49-F238E27FC236}">
              <a16:creationId xmlns:a16="http://schemas.microsoft.com/office/drawing/2014/main" id="{AF4E525D-CBE2-4160-9197-10999CA37ED9}"/>
            </a:ext>
            <a:ext uri="{147F2762-F138-4A5C-976F-8EAC2B608ADB}">
              <a16:predDERef xmlns:a16="http://schemas.microsoft.com/office/drawing/2014/main" pred="{C34C7624-81F7-401B-9840-F63BCF3F9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56069</xdr:colOff>
      <xdr:row>71</xdr:row>
      <xdr:rowOff>104319</xdr:rowOff>
    </xdr:from>
    <xdr:to>
      <xdr:col>31</xdr:col>
      <xdr:colOff>463178</xdr:colOff>
      <xdr:row>81</xdr:row>
      <xdr:rowOff>225425</xdr:rowOff>
    </xdr:to>
    <xdr:graphicFrame macro="">
      <xdr:nvGraphicFramePr>
        <xdr:cNvPr id="185" name="Chart 17">
          <a:extLst>
            <a:ext uri="{FF2B5EF4-FFF2-40B4-BE49-F238E27FC236}">
              <a16:creationId xmlns:a16="http://schemas.microsoft.com/office/drawing/2014/main" id="{653EC2D3-BEE2-47D9-9B72-11ACF694792D}"/>
            </a:ext>
            <a:ext uri="{147F2762-F138-4A5C-976F-8EAC2B608ADB}">
              <a16:predDERef xmlns:a16="http://schemas.microsoft.com/office/drawing/2014/main" pred="{AF4E525D-CBE2-4160-9197-10999CA37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532680</xdr:colOff>
      <xdr:row>71</xdr:row>
      <xdr:rowOff>104319</xdr:rowOff>
    </xdr:from>
    <xdr:to>
      <xdr:col>38</xdr:col>
      <xdr:colOff>173787</xdr:colOff>
      <xdr:row>81</xdr:row>
      <xdr:rowOff>225425</xdr:rowOff>
    </xdr:to>
    <xdr:graphicFrame macro="">
      <xdr:nvGraphicFramePr>
        <xdr:cNvPr id="186" name="Chart 19">
          <a:extLst>
            <a:ext uri="{FF2B5EF4-FFF2-40B4-BE49-F238E27FC236}">
              <a16:creationId xmlns:a16="http://schemas.microsoft.com/office/drawing/2014/main" id="{0B5A2223-9192-4423-9C08-216682E3C2BD}"/>
            </a:ext>
            <a:ext uri="{147F2762-F138-4A5C-976F-8EAC2B608ADB}">
              <a16:predDERef xmlns:a16="http://schemas.microsoft.com/office/drawing/2014/main" pred="{653EC2D3-BEE2-47D9-9B72-11ACF6947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38</xdr:col>
      <xdr:colOff>264247</xdr:colOff>
      <xdr:row>70</xdr:row>
      <xdr:rowOff>263128</xdr:rowOff>
    </xdr:from>
    <xdr:to>
      <xdr:col>45</xdr:col>
      <xdr:colOff>56520</xdr:colOff>
      <xdr:row>81</xdr:row>
      <xdr:rowOff>87901</xdr:rowOff>
    </xdr:to>
    <xdr:graphicFrame macro="">
      <xdr:nvGraphicFramePr>
        <xdr:cNvPr id="187" name="Chart 20">
          <a:extLst>
            <a:ext uri="{FF2B5EF4-FFF2-40B4-BE49-F238E27FC236}">
              <a16:creationId xmlns:a16="http://schemas.microsoft.com/office/drawing/2014/main" id="{02C6BE47-98A9-4056-A687-6B5A12B05373}"/>
            </a:ext>
            <a:ext uri="{147F2762-F138-4A5C-976F-8EAC2B608ADB}">
              <a16:predDERef xmlns:a16="http://schemas.microsoft.com/office/drawing/2014/main" pred="{0B5A2223-9192-4423-9C08-216682E3C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45</xdr:col>
      <xdr:colOff>81900</xdr:colOff>
      <xdr:row>71</xdr:row>
      <xdr:rowOff>104319</xdr:rowOff>
    </xdr:from>
    <xdr:to>
      <xdr:col>51</xdr:col>
      <xdr:colOff>511175</xdr:colOff>
      <xdr:row>81</xdr:row>
      <xdr:rowOff>225425</xdr:rowOff>
    </xdr:to>
    <xdr:graphicFrame macro="">
      <xdr:nvGraphicFramePr>
        <xdr:cNvPr id="188" name="Chart 21">
          <a:extLst>
            <a:ext uri="{FF2B5EF4-FFF2-40B4-BE49-F238E27FC236}">
              <a16:creationId xmlns:a16="http://schemas.microsoft.com/office/drawing/2014/main" id="{C4A44DAA-3B06-4E0D-AEFA-A7A0F325A262}"/>
            </a:ext>
            <a:ext uri="{147F2762-F138-4A5C-976F-8EAC2B608ADB}">
              <a16:predDERef xmlns:a16="http://schemas.microsoft.com/office/drawing/2014/main" pred="{02C6BE47-98A9-4056-A687-6B5A12B05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0</xdr:col>
      <xdr:colOff>1853974</xdr:colOff>
      <xdr:row>0</xdr:row>
      <xdr:rowOff>0</xdr:rowOff>
    </xdr:from>
    <xdr:ext cx="4248150" cy="2552700"/>
    <xdr:pic>
      <xdr:nvPicPr>
        <xdr:cNvPr id="7" name="Picture 195">
          <a:extLst>
            <a:ext uri="{FF2B5EF4-FFF2-40B4-BE49-F238E27FC236}">
              <a16:creationId xmlns:a16="http://schemas.microsoft.com/office/drawing/2014/main" id="{8E7EE48F-5E63-4653-8E25-0F22BE666FC5}"/>
            </a:ext>
            <a:ext uri="{147F2762-F138-4A5C-976F-8EAC2B608ADB}">
              <a16:predDERef xmlns:a16="http://schemas.microsoft.com/office/drawing/2014/main" pred="{C4A44DAA-3B06-4E0D-AEFA-A7A0F325A26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853974" y="0"/>
          <a:ext cx="4248150" cy="255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419100</xdr:colOff>
      <xdr:row>16</xdr:row>
      <xdr:rowOff>9524</xdr:rowOff>
    </xdr:from>
    <xdr:to>
      <xdr:col>12</xdr:col>
      <xdr:colOff>987579</xdr:colOff>
      <xdr:row>36</xdr:row>
      <xdr:rowOff>95249</xdr:rowOff>
    </xdr:to>
    <mc:AlternateContent xmlns:mc="http://schemas.openxmlformats.org/markup-compatibility/2006">
      <mc:Choice xmlns:cx1="http://schemas.microsoft.com/office/drawing/2015/9/8/chartex" Requires="cx1">
        <xdr:graphicFrame macro="">
          <xdr:nvGraphicFramePr>
            <xdr:cNvPr id="15" name="Chart 25">
              <a:extLst>
                <a:ext uri="{FF2B5EF4-FFF2-40B4-BE49-F238E27FC236}">
                  <a16:creationId xmlns:a16="http://schemas.microsoft.com/office/drawing/2014/main" id="{35D35994-B508-452A-A3C8-92E4981A3772}"/>
                </a:ext>
                <a:ext uri="{147F2762-F138-4A5C-976F-8EAC2B608ADB}">
                  <a16:predDERef xmlns:a16="http://schemas.microsoft.com/office/drawing/2014/main" pred="{8E7EE48F-5E63-4653-8E25-0F22BE666F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287375" y="3143249"/>
              <a:ext cx="3768879" cy="3905250"/>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552450</xdr:colOff>
      <xdr:row>15</xdr:row>
      <xdr:rowOff>0</xdr:rowOff>
    </xdr:from>
    <xdr:to>
      <xdr:col>10</xdr:col>
      <xdr:colOff>190500</xdr:colOff>
      <xdr:row>32</xdr:row>
      <xdr:rowOff>9525</xdr:rowOff>
    </xdr:to>
    <xdr:sp macro="" textlink="">
      <xdr:nvSpPr>
        <xdr:cNvPr id="4" name="CasellaDiTesto 3">
          <a:extLst>
            <a:ext uri="{FF2B5EF4-FFF2-40B4-BE49-F238E27FC236}">
              <a16:creationId xmlns:a16="http://schemas.microsoft.com/office/drawing/2014/main" id="{B9DFA9B8-B7A1-11B4-25A1-DF979541EB18}"/>
            </a:ext>
          </a:extLst>
        </xdr:cNvPr>
        <xdr:cNvSpPr txBox="1"/>
      </xdr:nvSpPr>
      <xdr:spPr>
        <a:xfrm>
          <a:off x="552450" y="4133850"/>
          <a:ext cx="5734050" cy="32480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EV/Customer Lifetime Value (CLV)</a:t>
          </a: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Il Customer Lifetime Value (CLV) è un concetto fondamentale per il retail, che misura il valore totale che un cliente può portare all'azienda nel lungo termine. Nel settore luxury, il CLV è particolarmente interessante, poiché i clienti abituali di marchi di lusso sono disposti a pagare un premium per l'esperienza del brand e tendono a ripetere gli acquisti nel tempo.</a:t>
          </a:r>
        </a:p>
        <a:p>
          <a:pPr marL="0" marR="0" indent="0" algn="l">
            <a:lnSpc>
              <a:spcPct val="100000"/>
            </a:lnSpc>
            <a:spcBef>
              <a:spcPts val="0"/>
            </a:spcBef>
            <a:spcAft>
              <a:spcPts val="0"/>
            </a:spcAft>
          </a:pPr>
          <a:endParaRPr lang="en-US" sz="1100" b="0" i="0" u="none" strike="noStrike">
            <a:solidFill>
              <a:srgbClr val="000000"/>
            </a:solidFill>
            <a:latin typeface="Aptos Narrow" panose="020B0004020202020204" pitchFamily="34" charset="0"/>
          </a:endParaRP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Cos'è: Questo multiplo misura il valore totale del cliente nel corso della sua relazione con l’azienda, e confronta l'Enterprise Value con il CLV aggregato per capire quanto l'azienda stia capitalizzando sulla fidelizzazione della clientela.</a:t>
          </a: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Perché è utile: Le aziende di lusso si basano fortemente sulla fedeltà del cliente e sulla ripetizione degli acquisti, che sono caratteristiche difficili da quantificare con i tradizionali multipli di valutazione. L’EV/CLV aiuta a stimare quanto valore l'azienda stia creando con la sua base clienti esistente.</a:t>
          </a: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Come calcolarlo:</a:t>
          </a:r>
        </a:p>
        <a:p>
          <a:pPr marL="0" marR="0" indent="0" algn="l">
            <a:lnSpc>
              <a:spcPct val="100000"/>
            </a:lnSpc>
            <a:spcBef>
              <a:spcPts val="0"/>
            </a:spcBef>
            <a:spcAft>
              <a:spcPts val="0"/>
            </a:spcAft>
          </a:pPr>
          <a:endParaRPr lang="en-US" sz="1100" b="0" i="0" u="none" strike="noStrike">
            <a:solidFill>
              <a:srgbClr val="000000"/>
            </a:solidFill>
            <a:latin typeface="Aptos Narrow" panose="020B0004020202020204" pitchFamily="34" charset="0"/>
          </a:endParaRP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Calcola o stima il Customer Lifetime Value medio per un cliente in base alle vendite passate, alle frequenze d'acquisto e ai margini.</a:t>
          </a: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Usa il CLV aggregato per confrontare con il Enterprise Value (EV) dell'azienda.</a:t>
          </a:r>
        </a:p>
        <a:p>
          <a:pPr marL="0" indent="0" algn="l"/>
          <a:endParaRPr lang="en-US" sz="1100">
            <a:latin typeface="+mn-lt"/>
            <a:ea typeface="+mn-lt"/>
            <a:cs typeface="+mn-lt"/>
          </a:endParaRPr>
        </a:p>
      </xdr:txBody>
    </xdr:sp>
    <xdr:clientData/>
  </xdr:twoCellAnchor>
  <xdr:twoCellAnchor>
    <xdr:from>
      <xdr:col>10</xdr:col>
      <xdr:colOff>400050</xdr:colOff>
      <xdr:row>13</xdr:row>
      <xdr:rowOff>161925</xdr:rowOff>
    </xdr:from>
    <xdr:to>
      <xdr:col>19</xdr:col>
      <xdr:colOff>247650</xdr:colOff>
      <xdr:row>35</xdr:row>
      <xdr:rowOff>66675</xdr:rowOff>
    </xdr:to>
    <xdr:sp macro="" textlink="">
      <xdr:nvSpPr>
        <xdr:cNvPr id="5" name="CasellaDiTesto 4">
          <a:extLst>
            <a:ext uri="{FF2B5EF4-FFF2-40B4-BE49-F238E27FC236}">
              <a16:creationId xmlns:a16="http://schemas.microsoft.com/office/drawing/2014/main" id="{FA467D30-C60F-C320-57C3-5577766D2106}"/>
            </a:ext>
            <a:ext uri="{147F2762-F138-4A5C-976F-8EAC2B608ADB}">
              <a16:predDERef xmlns:a16="http://schemas.microsoft.com/office/drawing/2014/main" pred="{B9DFA9B8-B7A1-11B4-25A1-DF979541EB18}"/>
            </a:ext>
          </a:extLst>
        </xdr:cNvPr>
        <xdr:cNvSpPr txBox="1"/>
      </xdr:nvSpPr>
      <xdr:spPr>
        <a:xfrm>
          <a:off x="6810375" y="4381500"/>
          <a:ext cx="5334000" cy="38862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1. P/Brand Value (Price / Brand Value)</a:t>
          </a: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Questo multiplo è particolarmente interessante per le aziende del settore luxury, dove il valore del marchio (brand equity) è uno degli asset principali. La brand equity si riferisce al valore percepito del marchio da parte dei consumatori, che può influire profondamente sulla capacità dell'azienda di generare ricavi, fidelizzare clienti e impostare una strategia di prezzo premium.</a:t>
          </a:r>
        </a:p>
        <a:p>
          <a:pPr marL="0" marR="0" indent="0" algn="l">
            <a:lnSpc>
              <a:spcPct val="100000"/>
            </a:lnSpc>
            <a:spcBef>
              <a:spcPts val="0"/>
            </a:spcBef>
            <a:spcAft>
              <a:spcPts val="0"/>
            </a:spcAft>
          </a:pPr>
          <a:endParaRPr lang="en-US" sz="1100" b="0" i="0" u="none" strike="noStrike">
            <a:solidFill>
              <a:srgbClr val="000000"/>
            </a:solidFill>
            <a:latin typeface="Aptos Narrow" panose="020B0004020202020204" pitchFamily="34" charset="0"/>
          </a:endParaRP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Cos'è: Questo multiplo confronta la capitalizzazione di mercato dell'azienda con una stima del valore del suo marchio. Per calcolare il valore del marchio, si possono usare metodi come il metodo dei flussi di cassa scontati (DCF) applicato ai ricavi derivanti dal marchio o approcci come il metodo dei prezzi di mercato.</a:t>
          </a: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Perché è utile: Nel settore del lusso, il brand ha un valore che va oltre i numeri finanziari tradizionali. Un marchio forte, come Louis Vuitton, Gucci o Chanel, può giustificare una valutazione significativamente più alta rispetto ai multipli tradizionali, basata sulla sua capacità di mantenere prezzi premium, attrarre consumatori esclusivi e creare nuove linee di prodotti.</a:t>
          </a: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Come calcolarlo:</a:t>
          </a:r>
        </a:p>
        <a:p>
          <a:pPr marL="0" marR="0" indent="0" algn="l">
            <a:lnSpc>
              <a:spcPct val="100000"/>
            </a:lnSpc>
            <a:spcBef>
              <a:spcPts val="0"/>
            </a:spcBef>
            <a:spcAft>
              <a:spcPts val="0"/>
            </a:spcAft>
          </a:pPr>
          <a:endParaRPr lang="en-US" sz="1100" b="0" i="0" u="none" strike="noStrike">
            <a:solidFill>
              <a:srgbClr val="000000"/>
            </a:solidFill>
            <a:latin typeface="Aptos Narrow" panose="020B0004020202020204" pitchFamily="34" charset="0"/>
          </a:endParaRP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Ottieni una stima del valore del marchio (ad esempio, tramite il brand valuation report di società come Interbrand o BrandZ).</a:t>
          </a:r>
        </a:p>
        <a:p>
          <a:pPr marL="0" marR="0" indent="0" algn="l">
            <a:lnSpc>
              <a:spcPct val="100000"/>
            </a:lnSpc>
            <a:spcBef>
              <a:spcPts val="0"/>
            </a:spcBef>
            <a:spcAft>
              <a:spcPts val="0"/>
            </a:spcAft>
          </a:pPr>
          <a:r>
            <a:rPr lang="en-US" sz="1100" b="0" i="0" u="none" strike="noStrike">
              <a:solidFill>
                <a:srgbClr val="000000"/>
              </a:solidFill>
              <a:latin typeface="Aptos Narrow" panose="020B0004020202020204" pitchFamily="34" charset="0"/>
            </a:rPr>
            <a:t>Confronta la capitalizzazione di mercato dell'azienda con il suo valore di marca per ottenere il P/Brand Value.</a:t>
          </a:r>
        </a:p>
      </xdr:txBody>
    </xdr:sp>
    <xdr:clientData/>
  </xdr:twoCellAnchor>
  <xdr:twoCellAnchor editAs="oneCell">
    <xdr:from>
      <xdr:col>21</xdr:col>
      <xdr:colOff>342900</xdr:colOff>
      <xdr:row>2</xdr:row>
      <xdr:rowOff>1162050</xdr:rowOff>
    </xdr:from>
    <xdr:to>
      <xdr:col>22</xdr:col>
      <xdr:colOff>714375</xdr:colOff>
      <xdr:row>5</xdr:row>
      <xdr:rowOff>28575</xdr:rowOff>
    </xdr:to>
    <xdr:pic>
      <xdr:nvPicPr>
        <xdr:cNvPr id="2" name="Immagine 1">
          <a:extLst>
            <a:ext uri="{FF2B5EF4-FFF2-40B4-BE49-F238E27FC236}">
              <a16:creationId xmlns:a16="http://schemas.microsoft.com/office/drawing/2014/main" id="{77D2B945-F909-745E-2731-AE89AB7D90CB}"/>
            </a:ext>
            <a:ext uri="{147F2762-F138-4A5C-976F-8EAC2B608ADB}">
              <a16:predDERef xmlns:a16="http://schemas.microsoft.com/office/drawing/2014/main" pred="{FA467D30-C60F-C320-57C3-5577766D2106}"/>
            </a:ext>
          </a:extLst>
        </xdr:cNvPr>
        <xdr:cNvPicPr>
          <a:picLocks noChangeAspect="1"/>
        </xdr:cNvPicPr>
      </xdr:nvPicPr>
      <xdr:blipFill>
        <a:blip xmlns:r="http://schemas.openxmlformats.org/officeDocument/2006/relationships" r:embed="rId1"/>
        <a:stretch>
          <a:fillRect/>
        </a:stretch>
      </xdr:blipFill>
      <xdr:spPr>
        <a:xfrm>
          <a:off x="13458825" y="1543050"/>
          <a:ext cx="1304925" cy="695325"/>
        </a:xfrm>
        <a:prstGeom prst="rect">
          <a:avLst/>
        </a:prstGeom>
      </xdr:spPr>
    </xdr:pic>
    <xdr:clientData/>
  </xdr:twoCellAnchor>
  <xdr:twoCellAnchor>
    <xdr:from>
      <xdr:col>29</xdr:col>
      <xdr:colOff>323850</xdr:colOff>
      <xdr:row>2</xdr:row>
      <xdr:rowOff>476250</xdr:rowOff>
    </xdr:from>
    <xdr:to>
      <xdr:col>41</xdr:col>
      <xdr:colOff>438150</xdr:colOff>
      <xdr:row>100</xdr:row>
      <xdr:rowOff>161925</xdr:rowOff>
    </xdr:to>
    <xdr:sp macro="" textlink="">
      <xdr:nvSpPr>
        <xdr:cNvPr id="3" name="CasellaDiTesto 2">
          <a:extLst>
            <a:ext uri="{FF2B5EF4-FFF2-40B4-BE49-F238E27FC236}">
              <a16:creationId xmlns:a16="http://schemas.microsoft.com/office/drawing/2014/main" id="{BF14E0A7-5110-DB44-F521-7EC6306E6276}"/>
            </a:ext>
            <a:ext uri="{147F2762-F138-4A5C-976F-8EAC2B608ADB}">
              <a16:predDERef xmlns:a16="http://schemas.microsoft.com/office/drawing/2014/main" pred="{77D2B945-F909-745E-2731-AE89AB7D90CB}"/>
            </a:ext>
          </a:extLst>
        </xdr:cNvPr>
        <xdr:cNvSpPr txBox="1"/>
      </xdr:nvSpPr>
      <xdr:spPr>
        <a:xfrm>
          <a:off x="19145250" y="857250"/>
          <a:ext cx="7429500" cy="192690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a:latin typeface="+mn-lt"/>
              <a:ea typeface="+mn-lt"/>
              <a:cs typeface="+mn-lt"/>
            </a:rPr>
            <a:t>Including synergies between **Moncler** and **Kering** in an M&amp;A valuation is crucial to capture the potential value created by their combination. Synergies represent the additional financial benefits arising from the merger or acquisition that wouldn't be realized if the two companies operated independently. Here's how to include them step by step:</a:t>
          </a:r>
        </a:p>
        <a:p>
          <a:pPr marL="0" indent="0" algn="l"/>
          <a:endParaRPr lang="en-US" sz="1100">
            <a:latin typeface="+mn-lt"/>
            <a:ea typeface="+mn-lt"/>
            <a:cs typeface="+mn-lt"/>
          </a:endParaRP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 **1. Identify the Types of Synergies**</a:t>
          </a:r>
        </a:p>
        <a:p>
          <a:pPr marL="0" indent="0" algn="l"/>
          <a:r>
            <a:rPr lang="en-US" sz="1100">
              <a:latin typeface="+mn-lt"/>
              <a:ea typeface="+mn-lt"/>
              <a:cs typeface="+mn-lt"/>
            </a:rPr>
            <a:t>Synergies typically fall into two categories:</a:t>
          </a:r>
        </a:p>
        <a:p>
          <a:pPr marL="0" indent="0" algn="l"/>
          <a:endParaRPr lang="en-US" sz="1100">
            <a:latin typeface="+mn-lt"/>
            <a:ea typeface="+mn-lt"/>
            <a:cs typeface="+mn-lt"/>
          </a:endParaRPr>
        </a:p>
        <a:p>
          <a:pPr marL="0" indent="0" algn="l"/>
          <a:r>
            <a:rPr lang="en-US" sz="1100">
              <a:latin typeface="+mn-lt"/>
              <a:ea typeface="+mn-lt"/>
              <a:cs typeface="+mn-lt"/>
            </a:rPr>
            <a:t>#### **Revenue Synergies**</a:t>
          </a:r>
        </a:p>
        <a:p>
          <a:pPr marL="0" indent="0" algn="l"/>
          <a:r>
            <a:rPr lang="en-US" sz="1100">
              <a:latin typeface="+mn-lt"/>
              <a:ea typeface="+mn-lt"/>
              <a:cs typeface="+mn-lt"/>
            </a:rPr>
            <a:t>- **Cross-Selling Opportunities**: Leveraging Kering's global distribution channels and customer base to boost Moncler's sales.</a:t>
          </a:r>
        </a:p>
        <a:p>
          <a:pPr marL="0" indent="0" algn="l"/>
          <a:r>
            <a:rPr lang="en-US" sz="1100">
              <a:latin typeface="+mn-lt"/>
              <a:ea typeface="+mn-lt"/>
              <a:cs typeface="+mn-lt"/>
            </a:rPr>
            <a:t>- **Brand Expansion**: Moncler could benefit from Kering's expertise in scaling luxury brands.</a:t>
          </a:r>
        </a:p>
        <a:p>
          <a:pPr marL="0" indent="0" algn="l"/>
          <a:r>
            <a:rPr lang="en-US" sz="1100">
              <a:latin typeface="+mn-lt"/>
              <a:ea typeface="+mn-lt"/>
              <a:cs typeface="+mn-lt"/>
            </a:rPr>
            <a:t>- **Shared Marketing Campaigns**: Joint branding initiatives can reduce individual marketing costs while enhancing reach.</a:t>
          </a:r>
        </a:p>
        <a:p>
          <a:pPr marL="0" indent="0" algn="l"/>
          <a:endParaRPr lang="en-US" sz="1100">
            <a:latin typeface="+mn-lt"/>
            <a:ea typeface="+mn-lt"/>
            <a:cs typeface="+mn-lt"/>
          </a:endParaRPr>
        </a:p>
        <a:p>
          <a:pPr marL="0" indent="0" algn="l"/>
          <a:r>
            <a:rPr lang="en-US" sz="1100">
              <a:latin typeface="+mn-lt"/>
              <a:ea typeface="+mn-lt"/>
              <a:cs typeface="+mn-lt"/>
            </a:rPr>
            <a:t>#### **Cost Synergies**</a:t>
          </a:r>
        </a:p>
        <a:p>
          <a:pPr marL="0" indent="0" algn="l"/>
          <a:r>
            <a:rPr lang="en-US" sz="1100">
              <a:latin typeface="+mn-lt"/>
              <a:ea typeface="+mn-lt"/>
              <a:cs typeface="+mn-lt"/>
            </a:rPr>
            <a:t>- **Economies of Scale**: Savings from shared procurement, production, or logistics.</a:t>
          </a:r>
        </a:p>
        <a:p>
          <a:pPr marL="0" indent="0" algn="l"/>
          <a:r>
            <a:rPr lang="en-US" sz="1100">
              <a:latin typeface="+mn-lt"/>
              <a:ea typeface="+mn-lt"/>
              <a:cs typeface="+mn-lt"/>
            </a:rPr>
            <a:t>- **Operational Efficiency**: Streamlined operations, such as merging corporate functions like HR, IT, or legal.</a:t>
          </a:r>
        </a:p>
        <a:p>
          <a:pPr marL="0" indent="0" algn="l"/>
          <a:r>
            <a:rPr lang="en-US" sz="1100">
              <a:latin typeface="+mn-lt"/>
              <a:ea typeface="+mn-lt"/>
              <a:cs typeface="+mn-lt"/>
            </a:rPr>
            <a:t>- **Overhead Reductions**: Elimination of redundant staff or facilities.</a:t>
          </a:r>
        </a:p>
        <a:p>
          <a:pPr marL="0" indent="0" algn="l"/>
          <a:endParaRPr lang="en-US" sz="1100">
            <a:latin typeface="+mn-lt"/>
            <a:ea typeface="+mn-lt"/>
            <a:cs typeface="+mn-lt"/>
          </a:endParaRP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 **2. Quantify the Synergies**</a:t>
          </a:r>
        </a:p>
        <a:p>
          <a:pPr marL="0" indent="0" algn="l"/>
          <a:r>
            <a:rPr lang="en-US" sz="1100">
              <a:latin typeface="+mn-lt"/>
              <a:ea typeface="+mn-lt"/>
              <a:cs typeface="+mn-lt"/>
            </a:rPr>
            <a:t>Assign a monetary value to each identified synergy. This involves:</a:t>
          </a:r>
        </a:p>
        <a:p>
          <a:pPr marL="0" indent="0" algn="l"/>
          <a:endParaRPr lang="en-US" sz="1100">
            <a:latin typeface="+mn-lt"/>
            <a:ea typeface="+mn-lt"/>
            <a:cs typeface="+mn-lt"/>
          </a:endParaRPr>
        </a:p>
        <a:p>
          <a:pPr marL="0" indent="0" algn="l"/>
          <a:r>
            <a:rPr lang="en-US" sz="1100">
              <a:latin typeface="+mn-lt"/>
              <a:ea typeface="+mn-lt"/>
              <a:cs typeface="+mn-lt"/>
            </a:rPr>
            <a:t>#### **Revenue Synergies**</a:t>
          </a:r>
        </a:p>
        <a:p>
          <a:pPr marL="0" indent="0" algn="l"/>
          <a:r>
            <a:rPr lang="en-US" sz="1100">
              <a:latin typeface="+mn-lt"/>
              <a:ea typeface="+mn-lt"/>
              <a:cs typeface="+mn-lt"/>
            </a:rPr>
            <a:t>1. Estimate the increase in annual sales due to synergies.</a:t>
          </a:r>
        </a:p>
        <a:p>
          <a:pPr marL="0" indent="0" algn="l"/>
          <a:r>
            <a:rPr lang="en-US" sz="1100">
              <a:latin typeface="+mn-lt"/>
              <a:ea typeface="+mn-lt"/>
              <a:cs typeface="+mn-lt"/>
            </a:rPr>
            <a:t>   - Use industry benchmarks, Kering's historical cross-brand success, or expert reports.</a:t>
          </a:r>
        </a:p>
        <a:p>
          <a:pPr marL="0" indent="0" algn="l"/>
          <a:r>
            <a:rPr lang="en-US" sz="1100">
              <a:latin typeface="+mn-lt"/>
              <a:ea typeface="+mn-lt"/>
              <a:cs typeface="+mn-lt"/>
            </a:rPr>
            <a:t>   - Apply Moncler’s operating margin to the additional revenues to calculate the synergy's contribution to operating income.</a:t>
          </a:r>
        </a:p>
        <a:p>
          <a:pPr marL="0" indent="0" algn="l"/>
          <a:endParaRPr lang="en-US" sz="1100">
            <a:latin typeface="+mn-lt"/>
            <a:ea typeface="+mn-lt"/>
            <a:cs typeface="+mn-lt"/>
          </a:endParaRPr>
        </a:p>
        <a:p>
          <a:pPr marL="0" indent="0" algn="l"/>
          <a:r>
            <a:rPr lang="en-US" sz="1100">
              <a:latin typeface="+mn-lt"/>
              <a:ea typeface="+mn-lt"/>
              <a:cs typeface="+mn-lt"/>
            </a:rPr>
            <a:t>2. Adjust for probability:</a:t>
          </a:r>
        </a:p>
        <a:p>
          <a:pPr marL="0" indent="0" algn="l"/>
          <a:r>
            <a:rPr lang="en-US" sz="1100">
              <a:latin typeface="+mn-lt"/>
              <a:ea typeface="+mn-lt"/>
              <a:cs typeface="+mn-lt"/>
            </a:rPr>
            <a:t>   - Not all revenue synergies may materialize. Use a probability-weighted approach to estimate realistic contributions.</a:t>
          </a:r>
        </a:p>
        <a:p>
          <a:pPr marL="0" indent="0" algn="l"/>
          <a:endParaRPr lang="en-US" sz="1100">
            <a:latin typeface="+mn-lt"/>
            <a:ea typeface="+mn-lt"/>
            <a:cs typeface="+mn-lt"/>
          </a:endParaRPr>
        </a:p>
        <a:p>
          <a:pPr marL="0" indent="0" algn="l"/>
          <a:r>
            <a:rPr lang="en-US" sz="1100">
              <a:latin typeface="+mn-lt"/>
              <a:ea typeface="+mn-lt"/>
              <a:cs typeface="+mn-lt"/>
            </a:rPr>
            <a:t>#### **Cost Synergies**</a:t>
          </a:r>
        </a:p>
        <a:p>
          <a:pPr marL="0" indent="0" algn="l"/>
          <a:r>
            <a:rPr lang="en-US" sz="1100">
              <a:latin typeface="+mn-lt"/>
              <a:ea typeface="+mn-lt"/>
              <a:cs typeface="+mn-lt"/>
            </a:rPr>
            <a:t>1. Identify the costs that can be reduced or eliminated (e.g., procurement savings, reduced headcount, shared facilities).</a:t>
          </a:r>
        </a:p>
        <a:p>
          <a:pPr marL="0" indent="0" algn="l"/>
          <a:r>
            <a:rPr lang="en-US" sz="1100">
              <a:latin typeface="+mn-lt"/>
              <a:ea typeface="+mn-lt"/>
              <a:cs typeface="+mn-lt"/>
            </a:rPr>
            <a:t>   - For example, if logistics overlap reduces costs by 5% of combined revenues, estimate that amount.</a:t>
          </a:r>
        </a:p>
        <a:p>
          <a:pPr marL="0" indent="0" algn="l"/>
          <a:endParaRPr lang="en-US" sz="1100">
            <a:latin typeface="+mn-lt"/>
            <a:ea typeface="+mn-lt"/>
            <a:cs typeface="+mn-lt"/>
          </a:endParaRPr>
        </a:p>
        <a:p>
          <a:pPr marL="0" indent="0" algn="l"/>
          <a:r>
            <a:rPr lang="en-US" sz="1100">
              <a:latin typeface="+mn-lt"/>
              <a:ea typeface="+mn-lt"/>
              <a:cs typeface="+mn-lt"/>
            </a:rPr>
            <a:t>2. Factor in integration costs:</a:t>
          </a:r>
        </a:p>
        <a:p>
          <a:pPr marL="0" indent="0" algn="l"/>
          <a:r>
            <a:rPr lang="en-US" sz="1100">
              <a:latin typeface="+mn-lt"/>
              <a:ea typeface="+mn-lt"/>
              <a:cs typeface="+mn-lt"/>
            </a:rPr>
            <a:t>   - Include one-time expenses (e.g., severance, system integration) that will offset initial synergy gains.</a:t>
          </a:r>
        </a:p>
        <a:p>
          <a:pPr marL="0" indent="0" algn="l"/>
          <a:endParaRPr lang="en-US" sz="1100">
            <a:latin typeface="+mn-lt"/>
            <a:ea typeface="+mn-lt"/>
            <a:cs typeface="+mn-lt"/>
          </a:endParaRP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 **3. Adjust the Valuation Model**</a:t>
          </a:r>
        </a:p>
        <a:p>
          <a:pPr marL="0" indent="0" algn="l"/>
          <a:r>
            <a:rPr lang="en-US" sz="1100">
              <a:latin typeface="+mn-lt"/>
              <a:ea typeface="+mn-lt"/>
              <a:cs typeface="+mn-lt"/>
            </a:rPr>
            <a:t>Integrate synergies into the financial model for the M&amp;A deal:</a:t>
          </a:r>
        </a:p>
        <a:p>
          <a:pPr marL="0" indent="0" algn="l"/>
          <a:endParaRPr lang="en-US" sz="1100">
            <a:latin typeface="+mn-lt"/>
            <a:ea typeface="+mn-lt"/>
            <a:cs typeface="+mn-lt"/>
          </a:endParaRPr>
        </a:p>
        <a:p>
          <a:pPr marL="0" indent="0" algn="l"/>
          <a:r>
            <a:rPr lang="en-US" sz="1100">
              <a:latin typeface="+mn-lt"/>
              <a:ea typeface="+mn-lt"/>
              <a:cs typeface="+mn-lt"/>
            </a:rPr>
            <a:t>#### **Discounted Cash Flow (DCF) Approach**</a:t>
          </a:r>
        </a:p>
        <a:p>
          <a:pPr marL="0" indent="0" algn="l"/>
          <a:r>
            <a:rPr lang="en-US" sz="1100">
              <a:latin typeface="+mn-lt"/>
              <a:ea typeface="+mn-lt"/>
              <a:cs typeface="+mn-lt"/>
            </a:rPr>
            <a:t>1. **Revenue Synergies**: Add incremental revenues to future cash flows and calculate the net increase in operating income.</a:t>
          </a:r>
        </a:p>
        <a:p>
          <a:pPr marL="0" indent="0" algn="l"/>
          <a:r>
            <a:rPr lang="en-US" sz="1100">
              <a:latin typeface="+mn-lt"/>
              <a:ea typeface="+mn-lt"/>
              <a:cs typeface="+mn-lt"/>
            </a:rPr>
            <a:t>2. **Cost Synergies**: Adjust operating expenses downward based on synergy savings.</a:t>
          </a:r>
        </a:p>
        <a:p>
          <a:pPr marL="0" indent="0" algn="l"/>
          <a:r>
            <a:rPr lang="en-US" sz="1100">
              <a:latin typeface="+mn-lt"/>
              <a:ea typeface="+mn-lt"/>
              <a:cs typeface="+mn-lt"/>
            </a:rPr>
            <a:t>3. Account for integration costs and time to realize synergies.</a:t>
          </a:r>
        </a:p>
        <a:p>
          <a:pPr marL="0" indent="0" algn="l"/>
          <a:endParaRPr lang="en-US" sz="1100">
            <a:latin typeface="+mn-lt"/>
            <a:ea typeface="+mn-lt"/>
            <a:cs typeface="+mn-lt"/>
          </a:endParaRPr>
        </a:p>
        <a:p>
          <a:pPr marL="0" indent="0" algn="l"/>
          <a:r>
            <a:rPr lang="en-US" sz="1100">
              <a:latin typeface="+mn-lt"/>
              <a:ea typeface="+mn-lt"/>
              <a:cs typeface="+mn-lt"/>
            </a:rPr>
            <a:t>**Formula for Adjusted Free Cash Flow:**</a:t>
          </a:r>
        </a:p>
        <a:p>
          <a:pPr marL="0" indent="0" algn="l"/>
          <a:r>
            <a:rPr lang="en-US" sz="1100">
              <a:latin typeface="+mn-lt"/>
              <a:ea typeface="+mn-lt"/>
              <a:cs typeface="+mn-lt"/>
            </a:rPr>
            <a:t>\[</a:t>
          </a:r>
        </a:p>
        <a:p>
          <a:pPr marL="0" indent="0" algn="l"/>
          <a:r>
            <a:rPr lang="en-US" sz="1100">
              <a:latin typeface="+mn-lt"/>
              <a:ea typeface="+mn-lt"/>
              <a:cs typeface="+mn-lt"/>
            </a:rPr>
            <a:t>\text{Adjusted FCF} = \text{Base FCF} + \text{Net Revenue Synergies} - \text{Integration Costs}</a:t>
          </a: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4. Discount the adjusted cash flows to present value using the appropriate discount rate (e.g., WACC for the combined entity).</a:t>
          </a:r>
        </a:p>
        <a:p>
          <a:pPr marL="0" indent="0" algn="l"/>
          <a:endParaRPr lang="en-US" sz="1100">
            <a:latin typeface="+mn-lt"/>
            <a:ea typeface="+mn-lt"/>
            <a:cs typeface="+mn-lt"/>
          </a:endParaRPr>
        </a:p>
        <a:p>
          <a:pPr marL="0" indent="0" algn="l"/>
          <a:r>
            <a:rPr lang="en-US" sz="1100">
              <a:latin typeface="+mn-lt"/>
              <a:ea typeface="+mn-lt"/>
              <a:cs typeface="+mn-lt"/>
            </a:rPr>
            <a:t>#### **Comparable Multiples Approach**</a:t>
          </a:r>
        </a:p>
        <a:p>
          <a:pPr marL="0" indent="0" algn="l"/>
          <a:r>
            <a:rPr lang="en-US" sz="1100">
              <a:latin typeface="+mn-lt"/>
              <a:ea typeface="+mn-lt"/>
              <a:cs typeface="+mn-lt"/>
            </a:rPr>
            <a:t>1. Adjust the EBITDA of the combined entity to include the synergies.</a:t>
          </a:r>
        </a:p>
        <a:p>
          <a:pPr marL="0" indent="0" algn="l"/>
          <a:r>
            <a:rPr lang="en-US" sz="1100">
              <a:latin typeface="+mn-lt"/>
              <a:ea typeface="+mn-lt"/>
              <a:cs typeface="+mn-lt"/>
            </a:rPr>
            <a:t>2. Apply a suitable EV/EBITDA multiple to the adjusted EBITDA.</a:t>
          </a:r>
        </a:p>
        <a:p>
          <a:pPr marL="0" indent="0" algn="l"/>
          <a:endParaRPr lang="en-US" sz="1100">
            <a:latin typeface="+mn-lt"/>
            <a:ea typeface="+mn-lt"/>
            <a:cs typeface="+mn-lt"/>
          </a:endParaRPr>
        </a:p>
        <a:p>
          <a:pPr marL="0" indent="0" algn="l"/>
          <a:r>
            <a:rPr lang="en-US" sz="1100">
              <a:latin typeface="+mn-lt"/>
              <a:ea typeface="+mn-lt"/>
              <a:cs typeface="+mn-lt"/>
            </a:rPr>
            <a:t>**Formula:**</a:t>
          </a:r>
        </a:p>
        <a:p>
          <a:pPr marL="0" indent="0" algn="l"/>
          <a:r>
            <a:rPr lang="en-US" sz="1100">
              <a:latin typeface="+mn-lt"/>
              <a:ea typeface="+mn-lt"/>
              <a:cs typeface="+mn-lt"/>
            </a:rPr>
            <a:t>\[</a:t>
          </a:r>
        </a:p>
        <a:p>
          <a:pPr marL="0" indent="0" algn="l"/>
          <a:r>
            <a:rPr lang="en-US" sz="1100">
              <a:latin typeface="+mn-lt"/>
              <a:ea typeface="+mn-lt"/>
              <a:cs typeface="+mn-lt"/>
            </a:rPr>
            <a:t>\text{Adjusted EBITDA} = \text{Standalone EBITDA} + \text{Synergies}</a:t>
          </a:r>
        </a:p>
        <a:p>
          <a:pPr marL="0" indent="0" algn="l"/>
          <a:r>
            <a:rPr lang="en-US" sz="1100">
              <a:latin typeface="+mn-lt"/>
              <a:ea typeface="+mn-lt"/>
              <a:cs typeface="+mn-lt"/>
            </a:rPr>
            <a:t>\]</a:t>
          </a:r>
        </a:p>
        <a:p>
          <a:pPr marL="0" indent="0" algn="l"/>
          <a:r>
            <a:rPr lang="en-US" sz="1100">
              <a:latin typeface="+mn-lt"/>
              <a:ea typeface="+mn-lt"/>
              <a:cs typeface="+mn-lt"/>
            </a:rPr>
            <a:t>3. Calculate the combined enterprise value (EV).</a:t>
          </a:r>
        </a:p>
        <a:p>
          <a:pPr marL="0" indent="0" algn="l"/>
          <a:endParaRPr lang="en-US" sz="1100">
            <a:latin typeface="+mn-lt"/>
            <a:ea typeface="+mn-lt"/>
            <a:cs typeface="+mn-lt"/>
          </a:endParaRP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 **4. Model Synergy Realization Timeline**</a:t>
          </a:r>
        </a:p>
        <a:p>
          <a:pPr marL="0" indent="0" algn="l"/>
          <a:r>
            <a:rPr lang="en-US" sz="1100">
              <a:latin typeface="+mn-lt"/>
              <a:ea typeface="+mn-lt"/>
              <a:cs typeface="+mn-lt"/>
            </a:rPr>
            <a:t>Synergies typically take time to materialize. Incorporate a phased approach:</a:t>
          </a:r>
        </a:p>
        <a:p>
          <a:pPr marL="0" indent="0" algn="l"/>
          <a:r>
            <a:rPr lang="en-US" sz="1100">
              <a:latin typeface="+mn-lt"/>
              <a:ea typeface="+mn-lt"/>
              <a:cs typeface="+mn-lt"/>
            </a:rPr>
            <a:t>- **Year 1–2**: Partial realization (e.g., 30–50%).</a:t>
          </a:r>
        </a:p>
        <a:p>
          <a:pPr marL="0" indent="0" algn="l"/>
          <a:r>
            <a:rPr lang="en-US" sz="1100">
              <a:latin typeface="+mn-lt"/>
              <a:ea typeface="+mn-lt"/>
              <a:cs typeface="+mn-lt"/>
            </a:rPr>
            <a:t>- **Year 3 onward**: Full realization.</a:t>
          </a:r>
        </a:p>
        <a:p>
          <a:pPr marL="0" indent="0" algn="l"/>
          <a:endParaRPr lang="en-US" sz="1100">
            <a:latin typeface="+mn-lt"/>
            <a:ea typeface="+mn-lt"/>
            <a:cs typeface="+mn-lt"/>
          </a:endParaRPr>
        </a:p>
        <a:p>
          <a:pPr marL="0" indent="0" algn="l"/>
          <a:r>
            <a:rPr lang="en-US" sz="1100">
              <a:latin typeface="+mn-lt"/>
              <a:ea typeface="+mn-lt"/>
              <a:cs typeface="+mn-lt"/>
            </a:rPr>
            <a:t>Use a ramp-up period to reflect the gradual capture of synergies.</a:t>
          </a:r>
        </a:p>
        <a:p>
          <a:pPr marL="0" indent="0" algn="l"/>
          <a:endParaRPr lang="en-US" sz="1100">
            <a:latin typeface="+mn-lt"/>
            <a:ea typeface="+mn-lt"/>
            <a:cs typeface="+mn-lt"/>
          </a:endParaRP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 **5. Include Synergies in Deal Metrics**</a:t>
          </a:r>
        </a:p>
        <a:p>
          <a:pPr marL="0" indent="0" algn="l"/>
          <a:r>
            <a:rPr lang="en-US" sz="1100">
              <a:latin typeface="+mn-lt"/>
              <a:ea typeface="+mn-lt"/>
              <a:cs typeface="+mn-lt"/>
            </a:rPr>
            <a:t>Incorporate the synergy-adjusted valuation into key deal metrics:</a:t>
          </a:r>
        </a:p>
        <a:p>
          <a:pPr marL="0" indent="0" algn="l"/>
          <a:r>
            <a:rPr lang="en-US" sz="1100">
              <a:latin typeface="+mn-lt"/>
              <a:ea typeface="+mn-lt"/>
              <a:cs typeface="+mn-lt"/>
            </a:rPr>
            <a:t>- **Accretion/Dilution Analysis**: Assess the impact of synergies on earnings per share (EPS).</a:t>
          </a:r>
        </a:p>
        <a:p>
          <a:pPr marL="0" indent="0" algn="l"/>
          <a:r>
            <a:rPr lang="en-US" sz="1100">
              <a:latin typeface="+mn-lt"/>
              <a:ea typeface="+mn-lt"/>
              <a:cs typeface="+mn-lt"/>
            </a:rPr>
            <a:t>- **Post-Merger Value Creation**: Compare the standalone value of both companies to the combined value with synergies.</a:t>
          </a:r>
        </a:p>
        <a:p>
          <a:pPr marL="0" indent="0" algn="l"/>
          <a:endParaRPr lang="en-US" sz="1100">
            <a:latin typeface="+mn-lt"/>
            <a:ea typeface="+mn-lt"/>
            <a:cs typeface="+mn-lt"/>
          </a:endParaRP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 **6. Consider Risks**</a:t>
          </a:r>
        </a:p>
        <a:p>
          <a:pPr marL="0" indent="0" algn="l"/>
          <a:r>
            <a:rPr lang="en-US" sz="1100">
              <a:latin typeface="+mn-lt"/>
              <a:ea typeface="+mn-lt"/>
              <a:cs typeface="+mn-lt"/>
            </a:rPr>
            <a:t>Evaluate potential risks to synergy realization:</a:t>
          </a:r>
        </a:p>
        <a:p>
          <a:pPr marL="0" indent="0" algn="l"/>
          <a:r>
            <a:rPr lang="en-US" sz="1100">
              <a:latin typeface="+mn-lt"/>
              <a:ea typeface="+mn-lt"/>
              <a:cs typeface="+mn-lt"/>
            </a:rPr>
            <a:t>- **Cultural Integration**: Misalignment in brand positioning or management styles.</a:t>
          </a:r>
        </a:p>
        <a:p>
          <a:pPr marL="0" indent="0" algn="l"/>
          <a:r>
            <a:rPr lang="en-US" sz="1100">
              <a:latin typeface="+mn-lt"/>
              <a:ea typeface="+mn-lt"/>
              <a:cs typeface="+mn-lt"/>
            </a:rPr>
            <a:t>- **Execution Challenges**: Delays in operational changes or cross-selling initiatives.</a:t>
          </a:r>
        </a:p>
        <a:p>
          <a:pPr marL="0" indent="0" algn="l"/>
          <a:r>
            <a:rPr lang="en-US" sz="1100">
              <a:latin typeface="+mn-lt"/>
              <a:ea typeface="+mn-lt"/>
              <a:cs typeface="+mn-lt"/>
            </a:rPr>
            <a:t>- **Regulatory Issues**: Antitrust concerns could limit operational synergies.</a:t>
          </a:r>
        </a:p>
        <a:p>
          <a:pPr marL="0" indent="0" algn="l"/>
          <a:endParaRPr lang="en-US" sz="1100">
            <a:latin typeface="+mn-lt"/>
            <a:ea typeface="+mn-lt"/>
            <a:cs typeface="+mn-lt"/>
          </a:endParaRPr>
        </a:p>
        <a:p>
          <a:pPr marL="0" indent="0" algn="l"/>
          <a:r>
            <a:rPr lang="en-US" sz="1100">
              <a:latin typeface="+mn-lt"/>
              <a:ea typeface="+mn-lt"/>
              <a:cs typeface="+mn-lt"/>
            </a:rPr>
            <a:t>Account for these risks by applying a discount or probability-weighting to the synergy estimates.</a:t>
          </a:r>
        </a:p>
        <a:p>
          <a:pPr marL="0" indent="0" algn="l"/>
          <a:endParaRPr lang="en-US" sz="1100">
            <a:latin typeface="+mn-lt"/>
            <a:ea typeface="+mn-lt"/>
            <a:cs typeface="+mn-lt"/>
          </a:endParaRP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 **Example**</a:t>
          </a:r>
        </a:p>
        <a:p>
          <a:pPr marL="0" indent="0" algn="l"/>
          <a:r>
            <a:rPr lang="en-US" sz="1100">
              <a:latin typeface="+mn-lt"/>
              <a:ea typeface="+mn-lt"/>
              <a:cs typeface="+mn-lt"/>
            </a:rPr>
            <a:t>Suppose:</a:t>
          </a:r>
        </a:p>
        <a:p>
          <a:pPr marL="0" indent="0" algn="l"/>
          <a:r>
            <a:rPr lang="en-US" sz="1100">
              <a:latin typeface="+mn-lt"/>
              <a:ea typeface="+mn-lt"/>
              <a:cs typeface="+mn-lt"/>
            </a:rPr>
            <a:t>- **Revenue Synergies**: $200M annual sales increase, with a 20% operating margin → $40M contribution to operating income.</a:t>
          </a:r>
        </a:p>
        <a:p>
          <a:pPr marL="0" indent="0" algn="l"/>
          <a:r>
            <a:rPr lang="en-US" sz="1100">
              <a:latin typeface="+mn-lt"/>
              <a:ea typeface="+mn-lt"/>
              <a:cs typeface="+mn-lt"/>
            </a:rPr>
            <a:t>- **Cost Synergies**: $50M annual cost savings.</a:t>
          </a:r>
        </a:p>
        <a:p>
          <a:pPr marL="0" indent="0" algn="l"/>
          <a:r>
            <a:rPr lang="en-US" sz="1100">
              <a:latin typeface="+mn-lt"/>
              <a:ea typeface="+mn-lt"/>
              <a:cs typeface="+mn-lt"/>
            </a:rPr>
            <a:t>- **Integration Costs**: $30M (one-time expense).</a:t>
          </a:r>
        </a:p>
        <a:p>
          <a:pPr marL="0" indent="0" algn="l"/>
          <a:endParaRPr lang="en-US" sz="1100">
            <a:latin typeface="+mn-lt"/>
            <a:ea typeface="+mn-lt"/>
            <a:cs typeface="+mn-lt"/>
          </a:endParaRPr>
        </a:p>
        <a:p>
          <a:pPr marL="0" indent="0" algn="l"/>
          <a:r>
            <a:rPr lang="en-US" sz="1100">
              <a:latin typeface="+mn-lt"/>
              <a:ea typeface="+mn-lt"/>
              <a:cs typeface="+mn-lt"/>
            </a:rPr>
            <a:t>Net annual synergy contribution:</a:t>
          </a:r>
        </a:p>
        <a:p>
          <a:pPr marL="0" indent="0" algn="l"/>
          <a:r>
            <a:rPr lang="en-US" sz="1100">
              <a:latin typeface="+mn-lt"/>
              <a:ea typeface="+mn-lt"/>
              <a:cs typeface="+mn-lt"/>
            </a:rPr>
            <a:t>\[</a:t>
          </a:r>
        </a:p>
        <a:p>
          <a:pPr marL="0" indent="0" algn="l"/>
          <a:r>
            <a:rPr lang="en-US" sz="1100">
              <a:latin typeface="+mn-lt"/>
              <a:ea typeface="+mn-lt"/>
              <a:cs typeface="+mn-lt"/>
            </a:rPr>
            <a:t>\text{Net Synergies} = (\text{Revenue Synergies} + \text{Cost Synergies}) - \text{Integration Costs}</a:t>
          </a:r>
        </a:p>
        <a:p>
          <a:pPr marL="0" indent="0" algn="l"/>
          <a:r>
            <a:rPr lang="en-US" sz="1100">
              <a:latin typeface="+mn-lt"/>
              <a:ea typeface="+mn-lt"/>
              <a:cs typeface="+mn-lt"/>
            </a:rPr>
            <a:t>= (40M + 50M) - 30M = 60M</a:t>
          </a: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Add the $60M to the combined entity’s cash flows in the valuation model.</a:t>
          </a:r>
        </a:p>
        <a:p>
          <a:pPr marL="0" indent="0" algn="l"/>
          <a:endParaRPr lang="en-US" sz="1100">
            <a:latin typeface="+mn-lt"/>
            <a:ea typeface="+mn-lt"/>
            <a:cs typeface="+mn-lt"/>
          </a:endParaRPr>
        </a:p>
        <a:p>
          <a:pPr marL="0" indent="0" algn="l"/>
          <a:r>
            <a:rPr lang="en-US" sz="1100">
              <a:latin typeface="+mn-lt"/>
              <a:ea typeface="+mn-lt"/>
              <a:cs typeface="+mn-lt"/>
            </a:rPr>
            <a:t>---</a:t>
          </a:r>
        </a:p>
        <a:p>
          <a:pPr marL="0" indent="0" algn="l"/>
          <a:endParaRPr lang="en-US" sz="1100">
            <a:latin typeface="+mn-lt"/>
            <a:ea typeface="+mn-lt"/>
            <a:cs typeface="+mn-lt"/>
          </a:endParaRPr>
        </a:p>
        <a:p>
          <a:pPr marL="0" indent="0" algn="l"/>
          <a:r>
            <a:rPr lang="en-US" sz="1100">
              <a:latin typeface="+mn-lt"/>
              <a:ea typeface="+mn-lt"/>
              <a:cs typeface="+mn-lt"/>
            </a:rPr>
            <a:t>### **Conclusion**</a:t>
          </a:r>
        </a:p>
        <a:p>
          <a:pPr marL="0" indent="0" algn="l"/>
          <a:r>
            <a:rPr lang="en-US" sz="1100">
              <a:latin typeface="+mn-lt"/>
              <a:ea typeface="+mn-lt"/>
              <a:cs typeface="+mn-lt"/>
            </a:rPr>
            <a:t>Synergies are a cornerstone of M&amp;A valuation, and quantifying them accurately can help justify the premium paid in the deal. By integrating synergies into both revenue and cost projections, adjusting for integration risks, and reflecting them in key financial metrics, you can capture the full value of the Moncler-Kering merger.</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 Analysis and Beta"/>
    </sheetNames>
    <sheetDataSet>
      <sheetData sheetId="0"/>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2">
  <a r="1" c="1304">
    <v t="i">1</v>
    <v t="i">2</v>
    <v t="i">5</v>
    <v t="i">6</v>
    <v t="i">7</v>
    <v t="i">8</v>
    <v t="i">9</v>
    <v t="i">12</v>
    <v t="i">13</v>
    <v t="i">14</v>
    <v t="i">15</v>
    <v t="i">16</v>
    <v t="i">19</v>
    <v t="i">20</v>
    <v t="i">21</v>
    <v t="i">22</v>
    <v t="i">23</v>
    <v t="i">26</v>
    <v t="i">27</v>
    <v t="i">28</v>
    <v t="i">29</v>
    <v t="i">30</v>
    <v t="i">33</v>
    <v t="i">34</v>
    <v t="i">35</v>
    <v t="i">36</v>
    <v t="i">37</v>
    <v t="i">40</v>
    <v t="i">41</v>
    <v t="i">42</v>
    <v t="i">43</v>
    <v t="i">44</v>
    <v t="i">47</v>
    <v t="i">48</v>
    <v t="i">49</v>
    <v t="i">50</v>
    <v t="i">51</v>
    <v t="i">54</v>
    <v t="i">55</v>
    <v t="i">56</v>
    <v t="i">57</v>
    <v t="i">58</v>
    <v t="i">61</v>
    <v t="i">62</v>
    <v t="i">63</v>
    <v t="i">64</v>
    <v t="i">65</v>
    <v t="i">68</v>
    <v t="i">69</v>
    <v t="i">70</v>
    <v t="i">71</v>
    <v t="i">72</v>
    <v t="i">75</v>
    <v t="i">76</v>
    <v t="i">77</v>
    <v t="i">78</v>
    <v t="i">79</v>
    <v t="i">82</v>
    <v t="i">83</v>
    <v t="i">84</v>
    <v t="i">85</v>
    <v t="i">86</v>
    <v t="i">89</v>
    <v t="i">90</v>
    <v t="i">91</v>
    <v t="i">92</v>
    <v t="i">93</v>
    <v t="i">96</v>
    <v t="i">97</v>
    <v t="i">98</v>
    <v t="i">99</v>
    <v t="i">104</v>
    <v t="i">105</v>
    <v t="i">106</v>
    <v t="i">107</v>
    <v t="i">110</v>
    <v t="i">111</v>
    <v t="i">112</v>
    <v t="i">113</v>
    <v t="i">114</v>
    <v t="i">117</v>
    <v t="i">118</v>
    <v t="i">119</v>
    <v t="i">120</v>
    <v t="i">124</v>
    <v t="i">125</v>
    <v t="i">126</v>
    <v t="i">127</v>
    <v t="i">128</v>
    <v t="i">131</v>
    <v t="i">132</v>
    <v t="i">133</v>
    <v t="i">134</v>
    <v t="i">135</v>
    <v t="i">138</v>
    <v t="i">139</v>
    <v t="i">140</v>
    <v t="i">141</v>
    <v t="i">142</v>
    <v t="i">145</v>
    <v t="i">146</v>
    <v t="i">147</v>
    <v t="i">148</v>
    <v t="i">149</v>
    <v t="i">152</v>
    <v t="i">153</v>
    <v t="i">154</v>
    <v t="i">155</v>
    <v t="i">156</v>
    <v t="i">159</v>
    <v t="i">160</v>
    <v t="i">161</v>
    <v t="i">162</v>
    <v t="i">163</v>
    <v t="i">166</v>
    <v t="i">167</v>
    <v t="i">168</v>
    <v t="i">169</v>
    <v t="i">170</v>
    <v t="i">173</v>
    <v t="i">174</v>
    <v t="i">175</v>
    <v t="i">176</v>
    <v t="i">177</v>
    <v t="i">180</v>
    <v t="i">181</v>
    <v t="i">182</v>
    <v t="i">183</v>
    <v t="i">184</v>
    <v t="i">187</v>
    <v t="i">188</v>
    <v t="i">189</v>
    <v t="i">190</v>
    <v t="i">191</v>
    <v t="i">194</v>
    <v t="i">195</v>
    <v t="i">196</v>
    <v t="i">197</v>
    <v t="i">198</v>
    <v t="i">201</v>
    <v t="i">202</v>
    <v t="i">203</v>
    <v t="i">204</v>
    <v t="i">205</v>
    <v t="i">208</v>
    <v t="i">209</v>
    <v t="i">210</v>
    <v t="i">211</v>
    <v t="i">212</v>
    <v t="i">215</v>
    <v t="i">216</v>
    <v t="i">217</v>
    <v t="i">218</v>
    <v t="i">219</v>
    <v t="i">222</v>
    <v t="i">223</v>
    <v t="i">224</v>
    <v t="i">225</v>
    <v t="i">226</v>
    <v t="i">229</v>
    <v t="i">230</v>
    <v t="i">231</v>
    <v t="i">232</v>
    <v t="i">233</v>
    <v t="i">236</v>
    <v t="i">237</v>
    <v t="i">238</v>
    <v t="i">239</v>
    <v t="i">240</v>
    <v t="i">243</v>
    <v t="i">244</v>
    <v t="i">245</v>
    <v t="i">246</v>
    <v t="i">247</v>
    <v t="i">250</v>
    <v t="i">251</v>
    <v t="i">252</v>
    <v t="i">253</v>
    <v t="i">254</v>
    <v t="i">257</v>
    <v t="i">258</v>
    <v t="i">259</v>
    <v t="i">260</v>
    <v t="i">261</v>
    <v t="i">264</v>
    <v t="i">265</v>
    <v t="i">266</v>
    <v t="i">267</v>
    <v t="i">268</v>
    <v t="i">271</v>
    <v t="i">272</v>
    <v t="i">273</v>
    <v t="i">274</v>
    <v t="i">275</v>
    <v t="i">278</v>
    <v t="i">279</v>
    <v t="i">280</v>
    <v t="i">281</v>
    <v t="i">282</v>
    <v t="i">285</v>
    <v t="i">286</v>
    <v t="i">287</v>
    <v t="i">288</v>
    <v t="i">289</v>
    <v t="i">292</v>
    <v t="i">293</v>
    <v t="i">294</v>
    <v t="i">295</v>
    <v t="i">296</v>
    <v t="i">299</v>
    <v t="i">300</v>
    <v t="i">301</v>
    <v t="i">302</v>
    <v t="i">303</v>
    <v t="i">306</v>
    <v t="i">307</v>
    <v t="i">308</v>
    <v t="i">309</v>
    <v t="i">310</v>
    <v t="i">313</v>
    <v t="i">314</v>
    <v t="i">315</v>
    <v t="i">316</v>
    <v t="i">317</v>
    <v t="i">320</v>
    <v t="i">321</v>
    <v t="i">322</v>
    <v t="i">323</v>
    <v t="i">324</v>
    <v t="i">327</v>
    <v t="i">328</v>
    <v t="i">329</v>
    <v t="i">330</v>
    <v t="i">331</v>
    <v t="i">334</v>
    <v t="i">335</v>
    <v t="i">336</v>
    <v t="i">337</v>
    <v t="i">338</v>
    <v t="i">341</v>
    <v t="i">342</v>
    <v t="i">343</v>
    <v t="i">344</v>
    <v t="i">345</v>
    <v t="i">348</v>
    <v t="i">349</v>
    <v t="i">350</v>
    <v t="i">351</v>
    <v t="i">352</v>
    <v t="i">355</v>
    <v t="i">356</v>
    <v t="i">357</v>
    <v t="i">358</v>
    <v t="i">362</v>
    <v t="i">363</v>
    <v t="i">364</v>
    <v t="i">365</v>
    <v t="i">369</v>
    <v t="i">370</v>
    <v t="i">371</v>
    <v t="i">372</v>
    <v t="i">373</v>
    <v t="i">376</v>
    <v t="i">377</v>
    <v t="i">378</v>
    <v t="i">379</v>
    <v t="i">380</v>
    <v t="i">383</v>
    <v t="i">384</v>
    <v t="i">385</v>
    <v t="i">386</v>
    <v t="i">387</v>
    <v t="i">390</v>
    <v t="i">391</v>
    <v t="i">392</v>
    <v t="i">393</v>
    <v t="i">394</v>
    <v t="i">397</v>
    <v t="i">398</v>
    <v t="i">399</v>
    <v t="i">400</v>
    <v t="i">401</v>
    <v t="i">404</v>
    <v t="i">405</v>
    <v t="i">406</v>
    <v t="i">407</v>
    <v t="i">408</v>
    <v t="i">411</v>
    <v t="i">412</v>
    <v t="i">413</v>
    <v t="i">414</v>
    <v t="i">415</v>
    <v t="i">418</v>
    <v t="i">419</v>
    <v t="i">420</v>
    <v t="i">421</v>
    <v t="i">422</v>
    <v t="i">425</v>
    <v t="i">426</v>
    <v t="i">427</v>
    <v t="i">428</v>
    <v t="i">429</v>
    <v t="i">432</v>
    <v t="i">433</v>
    <v t="i">434</v>
    <v t="i">435</v>
    <v t="i">436</v>
    <v t="i">439</v>
    <v t="i">440</v>
    <v t="i">441</v>
    <v t="i">442</v>
    <v t="i">443</v>
    <v t="i">446</v>
    <v t="i">447</v>
    <v t="i">448</v>
    <v t="i">449</v>
    <v t="i">450</v>
    <v t="i">453</v>
    <v t="i">454</v>
    <v t="i">455</v>
    <v t="i">456</v>
    <v t="i">461</v>
    <v t="i">462</v>
    <v t="i">463</v>
    <v t="i">464</v>
    <v t="i">467</v>
    <v t="i">468</v>
    <v t="i">469</v>
    <v t="i">470</v>
    <v t="i">471</v>
    <v t="i">474</v>
    <v t="i">475</v>
    <v t="i">476</v>
    <v t="i">477</v>
    <v t="i">478</v>
    <v t="i">481</v>
    <v t="i">482</v>
    <v t="i">483</v>
    <v t="i">484</v>
    <v t="i">485</v>
    <v t="i">488</v>
    <v t="i">489</v>
    <v t="i">490</v>
    <v t="i">491</v>
    <v t="i">492</v>
    <v t="i">495</v>
    <v t="i">496</v>
    <v t="i">497</v>
    <v t="i">498</v>
    <v t="i">499</v>
    <v t="i">502</v>
    <v t="i">503</v>
    <v t="i">504</v>
    <v t="i">506</v>
    <v t="i">509</v>
    <v t="i">510</v>
    <v t="i">511</v>
    <v t="i">512</v>
    <v t="i">513</v>
    <v t="i">516</v>
    <v t="i">517</v>
    <v t="i">518</v>
    <v t="i">519</v>
    <v t="i">520</v>
    <v t="i">523</v>
    <v t="i">524</v>
    <v t="i">525</v>
    <v t="i">526</v>
    <v t="i">527</v>
    <v t="i">530</v>
    <v t="i">531</v>
    <v t="i">532</v>
    <v t="i">533</v>
    <v t="i">534</v>
    <v t="i">537</v>
    <v t="i">538</v>
    <v t="i">539</v>
    <v t="i">540</v>
    <v t="i">541</v>
    <v t="i">544</v>
    <v t="i">545</v>
    <v t="i">546</v>
    <v t="i">547</v>
    <v t="i">548</v>
    <v t="i">551</v>
    <v t="i">552</v>
    <v t="i">553</v>
    <v t="i">554</v>
    <v t="i">555</v>
    <v t="i">558</v>
    <v t="i">559</v>
    <v t="i">560</v>
    <v t="i">561</v>
    <v t="i">562</v>
    <v t="i">565</v>
    <v t="i">566</v>
    <v t="i">567</v>
    <v t="i">568</v>
    <v t="i">569</v>
    <v t="i">572</v>
    <v t="i">573</v>
    <v t="i">574</v>
    <v t="i">575</v>
    <v t="i">576</v>
    <v t="i">579</v>
    <v t="i">580</v>
    <v t="i">581</v>
    <v t="i">582</v>
    <v t="i">583</v>
    <v t="i">586</v>
    <v t="i">587</v>
    <v t="i">588</v>
    <v t="i">589</v>
    <v t="i">590</v>
    <v t="i">593</v>
    <v t="i">594</v>
    <v t="i">595</v>
    <v t="i">596</v>
    <v t="i">597</v>
    <v t="i">600</v>
    <v t="i">601</v>
    <v t="i">602</v>
    <v t="i">603</v>
    <v t="i">604</v>
    <v t="i">607</v>
    <v t="i">608</v>
    <v t="i">609</v>
    <v t="i">610</v>
    <v t="i">611</v>
    <v t="i">614</v>
    <v t="i">615</v>
    <v t="i">616</v>
    <v t="i">617</v>
    <v t="i">618</v>
    <v t="i">621</v>
    <v t="i">622</v>
    <v t="i">623</v>
    <v t="i">624</v>
    <v t="i">625</v>
    <v t="i">628</v>
    <v t="i">629</v>
    <v t="i">630</v>
    <v t="i">631</v>
    <v t="i">632</v>
    <v t="i">635</v>
    <v t="i">636</v>
    <v t="i">637</v>
    <v t="i">638</v>
    <v t="i">639</v>
    <v t="i">642</v>
    <v t="i">643</v>
    <v t="i">644</v>
    <v t="i">645</v>
    <v t="i">646</v>
    <v t="i">649</v>
    <v t="i">650</v>
    <v t="i">651</v>
    <v t="i">652</v>
    <v t="i">653</v>
    <v t="i">656</v>
    <v t="i">657</v>
    <v t="i">658</v>
    <v t="i">659</v>
    <v t="i">660</v>
    <v t="i">663</v>
    <v t="i">664</v>
    <v t="i">665</v>
    <v t="i">666</v>
    <v t="i">667</v>
    <v t="i">670</v>
    <v t="i">671</v>
    <v t="i">672</v>
    <v t="i">673</v>
    <v t="i">674</v>
    <v t="i">677</v>
    <v t="i">678</v>
    <v t="i">679</v>
    <v t="i">680</v>
    <v t="i">681</v>
    <v t="i">684</v>
    <v t="i">685</v>
    <v t="i">686</v>
    <v t="i">687</v>
    <v t="i">688</v>
    <v t="i">691</v>
    <v t="i">692</v>
    <v t="i">693</v>
    <v t="i">694</v>
    <v t="i">695</v>
    <v t="i">698</v>
    <v t="i">699</v>
    <v t="i">700</v>
    <v t="i">701</v>
    <v t="i">702</v>
    <v t="i">705</v>
    <v t="i">706</v>
    <v t="i">707</v>
    <v t="i">708</v>
    <v t="i">709</v>
    <v t="i">712</v>
    <v t="i">713</v>
    <v t="i">714</v>
    <v t="i">715</v>
    <v t="i">716</v>
    <v t="i">719</v>
    <v t="i">720</v>
    <v t="i">721</v>
    <v t="i">722</v>
    <v t="i">723</v>
    <v t="i">726</v>
    <v t="i">727</v>
    <v t="i">728</v>
    <v t="i">729</v>
    <v t="i">730</v>
    <v t="i">733</v>
    <v t="i">734</v>
    <v t="i">735</v>
    <v t="i">736</v>
    <v t="i">737</v>
    <v t="i">740</v>
    <v t="i">741</v>
    <v t="i">742</v>
    <v t="i">743</v>
    <v t="i">744</v>
    <v t="i">747</v>
    <v t="i">748</v>
    <v t="i">749</v>
    <v t="i">750</v>
    <v t="i">751</v>
    <v t="i">754</v>
    <v t="i">755</v>
    <v t="i">756</v>
    <v t="i">757</v>
    <v t="i">758</v>
    <v t="i">761</v>
    <v t="i">762</v>
    <v t="i">763</v>
    <v t="i">764</v>
    <v t="i">765</v>
    <v t="i">768</v>
    <v t="i">769</v>
    <v t="i">770</v>
    <v t="i">771</v>
    <v t="i">772</v>
    <v t="i">775</v>
    <v t="i">776</v>
    <v t="i">777</v>
    <v t="i">778</v>
    <v t="i">779</v>
    <v t="i">782</v>
    <v t="i">783</v>
    <v t="i">784</v>
    <v t="i">785</v>
    <v t="i">786</v>
    <v t="i">789</v>
    <v t="i">790</v>
    <v t="i">791</v>
    <v t="i">792</v>
    <v t="i">793</v>
    <v t="i">796</v>
    <v t="i">797</v>
    <v t="i">798</v>
    <v t="i">799</v>
    <v t="i">800</v>
    <v t="i">803</v>
    <v t="i">804</v>
    <v t="i">805</v>
    <v t="i">806</v>
    <v t="i">807</v>
    <v t="i">810</v>
    <v t="i">811</v>
    <v t="i">812</v>
    <v t="i">813</v>
    <v t="i">814</v>
    <v t="i">817</v>
    <v t="i">818</v>
    <v t="i">819</v>
    <v t="i">820</v>
    <v t="i">821</v>
    <v t="i">824</v>
    <v t="i">825</v>
    <v t="i">826</v>
    <v t="i">827</v>
    <v t="i">828</v>
    <v t="i">831</v>
    <v t="i">832</v>
    <v t="i">833</v>
    <v t="i">834</v>
    <v t="i">839</v>
    <v t="i">840</v>
    <v t="i">841</v>
    <v t="i">842</v>
    <v t="i">845</v>
    <v t="i">846</v>
    <v t="i">847</v>
    <v t="i">848</v>
    <v t="i">849</v>
    <v t="i">852</v>
    <v t="i">853</v>
    <v t="i">854</v>
    <v t="i">855</v>
    <v t="i">856</v>
    <v t="i">859</v>
    <v t="i">860</v>
    <v t="i">861</v>
    <v t="i">862</v>
    <v t="i">863</v>
    <v t="i">866</v>
    <v t="i">867</v>
    <v t="i">868</v>
    <v t="i">869</v>
    <v t="i">870</v>
    <v t="i">873</v>
    <v t="i">874</v>
    <v t="i">875</v>
    <v t="i">876</v>
    <v t="i">877</v>
    <v t="i">880</v>
    <v t="i">881</v>
    <v t="i">882</v>
    <v t="i">883</v>
    <v t="i">884</v>
    <v t="i">887</v>
    <v t="i">888</v>
    <v t="i">889</v>
    <v t="i">890</v>
    <v t="i">891</v>
    <v t="i">894</v>
    <v t="i">895</v>
    <v t="i">896</v>
    <v t="i">897</v>
    <v t="i">898</v>
    <v t="i">901</v>
    <v t="i">902</v>
    <v t="i">903</v>
    <v t="i">904</v>
    <v t="i">905</v>
    <v t="i">908</v>
    <v t="i">909</v>
    <v t="i">910</v>
    <v t="i">911</v>
    <v t="i">912</v>
    <v t="i">915</v>
    <v t="i">916</v>
    <v t="i">917</v>
    <v t="i">918</v>
    <v t="i">919</v>
    <v t="i">922</v>
    <v t="i">923</v>
    <v t="i">924</v>
    <v t="i">925</v>
    <v t="i">926</v>
    <v t="i">929</v>
    <v t="i">930</v>
    <v t="i">931</v>
    <v t="i">932</v>
    <v t="i">933</v>
    <v t="i">936</v>
    <v t="i">937</v>
    <v t="i">938</v>
    <v t="i">939</v>
    <v t="i">940</v>
    <v t="i">943</v>
    <v t="i">944</v>
    <v t="i">945</v>
    <v t="i">946</v>
    <v t="i">947</v>
    <v t="i">950</v>
    <v t="i">951</v>
    <v t="i">952</v>
    <v t="i">953</v>
    <v t="i">954</v>
    <v t="i">957</v>
    <v t="i">958</v>
    <v t="i">959</v>
    <v t="i">960</v>
    <v t="i">961</v>
    <v t="i">964</v>
    <v t="i">965</v>
    <v t="i">966</v>
    <v t="i">967</v>
    <v t="i">968</v>
    <v t="i">971</v>
    <v t="i">972</v>
    <v t="i">973</v>
    <v t="i">974</v>
    <v t="i">975</v>
    <v t="i">978</v>
    <v t="i">979</v>
    <v t="i">980</v>
    <v t="i">981</v>
    <v t="i">982</v>
    <v t="i">985</v>
    <v t="i">986</v>
    <v t="i">987</v>
    <v t="i">988</v>
    <v t="i">989</v>
    <v t="i">992</v>
    <v t="i">993</v>
    <v t="i">994</v>
    <v t="i">995</v>
    <v t="i">996</v>
    <v t="i">999</v>
    <v t="i">1000</v>
    <v t="i">1001</v>
    <v t="i">1002</v>
    <v t="i">1003</v>
    <v t="i">1006</v>
    <v t="i">1007</v>
    <v t="i">1008</v>
    <v t="i">1009</v>
    <v t="i">1010</v>
    <v t="i">1013</v>
    <v t="i">1014</v>
    <v t="i">1015</v>
    <v t="i">1016</v>
    <v t="i">1017</v>
    <v t="i">1020</v>
    <v t="i">1021</v>
    <v t="i">1022</v>
    <v t="i">1023</v>
    <v t="i">1024</v>
    <v t="i">1027</v>
    <v t="i">1028</v>
    <v t="i">1029</v>
    <v t="i">1030</v>
    <v t="i">1031</v>
    <v t="i">1034</v>
    <v t="i">1035</v>
    <v t="i">1036</v>
    <v t="i">1037</v>
    <v t="i">1038</v>
    <v t="i">1041</v>
    <v t="i">1042</v>
    <v t="i">1043</v>
    <v t="i">1044</v>
    <v t="i">1045</v>
    <v t="i">1048</v>
    <v t="i">1049</v>
    <v t="i">1050</v>
    <v t="i">1051</v>
    <v t="i">1052</v>
    <v t="i">1055</v>
    <v t="i">1056</v>
    <v t="i">1057</v>
    <v t="i">1058</v>
    <v t="i">1059</v>
    <v t="i">1062</v>
    <v t="i">1063</v>
    <v t="i">1064</v>
    <v t="i">1065</v>
    <v t="i">1066</v>
    <v t="i">1069</v>
    <v t="i">1070</v>
    <v t="i">1071</v>
    <v t="i">1072</v>
    <v t="i">1073</v>
    <v t="i">1076</v>
    <v t="i">1077</v>
    <v t="i">1078</v>
    <v t="i">1079</v>
    <v t="i">1080</v>
    <v t="i">1083</v>
    <v t="i">1084</v>
    <v t="i">1085</v>
    <v t="i">1086</v>
    <v t="i">1087</v>
    <v t="i">1091</v>
    <v t="i">1092</v>
    <v t="i">1093</v>
    <v t="i">1094</v>
    <v t="i">1097</v>
    <v t="i">1098</v>
    <v t="i">1099</v>
    <v t="i">1100</v>
    <v t="i">1101</v>
    <v t="i">1104</v>
    <v t="i">1105</v>
    <v t="i">1106</v>
    <v t="i">1107</v>
    <v t="i">1108</v>
    <v t="i">1111</v>
    <v t="i">1112</v>
    <v t="i">1113</v>
    <v t="i">1114</v>
    <v t="i">1115</v>
    <v t="i">1118</v>
    <v t="i">1119</v>
    <v t="i">1120</v>
    <v t="i">1121</v>
    <v t="i">1122</v>
    <v t="i">1125</v>
    <v t="i">1126</v>
    <v t="i">1127</v>
    <v t="i">1128</v>
    <v t="i">1129</v>
    <v t="i">1132</v>
    <v t="i">1133</v>
    <v t="i">1134</v>
    <v t="i">1135</v>
    <v t="i">1136</v>
    <v t="i">1139</v>
    <v t="i">1140</v>
    <v t="i">1141</v>
    <v t="i">1142</v>
    <v t="i">1143</v>
    <v t="i">1146</v>
    <v t="i">1147</v>
    <v t="i">1148</v>
    <v t="i">1149</v>
    <v t="i">1150</v>
    <v t="i">1153</v>
    <v t="i">1154</v>
    <v t="i">1155</v>
    <v t="i">1156</v>
    <v t="i">1157</v>
    <v t="i">1160</v>
    <v t="i">1161</v>
    <v t="i">1162</v>
    <v t="i">1163</v>
    <v t="i">1164</v>
    <v t="i">1167</v>
    <v t="i">1168</v>
    <v t="i">1169</v>
    <v t="i">1170</v>
    <v t="i">1171</v>
    <v t="i">1174</v>
    <v t="i">1175</v>
    <v t="i">1176</v>
    <v t="i">1177</v>
    <v t="i">1178</v>
    <v t="i">1181</v>
    <v t="i">1182</v>
    <v t="i">1183</v>
    <v t="i">1184</v>
    <v t="i">1185</v>
    <v t="i">1188</v>
    <v t="i">1189</v>
    <v t="i">1190</v>
    <v t="i">1191</v>
    <v t="i">1196</v>
    <v t="i">1197</v>
    <v t="i">1198</v>
    <v t="i">1199</v>
    <v t="i">1202</v>
    <v t="i">1203</v>
    <v t="i">1204</v>
    <v t="i">1205</v>
    <v t="i">1206</v>
    <v t="i">1209</v>
    <v t="i">1210</v>
    <v t="i">1211</v>
    <v t="i">1212</v>
    <v t="i">1213</v>
    <v t="i">1217</v>
    <v t="i">1218</v>
    <v t="i">1219</v>
    <v t="i">1220</v>
    <v t="i">1223</v>
    <v t="i">1224</v>
    <v t="i">1225</v>
    <v t="i">1226</v>
    <v t="i">1227</v>
    <v t="i">1230</v>
    <v t="i">1231</v>
    <v t="i">1232</v>
    <v t="i">1233</v>
    <v t="i">1234</v>
    <v t="i">1237</v>
    <v t="i">1238</v>
    <v t="i">1239</v>
    <v t="i">1240</v>
    <v t="i">1241</v>
    <v t="i">1244</v>
    <v t="i">1245</v>
    <v t="i">1246</v>
    <v t="i">1247</v>
    <v t="i">1248</v>
    <v t="i">1251</v>
    <v t="i">1252</v>
    <v t="i">1253</v>
    <v t="i">1254</v>
    <v t="i">1255</v>
    <v t="i">1258</v>
    <v t="i">1259</v>
    <v t="i">1260</v>
    <v t="i">1261</v>
    <v t="i">1262</v>
    <v t="i">1265</v>
    <v t="i">1266</v>
    <v t="i">1267</v>
    <v t="i">1268</v>
    <v t="i">1269</v>
    <v t="i">1272</v>
    <v t="i">1273</v>
    <v t="i">1274</v>
    <v t="i">1275</v>
    <v t="i">1276</v>
    <v t="i">1279</v>
    <v t="i">1280</v>
    <v t="i">1281</v>
    <v t="i">1282</v>
    <v t="i">1283</v>
    <v t="i">1286</v>
    <v t="i">1287</v>
    <v t="i">1288</v>
    <v t="i">1289</v>
    <v t="i">1290</v>
    <v t="i">1293</v>
    <v t="i">1294</v>
    <v t="i">1295</v>
    <v t="i">1296</v>
    <v t="i">1297</v>
    <v t="i">1300</v>
    <v t="i">1301</v>
    <v t="i">1302</v>
    <v t="i">1303</v>
    <v t="i">1304</v>
    <v t="i">1307</v>
    <v t="i">1308</v>
    <v t="i">1309</v>
    <v t="i">1310</v>
    <v t="i">1311</v>
    <v t="i">1314</v>
    <v t="i">1315</v>
    <v t="i">1316</v>
    <v t="i">1317</v>
    <v t="i">1318</v>
    <v t="i">1321</v>
    <v t="i">1322</v>
    <v t="i">1323</v>
    <v t="i">1324</v>
    <v t="i">1325</v>
    <v t="i">1328</v>
    <v t="i">1329</v>
    <v t="i">1330</v>
    <v t="i">1331</v>
    <v t="i">1332</v>
    <v t="i">1335</v>
    <v t="i">1336</v>
    <v t="i">1337</v>
    <v t="i">1338</v>
    <v t="i">1339</v>
    <v t="i">1342</v>
    <v t="i">1343</v>
    <v t="i">1344</v>
    <v t="i">1345</v>
    <v t="i">1346</v>
    <v t="i">1349</v>
    <v t="i">1350</v>
    <v t="i">1351</v>
    <v t="i">1352</v>
    <v t="i">1353</v>
    <v t="i">1356</v>
    <v t="i">1357</v>
    <v t="i">1358</v>
    <v t="i">1359</v>
    <v t="i">1360</v>
    <v t="i">1363</v>
    <v t="i">1364</v>
    <v t="i">1365</v>
    <v t="i">1366</v>
    <v t="i">1367</v>
    <v t="i">1370</v>
    <v t="i">1371</v>
    <v t="i">1372</v>
    <v t="i">1373</v>
    <v t="i">1374</v>
    <v t="i">1377</v>
    <v t="i">1378</v>
    <v t="i">1379</v>
    <v t="i">1380</v>
    <v t="i">1381</v>
    <v t="i">1384</v>
    <v t="i">1385</v>
    <v t="i">1386</v>
    <v t="i">1387</v>
    <v t="i">1388</v>
    <v t="i">1391</v>
    <v t="i">1392</v>
    <v t="i">1393</v>
    <v t="i">1394</v>
    <v t="i">1395</v>
    <v t="i">1398</v>
    <v t="i">1399</v>
    <v t="i">1400</v>
    <v t="i">1401</v>
    <v t="i">1402</v>
    <v t="i">1405</v>
    <v t="i">1406</v>
    <v t="i">1407</v>
    <v t="i">1408</v>
    <v t="i">1409</v>
    <v t="i">1412</v>
    <v t="i">1413</v>
    <v t="i">1414</v>
    <v t="i">1415</v>
    <v t="i">1416</v>
    <v t="i">1419</v>
    <v t="i">1420</v>
    <v t="i">1421</v>
    <v t="i">1422</v>
    <v t="i">1423</v>
    <v t="i">1426</v>
    <v t="i">1427</v>
    <v t="i">1428</v>
    <v t="i">1429</v>
    <v t="i">1430</v>
    <v t="i">1433</v>
    <v t="i">1434</v>
    <v t="i">1435</v>
    <v t="i">1436</v>
    <v t="i">1437</v>
    <v t="i">1440</v>
    <v t="i">1441</v>
    <v t="i">1442</v>
    <v t="i">1443</v>
    <v t="i">1444</v>
    <v t="i">1447</v>
    <v t="i">1448</v>
    <v t="i">1449</v>
    <v t="i">1450</v>
    <v t="i">1451</v>
    <v t="i">1456</v>
    <v t="i">1457</v>
    <v t="i">1458</v>
    <v t="i">1462</v>
    <v t="i">1463</v>
    <v t="i">1464</v>
    <v t="i">1465</v>
    <v t="i">1468</v>
    <v t="i">1469</v>
    <v t="i">1470</v>
    <v t="i">1471</v>
    <v t="i">1472</v>
    <v t="i">1475</v>
    <v t="i">1476</v>
    <v t="i">1477</v>
    <v t="i">1478</v>
    <v t="i">1479</v>
    <v t="i">1482</v>
    <v t="i">1483</v>
    <v t="i">1484</v>
    <v t="i">1485</v>
    <v t="i">1486</v>
    <v t="i">1489</v>
    <v t="i">1490</v>
    <v t="i">1491</v>
    <v t="i">1492</v>
    <v t="i">1493</v>
    <v t="i">1496</v>
    <v t="i">1497</v>
    <v t="i">1498</v>
    <v t="i">1499</v>
    <v t="i">1500</v>
    <v t="i">1503</v>
    <v t="i">1504</v>
    <v t="i">1505</v>
    <v t="i">1506</v>
    <v t="i">1507</v>
    <v t="i">1510</v>
    <v t="i">1511</v>
    <v t="i">1512</v>
    <v t="i">1513</v>
    <v t="i">1514</v>
    <v t="i">1517</v>
    <v t="i">1518</v>
    <v t="i">1519</v>
    <v t="i">1520</v>
    <v t="i">1521</v>
    <v t="i">1524</v>
    <v t="i">1525</v>
    <v t="i">1526</v>
    <v t="i">1527</v>
    <v t="i">1528</v>
    <v t="i">1531</v>
    <v t="i">1532</v>
    <v t="i">1533</v>
    <v t="i">1534</v>
    <v t="i">1535</v>
    <v t="i">1538</v>
    <v t="i">1539</v>
    <v t="i">1540</v>
    <v t="i">1541</v>
    <v t="i">1542</v>
    <v t="i">1545</v>
    <v t="i">1546</v>
    <v t="i">1547</v>
    <v t="i">1548</v>
    <v t="i">1553</v>
    <v t="i">1554</v>
    <v t="i">1555</v>
    <v t="i">1556</v>
    <v t="i">1559</v>
    <v t="i">1560</v>
    <v t="i">1561</v>
    <v t="i">1562</v>
    <v t="i">1563</v>
    <v t="i">1566</v>
    <v t="i">1567</v>
    <v t="i">1568</v>
    <v t="i">1569</v>
    <v t="i">1570</v>
    <v t="i">1573</v>
    <v t="i">1574</v>
    <v t="i">1575</v>
    <v t="i">1576</v>
    <v t="i">1577</v>
    <v t="i">1580</v>
    <v t="i">1581</v>
    <v t="i">1583</v>
    <v t="i">1584</v>
    <v t="i">1587</v>
    <v t="i">1588</v>
    <v t="i">1589</v>
    <v t="i">1590</v>
    <v t="i">1591</v>
    <v t="i">1594</v>
    <v t="i">1595</v>
    <v t="i">1596</v>
    <v t="i">1597</v>
    <v t="i">1598</v>
    <v t="i">1601</v>
    <v t="i">1602</v>
    <v t="i">1603</v>
    <v t="i">1604</v>
    <v t="i">1605</v>
    <v t="i">1608</v>
    <v t="i">1609</v>
    <v t="i">1610</v>
    <v t="i">1611</v>
    <v t="i">1612</v>
    <v t="i">1615</v>
    <v t="i">1616</v>
    <v t="i">1617</v>
    <v t="i">1618</v>
    <v t="i">1619</v>
    <v t="i">1622</v>
    <v t="i">1623</v>
    <v t="i">1624</v>
    <v t="i">1625</v>
    <v t="i">1626</v>
    <v t="i">1629</v>
    <v t="i">1630</v>
    <v t="i">1631</v>
    <v t="i">1632</v>
    <v t="i">1633</v>
    <v t="i">1636</v>
    <v t="i">1637</v>
    <v t="i">1638</v>
    <v t="i">1639</v>
    <v t="i">1640</v>
    <v t="i">1643</v>
    <v t="i">1644</v>
    <v t="i">1645</v>
    <v t="i">1646</v>
    <v t="i">1647</v>
    <v t="i">1650</v>
    <v t="i">1651</v>
    <v t="i">1652</v>
    <v t="i">1653</v>
    <v t="i">1654</v>
    <v t="i">1657</v>
    <v t="i">1658</v>
    <v t="i">1659</v>
    <v t="i">1660</v>
    <v t="i">1661</v>
    <v t="i">1664</v>
    <v t="i">1665</v>
    <v t="i">1666</v>
    <v t="i">1667</v>
    <v t="i">1668</v>
    <v t="i">1671</v>
    <v t="i">1672</v>
    <v t="i">1673</v>
    <v t="i">1674</v>
    <v t="i">1675</v>
    <v t="i">1678</v>
    <v t="i">1679</v>
    <v t="i">1680</v>
    <v t="i">1681</v>
    <v t="i">1682</v>
    <v t="i">1685</v>
    <v t="i">1686</v>
    <v t="i">1687</v>
    <v t="i">1688</v>
    <v t="i">1689</v>
    <v t="i">1692</v>
    <v t="i">1693</v>
    <v t="i">1694</v>
    <v t="i">1695</v>
    <v t="i">1696</v>
    <v t="i">1699</v>
    <v t="i">1700</v>
    <v t="i">1701</v>
    <v t="i">1702</v>
    <v t="i">1703</v>
    <v t="i">1706</v>
    <v t="i">1707</v>
    <v t="i">1708</v>
    <v t="i">1709</v>
    <v t="i">1710</v>
    <v t="i">1713</v>
    <v t="i">1714</v>
    <v t="i">1715</v>
    <v t="i">1716</v>
    <v t="i">1717</v>
    <v t="i">1720</v>
    <v t="i">1721</v>
    <v t="i">1722</v>
    <v t="i">1723</v>
    <v t="i">1724</v>
    <v t="i">1727</v>
    <v t="i">1728</v>
    <v t="i">1729</v>
    <v t="i">1730</v>
    <v t="i">1731</v>
    <v t="i">1734</v>
    <v t="i">1735</v>
    <v t="i">1736</v>
    <v t="i">1737</v>
    <v t="i">1738</v>
    <v t="i">1741</v>
    <v t="i">1742</v>
    <v t="i">1743</v>
    <v t="i">1744</v>
    <v t="i">1745</v>
    <v t="i">1748</v>
    <v t="i">1749</v>
    <v t="i">1750</v>
    <v t="i">1751</v>
    <v t="i">1752</v>
    <v t="i">1755</v>
    <v t="i">1756</v>
    <v t="i">1757</v>
    <v t="i">1758</v>
    <v t="i">1759</v>
    <v t="i">1762</v>
    <v t="i">1763</v>
    <v t="i">1764</v>
    <v t="i">1765</v>
    <v t="i">1766</v>
    <v t="i">1769</v>
    <v t="i">1770</v>
    <v t="i">1771</v>
    <v t="i">1772</v>
    <v t="i">1773</v>
    <v t="i">1776</v>
    <v t="i">1777</v>
    <v t="i">1778</v>
    <v t="i">1779</v>
    <v t="i">1780</v>
    <v t="i">1783</v>
    <v t="i">1784</v>
    <v t="i">1785</v>
    <v t="i">1786</v>
    <v t="i">1787</v>
    <v t="i">1790</v>
    <v t="i">1791</v>
    <v t="i">1792</v>
    <v t="i">1793</v>
    <v t="i">1794</v>
    <v t="i">1797</v>
    <v t="i">1798</v>
    <v t="i">1799</v>
    <v t="i">1800</v>
    <v t="i">1801</v>
    <v t="i">1804</v>
    <v t="i">1805</v>
    <v t="i">1806</v>
    <v t="i">1807</v>
    <v t="i">1808</v>
    <v t="i">1811</v>
    <v t="i">1812</v>
    <v t="i">1813</v>
    <v t="i">1814</v>
    <v t="i">1815</v>
    <v t="i">1818</v>
    <v t="i">1819</v>
    <v t="i">1822</v>
    <v t="i">1825</v>
    <v t="i">1826</v>
    <v t="i">1828</v>
    <v t="i">1829</v>
    <v t="i">1832</v>
    <v t="i">1833</v>
    <v t="i">1834</v>
    <v t="i">1835</v>
    <v t="i">1836</v>
    <v t="i">1839</v>
    <v t="i">1840</v>
    <v t="i">1841</v>
    <v t="i">1842</v>
    <v t="i">1843</v>
    <v t="i">1846</v>
    <v t="i">1847</v>
    <v t="i">1848</v>
    <v t="i">1849</v>
    <v t="i">1850</v>
    <v t="i">1853</v>
    <v t="i">1854</v>
    <v t="i">1855</v>
    <v t="i">1856</v>
    <v t="i">1857</v>
  </a>
  <a r="1" c="1304">
    <v>598</v>
    <v>600.9</v>
    <v>590.79999999999995</v>
    <v>596.29999999999995</v>
    <v>597.29999999999995</v>
    <v>595.9</v>
    <v>592.1</v>
    <v>593.79999999999995</v>
    <v>592.1</v>
    <v>594.6</v>
    <v>605.1</v>
    <v>610.20000000000005</v>
    <v>599</v>
    <v>586.6</v>
    <v>592.20000000000005</v>
    <v>573.4</v>
    <v>573.29999999999995</v>
    <v>552.6</v>
    <v>561.79999999999995</v>
    <v>568</v>
    <v>561.20000000000005</v>
    <v>555</v>
    <v>554.1</v>
    <v>569</v>
    <v>573.6</v>
    <v>572</v>
    <v>565.70000000000005</v>
    <v>562.5</v>
    <v>562.70000000000005</v>
    <v>598</v>
    <v>596.4</v>
    <v>579.4</v>
    <v>580</v>
    <v>569.70000000000005</v>
    <v>587</v>
    <v>566.5</v>
    <v>561.6</v>
    <v>535.1</v>
    <v>524.5</v>
    <v>530</v>
    <v>511.7</v>
    <v>505.8</v>
    <v>504.6</v>
    <v>512</v>
    <v>513.6</v>
    <v>501.5</v>
    <v>483.5</v>
    <v>457.05</v>
    <v>449.95</v>
    <v>438.5</v>
    <v>384.5</v>
    <v>405</v>
    <v>377.6</v>
    <v>391.05</v>
    <v>357.6</v>
    <v>380.3</v>
    <v>419.7</v>
    <v>405.95</v>
    <v>448.35</v>
    <v>472.1</v>
    <v>492.35</v>
    <v>479.5</v>
    <v>481.5</v>
    <v>475.9</v>
    <v>455</v>
    <v>455.6</v>
    <v>452.7</v>
    <v>468.4</v>
    <v>477</v>
    <v>475.35</v>
    <v>473.7</v>
    <v>483.75</v>
    <v>475</v>
    <v>477.25</v>
    <v>503.4</v>
    <v>508.9</v>
    <v>489</v>
    <v>464.95</v>
    <v>457.05</v>
    <v>451.35</v>
    <v>464.85</v>
    <v>466.95</v>
    <v>476.45</v>
    <v>460.2</v>
    <v>450.95</v>
    <v>451.8</v>
    <v>433.5</v>
    <v>442.65</v>
    <v>447.5</v>
    <v>439.25</v>
    <v>435.95</v>
    <v>422.3</v>
    <v>415.35</v>
    <v>411.35</v>
    <v>429.8</v>
    <v>440.05</v>
    <v>436.05</v>
    <v>433.25</v>
    <v>422.9</v>
    <v>431.95</v>
    <v>448.6</v>
    <v>467.6</v>
    <v>480.95</v>
    <v>469.6</v>
    <v>476.4</v>
    <v>487.75</v>
    <v>504.2</v>
    <v>507.4</v>
    <v>536.1</v>
    <v>521.29999999999995</v>
    <v>525</v>
    <v>522</v>
    <v>487</v>
    <v>487.35</v>
    <v>480.5</v>
    <v>495.15</v>
    <v>507</v>
    <v>510</v>
    <v>509.9</v>
    <v>504</v>
    <v>497.6</v>
    <v>474.6</v>
    <v>474.9</v>
    <v>477</v>
    <v>481.25</v>
    <v>484.25</v>
    <v>481</v>
    <v>492.4</v>
    <v>494.8</v>
    <v>499.95</v>
    <v>498.8</v>
    <v>491.9</v>
    <v>498.4</v>
    <v>499.75</v>
    <v>511.9</v>
    <v>506.5</v>
    <v>523.70000000000005</v>
    <v>517</v>
    <v>515.4</v>
    <v>515.79999999999995</v>
    <v>521.5</v>
    <v>506</v>
    <v>503.3</v>
    <v>495</v>
    <v>496.75</v>
    <v>483.2</v>
    <v>502.4</v>
    <v>492.6</v>
    <v>481.75</v>
    <v>489.7</v>
    <v>486.55</v>
    <v>491.75</v>
    <v>483.05</v>
    <v>485.35</v>
    <v>482.1</v>
    <v>494.65</v>
    <v>503.7</v>
    <v>506.7</v>
    <v>496.6</v>
    <v>499.15</v>
    <v>499.8</v>
    <v>499.8</v>
    <v>494.15</v>
    <v>495.5</v>
    <v>505.6</v>
    <v>510.1</v>
    <v>521.20000000000005</v>
    <v>521.1</v>
    <v>516.29999999999995</v>
    <v>514.6</v>
    <v>525</v>
    <v>553</v>
    <v>555.29999999999995</v>
    <v>555</v>
    <v>561</v>
    <v>555</v>
    <v>552.6</v>
    <v>559.4</v>
    <v>570.6</v>
    <v>577</v>
    <v>589.20000000000005</v>
    <v>600</v>
    <v>596.5</v>
    <v>587.70000000000005</v>
    <v>576.79999999999995</v>
    <v>568.29999999999995</v>
    <v>577.70000000000005</v>
    <v>569.6</v>
    <v>566</v>
    <v>574.4</v>
    <v>576.6</v>
    <v>567.6</v>
    <v>582.6</v>
    <v>577.79999999999995</v>
    <v>583.29999999999995</v>
    <v>581.4</v>
    <v>583</v>
    <v>576.5</v>
    <v>581.79999999999995</v>
    <v>589.4</v>
    <v>589.20000000000005</v>
    <v>580</v>
    <v>566.70000000000005</v>
    <v>589.4</v>
    <v>587</v>
    <v>589</v>
    <v>577.9</v>
    <v>574.1</v>
    <v>556</v>
    <v>549.4</v>
    <v>545.6</v>
    <v>521.6</v>
    <v>520.20000000000005</v>
    <v>518.5</v>
    <v>527</v>
    <v>543.29999999999995</v>
    <v>553.20000000000005</v>
    <v>565.1</v>
    <v>567.5</v>
    <v>601.70000000000005</v>
    <v>611</v>
    <v>623.4</v>
    <v>608.70000000000005</v>
    <v>609</v>
    <v>619.1</v>
    <v>620.1</v>
    <v>623.5</v>
    <v>612</v>
    <v>613.70000000000005</v>
    <v>610</v>
    <v>604.4</v>
    <v>604</v>
    <v>602.70000000000005</v>
    <v>606.20000000000005</v>
    <v>605</v>
    <v>607.9</v>
    <v>605.1</v>
    <v>605</v>
    <v>601.9</v>
    <v>589.4</v>
    <v>584.9</v>
    <v>574.29999999999995</v>
    <v>573.29999999999995</v>
    <v>573.5</v>
    <v>564.1</v>
    <v>569.70000000000005</v>
    <v>556.29999999999995</v>
    <v>572.1</v>
    <v>558</v>
    <v>545.70000000000005</v>
    <v>556.9</v>
    <v>554.1</v>
    <v>552.70000000000005</v>
    <v>571.4</v>
    <v>577.5</v>
    <v>588</v>
    <v>594.4</v>
    <v>580.70000000000005</v>
    <v>571.5</v>
    <v>575.20000000000005</v>
    <v>577.4</v>
    <v>586.29999999999995</v>
    <v>583.1</v>
    <v>575.5</v>
    <v>570.79999999999995</v>
    <v>569.6</v>
    <v>561.79999999999995</v>
    <v>565.5</v>
    <v>547.9</v>
    <v>556.70000000000005</v>
    <v>550.20000000000005</v>
    <v>544</v>
    <v>533</v>
    <v>545.70000000000005</v>
    <v>541.6</v>
    <v>555.9</v>
    <v>541.6</v>
    <v>543</v>
    <v>549.20000000000005</v>
    <v>543.20000000000005</v>
    <v>542.1</v>
    <v>549</v>
    <v>547</v>
    <v>555.5</v>
    <v>551</v>
    <v>547.9</v>
    <v>547.9</v>
    <v>566</v>
    <v>565.29999999999995</v>
    <v>524.9</v>
    <v>532.79999999999995</v>
    <v>528</v>
    <v>522.29999999999995</v>
    <v>522.9</v>
    <v>526.29999999999995</v>
    <v>527.29999999999995</v>
    <v>524.9</v>
    <v>547.20000000000005</v>
    <v>557.9</v>
    <v>554</v>
    <v>546.6</v>
    <v>539</v>
    <v>553.5</v>
    <v>562.6</v>
    <v>577.4</v>
    <v>587.20000000000005</v>
    <v>596.4</v>
    <v>603.20000000000005</v>
    <v>602.70000000000005</v>
    <v>604.29999999999995</v>
    <v>606.4</v>
    <v>593.6</v>
    <v>576.6</v>
    <v>575.79999999999995</v>
    <v>571.20000000000005</v>
    <v>565.79999999999995</v>
    <v>564.9</v>
    <v>574.1</v>
    <v>590.4</v>
    <v>588.6</v>
    <v>599.4</v>
    <v>596</v>
    <v>593</v>
    <v>605</v>
    <v>611.9</v>
    <v>616.4</v>
    <v>626.79999999999995</v>
    <v>632.9</v>
    <v>630</v>
    <v>635</v>
    <v>640.20000000000005</v>
    <v>626.1</v>
    <v>652.20000000000005</v>
    <v>645.4</v>
    <v>648.79999999999995</v>
    <v>646.4</v>
    <v>648.5</v>
    <v>651</v>
    <v>656.6</v>
    <v>666.5</v>
    <v>675.3</v>
    <v>673.6</v>
    <v>686</v>
    <v>690.3</v>
    <v>695.1</v>
    <v>704.4</v>
    <v>693.6</v>
    <v>693.5</v>
    <v>696</v>
    <v>706.9</v>
    <v>706.9</v>
    <v>709.9</v>
    <v>704.8</v>
    <v>719.8</v>
    <v>721.7</v>
    <v>724.5</v>
    <v>735.8</v>
    <v>736.6</v>
    <v>748.8</v>
    <v>748.3</v>
    <v>742</v>
    <v>746.8</v>
    <v>741.2</v>
    <v>735.7</v>
    <v>733</v>
    <v>742</v>
    <v>744.6</v>
    <v>739.2</v>
    <v>742.9</v>
    <v>744</v>
    <v>749.2</v>
    <v>749.8</v>
    <v>758.7</v>
    <v>750</v>
    <v>759.2</v>
    <v>761.9</v>
    <v>739.4</v>
    <v>750.9</v>
    <v>759.2</v>
    <v>747.7</v>
    <v>754.4</v>
    <v>737</v>
    <v>739.2</v>
    <v>734.4</v>
    <v>737.8</v>
    <v>727.9</v>
    <v>737.8</v>
    <v>712.9</v>
    <v>731.2</v>
    <v>735.2</v>
    <v>743.6</v>
    <v>750.6</v>
    <v>739.8</v>
    <v>731.8</v>
    <v>711.8</v>
    <v>719.2</v>
    <v>726.9</v>
    <v>727.8</v>
    <v>747.6</v>
    <v>747.3</v>
    <v>731.2</v>
    <v>757.8</v>
    <v>760.1</v>
    <v>756.2</v>
    <v>774.5</v>
    <v>777</v>
    <v>779.7</v>
    <v>778.7</v>
    <v>782.5</v>
    <v>784.2</v>
    <v>789.9</v>
    <v>788.2</v>
    <v>792.1</v>
    <v>788.9</v>
    <v>752</v>
    <v>744.4</v>
    <v>718</v>
    <v>650</v>
    <v>652.5</v>
    <v>671.8</v>
    <v>669.3</v>
    <v>675</v>
    <v>672.4</v>
    <v>668.6</v>
    <v>671.6</v>
    <v>674</v>
    <v>688.2</v>
    <v>695.6</v>
    <v>683.3</v>
    <v>694.3</v>
    <v>700.6</v>
    <v>699.6</v>
    <v>696</v>
    <v>696.4</v>
    <v>677</v>
    <v>658.3</v>
    <v>631.4</v>
    <v>622.5</v>
    <v>637.20000000000005</v>
    <v>628.70000000000005</v>
    <v>626.9</v>
    <v>642.79999999999995</v>
    <v>653.29999999999995</v>
    <v>633.79999999999995</v>
    <v>622.29999999999995</v>
    <v>612.70000000000005</v>
    <v>616.6</v>
    <v>616</v>
    <v>627.29999999999995</v>
    <v>619.4</v>
    <v>620.79999999999995</v>
    <v>616.6</v>
    <v>636.6</v>
    <v>627</v>
    <v>634.4</v>
    <v>634.79999999999995</v>
    <v>644.29999999999995</v>
    <v>662.1</v>
    <v>668.8</v>
    <v>652.79999999999995</v>
    <v>650.4</v>
    <v>646.6</v>
    <v>643.6</v>
    <v>646.1</v>
    <v>640</v>
    <v>648.79999999999995</v>
    <v>648</v>
    <v>650.9</v>
    <v>648.20000000000005</v>
    <v>651.79999999999995</v>
    <v>642.6</v>
    <v>647</v>
    <v>649</v>
    <v>659.9</v>
    <v>664.2</v>
    <v>681.9</v>
    <v>664.8</v>
    <v>658.6</v>
    <v>677.8</v>
    <v>681.5</v>
    <v>711.2</v>
    <v>721.1</v>
    <v>718.7</v>
    <v>716.9</v>
    <v>707.7</v>
    <v>704.3</v>
    <v>710.4</v>
    <v>718.6</v>
    <v>665.5</v>
    <v>683.8</v>
    <v>681.4</v>
    <v>705.1</v>
    <v>693.5</v>
    <v>684</v>
    <v>695.3</v>
    <v>735.2</v>
    <v>717.5</v>
    <v>708.7</v>
    <v>700.5</v>
    <v>694.1</v>
    <v>690</v>
    <v>694.4</v>
    <v>695.9</v>
    <v>689.8</v>
    <v>681.9</v>
    <v>683.4</v>
    <v>687.9</v>
    <v>688.7</v>
    <v>687</v>
    <v>699</v>
    <v>700.6</v>
    <v>703.5</v>
    <v>707.8</v>
    <v>706.9</v>
    <v>708</v>
    <v>719.5</v>
    <v>740.8</v>
    <v>718.1</v>
    <v>717.4</v>
    <v>694.1</v>
    <v>710.3</v>
    <v>715.1</v>
    <v>685.9</v>
    <v>665.5</v>
    <v>681.3</v>
    <v>667.7</v>
    <v>680.8</v>
    <v>681.9</v>
    <v>668.8</v>
    <v>648.9</v>
    <v>644.79999999999995</v>
    <v>656.5</v>
    <v>653</v>
    <v>647.79999999999995</v>
    <v>656.3</v>
    <v>671.7</v>
    <v>679</v>
    <v>659.4</v>
    <v>652.20000000000005</v>
    <v>649.4</v>
    <v>643.5</v>
    <v>645</v>
    <v>628.79999999999995</v>
    <v>619.79999999999995</v>
    <v>616.20000000000005</v>
    <v>631.5</v>
    <v>632.6</v>
    <v>663.9</v>
    <v>666.6</v>
    <v>651.79999999999995</v>
    <v>643.1</v>
    <v>646.5</v>
    <v>620.20000000000005</v>
    <v>638.6</v>
    <v>637.1</v>
    <v>611.70000000000005</v>
    <v>619.5</v>
    <v>604.29999999999995</v>
    <v>558.6</v>
    <v>542</v>
    <v>535.20000000000005</v>
    <v>580.79999999999995</v>
    <v>551.79999999999995</v>
    <v>557.1</v>
    <v>564.6</v>
    <v>557.20000000000005</v>
    <v>588</v>
    <v>593.5</v>
    <v>604.5</v>
    <v>595.70000000000005</v>
    <v>596.70000000000005</v>
    <v>580.79999999999995</v>
    <v>577.20000000000005</v>
    <v>582.29999999999995</v>
    <v>584.29999999999995</v>
    <v>599.9</v>
    <v>586.4</v>
    <v>575.70000000000005</v>
    <v>575.29999999999995</v>
    <v>585.70000000000005</v>
    <v>584.6</v>
    <v>557.1</v>
    <v>548.4</v>
    <v>551.29999999999995</v>
    <v>535.29999999999995</v>
    <v>531.79999999999995</v>
    <v>526.29999999999995</v>
    <v>533.79999999999995</v>
    <v>529.9</v>
    <v>541.9</v>
    <v>553.1</v>
    <v>529.20000000000005</v>
    <v>506.2</v>
    <v>507.4</v>
    <v>507.2</v>
    <v>505.9</v>
    <v>513.1</v>
    <v>504.2</v>
    <v>490.3</v>
    <v>480.85</v>
    <v>470.9</v>
    <v>457.9</v>
    <v>442.45</v>
    <v>442.9</v>
    <v>459.6</v>
    <v>449</v>
    <v>460.1</v>
    <v>460.75</v>
    <v>470.35</v>
    <v>463.3</v>
    <v>454.1</v>
    <v>450.35</v>
    <v>455</v>
    <v>446.9</v>
    <v>452.1</v>
    <v>467.7</v>
    <v>489</v>
    <v>505.3</v>
    <v>509.7</v>
    <v>509.8</v>
    <v>520.5</v>
    <v>521</v>
    <v>526.1</v>
    <v>525</v>
    <v>523</v>
    <v>515</v>
    <v>510.4</v>
    <v>495.6</v>
    <v>491.3</v>
    <v>504</v>
    <v>489.15</v>
    <v>481.85</v>
    <v>484.4</v>
    <v>494.3</v>
    <v>487.9</v>
    <v>490</v>
    <v>502.5</v>
    <v>496.65</v>
    <v>503.6</v>
    <v>500.6</v>
    <v>490.1</v>
    <v>487.25</v>
    <v>490.4</v>
    <v>479.65</v>
    <v>489.45</v>
    <v>505.2</v>
    <v>501</v>
    <v>496.15</v>
    <v>504.9</v>
    <v>500</v>
    <v>496.75</v>
    <v>496.9</v>
    <v>510.8</v>
    <v>528.29999999999995</v>
    <v>526.79999999999995</v>
    <v>530.20000000000005</v>
    <v>531.29999999999995</v>
    <v>533</v>
    <v>524.9</v>
    <v>528</v>
    <v>556.1</v>
    <v>556.9</v>
    <v>552.9</v>
    <v>543.5</v>
    <v>553.4</v>
    <v>556.4</v>
    <v>543.6</v>
    <v>550.79999999999995</v>
    <v>545.9</v>
    <v>554</v>
    <v>559.70000000000005</v>
    <v>561</v>
    <v>561.29999999999995</v>
    <v>564.1</v>
    <v>563.5</v>
    <v>562.70000000000005</v>
    <v>558.1</v>
    <v>540.5</v>
    <v>538.70000000000005</v>
    <v>543.6</v>
    <v>543.5</v>
    <v>528.9</v>
    <v>517.1</v>
    <v>515.5</v>
    <v>503</v>
    <v>492.2</v>
    <v>496.1</v>
    <v>494.25</v>
    <v>499.5</v>
    <v>511.7</v>
    <v>515.4</v>
    <v>522.20000000000005</v>
    <v>530.1</v>
    <v>523.1</v>
    <v>519.1</v>
    <v>504.2</v>
    <v>494.15</v>
    <v>493.15</v>
    <v>495.4</v>
    <v>501.5</v>
    <v>495.5</v>
    <v>477.2</v>
    <v>473.05</v>
    <v>458.4</v>
    <v>462.7</v>
    <v>455.05</v>
    <v>458.55</v>
    <v>454.8</v>
    <v>480.5</v>
    <v>464.6</v>
    <v>456</v>
    <v>449.5</v>
    <v>443.55</v>
    <v>445.25</v>
    <v>445.45</v>
    <v>443.2</v>
    <v>448</v>
    <v>462.9</v>
    <v>465.5</v>
    <v>459</v>
    <v>469.6</v>
    <v>454.1</v>
    <v>456.4</v>
    <v>472.4</v>
    <v>477.2</v>
    <v>471.1</v>
    <v>463.75</v>
    <v>463.7</v>
    <v>476.45</v>
    <v>473.05</v>
    <v>470.15</v>
    <v>503.4</v>
    <v>505</v>
    <v>515.6</v>
    <v>512.20000000000005</v>
    <v>532</v>
    <v>543.6</v>
    <v>541.79999999999995</v>
    <v>547.20000000000005</v>
    <v>538</v>
    <v>540.4</v>
    <v>551.1</v>
    <v>549.6</v>
    <v>542.9</v>
    <v>546.1</v>
    <v>547.70000000000005</v>
    <v>545.29999999999995</v>
    <v>545.20000000000005</v>
    <v>552.6</v>
    <v>567.4</v>
    <v>567.1</v>
    <v>559.70000000000005</v>
    <v>546.20000000000005</v>
    <v>545.20000000000005</v>
    <v>522.6</v>
    <v>522.6</v>
    <v>523.5</v>
    <v>517.9</v>
    <v>524</v>
    <v>524.70000000000005</v>
    <v>495.5</v>
    <v>491.05</v>
    <v>485.85</v>
    <v>467.35</v>
    <v>481.35</v>
    <v>475.1</v>
    <v>471.95</v>
    <v>478.5</v>
    <v>476.3</v>
    <v>482.6</v>
    <v>475.5</v>
    <v>483.6</v>
    <v>489.1</v>
    <v>511</v>
    <v>518</v>
    <v>527.6</v>
    <v>526.5</v>
    <v>524.29999999999995</v>
    <v>543.4</v>
    <v>554</v>
    <v>563.6</v>
    <v>560.6</v>
    <v>555.1</v>
    <v>543.70000000000005</v>
    <v>530</v>
    <v>531.6</v>
    <v>537.29999999999995</v>
    <v>538.79999999999995</v>
    <v>534.20000000000005</v>
    <v>547.9</v>
    <v>557.70000000000005</v>
    <v>566</v>
    <v>570.5</v>
    <v>563.4</v>
    <v>592.29999999999995</v>
    <v>598.6</v>
    <v>576</v>
    <v>573.4</v>
    <v>567.9</v>
    <v>579.20000000000005</v>
    <v>559.5</v>
    <v>566.6</v>
    <v>561.4</v>
    <v>578.4</v>
    <v>596.70000000000005</v>
    <v>590</v>
    <v>591.1</v>
    <v>585.29999999999995</v>
    <v>576.9</v>
    <v>578.6</v>
    <v>553.79999999999995</v>
    <v>561.4</v>
    <v>555</v>
    <v>561.70000000000005</v>
    <v>571.70000000000005</v>
    <v>577.4</v>
    <v>578.9</v>
    <v>575.9</v>
    <v>579.9</v>
    <v>579</v>
    <v>573.6</v>
    <v>550.20000000000005</v>
    <v>565.20000000000005</v>
    <v>539.29999999999995</v>
    <v>552.9</v>
    <v>547.1</v>
    <v>556</v>
    <v>568</v>
    <v>572</v>
    <v>578.1</v>
    <v>580.5</v>
    <v>573.29999999999995</v>
    <v>575.4</v>
    <v>584.20000000000005</v>
    <v>594.6</v>
    <v>600</v>
    <v>593.70000000000005</v>
    <v>584.20000000000005</v>
    <v>565.5</v>
    <v>555.4</v>
    <v>556.9</v>
    <v>554.1</v>
    <v>568.6</v>
    <v>576</v>
    <v>567.9</v>
    <v>571.70000000000005</v>
    <v>572</v>
    <v>576.1</v>
    <v>578</v>
    <v>584.79999999999995</v>
    <v>585.20000000000005</v>
    <v>571.79999999999995</v>
    <v>579.79999999999995</v>
    <v>579.70000000000005</v>
    <v>562.79999999999995</v>
    <v>566.6</v>
    <v>558.5</v>
    <v>561.4</v>
    <v>564.5</v>
    <v>549.20000000000005</v>
    <v>541.5</v>
    <v>544.9</v>
    <v>545.4</v>
    <v>551.4</v>
    <v>546.5</v>
    <v>542</v>
    <v>544.79999999999995</v>
    <v>535.1</v>
    <v>542</v>
    <v>525.9</v>
    <v>513.5</v>
    <v>510.4</v>
    <v>517.70000000000005</v>
    <v>514.70000000000005</v>
    <v>513.29999999999995</v>
    <v>498.35</v>
    <v>496.2</v>
    <v>506.7</v>
    <v>501.9</v>
    <v>501.9</v>
    <v>504.8</v>
    <v>502.5</v>
    <v>504.7</v>
    <v>509.7</v>
    <v>514.9</v>
    <v>523</v>
    <v>516.4</v>
    <v>527.70000000000005</v>
    <v>518.79999999999995</v>
    <v>515.5</v>
    <v>511.2</v>
    <v>513</v>
    <v>502.2</v>
    <v>502.4</v>
    <v>505.7</v>
    <v>500</v>
    <v>501.3</v>
    <v>505.6</v>
    <v>504</v>
    <v>506</v>
    <v>491.4</v>
    <v>475.5</v>
    <v>477.6</v>
    <v>480.75</v>
    <v>488.25</v>
    <v>498.7</v>
    <v>501.6</v>
    <v>500</v>
    <v>490.25</v>
    <v>494</v>
    <v>530.4</v>
    <v>541.4</v>
    <v>541.29999999999995</v>
    <v>532.6</v>
    <v>531.70000000000005</v>
    <v>522</v>
    <v>537.4</v>
    <v>531.20000000000005</v>
    <v>523.6</v>
    <v>518.4</v>
    <v>511</v>
    <v>510</v>
    <v>514.5</v>
    <v>517.9</v>
    <v>514.6</v>
    <v>517</v>
    <v>528.4</v>
    <v>517.1</v>
    <v>514</v>
    <v>508.9</v>
    <v>506.7</v>
    <v>498.3</v>
    <v>492.6</v>
    <v>498.5</v>
    <v>501.4</v>
    <v>499.1</v>
    <v>490</v>
    <v>487.6</v>
    <v>494.4</v>
    <v>499</v>
    <v>498.3</v>
    <v>494.2</v>
    <v>488.8</v>
    <v>490.55</v>
    <v>479.8</v>
    <v>468.7</v>
    <v>462.85</v>
    <v>469.7</v>
    <v>468.15</v>
    <v>463.7</v>
    <v>461.85</v>
    <v>461</v>
    <v>469.1</v>
    <v>459.45</v>
    <v>456.85</v>
    <v>457.6</v>
    <v>453.6</v>
    <v>460.45</v>
    <v>439.55</v>
    <v>429.95</v>
    <v>427.25</v>
    <v>429.45</v>
    <v>431.9</v>
    <v>429.3</v>
    <v>421.65</v>
    <v>421.45</v>
    <v>421.45</v>
    <v>425.35</v>
    <v>419.65</v>
    <v>434.1</v>
    <v>427.95</v>
    <v>416.8</v>
    <v>406.8</v>
    <v>410</v>
    <v>409.5</v>
    <v>409.45</v>
    <v>410.65</v>
    <v>402.8</v>
    <v>403.5</v>
    <v>407.45</v>
    <v>393.3</v>
    <v>384.4</v>
    <v>383.5</v>
    <v>383</v>
    <v>383.2</v>
    <v>382</v>
    <v>395.8</v>
    <v>407.25</v>
    <v>398.7</v>
    <v>400.05</v>
    <v>403.25</v>
    <v>406.65</v>
    <v>393.1</v>
    <v>393.75</v>
    <v>408.1</v>
    <v>410.15</v>
    <v>399.1</v>
    <v>404.3</v>
    <v>403.2</v>
    <v>399.45</v>
    <v>403.8</v>
    <v>405.95</v>
    <v>406.45</v>
    <v>404.5</v>
    <v>394.05</v>
    <v>391</v>
    <v>393.7</v>
    <v>392.9</v>
    <v>400.05</v>
    <v>398.6</v>
    <v>404.3</v>
    <v>403.4</v>
    <v>413.8</v>
    <v>409.5</v>
    <v>410.45</v>
    <v>409</v>
    <v>427.05</v>
    <v>417.85</v>
    <v>407.35</v>
    <v>405.95</v>
    <v>406.45</v>
    <v>401.65</v>
    <v>397.8</v>
    <v>402.8</v>
    <v>398.25</v>
    <v>399</v>
    <v>393.05</v>
    <v>381.15</v>
    <v>379.45</v>
    <v>378.4</v>
    <v>385.45</v>
    <v>384</v>
    <v>381.7</v>
    <v>371.15</v>
    <v>366.7</v>
    <v>362.45</v>
    <v>358.7</v>
    <v>346.1</v>
    <v>353.6</v>
    <v>350.5</v>
    <v>353.85</v>
    <v>360</v>
    <v>364.75</v>
    <v>361</v>
    <v>384.8</v>
    <v>384.85</v>
    <v>385.9</v>
    <v>383.25</v>
    <v>378.35</v>
    <v>376.6</v>
    <v>384.15</v>
    <v>391.7</v>
    <v>390.25</v>
    <v>409.4</v>
    <v>413.1</v>
    <v>411.9</v>
    <v>410.9</v>
    <v>416.1</v>
    <v>423.35</v>
    <v>428.1</v>
    <v>428</v>
    <v>428.2</v>
    <v>429.7</v>
    <v>434.5</v>
    <v>425.65</v>
    <v>428</v>
    <v>433.6</v>
    <v>426</v>
    <v>425.05</v>
    <v>423.95</v>
    <v>415.75</v>
    <v>411</v>
    <v>411.15</v>
    <v>411.45</v>
    <v>417.4</v>
    <v>420.15</v>
    <v>426.15</v>
    <v>423.6</v>
    <v>426.2</v>
    <v>426.15</v>
    <v>423.45</v>
    <v>425.95</v>
    <v>375.2</v>
    <v>371.3</v>
    <v>358.05</v>
    <v>353.75</v>
    <v>364.9</v>
    <v>366.6</v>
    <v>366.35</v>
    <v>366.85</v>
    <v>366.45</v>
    <v>369.3</v>
    <v>362.8</v>
    <v>365.2</v>
    <v>364.2</v>
    <v>356.95</v>
    <v>355.1</v>
    <v>350.5</v>
    <v>350.2</v>
    <v>340.3</v>
    <v>341</v>
    <v>340.5</v>
    <v>339.1</v>
    <v>346.3</v>
    <v>350.2</v>
    <v>326.14999999999998</v>
    <v>327.3</v>
    <v>337.95</v>
    <v>335.65</v>
    <v>330</v>
    <v>322.8</v>
    <v>328.55</v>
    <v>326.8</v>
    <v>329.85</v>
    <v>331.1</v>
    <v>333.25</v>
    <v>332.45</v>
    <v>332.5</v>
    <v>338.85</v>
    <v>336.7</v>
    <v>341.25</v>
    <v>332.05</v>
    <v>335.9</v>
    <v>333.3</v>
    <v>330.15</v>
    <v>332.65</v>
    <v>332.45</v>
    <v>333.2</v>
    <v>331.15</v>
    <v>323.5</v>
    <v>320.60000000000002</v>
    <v>317.2</v>
    <v>322.14999999999998</v>
    <v>322.3</v>
    <v>323.25</v>
    <v>325.95</v>
    <v>328.1</v>
    <v>327.95</v>
    <v>319.35000000000002</v>
    <v>316.8</v>
    <v>314.55</v>
    <v>302.5</v>
    <v>304.64999999999998</v>
    <v>310.7</v>
    <v>308.60000000000002</v>
    <v>316.14999999999998</v>
    <v>320.10000000000002</v>
    <v>324.2</v>
    <v>325.14999999999998</v>
    <v>326.5</v>
    <v>341.75</v>
    <v>338.5</v>
    <v>336</v>
    <v>329.35</v>
    <v>330.6</v>
    <v>335.85</v>
    <v>335.05</v>
    <v>325.7</v>
    <v>321.89999999999998</v>
    <v>324.95</v>
    <v>331.35</v>
    <v>339.2</v>
    <v>321.3</v>
    <v>311.35000000000002</v>
    <v>314.05</v>
    <v>317.7</v>
    <v>315.05</v>
    <v>318.89999999999998</v>
    <v>314.89999999999998</v>
    <v>300.60000000000002</v>
    <v>278.14999999999998</v>
    <v>284.2</v>
    <v>283</v>
    <v>287.39999999999998</v>
    <v>284.5</v>
    <v>277.10000000000002</v>
    <v>272.39999999999998</v>
    <v>265.35000000000002</v>
    <v>258.5</v>
    <v>260</v>
    <v>259.14999999999998</v>
    <v>254.55</v>
    <v>249.85</v>
    <v>252.05</v>
    <v>251.15</v>
    <v>255.7</v>
    <v>254.5</v>
    <v>261</v>
    <v>258.5</v>
    <v>258.60000000000002</v>
    <v>259.8</v>
    <v>260</v>
    <v>260.10000000000002</v>
    <v>259.45</v>
    <v>256.39999999999998</v>
    <v>258.35000000000002</v>
    <v>259</v>
    <v>256.85000000000002</v>
    <v>254.15</v>
    <v>248.5</v>
    <v>244.95</v>
    <v>236.25</v>
    <v>230.3</v>
    <v>229.3</v>
    <v>229.8</v>
    <v>228.05</v>
    <v>229</v>
    <v>225.55</v>
    <v>229.65</v>
    <v>227</v>
    <v>233</v>
    <v>225.25</v>
    <v>221.9</v>
    <v>228.95</v>
    <v>228.95</v>
    <v>250.95</v>
    <v>266.85000000000002</v>
    <v>256.85000000000002</v>
    <v>249.5</v>
    <v>243.45</v>
    <v>238.05</v>
    <v>236.55</v>
    <v>247.35</v>
    <v>236.35</v>
    <v>240</v>
    <v>240.4</v>
    <v>239.15</v>
    <v>230</v>
    <v>230.4</v>
    <v>228.5</v>
    <v>230</v>
    <v>238.05</v>
    <v>232.45</v>
    <v>234.4</v>
    <v>230.95</v>
    <v>235.65</v>
    <v>234.95</v>
    <v>240.8</v>
    <v>237.15</v>
    <v>229.5</v>
    <v>228.85</v>
    <v>230.7</v>
    <v>233.7</v>
    <v>230.75</v>
    <v>230.6</v>
    <v>240.1</v>
    <v>221</v>
    <v>223.9</v>
    <v>211</v>
    <v>212.7</v>
    <v>221.15</v>
    <v>222.7</v>
    <v>220.1</v>
    <v>215.2</v>
    <v>214.95</v>
    <v>208.45</v>
    <v>210.1</v>
    <v>221.7</v>
    <v>223.4</v>
    <v>221.75</v>
    <v>219.8</v>
    <v>220.75</v>
    <v>222.65</v>
    <v>221.05</v>
    <v>225.05</v>
    <v>224.8</v>
    <v>238.2</v>
    <v>246.5</v>
    <v>241.05</v>
    <v>239.65</v>
    <v>242</v>
    <v>244.05</v>
    <v>239.65</v>
    <v>239.15</v>
    <v>237.15</v>
    <v>234.75</v>
    <v>234.2</v>
    <v>235.6</v>
    <v>234.2</v>
    <v>237.95</v>
    <v>237.1</v>
    <v>238.25</v>
    <v>235.85</v>
    <v>224.35</v>
    <v>229.85</v>
    <v>231.85</v>
    <v>226.7</v>
    <v>228.75</v>
    <v>227.8</v>
    <v>227.4</v>
    <v>220.5</v>
    <v>223.25</v>
    <v>237.05</v>
    <v>242.7</v>
    <v>247.55</v>
    <v>248.85</v>
    <v>245</v>
    <v>247.2</v>
    <v>258.3</v>
    <v>262.55</v>
    <v>260.3</v>
    <v>246.25</v>
    <v>255.95</v>
    <v>253.45</v>
  </a>
  <a r="1" c="1304">
    <v>592.70000000000005</v>
    <v>595</v>
    <v>595.70000000000005</v>
    <v>593.5</v>
    <v>585</v>
    <v>598</v>
    <v>597</v>
    <v>591.70000000000005</v>
    <v>590</v>
    <v>594.79999999999995</v>
    <v>594.20000000000005</v>
    <v>613.4</v>
    <v>611.70000000000005</v>
    <v>585</v>
    <v>592</v>
    <v>587</v>
    <v>579.70000000000005</v>
    <v>547.6</v>
    <v>555</v>
    <v>559.9</v>
    <v>556.9</v>
    <v>563.70000000000005</v>
    <v>555</v>
    <v>555</v>
    <v>568.70000000000005</v>
    <v>577.70000000000005</v>
    <v>566</v>
    <v>562</v>
    <v>566.20000000000005</v>
    <v>579</v>
    <v>594</v>
    <v>595</v>
    <v>578</v>
    <v>571.1</v>
    <v>574.79999999999995</v>
    <v>585.5</v>
    <v>561.1</v>
    <v>535.6</v>
    <v>537</v>
    <v>519.29999999999995</v>
    <v>518</v>
    <v>493.05</v>
    <v>517.29999999999995</v>
    <v>510</v>
    <v>516</v>
    <v>518.1</v>
    <v>489.5</v>
    <v>441.95</v>
    <v>463.55</v>
    <v>451.85</v>
    <v>410</v>
    <v>398.8</v>
    <v>372.65</v>
    <v>395.1</v>
    <v>376.2</v>
    <v>362.4</v>
    <v>400</v>
    <v>395</v>
    <v>424.85</v>
    <v>467.35</v>
    <v>457.95</v>
    <v>475</v>
    <v>479.85</v>
    <v>485</v>
    <v>474</v>
    <v>455.55</v>
    <v>451.7</v>
    <v>469</v>
    <v>480</v>
    <v>474.75</v>
    <v>480</v>
    <v>475.75</v>
    <v>489</v>
    <v>475.25</v>
    <v>493.95</v>
    <v>508.6</v>
    <v>505.5</v>
    <v>461</v>
    <v>467</v>
    <v>450</v>
    <v>455.8</v>
    <v>463.6</v>
    <v>468.8</v>
    <v>476</v>
    <v>458.4</v>
    <v>458.2</v>
    <v>451</v>
    <v>434</v>
    <v>448</v>
    <v>448.8</v>
    <v>438.1</v>
    <v>431.4</v>
    <v>420</v>
    <v>418.1</v>
    <v>415.7</v>
    <v>435</v>
    <v>437.85</v>
    <v>431</v>
    <v>424</v>
    <v>428</v>
    <v>438.55</v>
    <v>450.4</v>
    <v>473.95</v>
    <v>477.1</v>
    <v>480</v>
    <v>481.75</v>
    <v>492.2</v>
    <v>503.6</v>
    <v>511.9</v>
    <v>531.1</v>
    <v>523.9</v>
    <v>528.9</v>
    <v>511.3</v>
    <v>482</v>
    <v>473.55</v>
    <v>491</v>
    <v>498.05</v>
    <v>506.5</v>
    <v>515.1</v>
    <v>503</v>
    <v>498</v>
    <v>493.2</v>
    <v>473.7</v>
    <v>478.4</v>
    <v>475.55</v>
    <v>485</v>
    <v>485</v>
    <v>485.85</v>
    <v>495.8</v>
    <v>504.7</v>
    <v>498.8</v>
    <v>495.1</v>
    <v>496.85</v>
    <v>492.6</v>
    <v>505</v>
    <v>505</v>
    <v>510.8</v>
    <v>518.5</v>
    <v>517.5</v>
    <v>513.9</v>
    <v>520</v>
    <v>521.5</v>
    <v>508.3</v>
    <v>496.5</v>
    <v>493.15</v>
    <v>487.5</v>
    <v>509.8</v>
    <v>500.1</v>
    <v>492.15</v>
    <v>482.75</v>
    <v>492</v>
    <v>490.55</v>
    <v>489.65</v>
    <v>480.45</v>
    <v>487.95</v>
    <v>485.8</v>
    <v>492.7</v>
    <v>502</v>
    <v>505.9</v>
    <v>496.05</v>
    <v>496.6</v>
    <v>499.8</v>
    <v>494.25</v>
    <v>495.6</v>
    <v>500</v>
    <v>506</v>
    <v>508.3</v>
    <v>521</v>
    <v>519.9</v>
    <v>518</v>
    <v>516.70000000000005</v>
    <v>531</v>
    <v>558.79999999999995</v>
    <v>548.9</v>
    <v>558.6</v>
    <v>562.4</v>
    <v>551.9</v>
    <v>553.29999999999995</v>
    <v>560.4</v>
    <v>577</v>
    <v>578</v>
    <v>589.9</v>
    <v>589.4</v>
    <v>596.6</v>
    <v>584.9</v>
    <v>579.5</v>
    <v>578.5</v>
    <v>568</v>
    <v>570.70000000000005</v>
    <v>572.9</v>
    <v>571.4</v>
    <v>571</v>
    <v>576.20000000000005</v>
    <v>571.6</v>
    <v>582</v>
    <v>584.1</v>
    <v>580.9</v>
    <v>585.70000000000005</v>
    <v>577.70000000000005</v>
    <v>582.70000000000005</v>
    <v>587.79999999999995</v>
    <v>589.9</v>
    <v>574.5</v>
    <v>585</v>
    <v>589.5</v>
    <v>588</v>
    <v>591</v>
    <v>572.20000000000005</v>
    <v>557.6</v>
    <v>548.20000000000005</v>
    <v>546.5</v>
    <v>532.20000000000005</v>
    <v>520.5</v>
    <v>511.2</v>
    <v>520</v>
    <v>533</v>
    <v>534.6</v>
    <v>558</v>
    <v>562.4</v>
    <v>576.4</v>
    <v>595.9</v>
    <v>613.20000000000005</v>
    <v>616.70000000000005</v>
    <v>606</v>
    <v>615.9</v>
    <v>619.4</v>
    <v>620</v>
    <v>620.6</v>
    <v>610.79999999999995</v>
    <v>617.4</v>
    <v>614.79999999999995</v>
    <v>606</v>
    <v>606.79999999999995</v>
    <v>602.4</v>
    <v>603.1</v>
    <v>609.20000000000005</v>
    <v>607.9</v>
    <v>606.70000000000005</v>
    <v>605</v>
    <v>598</v>
    <v>582.6</v>
    <v>585</v>
    <v>576.1</v>
    <v>572.5</v>
    <v>574.6</v>
    <v>565</v>
    <v>572.9</v>
    <v>561</v>
    <v>570.29999999999995</v>
    <v>549.4</v>
    <v>548.70000000000005</v>
    <v>558.29999999999995</v>
    <v>558.1</v>
    <v>558.79999999999995</v>
    <v>575.5</v>
    <v>579</v>
    <v>587.9</v>
    <v>598.5</v>
    <v>576.9</v>
    <v>574.9</v>
    <v>579.6</v>
    <v>582.70000000000005</v>
    <v>582.70000000000005</v>
    <v>580</v>
    <v>575.5</v>
    <v>571.9</v>
    <v>565.1</v>
    <v>561</v>
    <v>566</v>
    <v>551</v>
    <v>560.29999999999995</v>
    <v>547.9</v>
    <v>544</v>
    <v>534.9</v>
    <v>552.20000000000005</v>
    <v>538</v>
    <v>547.70000000000005</v>
    <v>543.29999999999995</v>
    <v>548.5</v>
    <v>555</v>
    <v>541.9</v>
    <v>543.6</v>
    <v>553.1</v>
    <v>548</v>
    <v>558.20000000000005</v>
    <v>552.29999999999995</v>
    <v>547</v>
    <v>550.6</v>
    <v>566.20000000000005</v>
    <v>525.79999999999995</v>
    <v>530</v>
    <v>533.20000000000005</v>
    <v>529</v>
    <v>523.29999999999995</v>
    <v>522.4</v>
    <v>527</v>
    <v>522</v>
    <v>534</v>
    <v>545</v>
    <v>560</v>
    <v>550</v>
    <v>540.1</v>
    <v>541.1</v>
    <v>555</v>
    <v>561.20000000000005</v>
    <v>585.4</v>
    <v>590</v>
    <v>599.4</v>
    <v>607</v>
    <v>603.20000000000005</v>
    <v>604.9</v>
    <v>603</v>
    <v>591</v>
    <v>573.5</v>
    <v>571</v>
    <v>565.20000000000005</v>
    <v>565</v>
    <v>567.20000000000005</v>
    <v>581.4</v>
    <v>591</v>
    <v>598.4</v>
    <v>608</v>
    <v>595.20000000000005</v>
    <v>597.5</v>
    <v>605.9</v>
    <v>612.20000000000005</v>
    <v>615</v>
    <v>633.70000000000005</v>
    <v>632.79999999999995</v>
    <v>630.1</v>
    <v>636.29999999999995</v>
    <v>641.6</v>
    <v>639.5</v>
    <v>654.6</v>
    <v>647.29999999999995</v>
    <v>648.6</v>
    <v>647.5</v>
    <v>649.6</v>
    <v>653.79999999999995</v>
    <v>663.9</v>
    <v>669.1</v>
    <v>675</v>
    <v>680</v>
    <v>687.4</v>
    <v>693.5</v>
    <v>697</v>
    <v>694.8</v>
    <v>694.6</v>
    <v>687</v>
    <v>706.9</v>
    <v>710</v>
    <v>710.1</v>
    <v>706.4</v>
    <v>713.4</v>
    <v>722.3</v>
    <v>724</v>
    <v>728</v>
    <v>739.9</v>
    <v>737</v>
    <v>749.2</v>
    <v>750</v>
    <v>748</v>
    <v>746</v>
    <v>742</v>
    <v>737.7</v>
    <v>733.8</v>
    <v>743.4</v>
    <v>748.4</v>
    <v>740</v>
    <v>747.3</v>
    <v>746.1</v>
    <v>749</v>
    <v>748.7</v>
    <v>759.1</v>
    <v>748.5</v>
    <v>759.3</v>
    <v>754.5</v>
    <v>743.8</v>
    <v>755.6</v>
    <v>757</v>
    <v>748.1</v>
    <v>756.6</v>
    <v>741.2</v>
    <v>739.5</v>
    <v>732</v>
    <v>733.6</v>
    <v>729.5</v>
    <v>732.6</v>
    <v>717.7</v>
    <v>730.9</v>
    <v>735.2</v>
    <v>744</v>
    <v>749.5</v>
    <v>744</v>
    <v>722.2</v>
    <v>716</v>
    <v>721</v>
    <v>729.7</v>
    <v>730.3</v>
    <v>743.7</v>
    <v>743</v>
    <v>719.4</v>
    <v>762</v>
    <v>755.6</v>
    <v>763.3</v>
    <v>775</v>
    <v>779.1</v>
    <v>779.1</v>
    <v>780.5</v>
    <v>784.2</v>
    <v>788.1</v>
    <v>792</v>
    <v>790</v>
    <v>795</v>
    <v>781.2</v>
    <v>746.6</v>
    <v>745.3</v>
    <v>699.6</v>
    <v>651</v>
    <v>672</v>
    <v>677</v>
    <v>676.1</v>
    <v>670</v>
    <v>672.4</v>
    <v>669.4</v>
    <v>675</v>
    <v>680</v>
    <v>685.8</v>
    <v>696.3</v>
    <v>684</v>
    <v>695</v>
    <v>697.2</v>
    <v>695</v>
    <v>699.4</v>
    <v>697.6</v>
    <v>670.4</v>
    <v>658</v>
    <v>633.9</v>
    <v>631.9</v>
    <v>622.29999999999995</v>
    <v>624</v>
    <v>635.5</v>
    <v>649.29999999999995</v>
    <v>650.79999999999995</v>
    <v>639</v>
    <v>620</v>
    <v>621</v>
    <v>624</v>
    <v>609</v>
    <v>606.5</v>
    <v>620.1</v>
    <v>615.5</v>
    <v>623.4</v>
    <v>635.70000000000005</v>
    <v>628</v>
    <v>626</v>
    <v>635.1</v>
    <v>648.9</v>
    <v>668</v>
    <v>663.1</v>
    <v>657</v>
    <v>625</v>
    <v>657</v>
    <v>642.4</v>
    <v>648.70000000000005</v>
    <v>644.70000000000005</v>
    <v>646.1</v>
    <v>646.6</v>
    <v>645.5</v>
    <v>653.9</v>
    <v>652.6</v>
    <v>644</v>
    <v>650</v>
    <v>648.6</v>
    <v>659.6</v>
    <v>662.3</v>
    <v>681.9</v>
    <v>659.9</v>
    <v>665.6</v>
    <v>677.5</v>
    <v>698</v>
    <v>716.3</v>
    <v>722.1</v>
    <v>718.9</v>
    <v>718.2</v>
    <v>701</v>
    <v>704</v>
    <v>710.4</v>
    <v>683.4</v>
    <v>669</v>
    <v>672.9</v>
    <v>689.7</v>
    <v>692.4</v>
    <v>699.7</v>
    <v>687.7</v>
    <v>703.2</v>
    <v>733</v>
    <v>721.1</v>
    <v>701</v>
    <v>702.3</v>
    <v>697.1</v>
    <v>695</v>
    <v>711.5</v>
    <v>691.5</v>
    <v>670.1</v>
    <v>693.1</v>
    <v>686</v>
    <v>689.5</v>
    <v>690.1</v>
    <v>686</v>
    <v>697.9</v>
    <v>700.9</v>
    <v>701.5</v>
    <v>706.9</v>
    <v>709</v>
    <v>713</v>
    <v>715.6</v>
    <v>723.3</v>
    <v>716.2</v>
    <v>734.8</v>
    <v>704.2</v>
    <v>718</v>
    <v>708.9</v>
    <v>676.3</v>
    <v>670.3</v>
    <v>678.3</v>
    <v>670</v>
    <v>684.9</v>
    <v>670.1</v>
    <v>665</v>
    <v>665.2</v>
    <v>650.70000000000005</v>
    <v>641.9</v>
    <v>667.1</v>
    <v>656.5</v>
    <v>662.7</v>
    <v>686</v>
    <v>670.7</v>
    <v>663.5</v>
    <v>655</v>
    <v>649.29999999999995</v>
    <v>647</v>
    <v>649.5</v>
    <v>621</v>
    <v>600.29999999999995</v>
    <v>613.9</v>
    <v>634.9</v>
    <v>668</v>
    <v>666.3</v>
    <v>674</v>
    <v>636.1</v>
    <v>643.5</v>
    <v>613.79999999999995</v>
    <v>622.5</v>
    <v>627.9</v>
    <v>635.1</v>
    <v>605.79999999999995</v>
    <v>616</v>
    <v>595</v>
    <v>527.20000000000005</v>
    <v>530.5</v>
    <v>557.4</v>
    <v>577.79999999999995</v>
    <v>552</v>
    <v>561.70000000000005</v>
    <v>553.29999999999995</v>
    <v>577.70000000000005</v>
    <v>591</v>
    <v>595</v>
    <v>599</v>
    <v>591.20000000000005</v>
    <v>596.5</v>
    <v>584.1</v>
    <v>578.4</v>
    <v>582.79999999999995</v>
    <v>592</v>
    <v>598.70000000000005</v>
    <v>586</v>
    <v>577.70000000000005</v>
    <v>577.4</v>
    <v>581.5</v>
    <v>583.6</v>
    <v>557.9</v>
    <v>555</v>
    <v>547.5</v>
    <v>524.5</v>
    <v>531</v>
    <v>530</v>
    <v>529.79999999999995</v>
    <v>530.70000000000005</v>
    <v>541</v>
    <v>516</v>
    <v>518</v>
    <v>512.4</v>
    <v>501.4</v>
    <v>512</v>
    <v>511</v>
    <v>504.6</v>
    <v>500</v>
    <v>491.85</v>
    <v>494.15</v>
    <v>469</v>
    <v>454.45</v>
    <v>451.35</v>
    <v>451.75</v>
    <v>447</v>
    <v>454.85</v>
    <v>458.35</v>
    <v>467.35</v>
    <v>470.7</v>
    <v>459.5</v>
    <v>455</v>
    <v>457.95</v>
    <v>450.3</v>
    <v>451.35</v>
    <v>453.4</v>
    <v>471.4</v>
    <v>495.5</v>
    <v>503</v>
    <v>508.9</v>
    <v>511</v>
    <v>524.9</v>
    <v>527.9</v>
    <v>523</v>
    <v>529.6</v>
    <v>517.5</v>
    <v>511.2</v>
    <v>503</v>
    <v>496.35</v>
    <v>502.7</v>
    <v>501.1</v>
    <v>492.15</v>
    <v>487.35</v>
    <v>487.65</v>
    <v>486</v>
    <v>483.6</v>
    <v>493</v>
    <v>510</v>
    <v>504</v>
    <v>493.6</v>
    <v>492.2</v>
    <v>486.6</v>
    <v>490.65</v>
    <v>494.55</v>
    <v>488.3</v>
    <v>495.5</v>
    <v>507.5</v>
    <v>485.8</v>
    <v>491.65</v>
    <v>500.6</v>
    <v>498.65</v>
    <v>494.2</v>
    <v>501.6</v>
    <v>506.6</v>
    <v>531</v>
    <v>526</v>
    <v>525.5</v>
    <v>530.20000000000005</v>
    <v>531.29999999999995</v>
    <v>521.1</v>
    <v>530</v>
    <v>560</v>
    <v>557</v>
    <v>548</v>
    <v>539.29999999999995</v>
    <v>556.79999999999995</v>
    <v>557</v>
    <v>547.70000000000005</v>
    <v>551.4</v>
    <v>541.70000000000005</v>
    <v>557.4</v>
    <v>558</v>
    <v>561</v>
    <v>561.79999999999995</v>
    <v>565.9</v>
    <v>563.9</v>
    <v>558</v>
    <v>555</v>
    <v>535.5</v>
    <v>535</v>
    <v>549.4</v>
    <v>548.1</v>
    <v>520.5</v>
    <v>519.6</v>
    <v>519</v>
    <v>494.5</v>
    <v>498.4</v>
    <v>486.55</v>
    <v>493</v>
    <v>496.45</v>
    <v>513</v>
    <v>514.70000000000005</v>
    <v>526.4</v>
    <v>535</v>
    <v>518</v>
    <v>517.79999999999995</v>
    <v>499.5</v>
    <v>492.35</v>
    <v>497.2</v>
    <v>490.45</v>
    <v>490.3</v>
    <v>495.6</v>
    <v>474.25</v>
    <v>468.15</v>
    <v>451.8</v>
    <v>461.5</v>
    <v>457</v>
    <v>454</v>
    <v>461</v>
    <v>477.35</v>
    <v>467.5</v>
    <v>452</v>
    <v>441.75</v>
    <v>440.65</v>
    <v>446</v>
    <v>444.95</v>
    <v>452</v>
    <v>447</v>
    <v>469.65</v>
    <v>465.5</v>
    <v>461</v>
    <v>457.05</v>
    <v>455.5</v>
    <v>457.95</v>
    <v>472.75</v>
    <v>473.6</v>
    <v>465.05</v>
    <v>465.8</v>
    <v>473</v>
    <v>479.45</v>
    <v>468.3</v>
    <v>482</v>
    <v>502.5</v>
    <v>503.6</v>
    <v>512.6</v>
    <v>507.3</v>
    <v>558</v>
    <v>543.6</v>
    <v>544.70000000000005</v>
    <v>545.6</v>
    <v>540.20000000000005</v>
    <v>544.20000000000005</v>
    <v>546.5</v>
    <v>549.5</v>
    <v>554</v>
    <v>541</v>
    <v>546.5</v>
    <v>538.20000000000005</v>
    <v>555</v>
    <v>555.70000000000005</v>
    <v>573</v>
    <v>563</v>
    <v>559.5</v>
    <v>544.9</v>
    <v>535.6</v>
    <v>523.4</v>
    <v>527</v>
    <v>519.9</v>
    <v>522.1</v>
    <v>523</v>
    <v>511.1</v>
    <v>492</v>
    <v>489.75</v>
    <v>474.25</v>
    <v>471.85</v>
    <v>481.05</v>
    <v>475.6</v>
    <v>476.45</v>
    <v>480.15</v>
    <v>474</v>
    <v>479.6</v>
    <v>480</v>
    <v>484</v>
    <v>491.5</v>
    <v>505.7</v>
    <v>519</v>
    <v>527.20000000000005</v>
    <v>525.29999999999995</v>
    <v>528</v>
    <v>545.1</v>
    <v>557.1</v>
    <v>560.70000000000005</v>
    <v>557.79999999999995</v>
    <v>552.29999999999995</v>
    <v>541</v>
    <v>535.4</v>
    <v>534.79999999999995</v>
    <v>540.29999999999995</v>
    <v>539.20000000000005</v>
    <v>540.79999999999995</v>
    <v>544.9</v>
    <v>555.79999999999995</v>
    <v>566</v>
    <v>572.6</v>
    <v>572.29999999999995</v>
    <v>590</v>
    <v>592.5</v>
    <v>579.5</v>
    <v>579.70000000000005</v>
    <v>575</v>
    <v>575</v>
    <v>559.5</v>
    <v>570.5</v>
    <v>538.20000000000005</v>
    <v>587</v>
    <v>590.20000000000005</v>
    <v>589.1</v>
    <v>588.70000000000005</v>
    <v>582.1</v>
    <v>579.4</v>
    <v>580.20000000000005</v>
    <v>556.29999999999995</v>
    <v>558</v>
    <v>567</v>
    <v>556.70000000000005</v>
    <v>571.70000000000005</v>
    <v>585.20000000000005</v>
    <v>573.20000000000005</v>
    <v>572.29999999999995</v>
    <v>578.6</v>
    <v>571</v>
    <v>572.5</v>
    <v>551.4</v>
    <v>563.5</v>
    <v>549.79999999999995</v>
    <v>557.20000000000005</v>
    <v>545.20000000000005</v>
    <v>562.20000000000005</v>
    <v>567.29999999999995</v>
    <v>569.4</v>
    <v>575.9</v>
    <v>585.5</v>
    <v>582</v>
    <v>581</v>
    <v>590.6</v>
    <v>598.4</v>
    <v>599.6</v>
    <v>593.79999999999995</v>
    <v>581.70000000000005</v>
    <v>560.70000000000005</v>
    <v>559.1</v>
    <v>556.9</v>
    <v>565</v>
    <v>570.70000000000005</v>
    <v>579.6</v>
    <v>569.20000000000005</v>
    <v>572</v>
    <v>569</v>
    <v>572.20000000000005</v>
    <v>578.70000000000005</v>
    <v>580.9</v>
    <v>580</v>
    <v>571.9</v>
    <v>579.29999999999995</v>
    <v>572.29999999999995</v>
    <v>565.70000000000005</v>
    <v>564.20000000000005</v>
    <v>563.9</v>
    <v>561.4</v>
    <v>565.79999999999995</v>
    <v>552</v>
    <v>542.6</v>
    <v>550.29999999999995</v>
    <v>547.70000000000005</v>
    <v>549.79999999999995</v>
    <v>543.70000000000005</v>
    <v>540.70000000000005</v>
    <v>546.1</v>
    <v>534.9</v>
    <v>540</v>
    <v>518.1</v>
    <v>515</v>
    <v>512.5</v>
    <v>520.70000000000005</v>
    <v>519.1</v>
    <v>502</v>
    <v>503.6</v>
    <v>501.4</v>
    <v>506.6</v>
    <v>500</v>
    <v>499.9</v>
    <v>498</v>
    <v>502.5</v>
    <v>509.2</v>
    <v>514.6</v>
    <v>515</v>
    <v>519.9</v>
    <v>519.6</v>
    <v>524.79999999999995</v>
    <v>517.4</v>
    <v>512</v>
    <v>506</v>
    <v>509.7</v>
    <v>501.1</v>
    <v>504.6</v>
    <v>509.3</v>
    <v>493.55</v>
    <v>503</v>
    <v>509</v>
    <v>505</v>
    <v>500.5</v>
    <v>486.8</v>
    <v>477.65</v>
    <v>475</v>
    <v>486.25</v>
    <v>491.1</v>
    <v>503</v>
    <v>495</v>
    <v>489.75</v>
    <v>490.8</v>
    <v>518.70000000000005</v>
    <v>527</v>
    <v>541.29999999999995</v>
    <v>539.1</v>
    <v>535.9</v>
    <v>524</v>
    <v>531.6</v>
    <v>540.1</v>
    <v>529.4</v>
    <v>520.20000000000005</v>
    <v>510</v>
    <v>504.8</v>
    <v>513.5</v>
    <v>512</v>
    <v>514.5</v>
    <v>523.20000000000005</v>
    <v>521.79999999999995</v>
    <v>524.79999999999995</v>
    <v>515.4</v>
    <v>514.4</v>
    <v>507.8</v>
    <v>503.9</v>
    <v>495.6</v>
    <v>492.4</v>
    <v>501.7</v>
    <v>504</v>
    <v>504.3</v>
    <v>488.9</v>
    <v>491.95</v>
    <v>497.7</v>
    <v>501</v>
    <v>500.3</v>
    <v>492.9</v>
    <v>493.6</v>
    <v>486.05</v>
    <v>476.15</v>
    <v>466.3</v>
    <v>465</v>
    <v>472</v>
    <v>471.55</v>
    <v>462.05</v>
    <v>460.5</v>
    <v>475</v>
    <v>468.45</v>
    <v>457.2</v>
    <v>450.2</v>
    <v>452.65</v>
    <v>449.95</v>
    <v>451</v>
    <v>432.95</v>
    <v>432.6</v>
    <v>423.9</v>
    <v>437.15</v>
    <v>433</v>
    <v>425</v>
    <v>414.35</v>
    <v>417.75</v>
    <v>421.45</v>
    <v>421.85</v>
    <v>424.35</v>
    <v>418.65</v>
    <v>431.15</v>
    <v>415.5</v>
    <v>406.75</v>
    <v>407.95</v>
    <v>410.25</v>
    <v>405.4</v>
    <v>405</v>
    <v>402.8</v>
    <v>403.9</v>
    <v>391</v>
    <v>388.1</v>
    <v>384.4</v>
    <v>385.55</v>
    <v>379.55</v>
    <v>382.1</v>
    <v>389</v>
    <v>403.45</v>
    <v>408.3</v>
    <v>397.15</v>
    <v>397.9</v>
    <v>401.8</v>
    <v>401.1</v>
    <v>396</v>
    <v>393.2</v>
    <v>410.85</v>
    <v>402.85</v>
    <v>400.95</v>
    <v>404.55</v>
    <v>401.4</v>
    <v>399.4</v>
    <v>402.65</v>
    <v>405.5</v>
    <v>406.5</v>
    <v>399.2</v>
    <v>390.95</v>
    <v>391.25</v>
    <v>392.85</v>
    <v>395.3</v>
    <v>398.25</v>
    <v>400.7</v>
    <v>400.15</v>
    <v>403.4</v>
    <v>413.2</v>
    <v>411.85</v>
    <v>406.4</v>
    <v>424</v>
    <v>428.55</v>
    <v>412.05</v>
    <v>406.35</v>
    <v>407</v>
    <v>404.5</v>
    <v>397.85</v>
    <v>398.9</v>
    <v>403.1</v>
    <v>399.5</v>
    <v>400.1</v>
    <v>391.6</v>
    <v>381.15</v>
    <v>376.9</v>
    <v>377.25</v>
    <v>388.5</v>
    <v>382.95</v>
    <v>382.6</v>
    <v>356.3</v>
    <v>363.35</v>
    <v>358.3</v>
    <v>350.85</v>
    <v>358</v>
    <v>354.55</v>
    <v>355.4</v>
    <v>357.2</v>
    <v>366.3</v>
    <v>362.95</v>
    <v>371.55</v>
    <v>382.7</v>
    <v>386.05</v>
    <v>385.9</v>
    <v>379.05</v>
    <v>378</v>
    <v>377.4</v>
    <v>387</v>
    <v>391</v>
    <v>400</v>
    <v>414.95</v>
    <v>414.6</v>
    <v>413.6</v>
    <v>409</v>
    <v>419.1</v>
    <v>429.9</v>
    <v>422.4</v>
    <v>425.6</v>
    <v>428.05</v>
    <v>431</v>
    <v>434.6</v>
    <v>423.5</v>
    <v>428</v>
    <v>433.85</v>
    <v>428</v>
    <v>425</v>
    <v>422.05</v>
    <v>411.5</v>
    <v>410</v>
    <v>407.7</v>
    <v>412</v>
    <v>415.25</v>
    <v>420.95</v>
    <v>424.65</v>
    <v>426.75</v>
    <v>423.85</v>
    <v>426.1</v>
    <v>421.5</v>
    <v>375</v>
    <v>376</v>
    <v>370</v>
    <v>359</v>
    <v>353.65</v>
    <v>364.05</v>
    <v>370</v>
    <v>365.15</v>
    <v>365.1</v>
    <v>365</v>
    <v>363.1</v>
    <v>361.6</v>
    <v>364.15</v>
    <v>367.95</v>
    <v>353</v>
    <v>359.8</v>
    <v>354.2</v>
    <v>346.9</v>
    <v>342.8</v>
    <v>340</v>
    <v>337.3</v>
    <v>342.45</v>
    <v>347.4</v>
    <v>319</v>
    <v>325.10000000000002</v>
    <v>330.8</v>
    <v>339.9</v>
    <v>336.2</v>
    <v>322.64999999999998</v>
    <v>325.45</v>
    <v>329</v>
    <v>328.8</v>
    <v>330</v>
    <v>330.65</v>
    <v>337.4</v>
    <v>333</v>
    <v>332.75</v>
    <v>337.55</v>
    <v>335.45</v>
    <v>341.4</v>
    <v>333.35</v>
    <v>335.65</v>
    <v>331.6</v>
    <v>329.25</v>
    <v>328.65</v>
    <v>331.05</v>
    <v>333.2</v>
    <v>328.8</v>
    <v>321.5</v>
    <v>320.3</v>
    <v>320.5</v>
    <v>321.64999999999998</v>
    <v>325.35000000000002</v>
    <v>325.35000000000002</v>
    <v>327.35000000000002</v>
    <v>321.64999999999998</v>
    <v>329.3</v>
    <v>319</v>
    <v>317.35000000000002</v>
    <v>310.5</v>
    <v>303.89999999999998</v>
    <v>309.39999999999998</v>
    <v>308.89999999999998</v>
    <v>310</v>
    <v>316.05</v>
    <v>320.45</v>
    <v>321.39999999999998</v>
    <v>327.25</v>
    <v>339.45</v>
    <v>341.6</v>
    <v>344.55</v>
    <v>333.8</v>
    <v>331.35</v>
    <v>332.2</v>
    <v>336.4</v>
    <v>332.35</v>
    <v>326.75</v>
    <v>322.5</v>
    <v>328.6</v>
    <v>334.75</v>
    <v>325.05</v>
    <v>320.5</v>
    <v>311.35000000000002</v>
    <v>316.8</v>
    <v>311.95</v>
    <v>317.39999999999998</v>
    <v>317.7</v>
    <v>304.10000000000002</v>
    <v>275</v>
    <v>279</v>
    <v>285</v>
    <v>283.5</v>
    <v>290.89999999999998</v>
    <v>283.35000000000002</v>
    <v>274.85000000000002</v>
    <v>267</v>
    <v>266.25</v>
    <v>259.10000000000002</v>
    <v>257.25</v>
    <v>258.7</v>
    <v>255</v>
    <v>250</v>
    <v>254.35</v>
    <v>251.05</v>
    <v>255.85</v>
    <v>257.95</v>
    <v>261</v>
    <v>257.75</v>
    <v>260</v>
    <v>259.75</v>
    <v>260.3</v>
    <v>259.3</v>
    <v>260</v>
    <v>256.05</v>
    <v>259.5</v>
    <v>255.1</v>
    <v>257.5</v>
    <v>249.2</v>
    <v>247.5</v>
    <v>245.4</v>
    <v>232.65</v>
    <v>229.7</v>
    <v>230.3</v>
    <v>232.75</v>
    <v>228.5</v>
    <v>228.4</v>
    <v>226.45</v>
    <v>229</v>
    <v>231.95</v>
    <v>229.55</v>
    <v>220.8</v>
    <v>233.85</v>
    <v>227</v>
    <v>238.45</v>
    <v>260</v>
    <v>266.05</v>
    <v>251.25</v>
    <v>249.6</v>
    <v>242.05</v>
    <v>237.95</v>
    <v>240.65</v>
    <v>234</v>
    <v>238.1</v>
    <v>238.95</v>
    <v>239.8</v>
    <v>237.15</v>
    <v>230.55</v>
    <v>218.8</v>
    <v>229.75</v>
    <v>233.1</v>
    <v>234.95</v>
    <v>232.7</v>
    <v>232.75</v>
    <v>229</v>
    <v>235.45</v>
    <v>237.8</v>
    <v>241</v>
    <v>235</v>
    <v>229</v>
    <v>227.95</v>
    <v>230.7</v>
    <v>235.7</v>
    <v>230</v>
    <v>231.45</v>
    <v>238.4</v>
    <v>223.35</v>
    <v>220</v>
    <v>211.3</v>
    <v>212.55</v>
    <v>220.55</v>
    <v>223.9</v>
    <v>219.65</v>
    <v>217.75</v>
    <v>212.15</v>
    <v>210.35</v>
    <v>215.9</v>
    <v>220</v>
    <v>223.15</v>
    <v>222</v>
    <v>218.65</v>
    <v>215.8</v>
    <v>224.2</v>
    <v>222.45</v>
    <v>223.7</v>
    <v>225.6</v>
    <v>242.8</v>
    <v>242.45</v>
    <v>239.15</v>
    <v>244.65</v>
    <v>240.85</v>
    <v>241</v>
    <v>237</v>
    <v>240</v>
    <v>231.35</v>
    <v>232.2</v>
    <v>233.15</v>
    <v>235.55</v>
    <v>234.2</v>
    <v>237.45</v>
    <v>236.35</v>
    <v>240</v>
    <v>235.05</v>
    <v>225.8</v>
    <v>229.85</v>
    <v>230.3</v>
    <v>224.05</v>
    <v>227</v>
    <v>227.5</v>
    <v>229</v>
    <v>221.3</v>
    <v>242.55</v>
    <v>238</v>
    <v>243</v>
    <v>246.6</v>
    <v>247.85</v>
    <v>244.7</v>
    <v>269.89999999999998</v>
    <v>256.64999999999998</v>
    <v>262.05</v>
    <v>247.75</v>
    <v>247.7</v>
    <v>257.60000000000002</v>
  </a>
  <a r="1" c="1304">
    <v>598</v>
    <v>600.9</v>
    <v>598.4</v>
    <v>601.4</v>
    <v>597.29999999999995</v>
    <v>600.79999999999995</v>
    <v>597.9</v>
    <v>598.20000000000005</v>
    <v>593.9</v>
    <v>597.29999999999995</v>
    <v>608.29999999999995</v>
    <v>614.9</v>
    <v>613.6</v>
    <v>586.9</v>
    <v>596.9</v>
    <v>587.5</v>
    <v>583.1</v>
    <v>559.70000000000005</v>
    <v>561.79999999999995</v>
    <v>570.79999999999995</v>
    <v>565</v>
    <v>567</v>
    <v>557.79999999999995</v>
    <v>569.79999999999995</v>
    <v>579.9</v>
    <v>579.6</v>
    <v>571.4</v>
    <v>565.5</v>
    <v>571.29999999999995</v>
    <v>598</v>
    <v>597.5</v>
    <v>595.6</v>
    <v>583.1</v>
    <v>575.4</v>
    <v>587</v>
    <v>585.6</v>
    <v>567.79999999999995</v>
    <v>545</v>
    <v>539.1</v>
    <v>534.1</v>
    <v>520</v>
    <v>509.6</v>
    <v>522</v>
    <v>523.5</v>
    <v>518.70000000000005</v>
    <v>518.9</v>
    <v>495.25</v>
    <v>465.35</v>
    <v>485.1</v>
    <v>455.4</v>
    <v>418.9</v>
    <v>444.15</v>
    <v>386.1</v>
    <v>404.8</v>
    <v>381.65</v>
    <v>380.3</v>
    <v>422.8</v>
    <v>419.7</v>
    <v>449.25</v>
    <v>478.85</v>
    <v>493.5</v>
    <v>489.6</v>
    <v>484.3</v>
    <v>502.6</v>
    <v>474</v>
    <v>462.65</v>
    <v>459.5</v>
    <v>473.45</v>
    <v>498.8</v>
    <v>480.05</v>
    <v>485.8</v>
    <v>494.6</v>
    <v>491.75</v>
    <v>485.85</v>
    <v>513.1</v>
    <v>510.5</v>
    <v>507.7</v>
    <v>465.5</v>
    <v>468.55</v>
    <v>456.45</v>
    <v>467.75</v>
    <v>478.45</v>
    <v>479.95</v>
    <v>482</v>
    <v>459.35</v>
    <v>460.25</v>
    <v>452</v>
    <v>456.8</v>
    <v>453.5</v>
    <v>452.25</v>
    <v>443.25</v>
    <v>433.05</v>
    <v>425.5</v>
    <v>422.85</v>
    <v>432.4</v>
    <v>443.6</v>
    <v>441.2</v>
    <v>438.65</v>
    <v>430.15</v>
    <v>431.95</v>
    <v>449.7</v>
    <v>470.3</v>
    <v>483.6</v>
    <v>480.05</v>
    <v>481.05</v>
    <v>489.15</v>
    <v>505.5</v>
    <v>508.6</v>
    <v>537.70000000000005</v>
    <v>531.5</v>
    <v>529.70000000000005</v>
    <v>534.5</v>
    <v>513.29999999999995</v>
    <v>499.65</v>
    <v>483.45</v>
    <v>502.3</v>
    <v>510.9</v>
    <v>514.9</v>
    <v>518.79999999999995</v>
    <v>513.20000000000005</v>
    <v>502.9</v>
    <v>496.5</v>
    <v>477.5</v>
    <v>491.55</v>
    <v>486.5</v>
    <v>487.3</v>
    <v>485.4</v>
    <v>497.25</v>
    <v>498.5</v>
    <v>507.4</v>
    <v>501.3</v>
    <v>498.8</v>
    <v>504.6</v>
    <v>500.4</v>
    <v>513.6</v>
    <v>506.6</v>
    <v>525.79999999999995</v>
    <v>519.4</v>
    <v>517.9</v>
    <v>516.70000000000005</v>
    <v>527.4</v>
    <v>521.5</v>
    <v>509.8</v>
    <v>499</v>
    <v>500</v>
    <v>495</v>
    <v>512</v>
    <v>501.2</v>
    <v>495.85</v>
    <v>494.1</v>
    <v>494.3</v>
    <v>495.15</v>
    <v>495.6</v>
    <v>488.75</v>
    <v>490.7</v>
    <v>499.45</v>
    <v>506.5</v>
    <v>511.1</v>
    <v>505.9</v>
    <v>502</v>
    <v>506.8</v>
    <v>501.4</v>
    <v>498.8</v>
    <v>497.8</v>
    <v>506.1</v>
    <v>514.5</v>
    <v>521.20000000000005</v>
    <v>523.1</v>
    <v>521.20000000000005</v>
    <v>525.6</v>
    <v>525.5</v>
    <v>553</v>
    <v>571.29999999999995</v>
    <v>565.70000000000005</v>
    <v>567.4</v>
    <v>563.5</v>
    <v>559.29999999999995</v>
    <v>563.1</v>
    <v>576</v>
    <v>579.20000000000005</v>
    <v>591.4</v>
    <v>602.79999999999995</v>
    <v>597.20000000000005</v>
    <v>602.4</v>
    <v>586.5</v>
    <v>586.4</v>
    <v>583.1</v>
    <v>575.29999999999995</v>
    <v>575</v>
    <v>576.1</v>
    <v>578</v>
    <v>576.79999999999995</v>
    <v>584.79999999999995</v>
    <v>577.79999999999995</v>
    <v>586.6</v>
    <v>585.5</v>
    <v>586.20000000000005</v>
    <v>588</v>
    <v>582.79999999999995</v>
    <v>590.5</v>
    <v>593</v>
    <v>590.9</v>
    <v>574.5</v>
    <v>595.5</v>
    <v>594.79999999999995</v>
    <v>592.9</v>
    <v>591.20000000000005</v>
    <v>581</v>
    <v>564.9</v>
    <v>556.6</v>
    <v>547.9</v>
    <v>536.79999999999995</v>
    <v>525.1</v>
    <v>520.1</v>
    <v>531.6</v>
    <v>543.29999999999995</v>
    <v>554</v>
    <v>570.20000000000005</v>
    <v>570.5</v>
    <v>615.20000000000005</v>
    <v>616</v>
    <v>623.4</v>
    <v>626.9</v>
    <v>611.6</v>
    <v>628.20000000000005</v>
    <v>622.79999999999995</v>
    <v>625.79999999999995</v>
    <v>623.70000000000005</v>
    <v>619.5</v>
    <v>619.5</v>
    <v>616.29999999999995</v>
    <v>610.20000000000005</v>
    <v>607.20000000000005</v>
    <v>609.79999999999995</v>
    <v>609.29999999999995</v>
    <v>609.70000000000005</v>
    <v>607.9</v>
    <v>608.29999999999995</v>
    <v>607.6</v>
    <v>600.70000000000005</v>
    <v>590.1</v>
    <v>587.20000000000005</v>
    <v>578.79999999999995</v>
    <v>576.9</v>
    <v>575.6</v>
    <v>573.20000000000005</v>
    <v>580</v>
    <v>575.20000000000005</v>
    <v>571.79999999999995</v>
    <v>555.5</v>
    <v>560.79999999999995</v>
    <v>560</v>
    <v>559.6</v>
    <v>571.6</v>
    <v>579.4</v>
    <v>591.6</v>
    <v>595.20000000000005</v>
    <v>598.5</v>
    <v>582.79999999999995</v>
    <v>576.5</v>
    <v>579.6</v>
    <v>592.6</v>
    <v>589.1</v>
    <v>585.29999999999995</v>
    <v>580.1</v>
    <v>572.9</v>
    <v>565.70000000000005</v>
    <v>565.9</v>
    <v>567.4</v>
    <v>562.29999999999995</v>
    <v>563.4</v>
    <v>547.9</v>
    <v>545</v>
    <v>551.9</v>
    <v>555.29999999999995</v>
    <v>560.29999999999995</v>
    <v>552.4</v>
    <v>548.79999999999995</v>
    <v>555.79999999999995</v>
    <v>556.5</v>
    <v>545.5</v>
    <v>560.5</v>
    <v>555</v>
    <v>558.9</v>
    <v>558.20000000000005</v>
    <v>555.29999999999995</v>
    <v>552</v>
    <v>569.79999999999995</v>
    <v>573.20000000000005</v>
    <v>533.70000000000005</v>
    <v>535.9</v>
    <v>533.79999999999995</v>
    <v>531.4</v>
    <v>525.79999999999995</v>
    <v>530.79999999999995</v>
    <v>533.20000000000005</v>
    <v>530.9</v>
    <v>548.29999999999995</v>
    <v>560.4</v>
    <v>563.5</v>
    <v>552.9</v>
    <v>545.1</v>
    <v>556.20000000000005</v>
    <v>566.1</v>
    <v>578</v>
    <v>592.29999999999995</v>
    <v>600.1</v>
    <v>603.9</v>
    <v>610</v>
    <v>609.29999999999995</v>
    <v>608.79999999999995</v>
    <v>604</v>
    <v>591.1</v>
    <v>580.4</v>
    <v>573.20000000000005</v>
    <v>566.70000000000005</v>
    <v>568.70000000000005</v>
    <v>577</v>
    <v>593.5</v>
    <v>593.9</v>
    <v>602.9</v>
    <v>608.9</v>
    <v>599.20000000000005</v>
    <v>606.20000000000005</v>
    <v>611.9</v>
    <v>619.29999999999995</v>
    <v>628.5</v>
    <v>644</v>
    <v>633</v>
    <v>637.20000000000005</v>
    <v>642.29999999999995</v>
    <v>642.4</v>
    <v>657.8</v>
    <v>660.8</v>
    <v>653.6</v>
    <v>651.20000000000005</v>
    <v>652.6</v>
    <v>654.1</v>
    <v>665</v>
    <v>676.4</v>
    <v>676.6</v>
    <v>681.7</v>
    <v>689.7</v>
    <v>693.4</v>
    <v>695.2</v>
    <v>704.4</v>
    <v>696.4</v>
    <v>699.5</v>
    <v>699</v>
    <v>708.6</v>
    <v>714.6</v>
    <v>714</v>
    <v>709.9</v>
    <v>721.4</v>
    <v>724.1</v>
    <v>729.3</v>
    <v>736.5</v>
    <v>741</v>
    <v>749.5</v>
    <v>752.9</v>
    <v>751.3</v>
    <v>748.9</v>
    <v>749.2</v>
    <v>743.9</v>
    <v>741.5</v>
    <v>746</v>
    <v>750.4</v>
    <v>749.2</v>
    <v>743.7</v>
    <v>749.4</v>
    <v>750.6</v>
    <v>752.6</v>
    <v>758.7</v>
    <v>769.5</v>
    <v>760.7</v>
    <v>765</v>
    <v>757.2</v>
    <v>753.3</v>
    <v>764.4</v>
    <v>759.5</v>
    <v>757.4</v>
    <v>759.2</v>
    <v>748.9</v>
    <v>741.3</v>
    <v>740.5</v>
    <v>735.1</v>
    <v>740.6</v>
    <v>732.6</v>
    <v>731.2</v>
    <v>737.9</v>
    <v>743.9</v>
    <v>751.6</v>
    <v>754.7</v>
    <v>748.8</v>
    <v>723.8</v>
    <v>724.2</v>
    <v>730.4</v>
    <v>732</v>
    <v>749.7</v>
    <v>749.8</v>
    <v>744.7</v>
    <v>760.3</v>
    <v>762.2</v>
    <v>762.2</v>
    <v>779</v>
    <v>784.5</v>
    <v>786.2</v>
    <v>783.3</v>
    <v>786.8</v>
    <v>787.5</v>
    <v>793</v>
    <v>795</v>
    <v>792.1</v>
    <v>798</v>
    <v>781.2</v>
    <v>749.8</v>
    <v>747.9</v>
    <v>700.2</v>
    <v>660.3</v>
    <v>675.7</v>
    <v>683.3</v>
    <v>679.8</v>
    <v>674.1</v>
    <v>673.3</v>
    <v>674.7</v>
    <v>679.7</v>
    <v>696.9</v>
    <v>698</v>
    <v>697.7</v>
    <v>698.8</v>
    <v>709.2</v>
    <v>705.7</v>
    <v>700</v>
    <v>707.5</v>
    <v>700.4</v>
    <v>670.6</v>
    <v>660.2</v>
    <v>636.9</v>
    <v>642.29999999999995</v>
    <v>629.4</v>
    <v>637.29999999999995</v>
    <v>646.5</v>
    <v>658.6</v>
    <v>652.4</v>
    <v>642</v>
    <v>623.70000000000005</v>
    <v>627.9</v>
    <v>627.9</v>
    <v>627.29999999999995</v>
    <v>626.4</v>
    <v>622.79999999999995</v>
    <v>619.29999999999995</v>
    <v>639.4</v>
    <v>640.6</v>
    <v>636.5</v>
    <v>635</v>
    <v>647.70000000000005</v>
    <v>666.4</v>
    <v>678.2</v>
    <v>663.1</v>
    <v>659</v>
    <v>652.9</v>
    <v>657.2</v>
    <v>653</v>
    <v>649.29999999999995</v>
    <v>653.20000000000005</v>
    <v>649.5</v>
    <v>653.5</v>
    <v>648.6</v>
    <v>654.20000000000005</v>
    <v>652.6</v>
    <v>648.6</v>
    <v>653.1</v>
    <v>670.8</v>
    <v>669.1</v>
    <v>689.8</v>
    <v>684.5</v>
    <v>664.5</v>
    <v>680</v>
    <v>689.6</v>
    <v>721.1</v>
    <v>727.3</v>
    <v>730.1</v>
    <v>728.7</v>
    <v>721.6</v>
    <v>710.5</v>
    <v>712.5</v>
    <v>723</v>
    <v>694.5</v>
    <v>689.3</v>
    <v>686.5</v>
    <v>708.8</v>
    <v>700</v>
    <v>704.3</v>
    <v>699.1</v>
    <v>735.2</v>
    <v>740</v>
    <v>721.1</v>
    <v>710.2</v>
    <v>704.9</v>
    <v>701.9</v>
    <v>698.5</v>
    <v>712.5</v>
    <v>698.3</v>
    <v>686.8</v>
    <v>694.8</v>
    <v>687.9</v>
    <v>691.2</v>
    <v>693.5</v>
    <v>701.3</v>
    <v>704</v>
    <v>711</v>
    <v>709.7</v>
    <v>710.1</v>
    <v>712.3</v>
    <v>723.1</v>
    <v>740.8</v>
    <v>729.7</v>
    <v>727.7</v>
    <v>738.3</v>
    <v>724.6</v>
    <v>719</v>
    <v>709.5</v>
    <v>677.6</v>
    <v>684.7</v>
    <v>679.2</v>
    <v>695.6</v>
    <v>687.5</v>
    <v>674.4</v>
    <v>673.1</v>
    <v>665.5</v>
    <v>662.6</v>
    <v>656.1</v>
    <v>675.4</v>
    <v>663.3</v>
    <v>676.8</v>
    <v>693.2</v>
    <v>679.5</v>
    <v>665</v>
    <v>655.6</v>
    <v>656.8</v>
    <v>655.5</v>
    <v>650</v>
    <v>629.6</v>
    <v>616.20000000000005</v>
    <v>633.1</v>
    <v>640.29999999999995</v>
    <v>682.4</v>
    <v>676.7</v>
    <v>675</v>
    <v>652.29999999999995</v>
    <v>661.3</v>
    <v>624.4</v>
    <v>640.9</v>
    <v>639.70000000000005</v>
    <v>637.6</v>
    <v>627.20000000000005</v>
    <v>620.6</v>
    <v>596</v>
    <v>557.29999999999995</v>
    <v>557.1</v>
    <v>582</v>
    <v>577.79999999999995</v>
    <v>586</v>
    <v>573</v>
    <v>560.9</v>
    <v>601</v>
    <v>597.70000000000005</v>
    <v>604.5</v>
    <v>607.9</v>
    <v>601.79999999999995</v>
    <v>597.9</v>
    <v>590.79999999999995</v>
    <v>593.70000000000005</v>
    <v>592.6</v>
    <v>608.29999999999995</v>
    <v>598.9</v>
    <v>595.79999999999995</v>
    <v>578.1</v>
    <v>585.79999999999995</v>
    <v>585.79999999999995</v>
    <v>584.5</v>
    <v>562</v>
    <v>559.29999999999995</v>
    <v>549.29999999999995</v>
    <v>538.1</v>
    <v>538.1</v>
    <v>539.20000000000005</v>
    <v>534.20000000000005</v>
    <v>545.6</v>
    <v>560</v>
    <v>534.5</v>
    <v>521</v>
    <v>518.9</v>
    <v>510.1</v>
    <v>517.20000000000005</v>
    <v>527</v>
    <v>506.6</v>
    <v>504.7</v>
    <v>492.8</v>
    <v>498.1</v>
    <v>469</v>
    <v>461.8</v>
    <v>455</v>
    <v>463.65</v>
    <v>452.2</v>
    <v>460.1</v>
    <v>461.55</v>
    <v>475.55</v>
    <v>471.7</v>
    <v>459.75</v>
    <v>461.7</v>
    <v>458.65</v>
    <v>452.4</v>
    <v>453.4</v>
    <v>469.15</v>
    <v>489</v>
    <v>511.3</v>
    <v>510.8</v>
    <v>519.5</v>
    <v>524.20000000000005</v>
    <v>525.70000000000005</v>
    <v>531.6</v>
    <v>527.1</v>
    <v>529.9</v>
    <v>525.9</v>
    <v>516.4</v>
    <v>503.8</v>
    <v>499.8</v>
    <v>510</v>
    <v>503.3</v>
    <v>494.3</v>
    <v>489.8</v>
    <v>500.4</v>
    <v>488.05</v>
    <v>492.75</v>
    <v>506.1</v>
    <v>512.4</v>
    <v>511.4</v>
    <v>503.1</v>
    <v>494.35</v>
    <v>499.45</v>
    <v>497.85</v>
    <v>495.9</v>
    <v>492.9</v>
    <v>510</v>
    <v>510.4</v>
    <v>496.7</v>
    <v>504.9</v>
    <v>508.4</v>
    <v>503.4</v>
    <v>497.45</v>
    <v>516.29999999999995</v>
    <v>530.1</v>
    <v>531.6</v>
    <v>533.4</v>
    <v>535.9</v>
    <v>537.4</v>
    <v>532.79999999999995</v>
    <v>530.9</v>
    <v>557</v>
    <v>564.6</v>
    <v>557.6</v>
    <v>548.4</v>
    <v>554.70000000000005</v>
    <v>560</v>
    <v>558.5</v>
    <v>555.20000000000005</v>
    <v>554.20000000000005</v>
    <v>555.4</v>
    <v>561.29999999999995</v>
    <v>565.9</v>
    <v>564.5</v>
    <v>564.1</v>
    <v>571.20000000000005</v>
    <v>571.29999999999995</v>
    <v>567.70000000000005</v>
    <v>555.29999999999995</v>
    <v>546.6</v>
    <v>545.20000000000005</v>
    <v>549.4</v>
    <v>548.20000000000005</v>
    <v>523.4</v>
    <v>527.79999999999995</v>
    <v>520.5</v>
    <v>495.6</v>
    <v>499.2</v>
    <v>494.25</v>
    <v>502.5</v>
    <v>514.70000000000005</v>
    <v>520.9</v>
    <v>528.1</v>
    <v>534.20000000000005</v>
    <v>540.4</v>
    <v>525.5</v>
    <v>521.5</v>
    <v>500.2</v>
    <v>498.3</v>
    <v>504.5</v>
    <v>503.3</v>
    <v>503.3</v>
    <v>495.6</v>
    <v>483.9</v>
    <v>473.35</v>
    <v>462.7</v>
    <v>461.5</v>
    <v>458.55</v>
    <v>458.05</v>
    <v>483.45</v>
    <v>480.4</v>
    <v>469.3</v>
    <v>455.55</v>
    <v>448.4</v>
    <v>445.35</v>
    <v>451.45</v>
    <v>447.7</v>
    <v>460.5</v>
    <v>465.95</v>
    <v>474.05</v>
    <v>468</v>
    <v>470.95</v>
    <v>460.45</v>
    <v>462.8</v>
    <v>472.4</v>
    <v>479.9</v>
    <v>476.6</v>
    <v>466.65</v>
    <v>466.4</v>
    <v>484.8</v>
    <v>484.85</v>
    <v>473.05</v>
    <v>508.9</v>
    <v>511</v>
    <v>517.70000000000005</v>
    <v>515.6</v>
    <v>535.5</v>
    <v>559.5</v>
    <v>546.29999999999995</v>
    <v>549.79999999999995</v>
    <v>546.4</v>
    <v>543.6</v>
    <v>552.9</v>
    <v>552.20000000000005</v>
    <v>551.9</v>
    <v>555</v>
    <v>550.4</v>
    <v>548.29999999999995</v>
    <v>547.70000000000005</v>
    <v>559.79999999999995</v>
    <v>571.79999999999995</v>
    <v>574.9</v>
    <v>566.29999999999995</v>
    <v>561.70000000000005</v>
    <v>549.29999999999995</v>
    <v>538</v>
    <v>526.1</v>
    <v>528.20000000000005</v>
    <v>522.6</v>
    <v>533</v>
    <v>525</v>
    <v>512.70000000000005</v>
    <v>493.4</v>
    <v>492.65</v>
    <v>477.1</v>
    <v>482.7</v>
    <v>484.85</v>
    <v>475.95</v>
    <v>482.95</v>
    <v>484.05</v>
    <v>483.25</v>
    <v>481.1</v>
    <v>483.9</v>
    <v>494.65</v>
    <v>511</v>
    <v>519.9</v>
    <v>527.70000000000005</v>
    <v>529.9</v>
    <v>526.20000000000005</v>
    <v>546.29999999999995</v>
    <v>558.9</v>
    <v>564.70000000000005</v>
    <v>562.9</v>
    <v>560.6</v>
    <v>553.6</v>
    <v>542.29999999999995</v>
    <v>536.5</v>
    <v>539.20000000000005</v>
    <v>546.20000000000005</v>
    <v>542.70000000000005</v>
    <v>548.20000000000005</v>
    <v>561.5</v>
    <v>567.5</v>
    <v>571.79999999999995</v>
    <v>573.20000000000005</v>
    <v>596.20000000000005</v>
    <v>598.6</v>
    <v>594.1</v>
    <v>581.6</v>
    <v>582.29999999999995</v>
    <v>583.9</v>
    <v>577.1</v>
    <v>569.4</v>
    <v>570.70000000000005</v>
    <v>596.29999999999995</v>
    <v>601.1</v>
    <v>595.70000000000005</v>
    <v>592.20000000000005</v>
    <v>592.4</v>
    <v>583.5</v>
    <v>583.9</v>
    <v>581.6</v>
    <v>565.1</v>
    <v>558.6</v>
    <v>571.20000000000005</v>
    <v>572.20000000000005</v>
    <v>580.79999999999995</v>
    <v>586.4</v>
    <v>580.6</v>
    <v>582.79999999999995</v>
    <v>580.29999999999995</v>
    <v>580.20000000000005</v>
    <v>574</v>
    <v>571.4</v>
    <v>564.5</v>
    <v>559.20000000000005</v>
    <v>560.1</v>
    <v>560.4</v>
    <v>573.20000000000005</v>
    <v>574.79999999999995</v>
    <v>581.9</v>
    <v>580.5</v>
    <v>587.20000000000005</v>
    <v>583.9</v>
    <v>590.29999999999995</v>
    <v>599.20000000000005</v>
    <v>603.6</v>
    <v>602.6</v>
    <v>598.5</v>
    <v>581.9</v>
    <v>561.79999999999995</v>
    <v>566.6</v>
    <v>564.4</v>
    <v>571.70000000000005</v>
    <v>581.29999999999995</v>
    <v>579.9</v>
    <v>580.4</v>
    <v>573.79999999999995</v>
    <v>577.20000000000005</v>
    <v>578</v>
    <v>587.9</v>
    <v>588.9</v>
    <v>584</v>
    <v>585.9</v>
    <v>585</v>
    <v>577.9</v>
    <v>575.1</v>
    <v>566.29999999999995</v>
    <v>563.9</v>
    <v>565.4</v>
    <v>565.79999999999995</v>
    <v>553.29999999999995</v>
    <v>550.79999999999995</v>
    <v>558.79999999999995</v>
    <v>555.4</v>
    <v>550.20000000000005</v>
    <v>546.5</v>
    <v>547.20000000000005</v>
    <v>546.29999999999995</v>
    <v>543.4</v>
    <v>542</v>
    <v>520.79999999999995</v>
    <v>515.70000000000005</v>
    <v>520.5</v>
    <v>520.9</v>
    <v>520.4</v>
    <v>505.2</v>
    <v>503.6</v>
    <v>509.5</v>
    <v>506.6</v>
    <v>503.4</v>
    <v>507.8</v>
    <v>504.3</v>
    <v>507.9</v>
    <v>512.29999999999995</v>
    <v>519.20000000000005</v>
    <v>525.9</v>
    <v>523.4</v>
    <v>532.20000000000005</v>
    <v>526.79999999999995</v>
    <v>518.1</v>
    <v>516.20000000000005</v>
    <v>513</v>
    <v>514</v>
    <v>505.6</v>
    <v>515.29999999999995</v>
    <v>510.9</v>
    <v>505.1</v>
    <v>508.6</v>
    <v>509</v>
    <v>507.4</v>
    <v>502.8</v>
    <v>487.05</v>
    <v>480.05</v>
    <v>481.3</v>
    <v>489.45</v>
    <v>501.4</v>
    <v>504</v>
    <v>504.3</v>
    <v>493.65</v>
    <v>494.4</v>
    <v>532.20000000000005</v>
    <v>543.5</v>
    <v>544.79999999999995</v>
    <v>543.4</v>
    <v>539.5</v>
    <v>525.9</v>
    <v>543.79999999999995</v>
    <v>546.79999999999995</v>
    <v>529.4</v>
    <v>522.29999999999995</v>
    <v>516.9</v>
    <v>511</v>
    <v>515.1</v>
    <v>520.29999999999995</v>
    <v>517.9</v>
    <v>525.9</v>
    <v>533.9</v>
    <v>527.29999999999995</v>
    <v>516.79999999999995</v>
    <v>517</v>
    <v>511.9</v>
    <v>505.8</v>
    <v>495.8</v>
    <v>502.5</v>
    <v>507.9</v>
    <v>504.6</v>
    <v>507.6</v>
    <v>493.05</v>
    <v>496.7</v>
    <v>500.4</v>
    <v>502.2</v>
    <v>500.5</v>
    <v>495.4</v>
    <v>498.4</v>
    <v>486.85</v>
    <v>477.05</v>
    <v>473.45</v>
    <v>469.7</v>
    <v>474.2</v>
    <v>472.6</v>
    <v>465</v>
    <v>462.5</v>
    <v>476.15</v>
    <v>468.85</v>
    <v>458.95</v>
    <v>457.9</v>
    <v>458.25</v>
    <v>472.7</v>
    <v>454.6</v>
    <v>432.95</v>
    <v>437.75</v>
    <v>431.3</v>
    <v>440.7</v>
    <v>437.6</v>
    <v>425.2</v>
    <v>427.3</v>
    <v>423.4</v>
    <v>425.65</v>
    <v>422.85</v>
    <v>435.2</v>
    <v>430.55</v>
    <v>431.25</v>
    <v>417.45</v>
    <v>410.7</v>
    <v>410.5</v>
    <v>414.25</v>
    <v>415.85</v>
    <v>407</v>
    <v>404.75</v>
    <v>408.65</v>
    <v>398.5</v>
    <v>391.05</v>
    <v>386.35</v>
    <v>385.8</v>
    <v>383.2</v>
    <v>382.8</v>
    <v>400.8</v>
    <v>412.95</v>
    <v>409</v>
    <v>401.65</v>
    <v>406.3</v>
    <v>409.3</v>
    <v>401.3</v>
    <v>396</v>
    <v>408.55</v>
    <v>421.05</v>
    <v>406.55</v>
    <v>407.85</v>
    <v>406.45</v>
    <v>403.35</v>
    <v>404.5</v>
    <v>406.3</v>
    <v>406.5</v>
    <v>410.55</v>
    <v>402.55</v>
    <v>399.2</v>
    <v>394.95</v>
    <v>397.45</v>
    <v>406.55</v>
    <v>403.4</v>
    <v>405.8</v>
    <v>403.55</v>
    <v>418.75</v>
    <v>414.2</v>
    <v>416.05</v>
    <v>413.25</v>
    <v>430.05</v>
    <v>428.6</v>
    <v>413.6</v>
    <v>410</v>
    <v>409.2</v>
    <v>405.7</v>
    <v>400.95</v>
    <v>402.8</v>
    <v>405.55</v>
    <v>402.55</v>
    <v>401.3</v>
    <v>394.15</v>
    <v>382.65</v>
    <v>379.95</v>
    <v>385.45</v>
    <v>389</v>
    <v>386.4</v>
    <v>385.25</v>
    <v>368.45</v>
    <v>366.6</v>
    <v>360.5</v>
    <v>353.6</v>
    <v>362</v>
    <v>356</v>
    <v>360.2</v>
    <v>361.1</v>
    <v>369.85</v>
    <v>363.85</v>
    <v>389.8</v>
    <v>385.8</v>
    <v>387.4</v>
    <v>386</v>
    <v>382.7</v>
    <v>384.3</v>
    <v>386.8</v>
    <v>391.7</v>
    <v>394.35</v>
    <v>415.85</v>
    <v>419.8</v>
    <v>420.2</v>
    <v>415</v>
    <v>417.75</v>
    <v>427</v>
    <v>436.5</v>
    <v>428</v>
    <v>428.9</v>
    <v>432.1</v>
    <v>438.45</v>
    <v>438.15</v>
    <v>428.05</v>
    <v>436.8</v>
    <v>434.5</v>
    <v>431</v>
    <v>426.65</v>
    <v>422.05</v>
    <v>412.35</v>
    <v>415.9</v>
    <v>412.6</v>
    <v>418.25</v>
    <v>420.15</v>
    <v>426.45</v>
    <v>428.45</v>
    <v>438.6</v>
    <v>430.05</v>
    <v>427.2</v>
    <v>426.3</v>
    <v>378.3</v>
    <v>381.55</v>
    <v>371.85</v>
    <v>360.5</v>
    <v>365.15</v>
    <v>368.05</v>
    <v>372.85</v>
    <v>368.9</v>
    <v>368.7</v>
    <v>370.1</v>
    <v>366.65</v>
    <v>366.4</v>
    <v>368.7</v>
    <v>368.05</v>
    <v>359.5</v>
    <v>360.15</v>
    <v>358.25</v>
    <v>348.5</v>
    <v>345.1</v>
    <v>342</v>
    <v>341.4</v>
    <v>350.7</v>
    <v>353.9</v>
    <v>331.2</v>
    <v>330.4</v>
    <v>340.5</v>
    <v>341.45</v>
    <v>338.1</v>
    <v>324.10000000000002</v>
    <v>333.9</v>
    <v>331.85</v>
    <v>331.25</v>
    <v>334.35</v>
    <v>334.85</v>
    <v>339.3</v>
    <v>333.15</v>
    <v>342.7</v>
    <v>337.75</v>
    <v>341.25</v>
    <v>342.9</v>
    <v>337.15</v>
    <v>335.65</v>
    <v>332.7</v>
    <v>332.65</v>
    <v>334.45</v>
    <v>335.35</v>
    <v>335.55</v>
    <v>329.1</v>
    <v>323.95</v>
    <v>320.3</v>
    <v>325.8</v>
    <v>326.64999999999998</v>
    <v>326.7</v>
    <v>333.95</v>
    <v>332.85</v>
    <v>327.95</v>
    <v>331.25</v>
    <v>321.14999999999998</v>
    <v>318.60000000000002</v>
    <v>311</v>
    <v>304.64999999999998</v>
    <v>315.55</v>
    <v>310.89999999999998</v>
    <v>317.85000000000002</v>
    <v>320.39999999999998</v>
    <v>324.25</v>
    <v>331.35</v>
    <v>329.25</v>
    <v>346.35</v>
    <v>345.2</v>
    <v>346.9</v>
    <v>334.6</v>
    <v>334.1</v>
    <v>336.3</v>
    <v>341.3</v>
    <v>334.9</v>
    <v>327</v>
    <v>327.14999999999998</v>
    <v>331.35</v>
    <v>341.7</v>
    <v>328.9</v>
    <v>320.89999999999998</v>
    <v>315.55</v>
    <v>321.3</v>
    <v>317.64999999999998</v>
    <v>319.5</v>
    <v>322.3</v>
    <v>311.05</v>
    <v>282.95</v>
    <v>286.25</v>
    <v>286.5</v>
    <v>289.14999999999998</v>
    <v>292.45</v>
    <v>284.25</v>
    <v>277.45</v>
    <v>271.3</v>
    <v>266.45</v>
    <v>260</v>
    <v>260.75</v>
    <v>262</v>
    <v>256.25</v>
    <v>252.55</v>
    <v>254.6</v>
    <v>261.05</v>
    <v>257.2</v>
    <v>263.64999999999998</v>
    <v>261.10000000000002</v>
    <v>260.89999999999998</v>
    <v>262.55</v>
    <v>261.7</v>
    <v>261.64999999999998</v>
    <v>264.2</v>
    <v>261.25</v>
    <v>261.45</v>
    <v>261.5</v>
    <v>257.95</v>
    <v>260.8</v>
    <v>250.5</v>
    <v>247.9</v>
    <v>246.2</v>
    <v>234.05</v>
    <v>231.7</v>
    <v>235.15</v>
    <v>233.35</v>
    <v>233.3</v>
    <v>229.3</v>
    <v>232.45</v>
    <v>229.1</v>
    <v>233.7</v>
    <v>229.9</v>
    <v>222.05</v>
    <v>235.2</v>
    <v>232.75</v>
    <v>254</v>
    <v>266.89999999999998</v>
    <v>269.35000000000002</v>
    <v>255.75</v>
    <v>251.15</v>
    <v>242.2</v>
    <v>242.75</v>
    <v>248.85</v>
    <v>237.2</v>
    <v>241.25</v>
    <v>240.45</v>
    <v>241.7</v>
    <v>237.2</v>
    <v>231.9</v>
    <v>229.3</v>
    <v>231.3</v>
    <v>243.65</v>
    <v>238.45</v>
    <v>236.5</v>
    <v>235.8</v>
    <v>238.15</v>
    <v>237.25</v>
    <v>242.6</v>
    <v>244.85</v>
    <v>235.6</v>
    <v>231.25</v>
    <v>232.15</v>
    <v>237.45</v>
    <v>237.05</v>
    <v>242.25</v>
    <v>241.95</v>
    <v>238.4</v>
    <v>225.75</v>
    <v>220.45</v>
    <v>214.3</v>
    <v>222.7</v>
    <v>224.75</v>
    <v>225.6</v>
    <v>221.1</v>
    <v>221</v>
    <v>213.15</v>
    <v>213.6</v>
    <v>221.85</v>
    <v>228.8</v>
    <v>223.8</v>
    <v>223.35</v>
    <v>220.9</v>
    <v>226.15</v>
    <v>228.1</v>
    <v>226.85</v>
    <v>227.9</v>
    <v>240.4</v>
    <v>250</v>
    <v>244.85</v>
    <v>241.9</v>
    <v>245.35</v>
    <v>246.3</v>
    <v>242.75</v>
    <v>243.2</v>
    <v>240.75</v>
    <v>235.4</v>
    <v>235.5</v>
    <v>236.3</v>
    <v>236.75</v>
    <v>238.6</v>
    <v>238.45</v>
    <v>240.75</v>
    <v>242</v>
    <v>235.35</v>
    <v>236.9</v>
    <v>234.85</v>
    <v>232.7</v>
    <v>230.35</v>
    <v>233.8</v>
    <v>229.75</v>
    <v>230.55</v>
    <v>226.4</v>
    <v>245.5</v>
    <v>243.05</v>
    <v>248.25</v>
    <v>249</v>
    <v>250.9</v>
    <v>247.5</v>
    <v>272.95</v>
    <v>264</v>
    <v>264.7</v>
    <v>249.05</v>
    <v>258.05</v>
    <v>258.55</v>
  </a>
  <a r="1" c="1304">
    <v>591.20000000000005</v>
    <v>592.5</v>
    <v>584</v>
    <v>593.4</v>
    <v>576.29999999999995</v>
    <v>591.1</v>
    <v>591.5</v>
    <v>591.5</v>
    <v>584.29999999999995</v>
    <v>591.9</v>
    <v>593.6</v>
    <v>605.9</v>
    <v>599</v>
    <v>573.79999999999995</v>
    <v>589.4</v>
    <v>570.9</v>
    <v>571.1</v>
    <v>542.20000000000005</v>
    <v>545.6</v>
    <v>555.9</v>
    <v>555.20000000000005</v>
    <v>552.9</v>
    <v>550</v>
    <v>554.29999999999995</v>
    <v>564.29999999999995</v>
    <v>567.79999999999995</v>
    <v>560.4</v>
    <v>559</v>
    <v>560.4</v>
    <v>570.79999999999995</v>
    <v>575.5</v>
    <v>577.9</v>
    <v>575.1</v>
    <v>569.6</v>
    <v>568</v>
    <v>566.5</v>
    <v>555.6</v>
    <v>525.5</v>
    <v>521.5</v>
    <v>508.6</v>
    <v>504.2</v>
    <v>484.25</v>
    <v>489.55</v>
    <v>506.8</v>
    <v>506.1</v>
    <v>500.2</v>
    <v>475.5</v>
    <v>440.45</v>
    <v>448.2</v>
    <v>435.35</v>
    <v>378.4</v>
    <v>381.35</v>
    <v>348.55</v>
    <v>367.1</v>
    <v>351.85</v>
    <v>350</v>
    <v>395.05</v>
    <v>382.6</v>
    <v>412.7</v>
    <v>452.15</v>
    <v>453.5</v>
    <v>465</v>
    <v>460.95</v>
    <v>460.5</v>
    <v>450.15</v>
    <v>445.1</v>
    <v>444.5</v>
    <v>462.85</v>
    <v>475</v>
    <v>465.35</v>
    <v>458.3</v>
    <v>472.9</v>
    <v>470.6</v>
    <v>473.15</v>
    <v>493</v>
    <v>500.1</v>
    <v>486.4</v>
    <v>455.2</v>
    <v>451.55</v>
    <v>445.45</v>
    <v>455.8</v>
    <v>462.8</v>
    <v>455.45</v>
    <v>455.4</v>
    <v>444.45</v>
    <v>444.25</v>
    <v>433.5</v>
    <v>434</v>
    <v>445.3</v>
    <v>435.85</v>
    <v>432.25</v>
    <v>420.1</v>
    <v>405.1</v>
    <v>408.55</v>
    <v>415.7</v>
    <v>430.05</v>
    <v>429.55</v>
    <v>428</v>
    <v>421.7</v>
    <v>420.65</v>
    <v>436.7</v>
    <v>446.45</v>
    <v>468.7</v>
    <v>468.95</v>
    <v>469.65</v>
    <v>480.3</v>
    <v>491.1</v>
    <v>497.15</v>
    <v>510.3</v>
    <v>518.5</v>
    <v>513.6</v>
    <v>519.79999999999995</v>
    <v>487</v>
    <v>477</v>
    <v>466.45</v>
    <v>484.5</v>
    <v>496.9</v>
    <v>502.4</v>
    <v>508.9</v>
    <v>498.2</v>
    <v>492.9</v>
    <v>474.6</v>
    <v>464.05</v>
    <v>477</v>
    <v>473.8</v>
    <v>479</v>
    <v>469.85</v>
    <v>484.35</v>
    <v>490.7</v>
    <v>499.1</v>
    <v>495.8</v>
    <v>491.4</v>
    <v>493.15</v>
    <v>491.15</v>
    <v>504.3</v>
    <v>496.5</v>
    <v>509.6</v>
    <v>509.3</v>
    <v>511.8</v>
    <v>508.4</v>
    <v>519.29999999999995</v>
    <v>502.2</v>
    <v>500.5</v>
    <v>488.05</v>
    <v>491.15</v>
    <v>483.2</v>
    <v>501.5</v>
    <v>481.25</v>
    <v>481.65</v>
    <v>474.6</v>
    <v>480.4</v>
    <v>489.05</v>
    <v>482.9</v>
    <v>477.2</v>
    <v>479.2</v>
    <v>485</v>
    <v>491.65</v>
    <v>502</v>
    <v>491.75</v>
    <v>495.6</v>
    <v>493.7</v>
    <v>495.85</v>
    <v>491.4</v>
    <v>487.9</v>
    <v>498.4</v>
    <v>504.1</v>
    <v>506</v>
    <v>517</v>
    <v>515</v>
    <v>512.6</v>
    <v>512.4</v>
    <v>530.70000000000005</v>
    <v>552.1</v>
    <v>544.70000000000005</v>
    <v>556.9</v>
    <v>547.6</v>
    <v>550.29999999999995</v>
    <v>551.20000000000005</v>
    <v>558.4</v>
    <v>572.70000000000005</v>
    <v>577</v>
    <v>589.5</v>
    <v>585</v>
    <v>587.70000000000005</v>
    <v>568.5</v>
    <v>568.29999999999995</v>
    <v>575.1</v>
    <v>565</v>
    <v>556.5</v>
    <v>568.9</v>
    <v>569.5</v>
    <v>567.6</v>
    <v>572.20000000000005</v>
    <v>569.29999999999995</v>
    <v>580.5</v>
    <v>575.4</v>
    <v>576.6</v>
    <v>573.29999999999995</v>
    <v>575.6</v>
    <v>581.1</v>
    <v>582.5</v>
    <v>577.9</v>
    <v>563.70000000000005</v>
    <v>583.1</v>
    <v>584.6</v>
    <v>583.1</v>
    <v>575.4</v>
    <v>567</v>
    <v>553.5</v>
    <v>541.5</v>
    <v>535.4</v>
    <v>513.79999999999995</v>
    <v>512</v>
    <v>510.4</v>
    <v>512.9</v>
    <v>528.4</v>
    <v>533.1</v>
    <v>555.1</v>
    <v>561</v>
    <v>572.20000000000005</v>
    <v>592.20000000000005</v>
    <v>611.9</v>
    <v>606.4</v>
    <v>600.20000000000005</v>
    <v>610.5</v>
    <v>611.70000000000005</v>
    <v>616.9</v>
    <v>611.5</v>
    <v>610</v>
    <v>610</v>
    <v>602.79999999999995</v>
    <v>599.20000000000005</v>
    <v>601.6</v>
    <v>602</v>
    <v>601.70000000000005</v>
    <v>603.5</v>
    <v>601.79999999999995</v>
    <v>603</v>
    <v>597.70000000000005</v>
    <v>586.5</v>
    <v>580.5</v>
    <v>571.9</v>
    <v>571.5</v>
    <v>570.5</v>
    <v>563.5</v>
    <v>563.9</v>
    <v>539</v>
    <v>559.70000000000005</v>
    <v>556.5</v>
    <v>540.79999999999995</v>
    <v>546.4</v>
    <v>551.20000000000005</v>
    <v>552.20000000000005</v>
    <v>558.1</v>
    <v>573.29999999999995</v>
    <v>578.79999999999995</v>
    <v>585</v>
    <v>580</v>
    <v>568.6</v>
    <v>567.70000000000005</v>
    <v>570.5</v>
    <v>581.6</v>
    <v>579.6</v>
    <v>570.79999999999995</v>
    <v>569.70000000000005</v>
    <v>565.5</v>
    <v>556.1</v>
    <v>559.70000000000005</v>
    <v>541</v>
    <v>550.20000000000005</v>
    <v>547.1</v>
    <v>541.6</v>
    <v>530.70000000000005</v>
    <v>532.20000000000005</v>
    <v>531.79999999999995</v>
    <v>537.20000000000005</v>
    <v>541.6</v>
    <v>537.4</v>
    <v>545.6</v>
    <v>541.70000000000005</v>
    <v>538.1</v>
    <v>543.4</v>
    <v>546</v>
    <v>547.6</v>
    <v>550.20000000000005</v>
    <v>546.4</v>
    <v>541.4</v>
    <v>549.4</v>
    <v>562.6</v>
    <v>513.29999999999995</v>
    <v>524.4</v>
    <v>525.70000000000005</v>
    <v>520.9</v>
    <v>518.4</v>
    <v>520.6</v>
    <v>527</v>
    <v>520.20000000000005</v>
    <v>532.4</v>
    <v>541.9</v>
    <v>548.4</v>
    <v>541.6</v>
    <v>537.1</v>
    <v>538</v>
    <v>550.1</v>
    <v>559.79999999999995</v>
    <v>579.29999999999995</v>
    <v>584.79999999999995</v>
    <v>593.9</v>
    <v>599.4</v>
    <v>598.1</v>
    <v>598.4</v>
    <v>585.6</v>
    <v>576.29999999999995</v>
    <v>570.20000000000005</v>
    <v>568.4</v>
    <v>558.29999999999995</v>
    <v>560</v>
    <v>567</v>
    <v>577.79999999999995</v>
    <v>584.29999999999995</v>
    <v>591</v>
    <v>596</v>
    <v>589.5</v>
    <v>596.79999999999995</v>
    <v>603.1</v>
    <v>604.1</v>
    <v>613.29999999999995</v>
    <v>629.4</v>
    <v>625.5</v>
    <v>627.4</v>
    <v>634.1</v>
    <v>622</v>
    <v>626.6</v>
    <v>645.4</v>
    <v>644.4</v>
    <v>643.70000000000005</v>
    <v>643.4</v>
    <v>647.1</v>
    <v>651.20000000000005</v>
    <v>662.3</v>
    <v>665.5</v>
    <v>668.6</v>
    <v>678.6</v>
    <v>684.8</v>
    <v>688.8</v>
    <v>694.1</v>
    <v>687.6</v>
    <v>690.2</v>
    <v>683.9</v>
    <v>701.8</v>
    <v>704.2</v>
    <v>708.2</v>
    <v>695.4</v>
    <v>713.3</v>
    <v>717.6</v>
    <v>722.7</v>
    <v>726.5</v>
    <v>732.5</v>
    <v>736.7</v>
    <v>747.5</v>
    <v>742</v>
    <v>738.3</v>
    <v>737.6</v>
    <v>734.5</v>
    <v>728.1</v>
    <v>731.5</v>
    <v>743.4</v>
    <v>735.5</v>
    <v>739.2</v>
    <v>740.2</v>
    <v>742.6</v>
    <v>746.1</v>
    <v>746.2</v>
    <v>750</v>
    <v>746.6</v>
    <v>757.6</v>
    <v>735.1</v>
    <v>743.7</v>
    <v>755.6</v>
    <v>746.3</v>
    <v>748.1</v>
    <v>735.6</v>
    <v>731.9</v>
    <v>729.8</v>
    <v>730.1</v>
    <v>724.2</v>
    <v>729.5</v>
    <v>704.1</v>
    <v>717.7</v>
    <v>725.1</v>
    <v>732.8</v>
    <v>740.2</v>
    <v>737.1</v>
    <v>724.3</v>
    <v>701.5</v>
    <v>712.7</v>
    <v>720.7</v>
    <v>724.1</v>
    <v>724.7</v>
    <v>739.1</v>
    <v>731.2</v>
    <v>717.2</v>
    <v>753.9</v>
    <v>753</v>
    <v>763.3</v>
    <v>772.5</v>
    <v>776</v>
    <v>774.1</v>
    <v>775.9</v>
    <v>781.8</v>
    <v>784.9</v>
    <v>786.1</v>
    <v>785.7</v>
    <v>788.2</v>
    <v>749.5</v>
    <v>734.9</v>
    <v>716.5</v>
    <v>650</v>
    <v>646</v>
    <v>667.8</v>
    <v>661.5</v>
    <v>667.6</v>
    <v>660.4</v>
    <v>665.9</v>
    <v>667.5</v>
    <v>667.8</v>
    <v>678.7</v>
    <v>685.2</v>
    <v>677.3</v>
    <v>683.6</v>
    <v>694.6</v>
    <v>694.3</v>
    <v>686.3</v>
    <v>694.5</v>
    <v>674.4</v>
    <v>646.20000000000005</v>
    <v>628.20000000000005</v>
    <v>622</v>
    <v>631.9</v>
    <v>616.4</v>
    <v>623.1</v>
    <v>635.1</v>
    <v>647.29999999999995</v>
    <v>630.20000000000005</v>
    <v>621.20000000000005</v>
    <v>606.9</v>
    <v>616.6</v>
    <v>614</v>
    <v>603.1</v>
    <v>605.1</v>
    <v>615.79999999999995</v>
    <v>606.6</v>
    <v>623.29999999999995</v>
    <v>627</v>
    <v>622</v>
    <v>622.5</v>
    <v>625</v>
    <v>646.4</v>
    <v>666.1</v>
    <v>642.70000000000005</v>
    <v>648.1</v>
    <v>612.70000000000005</v>
    <v>636.9</v>
    <v>640</v>
    <v>637.9</v>
    <v>643.4</v>
    <v>639.1</v>
    <v>645.4</v>
    <v>640.5</v>
    <v>647</v>
    <v>642.1</v>
    <v>640.20000000000005</v>
    <v>642.79999999999995</v>
    <v>648.5</v>
    <v>655.8</v>
    <v>657.2</v>
    <v>662.3</v>
    <v>653.4</v>
    <v>664.8</v>
    <v>676.3</v>
    <v>693.5</v>
    <v>710</v>
    <v>718.2</v>
    <v>706.8</v>
    <v>704.3</v>
    <v>690</v>
    <v>700.4</v>
    <v>708.2</v>
    <v>662.8</v>
    <v>669</v>
    <v>668.2</v>
    <v>679.1</v>
    <v>686.9</v>
    <v>679.1</v>
    <v>675.5</v>
    <v>702.8</v>
    <v>717.5</v>
    <v>705</v>
    <v>698.4</v>
    <v>691.4</v>
    <v>686.9</v>
    <v>692</v>
    <v>690.8</v>
    <v>679.3</v>
    <v>667</v>
    <v>678.8</v>
    <v>677.3</v>
    <v>683</v>
    <v>687</v>
    <v>682</v>
    <v>696.3</v>
    <v>700.6</v>
    <v>701.5</v>
    <v>704.1</v>
    <v>706.3</v>
    <v>709.2</v>
    <v>713</v>
    <v>716.3</v>
    <v>712.2</v>
    <v>690.4</v>
    <v>704.2</v>
    <v>706</v>
    <v>680.9</v>
    <v>657.7</v>
    <v>667.8</v>
    <v>659</v>
    <v>668.6</v>
    <v>670</v>
    <v>660.3</v>
    <v>638.79999999999995</v>
    <v>641.4</v>
    <v>650</v>
    <v>640.20000000000005</v>
    <v>632.1</v>
    <v>648.70000000000005</v>
    <v>661.5</v>
    <v>679</v>
    <v>654.70000000000005</v>
    <v>647.9</v>
    <v>642</v>
    <v>635.9</v>
    <v>644.20000000000005</v>
    <v>627.5</v>
    <v>617.4</v>
    <v>594.70000000000005</v>
    <v>613</v>
    <v>624</v>
    <v>661.8</v>
    <v>662.5</v>
    <v>643.20000000000005</v>
    <v>626.5</v>
    <v>639.29999999999995</v>
    <v>602</v>
    <v>615</v>
    <v>611.1</v>
    <v>611.70000000000005</v>
    <v>600.9</v>
    <v>601.29999999999995</v>
    <v>557.70000000000005</v>
    <v>523.79999999999995</v>
    <v>526.79999999999995</v>
    <v>542</v>
    <v>547.20000000000005</v>
    <v>543.29999999999995</v>
    <v>545.1</v>
    <v>537.9</v>
    <v>574.20000000000005</v>
    <v>586.79999999999995</v>
    <v>587.4</v>
    <v>592.29999999999995</v>
    <v>589.6</v>
    <v>574.4</v>
    <v>573.5</v>
    <v>575.6</v>
    <v>579</v>
    <v>590.79999999999995</v>
    <v>579.79999999999995</v>
    <v>573.1</v>
    <v>570</v>
    <v>567</v>
    <v>577</v>
    <v>553.4</v>
    <v>545.9</v>
    <v>545.79999999999995</v>
    <v>532</v>
    <v>520.9</v>
    <v>511.1</v>
    <v>527</v>
    <v>520.20000000000005</v>
    <v>528.70000000000005</v>
    <v>536.4</v>
    <v>514.4</v>
    <v>502.4</v>
    <v>500.8</v>
    <v>499.1</v>
    <v>497</v>
    <v>510.8</v>
    <v>492.65</v>
    <v>487.1</v>
    <v>480.85</v>
    <v>469.65</v>
    <v>451.7</v>
    <v>442.45</v>
    <v>441.2</v>
    <v>449.45</v>
    <v>432.75</v>
    <v>447.45</v>
    <v>452.3</v>
    <v>461.9</v>
    <v>462.55</v>
    <v>445.3</v>
    <v>446.4</v>
    <v>444.6</v>
    <v>441.75</v>
    <v>440.7</v>
    <v>452.35</v>
    <v>470.3</v>
    <v>495.1</v>
    <v>500.6</v>
    <v>505</v>
    <v>511</v>
    <v>519.4</v>
    <v>524.6</v>
    <v>517.9</v>
    <v>518.29999999999995</v>
    <v>513.20000000000005</v>
    <v>508.5</v>
    <v>487.8</v>
    <v>487.8</v>
    <v>498.45</v>
    <v>489.1</v>
    <v>480.1</v>
    <v>482.5</v>
    <v>487.35</v>
    <v>478.9</v>
    <v>476.85</v>
    <v>486.85</v>
    <v>492.9</v>
    <v>500.1</v>
    <v>492</v>
    <v>480.4</v>
    <v>483.1</v>
    <v>488.55</v>
    <v>474.5</v>
    <v>484.95</v>
    <v>493.95</v>
    <v>493</v>
    <v>484.45</v>
    <v>488.15</v>
    <v>491.7</v>
    <v>491.7</v>
    <v>477.9</v>
    <v>499.7</v>
    <v>506</v>
    <v>520.1</v>
    <v>523</v>
    <v>524.29999999999995</v>
    <v>526.4</v>
    <v>518.5</v>
    <v>511.4</v>
    <v>526.4</v>
    <v>550.6</v>
    <v>548.4</v>
    <v>540.9</v>
    <v>539.1</v>
    <v>550.6</v>
    <v>540.29999999999995</v>
    <v>545.9</v>
    <v>545.6</v>
    <v>537.1</v>
    <v>552.70000000000005</v>
    <v>555.9</v>
    <v>559.20000000000005</v>
    <v>558.29999999999995</v>
    <v>561.6</v>
    <v>560.70000000000005</v>
    <v>557</v>
    <v>537.79999999999995</v>
    <v>533.5</v>
    <v>530.4</v>
    <v>540.20000000000005</v>
    <v>524.1</v>
    <v>512.1</v>
    <v>511.5</v>
    <v>503</v>
    <v>485.5</v>
    <v>487.85</v>
    <v>483.9</v>
    <v>492.8</v>
    <v>493</v>
    <v>506.6</v>
    <v>514.70000000000005</v>
    <v>521.1</v>
    <v>522.79999999999995</v>
    <v>514</v>
    <v>502.3</v>
    <v>492.25</v>
    <v>487.25</v>
    <v>494.55</v>
    <v>488.65</v>
    <v>490</v>
    <v>476.7</v>
    <v>472.85</v>
    <v>457.2</v>
    <v>447.2</v>
    <v>450.2</v>
    <v>446.35</v>
    <v>446.7</v>
    <v>459.65</v>
    <v>461.65</v>
    <v>453.75</v>
    <v>446</v>
    <v>437.9</v>
    <v>438.15</v>
    <v>440.6</v>
    <v>427.55</v>
    <v>445.8</v>
    <v>440.8</v>
    <v>463.35</v>
    <v>458.4</v>
    <v>457.55</v>
    <v>445.75</v>
    <v>450.5</v>
    <v>455.75</v>
    <v>470.25</v>
    <v>468.35</v>
    <v>458.5</v>
    <v>460.95</v>
    <v>472.75</v>
    <v>468.1</v>
    <v>464.6</v>
    <v>481.5</v>
    <v>498.5</v>
    <v>500.6</v>
    <v>510.1</v>
    <v>506.4</v>
    <v>537.4</v>
    <v>533.4</v>
    <v>542.70000000000005</v>
    <v>534.5</v>
    <v>537.6</v>
    <v>541.20000000000005</v>
    <v>546.5</v>
    <v>541.79999999999995</v>
    <v>537.1</v>
    <v>538.1</v>
    <v>542</v>
    <v>537.9</v>
    <v>545.79999999999995</v>
    <v>551.29999999999995</v>
    <v>563</v>
    <v>553.4</v>
    <v>543.29999999999995</v>
    <v>541.79999999999995</v>
    <v>521.6</v>
    <v>518.1</v>
    <v>519.20000000000005</v>
    <v>516.1</v>
    <v>519.20000000000005</v>
    <v>517.4</v>
    <v>491.3</v>
    <v>481.15</v>
    <v>484.35</v>
    <v>464.4</v>
    <v>471.55</v>
    <v>472.15</v>
    <v>468.3</v>
    <v>475.8</v>
    <v>475.3</v>
    <v>472.9</v>
    <v>475.5</v>
    <v>478.05</v>
    <v>483.05</v>
    <v>491.5</v>
    <v>505.2</v>
    <v>515.20000000000005</v>
    <v>525.79999999999995</v>
    <v>516.6</v>
    <v>525.5</v>
    <v>544.20000000000005</v>
    <v>551.1</v>
    <v>557.20000000000005</v>
    <v>551.79999999999995</v>
    <v>543.29999999999995</v>
    <v>528.5</v>
    <v>527.70000000000005</v>
    <v>532.4</v>
    <v>536.1</v>
    <v>530.9</v>
    <v>540.79999999999995</v>
    <v>539.5</v>
    <v>550.5</v>
    <v>556.70000000000005</v>
    <v>562.20000000000005</v>
    <v>571.1</v>
    <v>584.6</v>
    <v>572.9</v>
    <v>570.29999999999995</v>
    <v>566.29999999999995</v>
    <v>573.79999999999995</v>
    <v>556</v>
    <v>556.1</v>
    <v>558.6</v>
    <v>534.5</v>
    <v>584.5</v>
    <v>578.6</v>
    <v>582.5</v>
    <v>576.20000000000005</v>
    <v>572.20000000000005</v>
    <v>576.20000000000005</v>
    <v>552.4</v>
    <v>556.29999999999995</v>
    <v>554</v>
    <v>560.79999999999995</v>
    <v>552.6</v>
    <v>569.6</v>
    <v>575.9</v>
    <v>571</v>
    <v>570.1</v>
    <v>573</v>
    <v>562.4</v>
    <v>545.29999999999995</v>
    <v>550.79999999999995</v>
    <v>535.5</v>
    <v>537.79999999999995</v>
    <v>544.5</v>
    <v>536.6</v>
    <v>560.6</v>
    <v>567</v>
    <v>568.70000000000005</v>
    <v>568.79999999999995</v>
    <v>571.70000000000005</v>
    <v>571.20000000000005</v>
    <v>578.70000000000005</v>
    <v>589.79999999999995</v>
    <v>596.20000000000005</v>
    <v>592.4</v>
    <v>580.70000000000005</v>
    <v>559</v>
    <v>549.79999999999995</v>
    <v>554.5</v>
    <v>552.5</v>
    <v>559</v>
    <v>570.6</v>
    <v>565.1</v>
    <v>568.1</v>
    <v>566.70000000000005</v>
    <v>565.20000000000005</v>
    <v>566.9</v>
    <v>577.9</v>
    <v>579.29999999999995</v>
    <v>563.79999999999995</v>
    <v>569.20000000000005</v>
    <v>572.5</v>
    <v>560.5</v>
    <v>563.1</v>
    <v>555.6</v>
    <v>557.9</v>
    <v>560.9</v>
    <v>549</v>
    <v>539</v>
    <v>539.70000000000005</v>
    <v>541.6</v>
    <v>543.79999999999995</v>
    <v>544</v>
    <v>539.4</v>
    <v>537.1</v>
    <v>535.1</v>
    <v>532.79999999999995</v>
    <v>525.4</v>
    <v>510.7</v>
    <v>504.1</v>
    <v>508.3</v>
    <v>513.9</v>
    <v>511.8</v>
    <v>495.85</v>
    <v>488.45</v>
    <v>500.4</v>
    <v>500.3</v>
    <v>500</v>
    <v>499.15</v>
    <v>496</v>
    <v>498.8</v>
    <v>507.1</v>
    <v>508.8</v>
    <v>514.9</v>
    <v>510.1</v>
    <v>516.5</v>
    <v>516.5</v>
    <v>512.6</v>
    <v>508</v>
    <v>505</v>
    <v>498</v>
    <v>496.7</v>
    <v>502.7</v>
    <v>497.15</v>
    <v>490.1</v>
    <v>501.6</v>
    <v>501.1</v>
    <v>502.1</v>
    <v>488.65</v>
    <v>474.1</v>
    <v>474.3</v>
    <v>474.7</v>
    <v>483.1</v>
    <v>489.05</v>
    <v>498.95</v>
    <v>495</v>
    <v>486.6</v>
    <v>487.05</v>
    <v>516.5</v>
    <v>526.70000000000005</v>
    <v>538.6</v>
    <v>531.20000000000005</v>
    <v>531.70000000000005</v>
    <v>512.70000000000005</v>
    <v>527.5</v>
    <v>522.5</v>
    <v>521.70000000000005</v>
    <v>514.70000000000005</v>
    <v>508.2</v>
    <v>502.9</v>
    <v>507.5</v>
    <v>510.3</v>
    <v>511.1</v>
    <v>517</v>
    <v>519.9</v>
    <v>514.79999999999995</v>
    <v>512.1</v>
    <v>505.3</v>
    <v>506</v>
    <v>495.75</v>
    <v>487.75</v>
    <v>491.85</v>
    <v>499</v>
    <v>496.45</v>
    <v>488.9</v>
    <v>485.75</v>
    <v>488.65</v>
    <v>493.45</v>
    <v>492.8</v>
    <v>494.2</v>
    <v>487.65</v>
    <v>489.85</v>
    <v>477.65</v>
    <v>466.85</v>
    <v>460.2</v>
    <v>459</v>
    <v>467.1</v>
    <v>460.9</v>
    <v>461.05</v>
    <v>452.5</v>
    <v>468.95</v>
    <v>458.45</v>
    <v>453.8</v>
    <v>449.25</v>
    <v>451.55</v>
    <v>448.35</v>
    <v>437.5</v>
    <v>427.2</v>
    <v>426.45</v>
    <v>423</v>
    <v>431.2</v>
    <v>425.45</v>
    <v>419.45</v>
    <v>412.95</v>
    <v>415.35</v>
    <v>415</v>
    <v>417.55</v>
    <v>424.35</v>
    <v>417.75</v>
    <v>416.1</v>
    <v>404.75</v>
    <v>402.15</v>
    <v>401.3</v>
    <v>407.45</v>
    <v>404.4</v>
    <v>402.15</v>
    <v>396.8</v>
    <v>402.45</v>
    <v>385.1</v>
    <v>382</v>
    <v>379.65</v>
    <v>380.55</v>
    <v>379.3</v>
    <v>376.7</v>
    <v>387.4</v>
    <v>400.1</v>
    <v>396</v>
    <v>396</v>
    <v>397.45</v>
    <v>401.25</v>
    <v>386.1</v>
    <v>392.25</v>
    <v>393</v>
    <v>409.5</v>
    <v>399.1</v>
    <v>399.4</v>
    <v>401.25</v>
    <v>397.25</v>
    <v>399.4</v>
    <v>401.5</v>
    <v>402.3</v>
    <v>404.4</v>
    <v>391.5</v>
    <v>389.05</v>
    <v>386.5</v>
    <v>390.6</v>
    <v>395.3</v>
    <v>397.1</v>
    <v>399.75</v>
    <v>396.6</v>
    <v>403.4</v>
    <v>407.05</v>
    <v>410.45</v>
    <v>405.3</v>
    <v>422.6</v>
    <v>415</v>
    <v>406.95</v>
    <v>404.7</v>
    <v>403.1</v>
    <v>398.85</v>
    <v>396.5</v>
    <v>398</v>
    <v>397.3</v>
    <v>398.35</v>
    <v>389</v>
    <v>378.1</v>
    <v>377.55</v>
    <v>371.35</v>
    <v>374.1</v>
    <v>382.25</v>
    <v>379.6</v>
    <v>369.7</v>
    <v>354.15</v>
    <v>358</v>
    <v>356.3</v>
    <v>343.4</v>
    <v>349.8</v>
    <v>348.05</v>
    <v>349.75</v>
    <v>354.7</v>
    <v>360.55</v>
    <v>358.15</v>
    <v>371.3</v>
    <v>378.95</v>
    <v>381.35</v>
    <v>380.9</v>
    <v>376.85</v>
    <v>376.35</v>
    <v>377</v>
    <v>381.5</v>
    <v>389.25</v>
    <v>387.35</v>
    <v>410.25</v>
    <v>410.5</v>
    <v>406.85</v>
    <v>408</v>
    <v>419.1</v>
    <v>426.9</v>
    <v>421.4</v>
    <v>424.75</v>
    <v>427.85</v>
    <v>430</v>
    <v>424.85</v>
    <v>421.15</v>
    <v>426.85</v>
    <v>424.6</v>
    <v>424.9</v>
    <v>417.95</v>
    <v>413.05</v>
    <v>407.35</v>
    <v>410</v>
    <v>402.75</v>
    <v>409.85</v>
    <v>412.15</v>
    <v>416.75</v>
    <v>421.65</v>
    <v>426.2</v>
    <v>420</v>
    <v>418.35</v>
    <v>420.55</v>
    <v>361.15</v>
    <v>366.7</v>
    <v>358.05</v>
    <v>353.5</v>
    <v>349.85</v>
    <v>358.75</v>
    <v>365.05</v>
    <v>363</v>
    <v>364.9</v>
    <v>364.9</v>
    <v>362.8</v>
    <v>359.85</v>
    <v>363.1</v>
    <v>355</v>
    <v>352.8</v>
    <v>347.95</v>
    <v>349.35</v>
    <v>338.2</v>
    <v>336.3</v>
    <v>337.85</v>
    <v>334.25</v>
    <v>341.8</v>
    <v>346.6</v>
    <v>315.35000000000002</v>
    <v>323.7</v>
    <v>330.65</v>
    <v>335.5</v>
    <v>328.55</v>
    <v>319.5</v>
    <v>325.39999999999998</v>
    <v>326.10000000000002</v>
    <v>326.39999999999998</v>
    <v>328.6</v>
    <v>327.25</v>
    <v>331.7</v>
    <v>330.7</v>
    <v>331.5</v>
    <v>331.25</v>
    <v>335.45</v>
    <v>330.55</v>
    <v>331.4</v>
    <v>330.5</v>
    <v>325.2</v>
    <v>327.85</v>
    <v>328.05</v>
    <v>330.7</v>
    <v>330</v>
    <v>322.85000000000002</v>
    <v>319.8</v>
    <v>316.95</v>
    <v>319.95</v>
    <v>320.7</v>
    <v>319.10000000000002</v>
    <v>325.35000000000002</v>
    <v>325.85000000000002</v>
    <v>320.14999999999998</v>
    <v>319.10000000000002</v>
    <v>313.85000000000002</v>
    <v>310.60000000000002</v>
    <v>299.2</v>
    <v>300.45</v>
    <v>306.55</v>
    <v>306.25</v>
    <v>309.45</v>
    <v>315.8</v>
    <v>320.17500000000001</v>
    <v>320</v>
    <v>321.10000000000002</v>
    <v>337.65</v>
    <v>336.45</v>
    <v>336</v>
    <v>327.9</v>
    <v>327.8</v>
    <v>331</v>
    <v>333.4</v>
    <v>324.64999999999998</v>
    <v>319.45</v>
    <v>316.60000000000002</v>
    <v>324.60000000000002</v>
    <v>333.4</v>
    <v>318.3</v>
    <v>308.2</v>
    <v>307.45</v>
    <v>314.3</v>
    <v>308.8</v>
    <v>316</v>
    <v>314.35000000000002</v>
    <v>296.5</v>
    <v>270.39999999999998</v>
    <v>278.75</v>
    <v>281.3</v>
    <v>283.3</v>
    <v>283.5</v>
    <v>274.64999999999998</v>
    <v>270.55</v>
    <v>263.55</v>
    <v>256.95</v>
    <v>255.4</v>
    <v>254.8</v>
    <v>253.85</v>
    <v>248.8</v>
    <v>246.7</v>
    <v>251.15</v>
    <v>249.95</v>
    <v>253.9</v>
    <v>257.60000000000002</v>
    <v>256.60000000000002</v>
    <v>257.7</v>
    <v>258.7</v>
    <v>257.64999999999998</v>
    <v>259.64999999999998</v>
    <v>259</v>
    <v>256.3</v>
    <v>256</v>
    <v>258.35000000000002</v>
    <v>250.85</v>
    <v>253.45</v>
    <v>246.05</v>
    <v>243.3</v>
    <v>236.25</v>
    <v>225.95</v>
    <v>225.9</v>
    <v>228.7</v>
    <v>225.5</v>
    <v>228.35</v>
    <v>224.95</v>
    <v>225.85</v>
    <v>226.4</v>
    <v>229.4</v>
    <v>222.7</v>
    <v>218.45</v>
    <v>228.6</v>
    <v>225.2</v>
    <v>234.95</v>
    <v>257.64999999999998</v>
    <v>255.6</v>
    <v>248.05</v>
    <v>243.45</v>
    <v>237.2</v>
    <v>235.35</v>
    <v>238.9</v>
    <v>227.75</v>
    <v>236.3</v>
    <v>237.1</v>
    <v>238.3</v>
    <v>228.3</v>
    <v>225.5</v>
    <v>215.45</v>
    <v>225.25</v>
    <v>233.1</v>
    <v>232.45</v>
    <v>232.4</v>
    <v>230.25</v>
    <v>228.6</v>
    <v>233.5</v>
    <v>237.35</v>
    <v>236.45</v>
    <v>225.85</v>
    <v>228</v>
    <v>227.25</v>
    <v>230.2</v>
    <v>228.3</v>
    <v>228.1</v>
    <v>229.85</v>
    <v>220.6</v>
    <v>220.55</v>
    <v>208.25</v>
    <v>210.4</v>
    <v>210.75</v>
    <v>219.2</v>
    <v>219.55</v>
    <v>212.65</v>
    <v>214.95</v>
    <v>206.55</v>
    <v>207.75</v>
    <v>215.6</v>
    <v>217.1</v>
    <v>219.55</v>
    <v>219.65</v>
    <v>217.7</v>
    <v>215.65</v>
    <v>220.1</v>
    <v>222.2</v>
    <v>223.3</v>
    <v>225.55</v>
    <v>242.8</v>
    <v>239.2</v>
    <v>235.6</v>
    <v>239.75</v>
    <v>240.75</v>
    <v>238.3</v>
    <v>235</v>
    <v>236.8</v>
    <v>230.6</v>
    <v>229.25</v>
    <v>232.65</v>
    <v>234.2</v>
    <v>234.2</v>
    <v>235.1</v>
    <v>236.05</v>
    <v>231</v>
    <v>222.05</v>
    <v>224.8</v>
    <v>228.3</v>
    <v>224.25</v>
    <v>220.6</v>
    <v>227</v>
    <v>224.6</v>
    <v>220.25</v>
    <v>217.5</v>
    <v>232.8</v>
    <v>235.55</v>
    <v>240.8</v>
    <v>245.9</v>
    <v>244.15</v>
    <v>240.65</v>
    <v>255.95</v>
    <v>254.8</v>
    <v>260.3</v>
    <v>238.8</v>
    <v>245.05</v>
    <v>252.65</v>
  </a>
  <a r="1" c="1304">
    <v>178651</v>
    <v>159019</v>
    <v>176511</v>
    <v>201861</v>
    <v>201239</v>
    <v>201628</v>
    <v>195795</v>
    <v>161677</v>
    <v>215629</v>
    <v>230443</v>
    <v>220989</v>
    <v>238491</v>
    <v>143421</v>
    <v>295243</v>
    <v>233962</v>
    <v>324990</v>
    <v>239734</v>
    <v>493104</v>
    <v>303338</v>
    <v>285796</v>
    <v>279382</v>
    <v>288585</v>
    <v>249840</v>
    <v>227761</v>
    <v>264705</v>
    <v>204028</v>
    <v>241366</v>
    <v>182976</v>
    <v>180605</v>
    <v>474916</v>
    <v>330664</v>
    <v>230574</v>
    <v>139129</v>
    <v>214247</v>
    <v>223443</v>
    <v>264824</v>
    <v>313112</v>
    <v>487474</v>
    <v>411287</v>
    <v>361130</v>
    <v>456254</v>
    <v>551446</v>
    <v>387808</v>
    <v>396871</v>
    <v>272602</v>
    <v>303108</v>
    <v>452474</v>
    <v>744758</v>
    <v>541915</v>
    <v>443416</v>
    <v>953834</v>
    <v>770266</v>
    <v>714118</v>
    <v>493460</v>
    <v>483753</v>
    <v>432744</v>
    <v>645024</v>
    <v>383682</v>
    <v>330103</v>
    <v>396656</v>
    <v>299782</v>
    <v>314105</v>
    <v>222727</v>
    <v>351903</v>
    <v>262851</v>
    <v>245095</v>
    <v>154209</v>
    <v>192517</v>
    <v>253471</v>
    <v>160035</v>
    <v>234753</v>
    <v>207469</v>
    <v>165887</v>
    <v>188754</v>
    <v>351155</v>
    <v>144653</v>
    <v>156267</v>
    <v>282567</v>
    <v>173835</v>
    <v>182103</v>
    <v>117741</v>
    <v>132771</v>
    <v>149631</v>
    <v>272764</v>
    <v>234713</v>
    <v>186594</v>
    <v>291929</v>
    <v>306963</v>
    <v>146353</v>
    <v>159391</v>
    <v>178244</v>
    <v>260842</v>
    <v>214750</v>
    <v>210382</v>
    <v>230964</v>
    <v>389003</v>
    <v>209242</v>
    <v>135124</v>
    <v>204238</v>
    <v>134609</v>
    <v>282419</v>
    <v>360035</v>
    <v>254314</v>
    <v>331268</v>
    <v>146213</v>
    <v>216597</v>
    <v>275687</v>
    <v>255944</v>
    <v>430263</v>
    <v>274323</v>
    <v>283852</v>
    <v>202582</v>
    <v>336802</v>
    <v>242814</v>
    <v>222703</v>
    <v>271030</v>
    <v>238230</v>
    <v>252439</v>
    <v>504616</v>
    <v>185309</v>
    <v>309953</v>
    <v>291612</v>
    <v>206717</v>
    <v>218930</v>
    <v>185748</v>
    <v>181726</v>
    <v>157774</v>
    <v>235825</v>
    <v>107744</v>
    <v>187877</v>
    <v>126607</v>
    <v>112268</v>
    <v>185062</v>
    <v>141513</v>
    <v>140802</v>
    <v>161249</v>
    <v>234837</v>
    <v>145362</v>
    <v>168915</v>
    <v>103427</v>
    <v>140684</v>
    <v>191467</v>
    <v>147935</v>
    <v>186478</v>
    <v>187612</v>
    <v>243541</v>
    <v>246987</v>
    <v>281708</v>
    <v>284516</v>
    <v>183278</v>
    <v>142738</v>
    <v>123750</v>
    <v>144065</v>
    <v>104064</v>
    <v>122887</v>
    <v>159222</v>
    <v>151630</v>
    <v>102946</v>
    <v>139553</v>
    <v>70604</v>
    <v>105414</v>
    <v>92112</v>
    <v>119144</v>
    <v>135508</v>
    <v>118423</v>
    <v>157510</v>
    <v>159638</v>
    <v>151839</v>
    <v>145761</v>
    <v>137728</v>
    <v>202041</v>
    <v>336862</v>
    <v>263207</v>
    <v>237088</v>
    <v>142494</v>
    <v>174956</v>
    <v>145910</v>
    <v>126648</v>
    <v>193782</v>
    <v>142175</v>
    <v>212793</v>
    <v>310963</v>
    <v>182778</v>
    <v>565670</v>
    <v>282697</v>
    <v>199990</v>
    <v>133623</v>
    <v>177979</v>
    <v>186372</v>
    <v>198013</v>
    <v>118637</v>
    <v>217100</v>
    <v>152900</v>
    <v>150437</v>
    <v>115011</v>
    <v>101093</v>
    <v>134996</v>
    <v>146010</v>
    <v>115640</v>
    <v>153353</v>
    <v>121826</v>
    <v>118846</v>
    <v>174113</v>
    <v>291897</v>
    <v>104987</v>
    <v>164029</v>
    <v>206366</v>
    <v>194594</v>
    <v>313137</v>
    <v>202616</v>
    <v>241242</v>
    <v>370809</v>
    <v>182156</v>
    <v>234491</v>
    <v>183012</v>
    <v>232229</v>
    <v>206647</v>
    <v>263334</v>
    <v>151733</v>
    <v>469354</v>
    <v>327410</v>
    <v>225802</v>
    <v>239971</v>
    <v>119541</v>
    <v>222343</v>
    <v>121255</v>
    <v>119388</v>
    <v>188625</v>
    <v>198730</v>
    <v>128638</v>
    <v>173663</v>
    <v>169414</v>
    <v>107408</v>
    <v>154358</v>
    <v>241631</v>
    <v>114970</v>
    <v>115415</v>
    <v>123175</v>
    <v>133333</v>
    <v>178571</v>
    <v>151178</v>
    <v>239532</v>
    <v>226501</v>
    <v>235961</v>
    <v>290526</v>
    <v>245735</v>
    <v>427399</v>
    <v>263148</v>
    <v>469576</v>
    <v>172301</v>
    <v>172559</v>
    <v>114885</v>
    <v>30846</v>
    <v>156244</v>
    <v>135269</v>
    <v>179344</v>
    <v>64795</v>
    <v>181694</v>
    <v>169811</v>
    <v>164883</v>
    <v>127837</v>
    <v>138830</v>
    <v>113552</v>
    <v>155599</v>
    <v>120015</v>
    <v>140293</v>
    <v>207837</v>
    <v>81171</v>
    <v>246687</v>
    <v>155785</v>
    <v>179869</v>
    <v>187984</v>
    <v>245237</v>
    <v>191361</v>
    <v>248850</v>
    <v>210815</v>
    <v>240688</v>
    <v>177023</v>
    <v>303942</v>
    <v>263868</v>
    <v>185921</v>
    <v>258096</v>
    <v>157050</v>
    <v>182091</v>
    <v>158135</v>
    <v>140082</v>
    <v>164820</v>
    <v>232703</v>
    <v>233663</v>
    <v>827810</v>
    <v>335810</v>
    <v>287938</v>
    <v>223255</v>
    <v>229019</v>
    <v>232315</v>
    <v>185942</v>
    <v>272449</v>
    <v>304177</v>
    <v>256283</v>
    <v>188028</v>
    <v>169494</v>
    <v>151599</v>
    <v>181363</v>
    <v>188467</v>
    <v>250649</v>
    <v>250002</v>
    <v>239161</v>
    <v>212545</v>
    <v>170596</v>
    <v>174388</v>
    <v>218326</v>
    <v>453982</v>
    <v>213890</v>
    <v>135270</v>
    <v>155573</v>
    <v>173523</v>
    <v>165734</v>
    <v>139222</v>
    <v>200277</v>
    <v>160690</v>
    <v>157288</v>
    <v>162736</v>
    <v>107473</v>
    <v>141178</v>
    <v>123066</v>
    <v>147593</v>
    <v>207034</v>
    <v>244272</v>
    <v>133953</v>
    <v>231684</v>
    <v>141966</v>
    <v>223158</v>
    <v>279316</v>
    <v>199829</v>
    <v>143208</v>
    <v>111697</v>
    <v>127941</v>
    <v>123632</v>
    <v>198743</v>
    <v>219650</v>
    <v>127505</v>
    <v>240441</v>
    <v>178164</v>
    <v>203903</v>
    <v>170915</v>
    <v>146530</v>
    <v>204071</v>
    <v>180912</v>
    <v>150151</v>
    <v>157785</v>
    <v>99241</v>
    <v>95071</v>
    <v>152604</v>
    <v>152348</v>
    <v>67548</v>
    <v>116577</v>
    <v>133876</v>
    <v>201575</v>
    <v>133542</v>
    <v>106282</v>
    <v>120682</v>
    <v>126483</v>
    <v>110210</v>
    <v>105893</v>
    <v>204110</v>
    <v>136276</v>
    <v>104128</v>
    <v>120406</v>
    <v>107092</v>
    <v>123734</v>
    <v>106573</v>
    <v>112535</v>
    <v>122256</v>
    <v>250994</v>
    <v>103800</v>
    <v>107637</v>
    <v>210550</v>
    <v>113959</v>
    <v>118318</v>
    <v>127976</v>
    <v>108613</v>
    <v>191879</v>
    <v>144970</v>
    <v>108345</v>
    <v>78145</v>
    <v>123026</v>
    <v>102765</v>
    <v>213655</v>
    <v>133573</v>
    <v>93279</v>
    <v>128116</v>
    <v>121950</v>
    <v>116514</v>
    <v>151202</v>
    <v>175334</v>
    <v>102415</v>
    <v>106435</v>
    <v>78064</v>
    <v>114334</v>
    <v>87982</v>
    <v>132880</v>
    <v>153898</v>
    <v>96577</v>
    <v>146016</v>
    <v>136970</v>
    <v>121659</v>
    <v>100191</v>
    <v>84429</v>
    <v>83514</v>
    <v>53153</v>
    <v>77036</v>
    <v>78838</v>
    <v>101973</v>
    <v>92751</v>
    <v>205005</v>
    <v>188284</v>
    <v>225631</v>
    <v>728696</v>
    <v>301539</v>
    <v>279307</v>
    <v>189277</v>
    <v>144660</v>
    <v>143764</v>
    <v>146927</v>
    <v>112653</v>
    <v>214623</v>
    <v>199510</v>
    <v>173436</v>
    <v>170207</v>
    <v>99916</v>
    <v>140590</v>
    <v>128419</v>
    <v>139494</v>
    <v>121328</v>
    <v>201385</v>
    <v>308180</v>
    <v>390607</v>
    <v>336873</v>
    <v>419150</v>
    <v>258428</v>
    <v>218935</v>
    <v>181646</v>
    <v>217521</v>
    <v>247050</v>
    <v>202011</v>
    <v>306526</v>
    <v>248460</v>
    <v>281460</v>
    <v>305026</v>
    <v>216570</v>
    <v>184278</v>
    <v>220697</v>
    <v>251234</v>
    <v>151361</v>
    <v>133704</v>
    <v>142396</v>
    <v>188226</v>
    <v>232034</v>
    <v>220926</v>
    <v>207370</v>
    <v>172679</v>
    <v>448323</v>
    <v>254160</v>
    <v>191280</v>
    <v>157573</v>
    <v>153629</v>
    <v>151371</v>
    <v>185903</v>
    <v>182586</v>
    <v>116752</v>
    <v>158476</v>
    <v>126967</v>
    <v>180515</v>
    <v>299170</v>
    <v>144566</v>
    <v>277128</v>
    <v>242303</v>
    <v>159155</v>
    <v>179721</v>
    <v>153037</v>
    <v>427087</v>
    <v>289676</v>
    <v>260705</v>
    <v>248072</v>
    <v>154125</v>
    <v>193112</v>
    <v>141698</v>
    <v>118725</v>
    <v>411618</v>
    <v>246573</v>
    <v>349176</v>
    <v>204680</v>
    <v>210421</v>
    <v>182781</v>
    <v>169494</v>
    <v>277126</v>
    <v>194895</v>
    <v>148732</v>
    <v>133376</v>
    <v>131050</v>
    <v>144556</v>
    <v>146506</v>
    <v>212618</v>
    <v>393590</v>
    <v>153768</v>
    <v>103133</v>
    <v>96128</v>
    <v>95555</v>
    <v>13937</v>
    <v>88476</v>
    <v>85524</v>
    <v>72842</v>
    <v>72985</v>
    <v>32448</v>
    <v>88199</v>
    <v>180553</v>
    <v>218880</v>
    <v>251849</v>
    <v>204508</v>
    <v>219738</v>
    <v>178193</v>
    <v>179491</v>
    <v>209470</v>
    <v>228410</v>
    <v>162244</v>
    <v>200783</v>
    <v>195831</v>
    <v>148505</v>
    <v>220178</v>
    <v>254701</v>
    <v>193367</v>
    <v>161573</v>
    <v>170125</v>
    <v>247060</v>
    <v>179703</v>
    <v>172289</v>
    <v>185164</v>
    <v>246415</v>
    <v>173289</v>
    <v>110257</v>
    <v>152715</v>
    <v>235170</v>
    <v>227926</v>
    <v>218931</v>
    <v>250681</v>
    <v>231003</v>
    <v>157701</v>
    <v>407464</v>
    <v>233600</v>
    <v>169944</v>
    <v>208272</v>
    <v>182214</v>
    <v>399047</v>
    <v>271268</v>
    <v>305166</v>
    <v>246320</v>
    <v>332796</v>
    <v>244469</v>
    <v>440521</v>
    <v>388608</v>
    <v>317818</v>
    <v>365788</v>
    <v>262637</v>
    <v>237947</v>
    <v>281097</v>
    <v>298826</v>
    <v>271394</v>
    <v>195965</v>
    <v>337844</v>
    <v>138338</v>
    <v>178404</v>
    <v>243202</v>
    <v>183658</v>
    <v>150082</v>
    <v>173845</v>
    <v>278527</v>
    <v>240763</v>
    <v>186589</v>
    <v>154679</v>
    <v>136724</v>
    <v>164541</v>
    <v>267029</v>
    <v>216330</v>
    <v>126407</v>
    <v>223482</v>
    <v>252922</v>
    <v>324967</v>
    <v>234522</v>
    <v>178288</v>
    <v>248748</v>
    <v>293838</v>
    <v>481670</v>
    <v>345032</v>
    <v>244984</v>
    <v>232409</v>
    <v>232611</v>
    <v>223531</v>
    <v>177205</v>
    <v>194681</v>
    <v>186629</v>
    <v>236225</v>
    <v>319851</v>
    <v>253353</v>
    <v>235981</v>
    <v>275971</v>
    <v>318215</v>
    <v>194287</v>
    <v>178797</v>
    <v>180009</v>
    <v>239163</v>
    <v>270459</v>
    <v>243082</v>
    <v>216925</v>
    <v>255104</v>
    <v>181837</v>
    <v>191705</v>
    <v>406864</v>
    <v>329639</v>
    <v>611931</v>
    <v>281885</v>
    <v>218227</v>
    <v>206882</v>
    <v>215579</v>
    <v>197947</v>
    <v>180626</v>
    <v>278880</v>
    <v>307758</v>
    <v>360543</v>
    <v>285600</v>
    <v>301613</v>
    <v>221298</v>
    <v>505796</v>
    <v>160041</v>
    <v>139045</v>
    <v>252262</v>
    <v>196224</v>
    <v>244003</v>
    <v>197356</v>
    <v>198313</v>
    <v>177178</v>
    <v>224700</v>
    <v>128375</v>
    <v>142666</v>
    <v>206503</v>
    <v>214729</v>
    <v>279207</v>
    <v>167411</v>
    <v>154247</v>
    <v>145265</v>
    <v>159651</v>
    <v>171702</v>
    <v>323352</v>
    <v>197476</v>
    <v>241485</v>
    <v>151594</v>
    <v>149810</v>
    <v>130863</v>
    <v>100760</v>
    <v>173157</v>
    <v>168721</v>
    <v>275962</v>
    <v>248726</v>
    <v>144111</v>
    <v>140891</v>
    <v>121246</v>
    <v>130706</v>
    <v>152773</v>
    <v>90329</v>
    <v>114802</v>
    <v>137121</v>
    <v>121819</v>
    <v>144704</v>
    <v>83280</v>
    <v>124792</v>
    <v>160113</v>
    <v>103080</v>
    <v>136955</v>
    <v>161011</v>
    <v>144430</v>
    <v>130150</v>
    <v>109158</v>
    <v>181184</v>
    <v>160075</v>
    <v>118928</v>
    <v>205228</v>
    <v>226790</v>
    <v>184224</v>
    <v>147592</v>
    <v>282426</v>
    <v>241319</v>
    <v>192600</v>
    <v>143318</v>
    <v>168292</v>
    <v>155988</v>
    <v>150314</v>
    <v>179204</v>
    <v>372673</v>
    <v>151997</v>
    <v>168181</v>
    <v>166969</v>
    <v>178722</v>
    <v>195241</v>
    <v>181905</v>
    <v>301575</v>
    <v>229638</v>
    <v>209337</v>
    <v>237869</v>
    <v>193542</v>
    <v>294144</v>
    <v>251948</v>
    <v>186994</v>
    <v>207891</v>
    <v>157597</v>
    <v>136357</v>
    <v>182607</v>
    <v>197814</v>
    <v>221837</v>
    <v>177124</v>
    <v>164398</v>
    <v>143063</v>
    <v>317130</v>
    <v>297815</v>
    <v>227877</v>
    <v>224854</v>
    <v>167622</v>
    <v>274841</v>
    <v>237840</v>
    <v>156133</v>
    <v>159782</v>
    <v>229116</v>
    <v>178681</v>
    <v>402719</v>
    <v>160109</v>
    <v>168882</v>
    <v>125652</v>
    <v>268972</v>
    <v>289923</v>
    <v>225384</v>
    <v>173255</v>
    <v>252240</v>
    <v>146116</v>
    <v>273183</v>
    <v>148038</v>
    <v>167434</v>
    <v>196711</v>
    <v>132748</v>
    <v>152949</v>
    <v>160886</v>
    <v>216690</v>
    <v>387048</v>
    <v>171799</v>
    <v>209701</v>
    <v>203672</v>
    <v>154794</v>
    <v>316000</v>
    <v>228464</v>
    <v>187361</v>
    <v>218403</v>
    <v>246781</v>
    <v>195862</v>
    <v>462629</v>
    <v>418116</v>
    <v>171059</v>
    <v>287111</v>
    <v>233646</v>
    <v>184295</v>
    <v>99896</v>
    <v>121277</v>
    <v>107925</v>
    <v>132562</v>
    <v>143340</v>
    <v>122062</v>
    <v>225411</v>
    <v>271538</v>
    <v>192973</v>
    <v>190366</v>
    <v>205627</v>
    <v>189877</v>
    <v>312461</v>
    <v>274993</v>
    <v>202701</v>
    <v>132828</v>
    <v>205795</v>
    <v>252830</v>
    <v>266519</v>
    <v>193446</v>
    <v>159581</v>
    <v>177894</v>
    <v>179786</v>
    <v>198378</v>
    <v>236164</v>
    <v>216686</v>
    <v>205899</v>
    <v>153762</v>
    <v>419585</v>
    <v>283741</v>
    <v>238965</v>
    <v>134400</v>
    <v>199318</v>
    <v>214076</v>
    <v>317464</v>
    <v>176362</v>
    <v>218252</v>
    <v>610404</v>
    <v>444228</v>
    <v>252056</v>
    <v>129526</v>
    <v>223424</v>
    <v>182400</v>
    <v>159155</v>
    <v>332762</v>
    <v>182816</v>
    <v>196243</v>
    <v>235209</v>
    <v>197557</v>
    <v>219454</v>
    <v>140231</v>
    <v>170531</v>
    <v>182276</v>
    <v>115279</v>
    <v>205448</v>
    <v>305508</v>
    <v>265445</v>
    <v>347845</v>
    <v>277487</v>
    <v>434586</v>
    <v>229123</v>
    <v>192974</v>
    <v>132355</v>
    <v>167927</v>
    <v>271234</v>
    <v>139721</v>
    <v>145842</v>
    <v>177570</v>
    <v>206449</v>
    <v>221101</v>
    <v>154326</v>
    <v>182076</v>
    <v>251242</v>
    <v>251399</v>
    <v>229543</v>
    <v>134435</v>
    <v>237138</v>
    <v>174262</v>
    <v>147651</v>
    <v>185036</v>
    <v>149630</v>
    <v>143590</v>
    <v>162697</v>
    <v>183325</v>
    <v>135869</v>
    <v>317155</v>
    <v>201666</v>
    <v>202182</v>
    <v>180979</v>
    <v>171775</v>
    <v>149724</v>
    <v>129689</v>
    <v>79792</v>
    <v>192572</v>
    <v>180080</v>
    <v>116519</v>
    <v>283000</v>
    <v>110479</v>
    <v>100774</v>
    <v>100154</v>
    <v>107214</v>
    <v>244668</v>
    <v>164357</v>
    <v>189014</v>
    <v>253193</v>
    <v>179248</v>
    <v>126962</v>
    <v>79525</v>
    <v>122832</v>
    <v>395546</v>
    <v>182158</v>
    <v>216996</v>
    <v>142334</v>
    <v>134111</v>
    <v>129032</v>
    <v>121240</v>
    <v>130771</v>
    <v>141731</v>
    <v>168228</v>
    <v>200517</v>
    <v>221515</v>
    <v>416426</v>
    <v>140672</v>
    <v>116875</v>
    <v>137017</v>
    <v>161382</v>
    <v>192812</v>
    <v>187774</v>
    <v>154570</v>
    <v>243872</v>
    <v>184527</v>
    <v>236915</v>
    <v>113408</v>
    <v>72993</v>
    <v>269636</v>
    <v>280717</v>
    <v>137790</v>
    <v>115403</v>
    <v>114761</v>
    <v>188981</v>
    <v>122075</v>
    <v>99966</v>
    <v>158396</v>
    <v>211574</v>
    <v>513870</v>
    <v>303806</v>
    <v>186466</v>
    <v>121936</v>
    <v>122632</v>
    <v>214964</v>
    <v>223088</v>
    <v>238431</v>
    <v>208935</v>
    <v>133597</v>
    <v>194470</v>
    <v>178979</v>
    <v>128852</v>
    <v>133410</v>
    <v>138185</v>
    <v>165787</v>
    <v>168861</v>
    <v>131492</v>
    <v>91599</v>
    <v>99019</v>
    <v>77960</v>
    <v>116711</v>
    <v>125379</v>
    <v>155474</v>
    <v>126660</v>
    <v>83913</v>
    <v>119218</v>
    <v>100517</v>
    <v>111513</v>
    <v>149647</v>
    <v>92048</v>
    <v>213338</v>
    <v>164033</v>
    <v>90911</v>
    <v>150739</v>
    <v>171070</v>
    <v>155682</v>
    <v>172302</v>
    <v>142584</v>
    <v>160682</v>
    <v>120004</v>
    <v>310324</v>
    <v>563417</v>
    <v>163254</v>
    <v>118399</v>
    <v>166168</v>
    <v>184934</v>
    <v>247899</v>
    <v>362885</v>
    <v>223532</v>
    <v>245775</v>
    <v>213835</v>
    <v>221195</v>
    <v>209279</v>
    <v>179216</v>
    <v>183122</v>
    <v>171552</v>
    <v>164730</v>
    <v>152249</v>
    <v>242508</v>
    <v>236669</v>
    <v>179301</v>
    <v>240863</v>
    <v>161185</v>
    <v>157202</v>
    <v>148752</v>
    <v>137874</v>
    <v>190632</v>
    <v>144628</v>
    <v>152940</v>
    <v>513539</v>
    <v>240789</v>
    <v>205080</v>
    <v>155380</v>
    <v>207052</v>
    <v>204145</v>
    <v>288817</v>
    <v>260513</v>
    <v>184108</v>
    <v>144937</v>
    <v>162428</v>
    <v>163001</v>
    <v>274674</v>
    <v>154714</v>
    <v>297494</v>
    <v>225744</v>
    <v>248944</v>
    <v>204923</v>
    <v>110897</v>
    <v>163736</v>
    <v>126483</v>
    <v>84870</v>
    <v>102756</v>
    <v>116555</v>
    <v>226177</v>
    <v>201901</v>
    <v>285985</v>
    <v>215906</v>
    <v>185901</v>
    <v>181110</v>
    <v>264290</v>
    <v>139484</v>
    <v>361720</v>
    <v>191296</v>
    <v>207643</v>
    <v>200829</v>
    <v>347009</v>
    <v>504244</v>
    <v>226317</v>
    <v>197972</v>
    <v>146592</v>
    <v>175400</v>
    <v>148141</v>
    <v>158407</v>
    <v>91283</v>
    <v>90721</v>
    <v>145952</v>
    <v>285251</v>
    <v>176681</v>
    <v>148491</v>
    <v>129783</v>
    <v>148311</v>
    <v>135198</v>
    <v>241667</v>
    <v>372801</v>
    <v>169431</v>
    <v>208448</v>
    <v>302473</v>
    <v>233566</v>
    <v>222016</v>
    <v>218583</v>
    <v>272841</v>
    <v>214941</v>
    <v>221986</v>
    <v>551777</v>
    <v>206398</v>
    <v>152644</v>
    <v>204286</v>
    <v>180374</v>
    <v>154163</v>
    <v>169641</v>
    <v>211102</v>
    <v>217131</v>
    <v>540972</v>
    <v>445472</v>
    <v>201069</v>
    <v>209615</v>
    <v>210183</v>
    <v>245987</v>
    <v>298523</v>
    <v>103403</v>
    <v>150341</v>
    <v>154553</v>
    <v>234990</v>
    <v>224170</v>
    <v>169662</v>
    <v>144293</v>
    <v>201508</v>
    <v>298175</v>
    <v>130552</v>
    <v>153743</v>
    <v>125406</v>
    <v>120947</v>
    <v>242337</v>
    <v>178750</v>
    <v>106835</v>
    <v>171472</v>
    <v>193996</v>
    <v>220561</v>
    <v>408368</v>
    <v>151430</v>
    <v>129889</v>
    <v>1239724</v>
    <v>399450</v>
    <v>399603</v>
    <v>276935</v>
    <v>264699</v>
    <v>210289</v>
    <v>250449</v>
    <v>203124</v>
    <v>150543</v>
    <v>149561</v>
    <v>213659</v>
    <v>127950</v>
    <v>160897</v>
    <v>238557</v>
    <v>208275</v>
    <v>248709</v>
    <v>199795</v>
    <v>262327</v>
    <v>392500</v>
    <v>188856</v>
    <v>200491</v>
    <v>222683</v>
    <v>193053</v>
    <v>877890</v>
    <v>358415</v>
    <v>348536</v>
    <v>180147</v>
    <v>288309</v>
    <v>231602</v>
    <v>250313</v>
    <v>145808</v>
    <v>215502</v>
    <v>174422</v>
    <v>156170</v>
    <v>240613</v>
    <v>96790</v>
    <v>230422</v>
    <v>188201</v>
    <v>165394</v>
    <v>284111</v>
    <v>122009</v>
    <v>134824</v>
    <v>199957</v>
    <v>141616</v>
    <v>180208</v>
    <v>125783</v>
    <v>166607</v>
    <v>215709</v>
    <v>195743</v>
    <v>602783</v>
    <v>207184</v>
    <v>153700</v>
    <v>147286</v>
    <v>188039</v>
    <v>177393</v>
    <v>213633</v>
    <v>234667</v>
    <v>275116</v>
    <v>262451</v>
    <v>465481</v>
    <v>202982</v>
    <v>278106</v>
    <v>149359</v>
    <v>232584</v>
    <v>634993</v>
    <v>244748</v>
    <v>245917</v>
    <v>209037</v>
    <v>383980</v>
    <v>293829</v>
    <v>218831</v>
    <v>214107</v>
    <v>220243</v>
    <v>160210</v>
    <v>100590</v>
    <v>230389</v>
    <v>196755</v>
    <v>189473</v>
    <v>246187</v>
    <v>267829</v>
    <v>346410</v>
    <v>327613</v>
    <v>212948</v>
    <v>186591</v>
    <v>292102</v>
    <v>206005</v>
    <v>181762</v>
    <v>443244</v>
    <v>786576</v>
    <v>293361</v>
    <v>199498</v>
    <v>169993</v>
    <v>178055</v>
    <v>278522</v>
    <v>399009</v>
    <v>353217</v>
    <v>314096</v>
    <v>360293</v>
    <v>247105</v>
    <v>244877</v>
    <v>284231</v>
    <v>208345</v>
    <v>205132</v>
    <v>331269</v>
    <v>196316</v>
    <v>429302</v>
    <v>256288</v>
    <v>234446</v>
    <v>317319</v>
    <v>373558</v>
    <v>121471</v>
    <v>202099</v>
    <v>225407</v>
    <v>235217</v>
    <v>276357</v>
    <v>185886</v>
    <v>207202</v>
    <v>309529</v>
    <v>254069</v>
    <v>287470</v>
    <v>448679</v>
    <v>300897</v>
    <v>221198</v>
    <v>251603</v>
    <v>242148</v>
    <v>247990</v>
    <v>259071</v>
    <v>212728</v>
    <v>354185</v>
    <v>773736</v>
    <v>404086</v>
    <v>445783</v>
    <v>244090</v>
    <v>743607</v>
    <v>714221</v>
    <v>460794</v>
    <v>443786</v>
    <v>506743</v>
    <v>312330</v>
    <v>416095</v>
    <v>471070</v>
    <v>606255</v>
    <v>291276</v>
    <v>181629</v>
    <v>259990</v>
    <v>459199</v>
    <v>431115</v>
    <v>482630</v>
    <v>379435</v>
    <v>440285</v>
    <v>241247</v>
    <v>232840</v>
    <v>250282</v>
    <v>388149</v>
    <v>248814</v>
    <v>268230</v>
    <v>295449</v>
    <v>458106</v>
    <v>253068</v>
    <v>144685</v>
    <v>198592</v>
    <v>175580</v>
    <v>341931</v>
    <v>376869</v>
    <v>700013</v>
    <v>323312</v>
    <v>631791</v>
    <v>305525</v>
    <v>408834</v>
    <v>305820</v>
    <v>218208</v>
    <v>373269</v>
    <v>300835</v>
    <v>423991</v>
    <v>418350</v>
    <v>711382</v>
    <v>271872</v>
    <v>172333</v>
    <v>144072</v>
    <v>197468</v>
    <v>323704</v>
    <v>195575</v>
    <v>207745</v>
    <v>217836</v>
    <v>576966</v>
    <v>453475</v>
    <v>299063</v>
    <v>204182</v>
    <v>280297</v>
    <v>279122</v>
    <v>236591</v>
    <v>238426</v>
    <v>238690</v>
    <v>208219</v>
    <v>510376</v>
    <v>170596</v>
    <v>57724</v>
    <v>213928</v>
    <v>197787</v>
    <v>86735</v>
    <v>200262</v>
    <v>479195</v>
    <v>371107</v>
    <v>211358</v>
    <v>307584</v>
    <v>235827</v>
    <v>282241</v>
    <v>185352</v>
    <v>292001</v>
    <v>297197</v>
    <v>750879</v>
    <v>507922</v>
    <v>348064</v>
    <v>249473</v>
    <v>287057</v>
    <v>289533</v>
    <v>762189</v>
    <v>401836</v>
    <v>265898</v>
    <v>676509</v>
    <v>416215</v>
    <v>298147</v>
  </a>
  <a r="1" c="1295">
    <v t="i">1</v>
    <v t="i">2</v>
    <v t="i">5</v>
    <v t="i">6</v>
    <v t="i">7</v>
    <v t="i">8</v>
    <v t="i">9</v>
    <v t="i">12</v>
    <v t="i">13</v>
    <v t="i">14</v>
    <v t="i">15</v>
    <v t="i">16</v>
    <v t="i">19</v>
    <v t="i">20</v>
    <v t="i">21</v>
    <v t="i">22</v>
    <v t="i">23</v>
    <v t="i">26</v>
    <v t="i">27</v>
    <v t="i">28</v>
    <v t="i">29</v>
    <v t="i">30</v>
    <v t="i">33</v>
    <v t="i">34</v>
    <v t="i">35</v>
    <v t="i">36</v>
    <v t="i">37</v>
    <v t="i">40</v>
    <v t="i">41</v>
    <v t="i">42</v>
    <v t="i">43</v>
    <v t="i">44</v>
    <v t="i">47</v>
    <v t="i">48</v>
    <v t="i">49</v>
    <v t="i">50</v>
    <v t="i">51</v>
    <v t="i">54</v>
    <v t="i">55</v>
    <v t="i">56</v>
    <v t="i">57</v>
    <v t="i">58</v>
    <v t="i">61</v>
    <v t="i">62</v>
    <v t="i">63</v>
    <v t="i">64</v>
    <v t="i">65</v>
    <v t="i">68</v>
    <v t="i">69</v>
    <v t="i">70</v>
    <v t="i">71</v>
    <v t="i">72</v>
    <v t="i">75</v>
    <v t="i">76</v>
    <v t="i">77</v>
    <v t="i">78</v>
    <v t="i">79</v>
    <v t="i">82</v>
    <v t="i">83</v>
    <v t="i">84</v>
    <v t="i">85</v>
    <v t="i">86</v>
    <v t="i">89</v>
    <v t="i">90</v>
    <v t="i">91</v>
    <v t="i">92</v>
    <v t="i">93</v>
    <v t="i">96</v>
    <v t="i">97</v>
    <v t="i">98</v>
    <v t="i">99</v>
    <v t="i">104</v>
    <v t="i">105</v>
    <v t="i">106</v>
    <v t="i">107</v>
    <v t="i">110</v>
    <v t="i">111</v>
    <v t="i">112</v>
    <v t="i">113</v>
    <v t="i">114</v>
    <v t="i">117</v>
    <v t="i">118</v>
    <v t="i">119</v>
    <v t="i">120</v>
    <v t="i">124</v>
    <v t="i">125</v>
    <v t="i">126</v>
    <v t="i">127</v>
    <v t="i">128</v>
    <v t="i">131</v>
    <v t="i">132</v>
    <v t="i">133</v>
    <v t="i">134</v>
    <v t="i">135</v>
    <v t="i">138</v>
    <v t="i">139</v>
    <v t="i">140</v>
    <v t="i">141</v>
    <v t="i">142</v>
    <v t="i">145</v>
    <v t="i">146</v>
    <v t="i">147</v>
    <v t="i">148</v>
    <v t="i">149</v>
    <v t="i">152</v>
    <v t="i">153</v>
    <v t="i">154</v>
    <v t="i">155</v>
    <v t="i">156</v>
    <v t="i">159</v>
    <v t="i">160</v>
    <v t="i">161</v>
    <v t="i">162</v>
    <v t="i">163</v>
    <v t="i">166</v>
    <v t="i">167</v>
    <v t="i">168</v>
    <v t="i">169</v>
    <v t="i">170</v>
    <v t="i">173</v>
    <v t="i">174</v>
    <v t="i">175</v>
    <v t="i">176</v>
    <v t="i">177</v>
    <v t="i">180</v>
    <v t="i">181</v>
    <v t="i">182</v>
    <v t="i">183</v>
    <v t="i">184</v>
    <v t="i">187</v>
    <v t="i">188</v>
    <v t="i">189</v>
    <v t="i">190</v>
    <v t="i">191</v>
    <v t="i">194</v>
    <v t="i">195</v>
    <v t="i">196</v>
    <v t="i">197</v>
    <v t="i">198</v>
    <v t="i">201</v>
    <v t="i">202</v>
    <v t="i">203</v>
    <v t="i">204</v>
    <v t="i">205</v>
    <v t="i">208</v>
    <v t="i">209</v>
    <v t="i">210</v>
    <v t="i">211</v>
    <v t="i">212</v>
    <v t="i">215</v>
    <v t="i">216</v>
    <v t="i">217</v>
    <v t="i">218</v>
    <v t="i">219</v>
    <v t="i">222</v>
    <v t="i">223</v>
    <v t="i">224</v>
    <v t="i">225</v>
    <v t="i">226</v>
    <v t="i">229</v>
    <v t="i">230</v>
    <v t="i">231</v>
    <v t="i">232</v>
    <v t="i">233</v>
    <v t="i">236</v>
    <v t="i">237</v>
    <v t="i">238</v>
    <v t="i">239</v>
    <v t="i">240</v>
    <v t="i">243</v>
    <v t="i">244</v>
    <v t="i">245</v>
    <v t="i">246</v>
    <v t="i">247</v>
    <v t="i">250</v>
    <v t="i">251</v>
    <v t="i">252</v>
    <v t="i">253</v>
    <v t="i">254</v>
    <v t="i">257</v>
    <v t="i">258</v>
    <v t="i">259</v>
    <v t="i">260</v>
    <v t="i">261</v>
    <v t="i">264</v>
    <v t="i">265</v>
    <v t="i">266</v>
    <v t="i">267</v>
    <v t="i">268</v>
    <v t="i">271</v>
    <v t="i">272</v>
    <v t="i">273</v>
    <v t="i">274</v>
    <v t="i">275</v>
    <v t="i">278</v>
    <v t="i">279</v>
    <v t="i">280</v>
    <v t="i">281</v>
    <v t="i">282</v>
    <v t="i">285</v>
    <v t="i">286</v>
    <v t="i">287</v>
    <v t="i">288</v>
    <v t="i">289</v>
    <v t="i">292</v>
    <v t="i">293</v>
    <v t="i">294</v>
    <v t="i">295</v>
    <v t="i">296</v>
    <v t="i">299</v>
    <v t="i">300</v>
    <v t="i">301</v>
    <v t="i">302</v>
    <v t="i">303</v>
    <v t="i">306</v>
    <v t="i">307</v>
    <v t="i">308</v>
    <v t="i">309</v>
    <v t="i">310</v>
    <v t="i">313</v>
    <v t="i">314</v>
    <v t="i">315</v>
    <v t="i">316</v>
    <v t="i">317</v>
    <v t="i">320</v>
    <v t="i">321</v>
    <v t="i">322</v>
    <v t="i">323</v>
    <v t="i">324</v>
    <v t="i">327</v>
    <v t="i">328</v>
    <v t="i">329</v>
    <v t="i">330</v>
    <v t="i">331</v>
    <v t="i">334</v>
    <v t="i">335</v>
    <v t="i">336</v>
    <v t="i">337</v>
    <v t="i">338</v>
    <v t="i">341</v>
    <v t="i">342</v>
    <v t="i">343</v>
    <v t="i">344</v>
    <v t="i">345</v>
    <v t="i">348</v>
    <v t="i">349</v>
    <v t="i">350</v>
    <v t="i">351</v>
    <v t="i">352</v>
    <v t="i">355</v>
    <v t="i">356</v>
    <v t="i">357</v>
    <v t="i">362</v>
    <v t="i">363</v>
    <v t="i">364</v>
    <v t="i">369</v>
    <v t="i">370</v>
    <v t="i">371</v>
    <v t="i">372</v>
    <v t="i">373</v>
    <v t="i">376</v>
    <v t="i">377</v>
    <v t="i">378</v>
    <v t="i">379</v>
    <v t="i">380</v>
    <v t="i">383</v>
    <v t="i">384</v>
    <v t="i">385</v>
    <v t="i">386</v>
    <v t="i">387</v>
    <v t="i">390</v>
    <v t="i">391</v>
    <v t="i">392</v>
    <v t="i">393</v>
    <v t="i">394</v>
    <v t="i">397</v>
    <v t="i">398</v>
    <v t="i">399</v>
    <v t="i">400</v>
    <v t="i">401</v>
    <v t="i">404</v>
    <v t="i">405</v>
    <v t="i">406</v>
    <v t="i">407</v>
    <v t="i">408</v>
    <v t="i">411</v>
    <v t="i">412</v>
    <v t="i">413</v>
    <v t="i">414</v>
    <v t="i">415</v>
    <v t="i">418</v>
    <v t="i">419</v>
    <v t="i">420</v>
    <v t="i">421</v>
    <v t="i">422</v>
    <v t="i">425</v>
    <v t="i">426</v>
    <v t="i">427</v>
    <v t="i">428</v>
    <v t="i">429</v>
    <v t="i">432</v>
    <v t="i">433</v>
    <v t="i">434</v>
    <v t="i">435</v>
    <v t="i">436</v>
    <v t="i">439</v>
    <v t="i">440</v>
    <v t="i">441</v>
    <v t="i">442</v>
    <v t="i">443</v>
    <v t="i">446</v>
    <v t="i">447</v>
    <v t="i">448</v>
    <v t="i">449</v>
    <v t="i">450</v>
    <v t="i">453</v>
    <v t="i">454</v>
    <v t="i">455</v>
    <v t="i">456</v>
    <v t="i">461</v>
    <v t="i">462</v>
    <v t="i">463</v>
    <v t="i">464</v>
    <v t="i">467</v>
    <v t="i">468</v>
    <v t="i">469</v>
    <v t="i">470</v>
    <v t="i">471</v>
    <v t="i">474</v>
    <v t="i">475</v>
    <v t="i">476</v>
    <v t="i">477</v>
    <v t="i">478</v>
    <v t="i">481</v>
    <v t="i">482</v>
    <v t="i">483</v>
    <v t="i">484</v>
    <v t="i">485</v>
    <v t="i">488</v>
    <v t="i">489</v>
    <v t="i">490</v>
    <v t="i">491</v>
    <v t="i">492</v>
    <v t="i">495</v>
    <v t="i">496</v>
    <v t="i">497</v>
    <v t="i">498</v>
    <v t="i">499</v>
    <v t="i">502</v>
    <v t="i">503</v>
    <v t="i">504</v>
    <v t="i">506</v>
    <v t="i">509</v>
    <v t="i">510</v>
    <v t="i">511</v>
    <v t="i">512</v>
    <v t="i">513</v>
    <v t="i">516</v>
    <v t="i">517</v>
    <v t="i">518</v>
    <v t="i">519</v>
    <v t="i">520</v>
    <v t="i">523</v>
    <v t="i">524</v>
    <v t="i">525</v>
    <v t="i">526</v>
    <v t="i">527</v>
    <v t="i">530</v>
    <v t="i">531</v>
    <v t="i">532</v>
    <v t="i">533</v>
    <v t="i">534</v>
    <v t="i">537</v>
    <v t="i">538</v>
    <v t="i">539</v>
    <v t="i">540</v>
    <v t="i">541</v>
    <v t="i">544</v>
    <v t="i">545</v>
    <v t="i">546</v>
    <v t="i">547</v>
    <v t="i">548</v>
    <v t="i">551</v>
    <v t="i">552</v>
    <v t="i">553</v>
    <v t="i">554</v>
    <v t="i">555</v>
    <v t="i">558</v>
    <v t="i">559</v>
    <v t="i">560</v>
    <v t="i">561</v>
    <v t="i">562</v>
    <v t="i">565</v>
    <v t="i">566</v>
    <v t="i">567</v>
    <v t="i">568</v>
    <v t="i">569</v>
    <v t="i">572</v>
    <v t="i">573</v>
    <v t="i">574</v>
    <v t="i">575</v>
    <v t="i">576</v>
    <v t="i">579</v>
    <v t="i">580</v>
    <v t="i">581</v>
    <v t="i">582</v>
    <v t="i">583</v>
    <v t="i">586</v>
    <v t="i">587</v>
    <v t="i">588</v>
    <v t="i">589</v>
    <v t="i">590</v>
    <v t="i">593</v>
    <v t="i">594</v>
    <v t="i">595</v>
    <v t="i">596</v>
    <v t="i">597</v>
    <v t="i">600</v>
    <v t="i">601</v>
    <v t="i">602</v>
    <v t="i">603</v>
    <v t="i">604</v>
    <v t="i">607</v>
    <v t="i">608</v>
    <v t="i">609</v>
    <v t="i">610</v>
    <v t="i">611</v>
    <v t="i">614</v>
    <v t="i">615</v>
    <v t="i">616</v>
    <v t="i">617</v>
    <v t="i">618</v>
    <v t="i">621</v>
    <v t="i">622</v>
    <v t="i">623</v>
    <v t="i">624</v>
    <v t="i">625</v>
    <v t="i">628</v>
    <v t="i">629</v>
    <v t="i">630</v>
    <v t="i">631</v>
    <v t="i">632</v>
    <v t="i">635</v>
    <v t="i">636</v>
    <v t="i">637</v>
    <v t="i">638</v>
    <v t="i">639</v>
    <v t="i">642</v>
    <v t="i">643</v>
    <v t="i">644</v>
    <v t="i">645</v>
    <v t="i">646</v>
    <v t="i">649</v>
    <v t="i">650</v>
    <v t="i">651</v>
    <v t="i">652</v>
    <v t="i">653</v>
    <v t="i">656</v>
    <v t="i">657</v>
    <v t="i">658</v>
    <v t="i">659</v>
    <v t="i">660</v>
    <v t="i">663</v>
    <v t="i">664</v>
    <v t="i">665</v>
    <v t="i">666</v>
    <v t="i">667</v>
    <v t="i">670</v>
    <v t="i">671</v>
    <v t="i">672</v>
    <v t="i">673</v>
    <v t="i">674</v>
    <v t="i">677</v>
    <v t="i">678</v>
    <v t="i">679</v>
    <v t="i">680</v>
    <v t="i">681</v>
    <v t="i">684</v>
    <v t="i">685</v>
    <v t="i">686</v>
    <v t="i">687</v>
    <v t="i">688</v>
    <v t="i">691</v>
    <v t="i">692</v>
    <v t="i">693</v>
    <v t="i">694</v>
    <v t="i">695</v>
    <v t="i">698</v>
    <v t="i">699</v>
    <v t="i">700</v>
    <v t="i">701</v>
    <v t="i">702</v>
    <v t="i">705</v>
    <v t="i">706</v>
    <v t="i">707</v>
    <v t="i">708</v>
    <v t="i">709</v>
    <v t="i">712</v>
    <v t="i">713</v>
    <v t="i">714</v>
    <v t="i">715</v>
    <v t="i">716</v>
    <v t="i">719</v>
    <v t="i">720</v>
    <v t="i">721</v>
    <v t="i">722</v>
    <v t="i">726</v>
    <v t="i">727</v>
    <v t="i">728</v>
    <v t="i">729</v>
    <v t="i">733</v>
    <v t="i">734</v>
    <v t="i">735</v>
    <v t="i">736</v>
    <v t="i">737</v>
    <v t="i">740</v>
    <v t="i">741</v>
    <v t="i">742</v>
    <v t="i">743</v>
    <v t="i">744</v>
    <v t="i">747</v>
    <v t="i">748</v>
    <v t="i">749</v>
    <v t="i">750</v>
    <v t="i">751</v>
    <v t="i">754</v>
    <v t="i">755</v>
    <v t="i">756</v>
    <v t="i">757</v>
    <v t="i">758</v>
    <v t="i">761</v>
    <v t="i">762</v>
    <v t="i">763</v>
    <v t="i">764</v>
    <v t="i">765</v>
    <v t="i">768</v>
    <v t="i">769</v>
    <v t="i">770</v>
    <v t="i">771</v>
    <v t="i">772</v>
    <v t="i">775</v>
    <v t="i">776</v>
    <v t="i">777</v>
    <v t="i">778</v>
    <v t="i">779</v>
    <v t="i">782</v>
    <v t="i">783</v>
    <v t="i">784</v>
    <v t="i">785</v>
    <v t="i">786</v>
    <v t="i">789</v>
    <v t="i">790</v>
    <v t="i">791</v>
    <v t="i">792</v>
    <v t="i">793</v>
    <v t="i">796</v>
    <v t="i">797</v>
    <v t="i">798</v>
    <v t="i">799</v>
    <v t="i">800</v>
    <v t="i">803</v>
    <v t="i">804</v>
    <v t="i">805</v>
    <v t="i">806</v>
    <v t="i">807</v>
    <v t="i">810</v>
    <v t="i">811</v>
    <v t="i">812</v>
    <v t="i">813</v>
    <v t="i">814</v>
    <v t="i">817</v>
    <v t="i">818</v>
    <v t="i">819</v>
    <v t="i">820</v>
    <v t="i">821</v>
    <v t="i">824</v>
    <v t="i">825</v>
    <v t="i">826</v>
    <v t="i">827</v>
    <v t="i">828</v>
    <v t="i">831</v>
    <v t="i">832</v>
    <v t="i">833</v>
    <v t="i">834</v>
    <v t="i">839</v>
    <v t="i">840</v>
    <v t="i">841</v>
    <v t="i">842</v>
    <v t="i">845</v>
    <v t="i">846</v>
    <v t="i">847</v>
    <v t="i">848</v>
    <v t="i">849</v>
    <v t="i">852</v>
    <v t="i">853</v>
    <v t="i">854</v>
    <v t="i">855</v>
    <v t="i">856</v>
    <v t="i">859</v>
    <v t="i">860</v>
    <v t="i">861</v>
    <v t="i">862</v>
    <v t="i">863</v>
    <v t="i">866</v>
    <v t="i">867</v>
    <v t="i">868</v>
    <v t="i">869</v>
    <v t="i">870</v>
    <v t="i">873</v>
    <v t="i">874</v>
    <v t="i">875</v>
    <v t="i">876</v>
    <v t="i">877</v>
    <v t="i">880</v>
    <v t="i">881</v>
    <v t="i">882</v>
    <v t="i">883</v>
    <v t="i">884</v>
    <v t="i">887</v>
    <v t="i">888</v>
    <v t="i">889</v>
    <v t="i">890</v>
    <v t="i">891</v>
    <v t="i">894</v>
    <v t="i">895</v>
    <v t="i">896</v>
    <v t="i">897</v>
    <v t="i">898</v>
    <v t="i">901</v>
    <v t="i">902</v>
    <v t="i">903</v>
    <v t="i">904</v>
    <v t="i">905</v>
    <v t="i">908</v>
    <v t="i">909</v>
    <v t="i">910</v>
    <v t="i">911</v>
    <v t="i">912</v>
    <v t="i">915</v>
    <v t="i">916</v>
    <v t="i">917</v>
    <v t="i">918</v>
    <v t="i">919</v>
    <v t="i">922</v>
    <v t="i">923</v>
    <v t="i">924</v>
    <v t="i">925</v>
    <v t="i">926</v>
    <v t="i">929</v>
    <v t="i">930</v>
    <v t="i">931</v>
    <v t="i">932</v>
    <v t="i">933</v>
    <v t="i">936</v>
    <v t="i">937</v>
    <v t="i">938</v>
    <v t="i">939</v>
    <v t="i">940</v>
    <v t="i">943</v>
    <v t="i">944</v>
    <v t="i">945</v>
    <v t="i">946</v>
    <v t="i">947</v>
    <v t="i">950</v>
    <v t="i">951</v>
    <v t="i">952</v>
    <v t="i">953</v>
    <v t="i">954</v>
    <v t="i">958</v>
    <v t="i">959</v>
    <v t="i">960</v>
    <v t="i">961</v>
    <v t="i">964</v>
    <v t="i">965</v>
    <v t="i">966</v>
    <v t="i">967</v>
    <v t="i">968</v>
    <v t="i">971</v>
    <v t="i">972</v>
    <v t="i">973</v>
    <v t="i">974</v>
    <v t="i">975</v>
    <v t="i">978</v>
    <v t="i">979</v>
    <v t="i">980</v>
    <v t="i">981</v>
    <v t="i">982</v>
    <v t="i">985</v>
    <v t="i">986</v>
    <v t="i">987</v>
    <v t="i">988</v>
    <v t="i">989</v>
    <v t="i">992</v>
    <v t="i">993</v>
    <v t="i">994</v>
    <v t="i">995</v>
    <v t="i">996</v>
    <v t="i">999</v>
    <v t="i">1000</v>
    <v t="i">1001</v>
    <v t="i">1002</v>
    <v t="i">1003</v>
    <v t="i">1006</v>
    <v t="i">1007</v>
    <v t="i">1008</v>
    <v t="i">1009</v>
    <v t="i">1010</v>
    <v t="i">1013</v>
    <v t="i">1014</v>
    <v t="i">1015</v>
    <v t="i">1016</v>
    <v t="i">1017</v>
    <v t="i">1020</v>
    <v t="i">1021</v>
    <v t="i">1022</v>
    <v t="i">1023</v>
    <v t="i">1024</v>
    <v t="i">1027</v>
    <v t="i">1028</v>
    <v t="i">1029</v>
    <v t="i">1030</v>
    <v t="i">1031</v>
    <v t="i">1034</v>
    <v t="i">1035</v>
    <v t="i">1036</v>
    <v t="i">1037</v>
    <v t="i">1038</v>
    <v t="i">1041</v>
    <v t="i">1042</v>
    <v t="i">1043</v>
    <v t="i">1044</v>
    <v t="i">1045</v>
    <v t="i">1048</v>
    <v t="i">1049</v>
    <v t="i">1050</v>
    <v t="i">1051</v>
    <v t="i">1052</v>
    <v t="i">1055</v>
    <v t="i">1056</v>
    <v t="i">1057</v>
    <v t="i">1058</v>
    <v t="i">1059</v>
    <v t="i">1062</v>
    <v t="i">1063</v>
    <v t="i">1064</v>
    <v t="i">1065</v>
    <v t="i">1066</v>
    <v t="i">1069</v>
    <v t="i">1070</v>
    <v t="i">1071</v>
    <v t="i">1072</v>
    <v t="i">1073</v>
    <v t="i">1076</v>
    <v t="i">1077</v>
    <v t="i">1078</v>
    <v t="i">1079</v>
    <v t="i">1080</v>
    <v t="i">1083</v>
    <v t="i">1084</v>
    <v t="i">1085</v>
    <v t="i">1086</v>
    <v t="i">1087</v>
    <v t="i">1091</v>
    <v t="i">1092</v>
    <v t="i">1093</v>
    <v t="i">1094</v>
    <v t="i">1097</v>
    <v t="i">1098</v>
    <v t="i">1099</v>
    <v t="i">1100</v>
    <v t="i">1101</v>
    <v t="i">1104</v>
    <v t="i">1105</v>
    <v t="i">1106</v>
    <v t="i">1107</v>
    <v t="i">1108</v>
    <v t="i">1111</v>
    <v t="i">1112</v>
    <v t="i">1113</v>
    <v t="i">1114</v>
    <v t="i">1115</v>
    <v t="i">1118</v>
    <v t="i">1119</v>
    <v t="i">1120</v>
    <v t="i">1121</v>
    <v t="i">1122</v>
    <v t="i">1125</v>
    <v t="i">1126</v>
    <v t="i">1127</v>
    <v t="i">1128</v>
    <v t="i">1129</v>
    <v t="i">1132</v>
    <v t="i">1133</v>
    <v t="i">1134</v>
    <v t="i">1135</v>
    <v t="i">1136</v>
    <v t="i">1139</v>
    <v t="i">1140</v>
    <v t="i">1141</v>
    <v t="i">1142</v>
    <v t="i">1143</v>
    <v t="i">1146</v>
    <v t="i">1147</v>
    <v t="i">1148</v>
    <v t="i">1149</v>
    <v t="i">1150</v>
    <v t="i">1153</v>
    <v t="i">1154</v>
    <v t="i">1155</v>
    <v t="i">1156</v>
    <v t="i">1157</v>
    <v t="i">1160</v>
    <v t="i">1161</v>
    <v t="i">1162</v>
    <v t="i">1163</v>
    <v t="i">1164</v>
    <v t="i">1167</v>
    <v t="i">1168</v>
    <v t="i">1169</v>
    <v t="i">1170</v>
    <v t="i">1171</v>
    <v t="i">1174</v>
    <v t="i">1175</v>
    <v t="i">1176</v>
    <v t="i">1177</v>
    <v t="i">1178</v>
    <v t="i">1181</v>
    <v t="i">1182</v>
    <v t="i">1183</v>
    <v t="i">1184</v>
    <v t="i">1185</v>
    <v t="i">1188</v>
    <v t="i">1189</v>
    <v t="i">1190</v>
    <v t="i">1191</v>
    <v t="i">1196</v>
    <v t="i">1197</v>
    <v t="i">1198</v>
    <v t="i">1199</v>
    <v t="i">1202</v>
    <v t="i">1203</v>
    <v t="i">1204</v>
    <v t="i">1205</v>
    <v t="i">1206</v>
    <v t="i">1209</v>
    <v t="i">1210</v>
    <v t="i">1211</v>
    <v t="i">1212</v>
    <v t="i">1213</v>
    <v t="i">1217</v>
    <v t="i">1218</v>
    <v t="i">1219</v>
    <v t="i">1220</v>
    <v t="i">1223</v>
    <v t="i">1224</v>
    <v t="i">1225</v>
    <v t="i">1226</v>
    <v t="i">1227</v>
    <v t="i">1230</v>
    <v t="i">1231</v>
    <v t="i">1232</v>
    <v t="i">1233</v>
    <v t="i">1234</v>
    <v t="i">1237</v>
    <v t="i">1238</v>
    <v t="i">1239</v>
    <v t="i">1240</v>
    <v t="i">1241</v>
    <v t="i">1244</v>
    <v t="i">1245</v>
    <v t="i">1246</v>
    <v t="i">1247</v>
    <v t="i">1248</v>
    <v t="i">1251</v>
    <v t="i">1252</v>
    <v t="i">1253</v>
    <v t="i">1254</v>
    <v t="i">1255</v>
    <v t="i">1258</v>
    <v t="i">1259</v>
    <v t="i">1260</v>
    <v t="i">1261</v>
    <v t="i">1262</v>
    <v t="i">1265</v>
    <v t="i">1266</v>
    <v t="i">1267</v>
    <v t="i">1268</v>
    <v t="i">1269</v>
    <v t="i">1272</v>
    <v t="i">1273</v>
    <v t="i">1274</v>
    <v t="i">1275</v>
    <v t="i">1276</v>
    <v t="i">1279</v>
    <v t="i">1280</v>
    <v t="i">1281</v>
    <v t="i">1282</v>
    <v t="i">1283</v>
    <v t="i">1286</v>
    <v t="i">1287</v>
    <v t="i">1288</v>
    <v t="i">1289</v>
    <v t="i">1290</v>
    <v t="i">1293</v>
    <v t="i">1294</v>
    <v t="i">1295</v>
    <v t="i">1296</v>
    <v t="i">1297</v>
    <v t="i">1300</v>
    <v t="i">1301</v>
    <v t="i">1302</v>
    <v t="i">1303</v>
    <v t="i">1304</v>
    <v t="i">1307</v>
    <v t="i">1308</v>
    <v t="i">1309</v>
    <v t="i">1310</v>
    <v t="i">1311</v>
    <v t="i">1314</v>
    <v t="i">1315</v>
    <v t="i">1316</v>
    <v t="i">1317</v>
    <v t="i">1318</v>
    <v t="i">1321</v>
    <v t="i">1323</v>
    <v t="i">1324</v>
    <v t="i">1325</v>
    <v t="i">1328</v>
    <v t="i">1329</v>
    <v t="i">1330</v>
    <v t="i">1331</v>
    <v t="i">1332</v>
    <v t="i">1335</v>
    <v t="i">1336</v>
    <v t="i">1337</v>
    <v t="i">1338</v>
    <v t="i">1339</v>
    <v t="i">1342</v>
    <v t="i">1343</v>
    <v t="i">1344</v>
    <v t="i">1345</v>
    <v t="i">1346</v>
    <v t="i">1349</v>
    <v t="i">1350</v>
    <v t="i">1351</v>
    <v t="i">1352</v>
    <v t="i">1353</v>
    <v t="i">1356</v>
    <v t="i">1357</v>
    <v t="i">1358</v>
    <v t="i">1359</v>
    <v t="i">1360</v>
    <v t="i">1363</v>
    <v t="i">1364</v>
    <v t="i">1365</v>
    <v t="i">1366</v>
    <v t="i">1367</v>
    <v t="i">1370</v>
    <v t="i">1371</v>
    <v t="i">1372</v>
    <v t="i">1373</v>
    <v t="i">1374</v>
    <v t="i">1377</v>
    <v t="i">1378</v>
    <v t="i">1379</v>
    <v t="i">1380</v>
    <v t="i">1381</v>
    <v t="i">1384</v>
    <v t="i">1385</v>
    <v t="i">1386</v>
    <v t="i">1387</v>
    <v t="i">1388</v>
    <v t="i">1391</v>
    <v t="i">1392</v>
    <v t="i">1393</v>
    <v t="i">1394</v>
    <v t="i">1395</v>
    <v t="i">1398</v>
    <v t="i">1399</v>
    <v t="i">1400</v>
    <v t="i">1401</v>
    <v t="i">1402</v>
    <v t="i">1405</v>
    <v t="i">1406</v>
    <v t="i">1407</v>
    <v t="i">1408</v>
    <v t="i">1409</v>
    <v t="i">1412</v>
    <v t="i">1413</v>
    <v t="i">1414</v>
    <v t="i">1415</v>
    <v t="i">1416</v>
    <v t="i">1419</v>
    <v t="i">1420</v>
    <v t="i">1421</v>
    <v t="i">1422</v>
    <v t="i">1423</v>
    <v t="i">1426</v>
    <v t="i">1427</v>
    <v t="i">1428</v>
    <v t="i">1429</v>
    <v t="i">1430</v>
    <v t="i">1433</v>
    <v t="i">1434</v>
    <v t="i">1435</v>
    <v t="i">1436</v>
    <v t="i">1437</v>
    <v t="i">1440</v>
    <v t="i">1441</v>
    <v t="i">1442</v>
    <v t="i">1443</v>
    <v t="i">1444</v>
    <v t="i">1447</v>
    <v t="i">1448</v>
    <v t="i">1449</v>
    <v t="i">1450</v>
    <v t="i">1451</v>
    <v t="i">1456</v>
    <v t="i">1457</v>
    <v t="i">1458</v>
    <v t="i">1462</v>
    <v t="i">1463</v>
    <v t="i">1464</v>
    <v t="i">1465</v>
    <v t="i">1468</v>
    <v t="i">1469</v>
    <v t="i">1470</v>
    <v t="i">1471</v>
    <v t="i">1472</v>
    <v t="i">1475</v>
    <v t="i">1476</v>
    <v t="i">1477</v>
    <v t="i">1478</v>
    <v t="i">1479</v>
    <v t="i">1482</v>
    <v t="i">1483</v>
    <v t="i">1484</v>
    <v t="i">1485</v>
    <v t="i">1486</v>
    <v t="i">1489</v>
    <v t="i">1490</v>
    <v t="i">1491</v>
    <v t="i">1492</v>
    <v t="i">1493</v>
    <v t="i">1496</v>
    <v t="i">1497</v>
    <v t="i">1498</v>
    <v t="i">1499</v>
    <v t="i">1500</v>
    <v t="i">1503</v>
    <v t="i">1504</v>
    <v t="i">1505</v>
    <v t="i">1506</v>
    <v t="i">1507</v>
    <v t="i">1510</v>
    <v t="i">1511</v>
    <v t="i">1512</v>
    <v t="i">1513</v>
    <v t="i">1514</v>
    <v t="i">1517</v>
    <v t="i">1518</v>
    <v t="i">1519</v>
    <v t="i">1520</v>
    <v t="i">1521</v>
    <v t="i">1524</v>
    <v t="i">1525</v>
    <v t="i">1526</v>
    <v t="i">1527</v>
    <v t="i">1528</v>
    <v t="i">1531</v>
    <v t="i">1532</v>
    <v t="i">1533</v>
    <v t="i">1534</v>
    <v t="i">1535</v>
    <v t="i">1538</v>
    <v t="i">1539</v>
    <v t="i">1540</v>
    <v t="i">1541</v>
    <v t="i">1542</v>
    <v t="i">1545</v>
    <v t="i">1546</v>
    <v t="i">1547</v>
    <v t="i">1548</v>
    <v t="i">1553</v>
    <v t="i">1554</v>
    <v t="i">1555</v>
    <v t="i">1556</v>
    <v t="i">1559</v>
    <v t="i">1560</v>
    <v t="i">1561</v>
    <v t="i">1562</v>
    <v t="i">1563</v>
    <v t="i">1566</v>
    <v t="i">1567</v>
    <v t="i">1568</v>
    <v t="i">1569</v>
    <v t="i">1570</v>
    <v t="i">1573</v>
    <v t="i">1574</v>
    <v t="i">1575</v>
    <v t="i">1576</v>
    <v t="i">1577</v>
    <v t="i">1580</v>
    <v t="i">1581</v>
    <v t="i">1583</v>
    <v t="i">1584</v>
    <v t="i">1587</v>
    <v t="i">1588</v>
    <v t="i">1589</v>
    <v t="i">1590</v>
    <v t="i">1591</v>
    <v t="i">1594</v>
    <v t="i">1595</v>
    <v t="i">1596</v>
    <v t="i">1597</v>
    <v t="i">1598</v>
    <v t="i">1601</v>
    <v t="i">1602</v>
    <v t="i">1603</v>
    <v t="i">1604</v>
    <v t="i">1605</v>
    <v t="i">1608</v>
    <v t="i">1609</v>
    <v t="i">1610</v>
    <v t="i">1611</v>
    <v t="i">1612</v>
    <v t="i">1615</v>
    <v t="i">1616</v>
    <v t="i">1617</v>
    <v t="i">1618</v>
    <v t="i">1619</v>
    <v t="i">1622</v>
    <v t="i">1623</v>
    <v t="i">1624</v>
    <v t="i">1625</v>
    <v t="i">1626</v>
    <v t="i">1629</v>
    <v t="i">1630</v>
    <v t="i">1631</v>
    <v t="i">1632</v>
    <v t="i">1633</v>
    <v t="i">1636</v>
    <v t="i">1637</v>
    <v t="i">1638</v>
    <v t="i">1639</v>
    <v t="i">1640</v>
    <v t="i">1643</v>
    <v t="i">1644</v>
    <v t="i">1645</v>
    <v t="i">1646</v>
    <v t="i">1647</v>
    <v t="i">1650</v>
    <v t="i">1651</v>
    <v t="i">1652</v>
    <v t="i">1653</v>
    <v t="i">1654</v>
    <v t="i">1657</v>
    <v t="i">1658</v>
    <v t="i">1659</v>
    <v t="i">1660</v>
    <v t="i">1661</v>
    <v t="i">1664</v>
    <v t="i">1665</v>
    <v t="i">1666</v>
    <v t="i">1667</v>
    <v t="i">1668</v>
    <v t="i">1671</v>
    <v t="i">1672</v>
    <v t="i">1673</v>
    <v t="i">1674</v>
    <v t="i">1675</v>
    <v t="i">1678</v>
    <v t="i">1679</v>
    <v t="i">1680</v>
    <v t="i">1681</v>
    <v t="i">1682</v>
    <v t="i">1685</v>
    <v t="i">1686</v>
    <v t="i">1687</v>
    <v t="i">1689</v>
    <v t="i">1692</v>
    <v t="i">1693</v>
    <v t="i">1694</v>
    <v t="i">1695</v>
    <v t="i">1696</v>
    <v t="i">1699</v>
    <v t="i">1700</v>
    <v t="i">1701</v>
    <v t="i">1702</v>
    <v t="i">1703</v>
    <v t="i">1706</v>
    <v t="i">1707</v>
    <v t="i">1708</v>
    <v t="i">1709</v>
    <v t="i">1710</v>
    <v t="i">1713</v>
    <v t="i">1714</v>
    <v t="i">1715</v>
    <v t="i">1716</v>
    <v t="i">1717</v>
    <v t="i">1720</v>
    <v t="i">1721</v>
    <v t="i">1722</v>
    <v t="i">1723</v>
    <v t="i">1724</v>
    <v t="i">1727</v>
    <v t="i">1728</v>
    <v t="i">1729</v>
    <v t="i">1730</v>
    <v t="i">1731</v>
    <v t="i">1734</v>
    <v t="i">1735</v>
    <v t="i">1736</v>
    <v t="i">1737</v>
    <v t="i">1738</v>
    <v t="i">1741</v>
    <v t="i">1742</v>
    <v t="i">1743</v>
    <v t="i">1744</v>
    <v t="i">1745</v>
    <v t="i">1748</v>
    <v t="i">1749</v>
    <v t="i">1750</v>
    <v t="i">1751</v>
    <v t="i">1752</v>
    <v t="i">1755</v>
    <v t="i">1756</v>
    <v t="i">1757</v>
    <v t="i">1758</v>
    <v t="i">1759</v>
    <v t="i">1762</v>
    <v t="i">1763</v>
    <v t="i">1764</v>
    <v t="i">1765</v>
    <v t="i">1766</v>
    <v t="i">1769</v>
    <v t="i">1770</v>
    <v t="i">1771</v>
    <v t="i">1772</v>
    <v t="i">1773</v>
    <v t="i">1776</v>
    <v t="i">1777</v>
    <v t="i">1778</v>
    <v t="i">1779</v>
    <v t="i">1780</v>
    <v t="i">1783</v>
    <v t="i">1784</v>
    <v t="i">1785</v>
    <v t="i">1786</v>
    <v t="i">1787</v>
    <v t="i">1790</v>
    <v t="i">1791</v>
    <v t="i">1792</v>
    <v t="i">1793</v>
    <v t="i">1794</v>
    <v t="i">1797</v>
    <v t="i">1798</v>
    <v t="i">1799</v>
    <v t="i">1800</v>
    <v t="i">1801</v>
    <v t="i">1804</v>
    <v t="i">1805</v>
    <v t="i">1806</v>
    <v t="i">1807</v>
    <v t="i">1808</v>
    <v t="i">1811</v>
    <v t="i">1812</v>
    <v t="i">1813</v>
    <v t="i">1814</v>
    <v t="i">1815</v>
    <v t="i">1818</v>
    <v t="i">1822</v>
    <v t="i">1825</v>
    <v t="i">1828</v>
    <v t="i">1829</v>
    <v t="i">1832</v>
    <v t="i">1833</v>
    <v t="i">1834</v>
    <v t="i">1835</v>
    <v t="i">1836</v>
    <v t="i">1839</v>
    <v t="i">1840</v>
    <v t="i">1841</v>
    <v t="i">1842</v>
    <v t="i">1843</v>
    <v t="i">1846</v>
    <v t="i">1847</v>
    <v t="i">1848</v>
    <v t="i">1849</v>
    <v t="i">1850</v>
    <v t="i">1853</v>
    <v t="i">1854</v>
    <v t="i">1855</v>
    <v t="i">1856</v>
    <v t="i">1857</v>
  </a>
  <a r="1" c="1295">
    <v>40.590000000000003</v>
    <v>40.090000000000003</v>
    <v>40.07</v>
    <v>40.270000000000003</v>
    <v>41.16</v>
    <v>41.14</v>
    <v>40.71</v>
    <v>40.799999999999997</v>
    <v>41.59</v>
    <v>42.72</v>
    <v>42.68</v>
    <v>42.7</v>
    <v>41.35</v>
    <v>40.43</v>
    <v>41.49</v>
    <v>40.340000000000003</v>
    <v>40.549999999999997</v>
    <v>38.86</v>
    <v>40.07</v>
    <v>40.369999999999997</v>
    <v>39.56</v>
    <v>39</v>
    <v>39.43</v>
    <v>39.96</v>
    <v>40.409999999999997</v>
    <v>39.590000000000003</v>
    <v>38.71</v>
    <v>39.729999999999997</v>
    <v>38.65</v>
    <v>39.31</v>
    <v>38.65</v>
    <v>38.1</v>
    <v>38.26</v>
    <v>37.64</v>
    <v>39.04</v>
    <v>38.25</v>
    <v>37.15</v>
    <v>35.159999999999997</v>
    <v>35.130000000000003</v>
    <v>35.700000000000003</v>
    <v>35.26</v>
    <v>35.22</v>
    <v>34.43</v>
    <v>34.5</v>
    <v>35</v>
    <v>34.25</v>
    <v>33.72</v>
    <v>30.52</v>
    <v>30.14</v>
    <v>29.36</v>
    <v>26</v>
    <v>29.7</v>
    <v>27.39</v>
    <v>27</v>
    <v>27.5</v>
    <v>27.02</v>
    <v>29.27</v>
    <v>28.6</v>
    <v>32.450000000000003</v>
    <v>34.1</v>
    <v>34.4</v>
    <v>33.130000000000003</v>
    <v>34</v>
    <v>33.29</v>
    <v>32.39</v>
    <v>32</v>
    <v>31.1</v>
    <v>33.25</v>
    <v>33</v>
    <v>32.64</v>
    <v>32.85</v>
    <v>33.700000000000003</v>
    <v>33.21</v>
    <v>32.85</v>
    <v>34.520000000000003</v>
    <v>35.25</v>
    <v>34</v>
    <v>33.49</v>
    <v>33.15</v>
    <v>32.58</v>
    <v>34.159999999999997</v>
    <v>34.450000000000003</v>
    <v>34.68</v>
    <v>34.299999999999997</v>
    <v>32.82</v>
    <v>33.36</v>
    <v>32.43</v>
    <v>33.29</v>
    <v>32.78</v>
    <v>32.29</v>
    <v>32.770000000000003</v>
    <v>31.89</v>
    <v>31.12</v>
    <v>31.03</v>
    <v>32.700000000000003</v>
    <v>32.24</v>
    <v>32.380000000000003</v>
    <v>31.89</v>
    <v>31.23</v>
    <v>31.84</v>
    <v>33.39</v>
    <v>32.950000000000003</v>
    <v>34.869999999999997</v>
    <v>33.450000000000003</v>
    <v>33.69</v>
    <v>34.68</v>
    <v>34.97</v>
    <v>34.58</v>
    <v>35.700000000000003</v>
    <v>34.729999999999997</v>
    <v>34.159999999999997</v>
    <v>35.4</v>
    <v>33.65</v>
    <v>34.020000000000003</v>
    <v>33.869999999999997</v>
    <v>34.659999999999997</v>
    <v>35.1</v>
    <v>35.14</v>
    <v>35.229999999999997</v>
    <v>35.520000000000003</v>
    <v>35.840000000000003</v>
    <v>34.79</v>
    <v>34.39</v>
    <v>34.299999999999997</v>
    <v>34.83</v>
    <v>34.04</v>
    <v>34.26</v>
    <v>34.64</v>
    <v>33.89</v>
    <v>34.159999999999997</v>
    <v>34.82</v>
    <v>34.51</v>
    <v>34.159999999999997</v>
    <v>34.159999999999997</v>
    <v>34.65</v>
    <v>34.14</v>
    <v>34.58</v>
    <v>33.99</v>
    <v>33.229999999999997</v>
    <v>33.68</v>
    <v>34.5</v>
    <v>33.590000000000003</v>
    <v>34.14</v>
    <v>33.619999999999997</v>
    <v>34.4</v>
    <v>32.89</v>
    <v>33.200000000000003</v>
    <v>33.17</v>
    <v>32.6</v>
    <v>32.630000000000003</v>
    <v>31.9</v>
    <v>32.380000000000003</v>
    <v>32.07</v>
    <v>32.28</v>
    <v>31.97</v>
    <v>32.700000000000003</v>
    <v>33.89</v>
    <v>33.479999999999997</v>
    <v>32.880000000000003</v>
    <v>32.950000000000003</v>
    <v>32.61</v>
    <v>32.229999999999997</v>
    <v>32.020000000000003</v>
    <v>32.04</v>
    <v>32.369999999999997</v>
    <v>32.53</v>
    <v>33.159999999999997</v>
    <v>32.619999999999997</v>
    <v>32.4</v>
    <v>32.450000000000003</v>
    <v>32.479999999999997</v>
    <v>33.479999999999997</v>
    <v>33.39</v>
    <v>33.770000000000003</v>
    <v>34.47</v>
    <v>34.200000000000003</v>
    <v>34.47</v>
    <v>34.31</v>
    <v>34.89</v>
    <v>35.21</v>
    <v>36.74</v>
    <v>37.93</v>
    <v>37.22</v>
    <v>36.5</v>
    <v>35.07</v>
    <v>34.520000000000003</v>
    <v>35.200000000000003</v>
    <v>35.200000000000003</v>
    <v>34.74</v>
    <v>35.18</v>
    <v>35.049999999999997</v>
    <v>34.979999999999997</v>
    <v>35.61</v>
    <v>35.47</v>
    <v>36.17</v>
    <v>36.43</v>
    <v>36.700000000000003</v>
    <v>36.020000000000003</v>
    <v>36.39</v>
    <v>36.96</v>
    <v>36.79</v>
    <v>36.9</v>
    <v>35.35</v>
    <v>36.799999999999997</v>
    <v>36.74</v>
    <v>37.89</v>
    <v>37.43</v>
    <v>37.299999999999997</v>
    <v>38.94</v>
    <v>36.9</v>
    <v>37</v>
    <v>34.9</v>
    <v>34.130000000000003</v>
    <v>34.36</v>
    <v>35.119999999999997</v>
    <v>36</v>
    <v>36.369999999999997</v>
    <v>37.82</v>
    <v>37.549999999999997</v>
    <v>39.68</v>
    <v>39.71</v>
    <v>40.49</v>
    <v>39.69</v>
    <v>39.81</v>
    <v>41.08</v>
    <v>41.06</v>
    <v>40.78</v>
    <v>40.6</v>
    <v>41.16</v>
    <v>41.69</v>
    <v>41.97</v>
    <v>41.9</v>
    <v>41.46</v>
    <v>41.01</v>
    <v>41.16</v>
    <v>41.09</v>
    <v>41.71</v>
    <v>42.59</v>
    <v>43.2</v>
    <v>44</v>
    <v>44.9</v>
    <v>46.61</v>
    <v>46.46</v>
    <v>47.58</v>
    <v>47.88</v>
    <v>48.8</v>
    <v>48.71</v>
    <v>49</v>
    <v>48.5</v>
    <v>47.56</v>
    <v>48.38</v>
    <v>48.21</v>
    <v>49.73</v>
    <v>50.3</v>
    <v>50.14</v>
    <v>50</v>
    <v>48.62</v>
    <v>48.64</v>
    <v>47.82</v>
    <v>48.06</v>
    <v>48</v>
    <v>47.04</v>
    <v>48.15</v>
    <v>47.78</v>
    <v>47.35</v>
    <v>48.43</v>
    <v>47.65</v>
    <v>48.67</v>
    <v>49.59</v>
    <v>48.67</v>
    <v>47.34</v>
    <v>48.15</v>
    <v>47.26</v>
    <v>48.09</v>
    <v>46.61</v>
    <v>47.46</v>
    <v>47.92</v>
    <v>47.93</v>
    <v>50.02</v>
    <v>50.84</v>
    <v>51.58</v>
    <v>52.12</v>
    <v>51.66</v>
    <v>51.98</v>
    <v>51.24</v>
    <v>52.2</v>
    <v>51.82</v>
    <v>50.64</v>
    <v>50.58</v>
    <v>53.32</v>
    <v>51.9</v>
    <v>51.22</v>
    <v>51</v>
    <v>51.14</v>
    <v>51.3</v>
    <v>52.16</v>
    <v>52.54</v>
    <v>51.7</v>
    <v>50.54</v>
    <v>49.55</v>
    <v>49.72</v>
    <v>50.32</v>
    <v>49.61</v>
    <v>51.82</v>
    <v>52.04</v>
    <v>51.32</v>
    <v>51.44</v>
    <v>50.78</v>
    <v>50.1</v>
    <v>49.44</v>
    <v>49.2</v>
    <v>47.95</v>
    <v>48.18</v>
    <v>48.23</v>
    <v>47.95</v>
    <v>47.82</v>
    <v>49.21</v>
    <v>48.87</v>
    <v>49.7</v>
    <v>50.84</v>
    <v>49.5</v>
    <v>50.36</v>
    <v>50.36</v>
    <v>50.1</v>
    <v>50.14</v>
    <v>50.52</v>
    <v>50.44</v>
    <v>51.5</v>
    <v>51.34</v>
    <v>50.22</v>
    <v>52.36</v>
    <v>53.5</v>
    <v>51.34</v>
    <v>51.5</v>
    <v>51</v>
    <v>50.92</v>
    <v>50.96</v>
    <v>51.02</v>
    <v>51.48</v>
    <v>50.28</v>
    <v>51</v>
    <v>51.42</v>
    <v>51.26</v>
    <v>51.74</v>
    <v>50.54</v>
    <v>50.94</v>
    <v>51.58</v>
    <v>51.6</v>
    <v>51.96</v>
    <v>52.76</v>
    <v>52.5</v>
    <v>53.58</v>
    <v>54.28</v>
    <v>54.96</v>
    <v>55.5</v>
    <v>57</v>
    <v>58.04</v>
    <v>58.12</v>
    <v>57.46</v>
    <v>57.66</v>
    <v>58.18</v>
    <v>58.3</v>
    <v>59.24</v>
    <v>58.92</v>
    <v>57.6</v>
    <v>56.8</v>
    <v>56.84</v>
    <v>57.12</v>
    <v>57.94</v>
    <v>58.32</v>
    <v>58.6</v>
    <v>58.1</v>
    <v>58.24</v>
    <v>58.28</v>
    <v>57.22</v>
    <v>57.46</v>
    <v>57.72</v>
    <v>57.22</v>
    <v>57.62</v>
    <v>57.06</v>
    <v>57.48</v>
    <v>57.32</v>
    <v>56.78</v>
    <v>57.02</v>
    <v>57.34</v>
    <v>55.34</v>
    <v>56.36</v>
    <v>57.28</v>
    <v>57.76</v>
    <v>58.44</v>
    <v>57.76</v>
    <v>56.74</v>
    <v>56.06</v>
    <v>57.18</v>
    <v>57.78</v>
    <v>58.72</v>
    <v>59.6</v>
    <v>59.94</v>
    <v>59.66</v>
    <v>58.12</v>
    <v>57.92</v>
    <v>58</v>
    <v>58.28</v>
    <v>58.74</v>
    <v>58.8</v>
    <v>58.74</v>
    <v>58.62</v>
    <v>59.76</v>
    <v>61.2</v>
    <v>61.6</v>
    <v>62.06</v>
    <v>61.88</v>
    <v>60.66</v>
    <v>60.06</v>
    <v>58.48</v>
    <v>54.9</v>
    <v>53.92</v>
    <v>55.5</v>
    <v>54.66</v>
    <v>54.58</v>
    <v>54.18</v>
    <v>54.34</v>
    <v>54.62</v>
    <v>54.2</v>
    <v>54.86</v>
    <v>54.82</v>
    <v>54.02</v>
    <v>54.94</v>
    <v>55.6</v>
    <v>55.26</v>
    <v>55.18</v>
    <v>55.18</v>
    <v>54.64</v>
    <v>54.6</v>
    <v>51.78</v>
    <v>51.7</v>
    <v>53.02</v>
    <v>51.66</v>
    <v>52.68</v>
    <v>54.36</v>
    <v>55.24</v>
    <v>55</v>
    <v>53.82</v>
    <v>52.26</v>
    <v>52.94</v>
    <v>53.02</v>
    <v>54.2</v>
    <v>54.82</v>
    <v>55.64</v>
    <v>55.88</v>
    <v>56.96</v>
    <v>56.44</v>
    <v>57.02</v>
    <v>56.4</v>
    <v>57.94</v>
    <v>58.82</v>
    <v>58.8</v>
    <v>58.28</v>
    <v>58.56</v>
    <v>59.74</v>
    <v>60.24</v>
    <v>61.02</v>
    <v>61.1</v>
    <v>60.62</v>
    <v>60.18</v>
    <v>61.22</v>
    <v>62.12</v>
    <v>63.9</v>
    <v>62.9</v>
    <v>63.68</v>
    <v>66.28</v>
    <v>67.599999999999994</v>
    <v>68.16</v>
    <v>66.02</v>
    <v>65.3</v>
    <v>66.459999999999994</v>
    <v>67.66</v>
    <v>68.540000000000006</v>
    <v>69.16</v>
    <v>69.040000000000006</v>
    <v>68.34</v>
    <v>67.8</v>
    <v>68.760000000000005</v>
    <v>66.16</v>
    <v>66.56</v>
    <v>67</v>
    <v>62.72</v>
    <v>64.599999999999994</v>
    <v>64.08</v>
    <v>65.62</v>
    <v>65.52</v>
    <v>65.14</v>
    <v>66.319999999999993</v>
    <v>69.28</v>
    <v>67.16</v>
    <v>66.819999999999993</v>
    <v>66.06</v>
    <v>65.180000000000007</v>
    <v>63.08</v>
    <v>64.7</v>
    <v>63.16</v>
    <v>63.22</v>
    <v>62.6</v>
    <v>62.2</v>
    <v>62.7</v>
    <v>62.96</v>
    <v>64.08</v>
    <v>64.239999999999995</v>
    <v>64.58</v>
    <v>64.02</v>
    <v>64.3</v>
    <v>65</v>
    <v>65.5</v>
    <v>62.8</v>
    <v>61.24</v>
    <v>60.62</v>
    <v>60.38</v>
    <v>59.98</v>
    <v>59</v>
    <v>56.86</v>
    <v>57.74</v>
    <v>56.56</v>
    <v>58.38</v>
    <v>58.42</v>
    <v>57.94</v>
    <v>55.58</v>
    <v>55.12</v>
    <v>56.24</v>
    <v>56.48</v>
    <v>55.44</v>
    <v>56.34</v>
    <v>59.02</v>
    <v>59.42</v>
    <v>57.88</v>
    <v>58</v>
    <v>57.62</v>
    <v>56.84</v>
    <v>58.16</v>
    <v>57.18</v>
    <v>55.52</v>
    <v>54.44</v>
    <v>56.04</v>
    <v>55.88</v>
    <v>55.64</v>
    <v>55.08</v>
    <v>54.8</v>
    <v>54.74</v>
    <v>54.7</v>
    <v>52.1</v>
    <v>54.7</v>
    <v>54.18</v>
    <v>49.24</v>
    <v>50.66</v>
    <v>48.32</v>
    <v>45.02</v>
    <v>45.31</v>
    <v>44.61</v>
    <v>48.35</v>
    <v>47.3</v>
    <v>47.97</v>
    <v>48</v>
    <v>46.49</v>
    <v>49.14</v>
    <v>50.3</v>
    <v>51.1</v>
    <v>50.64</v>
    <v>50.66</v>
    <v>49.77</v>
    <v>49.26</v>
    <v>49.67</v>
    <v>49.75</v>
    <v>52.54</v>
    <v>52.1</v>
    <v>50.74</v>
    <v>50.72</v>
    <v>52.6</v>
    <v>52.98</v>
    <v>50.48</v>
    <v>49.44</v>
    <v>51</v>
    <v>48.55</v>
    <v>49.48</v>
    <v>49.94</v>
    <v>50.56</v>
    <v>49.65</v>
    <v>50.72</v>
    <v>51.16</v>
    <v>50.02</v>
    <v>47.68</v>
    <v>47.12</v>
    <v>48.84</v>
    <v>49.74</v>
    <v>50.28</v>
    <v>48.99</v>
    <v>47.96</v>
    <v>47.26</v>
    <v>44.6</v>
    <v>42.72</v>
    <v>41.83</v>
    <v>42.86</v>
    <v>44.74</v>
    <v>43.87</v>
    <v>45.36</v>
    <v>44.38</v>
    <v>45.27</v>
    <v>43.7</v>
    <v>43.1</v>
    <v>42.26</v>
    <v>42.28</v>
    <v>40.869999999999997</v>
    <v>40.909999999999997</v>
    <v>42.2</v>
    <v>43.09</v>
    <v>44.89</v>
    <v>44.7</v>
    <v>44.89</v>
    <v>46.26</v>
    <v>45.89</v>
    <v>46.08</v>
    <v>45.82</v>
    <v>44.63</v>
    <v>43.68</v>
    <v>40.96</v>
    <v>39.44</v>
    <v>38.380000000000003</v>
    <v>39.76</v>
    <v>37.49</v>
    <v>37.19</v>
    <v>37.06</v>
    <v>37.090000000000003</v>
    <v>37.020000000000003</v>
    <v>37.81</v>
    <v>39.700000000000003</v>
    <v>39.96</v>
    <v>40.69</v>
    <v>40.799999999999997</v>
    <v>40.93</v>
    <v>40.340000000000003</v>
    <v>40.340000000000003</v>
    <v>39.61</v>
    <v>41.22</v>
    <v>41.39</v>
    <v>41.48</v>
    <v>40.83</v>
    <v>41.32</v>
    <v>40.98</v>
    <v>40.22</v>
    <v>40.090000000000003</v>
    <v>40.880000000000003</v>
    <v>42.56</v>
    <v>42.76</v>
    <v>43.19</v>
    <v>43.61</v>
    <v>44.04</v>
    <v>42.03</v>
    <v>43.16</v>
    <v>46.63</v>
    <v>48.67</v>
    <v>48.73</v>
    <v>47.74</v>
    <v>48.05</v>
    <v>49.31</v>
    <v>49.3</v>
    <v>49.28</v>
    <v>48.6</v>
    <v>49.51</v>
    <v>49.76</v>
    <v>49.38</v>
    <v>49.23</v>
    <v>48.76</v>
    <v>49.55</v>
    <v>48.89</v>
    <v>46.66</v>
    <v>47.52</v>
    <v>47.92</v>
    <v>47.98</v>
    <v>45.62</v>
    <v>44.67</v>
    <v>44.84</v>
    <v>44.64</v>
    <v>43.5</v>
    <v>44.75</v>
    <v>43.6</v>
    <v>43.64</v>
    <v>43.87</v>
    <v>44.19</v>
    <v>45.01</v>
    <v>45.57</v>
    <v>44.53</v>
    <v>45.27</v>
    <v>44.05</v>
    <v>43.37</v>
    <v>43.97</v>
    <v>44.3</v>
    <v>45</v>
    <v>42.34</v>
    <v>41.61</v>
    <v>43.05</v>
    <v>42.99</v>
    <v>43.52</v>
    <v>42.19</v>
    <v>42.39</v>
    <v>42.37</v>
    <v>45.79</v>
    <v>45.4</v>
    <v>45.62</v>
    <v>44.48</v>
    <v>44</v>
    <v>44.37</v>
    <v>45.6</v>
    <v>45.2</v>
    <v>45.28</v>
    <v>46.42</v>
    <v>46.69</v>
    <v>46.33</v>
    <v>47.34</v>
    <v>45.95</v>
    <v>46.03</v>
    <v>48.93</v>
    <v>48.4</v>
    <v>46.36</v>
    <v>45.29</v>
    <v>43.69</v>
    <v>44.18</v>
    <v>43.47</v>
    <v>42.26</v>
    <v>45.39</v>
    <v>45.51</v>
    <v>46.45</v>
    <v>46.72</v>
    <v>49.57</v>
    <v>51.52</v>
    <v>50.46</v>
    <v>50.62</v>
    <v>50.02</v>
    <v>49.88</v>
    <v>49.83</v>
    <v>48.36</v>
    <v>48.33</v>
    <v>48.29</v>
    <v>48.13</v>
    <v>48</v>
    <v>47.5</v>
    <v>48</v>
    <v>49.05</v>
    <v>49.88</v>
    <v>48.27</v>
    <v>48.32</v>
    <v>47.43</v>
    <v>47.34</v>
    <v>48.48</v>
    <v>49.37</v>
    <v>50.08</v>
    <v>51.66</v>
    <v>51.52</v>
    <v>49.42</v>
    <v>49.19</v>
    <v>48.53</v>
    <v>47.59</v>
    <v>48.91</v>
    <v>48.4</v>
    <v>48.1</v>
    <v>49.55</v>
    <v>49.47</v>
    <v>50.14</v>
    <v>49.5</v>
    <v>50.66</v>
    <v>50.4</v>
    <v>51.46</v>
    <v>51.66</v>
    <v>52.34</v>
    <v>52.68</v>
    <v>51.9</v>
    <v>53.14</v>
    <v>53.5</v>
    <v>54.98</v>
    <v>55.48</v>
    <v>56.04</v>
    <v>56.26</v>
    <v>55.02</v>
    <v>56.04</v>
    <v>56.22</v>
    <v>56.52</v>
    <v>56.28</v>
    <v>56.44</v>
    <v>57.78</v>
    <v>57.32</v>
    <v>57.2</v>
    <v>57.06</v>
    <v>58.52</v>
    <v>58.76</v>
    <v>57.44</v>
    <v>57.26</v>
    <v>56.62</v>
    <v>56.26</v>
    <v>55.32</v>
    <v>56.2</v>
    <v>56.7</v>
    <v>57.16</v>
    <v>58.16</v>
    <v>57.66</v>
    <v>57.7</v>
    <v>58.66</v>
    <v>58.62</v>
    <v>58.26</v>
    <v>57.72</v>
    <v>58.3</v>
    <v>57.8</v>
    <v>59.7</v>
    <v>60.36</v>
    <v>60.78</v>
    <v>60.56</v>
    <v>61.2</v>
    <v>60.6</v>
    <v>59.78</v>
    <v>60.28</v>
    <v>58.18</v>
    <v>60.48</v>
    <v>58.58</v>
    <v>61.1</v>
    <v>59.58</v>
    <v>59.66</v>
    <v>60.94</v>
    <v>61.42</v>
    <v>61.62</v>
    <v>60.64</v>
    <v>60.7</v>
    <v>60.56</v>
    <v>62.44</v>
    <v>62.42</v>
    <v>63.54</v>
    <v>63.7</v>
    <v>63.6</v>
    <v>64.239999999999995</v>
    <v>63.26</v>
    <v>63.42</v>
    <v>62.98</v>
    <v>65.78</v>
    <v>65.94</v>
    <v>64.64</v>
    <v>65.5</v>
    <v>65.92</v>
    <v>66.92</v>
    <v>67.2</v>
    <v>67.680000000000007</v>
    <v>67.540000000000006</v>
    <v>66.92</v>
    <v>67.819999999999993</v>
    <v>67.16</v>
    <v>67.180000000000007</v>
    <v>68.56</v>
    <v>67.3</v>
    <v>67.180000000000007</v>
    <v>66.760000000000005</v>
    <v>66.2</v>
    <v>65.599999999999994</v>
    <v>66.78</v>
    <v>66.680000000000007</v>
    <v>65.599999999999994</v>
    <v>65.180000000000007</v>
    <v>65.28</v>
    <v>64.5</v>
    <v>64.36</v>
    <v>64.7</v>
    <v>61.2</v>
    <v>61.22</v>
    <v>61.98</v>
    <v>63.38</v>
    <v>62.72</v>
    <v>63.5</v>
    <v>63.32</v>
    <v>61.88</v>
    <v>64.36</v>
    <v>63.42</v>
    <v>63.8</v>
    <v>63</v>
    <v>63.5</v>
    <v>63.32</v>
    <v>64.56</v>
    <v>65.72</v>
    <v>65.680000000000007</v>
    <v>65.5</v>
    <v>67.180000000000007</v>
    <v>66.599999999999994</v>
    <v>65.459999999999994</v>
    <v>64.14</v>
    <v>63.52</v>
    <v>62.44</v>
    <v>62.28</v>
    <v>62.06</v>
    <v>62.7</v>
    <v>62.86</v>
    <v>63.34</v>
    <v>62.92</v>
    <v>63.28</v>
    <v>62.9</v>
    <v>61.3</v>
    <v>61.6</v>
    <v>62.66</v>
    <v>64.48</v>
    <v>65.48</v>
    <v>66</v>
    <v>65.900000000000006</v>
    <v>63.98</v>
    <v>63.08</v>
    <v>62</v>
    <v>61.84</v>
    <v>62.22</v>
    <v>62.38</v>
    <v>62.82</v>
    <v>61.74</v>
    <v>65.92</v>
    <v>65.38</v>
    <v>65.72</v>
    <v>63.9</v>
    <v>63.12</v>
    <v>62.38</v>
    <v>62.38</v>
    <v>62.06</v>
    <v>61.64</v>
    <v>61.82</v>
    <v>64.040000000000006</v>
    <v>63.5</v>
    <v>64.06</v>
    <v>64.34</v>
    <v>62.66</v>
    <v>62.46</v>
    <v>63.36</v>
    <v>63.06</v>
    <v>62.04</v>
    <v>62.02</v>
    <v>62.36</v>
    <v>63.1</v>
    <v>63.86</v>
    <v>63.88</v>
    <v>62.64</v>
    <v>62.62</v>
    <v>62.64</v>
    <v>61.58</v>
    <v>58.52</v>
    <v>58.4</v>
    <v>58.5</v>
    <v>59.22</v>
    <v>58.5</v>
    <v>58.54</v>
    <v>59.14</v>
    <v>59.78</v>
    <v>57.9</v>
    <v>57.7</v>
    <v>57.74</v>
    <v>56.54</v>
    <v>57.48</v>
    <v>56.28</v>
    <v>54.3</v>
    <v>53.34</v>
    <v>54.54</v>
    <v>55.08</v>
    <v>54.32</v>
    <v>53.88</v>
    <v>54.62</v>
    <v>54.82</v>
    <v>56.02</v>
    <v>54.34</v>
    <v>55.26</v>
    <v>53.9</v>
    <v>52.84</v>
    <v>53.18</v>
    <v>52.94</v>
    <v>52.98</v>
    <v>53.04</v>
    <v>53.12</v>
    <v>52.58</v>
    <v>52.74</v>
    <v>53.84</v>
    <v>53.28</v>
    <v>51.86</v>
    <v>48.51</v>
    <v>48.76</v>
    <v>48.94</v>
    <v>49.55</v>
    <v>51.2</v>
    <v>51</v>
    <v>50.8</v>
    <v>49.95</v>
    <v>50.9</v>
    <v>51.04</v>
    <v>49.46</v>
    <v>49.73</v>
    <v>51.46</v>
    <v>51.86</v>
    <v>50.5</v>
    <v>50.44</v>
    <v>51.62</v>
    <v>50.96</v>
    <v>51.8</v>
    <v>52.1</v>
    <v>51.56</v>
    <v>51.3</v>
    <v>50.72</v>
    <v>51.02</v>
    <v>50.88</v>
    <v>50.68</v>
    <v>51.04</v>
    <v>51.5</v>
    <v>51.94</v>
    <v>52.38</v>
    <v>53.66</v>
    <v>54.3</v>
    <v>54.6</v>
    <v>54.04</v>
    <v>56.46</v>
    <v>55.92</v>
    <v>54.64</v>
    <v>55.16</v>
    <v>55.74</v>
    <v>56.26</v>
    <v>56</v>
    <v>55.96</v>
    <v>55.56</v>
    <v>55.7</v>
    <v>55.64</v>
    <v>53.14</v>
    <v>52.3</v>
    <v>52.12</v>
    <v>53.44</v>
    <v>54.14</v>
    <v>54.3</v>
    <v>53.4</v>
    <v>53.74</v>
    <v>53.5</v>
    <v>52.6</v>
    <v>51.14</v>
    <v>51.54</v>
    <v>51.44</v>
    <v>51.8</v>
    <v>51.9</v>
    <v>51.96</v>
    <v>51.86</v>
    <v>56.86</v>
    <v>57.28</v>
    <v>57.7</v>
    <v>57.3</v>
    <v>57.16</v>
    <v>57.74</v>
    <v>57.72</v>
    <v>58.38</v>
    <v>58.14</v>
    <v>58.82</v>
    <v>59.56</v>
    <v>60.34</v>
    <v>59.36</v>
    <v>59.7</v>
    <v>61.82</v>
    <v>62.52</v>
    <v>62.56</v>
    <v>62.68</v>
    <v>62.92</v>
    <v>63.72</v>
    <v>64.099999999999994</v>
    <v>62.7</v>
    <v>63.68</v>
    <v>63.5</v>
    <v>66.66</v>
    <v>67.459999999999994</v>
    <v>66.92</v>
    <v>65.98</v>
    <v>66.64</v>
    <v>67</v>
    <v>67.099999999999994</v>
    <v>68.28</v>
    <v>69.38</v>
    <v>69.64</v>
    <v>70.34</v>
    <v>69.260000000000005</v>
    <v>69.22</v>
    <v>68.5</v>
    <v>68.239999999999995</v>
    <v>68.239999999999995</v>
    <v>68.16</v>
    <v>68.16</v>
    <v>68</v>
    <v>68.52</v>
    <v>69.180000000000007</v>
    <v>67.3</v>
    <v>67.36</v>
    <v>66.900000000000006</v>
    <v>66.040000000000006</v>
    <v>66.040000000000006</v>
    <v>65.2</v>
    <v>64.58</v>
    <v>64.62</v>
    <v>64.16</v>
    <v>64.900000000000006</v>
    <v>64.56</v>
    <v>66.06</v>
    <v>65.64</v>
    <v>65.44</v>
    <v>65.260000000000005</v>
    <v>65.84</v>
    <v>66.8</v>
    <v>64.760000000000005</v>
    <v>64.92</v>
    <v>64.52</v>
    <v>64.12</v>
    <v>64.12</v>
    <v>64.3</v>
    <v>64.28</v>
    <v>64.2</v>
    <v>63.22</v>
    <v>63.44</v>
    <v>63.44</v>
    <v>62.3</v>
    <v>63.36</v>
    <v>63.84</v>
    <v>63.98</v>
    <v>64</v>
    <v>63.02</v>
    <v>60.74</v>
    <v>60.42</v>
    <v>60.94</v>
    <v>61.94</v>
    <v>61.76</v>
    <v>61.02</v>
    <v>60.28</v>
    <v>61.18</v>
    <v>61.24</v>
    <v>61.8</v>
    <v>61.46</v>
    <v>61.52</v>
    <v>62</v>
    <v>61.46</v>
    <v>60.32</v>
    <v>59.32</v>
    <v>60.02</v>
    <v>59.82</v>
    <v>58.64</v>
    <v>59.16</v>
    <v>57.58</v>
    <v>56.54</v>
    <v>57</v>
    <v>56.82</v>
    <v>58.26</v>
    <v>58.58</v>
    <v>58.44</v>
    <v>57.18</v>
    <v>57.06</v>
    <v>57.48</v>
    <v>56.94</v>
    <v>56.54</v>
    <v>56.38</v>
    <v>56.68</v>
    <v>56.3</v>
    <v>55.56</v>
    <v>56.64</v>
    <v>57.16</v>
    <v>58.28</v>
    <v>56.9</v>
    <v>56.56</v>
    <v>56.8</v>
    <v>56.6</v>
    <v>56.38</v>
    <v>57</v>
    <v>56.66</v>
    <v>54.42</v>
    <v>55.44</v>
    <v>56.48</v>
    <v>55.64</v>
    <v>55</v>
    <v>55.08</v>
    <v>53.92</v>
    <v>52.78</v>
    <v>52.3</v>
    <v>51.8</v>
    <v>52.62</v>
    <v>52.02</v>
    <v>52.4</v>
    <v>52.14</v>
    <v>52.46</v>
    <v>52.96</v>
    <v>53.5</v>
    <v>54.36</v>
    <v>54.4</v>
    <v>55.54</v>
    <v>55.6</v>
    <v>55.86</v>
    <v>56</v>
    <v>55.42</v>
    <v>55</v>
    <v>55.62</v>
    <v>55.42</v>
    <v>54.68</v>
    <v>54.46</v>
    <v>52.04</v>
    <v>50.9</v>
    <v>50.4</v>
    <v>49.91</v>
    <v>49.98</v>
    <v>50.1</v>
    <v>51.12</v>
    <v>51</v>
    <v>50.76</v>
    <v>50.56</v>
    <v>49.64</v>
    <v>50.62</v>
    <v>48</v>
    <v>48.64</v>
    <v>49.17</v>
    <v>48.85</v>
    <v>52.06</v>
    <v>57.74</v>
    <v>57.02</v>
    <v>55.08</v>
    <v>54.86</v>
    <v>53.42</v>
    <v>53.8</v>
    <v>54.9</v>
    <v>54.14</v>
    <v>54.64</v>
    <v>54.76</v>
    <v>54.6</v>
    <v>54.56</v>
    <v>53.28</v>
    <v>52.78</v>
    <v>54.06</v>
    <v>55.2</v>
    <v>54.28</v>
    <v>53.82</v>
    <v>53.8</v>
    <v>54.42</v>
    <v>54.06</v>
    <v>54</v>
    <v>53</v>
    <v>51.64</v>
    <v>50.94</v>
    <v>50.86</v>
    <v>49.8</v>
    <v>48.95</v>
    <v>48.97</v>
    <v>50.66</v>
    <v>48.79</v>
    <v>48.21</v>
    <v>46.52</v>
    <v>46.3</v>
    <v>47.71</v>
    <v>47.83</v>
    <v>48.07</v>
    <v>47.32</v>
    <v>47.2</v>
    <v>46.55</v>
    <v>46.45</v>
    <v>47.32</v>
    <v>47.31</v>
    <v>46.98</v>
    <v>46.71</v>
    <v>46.35</v>
    <v>46.6</v>
    <v>46.42</v>
    <v>47.45</v>
    <v>47.81</v>
    <v>50.18</v>
    <v>51.76</v>
    <v>51.44</v>
    <v>52.12</v>
    <v>52.3</v>
    <v>51.34</v>
    <v>51.4</v>
    <v>51.34</v>
    <v>50.54</v>
    <v>50.02</v>
    <v>50.4</v>
    <v>49.91</v>
    <v>50.94</v>
    <v>50.98</v>
    <v>50.96</v>
    <v>49.31</v>
    <v>51.36</v>
    <v>52.58</v>
    <v>52.08</v>
    <v>52.96</v>
    <v>53.1</v>
    <v>53.42</v>
    <v>53.32</v>
    <v>53.46</v>
    <v>56.84</v>
    <v>57.52</v>
    <v>57.6</v>
    <v>58.24</v>
    <v>58.46</v>
    <v>59.52</v>
    <v>61.32</v>
    <v>61.46</v>
    <v>61.2</v>
    <v>60.84</v>
    <v>61</v>
    <v>61.28</v>
  </a>
  <a r="1" c="1295">
    <v>40.270000000000003</v>
    <v>40.43</v>
    <v>40.19</v>
    <v>39.99</v>
    <v>39.909999999999997</v>
    <v>41.3</v>
    <v>41.16</v>
    <v>40.92</v>
    <v>40.99</v>
    <v>41.75</v>
    <v>42.77</v>
    <v>42.91</v>
    <v>42.84</v>
    <v>40.53</v>
    <v>40.5</v>
    <v>41.2</v>
    <v>40.47</v>
    <v>39.86</v>
    <v>38.92</v>
    <v>40</v>
    <v>39.49</v>
    <v>39.86</v>
    <v>39</v>
    <v>39.6</v>
    <v>39.72</v>
    <v>40.5</v>
    <v>39.5</v>
    <v>38.97</v>
    <v>38</v>
    <v>38.51</v>
    <v>38.97</v>
    <v>38.79</v>
    <v>38.26</v>
    <v>37.9</v>
    <v>37.64</v>
    <v>39.28</v>
    <v>38.090000000000003</v>
    <v>35</v>
    <v>35.5</v>
    <v>34.53</v>
    <v>36.090000000000003</v>
    <v>34.03</v>
    <v>36.18</v>
    <v>34.86</v>
    <v>34.520000000000003</v>
    <v>35.090000000000003</v>
    <v>33.5</v>
    <v>31.12</v>
    <v>30.84</v>
    <v>30.28</v>
    <v>27.88</v>
    <v>27.33</v>
    <v>27.5</v>
    <v>30.8</v>
    <v>26.54</v>
    <v>28</v>
    <v>28.36</v>
    <v>27.81</v>
    <v>29.79</v>
    <v>33.909999999999997</v>
    <v>33.270000000000003</v>
    <v>33.56</v>
    <v>33.130000000000003</v>
    <v>33.89</v>
    <v>32.22</v>
    <v>32.24</v>
    <v>31.6</v>
    <v>31.57</v>
    <v>34.64</v>
    <v>32.67</v>
    <v>32.9</v>
    <v>33</v>
    <v>34.200000000000003</v>
    <v>33.409999999999997</v>
    <v>34</v>
    <v>34.79</v>
    <v>34.71</v>
    <v>33.94</v>
    <v>34</v>
    <v>32.200000000000003</v>
    <v>33.08</v>
    <v>34.06</v>
    <v>34.229999999999997</v>
    <v>34.86</v>
    <v>33.700000000000003</v>
    <v>33.1</v>
    <v>33.44</v>
    <v>32.01</v>
    <v>33.69</v>
    <v>32.81</v>
    <v>32.19</v>
    <v>32.770000000000003</v>
    <v>31.51</v>
    <v>31.25</v>
    <v>31.43</v>
    <v>33</v>
    <v>32.130000000000003</v>
    <v>31.9</v>
    <v>31.1</v>
    <v>31.35</v>
    <v>32.11</v>
    <v>33.51</v>
    <v>33.21</v>
    <v>34.18</v>
    <v>34.049999999999997</v>
    <v>33.93</v>
    <v>34.72</v>
    <v>34.94</v>
    <v>34.700000000000003</v>
    <v>35.15</v>
    <v>34.6</v>
    <v>34.5</v>
    <v>34.78</v>
    <v>33.44</v>
    <v>33.22</v>
    <v>34.75</v>
    <v>34.6</v>
    <v>35.03</v>
    <v>35.299999999999997</v>
    <v>34.799999999999997</v>
    <v>35.5</v>
    <v>35.36</v>
    <v>34.5</v>
    <v>34.67</v>
    <v>34.06</v>
    <v>34.840000000000003</v>
    <v>34.04</v>
    <v>34.5</v>
    <v>34.26</v>
    <v>34.5</v>
    <v>34.21</v>
    <v>34.700000000000003</v>
    <v>34.659999999999997</v>
    <v>33.840000000000003</v>
    <v>34.68</v>
    <v>34.31</v>
    <v>34.200000000000003</v>
    <v>34.36</v>
    <v>33.92</v>
    <v>33.299999999999997</v>
    <v>33.92</v>
    <v>34.369999999999997</v>
    <v>33.869999999999997</v>
    <v>33.58</v>
    <v>33.6</v>
    <v>33.65</v>
    <v>32.89</v>
    <v>33.14</v>
    <v>33.04</v>
    <v>32.549999999999997</v>
    <v>32.950000000000003</v>
    <v>32.07</v>
    <v>32.22</v>
    <v>32.03</v>
    <v>32.44</v>
    <v>32.33</v>
    <v>32.659999999999997</v>
    <v>33.83</v>
    <v>33.22</v>
    <v>32.92</v>
    <v>32.72</v>
    <v>32.65</v>
    <v>31.96</v>
    <v>32.159999999999997</v>
    <v>32.299999999999997</v>
    <v>32.5</v>
    <v>32.520000000000003</v>
    <v>32.99</v>
    <v>32.619999999999997</v>
    <v>32.75</v>
    <v>32.68</v>
    <v>32.85</v>
    <v>33.979999999999997</v>
    <v>33.01</v>
    <v>34.06</v>
    <v>34.69</v>
    <v>34.200000000000003</v>
    <v>34.380000000000003</v>
    <v>34.33</v>
    <v>35.200000000000003</v>
    <v>35.21</v>
    <v>36.979999999999997</v>
    <v>37.46</v>
    <v>36.96</v>
    <v>36.25</v>
    <v>35.46</v>
    <v>34.869999999999997</v>
    <v>34.799999999999997</v>
    <v>35.39</v>
    <v>35.229999999999997</v>
    <v>35.130000000000003</v>
    <v>34.82</v>
    <v>35.26</v>
    <v>35.29</v>
    <v>35.78</v>
    <v>36.43</v>
    <v>36.380000000000003</v>
    <v>36.799999999999997</v>
    <v>35.94</v>
    <v>36.56</v>
    <v>36.81</v>
    <v>36.83</v>
    <v>36.46</v>
    <v>36</v>
    <v>36.85</v>
    <v>36.74</v>
    <v>37.9</v>
    <v>37.4</v>
    <v>37.770000000000003</v>
    <v>38.49</v>
    <v>37.44</v>
    <v>36.21</v>
    <v>35</v>
    <v>33.64</v>
    <v>34.43</v>
    <v>35.29</v>
    <v>35.5</v>
    <v>36.630000000000003</v>
    <v>37.31</v>
    <v>38.04</v>
    <v>39.380000000000003</v>
    <v>39.409999999999997</v>
    <v>39.94</v>
    <v>39.57</v>
    <v>40.25</v>
    <v>40.86</v>
    <v>40.97</v>
    <v>40.28</v>
    <v>40.58</v>
    <v>41.5</v>
    <v>42.13</v>
    <v>42.1</v>
    <v>42</v>
    <v>41.47</v>
    <v>40.68</v>
    <v>41.44</v>
    <v>40.840000000000003</v>
    <v>41.71</v>
    <v>42.34</v>
    <v>42.13</v>
    <v>44</v>
    <v>45.45</v>
    <v>46.9</v>
    <v>46.01</v>
    <v>47.9</v>
    <v>47.71</v>
    <v>49</v>
    <v>49.03</v>
    <v>48.55</v>
    <v>47.91</v>
    <v>47.8</v>
    <v>48.69</v>
    <v>48.25</v>
    <v>49.95</v>
    <v>50.4</v>
    <v>50.26</v>
    <v>49.81</v>
    <v>48.99</v>
    <v>48.85</v>
    <v>48.33</v>
    <v>47.76</v>
    <v>48</v>
    <v>47.2</v>
    <v>48.3</v>
    <v>47.78</v>
    <v>47.37</v>
    <v>48.53</v>
    <v>47.71</v>
    <v>49.03</v>
    <v>49.5</v>
    <v>49.03</v>
    <v>47.2</v>
    <v>48.26</v>
    <v>46.8</v>
    <v>47.06</v>
    <v>46.93</v>
    <v>47.97</v>
    <v>48.89</v>
    <v>47.91</v>
    <v>50.48</v>
    <v>51.14</v>
    <v>51.8</v>
    <v>52.34</v>
    <v>51.84</v>
    <v>51.78</v>
    <v>51.66</v>
    <v>52.14</v>
    <v>51.46</v>
    <v>50.2</v>
    <v>53</v>
    <v>53.02</v>
    <v>52.04</v>
    <v>51.02</v>
    <v>51.08</v>
    <v>50.06</v>
    <v>51.52</v>
    <v>51.7</v>
    <v>52.58</v>
    <v>51.02</v>
    <v>50.06</v>
    <v>49.84</v>
    <v>49.79</v>
    <v>48.9</v>
    <v>49.75</v>
    <v>51.98</v>
    <v>51.6</v>
    <v>51.6</v>
    <v>51.5</v>
    <v>50.68</v>
    <v>49.1</v>
    <v>49.32</v>
    <v>48.8</v>
    <v>47.89</v>
    <v>47.79</v>
    <v>48.46</v>
    <v>48.42</v>
    <v>48.37</v>
    <v>49.06</v>
    <v>49.37</v>
    <v>50.2</v>
    <v>51</v>
    <v>49.99</v>
    <v>50.64</v>
    <v>50.28</v>
    <v>50.04</v>
    <v>50.9</v>
    <v>50.5</v>
    <v>50.36</v>
    <v>51.6</v>
    <v>51.24</v>
    <v>50.72</v>
    <v>52.62</v>
    <v>51.08</v>
    <v>51.9</v>
    <v>51.8</v>
    <v>51.38</v>
    <v>51.1</v>
    <v>51.46</v>
    <v>51.04</v>
    <v>51.42</v>
    <v>50.54</v>
    <v>50.96</v>
    <v>51.86</v>
    <v>51.28</v>
    <v>51.28</v>
    <v>50.56</v>
    <v>50.32</v>
    <v>52</v>
    <v>51.8</v>
    <v>52.5</v>
    <v>52.26</v>
    <v>53.5</v>
    <v>53.26</v>
    <v>54.28</v>
    <v>54.9</v>
    <v>55.22</v>
    <v>56.78</v>
    <v>58.06</v>
    <v>58.22</v>
    <v>57.48</v>
    <v>57.5</v>
    <v>58.12</v>
    <v>58.44</v>
    <v>59.4</v>
    <v>59.14</v>
    <v>57.8</v>
    <v>56.9</v>
    <v>57.1</v>
    <v>57.4</v>
    <v>58.32</v>
    <v>57.9</v>
    <v>58.5</v>
    <v>57.58</v>
    <v>58.16</v>
    <v>57.96</v>
    <v>57.14</v>
    <v>57</v>
    <v>57.5</v>
    <v>57.16</v>
    <v>57.5</v>
    <v>57.54</v>
    <v>57.56</v>
    <v>57.1</v>
    <v>56.6</v>
    <v>57.04</v>
    <v>56.8</v>
    <v>55.34</v>
    <v>56.5</v>
    <v>57.4</v>
    <v>57.74</v>
    <v>58.02</v>
    <v>58.68</v>
    <v>56.46</v>
    <v>56.5</v>
    <v>57.3</v>
    <v>58.04</v>
    <v>59.04</v>
    <v>59.28</v>
    <v>59.5</v>
    <v>60</v>
    <v>58.56</v>
    <v>57.52</v>
    <v>58.3</v>
    <v>58.38</v>
    <v>59.06</v>
    <v>58.8</v>
    <v>58.5</v>
    <v>58.64</v>
    <v>59.94</v>
    <v>61.56</v>
    <v>61.56</v>
    <v>62.42</v>
    <v>61.6</v>
    <v>60.32</v>
    <v>60.64</v>
    <v>57.22</v>
    <v>54.62</v>
    <v>54.78</v>
    <v>56.5</v>
    <v>55.14</v>
    <v>54.06</v>
    <v>54.16</v>
    <v>54.5</v>
    <v>54.8</v>
    <v>54.9</v>
    <v>54.68</v>
    <v>54.68</v>
    <v>54.3</v>
    <v>55.2</v>
    <v>55.18</v>
    <v>54.7</v>
    <v>55.44</v>
    <v>55.48</v>
    <v>54.5</v>
    <v>54.54</v>
    <v>51.96</v>
    <v>52.2</v>
    <v>52.18</v>
    <v>51.98</v>
    <v>53.2</v>
    <v>54.8</v>
    <v>54.9</v>
    <v>55.36</v>
    <v>53.74</v>
    <v>52.88</v>
    <v>53.52</v>
    <v>52</v>
    <v>53.68</v>
    <v>54.8</v>
    <v>55</v>
    <v>56.6</v>
    <v>57.04</v>
    <v>56.4</v>
    <v>56.34</v>
    <v>56.8</v>
    <v>58.3</v>
    <v>59.36</v>
    <v>58.02</v>
    <v>58.4</v>
    <v>58</v>
    <v>59.44</v>
    <v>60.88</v>
    <v>61.24</v>
    <v>61.4</v>
    <v>60.7</v>
    <v>59.96</v>
    <v>61.5</v>
    <v>62.9</v>
    <v>63.76</v>
    <v>62.76</v>
    <v>64</v>
    <v>66.44</v>
    <v>67.58</v>
    <v>65.56</v>
    <v>65.62</v>
    <v>65.099999999999994</v>
    <v>66.58</v>
    <v>67.64</v>
    <v>68.98</v>
    <v>69.34</v>
    <v>69.56</v>
    <v>68.819999999999993</v>
    <v>68.400000000000006</v>
    <v>68.02</v>
    <v>66.36</v>
    <v>66.86</v>
    <v>63.28</v>
    <v>64.5</v>
    <v>63.56</v>
    <v>64.680000000000007</v>
    <v>64.88</v>
    <v>66.260000000000005</v>
    <v>65.540000000000006</v>
    <v>67.5</v>
    <v>69.3</v>
    <v>67.599999999999994</v>
    <v>66.2</v>
    <v>66.14</v>
    <v>65.180000000000007</v>
    <v>63.44</v>
    <v>65.900000000000006</v>
    <v>62.54</v>
    <v>61.5</v>
    <v>63.3</v>
    <v>62.34</v>
    <v>62.64</v>
    <v>62.76</v>
    <v>64.06</v>
    <v>64.38</v>
    <v>64.62</v>
    <v>63.96</v>
    <v>65</v>
    <v>65</v>
    <v>63.94</v>
    <v>62.86</v>
    <v>62.26</v>
    <v>61.42</v>
    <v>61.3</v>
    <v>59.7</v>
    <v>58.36</v>
    <v>57.2</v>
    <v>57.42</v>
    <v>56.3</v>
    <v>59.68</v>
    <v>57.44</v>
    <v>57.44</v>
    <v>56.4</v>
    <v>55.8</v>
    <v>55.14</v>
    <v>57.04</v>
    <v>56.7</v>
    <v>56.74</v>
    <v>59.46</v>
    <v>59.42</v>
    <v>58.16</v>
    <v>58.16</v>
    <v>57.6</v>
    <v>57.3</v>
    <v>59.02</v>
    <v>56.24</v>
    <v>54.34</v>
    <v>54.76</v>
    <v>56.24</v>
    <v>56.2</v>
    <v>55.6</v>
    <v>55.44</v>
    <v>54</v>
    <v>55</v>
    <v>52</v>
    <v>53.8</v>
    <v>53.96</v>
    <v>54.1</v>
    <v>48.5</v>
    <v>50.6</v>
    <v>47.4</v>
    <v>42.97</v>
    <v>44.98</v>
    <v>45.59</v>
    <v>48.28</v>
    <v>47.5</v>
    <v>48.14</v>
    <v>47.42</v>
    <v>47.72</v>
    <v>49.5</v>
    <v>50.56</v>
    <v>50.62</v>
    <v>51</v>
    <v>51.18</v>
    <v>49.98</v>
    <v>49.76</v>
    <v>49.95</v>
    <v>50.44</v>
    <v>52.54</v>
    <v>52.52</v>
    <v>50.86</v>
    <v>50.76</v>
    <v>52.7</v>
    <v>52.88</v>
    <v>51</v>
    <v>51.14</v>
    <v>50.4</v>
    <v>48</v>
    <v>49.5</v>
    <v>50.36</v>
    <v>50.12</v>
    <v>49.8</v>
    <v>50.56</v>
    <v>50</v>
    <v>48.7</v>
    <v>48.6</v>
    <v>47.15</v>
    <v>49.6</v>
    <v>50.24</v>
    <v>49.47</v>
    <v>49.27</v>
    <v>48</v>
    <v>48.67</v>
    <v>44.4</v>
    <v>42.72</v>
    <v>42.53</v>
    <v>43.42</v>
    <v>43.64</v>
    <v>44.02</v>
    <v>45.04</v>
    <v>44.88</v>
    <v>45.2</v>
    <v>42.98</v>
    <v>43.1</v>
    <v>42.45</v>
    <v>41.56</v>
    <v>41.27</v>
    <v>41.06</v>
    <v>42.61</v>
    <v>44.09</v>
    <v>44.95</v>
    <v>44.99</v>
    <v>45.21</v>
    <v>46.95</v>
    <v>46.68</v>
    <v>45.68</v>
    <v>46.3</v>
    <v>43.88</v>
    <v>43.28</v>
    <v>40.5</v>
    <v>39.9</v>
    <v>39.6</v>
    <v>39.31</v>
    <v>37.78</v>
    <v>37.76</v>
    <v>37.619999999999997</v>
    <v>36.409999999999997</v>
    <v>37</v>
    <v>38.340000000000003</v>
    <v>41.48</v>
    <v>40.25</v>
    <v>40</v>
    <v>39.72</v>
    <v>40.35</v>
    <v>40.549999999999997</v>
    <v>41.33</v>
    <v>40.42</v>
    <v>41.36</v>
    <v>41.45</v>
    <v>40.51</v>
    <v>40.33</v>
    <v>41.22</v>
    <v>40.17</v>
    <v>39.79</v>
    <v>40.19</v>
    <v>40.479999999999997</v>
    <v>42.77</v>
    <v>41.65</v>
    <v>42.85</v>
    <v>43.36</v>
    <v>43.72</v>
    <v>41.95</v>
    <v>45.75</v>
    <v>47.46</v>
    <v>48.3</v>
    <v>48.28</v>
    <v>47.28</v>
    <v>48.24</v>
    <v>49.41</v>
    <v>49.61</v>
    <v>49.39</v>
    <v>48.22</v>
    <v>49.73</v>
    <v>49.47</v>
    <v>49.57</v>
    <v>49.27</v>
    <v>48.77</v>
    <v>49.28</v>
    <v>48.52</v>
    <v>46.2</v>
    <v>47.28</v>
    <v>48.35</v>
    <v>48.48</v>
    <v>44.82</v>
    <v>44.95</v>
    <v>45.15</v>
    <v>44</v>
    <v>43.94</v>
    <v>43.71</v>
    <v>43.39</v>
    <v>43.59</v>
    <v>44.19</v>
    <v>44.27</v>
    <v>45.42</v>
    <v>45.8</v>
    <v>44.2</v>
    <v>45.32</v>
    <v>43.18</v>
    <v>43.18</v>
    <v>44.34</v>
    <v>43.71</v>
    <v>43.93</v>
    <v>42.09</v>
    <v>42.02</v>
    <v>43.13</v>
    <v>42.47</v>
    <v>43.2</v>
    <v>42.15</v>
    <v>41.82</v>
    <v>43.1</v>
    <v>45.22</v>
    <v>45.88</v>
    <v>45.11</v>
    <v>43.7</v>
    <v>43.5</v>
    <v>44.45</v>
    <v>45.36</v>
    <v>46</v>
    <v>45.27</v>
    <v>47</v>
    <v>46.69</v>
    <v>46.42</v>
    <v>46.69</v>
    <v>46.21</v>
    <v>46.32</v>
    <v>48.78</v>
    <v>47.14</v>
    <v>45.5</v>
    <v>45.51</v>
    <v>44.4</v>
    <v>44.33</v>
    <v>42.79</v>
    <v>43.21</v>
    <v>44.94</v>
    <v>45.12</v>
    <v>46</v>
    <v>46.31</v>
    <v>52.4</v>
    <v>52</v>
    <v>50.96</v>
    <v>50.74</v>
    <v>50.38</v>
    <v>50.3</v>
    <v>49.04</v>
    <v>48.1</v>
    <v>48.4</v>
    <v>48.2</v>
    <v>48.13</v>
    <v>47.96</v>
    <v>48.2</v>
    <v>48.2</v>
    <v>50.34</v>
    <v>49.55</v>
    <v>49.24</v>
    <v>48.19</v>
    <v>47.46</v>
    <v>47.48</v>
    <v>48.5</v>
    <v>48.77</v>
    <v>50.1</v>
    <v>51.36</v>
    <v>50.78</v>
    <v>48.82</v>
    <v>49.49</v>
    <v>47.73</v>
    <v>48</v>
    <v>48.56</v>
    <v>48.11</v>
    <v>48.99</v>
    <v>49.42</v>
    <v>49.23</v>
    <v>49.95</v>
    <v>49.8</v>
    <v>50.16</v>
    <v>50.8</v>
    <v>51.5</v>
    <v>51.98</v>
    <v>52.5</v>
    <v>52.42</v>
    <v>51.9</v>
    <v>52.88</v>
    <v>54.02</v>
    <v>55.28</v>
    <v>55.18</v>
    <v>56</v>
    <v>55.62</v>
    <v>55.68</v>
    <v>56.22</v>
    <v>56.18</v>
    <v>56.52</v>
    <v>56.88</v>
    <v>55.9</v>
    <v>57.22</v>
    <v>56.94</v>
    <v>57.2</v>
    <v>57.6</v>
    <v>58.06</v>
    <v>58</v>
    <v>57.3</v>
    <v>57.72</v>
    <v>57.12</v>
    <v>55.8</v>
    <v>55.58</v>
    <v>56.42</v>
    <v>56.4</v>
    <v>57.3</v>
    <v>57.84</v>
    <v>57.8</v>
    <v>57.3</v>
    <v>58.3</v>
    <v>58.6</v>
    <v>58.98</v>
    <v>58.52</v>
    <v>58.46</v>
    <v>61</v>
    <v>58.94</v>
    <v>60.8</v>
    <v>61.48</v>
    <v>60</v>
    <v>61.02</v>
    <v>60.78</v>
    <v>58.6</v>
    <v>60.7</v>
    <v>58.4</v>
    <v>60.3</v>
    <v>59.86</v>
    <v>60.9</v>
    <v>59.58</v>
    <v>60.4</v>
    <v>60.86</v>
    <v>61.48</v>
    <v>61.48</v>
    <v>61.42</v>
    <v>61</v>
    <v>61.14</v>
    <v>62.52</v>
    <v>62.92</v>
    <v>63.42</v>
    <v>63.8</v>
    <v>63.86</v>
    <v>64.239999999999995</v>
    <v>63.3</v>
    <v>63.14</v>
    <v>64.48</v>
    <v>66.08</v>
    <v>65.86</v>
    <v>64.900000000000006</v>
    <v>65.319999999999993</v>
    <v>65.819999999999993</v>
    <v>66.5</v>
    <v>67.180000000000007</v>
    <v>67.58</v>
    <v>67.180000000000007</v>
    <v>66.8</v>
    <v>67.66</v>
    <v>66.92</v>
    <v>67.540000000000006</v>
    <v>67.900000000000006</v>
    <v>67.98</v>
    <v>67.400000000000006</v>
    <v>67.3</v>
    <v>66.52</v>
    <v>65.959999999999994</v>
    <v>67.040000000000006</v>
    <v>67.44</v>
    <v>65.56</v>
    <v>65.040000000000006</v>
    <v>65.459999999999994</v>
    <v>65.02</v>
    <v>63.96</v>
    <v>64.56</v>
    <v>60.86</v>
    <v>61.22</v>
    <v>62</v>
    <v>63.4</v>
    <v>62.86</v>
    <v>62.74</v>
    <v>63.52</v>
    <v>62.6</v>
    <v>64.28</v>
    <v>63.2</v>
    <v>63.78</v>
    <v>62.5</v>
    <v>63.68</v>
    <v>63.6</v>
    <v>65.08</v>
    <v>65.14</v>
    <v>65.62</v>
    <v>65.239999999999995</v>
    <v>66.92</v>
    <v>65.94</v>
    <v>65.28</v>
    <v>63.62</v>
    <v>63.38</v>
    <v>62.92</v>
    <v>62.5</v>
    <v>62.4</v>
    <v>62.88</v>
    <v>62.86</v>
    <v>63.96</v>
    <v>63.06</v>
    <v>62.74</v>
    <v>62.52</v>
    <v>61.1</v>
    <v>61.34</v>
    <v>63.46</v>
    <v>64.8</v>
    <v>65.88</v>
    <v>65.66</v>
    <v>63.6</v>
    <v>63.98</v>
    <v>63.28</v>
    <v>61.5</v>
    <v>61.72</v>
    <v>62</v>
    <v>62.6</v>
    <v>61.6</v>
    <v>64.84</v>
    <v>66.02</v>
    <v>65.260000000000005</v>
    <v>65.400000000000006</v>
    <v>63</v>
    <v>62.94</v>
    <v>62.48</v>
    <v>62.4</v>
    <v>61.68</v>
    <v>62.5</v>
    <v>62.32</v>
    <v>63.82</v>
    <v>63.14</v>
    <v>62.8</v>
    <v>64.28</v>
    <v>62.6</v>
    <v>62.68</v>
    <v>63.06</v>
    <v>63.48</v>
    <v>62.6</v>
    <v>61.78</v>
    <v>62.86</v>
    <v>63.26</v>
    <v>64.099999999999994</v>
    <v>64</v>
    <v>62.3</v>
    <v>63.46</v>
    <v>62.28</v>
    <v>61.08</v>
    <v>58.5</v>
    <v>58.4</v>
    <v>58.7</v>
    <v>59.18</v>
    <v>58.2</v>
    <v>58.76</v>
    <v>59.88</v>
    <v>59.9</v>
    <v>57.16</v>
    <v>56.5</v>
    <v>56.6</v>
    <v>56.6</v>
    <v>57.12</v>
    <v>55.1</v>
    <v>54.48</v>
    <v>53.06</v>
    <v>55.38</v>
    <v>55.02</v>
    <v>53.9</v>
    <v>53.76</v>
    <v>54.62</v>
    <v>54.92</v>
    <v>55.88</v>
    <v>54.92</v>
    <v>52.66</v>
    <v>54.48</v>
    <v>52.84</v>
    <v>53.48</v>
    <v>52.88</v>
    <v>53.24</v>
    <v>52.8</v>
    <v>52.5</v>
    <v>53.02</v>
    <v>53.68</v>
    <v>53.6</v>
    <v>52.86</v>
    <v>48.21</v>
    <v>48.34</v>
    <v>48.6</v>
    <v>49.1</v>
    <v>50.1</v>
    <v>51.22</v>
    <v>51.02</v>
    <v>50.78</v>
    <v>50.04</v>
    <v>50.72</v>
    <v>50.4</v>
    <v>49.95</v>
    <v>49.84</v>
    <v>52.08</v>
    <v>50.7</v>
    <v>50.6</v>
    <v>50.64</v>
    <v>51.62</v>
    <v>51.28</v>
    <v>52.02</v>
    <v>51.8</v>
    <v>51.74</v>
    <v>51.08</v>
    <v>50.7</v>
    <v>50.92</v>
    <v>50.52</v>
    <v>50.8</v>
    <v>51.16</v>
    <v>51.78</v>
    <v>51.64</v>
    <v>52.1</v>
    <v>53.7</v>
    <v>54.24</v>
    <v>54.4</v>
    <v>55.5</v>
    <v>56.54</v>
    <v>55.8</v>
    <v>54.12</v>
    <v>55.36</v>
    <v>55.46</v>
    <v>55.7</v>
    <v>56.24</v>
    <v>56.28</v>
    <v>55.86</v>
    <v>55.7</v>
    <v>55.24</v>
    <v>53.08</v>
    <v>51.66</v>
    <v>52.12</v>
    <v>53.9</v>
    <v>54.26</v>
    <v>53.86</v>
    <v>51.92</v>
    <v>53.74</v>
    <v>52.94</v>
    <v>51.88</v>
    <v>52.92</v>
    <v>51.5</v>
    <v>51.52</v>
    <v>51.96</v>
    <v>52.18</v>
    <v>52.12</v>
    <v>52.8</v>
    <v>56.3</v>
    <v>57.48</v>
    <v>57.48</v>
    <v>56.44</v>
    <v>57.12</v>
    <v>57.56</v>
    <v>57.96</v>
    <v>58.3</v>
    <v>58.18</v>
    <v>59.2</v>
    <v>59.9</v>
    <v>60.02</v>
    <v>58.96</v>
    <v>60.2</v>
    <v>62.04</v>
    <v>61.98</v>
    <v>62.38</v>
    <v>62.8</v>
    <v>63.36</v>
    <v>64</v>
    <v>62.8</v>
    <v>62.98</v>
    <v>63.68</v>
    <v>67.42</v>
    <v>65.5</v>
    <v>67.22</v>
    <v>66.319999999999993</v>
    <v>65.88</v>
    <v>65.86</v>
    <v>67.2</v>
    <v>66.62</v>
    <v>68.400000000000006</v>
    <v>69.44</v>
    <v>69.739999999999995</v>
    <v>69.88</v>
    <v>69.540000000000006</v>
    <v>68.34</v>
    <v>67.7</v>
    <v>69.5</v>
    <v>67.84</v>
    <v>67.94</v>
    <v>68.260000000000005</v>
    <v>68.3</v>
    <v>68.62</v>
    <v>69.56</v>
    <v>67.2</v>
    <v>67.56</v>
    <v>65.86</v>
    <v>66.040000000000006</v>
    <v>66.180000000000007</v>
    <v>65.760000000000005</v>
    <v>64.02</v>
    <v>65</v>
    <v>64.16</v>
    <v>63.82</v>
    <v>64.900000000000006</v>
    <v>66.3</v>
    <v>64.86</v>
    <v>66.2</v>
    <v>65.64</v>
    <v>65.400000000000006</v>
    <v>66</v>
    <v>65.239999999999995</v>
    <v>65.2</v>
    <v>64.239999999999995</v>
    <v>64.58</v>
    <v>64.3</v>
    <v>64.38</v>
    <v>64.34</v>
    <v>64.08</v>
    <v>63.14</v>
    <v>63.9</v>
    <v>63.38</v>
    <v>62.32</v>
    <v>63.38</v>
    <v>63.82</v>
    <v>63.72</v>
    <v>63.24</v>
    <v>62.92</v>
    <v>60.82</v>
    <v>60.24</v>
    <v>60.7</v>
    <v>62.08</v>
    <v>62</v>
    <v>60.82</v>
    <v>59.94</v>
    <v>61.18</v>
    <v>61.48</v>
    <v>61.8</v>
    <v>61.98</v>
    <v>61.86</v>
    <v>63</v>
    <v>60.7</v>
    <v>60.56</v>
    <v>59.36</v>
    <v>59.92</v>
    <v>59.54</v>
    <v>58.76</v>
    <v>58.82</v>
    <v>57.36</v>
    <v>56.48</v>
    <v>56.44</v>
    <v>56.92</v>
    <v>58.26</v>
    <v>58.7</v>
    <v>58.24</v>
    <v>57.14</v>
    <v>57.82</v>
    <v>57.24</v>
    <v>57.32</v>
    <v>56.6</v>
    <v>56.64</v>
    <v>56.34</v>
    <v>56.04</v>
    <v>55.44</v>
    <v>56.92</v>
    <v>57.44</v>
    <v>57.52</v>
    <v>56.42</v>
    <v>56.9</v>
    <v>56.98</v>
    <v>56.74</v>
    <v>56.56</v>
    <v>56.74</v>
    <v>55.5</v>
    <v>55.58</v>
    <v>55.26</v>
    <v>56.4</v>
    <v>55.58</v>
    <v>55.34</v>
    <v>54.74</v>
    <v>53.12</v>
    <v>51.6</v>
    <v>52.3</v>
    <v>52.02</v>
    <v>52.3</v>
    <v>52.2</v>
    <v>52.7</v>
    <v>52.38</v>
    <v>52.74</v>
    <v>53.8</v>
    <v>53.52</v>
    <v>54.32</v>
    <v>54.9</v>
    <v>55.5</v>
    <v>55.44</v>
    <v>55.72</v>
    <v>55.88</v>
    <v>55.42</v>
    <v>55</v>
    <v>55.6</v>
    <v>55</v>
    <v>54.78</v>
    <v>53.5</v>
    <v>51.96</v>
    <v>50.64</v>
    <v>50.54</v>
    <v>50.88</v>
    <v>50</v>
    <v>50.68</v>
    <v>51.2</v>
    <v>50.96</v>
    <v>51</v>
    <v>50.2</v>
    <v>50.5</v>
    <v>49.82</v>
    <v>47.2</v>
    <v>50.28</v>
    <v>48.75</v>
    <v>50.48</v>
    <v>59.7</v>
    <v>57.18</v>
    <v>56.88</v>
    <v>54.92</v>
    <v>54.4</v>
    <v>53.24</v>
    <v>54.08</v>
    <v>53.26</v>
    <v>54.34</v>
    <v>54.4</v>
    <v>54.7</v>
    <v>54.52</v>
    <v>54.78</v>
    <v>51.2</v>
    <v>52.82</v>
    <v>54.64</v>
    <v>55.52</v>
    <v>54.44</v>
    <v>53.28</v>
    <v>53.9</v>
    <v>54.42</v>
    <v>54.74</v>
    <v>53.76</v>
    <v>53</v>
    <v>50.82</v>
    <v>51.04</v>
    <v>50.48</v>
    <v>50.18</v>
    <v>48.96</v>
    <v>48.96</v>
    <v>50.78</v>
    <v>48.5</v>
    <v>47.6</v>
    <v>46.4</v>
    <v>46.21</v>
    <v>47.32</v>
    <v>47.83</v>
    <v>47.95</v>
    <v>47.63</v>
    <v>46.76</v>
    <v>46.87</v>
    <v>47.05</v>
    <v>46.85</v>
    <v>47.37</v>
    <v>47.09</v>
    <v>46.41</v>
    <v>46.1</v>
    <v>47.26</v>
    <v>46.72</v>
    <v>47.38</v>
    <v>49.3</v>
    <v>50.98</v>
    <v>51.46</v>
    <v>51.14</v>
    <v>52.84</v>
    <v>51.8</v>
    <v>51.02</v>
    <v>50.46</v>
    <v>51.46</v>
    <v>49.44</v>
    <v>49.5</v>
    <v>50.28</v>
    <v>50.08</v>
    <v>50.94</v>
    <v>51.3</v>
    <v>50.86</v>
    <v>49.5</v>
    <v>51.36</v>
    <v>52.26</v>
    <v>51.74</v>
    <v>52.98</v>
    <v>52.8</v>
    <v>52.66</v>
    <v>53.3</v>
    <v>57.2</v>
    <v>56.5</v>
    <v>57.52</v>
    <v>57.52</v>
    <v>58.08</v>
    <v>58.32</v>
    <v>62</v>
    <v>60.68</v>
    <v>61.68</v>
    <v>59.96</v>
    <v>61.1</v>
    <v>61.08</v>
  </a>
  <a r="1" c="1295">
    <v>40.64</v>
    <v>40.520000000000003</v>
    <v>40.520000000000003</v>
    <v>40.6</v>
    <v>41.16</v>
    <v>41.38</v>
    <v>41.22</v>
    <v>41.05</v>
    <v>41.6</v>
    <v>43.15</v>
    <v>42.86</v>
    <v>43</v>
    <v>42.87</v>
    <v>40.840000000000003</v>
    <v>41.58</v>
    <v>41.2</v>
    <v>41.1</v>
    <v>39.9</v>
    <v>40.07</v>
    <v>40.9</v>
    <v>40.29</v>
    <v>40.03</v>
    <v>39.68</v>
    <v>40.39</v>
    <v>41.14</v>
    <v>40.869999999999997</v>
    <v>39.74</v>
    <v>39.770000000000003</v>
    <v>39.049999999999997</v>
    <v>39.35</v>
    <v>39.18</v>
    <v>38.79</v>
    <v>38.75</v>
    <v>38.14</v>
    <v>39.229999999999997</v>
    <v>39.58</v>
    <v>38.159999999999997</v>
    <v>35.35</v>
    <v>35.75</v>
    <v>36.04</v>
    <v>36.700000000000003</v>
    <v>35.33</v>
    <v>36.24</v>
    <v>35.31</v>
    <v>35.53</v>
    <v>35.1</v>
    <v>33.909999999999997</v>
    <v>32</v>
    <v>31.75</v>
    <v>30.45</v>
    <v>28.34</v>
    <v>30.87</v>
    <v>28.34</v>
    <v>30.89</v>
    <v>28.11</v>
    <v>28.45</v>
    <v>29.97</v>
    <v>30</v>
    <v>32.450000000000003</v>
    <v>35.4</v>
    <v>34.46</v>
    <v>33.979999999999997</v>
    <v>34.06</v>
    <v>34.17</v>
    <v>33.14</v>
    <v>32.409999999999997</v>
    <v>32.14</v>
    <v>33.5</v>
    <v>35</v>
    <v>33.43</v>
    <v>33.65</v>
    <v>34.46</v>
    <v>35.78</v>
    <v>34.74</v>
    <v>34.97</v>
    <v>35.520000000000003</v>
    <v>35.18</v>
    <v>34.299999999999997</v>
    <v>34.6</v>
    <v>33.29</v>
    <v>34.4</v>
    <v>34.880000000000003</v>
    <v>34.72</v>
    <v>35.18</v>
    <v>34.17</v>
    <v>33.65</v>
    <v>33.590000000000003</v>
    <v>33.68</v>
    <v>33.950000000000003</v>
    <v>33.5</v>
    <v>33.4</v>
    <v>33.090000000000003</v>
    <v>32</v>
    <v>31.78</v>
    <v>32.76</v>
    <v>33.14</v>
    <v>32.64</v>
    <v>32.619999999999997</v>
    <v>31.5</v>
    <v>31.84</v>
    <v>33.659999999999997</v>
    <v>33.630000000000003</v>
    <v>34.93</v>
    <v>34.479999999999997</v>
    <v>34.5</v>
    <v>34.950000000000003</v>
    <v>35.049999999999997</v>
    <v>35.22</v>
    <v>35.770000000000003</v>
    <v>35.39</v>
    <v>34.92</v>
    <v>35.619999999999997</v>
    <v>35.049999999999997</v>
    <v>34.64</v>
    <v>34.06</v>
    <v>34.979999999999997</v>
    <v>35.450000000000003</v>
    <v>35.35</v>
    <v>35.56</v>
    <v>35.520000000000003</v>
    <v>35.840000000000003</v>
    <v>35.68</v>
    <v>34.619999999999997</v>
    <v>35.54</v>
    <v>35</v>
    <v>35.36</v>
    <v>34.799999999999997</v>
    <v>34.950000000000003</v>
    <v>34.380000000000003</v>
    <v>34.68</v>
    <v>35.19</v>
    <v>34.880000000000003</v>
    <v>35.04</v>
    <v>34.380000000000003</v>
    <v>34.68</v>
    <v>34.4</v>
    <v>34.79</v>
    <v>34.54</v>
    <v>33.99</v>
    <v>33.76</v>
    <v>35.26</v>
    <v>34.479999999999997</v>
    <v>34.24</v>
    <v>33.94</v>
    <v>34.68</v>
    <v>33.82</v>
    <v>33.36</v>
    <v>33.520000000000003</v>
    <v>33.31</v>
    <v>33.119999999999997</v>
    <v>32.950000000000003</v>
    <v>32.590000000000003</v>
    <v>32.33</v>
    <v>32.520000000000003</v>
    <v>32.44</v>
    <v>33</v>
    <v>33.89</v>
    <v>34.08</v>
    <v>33.78</v>
    <v>33.590000000000003</v>
    <v>33.049999999999997</v>
    <v>33.06</v>
    <v>32.29</v>
    <v>32.159999999999997</v>
    <v>32.71</v>
    <v>33.03</v>
    <v>33.19</v>
    <v>33.11</v>
    <v>32.93</v>
    <v>33.32</v>
    <v>32.93</v>
    <v>34.340000000000003</v>
    <v>34.35</v>
    <v>34.28</v>
    <v>34.799999999999997</v>
    <v>34.840000000000003</v>
    <v>34.630000000000003</v>
    <v>34.520000000000003</v>
    <v>35.1</v>
    <v>35.43</v>
    <v>37.130000000000003</v>
    <v>38.32</v>
    <v>37.840000000000003</v>
    <v>37.19</v>
    <v>36.549999999999997</v>
    <v>35.46</v>
    <v>35.81</v>
    <v>35.4</v>
    <v>35.39</v>
    <v>35.340000000000003</v>
    <v>35.369999999999997</v>
    <v>35.19</v>
    <v>35.92</v>
    <v>35.590000000000003</v>
    <v>36.74</v>
    <v>36.83</v>
    <v>37.130000000000003</v>
    <v>36.840000000000003</v>
    <v>36.72</v>
    <v>37.25</v>
    <v>36.86</v>
    <v>37.31</v>
    <v>36.81</v>
    <v>37.130000000000003</v>
    <v>37.21</v>
    <v>37.99</v>
    <v>37.950000000000003</v>
    <v>37.700000000000003</v>
    <v>39.11</v>
    <v>38.700000000000003</v>
    <v>37.44</v>
    <v>36.840000000000003</v>
    <v>35.22</v>
    <v>34.42</v>
    <v>35.270000000000003</v>
    <v>36.08</v>
    <v>36.369999999999997</v>
    <v>37.94</v>
    <v>37.83</v>
    <v>40.35</v>
    <v>40.03</v>
    <v>40.619999999999997</v>
    <v>40.64</v>
    <v>40.07</v>
    <v>41.25</v>
    <v>41.58</v>
    <v>41.34</v>
    <v>41.15</v>
    <v>41.3</v>
    <v>42.2</v>
    <v>42.64</v>
    <v>42.5</v>
    <v>42</v>
    <v>41.56</v>
    <v>41.4</v>
    <v>41.58</v>
    <v>41.97</v>
    <v>42.78</v>
    <v>43.33</v>
    <v>46</v>
    <v>45.07</v>
    <v>46.97</v>
    <v>46.95</v>
    <v>47.67</v>
    <v>48.25</v>
    <v>48.98</v>
    <v>49.24</v>
    <v>49.55</v>
    <v>49.12</v>
    <v>48.1</v>
    <v>48.73</v>
    <v>48.87</v>
    <v>49.89</v>
    <v>50.42</v>
    <v>50.48</v>
    <v>50.62</v>
    <v>50.2</v>
    <v>49</v>
    <v>48.85</v>
    <v>48.44</v>
    <v>48.18</v>
    <v>48.17</v>
    <v>48.5</v>
    <v>48.31</v>
    <v>48.01</v>
    <v>48.44</v>
    <v>48.53</v>
    <v>49.04</v>
    <v>49.71</v>
    <v>49.57</v>
    <v>49.03</v>
    <v>48.43</v>
    <v>48.61</v>
    <v>48.38</v>
    <v>47.78</v>
    <v>47.74</v>
    <v>48.33</v>
    <v>49.21</v>
    <v>50.1</v>
    <v>51.4</v>
    <v>51.72</v>
    <v>52.32</v>
    <v>52.68</v>
    <v>52.08</v>
    <v>52.24</v>
    <v>52.32</v>
    <v>52.38</v>
    <v>51.7</v>
    <v>51.12</v>
    <v>54.44</v>
    <v>53.3</v>
    <v>52.3</v>
    <v>51.46</v>
    <v>51.54</v>
    <v>51.9</v>
    <v>52.4</v>
    <v>52.84</v>
    <v>53.1</v>
    <v>51.56</v>
    <v>50.42</v>
    <v>49.87</v>
    <v>50.5</v>
    <v>50.02</v>
    <v>52.06</v>
    <v>52.4</v>
    <v>52.84</v>
    <v>52.32</v>
    <v>51.64</v>
    <v>51.06</v>
    <v>49.66</v>
    <v>49.42</v>
    <v>49.01</v>
    <v>48.82</v>
    <v>48.23</v>
    <v>48.83</v>
    <v>48.63</v>
    <v>49.53</v>
    <v>49.24</v>
    <v>49.91</v>
    <v>50.88</v>
    <v>51.1</v>
    <v>50.76</v>
    <v>50.92</v>
    <v>50.28</v>
    <v>50.56</v>
    <v>51.7</v>
    <v>50.88</v>
    <v>51.74</v>
    <v>52.46</v>
    <v>51.7</v>
    <v>52.48</v>
    <v>53.7</v>
    <v>51.36</v>
    <v>52.1</v>
    <v>51.86</v>
    <v>51.38</v>
    <v>51.78</v>
    <v>51.46</v>
    <v>51.74</v>
    <v>51.64</v>
    <v>51.38</v>
    <v>51.42</v>
    <v>51.86</v>
    <v>51.78</v>
    <v>51.42</v>
    <v>51.6</v>
    <v>51.94</v>
    <v>52.26</v>
    <v>52.34</v>
    <v>52.76</v>
    <v>52.68</v>
    <v>53.98</v>
    <v>54.4</v>
    <v>55.02</v>
    <v>55.8</v>
    <v>57.36</v>
    <v>58.22</v>
    <v>58.88</v>
    <v>59.12</v>
    <v>58.08</v>
    <v>58.64</v>
    <v>58.74</v>
    <v>59.68</v>
    <v>59.48</v>
    <v>59.28</v>
    <v>57.82</v>
    <v>57.04</v>
    <v>57.46</v>
    <v>58.34</v>
    <v>58.66</v>
    <v>59</v>
    <v>59.5</v>
    <v>58.68</v>
    <v>58.58</v>
    <v>58.28</v>
    <v>57.52</v>
    <v>58.18</v>
    <v>58.3</v>
    <v>58.18</v>
    <v>58.12</v>
    <v>57.88</v>
    <v>57.88</v>
    <v>57.5</v>
    <v>57.4</v>
    <v>58.04</v>
    <v>57.24</v>
    <v>56.72</v>
    <v>57.28</v>
    <v>58</v>
    <v>58.78</v>
    <v>58.66</v>
    <v>58.7</v>
    <v>56.58</v>
    <v>57.26</v>
    <v>58.2</v>
    <v>58.76</v>
    <v>60</v>
    <v>59.98</v>
    <v>60.88</v>
    <v>60</v>
    <v>58.56</v>
    <v>58.1</v>
    <v>58.66</v>
    <v>58.98</v>
    <v>59.22</v>
    <v>59.4</v>
    <v>58.9</v>
    <v>59.88</v>
    <v>61.52</v>
    <v>61.9</v>
    <v>62.18</v>
    <v>62.48</v>
    <v>61.6</v>
    <v>60.9</v>
    <v>60.64</v>
    <v>57.68</v>
    <v>55.14</v>
    <v>55.66</v>
    <v>56.5</v>
    <v>55.28</v>
    <v>54.4</v>
    <v>54.48</v>
    <v>54.74</v>
    <v>55.18</v>
    <v>55.44</v>
    <v>55.1</v>
    <v>54.7</v>
    <v>55.14</v>
    <v>55.98</v>
    <v>55.76</v>
    <v>55.28</v>
    <v>55.98</v>
    <v>55.5</v>
    <v>54.8</v>
    <v>54.6</v>
    <v>52.76</v>
    <v>53.84</v>
    <v>52.3</v>
    <v>53.16</v>
    <v>54.78</v>
    <v>55.58</v>
    <v>55.4</v>
    <v>55.5</v>
    <v>54.24</v>
    <v>53.4</v>
    <v>53.68</v>
    <v>54.7</v>
    <v>55.42</v>
    <v>55.9</v>
    <v>56.22</v>
    <v>57.34</v>
    <v>57.6</v>
    <v>57.16</v>
    <v>56.78</v>
    <v>58.24</v>
    <v>58.96</v>
    <v>59.64</v>
    <v>58.58</v>
    <v>58.88</v>
    <v>59.8</v>
    <v>60.64</v>
    <v>61.22</v>
    <v>61.26</v>
    <v>61.62</v>
    <v>60.88</v>
    <v>61.22</v>
    <v>62.2</v>
    <v>64</v>
    <v>64.34</v>
    <v>63.76</v>
    <v>66.28</v>
    <v>68.06</v>
    <v>68.56</v>
    <v>66.959999999999994</v>
    <v>65.88</v>
    <v>67.040000000000006</v>
    <v>67.760000000000005</v>
    <v>68.680000000000007</v>
    <v>69.88</v>
    <v>70.2</v>
    <v>70.16</v>
    <v>69.56</v>
    <v>69.260000000000005</v>
    <v>68.36</v>
    <v>67.2</v>
    <v>67.56</v>
    <v>65.36</v>
    <v>65.12</v>
    <v>65.12</v>
    <v>65.8</v>
    <v>65.78</v>
    <v>66.44</v>
    <v>66.64</v>
    <v>69.459999999999994</v>
    <v>69.42</v>
    <v>67.680000000000007</v>
    <v>66.7</v>
    <v>66.44</v>
    <v>65.5</v>
    <v>64.7</v>
    <v>66.02</v>
    <v>63.78</v>
    <v>62.94</v>
    <v>63.6</v>
    <v>62.7</v>
    <v>63.04</v>
    <v>64.38</v>
    <v>64.56</v>
    <v>65.06</v>
    <v>64.78</v>
    <v>64.8</v>
    <v>66.14</v>
    <v>65.599999999999994</v>
    <v>64.180000000000007</v>
    <v>63</v>
    <v>62.7</v>
    <v>61.98</v>
    <v>61.3</v>
    <v>60</v>
    <v>58.36</v>
    <v>58.22</v>
    <v>57.7</v>
    <v>59.2</v>
    <v>59.72</v>
    <v>58.32</v>
    <v>57.9</v>
    <v>56.88</v>
    <v>56.9</v>
    <v>56.74</v>
    <v>57.58</v>
    <v>56.7</v>
    <v>59.48</v>
    <v>60.74</v>
    <v>59.8</v>
    <v>58.84</v>
    <v>58.4</v>
    <v>58.4</v>
    <v>58.76</v>
    <v>59.32</v>
    <v>56.68</v>
    <v>54.56</v>
    <v>56.18</v>
    <v>56.58</v>
    <v>57.44</v>
    <v>56.1</v>
    <v>56.02</v>
    <v>55.32</v>
    <v>55.48</v>
    <v>53.22</v>
    <v>54.78</v>
    <v>54.18</v>
    <v>54.22</v>
    <v>51.08</v>
    <v>51.04</v>
    <v>47.78</v>
    <v>46.91</v>
    <v>46.45</v>
    <v>48.44</v>
    <v>48.63</v>
    <v>49.39</v>
    <v>48.8</v>
    <v>47.44</v>
    <v>50.4</v>
    <v>50.8</v>
    <v>51.1</v>
    <v>51.9</v>
    <v>51.16</v>
    <v>51.18</v>
    <v>51.2</v>
    <v>50.38</v>
    <v>50.26</v>
    <v>52.86</v>
    <v>52.74</v>
    <v>52.52</v>
    <v>51.14</v>
    <v>52.9</v>
    <v>53.26</v>
    <v>52.88</v>
    <v>51.04</v>
    <v>51.5</v>
    <v>50.7</v>
    <v>49.93</v>
    <v>49.95</v>
    <v>50.86</v>
    <v>50.18</v>
    <v>50.72</v>
    <v>51.84</v>
    <v>50.84</v>
    <v>49.22</v>
    <v>48.6</v>
    <v>49.28</v>
    <v>49.97</v>
    <v>51.62</v>
    <v>49.8</v>
    <v>49.81</v>
    <v>48.03</v>
    <v>48.72</v>
    <v>44.43</v>
    <v>43.43</v>
    <v>43.46</v>
    <v>45.64</v>
    <v>44.13</v>
    <v>45.36</v>
    <v>45.3</v>
    <v>46.35</v>
    <v>45.32</v>
    <v>43.1</v>
    <v>43.51</v>
    <v>42.84</v>
    <v>42.08</v>
    <v>41.32</v>
    <v>42.25</v>
    <v>43.36</v>
    <v>45.16</v>
    <v>45.19</v>
    <v>46.09</v>
    <v>46.39</v>
    <v>47.3</v>
    <v>46.76</v>
    <v>46.05</v>
    <v>46.3</v>
    <v>44.71</v>
    <v>43.52</v>
    <v>40.74</v>
    <v>40.020000000000003</v>
    <v>40.130000000000003</v>
    <v>39.32</v>
    <v>38.6</v>
    <v>37.96</v>
    <v>37.9</v>
    <v>37.270000000000003</v>
    <v>38.11</v>
    <v>39.78</v>
    <v>42.09</v>
    <v>41.17</v>
    <v>41.44</v>
    <v>40.99</v>
    <v>41.23</v>
    <v>40.72</v>
    <v>41.38</v>
    <v>41.4</v>
    <v>41.83</v>
    <v>41.98</v>
    <v>41.07</v>
    <v>41.32</v>
    <v>41.7</v>
    <v>41.05</v>
    <v>40.229999999999997</v>
    <v>41.13</v>
    <v>42.56</v>
    <v>42.97</v>
    <v>43.63</v>
    <v>44.18</v>
    <v>44.11</v>
    <v>43.84</v>
    <v>43.16</v>
    <v>46.63</v>
    <v>49.07</v>
    <v>50.4</v>
    <v>48.54</v>
    <v>48.13</v>
    <v>49.31</v>
    <v>50.28</v>
    <v>49.86</v>
    <v>49.84</v>
    <v>49.76</v>
    <v>50.18</v>
    <v>49.94</v>
    <v>49.65</v>
    <v>50.06</v>
    <v>50.02</v>
    <v>49.6</v>
    <v>48.83</v>
    <v>47.52</v>
    <v>48.08</v>
    <v>48.44</v>
    <v>48.48</v>
    <v>45.45</v>
    <v>46.18</v>
    <v>45.32</v>
    <v>44.1</v>
    <v>44.87</v>
    <v>43.99</v>
    <v>44.06</v>
    <v>43.87</v>
    <v>44.25</v>
    <v>45.36</v>
    <v>46.08</v>
    <v>46.22</v>
    <v>45.57</v>
    <v>45.52</v>
    <v>43.37</v>
    <v>44.58</v>
    <v>45.05</v>
    <v>45.03</v>
    <v>44.44</v>
    <v>42.24</v>
    <v>43.76</v>
    <v>44.12</v>
    <v>43.52</v>
    <v>43.38</v>
    <v>42.57</v>
    <v>42.37</v>
    <v>45.79</v>
    <v>45.88</v>
    <v>46.27</v>
    <v>45.26</v>
    <v>44.75</v>
    <v>44.85</v>
    <v>45.88</v>
    <v>46</v>
    <v>47</v>
    <v>46.47</v>
    <v>47.38</v>
    <v>46.82</v>
    <v>47.64</v>
    <v>46.69</v>
    <v>46.4</v>
    <v>48.99</v>
    <v>48.91</v>
    <v>47.36</v>
    <v>45.91</v>
    <v>45.51</v>
    <v>45.33</v>
    <v>44.95</v>
    <v>42.99</v>
    <v>46.27</v>
    <v>46.13</v>
    <v>46.65</v>
    <v>47</v>
    <v>49.66</v>
    <v>52.96</v>
    <v>52</v>
    <v>51.2</v>
    <v>51.24</v>
    <v>50.74</v>
    <v>50.3</v>
    <v>49.56</v>
    <v>48.47</v>
    <v>48.67</v>
    <v>48.33</v>
    <v>48.18</v>
    <v>48.22</v>
    <v>48.76</v>
    <v>49.13</v>
    <v>50.5</v>
    <v>49.74</v>
    <v>49.25</v>
    <v>48.33</v>
    <v>47.78</v>
    <v>48.48</v>
    <v>49.37</v>
    <v>50.28</v>
    <v>52.4</v>
    <v>51.82</v>
    <v>50.88</v>
    <v>49.2</v>
    <v>49.49</v>
    <v>48.26</v>
    <v>48.91</v>
    <v>48.98</v>
    <v>48.48</v>
    <v>49.66</v>
    <v>50.06</v>
    <v>50.14</v>
    <v>50</v>
    <v>50.66</v>
    <v>51.62</v>
    <v>51.5</v>
    <v>51.72</v>
    <v>52.36</v>
    <v>53.34</v>
    <v>52.48</v>
    <v>53.94</v>
    <v>54.74</v>
    <v>55.44</v>
    <v>55.76</v>
    <v>56.5</v>
    <v>57.22</v>
    <v>56.22</v>
    <v>56.38</v>
    <v>56.58</v>
    <v>56.68</v>
    <v>56.66</v>
    <v>56.94</v>
    <v>58.16</v>
    <v>57.62</v>
    <v>57.4</v>
    <v>57.86</v>
    <v>59.18</v>
    <v>59.06</v>
    <v>58</v>
    <v>57.54</v>
    <v>58.24</v>
    <v>57.12</v>
    <v>55.96</v>
    <v>56.3</v>
    <v>57.56</v>
    <v>58.16</v>
    <v>58.36</v>
    <v>57.94</v>
    <v>57.84</v>
    <v>58.66</v>
    <v>58.96</v>
    <v>59.16</v>
    <v>59.14</v>
    <v>58.96</v>
    <v>58.46</v>
    <v>62.72</v>
    <v>60.46</v>
    <v>61.18</v>
    <v>61.7</v>
    <v>61.54</v>
    <v>61.42</v>
    <v>60.84</v>
    <v>60.28</v>
    <v>60.88</v>
    <v>60.66</v>
    <v>60.36</v>
    <v>61.28</v>
    <v>61.36</v>
    <v>60.74</v>
    <v>61.36</v>
    <v>62</v>
    <v>61.84</v>
    <v>61.72</v>
    <v>61.42</v>
    <v>61.32</v>
    <v>62.44</v>
    <v>62.86</v>
    <v>63.98</v>
    <v>64.400000000000006</v>
    <v>63.94</v>
    <v>64.38</v>
    <v>64.239999999999995</v>
    <v>63.7</v>
    <v>63.9</v>
    <v>65.78</v>
    <v>66.3</v>
    <v>66.02</v>
    <v>66.06</v>
    <v>66.14</v>
    <v>67</v>
    <v>67.2</v>
    <v>67.72</v>
    <v>67.8</v>
    <v>67.180000000000007</v>
    <v>68.58</v>
    <v>67.92</v>
    <v>68.06</v>
    <v>69.14</v>
    <v>68.52</v>
    <v>67.98</v>
    <v>67.400000000000006</v>
    <v>67.3</v>
    <v>66.599999999999994</v>
    <v>67.040000000000006</v>
    <v>67.66</v>
    <v>67.56</v>
    <v>65.66</v>
    <v>65.540000000000006</v>
    <v>65.78</v>
    <v>65.400000000000006</v>
    <v>64.92</v>
    <v>64.7</v>
    <v>61.22</v>
    <v>62.54</v>
    <v>63.8</v>
    <v>63.8</v>
    <v>64.260000000000005</v>
    <v>63.46</v>
    <v>64.02</v>
    <v>65.08</v>
    <v>64.319999999999993</v>
    <v>63.86</v>
    <v>63.8</v>
    <v>63.8</v>
    <v>63.68</v>
    <v>64.56</v>
    <v>65.72</v>
    <v>66.180000000000007</v>
    <v>65.92</v>
    <v>67.52</v>
    <v>67.34</v>
    <v>66.16</v>
    <v>65.599999999999994</v>
    <v>63.7</v>
    <v>63.38</v>
    <v>62.92</v>
    <v>62.54</v>
    <v>63.06</v>
    <v>63.26</v>
    <v>63.72</v>
    <v>64</v>
    <v>63.72</v>
    <v>63.4</v>
    <v>62.54</v>
    <v>61.82</v>
    <v>63.02</v>
    <v>65.040000000000006</v>
    <v>65.680000000000007</v>
    <v>66.400000000000006</v>
    <v>66.459999999999994</v>
    <v>64.260000000000005</v>
    <v>64.34</v>
    <v>63.4</v>
    <v>62.38</v>
    <v>62.38</v>
    <v>62.48</v>
    <v>63.14</v>
    <v>62.06</v>
    <v>66.2</v>
    <v>66.58</v>
    <v>66.14</v>
    <v>66</v>
    <v>63.7</v>
    <v>63.02</v>
    <v>62.76</v>
    <v>62.74</v>
    <v>62.04</v>
    <v>62.72</v>
    <v>64.400000000000006</v>
    <v>64.56</v>
    <v>64.72</v>
    <v>64.42</v>
    <v>64.5</v>
    <v>62.6</v>
    <v>64.16</v>
    <v>64.28</v>
    <v>63.58</v>
    <v>63.16</v>
    <v>62.86</v>
    <v>63.56</v>
    <v>63.86</v>
    <v>64.42</v>
    <v>64.040000000000006</v>
    <v>63.54</v>
    <v>63.64</v>
    <v>62.36</v>
    <v>61.28</v>
    <v>59.52</v>
    <v>58.78</v>
    <v>59.38</v>
    <v>59.36</v>
    <v>58.68</v>
    <v>59.26</v>
    <v>60.7</v>
    <v>59.9</v>
    <v>58.18</v>
    <v>57.96</v>
    <v>57.86</v>
    <v>57.68</v>
    <v>57.2</v>
    <v>55.26</v>
    <v>54.48</v>
    <v>54.7</v>
    <v>56.08</v>
    <v>55.36</v>
    <v>54.28</v>
    <v>55.12</v>
    <v>55.04</v>
    <v>56.24</v>
    <v>55.88</v>
    <v>55.48</v>
    <v>54.64</v>
    <v>54.6</v>
    <v>53.24</v>
    <v>53.6</v>
    <v>53.2</v>
    <v>53.98</v>
    <v>54.2</v>
    <v>52.94</v>
    <v>53.1</v>
    <v>53.98</v>
    <v>53.68</v>
    <v>52.94</v>
    <v>49.3</v>
    <v>49.02</v>
    <v>49.37</v>
    <v>49.59</v>
    <v>51.68</v>
    <v>51.76</v>
    <v>51.38</v>
    <v>51.16</v>
    <v>51.98</v>
    <v>51.68</v>
    <v>50.7</v>
    <v>50.16</v>
    <v>52.08</v>
    <v>53.02</v>
    <v>52.18</v>
    <v>50.98</v>
    <v>51.72</v>
    <v>51.7</v>
    <v>52.44</v>
    <v>52.36</v>
    <v>51.96</v>
    <v>51.9</v>
    <v>51.18</v>
    <v>51.02</v>
    <v>51.4</v>
    <v>50.92</v>
    <v>51.82</v>
    <v>51.8</v>
    <v>52.58</v>
    <v>52.38</v>
    <v>54.32</v>
    <v>54.38</v>
    <v>54.9</v>
    <v>54.88</v>
    <v>56.46</v>
    <v>56.96</v>
    <v>56.06</v>
    <v>55.3</v>
    <v>55.78</v>
    <v>56.58</v>
    <v>56.18</v>
    <v>56.68</v>
    <v>56.48</v>
    <v>56.18</v>
    <v>56.36</v>
    <v>55.56</v>
    <v>53.72</v>
    <v>52.44</v>
    <v>53.44</v>
    <v>54.64</v>
    <v>54.78</v>
    <v>54.3</v>
    <v>54.14</v>
    <v>54.06</v>
    <v>53.34</v>
    <v>52.02</v>
    <v>53.4</v>
    <v>51.82</v>
    <v>52.36</v>
    <v>52.26</v>
    <v>52.5</v>
    <v>52.34</v>
    <v>56.86</v>
    <v>57.28</v>
    <v>57.7</v>
    <v>57.74</v>
    <v>57.52</v>
    <v>58.26</v>
    <v>58.18</v>
    <v>58.64</v>
    <v>58.54</v>
    <v>58.88</v>
    <v>59.56</v>
    <v>60.48</v>
    <v>60.18</v>
    <v>60.02</v>
    <v>61.86</v>
    <v>62.94</v>
    <v>62.58</v>
    <v>62.94</v>
    <v>63.32</v>
    <v>63.96</v>
    <v>64.28</v>
    <v>63.64</v>
    <v>63.76</v>
    <v>64.16</v>
    <v>67.5</v>
    <v>67.459999999999994</v>
    <v>67.28</v>
    <v>66.459999999999994</v>
    <v>66.84</v>
    <v>67.16</v>
    <v>67.540000000000006</v>
    <v>68.28</v>
    <v>69.48</v>
    <v>69.98</v>
    <v>70.34</v>
    <v>70</v>
    <v>69.540000000000006</v>
    <v>68.64</v>
    <v>68.5</v>
    <v>69.52</v>
    <v>68.56</v>
    <v>68.62</v>
    <v>68.3</v>
    <v>68.86</v>
    <v>69.319999999999993</v>
    <v>69.8</v>
    <v>67.86</v>
    <v>67.599999999999994</v>
    <v>66.040000000000006</v>
    <v>66.540000000000006</v>
    <v>66.180000000000007</v>
    <v>65.78</v>
    <v>64.88</v>
    <v>65.28</v>
    <v>65.48</v>
    <v>64.900000000000006</v>
    <v>66.58</v>
    <v>66.3</v>
    <v>65.84</v>
    <v>66.38</v>
    <v>66.12</v>
    <v>67.42</v>
    <v>66.36</v>
    <v>65.28</v>
    <v>65.2</v>
    <v>65.62</v>
    <v>65.099999999999994</v>
    <v>65.38</v>
    <v>64.94</v>
    <v>64.760000000000005</v>
    <v>64.3</v>
    <v>63.66</v>
    <v>63.9</v>
    <v>63.42</v>
    <v>63.36</v>
    <v>64.02</v>
    <v>64.34</v>
    <v>64.36</v>
    <v>63.72</v>
    <v>63.08</v>
    <v>61.72</v>
    <v>61.18</v>
    <v>62.02</v>
    <v>62.22</v>
    <v>62.24</v>
    <v>61.1</v>
    <v>61.32</v>
    <v>61.56</v>
    <v>62.16</v>
    <v>62.88</v>
    <v>62.24</v>
    <v>62.16</v>
    <v>63</v>
    <v>61</v>
    <v>60.58</v>
    <v>60.02</v>
    <v>60.16</v>
    <v>59.7</v>
    <v>59.16</v>
    <v>58.82</v>
    <v>57.98</v>
    <v>57.68</v>
    <v>57.1</v>
    <v>58.44</v>
    <v>58.94</v>
    <v>58.72</v>
    <v>59.14</v>
    <v>57.7</v>
    <v>58.38</v>
    <v>57.62</v>
    <v>57.4</v>
    <v>57.02</v>
    <v>57.46</v>
    <v>57.04</v>
    <v>57.02</v>
    <v>56.8</v>
    <v>57.44</v>
    <v>58.62</v>
    <v>57.78</v>
    <v>56.66</v>
    <v>57.04</v>
    <v>57.66</v>
    <v>56.94</v>
    <v>57.2</v>
    <v>57.42</v>
    <v>56.2</v>
    <v>55.58</v>
    <v>57.2</v>
    <v>56.48</v>
    <v>56</v>
    <v>55.84</v>
    <v>54.76</v>
    <v>53.78</v>
    <v>52.64</v>
    <v>52.5</v>
    <v>52.62</v>
    <v>52.38</v>
    <v>52.9</v>
    <v>52.98</v>
    <v>52.68</v>
    <v>53.16</v>
    <v>54</v>
    <v>54.44</v>
    <v>54.6</v>
    <v>55.56</v>
    <v>56.14</v>
    <v>56.06</v>
    <v>56.2</v>
    <v>56.36</v>
    <v>55.8</v>
    <v>55.74</v>
    <v>56.06</v>
    <v>55.56</v>
    <v>55.34</v>
    <v>53.68</v>
    <v>52.02</v>
    <v>51.56</v>
    <v>50.92</v>
    <v>50.88</v>
    <v>50.88</v>
    <v>51.64</v>
    <v>51.5</v>
    <v>51.52</v>
    <v>51.22</v>
    <v>50.34</v>
    <v>51.04</v>
    <v>49.98</v>
    <v>49.31</v>
    <v>50.5</v>
    <v>49.51</v>
    <v>52.66</v>
    <v>59.8</v>
    <v>58.82</v>
    <v>56.98</v>
    <v>56.12</v>
    <v>54.64</v>
    <v>54.3</v>
    <v>55.1</v>
    <v>54.4</v>
    <v>54.88</v>
    <v>54.76</v>
    <v>54.92</v>
    <v>55.42</v>
    <v>54.8</v>
    <v>52.98</v>
    <v>54.22</v>
    <v>56.46</v>
    <v>55.92</v>
    <v>55.2</v>
    <v>54.28</v>
    <v>55.5</v>
    <v>54.54</v>
    <v>54.92</v>
    <v>54.7</v>
    <v>53.46</v>
    <v>51.62</v>
    <v>51.36</v>
    <v>51.04</v>
    <v>50.18</v>
    <v>50.08</v>
    <v>50.76</v>
    <v>50.9</v>
    <v>48.85</v>
    <v>47.71</v>
    <v>46.68</v>
    <v>47.71</v>
    <v>48.26</v>
    <v>48.36</v>
    <v>48.34</v>
    <v>47.95</v>
    <v>46.96</v>
    <v>47.08</v>
    <v>47.68</v>
    <v>48.34</v>
    <v>47.71</v>
    <v>47.28</v>
    <v>46.79</v>
    <v>47.7</v>
    <v>47.72</v>
    <v>47.72</v>
    <v>48.04</v>
    <v>50.62</v>
    <v>52.16</v>
    <v>51.72</v>
    <v>52.36</v>
    <v>52.94</v>
    <v>52.1</v>
    <v>51.72</v>
    <v>51.72</v>
    <v>51.6</v>
    <v>50.28</v>
    <v>50.4</v>
    <v>50.56</v>
    <v>50.94</v>
    <v>51.56</v>
    <v>51.54</v>
    <v>50.98</v>
    <v>51.62</v>
    <v>52.58</v>
    <v>52.7</v>
    <v>53.12</v>
    <v>53.88</v>
    <v>54</v>
    <v>53.9</v>
    <v>53.66</v>
    <v>58.7</v>
    <v>57.9</v>
    <v>58.1</v>
    <v>58.34</v>
    <v>58.88</v>
    <v>59.64</v>
    <v>62.8</v>
    <v>61.7</v>
    <v>62.46</v>
    <v>60.84</v>
    <v>61.38</v>
    <v>62.28</v>
  </a>
  <a r="1" c="1295">
    <v>40.1</v>
    <v>40.090000000000003</v>
    <v>39.44</v>
    <v>39.76</v>
    <v>39.75</v>
    <v>40.909999999999997</v>
    <v>40.71</v>
    <v>40.54</v>
    <v>40.32</v>
    <v>41.71</v>
    <v>41.84</v>
    <v>42.55</v>
    <v>41.24</v>
    <v>40.15</v>
    <v>40.21</v>
    <v>40.32</v>
    <v>40.44</v>
    <v>38.549999999999997</v>
    <v>38.630000000000003</v>
    <v>39.75</v>
    <v>39.33</v>
    <v>38.840000000000003</v>
    <v>38.950000000000003</v>
    <v>39.46</v>
    <v>39.61</v>
    <v>39.51</v>
    <v>38.39</v>
    <v>38.619999999999997</v>
    <v>37.5</v>
    <v>38.340000000000003</v>
    <v>38.26</v>
    <v>38</v>
    <v>37.93</v>
    <v>37.43</v>
    <v>37.61</v>
    <v>38.25</v>
    <v>37.06</v>
    <v>34.130000000000003</v>
    <v>34.700000000000003</v>
    <v>34.130000000000003</v>
    <v>34.81</v>
    <v>34.01</v>
    <v>33.93</v>
    <v>34.35</v>
    <v>34.130000000000003</v>
    <v>34.19</v>
    <v>33.11</v>
    <v>28.7</v>
    <v>30.08</v>
    <v>28.5</v>
    <v>25.89</v>
    <v>26.38</v>
    <v>25.95</v>
    <v>26.92</v>
    <v>26.38</v>
    <v>26.56</v>
    <v>26.8</v>
    <v>27.8</v>
    <v>29.77</v>
    <v>31.4</v>
    <v>32.909999999999997</v>
    <v>32.81</v>
    <v>32.04</v>
    <v>32.880000000000003</v>
    <v>32.15</v>
    <v>31.55</v>
    <v>30.83</v>
    <v>31.5</v>
    <v>32.729999999999997</v>
    <v>32.06</v>
    <v>32.700000000000003</v>
    <v>32.99</v>
    <v>33.200000000000003</v>
    <v>32.51</v>
    <v>33.909999999999997</v>
    <v>33.83</v>
    <v>33.67</v>
    <v>33.22</v>
    <v>32.770000000000003</v>
    <v>32</v>
    <v>32.78</v>
    <v>33.869999999999997</v>
    <v>33.71</v>
    <v>33.97</v>
    <v>32.49</v>
    <v>32.99</v>
    <v>32.33</v>
    <v>32</v>
    <v>32.61</v>
    <v>31.84</v>
    <v>32.08</v>
    <v>31.84</v>
    <v>30.3</v>
    <v>30.64</v>
    <v>31.41</v>
    <v>31.7</v>
    <v>31.74</v>
    <v>31.37</v>
    <v>30.65</v>
    <v>30.94</v>
    <v>31.9</v>
    <v>32.42</v>
    <v>33.06</v>
    <v>33.450000000000003</v>
    <v>32.700000000000003</v>
    <v>33.86</v>
    <v>34.15</v>
    <v>34.11</v>
    <v>34.549999999999997</v>
    <v>34.53</v>
    <v>33.86</v>
    <v>34.43</v>
    <v>33.51</v>
    <v>33.25</v>
    <v>32.46</v>
    <v>33.950000000000003</v>
    <v>34.5</v>
    <v>34.76</v>
    <v>34.99</v>
    <v>34.6</v>
    <v>35.049999999999997</v>
    <v>34.6</v>
    <v>33.69</v>
    <v>34.229999999999997</v>
    <v>34.03</v>
    <v>33.99</v>
    <v>33.159999999999997</v>
    <v>34.299999999999997</v>
    <v>33.630000000000003</v>
    <v>33.89</v>
    <v>34.07</v>
    <v>34.01</v>
    <v>34.159999999999997</v>
    <v>33.770000000000003</v>
    <v>33.94</v>
    <v>33.479999999999997</v>
    <v>33.89</v>
    <v>33.99</v>
    <v>33.04</v>
    <v>33.15</v>
    <v>33.9</v>
    <v>33.299999999999997</v>
    <v>33.520000000000003</v>
    <v>33.51</v>
    <v>33.6</v>
    <v>32.520000000000003</v>
    <v>32.71</v>
    <v>32.82</v>
    <v>32.47</v>
    <v>32</v>
    <v>31.7</v>
    <v>31.89</v>
    <v>31.76</v>
    <v>31.6</v>
    <v>31.77</v>
    <v>32.200000000000003</v>
    <v>32.65</v>
    <v>33.479999999999997</v>
    <v>32.67</v>
    <v>32.85</v>
    <v>32.26</v>
    <v>32.19</v>
    <v>31.63</v>
    <v>31.22</v>
    <v>32.25</v>
    <v>32.5</v>
    <v>32.42</v>
    <v>32.54</v>
    <v>32.14</v>
    <v>32.4</v>
    <v>32.08</v>
    <v>32.74</v>
    <v>33.18</v>
    <v>33.01</v>
    <v>33.880000000000003</v>
    <v>33.5</v>
    <v>33.590000000000003</v>
    <v>34.03</v>
    <v>34.299999999999997</v>
    <v>34.94</v>
    <v>35.21</v>
    <v>36.909999999999997</v>
    <v>37.21</v>
    <v>36.25</v>
    <v>34.85</v>
    <v>34.409999999999997</v>
    <v>34.770000000000003</v>
    <v>34.56</v>
    <v>34.270000000000003</v>
    <v>34.72</v>
    <v>34.700000000000003</v>
    <v>34.54</v>
    <v>35.200000000000003</v>
    <v>34.96</v>
    <v>35.590000000000003</v>
    <v>36.11</v>
    <v>36.340000000000003</v>
    <v>35.78</v>
    <v>35.78</v>
    <v>36.54</v>
    <v>36.31</v>
    <v>36.47</v>
    <v>35.03</v>
    <v>36</v>
    <v>36.6</v>
    <v>36.729999999999997</v>
    <v>37.409999999999997</v>
    <v>36.67</v>
    <v>37.479999999999997</v>
    <v>36.770000000000003</v>
    <v>36.6</v>
    <v>34.69</v>
    <v>33.89</v>
    <v>33.33</v>
    <v>34.020000000000003</v>
    <v>35.119999999999997</v>
    <v>35.32</v>
    <v>36.54</v>
    <v>36.92</v>
    <v>37.92</v>
    <v>38.799999999999997</v>
    <v>39.409999999999997</v>
    <v>39.69</v>
    <v>39.31</v>
    <v>40.020000000000003</v>
    <v>40.85</v>
    <v>40.369999999999997</v>
    <v>40.200000000000003</v>
    <v>40.56</v>
    <v>41.39</v>
    <v>41.68</v>
    <v>41.83</v>
    <v>41.02</v>
    <v>40.92</v>
    <v>40.67</v>
    <v>41.06</v>
    <v>40.840000000000003</v>
    <v>41.71</v>
    <v>42.24</v>
    <v>42.13</v>
    <v>44</v>
    <v>45.01</v>
    <v>46.07</v>
    <v>46.01</v>
    <v>47.05</v>
    <v>47.71</v>
    <v>48.44</v>
    <v>48.6</v>
    <v>48.31</v>
    <v>47.18</v>
    <v>47.57</v>
    <v>48.08</v>
    <v>48.25</v>
    <v>49.4</v>
    <v>49.87</v>
    <v>49.81</v>
    <v>48.46</v>
    <v>48.17</v>
    <v>47.57</v>
    <v>47.68</v>
    <v>47.48</v>
    <v>46.91</v>
    <v>47.04</v>
    <v>47.6</v>
    <v>46.92</v>
    <v>47.37</v>
    <v>47.47</v>
    <v>47.68</v>
    <v>48.88</v>
    <v>48.24</v>
    <v>47.3</v>
    <v>47.07</v>
    <v>46.79</v>
    <v>46.71</v>
    <v>46.61</v>
    <v>46.81</v>
    <v>47.45</v>
    <v>47.86</v>
    <v>47.58</v>
    <v>49.94</v>
    <v>50.92</v>
    <v>51.62</v>
    <v>51.54</v>
    <v>51.6</v>
    <v>51.12</v>
    <v>51.28</v>
    <v>51.58</v>
    <v>50.38</v>
    <v>49.36</v>
    <v>51.78</v>
    <v>51.76</v>
    <v>50.52</v>
    <v>50.2</v>
    <v>50.68</v>
    <v>49.96</v>
    <v>51.5</v>
    <v>51.48</v>
    <v>51.7</v>
    <v>50.06</v>
    <v>49.28</v>
    <v>48.75</v>
    <v>49.44</v>
    <v>48.68</v>
    <v>49.75</v>
    <v>51.08</v>
    <v>51.28</v>
    <v>51</v>
    <v>50.48</v>
    <v>49.9</v>
    <v>48.56</v>
    <v>48.7</v>
    <v>47.75</v>
    <v>47.74</v>
    <v>46.87</v>
    <v>47.74</v>
    <v>47.82</v>
    <v>48.26</v>
    <v>48.57</v>
    <v>48.91</v>
    <v>49.33</v>
    <v>49.42</v>
    <v>49.92</v>
    <v>49.82</v>
    <v>49.54</v>
    <v>49.66</v>
    <v>50.36</v>
    <v>50.08</v>
    <v>50.16</v>
    <v>51.28</v>
    <v>50.18</v>
    <v>50.5</v>
    <v>52.02</v>
    <v>49.29</v>
    <v>51.2</v>
    <v>50.78</v>
    <v>50.72</v>
    <v>50.72</v>
    <v>50.82</v>
    <v>51.04</v>
    <v>50.24</v>
    <v>50.48</v>
    <v>50.18</v>
    <v>50.82</v>
    <v>51.12</v>
    <v>50.2</v>
    <v>50.52</v>
    <v>49.93</v>
    <v>51.32</v>
    <v>51.6</v>
    <v>52.34</v>
    <v>51.86</v>
    <v>53.02</v>
    <v>53.24</v>
    <v>54.12</v>
    <v>54.74</v>
    <v>55.22</v>
    <v>56.56</v>
    <v>58.06</v>
    <v>57.46</v>
    <v>56.9</v>
    <v>57.32</v>
    <v>57.86</v>
    <v>58.16</v>
    <v>58.56</v>
    <v>57.36</v>
    <v>56.48</v>
    <v>56.44</v>
    <v>56.84</v>
    <v>57.12</v>
    <v>57.96</v>
    <v>57.54</v>
    <v>57.98</v>
    <v>57.38</v>
    <v>57.68</v>
    <v>56.9</v>
    <v>56.46</v>
    <v>57</v>
    <v>57.02</v>
    <v>57.06</v>
    <v>57.02</v>
    <v>56.8</v>
    <v>56.98</v>
    <v>56.62</v>
    <v>56.58</v>
    <v>57</v>
    <v>54.3</v>
    <v>55.34</v>
    <v>56.02</v>
    <v>57.1</v>
    <v>57.62</v>
    <v>57.62</v>
    <v>56.48</v>
    <v>54.94</v>
    <v>56</v>
    <v>57.3</v>
    <v>57.88</v>
    <v>58.68</v>
    <v>59.02</v>
    <v>59.18</v>
    <v>56.84</v>
    <v>57.36</v>
    <v>57.32</v>
    <v>57.96</v>
    <v>58.14</v>
    <v>58.62</v>
    <v>58.66</v>
    <v>58.24</v>
    <v>58.64</v>
    <v>59.76</v>
    <v>60.64</v>
    <v>61.4</v>
    <v>61.74</v>
    <v>60.54</v>
    <v>59.88</v>
    <v>58.3</v>
    <v>54.9</v>
    <v>53.34</v>
    <v>54.48</v>
    <v>54.1</v>
    <v>54.16</v>
    <v>53.72</v>
    <v>53.86</v>
    <v>54.36</v>
    <v>54.2</v>
    <v>54.6</v>
    <v>54.56</v>
    <v>53.42</v>
    <v>54.16</v>
    <v>55.14</v>
    <v>54.7</v>
    <v>54.46</v>
    <v>55.16</v>
    <v>54.6</v>
    <v>53.84</v>
    <v>51.3</v>
    <v>51.42</v>
    <v>52.08</v>
    <v>51.24</v>
    <v>51.84</v>
    <v>53.06</v>
    <v>54.26</v>
    <v>53.92</v>
    <v>53.76</v>
    <v>51.98</v>
    <v>52.56</v>
    <v>52.62</v>
    <v>51.7</v>
    <v>53.22</v>
    <v>54.44</v>
    <v>54.18</v>
    <v>56.42</v>
    <v>56.44</v>
    <v>55.84</v>
    <v>55.66</v>
    <v>56.4</v>
    <v>57.92</v>
    <v>58.8</v>
    <v>57.42</v>
    <v>58.08</v>
    <v>57.54</v>
    <v>59.24</v>
    <v>60.32</v>
    <v>60.34</v>
    <v>60.36</v>
    <v>59.5</v>
    <v>59.62</v>
    <v>60.7</v>
    <v>62.34</v>
    <v>62.9</v>
    <v>62.66</v>
    <v>63.82</v>
    <v>65.88</v>
    <v>67.2</v>
    <v>65.22</v>
    <v>63.86</v>
    <v>64.5</v>
    <v>66.459999999999994</v>
    <v>67.56</v>
    <v>68.84</v>
    <v>68.5</v>
    <v>68.14</v>
    <v>66.819999999999993</v>
    <v>68.02</v>
    <v>65.94</v>
    <v>65.599999999999994</v>
    <v>66.58</v>
    <v>62.66</v>
    <v>63.56</v>
    <v>63.32</v>
    <v>63.68</v>
    <v>64.400000000000006</v>
    <v>64.86</v>
    <v>64.94</v>
    <v>67.180000000000007</v>
    <v>67.08</v>
    <v>66</v>
    <v>65.62</v>
    <v>64.72</v>
    <v>62.54</v>
    <v>63</v>
    <v>63.04</v>
    <v>61.56</v>
    <v>60.92</v>
    <v>62</v>
    <v>61.98</v>
    <v>61.98</v>
    <v>62.76</v>
    <v>64.06</v>
    <v>64.099999999999994</v>
    <v>64.02</v>
    <v>63.8</v>
    <v>64.760000000000005</v>
    <v>64.260000000000005</v>
    <v>62.8</v>
    <v>60.8</v>
    <v>60.2</v>
    <v>60.02</v>
    <v>59.48</v>
    <v>58.32</v>
    <v>56.7</v>
    <v>56.6</v>
    <v>55.9</v>
    <v>56.3</v>
    <v>57.36</v>
    <v>57.14</v>
    <v>54.82</v>
    <v>54.88</v>
    <v>55.62</v>
    <v>55.14</v>
    <v>54.24</v>
    <v>55.6</v>
    <v>56.66</v>
    <v>59.02</v>
    <v>57.86</v>
    <v>57.6</v>
    <v>56.84</v>
    <v>56.1</v>
    <v>57.2</v>
    <v>56.56</v>
    <v>55.48</v>
    <v>51.88</v>
    <v>54.52</v>
    <v>55.26</v>
    <v>55.56</v>
    <v>54.92</v>
    <v>54.32</v>
    <v>53.5</v>
    <v>54.34</v>
    <v>50.48</v>
    <v>52</v>
    <v>52.02</v>
    <v>48.93</v>
    <v>47.87</v>
    <v>48.12</v>
    <v>44.86</v>
    <v>41</v>
    <v>44.41</v>
    <v>45.12</v>
    <v>46.67</v>
    <v>46.9</v>
    <v>47.1</v>
    <v>45.55</v>
    <v>47.6</v>
    <v>49.4</v>
    <v>49.13</v>
    <v>50.62</v>
    <v>50.3</v>
    <v>49.35</v>
    <v>49.06</v>
    <v>49.03</v>
    <v>49.03</v>
    <v>50.04</v>
    <v>51.5</v>
    <v>50.74</v>
    <v>50.14</v>
    <v>50.64</v>
    <v>52.4</v>
    <v>50.1</v>
    <v>49.43</v>
    <v>50.42</v>
    <v>48.2</v>
    <v>47.87</v>
    <v>48.33</v>
    <v>49.6</v>
    <v>48.71</v>
    <v>49.28</v>
    <v>49.94</v>
    <v>48.73</v>
    <v>47.68</v>
    <v>47.12</v>
    <v>46.77</v>
    <v>48.83</v>
    <v>50.02</v>
    <v>47</v>
    <v>47.8</v>
    <v>46.69</v>
    <v>44.1</v>
    <v>42.02</v>
    <v>41.83</v>
    <v>41.91</v>
    <v>43.42</v>
    <v>42.71</v>
    <v>43.88</v>
    <v>44.36</v>
    <v>44.73</v>
    <v>43.6</v>
    <v>41.73</v>
    <v>42.11</v>
    <v>41.56</v>
    <v>40.869999999999997</v>
    <v>39.56</v>
    <v>40.880000000000003</v>
    <v>42.13</v>
    <v>44</v>
    <v>44.22</v>
    <v>44.59</v>
    <v>45.04</v>
    <v>45.72</v>
    <v>45.96</v>
    <v>45.23</v>
    <v>44.35</v>
    <v>43.08</v>
    <v>40.880000000000003</v>
    <v>39.340000000000003</v>
    <v>38.08</v>
    <v>38.99</v>
    <v>37.49</v>
    <v>37.119999999999997</v>
    <v>37.06</v>
    <v>36.94</v>
    <v>35</v>
    <v>36.479999999999997</v>
    <v>38.17</v>
    <v>39.67</v>
    <v>40.04</v>
    <v>39.82</v>
    <v>39.15</v>
    <v>40.06</v>
    <v>39.86</v>
    <v>39.39</v>
    <v>40.119999999999997</v>
    <v>41.15</v>
    <v>41</v>
    <v>40.04</v>
    <v>39.9</v>
    <v>39.81</v>
    <v>39.39</v>
    <v>38.47</v>
    <v>40.08</v>
    <v>40.119999999999997</v>
    <v>42.11</v>
    <v>41.58</v>
    <v>42.83</v>
    <v>43.36</v>
    <v>42.01</v>
    <v>41.04</v>
    <v>44.59</v>
    <v>47.02</v>
    <v>48.12</v>
    <v>46.58</v>
    <v>47.18</v>
    <v>48.18</v>
    <v>49.06</v>
    <v>49.28</v>
    <v>48.38</v>
    <v>47.68</v>
    <v>49.48</v>
    <v>48.85</v>
    <v>48.88</v>
    <v>48.48</v>
    <v>48.77</v>
    <v>48.77</v>
    <v>46.57</v>
    <v>46</v>
    <v>46.78</v>
    <v>47.66</v>
    <v>45.56</v>
    <v>44.24</v>
    <v>44.49</v>
    <v>44.11</v>
    <v>43.16</v>
    <v>43.56</v>
    <v>43.21</v>
    <v>43.07</v>
    <v>42.81</v>
    <v>42.45</v>
    <v>44.16</v>
    <v>45.17</v>
    <v>44.53</v>
    <v>44.17</v>
    <v>43.79</v>
    <v>42.59</v>
    <v>42.81</v>
    <v>43.95</v>
    <v>43.71</v>
    <v>42.34</v>
    <v>40.17</v>
    <v>41.97</v>
    <v>42.8</v>
    <v>41.81</v>
    <v>41.31</v>
    <v>41.5</v>
    <v>40.799999999999997</v>
    <v>42.77</v>
    <v>44.9</v>
    <v>45.14</v>
    <v>44.28</v>
    <v>43.01</v>
    <v>43.1</v>
    <v>44.27</v>
    <v>42.93</v>
    <v>45.23</v>
    <v>43.74</v>
    <v>46.14</v>
    <v>45.95</v>
    <v>45.99</v>
    <v>45.34</v>
    <v>44.42</v>
    <v>45.78</v>
    <v>47.79</v>
    <v>45.28</v>
    <v>44.9</v>
    <v>43.6</v>
    <v>43.6</v>
    <v>43.17</v>
    <v>40.659999999999997</v>
    <v>43.03</v>
    <v>44.78</v>
    <v>44.81</v>
    <v>45.95</v>
    <v>45.75</v>
    <v>50.8</v>
    <v>50.2</v>
    <v>50.3</v>
    <v>49.88</v>
    <v>49.55</v>
    <v>49.34</v>
    <v>47.85</v>
    <v>47.43</v>
    <v>47.78</v>
    <v>47.55</v>
    <v>47.44</v>
    <v>47.32</v>
    <v>47.56</v>
    <v>48.16</v>
    <v>49.55</v>
    <v>47.93</v>
    <v>48.19</v>
    <v>47.17</v>
    <v>46.98</v>
    <v>47.34</v>
    <v>48.36</v>
    <v>48.73</v>
    <v>49.51</v>
    <v>50.92</v>
    <v>48.77</v>
    <v>47.77</v>
    <v>48.31</v>
    <v>47.45</v>
    <v>47.64</v>
    <v>47.91</v>
    <v>47.74</v>
    <v>48.59</v>
    <v>49.41</v>
    <v>48.73</v>
    <v>49.31</v>
    <v>49.49</v>
    <v>50.04</v>
    <v>50.64</v>
    <v>50.92</v>
    <v>51.3</v>
    <v>52.34</v>
    <v>51.3</v>
    <v>51.8</v>
    <v>52.5</v>
    <v>53.78</v>
    <v>54.68</v>
    <v>54.84</v>
    <v>55.92</v>
    <v>55.02</v>
    <v>55.2</v>
    <v>55.42</v>
    <v>55.86</v>
    <v>55.52</v>
    <v>55.84</v>
    <v>55.82</v>
    <v>56.44</v>
    <v>56.16</v>
    <v>56.82</v>
    <v>57.3</v>
    <v>56.92</v>
    <v>56.28</v>
    <v>56.8</v>
    <v>56.34</v>
    <v>56.26</v>
    <v>54.24</v>
    <v>55.18</v>
    <v>55.88</v>
    <v>56.1</v>
    <v>57.18</v>
    <v>56.74</v>
    <v>57.24</v>
    <v>56.64</v>
    <v>57.68</v>
    <v>58.16</v>
    <v>57.4</v>
    <v>57.98</v>
    <v>57.68</v>
    <v>59.52</v>
    <v>58.42</v>
    <v>60.08</v>
    <v>60.18</v>
    <v>59.92</v>
    <v>60.24</v>
    <v>59.44</v>
    <v>58.2</v>
    <v>57.82</v>
    <v>58.32</v>
    <v>57.88</v>
    <v>58.74</v>
    <v>59</v>
    <v>58.78</v>
    <v>60.08</v>
    <v>60.74</v>
    <v>60.76</v>
    <v>60.62</v>
    <v>60.5</v>
    <v>60.22</v>
    <v>60.78</v>
    <v>62.1</v>
    <v>62.7</v>
    <v>63.06</v>
    <v>63.16</v>
    <v>63.56</v>
    <v>62.52</v>
    <v>62.64</v>
    <v>62.92</v>
    <v>64.36</v>
    <v>65.22</v>
    <v>64.64</v>
    <v>64.599999999999994</v>
    <v>65.319999999999993</v>
    <v>64.98</v>
    <v>65.64</v>
    <v>66.84</v>
    <v>66.98</v>
    <v>65.62</v>
    <v>66.72</v>
    <v>66.48</v>
    <v>66.52</v>
    <v>67.540000000000006</v>
    <v>67.3</v>
    <v>65.459999999999994</v>
    <v>66.48</v>
    <v>65.62</v>
    <v>65.3</v>
    <v>65.62</v>
    <v>66.36</v>
    <v>65.28</v>
    <v>64.599999999999994</v>
    <v>64.099999999999994</v>
    <v>64.260000000000005</v>
    <v>64.36</v>
    <v>63.7</v>
    <v>61</v>
    <v>60.16</v>
    <v>60.56</v>
    <v>61.86</v>
    <v>62.52</v>
    <v>62.68</v>
    <v>62.42</v>
    <v>61.1</v>
    <v>62.4</v>
    <v>63.2</v>
    <v>62.82</v>
    <v>62.76</v>
    <v>62.1</v>
    <v>62.56</v>
    <v>63.36</v>
    <v>64.040000000000006</v>
    <v>64.92</v>
    <v>64.459999999999994</v>
    <v>65.239999999999995</v>
    <v>65.86</v>
    <v>64.62</v>
    <v>63.72</v>
    <v>61.88</v>
    <v>62.1</v>
    <v>62.14</v>
    <v>61.6</v>
    <v>61.12</v>
    <v>62.34</v>
    <v>62.24</v>
    <v>62.42</v>
    <v>62.52</v>
    <v>62.64</v>
    <v>61.3</v>
    <v>60.66</v>
    <v>61.26</v>
    <v>63.28</v>
    <v>64.06</v>
    <v>65.72</v>
    <v>65.459999999999994</v>
    <v>62.76</v>
    <v>62.68</v>
    <v>61.78</v>
    <v>61.06</v>
    <v>61.1</v>
    <v>61.48</v>
    <v>62.18</v>
    <v>60.76</v>
    <v>63.98</v>
    <v>65</v>
    <v>64.72</v>
    <v>63.74</v>
    <v>62.28</v>
    <v>61.78</v>
    <v>61.9</v>
    <v>61.52</v>
    <v>61.12</v>
    <v>61.8</v>
    <v>62.32</v>
    <v>63.14</v>
    <v>63.04</v>
    <v>62.76</v>
    <v>62.48</v>
    <v>61.4</v>
    <v>62.46</v>
    <v>62.94</v>
    <v>62.04</v>
    <v>61.78</v>
    <v>61.64</v>
    <v>62.66</v>
    <v>62.62</v>
    <v>63.22</v>
    <v>62.64</v>
    <v>61.96</v>
    <v>62.3</v>
    <v>61.3</v>
    <v>58.1</v>
    <v>58.14</v>
    <v>57.28</v>
    <v>58.42</v>
    <v>58.5</v>
    <v>57.92</v>
    <v>57.86</v>
    <v>59.46</v>
    <v>57.56</v>
    <v>56.04</v>
    <v>56.36</v>
    <v>56.24</v>
    <v>56.38</v>
    <v>55.6</v>
    <v>53.82</v>
    <v>53</v>
    <v>52.62</v>
    <v>54.96</v>
    <v>53.94</v>
    <v>53.5</v>
    <v>53.28</v>
    <v>54.38</v>
    <v>54.92</v>
    <v>54.1</v>
    <v>54.56</v>
    <v>52.08</v>
    <v>52.82</v>
    <v>52.42</v>
    <v>52.8</v>
    <v>52.16</v>
    <v>53.04</v>
    <v>52.52</v>
    <v>52.1</v>
    <v>51.92</v>
    <v>52.94</v>
    <v>52.86</v>
    <v>51.68</v>
    <v>47.71</v>
    <v>48.19</v>
    <v>48.28</v>
    <v>48.27</v>
    <v>49.85</v>
    <v>50.74</v>
    <v>50.56</v>
    <v>49.95</v>
    <v>49.85</v>
    <v>50.56</v>
    <v>48.97</v>
    <v>49.21</v>
    <v>49.56</v>
    <v>51.6</v>
    <v>50.4</v>
    <v>50.04</v>
    <v>50.62</v>
    <v>50.94</v>
    <v>51.24</v>
    <v>51.72</v>
    <v>51.24</v>
    <v>51.3</v>
    <v>49.8</v>
    <v>50.4</v>
    <v>50.5</v>
    <v>50.2</v>
    <v>50.52</v>
    <v>50.66</v>
    <v>51.62</v>
    <v>51.46</v>
    <v>52.1</v>
    <v>53.7</v>
    <v>54.2</v>
    <v>53.96</v>
    <v>55</v>
    <v>55.92</v>
    <v>54.6</v>
    <v>54</v>
    <v>54.7</v>
    <v>55.38</v>
    <v>55.02</v>
    <v>55.96</v>
    <v>55.56</v>
    <v>55.62</v>
    <v>55.12</v>
    <v>53.12</v>
    <v>52.3</v>
    <v>51.24</v>
    <v>51.84</v>
    <v>53.04</v>
    <v>53.78</v>
    <v>53.12</v>
    <v>51.7</v>
    <v>53.2</v>
    <v>52.56</v>
    <v>50.4</v>
    <v>51.54</v>
    <v>51.08</v>
    <v>51.34</v>
    <v>51.72</v>
    <v>51.48</v>
    <v>51.64</v>
    <v>52.74</v>
    <v>56.16</v>
    <v>56.46</v>
    <v>57.16</v>
    <v>56.36</v>
    <v>57.06</v>
    <v>57.5</v>
    <v>57.94</v>
    <v>57.9</v>
    <v>57.62</v>
    <v>58.62</v>
    <v>59.28</v>
    <v>58.8</v>
    <v>58.54</v>
    <v>60.2</v>
    <v>62.02</v>
    <v>61.64</v>
    <v>62.36</v>
    <v>62.3</v>
    <v>63.02</v>
    <v>63.54</v>
    <v>62.16</v>
    <v>62.58</v>
    <v>62.9</v>
    <v>65.48</v>
    <v>65.459999999999994</v>
    <v>66.22</v>
    <v>65.3</v>
    <v>65.56</v>
    <v>65.48</v>
    <v>66.64</v>
    <v>66.52</v>
    <v>67.94</v>
    <v>68.84</v>
    <v>69.72</v>
    <v>68.92</v>
    <v>68.72</v>
    <v>66.86</v>
    <v>66.98</v>
    <v>68.12</v>
    <v>67.739999999999995</v>
    <v>67.760000000000005</v>
    <v>67.599999999999994</v>
    <v>67.98</v>
    <v>68.56</v>
    <v>66.959999999999994</v>
    <v>67.06</v>
    <v>66.42</v>
    <v>65.08</v>
    <v>66</v>
    <v>64.5</v>
    <v>63.8</v>
    <v>63.94</v>
    <v>63.74</v>
    <v>64.099999999999994</v>
    <v>63.56</v>
    <v>64.5</v>
    <v>65.319999999999993</v>
    <v>64.180000000000007</v>
    <v>65.099999999999994</v>
    <v>64.86</v>
    <v>65.319999999999993</v>
    <v>63.74</v>
    <v>63.9</v>
    <v>64.38</v>
    <v>63.84</v>
    <v>63.34</v>
    <v>64.14</v>
    <v>64.22</v>
    <v>64.040000000000006</v>
    <v>62.84</v>
    <v>62.72</v>
    <v>63.18</v>
    <v>62.26</v>
    <v>61.72</v>
    <v>62.72</v>
    <v>63.56</v>
    <v>63.68</v>
    <v>62.88</v>
    <v>60.7</v>
    <v>60.12</v>
    <v>60.24</v>
    <v>60.42</v>
    <v>61.24</v>
    <v>60.94</v>
    <v>60.1</v>
    <v>59.9</v>
    <v>60.94</v>
    <v>61.28</v>
    <v>61.42</v>
    <v>60.58</v>
    <v>61.78</v>
    <v>60.62</v>
    <v>60.04</v>
    <v>59.02</v>
    <v>58.6</v>
    <v>59</v>
    <v>57.94</v>
    <v>58.44</v>
    <v>56.68</v>
    <v>56</v>
    <v>56.36</v>
    <v>56.16</v>
    <v>56.86</v>
    <v>57.5</v>
    <v>57.92</v>
    <v>57.16</v>
    <v>56.8</v>
    <v>57.16</v>
    <v>56.34</v>
    <v>56.3</v>
    <v>56.06</v>
    <v>56.38</v>
    <v>55.92</v>
    <v>55.46</v>
    <v>55.18</v>
    <v>56.66</v>
    <v>57.3</v>
    <v>56.82</v>
    <v>55.76</v>
    <v>56.06</v>
    <v>56.32</v>
    <v>56.06</v>
    <v>56.48</v>
    <v>56.42</v>
    <v>54.42</v>
    <v>53.34</v>
    <v>55.26</v>
    <v>55.34</v>
    <v>54.88</v>
    <v>54.9</v>
    <v>53.56</v>
    <v>52.46</v>
    <v>51.36</v>
    <v>51.7</v>
    <v>51.86</v>
    <v>51.2</v>
    <v>51.94</v>
    <v>52.08</v>
    <v>51.78</v>
    <v>52.54</v>
    <v>53.18</v>
    <v>53.42</v>
    <v>54.12</v>
    <v>54.62</v>
    <v>55.48</v>
    <v>55.2</v>
    <v>55.54</v>
    <v>55.4</v>
    <v>55</v>
    <v>54.82</v>
    <v>55.24</v>
    <v>54.1</v>
    <v>54.42</v>
    <v>52.04</v>
    <v>50.42</v>
    <v>50.38</v>
    <v>49.55</v>
    <v>49.45</v>
    <v>49.81</v>
    <v>50.68</v>
    <v>51</v>
    <v>50.74</v>
    <v>50.56</v>
    <v>49.32</v>
    <v>49.51</v>
    <v>46.65</v>
    <v>47.06</v>
    <v>48.72</v>
    <v>48.61</v>
    <v>49.57</v>
    <v>56.06</v>
    <v>56.86</v>
    <v>54.5</v>
    <v>54.8</v>
    <v>53.4</v>
    <v>53.2</v>
    <v>53.56</v>
    <v>52.78</v>
    <v>53.66</v>
    <v>53.8</v>
    <v>54.3</v>
    <v>53.52</v>
    <v>53.28</v>
    <v>51.04</v>
    <v>52.36</v>
    <v>54.6</v>
    <v>54.2</v>
    <v>53.78</v>
    <v>53.28</v>
    <v>53.9</v>
    <v>53.8</v>
    <v>53.84</v>
    <v>53</v>
    <v>50.78</v>
    <v>50.34</v>
    <v>50.64</v>
    <v>49.44</v>
    <v>48.81</v>
    <v>48.57</v>
    <v>48.96</v>
    <v>48.34</v>
    <v>47.56</v>
    <v>46.41</v>
    <v>45.98</v>
    <v>45.95</v>
    <v>47.28</v>
    <v>47.65</v>
    <v>46.52</v>
    <v>46.92</v>
    <v>45.82</v>
    <v>46.06</v>
    <v>47.04</v>
    <v>46.48</v>
    <v>46.59</v>
    <v>46.71</v>
    <v>45.66</v>
    <v>45.62</v>
    <v>46.37</v>
    <v>46.5</v>
    <v>47.3</v>
    <v>49.15</v>
    <v>50.96</v>
    <v>51.02</v>
    <v>50.9</v>
    <v>51.82</v>
    <v>51.14</v>
    <v>50.9</v>
    <v>50.12</v>
    <v>50.3</v>
    <v>49.33</v>
    <v>49.41</v>
    <v>49.8</v>
    <v>49.74</v>
    <v>50.72</v>
    <v>49.8</v>
    <v>49.19</v>
    <v>49.43</v>
    <v>51.14</v>
    <v>51.26</v>
    <v>51.4</v>
    <v>52.74</v>
    <v>52.74</v>
    <v>52.62</v>
    <v>52.46</v>
    <v>56.34</v>
    <v>55.92</v>
    <v>57.06</v>
    <v>57.3</v>
    <v>57.9</v>
    <v>58.3</v>
    <v>61.04</v>
    <v>60.62</v>
    <v>61.2</v>
    <v>59.22</v>
    <v>60.32</v>
    <v>61.08</v>
  </a>
  <a r="1" c="1295">
    <v>472094</v>
    <v>616623</v>
    <v>918334</v>
    <v>732903</v>
    <v>1155846</v>
    <v>948024</v>
    <v>616889</v>
    <v>594054</v>
    <v>840732</v>
    <v>1447893</v>
    <v>911034</v>
    <v>904274</v>
    <v>998529</v>
    <v>1517804</v>
    <v>1079239</v>
    <v>1076358</v>
    <v>790258</v>
    <v>2288535</v>
    <v>1420601</v>
    <v>943157</v>
    <v>1123480</v>
    <v>1456013</v>
    <v>920021</v>
    <v>929629</v>
    <v>1078644</v>
    <v>1270598</v>
    <v>1595382</v>
    <v>1403089</v>
    <v>3964575</v>
    <v>1912884</v>
    <v>1452267</v>
    <v>988718</v>
    <v>730314</v>
    <v>1050164</v>
    <v>1650553</v>
    <v>1244763</v>
    <v>1299166</v>
    <v>2417591</v>
    <v>2122333</v>
    <v>2057464</v>
    <v>1878949</v>
    <v>2652814</v>
    <v>1924854</v>
    <v>1633063</v>
    <v>1453014</v>
    <v>1306067</v>
    <v>1845589</v>
    <v>3544764</v>
    <v>2621450</v>
    <v>2920462</v>
    <v>3757944</v>
    <v>4251255</v>
    <v>2837340</v>
    <v>2451771</v>
    <v>1526267</v>
    <v>1337389</v>
    <v>3015776</v>
    <v>1307772</v>
    <v>1783984</v>
    <v>1666454</v>
    <v>1321686</v>
    <v>901516</v>
    <v>964218</v>
    <v>1159294</v>
    <v>802534</v>
    <v>680782</v>
    <v>752004</v>
    <v>814010</v>
    <v>1199533</v>
    <v>638911</v>
    <v>604539</v>
    <v>830697</v>
    <v>1565453</v>
    <v>854571</v>
    <v>943023</v>
    <v>660267</v>
    <v>795448</v>
    <v>522195</v>
    <v>731600</v>
    <v>548993</v>
    <v>676509</v>
    <v>596149</v>
    <v>578868</v>
    <v>886071</v>
    <v>691332</v>
    <v>328634</v>
    <v>561855</v>
    <v>1190569</v>
    <v>516266</v>
    <v>939635</v>
    <v>804603</v>
    <v>621457</v>
    <v>567764</v>
    <v>527888</v>
    <v>656885</v>
    <v>1221561</v>
    <v>712773</v>
    <v>769259</v>
    <v>1010680</v>
    <v>781900</v>
    <v>1107671</v>
    <v>791926</v>
    <v>1316171</v>
    <v>2062579</v>
    <v>713925</v>
    <v>1028412</v>
    <v>1026638</v>
    <v>863955</v>
    <v>1251038</v>
    <v>1136308</v>
    <v>889828</v>
    <v>1456634</v>
    <v>1147152</v>
    <v>766745</v>
    <v>1036556</v>
    <v>895976</v>
    <v>764863</v>
    <v>698680</v>
    <v>1177999</v>
    <v>629000</v>
    <v>1106671</v>
    <v>1094459</v>
    <v>1051485</v>
    <v>852356</v>
    <v>576778</v>
    <v>840353</v>
    <v>897900</v>
    <v>671159</v>
    <v>688704</v>
    <v>455854</v>
    <v>726482</v>
    <v>523660</v>
    <v>594488</v>
    <v>475182</v>
    <v>494968</v>
    <v>801600</v>
    <v>836843</v>
    <v>921541</v>
    <v>1032463</v>
    <v>795795</v>
    <v>1491641</v>
    <v>787043</v>
    <v>841996</v>
    <v>632853</v>
    <v>996975</v>
    <v>1732469</v>
    <v>686920</v>
    <v>951695</v>
    <v>521076</v>
    <v>711512</v>
    <v>856225</v>
    <v>768051</v>
    <v>1018271</v>
    <v>483869</v>
    <v>376907</v>
    <v>960546</v>
    <v>814774</v>
    <v>506274</v>
    <v>689163</v>
    <v>432772</v>
    <v>547554</v>
    <v>558791</v>
    <v>507381</v>
    <v>514051</v>
    <v>425103</v>
    <v>431009</v>
    <v>424634</v>
    <v>685213</v>
    <v>604336</v>
    <v>726215</v>
    <v>560790</v>
    <v>1548768</v>
    <v>940982</v>
    <v>809772</v>
    <v>689525</v>
    <v>796561</v>
    <v>988286</v>
    <v>612049</v>
    <v>816452</v>
    <v>701870</v>
    <v>1499655</v>
    <v>1409488</v>
    <v>648602</v>
    <v>1511426</v>
    <v>872003</v>
    <v>665853</v>
    <v>785429</v>
    <v>694255</v>
    <v>608760</v>
    <v>518246</v>
    <v>439769</v>
    <v>650235</v>
    <v>604471</v>
    <v>510994</v>
    <v>839946</v>
    <v>635833</v>
    <v>699032</v>
    <v>835340</v>
    <v>695087</v>
    <v>641074</v>
    <v>513014</v>
    <v>602201</v>
    <v>1078936</v>
    <v>1280510</v>
    <v>487502</v>
    <v>956555</v>
    <v>941124</v>
    <v>742979</v>
    <v>1643016</v>
    <v>1320002</v>
    <v>895873</v>
    <v>1375549</v>
    <v>980556</v>
    <v>684958</v>
    <v>708133</v>
    <v>837191</v>
    <v>1092932</v>
    <v>1181186</v>
    <v>568472</v>
    <v>1948062</v>
    <v>1206949</v>
    <v>882600</v>
    <v>712135</v>
    <v>525261</v>
    <v>944829</v>
    <v>651551</v>
    <v>793611</v>
    <v>559053</v>
    <v>591395</v>
    <v>790759</v>
    <v>1327910</v>
    <v>873250</v>
    <v>617185</v>
    <v>659023</v>
    <v>1151207</v>
    <v>363163</v>
    <v>707344</v>
    <v>934680</v>
    <v>930793</v>
    <v>2134898</v>
    <v>1092806</v>
    <v>1623869</v>
    <v>1084525</v>
    <v>1094182</v>
    <v>793172</v>
    <v>843510</v>
    <v>968756</v>
    <v>948149</v>
    <v>1163548</v>
    <v>882279</v>
    <v>796385</v>
    <v>405890</v>
    <v>601188</v>
    <v>658618</v>
    <v>353603</v>
    <v>623046</v>
    <v>1116915</v>
    <v>679623</v>
    <v>920640</v>
    <v>971009</v>
    <v>779555</v>
    <v>598721</v>
    <v>859462</v>
    <v>657222</v>
    <v>485197</v>
    <v>523491</v>
    <v>536282</v>
    <v>695817</v>
    <v>737426</v>
    <v>592520</v>
    <v>547777</v>
    <v>571676</v>
    <v>907015</v>
    <v>554180</v>
    <v>648767</v>
    <v>654892</v>
    <v>815447</v>
    <v>606640</v>
    <v>1070314</v>
    <v>937268</v>
    <v>755439</v>
    <v>657479</v>
    <v>625629</v>
    <v>356607</v>
    <v>566259</v>
    <v>493298</v>
    <v>488659</v>
    <v>875559</v>
    <v>646850</v>
    <v>2189364</v>
    <v>806125</v>
    <v>685238</v>
    <v>727053</v>
    <v>496130</v>
    <v>842759</v>
    <v>708286</v>
    <v>604331</v>
    <v>648002</v>
    <v>592138</v>
    <v>590263</v>
    <v>794264</v>
    <v>710615</v>
    <v>1648188</v>
    <v>1168888</v>
    <v>503062</v>
    <v>672676</v>
    <v>633519</v>
    <v>516919</v>
    <v>827275</v>
    <v>1270735</v>
    <v>421369</v>
    <v>1034091</v>
    <v>718228</v>
    <v>974190</v>
    <v>610263</v>
    <v>443332</v>
    <v>824033</v>
    <v>664214</v>
    <v>574721</v>
    <v>732321</v>
    <v>774621</v>
    <v>749848</v>
    <v>694097</v>
    <v>439395</v>
    <v>515025</v>
    <v>722176</v>
    <v>501711</v>
    <v>771133</v>
    <v>626703</v>
    <v>641825</v>
    <v>919141</v>
    <v>756343</v>
    <v>2807404</v>
    <v>955263</v>
    <v>584309</v>
    <v>488954</v>
    <v>748447</v>
    <v>558678</v>
    <v>428571</v>
    <v>601232</v>
    <v>578319</v>
    <v>557261</v>
    <v>450919</v>
    <v>421221</v>
    <v>805042</v>
    <v>556132</v>
    <v>590820</v>
    <v>508631</v>
    <v>378481</v>
    <v>746402</v>
    <v>630868</v>
    <v>863105</v>
    <v>595360</v>
    <v>687075</v>
    <v>616936</v>
    <v>1252222</v>
    <v>625541</v>
    <v>370107</v>
    <v>833040</v>
    <v>459845</v>
    <v>526769</v>
    <v>509502</v>
    <v>696599</v>
    <v>537621</v>
    <v>660401</v>
    <v>706915</v>
    <v>486048</v>
    <v>357621</v>
    <v>575880</v>
    <v>428132</v>
    <v>501397</v>
    <v>1760978</v>
    <v>470301</v>
    <v>403749</v>
    <v>487411</v>
    <v>697252</v>
    <v>350259</v>
    <v>381749</v>
    <v>250741</v>
    <v>394776</v>
    <v>354507</v>
    <v>168655</v>
    <v>256552</v>
    <v>265319</v>
    <v>355129</v>
    <v>775942</v>
    <v>545876</v>
    <v>318811</v>
    <v>332441</v>
    <v>359329</v>
    <v>393072</v>
    <v>689465</v>
    <v>549555</v>
    <v>408634</v>
    <v>362395</v>
    <v>257836</v>
    <v>398263</v>
    <v>449464</v>
    <v>683542</v>
    <v>1903636</v>
    <v>637069</v>
    <v>652656</v>
    <v>481348</v>
    <v>471682</v>
    <v>363897</v>
    <v>495820</v>
    <v>687625</v>
    <v>465437</v>
    <v>677512</v>
    <v>574570</v>
    <v>490872</v>
    <v>392477</v>
    <v>455792</v>
    <v>352315</v>
    <v>830898</v>
    <v>1879316</v>
    <v>1195283</v>
    <v>787263</v>
    <v>672592</v>
    <v>415180</v>
    <v>505496</v>
    <v>324986</v>
    <v>293784</v>
    <v>1707798</v>
    <v>648609</v>
    <v>359198</v>
    <v>593546</v>
    <v>534288</v>
    <v>651839</v>
    <v>373703</v>
    <v>559363</v>
    <v>628807</v>
    <v>564630</v>
    <v>625018</v>
    <v>1251394</v>
    <v>917962</v>
    <v>1500409</v>
    <v>707349</v>
    <v>546659</v>
    <v>836264</v>
    <v>805917</v>
    <v>616359</v>
    <v>479228</v>
    <v>641018</v>
    <v>373977</v>
    <v>679905</v>
    <v>867152</v>
    <v>885413</v>
    <v>617386</v>
    <v>1031432</v>
    <v>752052</v>
    <v>341129</v>
    <v>420662</v>
    <v>412140</v>
    <v>660032</v>
    <v>459582</v>
    <v>468161</v>
    <v>634098</v>
    <v>349196</v>
    <v>649675</v>
    <v>524420</v>
    <v>606164</v>
    <v>724079</v>
    <v>579896</v>
    <v>624918</v>
    <v>643371</v>
    <v>1117525</v>
    <v>729172</v>
    <v>757292</v>
    <v>725952</v>
    <v>1248855</v>
    <v>844985</v>
    <v>747874</v>
    <v>1115829</v>
    <v>946409</v>
    <v>723413</v>
    <v>610871</v>
    <v>548265</v>
    <v>744877</v>
    <v>755535</v>
    <v>1103944</v>
    <v>902390</v>
    <v>643571</v>
    <v>1066656</v>
    <v>554523</v>
    <v>286229</v>
    <v>1205164</v>
    <v>921992</v>
    <v>1096506</v>
    <v>807057</v>
    <v>651890</v>
    <v>473323</v>
    <v>470818</v>
    <v>756633</v>
    <v>587782</v>
    <v>463060</v>
    <v>578289</v>
    <v>464845</v>
    <v>866133</v>
    <v>666887</v>
    <v>758566</v>
    <v>1137152</v>
    <v>448103</v>
    <v>382699</v>
    <v>312156</v>
    <v>329539</v>
    <v>233565</v>
    <v>265608</v>
    <v>263494</v>
    <v>254580</v>
    <v>336947</v>
    <v>522653</v>
    <v>373035</v>
    <v>692957</v>
    <v>679693</v>
    <v>730596</v>
    <v>658253</v>
    <v>559441</v>
    <v>791920</v>
    <v>1073431</v>
    <v>615447</v>
    <v>826729</v>
    <v>1116668</v>
    <v>802132</v>
    <v>686643</v>
    <v>910897</v>
    <v>867468</v>
    <v>687085</v>
    <v>739661</v>
    <v>935858</v>
    <v>621142</v>
    <v>1181627</v>
    <v>770651</v>
    <v>707003</v>
    <v>784948</v>
    <v>468353</v>
    <v>399743</v>
    <v>399952</v>
    <v>878106</v>
    <v>639440</v>
    <v>1123324</v>
    <v>439669</v>
    <v>390477</v>
    <v>890748</v>
    <v>869915</v>
    <v>379795</v>
    <v>625013</v>
    <v>679546</v>
    <v>925054</v>
    <v>1509389</v>
    <v>1226260</v>
    <v>1499119</v>
    <v>1330154</v>
    <v>906670</v>
    <v>1444933</v>
    <v>1434836</v>
    <v>1189242</v>
    <v>1337173</v>
    <v>1242871</v>
    <v>991505</v>
    <v>713950</v>
    <v>1242572</v>
    <v>1113482</v>
    <v>877906</v>
    <v>1208938</v>
    <v>538124</v>
    <v>526817</v>
    <v>533956</v>
    <v>945449</v>
    <v>445786</v>
    <v>459724</v>
    <v>847458</v>
    <v>780278</v>
    <v>602730</v>
    <v>443357</v>
    <v>651612</v>
    <v>610423</v>
    <v>737895</v>
    <v>563805</v>
    <v>616704</v>
    <v>1102782</v>
    <v>622174</v>
    <v>977874</v>
    <v>660425</v>
    <v>510605</v>
    <v>388604</v>
    <v>625029</v>
    <v>1027627</v>
    <v>771174</v>
    <v>680527</v>
    <v>732399</v>
    <v>772788</v>
    <v>582414</v>
    <v>721793</v>
    <v>641246</v>
    <v>991991</v>
    <v>1511817</v>
    <v>1302530</v>
    <v>778010</v>
    <v>876822</v>
    <v>1032613</v>
    <v>735193</v>
    <v>610193</v>
    <v>480713</v>
    <v>524847</v>
    <v>391949</v>
    <v>934998</v>
    <v>806053</v>
    <v>657342</v>
    <v>674825</v>
    <v>1247883</v>
    <v>1055847</v>
    <v>907088</v>
    <v>961465</v>
    <v>1574338</v>
    <v>743616</v>
    <v>472472</v>
    <v>572132</v>
    <v>447591</v>
    <v>374819</v>
    <v>548854</v>
    <v>779387</v>
    <v>944920</v>
    <v>658135</v>
    <v>999936</v>
    <v>663648</v>
    <v>826231</v>
    <v>1414667</v>
    <v>542187</v>
    <v>560768</v>
    <v>627128</v>
    <v>1108193</v>
    <v>902653</v>
    <v>885566</v>
    <v>715407</v>
    <v>538912</v>
    <v>681199</v>
    <v>427728</v>
    <v>374990</v>
    <v>692807</v>
    <v>526824</v>
    <v>457097</v>
    <v>424091</v>
    <v>307116</v>
    <v>317653</v>
    <v>533084</v>
    <v>466045</v>
    <v>604033</v>
    <v>344026</v>
    <v>474044</v>
    <v>484007</v>
    <v>573705</v>
    <v>476741</v>
    <v>402516</v>
    <v>675725</v>
    <v>652068</v>
    <v>1402971</v>
    <v>1448455</v>
    <v>1048187</v>
    <v>1024710</v>
    <v>385128</v>
    <v>637001</v>
    <v>819559</v>
    <v>339827</v>
    <v>443063</v>
    <v>375934</v>
    <v>400898</v>
    <v>318762</v>
    <v>320925</v>
    <v>411955</v>
    <v>442134</v>
    <v>446852</v>
    <v>563509</v>
    <v>507895</v>
    <v>243165</v>
    <v>304849</v>
    <v>623786</v>
    <v>512613</v>
    <v>420782</v>
    <v>744948</v>
    <v>510210</v>
    <v>441045</v>
    <v>341442</v>
    <v>373850</v>
    <v>362220</v>
    <v>566966</v>
    <v>558865</v>
    <v>473241</v>
    <v>596099</v>
    <v>583640</v>
    <v>808011</v>
    <v>1570404</v>
    <v>525538</v>
    <v>557779</v>
    <v>375606</v>
    <v>830424</v>
    <v>811954</v>
    <v>805678</v>
    <v>543518</v>
    <v>719593</v>
    <v>779188</v>
    <v>689416</v>
    <v>569513</v>
    <v>1090865</v>
    <v>485662</v>
    <v>533369</v>
    <v>607719</v>
    <v>480973</v>
    <v>650692</v>
    <v>959182</v>
    <v>1009964</v>
    <v>832732</v>
    <v>747030</v>
    <v>673135</v>
    <v>614357</v>
    <v>1120928</v>
    <v>915604</v>
    <v>881810</v>
    <v>1183803</v>
    <v>779016</v>
    <v>1776432</v>
    <v>878616</v>
    <v>929757</v>
    <v>758077</v>
    <v>1146494</v>
    <v>775953</v>
    <v>1690841</v>
    <v>532195</v>
    <v>649635</v>
    <v>503971</v>
    <v>1170063</v>
    <v>1655800</v>
    <v>658487</v>
    <v>615104</v>
    <v>733751</v>
    <v>615979</v>
    <v>815382</v>
    <v>684195</v>
    <v>478140</v>
    <v>557018</v>
    <v>482235</v>
    <v>416514</v>
    <v>564456</v>
    <v>591874</v>
    <v>1342195</v>
    <v>803165</v>
    <v>995957</v>
    <v>554627</v>
    <v>791018</v>
    <v>494388</v>
    <v>573354</v>
    <v>779194</v>
    <v>618971</v>
    <v>1144836</v>
    <v>519106</v>
    <v>1043622</v>
    <v>1243481</v>
    <v>538935</v>
    <v>552077</v>
    <v>548697</v>
    <v>443168</v>
    <v>332804</v>
    <v>546789</v>
    <v>353563</v>
    <v>304821</v>
    <v>307135</v>
    <v>434995</v>
    <v>646629</v>
    <v>556271</v>
    <v>497373</v>
    <v>468584</v>
    <v>695389</v>
    <v>654537</v>
    <v>711108</v>
    <v>703327</v>
    <v>944728</v>
    <v>416752</v>
    <v>626436</v>
    <v>703814</v>
    <v>748242</v>
    <v>460398</v>
    <v>415843</v>
    <v>434162</v>
    <v>373569</v>
    <v>448669</v>
    <v>1014541</v>
    <v>646842</v>
    <v>584322</v>
    <v>580522</v>
    <v>940594</v>
    <v>1037162</v>
    <v>1071004</v>
    <v>454977</v>
    <v>654307</v>
    <v>600735</v>
    <v>909638</v>
    <v>342664</v>
    <v>543033</v>
    <v>780943</v>
    <v>674759</v>
    <v>591017</v>
    <v>246305</v>
    <v>721037</v>
    <v>619799</v>
    <v>598781</v>
    <v>1020334</v>
    <v>513225</v>
    <v>1011884</v>
    <v>2838361</v>
    <v>1362141</v>
    <v>590944</v>
    <v>510846</v>
    <v>577451</v>
    <v>557220</v>
    <v>622117</v>
    <v>858915</v>
    <v>690414</v>
    <v>690822</v>
    <v>874520</v>
    <v>799350</v>
    <v>1530627</v>
    <v>699448</v>
    <v>608015</v>
    <v>440222</v>
    <v>384125</v>
    <v>537257</v>
    <v>355507</v>
    <v>268343</v>
    <v>961724</v>
    <v>484438</v>
    <v>697418</v>
    <v>982460</v>
    <v>485886</v>
    <v>663295</v>
    <v>522060</v>
    <v>637243</v>
    <v>415409</v>
    <v>1108560</v>
    <v>606943</v>
    <v>446302</v>
    <v>470065</v>
    <v>404022</v>
    <v>691068</v>
    <v>592611</v>
    <v>425527</v>
    <v>359564</v>
    <v>649507</v>
    <v>687705</v>
    <v>467718</v>
    <v>536988</v>
    <v>750394</v>
    <v>685438</v>
    <v>1122045</v>
    <v>431390</v>
    <v>483579</v>
    <v>486393</v>
    <v>545710</v>
    <v>520552</v>
    <v>473951</v>
    <v>637496</v>
    <v>683510</v>
    <v>555303</v>
    <v>600866</v>
    <v>573854</v>
    <v>1213391</v>
    <v>986423</v>
    <v>944004</v>
    <v>717207</v>
    <v>297271</v>
    <v>618545</v>
    <v>4330729</v>
    <v>817706</v>
    <v>769183</v>
    <v>695644</v>
    <v>466955</v>
    <v>496717</v>
    <v>363257</v>
    <v>381794</v>
    <v>473659</v>
    <v>690539</v>
    <v>649445</v>
    <v>432613</v>
    <v>1221572</v>
    <v>519071</v>
    <v>568503</v>
    <v>553654</v>
    <v>949330</v>
    <v>488817</v>
    <v>475791</v>
    <v>622861</v>
    <v>483896</v>
    <v>489869</v>
    <v>1024921</v>
    <v>626142</v>
    <v>576169</v>
    <v>539514</v>
    <v>816301</v>
    <v>489592</v>
    <v>428677</v>
    <v>684006</v>
    <v>692465</v>
    <v>527664</v>
    <v>321963</v>
    <v>900506</v>
    <v>721097</v>
    <v>887714</v>
    <v>631282</v>
    <v>445482</v>
    <v>458828</v>
    <v>466534</v>
    <v>886473</v>
    <v>1893027</v>
    <v>774317</v>
    <v>590726</v>
    <v>510775</v>
    <v>570277</v>
    <v>496354</v>
    <v>399737</v>
    <v>379228</v>
    <v>404716</v>
    <v>250971</v>
    <v>530266</v>
    <v>377480</v>
    <v>470470</v>
    <v>532462</v>
    <v>426653</v>
    <v>427887</v>
    <v>330657</v>
    <v>280249</v>
    <v>534968</v>
    <v>331489</v>
    <v>287199</v>
    <v>238202</v>
    <v>309393</v>
    <v>357718</v>
    <v>782205</v>
    <v>431451</v>
    <v>248613</v>
    <v>602374</v>
    <v>1667100</v>
    <v>686366</v>
    <v>560520</v>
    <v>460171</v>
    <v>425303</v>
    <v>434311</v>
    <v>815525</v>
    <v>1472332</v>
    <v>907311</v>
    <v>798122</v>
    <v>709217</v>
    <v>844045</v>
    <v>599246</v>
    <v>638209</v>
    <v>1250928</v>
    <v>1178462</v>
    <v>908839</v>
    <v>1038116</v>
    <v>876516</v>
    <v>595378</v>
    <v>754937</v>
    <v>487833</v>
    <v>819423</v>
    <v>680037</v>
    <v>994026</v>
    <v>1330243</v>
    <v>832682</v>
    <v>670695</v>
    <v>635739</v>
    <v>383562</v>
    <v>590374</v>
    <v>706155</v>
    <v>494120</v>
    <v>656674</v>
    <v>456574</v>
    <v>702009</v>
    <v>663488</v>
    <v>2513413</v>
    <v>890037</v>
    <v>733629</v>
    <v>625988</v>
    <v>815338</v>
    <v>570129</v>
    <v>535300</v>
    <v>772947</v>
    <v>1305738</v>
    <v>597381</v>
    <v>941009</v>
    <v>629508</v>
    <v>1047479</v>
    <v>871791</v>
    <v>843106</v>
    <v>574860</v>
    <v>556993</v>
    <v>475548</v>
    <v>591038</v>
    <v>425809</v>
    <v>455901</v>
    <v>501410</v>
    <v>774858</v>
    <v>458165</v>
    <v>1473388</v>
    <v>960194</v>
    <v>443019</v>
    <v>383431</v>
    <v>660351</v>
    <v>480248</v>
    <v>980643</v>
    <v>556087</v>
    <v>795592</v>
    <v>668145</v>
    <v>1210025</v>
    <v>1206954</v>
    <v>758844</v>
    <v>533991</v>
    <v>683472</v>
    <v>772547</v>
    <v>784671</v>
    <v>423982</v>
    <v>422436</v>
    <v>405362</v>
    <v>724955</v>
    <v>1081669</v>
    <v>986963</v>
    <v>668942</v>
    <v>795617</v>
    <v>850622</v>
    <v>580154</v>
    <v>623247</v>
    <v>781978</v>
    <v>379245</v>
    <v>527178</v>
    <v>1079205</v>
    <v>1070157</v>
    <v>585502</v>
    <v>522283</v>
    <v>581877</v>
    <v>709816</v>
    <v>499448</v>
    <v>2230880</v>
    <v>1203580</v>
    <v>1130070</v>
    <v>936137</v>
    <v>633562</v>
    <v>547553</v>
    <v>862687</v>
    <v>543065</v>
    <v>541684</v>
    <v>450394</v>
    <v>524111</v>
    <v>571348</v>
    <v>1091504</v>
    <v>396761</v>
    <v>1042125</v>
    <v>812939</v>
    <v>427891</v>
    <v>466105</v>
    <v>473580</v>
    <v>660319</v>
    <v>569117</v>
    <v>1101717</v>
    <v>751753</v>
    <v>695083</v>
    <v>4452044</v>
    <v>955929</v>
    <v>551654</v>
    <v>775638</v>
    <v>593105</v>
    <v>822345</v>
    <v>839880</v>
    <v>618588</v>
    <v>787885</v>
    <v>649127</v>
    <v>842830</v>
    <v>1729043</v>
    <v>551632</v>
    <v>1361776</v>
    <v>999912</v>
    <v>512731</v>
    <v>615640</v>
    <v>379687</v>
    <v>342260</v>
    <v>437718</v>
    <v>576647</v>
    <v>683423</v>
    <v>459082</v>
    <v>468607</v>
    <v>683536</v>
    <v>339833</v>
    <v>520712</v>
    <v>548859</v>
    <v>388327</v>
    <v>416743</v>
    <v>494463</v>
    <v>462544</v>
    <v>879079</v>
    <v>674405</v>
    <v>530669</v>
    <v>498179</v>
    <v>554287</v>
    <v>1047718</v>
    <v>1192574</v>
    <v>960759</v>
    <v>463760</v>
    <v>695008</v>
    <v>584747</v>
    <v>538167</v>
    <v>364765</v>
    <v>580047</v>
    <v>811723</v>
    <v>402234</v>
    <v>537991</v>
    <v>551933</v>
    <v>913250</v>
    <v>623098</v>
    <v>565346</v>
    <v>512778</v>
    <v>340949</v>
    <v>870180</v>
    <v>731379</v>
    <v>480146</v>
    <v>659743</v>
    <v>249466</v>
    <v>508835</v>
    <v>562569</v>
    <v>641891</v>
    <v>3158832</v>
    <v>534487</v>
    <v>1217404</v>
    <v>584734</v>
    <v>772054</v>
    <v>532336</v>
    <v>454861</v>
    <v>753851</v>
    <v>544417</v>
    <v>576864</v>
    <v>925157</v>
    <v>776662</v>
    <v>1202178</v>
    <v>1008451</v>
    <v>1023967</v>
    <v>2437600</v>
    <v>844169</v>
    <v>642128</v>
    <v>503044</v>
    <v>755557</v>
    <v>526944</v>
    <v>530647</v>
    <v>532851</v>
    <v>719304</v>
    <v>381218</v>
    <v>469690</v>
    <v>570751</v>
    <v>661837</v>
    <v>610659</v>
    <v>459323</v>
    <v>533120</v>
    <v>796329</v>
    <v>620827</v>
    <v>465392</v>
    <v>567772</v>
    <v>518158</v>
    <v>473051</v>
    <v>501178</v>
    <v>1008209</v>
    <v>1436846</v>
    <v>876983</v>
    <v>412772</v>
    <v>565609</v>
    <v>641250</v>
    <v>879884</v>
    <v>954677</v>
    <v>1117193</v>
    <v>725599</v>
    <v>804834</v>
    <v>780270</v>
    <v>387185</v>
    <v>364083</v>
    <v>454005</v>
    <v>426750</v>
    <v>602486</v>
    <v>425305</v>
    <v>448628</v>
    <v>643192</v>
    <v>480374</v>
    <v>303785</v>
    <v>294725</v>
    <v>473044</v>
    <v>410078</v>
    <v>523246</v>
    <v>1146507</v>
    <v>506780</v>
    <v>582517</v>
    <v>804397</v>
    <v>990159</v>
    <v>735869</v>
    <v>948168</v>
    <v>668659</v>
    <v>615473</v>
    <v>911222</v>
    <v>483002</v>
    <v>450012</v>
    <v>937801</v>
    <v>1174033</v>
    <v>1230364</v>
    <v>4872111</v>
    <v>2017745</v>
    <v>1406057</v>
    <v>1237564</v>
    <v>2284826</v>
    <v>4952727</v>
    <v>1652088</v>
    <v>1568188</v>
    <v>877203</v>
    <v>1166979</v>
    <v>595150</v>
    <v>775889</v>
    <v>1201017</v>
    <v>784116</v>
    <v>931201</v>
    <v>748470</v>
    <v>880721</v>
    <v>847052</v>
    <v>1649349</v>
    <v>948682</v>
    <v>1292095</v>
    <v>573116</v>
    <v>577647</v>
    <v>751589</v>
    <v>870161</v>
    <v>775360</v>
    <v>895038</v>
    <v>1370438</v>
    <v>1872300</v>
    <v>945966</v>
    <v>501705</v>
    <v>1222213</v>
    <v>1135652</v>
    <v>1267261</v>
    <v>1192685</v>
    <v>1275508</v>
    <v>1572886</v>
    <v>1335297</v>
    <v>794659</v>
    <v>1173986</v>
    <v>716043</v>
    <v>780634</v>
    <v>796790</v>
    <v>588446</v>
    <v>1200419</v>
    <v>1171113</v>
    <v>3046739</v>
    <v>1221869</v>
    <v>1163530</v>
    <v>366554</v>
    <v>969844</v>
    <v>1416622</v>
    <v>1637639</v>
    <v>1149592</v>
    <v>1312314</v>
    <v>2297401</v>
    <v>1785946</v>
    <v>1240517</v>
    <v>1182216</v>
    <v>1434340</v>
    <v>1010281</v>
    <v>728476</v>
    <v>1040529</v>
    <v>908765</v>
    <v>1321879</v>
    <v>1426591</v>
    <v>571873</v>
    <v>695808</v>
    <v>717205</v>
    <v>661923</v>
    <v>823990</v>
    <v>1097826</v>
    <v>1003781</v>
    <v>971140</v>
    <v>1178934</v>
    <v>1048940</v>
    <v>952864</v>
    <v>1079304</v>
    <v>1080360</v>
    <v>2552116</v>
    <v>1562141</v>
    <v>808620</v>
    <v>976373</v>
    <v>605826</v>
    <v>991789</v>
    <v>1920822</v>
    <v>1072582</v>
    <v>820496</v>
    <v>1348834</v>
    <v>1051595</v>
    <v>902207</v>
  </a>
</arrayData>
</file>

<file path=xl/richData/rdrichvalue.xml><?xml version="1.0" encoding="utf-8"?>
<rvData xmlns="http://schemas.microsoft.com/office/spreadsheetml/2017/richdata" count="9260">
  <rv s="0">
    <fb>43832</fb>
    <v>0</v>
  </rv>
  <rv s="0">
    <fb>598</fb>
    <v>1</v>
  </rv>
  <rv s="0">
    <fb>592.70000000000005</fb>
    <v>1</v>
  </rv>
  <rv s="0">
    <fb>591.20000000000005</fb>
    <v>1</v>
  </rv>
  <rv s="0">
    <fb>178651</fb>
    <v>2</v>
  </rv>
  <rv s="0">
    <fb>40.590000000000003</fb>
    <v>1</v>
  </rv>
  <rv s="0">
    <fb>40.270000000000003</fb>
    <v>1</v>
  </rv>
  <rv s="0">
    <fb>40.64</fb>
    <v>1</v>
  </rv>
  <rv s="0">
    <fb>40.1</fb>
    <v>1</v>
  </rv>
  <rv s="0">
    <fb>472094</fb>
    <v>2</v>
  </rv>
  <rv s="0">
    <fb>43833</fb>
    <v>0</v>
  </rv>
  <rv s="0">
    <fb>600.9</fb>
    <v>1</v>
  </rv>
  <rv s="0">
    <fb>595</fb>
    <v>1</v>
  </rv>
  <rv s="0">
    <fb>592.5</fb>
    <v>1</v>
  </rv>
  <rv s="0">
    <fb>159019</fb>
    <v>2</v>
  </rv>
  <rv s="0">
    <fb>40.090000000000003</fb>
    <v>1</v>
  </rv>
  <rv s="0">
    <fb>40.43</fb>
    <v>1</v>
  </rv>
  <rv s="0">
    <fb>40.520000000000003</fb>
    <v>1</v>
  </rv>
  <rv s="0">
    <fb>616623</fb>
    <v>2</v>
  </rv>
  <rv s="0">
    <fb>43836</fb>
    <v>0</v>
  </rv>
  <rv s="0">
    <fb>590.79999999999995</fb>
    <v>1</v>
  </rv>
  <rv s="0">
    <fb>595.70000000000005</fb>
    <v>1</v>
  </rv>
  <rv s="0">
    <fb>598.4</fb>
    <v>1</v>
  </rv>
  <rv s="0">
    <fb>584</fb>
    <v>1</v>
  </rv>
  <rv s="0">
    <fb>176511</fb>
    <v>2</v>
  </rv>
  <rv s="0">
    <fb>40.07</fb>
    <v>1</v>
  </rv>
  <rv s="0">
    <fb>40.19</fb>
    <v>1</v>
  </rv>
  <rv s="0">
    <fb>39.44</fb>
    <v>1</v>
  </rv>
  <rv s="0">
    <fb>918334</fb>
    <v>2</v>
  </rv>
  <rv s="0">
    <fb>43837</fb>
    <v>0</v>
  </rv>
  <rv s="0">
    <fb>596.29999999999995</fb>
    <v>1</v>
  </rv>
  <rv s="0">
    <fb>593.5</fb>
    <v>1</v>
  </rv>
  <rv s="0">
    <fb>601.4</fb>
    <v>1</v>
  </rv>
  <rv s="0">
    <fb>593.4</fb>
    <v>1</v>
  </rv>
  <rv s="0">
    <fb>201861</fb>
    <v>2</v>
  </rv>
  <rv s="0">
    <fb>39.99</fb>
    <v>1</v>
  </rv>
  <rv s="0">
    <fb>40.6</fb>
    <v>1</v>
  </rv>
  <rv s="0">
    <fb>39.76</fb>
    <v>1</v>
  </rv>
  <rv s="0">
    <fb>732903</fb>
    <v>2</v>
  </rv>
  <rv s="0">
    <fb>43838</fb>
    <v>0</v>
  </rv>
  <rv s="0">
    <fb>597.29999999999995</fb>
    <v>1</v>
  </rv>
  <rv s="0">
    <fb>585</fb>
    <v>1</v>
  </rv>
  <rv s="0">
    <fb>576.29999999999995</fb>
    <v>1</v>
  </rv>
  <rv s="0">
    <fb>201239</fb>
    <v>2</v>
  </rv>
  <rv s="0">
    <fb>41.16</fb>
    <v>1</v>
  </rv>
  <rv s="0">
    <fb>39.909999999999997</fb>
    <v>1</v>
  </rv>
  <rv s="0">
    <fb>39.75</fb>
    <v>1</v>
  </rv>
  <rv s="0">
    <fb>1155846</fb>
    <v>2</v>
  </rv>
  <rv s="0">
    <fb>43839</fb>
    <v>0</v>
  </rv>
  <rv s="0">
    <fb>595.9</fb>
    <v>1</v>
  </rv>
  <rv s="0">
    <fb>600.79999999999995</fb>
    <v>1</v>
  </rv>
  <rv s="0">
    <fb>591.1</fb>
    <v>1</v>
  </rv>
  <rv s="0">
    <fb>201628</fb>
    <v>2</v>
  </rv>
  <rv s="0">
    <fb>41.14</fb>
    <v>1</v>
  </rv>
  <rv s="0">
    <fb>41.3</fb>
    <v>1</v>
  </rv>
  <rv s="0">
    <fb>41.38</fb>
    <v>1</v>
  </rv>
  <rv s="0">
    <fb>40.909999999999997</fb>
    <v>1</v>
  </rv>
  <rv s="0">
    <fb>948024</fb>
    <v>2</v>
  </rv>
  <rv s="0">
    <fb>43840</fb>
    <v>0</v>
  </rv>
  <rv s="0">
    <fb>592.1</fb>
    <v>1</v>
  </rv>
  <rv s="0">
    <fb>597</fb>
    <v>1</v>
  </rv>
  <rv s="0">
    <fb>597.9</fb>
    <v>1</v>
  </rv>
  <rv s="0">
    <fb>591.5</fb>
    <v>1</v>
  </rv>
  <rv s="0">
    <fb>195795</fb>
    <v>2</v>
  </rv>
  <rv s="0">
    <fb>40.71</fb>
    <v>1</v>
  </rv>
  <rv s="0">
    <fb>41.22</fb>
    <v>1</v>
  </rv>
  <rv s="0">
    <fb>616889</fb>
    <v>2</v>
  </rv>
  <rv s="0">
    <fb>43843</fb>
    <v>0</v>
  </rv>
  <rv s="0">
    <fb>593.79999999999995</fb>
    <v>1</v>
  </rv>
  <rv s="0">
    <fb>591.70000000000005</fb>
    <v>1</v>
  </rv>
  <rv s="0">
    <fb>598.20000000000005</fb>
    <v>1</v>
  </rv>
  <rv s="0">
    <fb>161677</fb>
    <v>2</v>
  </rv>
  <rv s="0">
    <fb>40.799999999999997</fb>
    <v>1</v>
  </rv>
  <rv s="0">
    <fb>40.92</fb>
    <v>1</v>
  </rv>
  <rv s="0">
    <fb>41.05</fb>
    <v>1</v>
  </rv>
  <rv s="0">
    <fb>40.54</fb>
    <v>1</v>
  </rv>
  <rv s="0">
    <fb>594054</fb>
    <v>2</v>
  </rv>
  <rv s="0">
    <fb>43844</fb>
    <v>0</v>
  </rv>
  <rv s="0">
    <fb>590</fb>
    <v>1</v>
  </rv>
  <rv s="0">
    <fb>593.9</fb>
    <v>1</v>
  </rv>
  <rv s="0">
    <fb>584.29999999999995</fb>
    <v>1</v>
  </rv>
  <rv s="0">
    <fb>215629</fb>
    <v>2</v>
  </rv>
  <rv s="0">
    <fb>41.59</fb>
    <v>1</v>
  </rv>
  <rv s="0">
    <fb>40.99</fb>
    <v>1</v>
  </rv>
  <rv s="0">
    <fb>41.6</fb>
    <v>1</v>
  </rv>
  <rv s="0">
    <fb>40.32</fb>
    <v>1</v>
  </rv>
  <rv s="0">
    <fb>840732</fb>
    <v>2</v>
  </rv>
  <rv s="0">
    <fb>43845</fb>
    <v>0</v>
  </rv>
  <rv s="0">
    <fb>594.6</fb>
    <v>1</v>
  </rv>
  <rv s="0">
    <fb>594.79999999999995</fb>
    <v>1</v>
  </rv>
  <rv s="0">
    <fb>591.9</fb>
    <v>1</v>
  </rv>
  <rv s="0">
    <fb>230443</fb>
    <v>2</v>
  </rv>
  <rv s="0">
    <fb>42.72</fb>
    <v>1</v>
  </rv>
  <rv s="0">
    <fb>41.75</fb>
    <v>1</v>
  </rv>
  <rv s="0">
    <fb>43.15</fb>
    <v>1</v>
  </rv>
  <rv s="0">
    <fb>41.71</fb>
    <v>1</v>
  </rv>
  <rv s="0">
    <fb>1447893</fb>
    <v>2</v>
  </rv>
  <rv s="0">
    <fb>43846</fb>
    <v>0</v>
  </rv>
  <rv s="0">
    <fb>605.1</fb>
    <v>1</v>
  </rv>
  <rv s="0">
    <fb>594.20000000000005</fb>
    <v>1</v>
  </rv>
  <rv s="0">
    <fb>608.29999999999995</fb>
    <v>1</v>
  </rv>
  <rv s="0">
    <fb>593.6</fb>
    <v>1</v>
  </rv>
  <rv s="0">
    <fb>220989</fb>
    <v>2</v>
  </rv>
  <rv s="0">
    <fb>42.68</fb>
    <v>1</v>
  </rv>
  <rv s="0">
    <fb>42.77</fb>
    <v>1</v>
  </rv>
  <rv s="0">
    <fb>42.86</fb>
    <v>1</v>
  </rv>
  <rv s="0">
    <fb>41.84</fb>
    <v>1</v>
  </rv>
  <rv s="0">
    <fb>911034</fb>
    <v>2</v>
  </rv>
  <rv s="0">
    <fb>43847</fb>
    <v>0</v>
  </rv>
  <rv s="0">
    <fb>610.20000000000005</fb>
    <v>1</v>
  </rv>
  <rv s="0">
    <fb>613.4</fb>
    <v>1</v>
  </rv>
  <rv s="0">
    <fb>614.9</fb>
    <v>1</v>
  </rv>
  <rv s="0">
    <fb>605.9</fb>
    <v>1</v>
  </rv>
  <rv s="0">
    <fb>238491</fb>
    <v>2</v>
  </rv>
  <rv s="0">
    <fb>42.7</fb>
    <v>1</v>
  </rv>
  <rv s="0">
    <fb>42.91</fb>
    <v>1</v>
  </rv>
  <rv s="0">
    <fb>43</fb>
    <v>1</v>
  </rv>
  <rv s="0">
    <fb>42.55</fb>
    <v>1</v>
  </rv>
  <rv s="0">
    <fb>904274</fb>
    <v>2</v>
  </rv>
  <rv s="0">
    <fb>43850</fb>
    <v>0</v>
  </rv>
  <rv s="0">
    <fb>599</fb>
    <v>1</v>
  </rv>
  <rv s="0">
    <fb>611.70000000000005</fb>
    <v>1</v>
  </rv>
  <rv s="0">
    <fb>613.6</fb>
    <v>1</v>
  </rv>
  <rv s="0">
    <fb>143421</fb>
    <v>2</v>
  </rv>
  <rv s="0">
    <fb>41.35</fb>
    <v>1</v>
  </rv>
  <rv s="0">
    <fb>42.84</fb>
    <v>1</v>
  </rv>
  <rv s="0">
    <fb>42.87</fb>
    <v>1</v>
  </rv>
  <rv s="0">
    <fb>41.24</fb>
    <v>1</v>
  </rv>
  <rv s="0">
    <fb>998529</fb>
    <v>2</v>
  </rv>
  <rv s="0">
    <fb>43851</fb>
    <v>0</v>
  </rv>
  <rv s="0">
    <fb>586.6</fb>
    <v>1</v>
  </rv>
  <rv s="0">
    <fb>586.9</fb>
    <v>1</v>
  </rv>
  <rv s="0">
    <fb>573.79999999999995</fb>
    <v>1</v>
  </rv>
  <rv s="0">
    <fb>295243</fb>
    <v>2</v>
  </rv>
  <rv s="0">
    <fb>40.53</fb>
    <v>1</v>
  </rv>
  <rv s="0">
    <fb>40.840000000000003</fb>
    <v>1</v>
  </rv>
  <rv s="0">
    <fb>40.15</fb>
    <v>1</v>
  </rv>
  <rv s="0">
    <fb>1517804</fb>
    <v>2</v>
  </rv>
  <rv s="0">
    <fb>43852</fb>
    <v>0</v>
  </rv>
  <rv s="0">
    <fb>592.20000000000005</fb>
    <v>1</v>
  </rv>
  <rv s="0">
    <fb>592</fb>
    <v>1</v>
  </rv>
  <rv s="0">
    <fb>596.9</fb>
    <v>1</v>
  </rv>
  <rv s="0">
    <fb>589.4</fb>
    <v>1</v>
  </rv>
  <rv s="0">
    <fb>233962</fb>
    <v>2</v>
  </rv>
  <rv s="0">
    <fb>41.49</fb>
    <v>1</v>
  </rv>
  <rv s="0">
    <fb>40.5</fb>
    <v>1</v>
  </rv>
  <rv s="0">
    <fb>41.58</fb>
    <v>1</v>
  </rv>
  <rv s="0">
    <fb>40.21</fb>
    <v>1</v>
  </rv>
  <rv s="0">
    <fb>1079239</fb>
    <v>2</v>
  </rv>
  <rv s="0">
    <fb>43853</fb>
    <v>0</v>
  </rv>
  <rv s="0">
    <fb>573.4</fb>
    <v>1</v>
  </rv>
  <rv s="0">
    <fb>587</fb>
    <v>1</v>
  </rv>
  <rv s="0">
    <fb>587.5</fb>
    <v>1</v>
  </rv>
  <rv s="0">
    <fb>570.9</fb>
    <v>1</v>
  </rv>
  <rv s="0">
    <fb>324990</fb>
    <v>2</v>
  </rv>
  <rv s="0">
    <fb>40.340000000000003</fb>
    <v>1</v>
  </rv>
  <rv s="0">
    <fb>41.2</fb>
    <v>1</v>
  </rv>
  <rv s="0">
    <fb>1076358</fb>
    <v>2</v>
  </rv>
  <rv s="0">
    <fb>43854</fb>
    <v>0</v>
  </rv>
  <rv s="0">
    <fb>573.29999999999995</fb>
    <v>1</v>
  </rv>
  <rv s="0">
    <fb>579.70000000000005</fb>
    <v>1</v>
  </rv>
  <rv s="0">
    <fb>583.1</fb>
    <v>1</v>
  </rv>
  <rv s="0">
    <fb>571.1</fb>
    <v>1</v>
  </rv>
  <rv s="0">
    <fb>239734</fb>
    <v>2</v>
  </rv>
  <rv s="0">
    <fb>40.549999999999997</fb>
    <v>1</v>
  </rv>
  <rv s="0">
    <fb>40.47</fb>
    <v>1</v>
  </rv>
  <rv s="0">
    <fb>41.1</fb>
    <v>1</v>
  </rv>
  <rv s="0">
    <fb>40.44</fb>
    <v>1</v>
  </rv>
  <rv s="0">
    <fb>790258</fb>
    <v>2</v>
  </rv>
  <rv s="0">
    <fb>43857</fb>
    <v>0</v>
  </rv>
  <rv s="0">
    <fb>552.6</fb>
    <v>1</v>
  </rv>
  <rv s="0">
    <fb>547.6</fb>
    <v>1</v>
  </rv>
  <rv s="0">
    <fb>559.70000000000005</fb>
    <v>1</v>
  </rv>
  <rv s="0">
    <fb>542.20000000000005</fb>
    <v>1</v>
  </rv>
  <rv s="0">
    <fb>493104</fb>
    <v>2</v>
  </rv>
  <rv s="0">
    <fb>38.86</fb>
    <v>1</v>
  </rv>
  <rv s="0">
    <fb>39.86</fb>
    <v>1</v>
  </rv>
  <rv s="0">
    <fb>39.9</fb>
    <v>1</v>
  </rv>
  <rv s="0">
    <fb>38.549999999999997</fb>
    <v>1</v>
  </rv>
  <rv s="0">
    <fb>2288535</fb>
    <v>2</v>
  </rv>
  <rv s="0">
    <fb>43858</fb>
    <v>0</v>
  </rv>
  <rv s="0">
    <fb>561.79999999999995</fb>
    <v>1</v>
  </rv>
  <rv s="0">
    <fb>555</fb>
    <v>1</v>
  </rv>
  <rv s="0">
    <fb>545.6</fb>
    <v>1</v>
  </rv>
  <rv s="0">
    <fb>303338</fb>
    <v>2</v>
  </rv>
  <rv s="0">
    <fb>38.92</fb>
    <v>1</v>
  </rv>
  <rv s="0">
    <fb>38.630000000000003</fb>
    <v>1</v>
  </rv>
  <rv s="0">
    <fb>1420601</fb>
    <v>2</v>
  </rv>
  <rv s="0">
    <fb>43859</fb>
    <v>0</v>
  </rv>
  <rv s="0">
    <fb>568</fb>
    <v>1</v>
  </rv>
  <rv s="0">
    <fb>559.9</fb>
    <v>1</v>
  </rv>
  <rv s="0">
    <fb>570.79999999999995</fb>
    <v>1</v>
  </rv>
  <rv s="0">
    <fb>555.9</fb>
    <v>1</v>
  </rv>
  <rv s="0">
    <fb>285796</fb>
    <v>2</v>
  </rv>
  <rv s="0">
    <fb>40.369999999999997</fb>
    <v>1</v>
  </rv>
  <rv s="0">
    <fb>40</fb>
    <v>1</v>
  </rv>
  <rv s="0">
    <fb>40.9</fb>
    <v>1</v>
  </rv>
  <rv s="0">
    <fb>943157</fb>
    <v>2</v>
  </rv>
  <rv s="0">
    <fb>43860</fb>
    <v>0</v>
  </rv>
  <rv s="0">
    <fb>561.20000000000005</fb>
    <v>1</v>
  </rv>
  <rv s="0">
    <fb>556.9</fb>
    <v>1</v>
  </rv>
  <rv s="0">
    <fb>565</fb>
    <v>1</v>
  </rv>
  <rv s="0">
    <fb>555.20000000000005</fb>
    <v>1</v>
  </rv>
  <rv s="0">
    <fb>279382</fb>
    <v>2</v>
  </rv>
  <rv s="0">
    <fb>39.56</fb>
    <v>1</v>
  </rv>
  <rv s="0">
    <fb>39.49</fb>
    <v>1</v>
  </rv>
  <rv s="0">
    <fb>40.29</fb>
    <v>1</v>
  </rv>
  <rv s="0">
    <fb>39.33</fb>
    <v>1</v>
  </rv>
  <rv s="0">
    <fb>1123480</fb>
    <v>2</v>
  </rv>
  <rv s="0">
    <fb>43861</fb>
    <v>0</v>
  </rv>
  <rv s="0">
    <fb>563.70000000000005</fb>
    <v>1</v>
  </rv>
  <rv s="0">
    <fb>567</fb>
    <v>1</v>
  </rv>
  <rv s="0">
    <fb>552.9</fb>
    <v>1</v>
  </rv>
  <rv s="0">
    <fb>288585</fb>
    <v>2</v>
  </rv>
  <rv s="0">
    <fb>39</fb>
    <v>1</v>
  </rv>
  <rv s="0">
    <fb>40.03</fb>
    <v>1</v>
  </rv>
  <rv s="0">
    <fb>38.840000000000003</fb>
    <v>1</v>
  </rv>
  <rv s="0">
    <fb>1456013</fb>
    <v>2</v>
  </rv>
  <rv s="0">
    <fb>43864</fb>
    <v>0</v>
  </rv>
  <rv s="0">
    <fb>554.1</fb>
    <v>1</v>
  </rv>
  <rv s="0">
    <fb>557.79999999999995</fb>
    <v>1</v>
  </rv>
  <rv s="0">
    <fb>550</fb>
    <v>1</v>
  </rv>
  <rv s="0">
    <fb>249840</fb>
    <v>2</v>
  </rv>
  <rv s="0">
    <fb>39.43</fb>
    <v>1</v>
  </rv>
  <rv s="0">
    <fb>39.68</fb>
    <v>1</v>
  </rv>
  <rv s="0">
    <fb>38.950000000000003</fb>
    <v>1</v>
  </rv>
  <rv s="0">
    <fb>920021</fb>
    <v>2</v>
  </rv>
  <rv s="0">
    <fb>43865</fb>
    <v>0</v>
  </rv>
  <rv s="0">
    <fb>569</fb>
    <v>1</v>
  </rv>
  <rv s="0">
    <fb>569.79999999999995</fb>
    <v>1</v>
  </rv>
  <rv s="0">
    <fb>554.29999999999995</fb>
    <v>1</v>
  </rv>
  <rv s="0">
    <fb>227761</fb>
    <v>2</v>
  </rv>
  <rv s="0">
    <fb>39.96</fb>
    <v>1</v>
  </rv>
  <rv s="0">
    <fb>39.6</fb>
    <v>1</v>
  </rv>
  <rv s="0">
    <fb>40.39</fb>
    <v>1</v>
  </rv>
  <rv s="0">
    <fb>39.46</fb>
    <v>1</v>
  </rv>
  <rv s="0">
    <fb>929629</fb>
    <v>2</v>
  </rv>
  <rv s="0">
    <fb>43866</fb>
    <v>0</v>
  </rv>
  <rv s="0">
    <fb>573.6</fb>
    <v>1</v>
  </rv>
  <rv s="0">
    <fb>568.70000000000005</fb>
    <v>1</v>
  </rv>
  <rv s="0">
    <fb>579.9</fb>
    <v>1</v>
  </rv>
  <rv s="0">
    <fb>564.29999999999995</fb>
    <v>1</v>
  </rv>
  <rv s="0">
    <fb>264705</fb>
    <v>2</v>
  </rv>
  <rv s="0">
    <fb>40.409999999999997</fb>
    <v>1</v>
  </rv>
  <rv s="0">
    <fb>39.72</fb>
    <v>1</v>
  </rv>
  <rv s="0">
    <fb>39.61</fb>
    <v>1</v>
  </rv>
  <rv s="0">
    <fb>1078644</fb>
    <v>2</v>
  </rv>
  <rv s="0">
    <fb>43867</fb>
    <v>0</v>
  </rv>
  <rv s="0">
    <fb>572</fb>
    <v>1</v>
  </rv>
  <rv s="0">
    <fb>577.70000000000005</fb>
    <v>1</v>
  </rv>
  <rv s="0">
    <fb>579.6</fb>
    <v>1</v>
  </rv>
  <rv s="0">
    <fb>567.79999999999995</fb>
    <v>1</v>
  </rv>
  <rv s="0">
    <fb>204028</fb>
    <v>2</v>
  </rv>
  <rv s="0">
    <fb>39.590000000000003</fb>
    <v>1</v>
  </rv>
  <rv s="0">
    <fb>40.869999999999997</fb>
    <v>1</v>
  </rv>
  <rv s="0">
    <fb>39.51</fb>
    <v>1</v>
  </rv>
  <rv s="0">
    <fb>1270598</fb>
    <v>2</v>
  </rv>
  <rv s="0">
    <fb>43868</fb>
    <v>0</v>
  </rv>
  <rv s="0">
    <fb>565.70000000000005</fb>
    <v>1</v>
  </rv>
  <rv s="0">
    <fb>566</fb>
    <v>1</v>
  </rv>
  <rv s="0">
    <fb>571.4</fb>
    <v>1</v>
  </rv>
  <rv s="0">
    <fb>560.4</fb>
    <v>1</v>
  </rv>
  <rv s="0">
    <fb>241366</fb>
    <v>2</v>
  </rv>
  <rv s="0">
    <fb>38.71</fb>
    <v>1</v>
  </rv>
  <rv s="0">
    <fb>39.5</fb>
    <v>1</v>
  </rv>
  <rv s="0">
    <fb>39.74</fb>
    <v>1</v>
  </rv>
  <rv s="0">
    <fb>38.39</fb>
    <v>1</v>
  </rv>
  <rv s="0">
    <fb>1595382</fb>
    <v>2</v>
  </rv>
  <rv s="0">
    <fb>43871</fb>
    <v>0</v>
  </rv>
  <rv s="0">
    <fb>562.5</fb>
    <v>1</v>
  </rv>
  <rv s="0">
    <fb>562</fb>
    <v>1</v>
  </rv>
  <rv s="0">
    <fb>565.5</fb>
    <v>1</v>
  </rv>
  <rv s="0">
    <fb>559</fb>
    <v>1</v>
  </rv>
  <rv s="0">
    <fb>182976</fb>
    <v>2</v>
  </rv>
  <rv s="0">
    <fb>39.729999999999997</fb>
    <v>1</v>
  </rv>
  <rv s="0">
    <fb>38.97</fb>
    <v>1</v>
  </rv>
  <rv s="0">
    <fb>39.770000000000003</fb>
    <v>1</v>
  </rv>
  <rv s="0">
    <fb>38.619999999999997</fb>
    <v>1</v>
  </rv>
  <rv s="0">
    <fb>1403089</fb>
    <v>2</v>
  </rv>
  <rv s="0">
    <fb>43872</fb>
    <v>0</v>
  </rv>
  <rv s="0">
    <fb>562.70000000000005</fb>
    <v>1</v>
  </rv>
  <rv s="0">
    <fb>566.20000000000005</fb>
    <v>1</v>
  </rv>
  <rv s="0">
    <fb>571.29999999999995</fb>
    <v>1</v>
  </rv>
  <rv s="0">
    <fb>180605</fb>
    <v>2</v>
  </rv>
  <rv s="0">
    <fb>38.65</fb>
    <v>1</v>
  </rv>
  <rv s="0">
    <fb>38</fb>
    <v>1</v>
  </rv>
  <rv s="0">
    <fb>39.049999999999997</fb>
    <v>1</v>
  </rv>
  <rv s="0">
    <fb>37.5</fb>
    <v>1</v>
  </rv>
  <rv s="0">
    <fb>3964575</fb>
    <v>2</v>
  </rv>
  <rv s="0">
    <fb>43873</fb>
    <v>0</v>
  </rv>
  <rv s="0">
    <fb>579</fb>
    <v>1</v>
  </rv>
  <rv s="0">
    <fb>474916</fb>
    <v>2</v>
  </rv>
  <rv s="0">
    <fb>39.31</fb>
    <v>1</v>
  </rv>
  <rv s="0">
    <fb>38.51</fb>
    <v>1</v>
  </rv>
  <rv s="0">
    <fb>39.35</fb>
    <v>1</v>
  </rv>
  <rv s="0">
    <fb>38.340000000000003</fb>
    <v>1</v>
  </rv>
  <rv s="0">
    <fb>1912884</fb>
    <v>2</v>
  </rv>
  <rv s="0">
    <fb>43874</fb>
    <v>0</v>
  </rv>
  <rv s="0">
    <fb>596.4</fb>
    <v>1</v>
  </rv>
  <rv s="0">
    <fb>594</fb>
    <v>1</v>
  </rv>
  <rv s="0">
    <fb>597.5</fb>
    <v>1</v>
  </rv>
  <rv s="0">
    <fb>575.5</fb>
    <v>1</v>
  </rv>
  <rv s="0">
    <fb>330664</fb>
    <v>2</v>
  </rv>
  <rv s="0">
    <fb>39.18</fb>
    <v>1</v>
  </rv>
  <rv s="0">
    <fb>38.26</fb>
    <v>1</v>
  </rv>
  <rv s="0">
    <fb>1452267</fb>
    <v>2</v>
  </rv>
  <rv s="0">
    <fb>43875</fb>
    <v>0</v>
  </rv>
  <rv s="0">
    <fb>579.4</fb>
    <v>1</v>
  </rv>
  <rv s="0">
    <fb>595.6</fb>
    <v>1</v>
  </rv>
  <rv s="0">
    <fb>577.9</fb>
    <v>1</v>
  </rv>
  <rv s="0">
    <fb>230574</fb>
    <v>2</v>
  </rv>
  <rv s="0">
    <fb>38.1</fb>
    <v>1</v>
  </rv>
  <rv s="0">
    <fb>38.79</fb>
    <v>1</v>
  </rv>
  <rv s="0">
    <fb>988718</fb>
    <v>2</v>
  </rv>
  <rv s="0">
    <fb>43878</fb>
    <v>0</v>
  </rv>
  <rv s="0">
    <fb>580</fb>
    <v>1</v>
  </rv>
  <rv s="0">
    <fb>578</fb>
    <v>1</v>
  </rv>
  <rv s="0">
    <fb>575.1</fb>
    <v>1</v>
  </rv>
  <rv s="0">
    <fb>139129</fb>
    <v>2</v>
  </rv>
  <rv s="0">
    <fb>38.75</fb>
    <v>1</v>
  </rv>
  <rv s="0">
    <fb>37.93</fb>
    <v>1</v>
  </rv>
  <rv s="0">
    <fb>730314</fb>
    <v>2</v>
  </rv>
  <rv s="0">
    <fb>43879</fb>
    <v>0</v>
  </rv>
  <rv s="0">
    <fb>569.70000000000005</fb>
    <v>1</v>
  </rv>
  <rv s="0">
    <fb>575.4</fb>
    <v>1</v>
  </rv>
  <rv s="0">
    <fb>569.6</fb>
    <v>1</v>
  </rv>
  <rv s="0">
    <fb>214247</fb>
    <v>2</v>
  </rv>
  <rv s="0">
    <fb>37.64</fb>
    <v>1</v>
  </rv>
  <rv s="0">
    <fb>37.9</fb>
    <v>1</v>
  </rv>
  <rv s="0">
    <fb>38.14</fb>
    <v>1</v>
  </rv>
  <rv s="0">
    <fb>37.43</fb>
    <v>1</v>
  </rv>
  <rv s="0">
    <fb>1050164</fb>
    <v>2</v>
  </rv>
  <rv s="0">
    <fb>43880</fb>
    <v>0</v>
  </rv>
  <rv s="0">
    <fb>574.79999999999995</fb>
    <v>1</v>
  </rv>
  <rv s="0">
    <fb>223443</fb>
    <v>2</v>
  </rv>
  <rv s="0">
    <fb>39.04</fb>
    <v>1</v>
  </rv>
  <rv s="0">
    <fb>39.229999999999997</fb>
    <v>1</v>
  </rv>
  <rv s="0">
    <fb>37.61</fb>
    <v>1</v>
  </rv>
  <rv s="0">
    <fb>1650553</fb>
    <v>2</v>
  </rv>
  <rv s="0">
    <fb>43881</fb>
    <v>0</v>
  </rv>
  <rv s="0">
    <fb>566.5</fb>
    <v>1</v>
  </rv>
  <rv s="0">
    <fb>585.5</fb>
    <v>1</v>
  </rv>
  <rv s="0">
    <fb>585.6</fb>
    <v>1</v>
  </rv>
  <rv s="0">
    <fb>264824</fb>
    <v>2</v>
  </rv>
  <rv s="0">
    <fb>38.25</fb>
    <v>1</v>
  </rv>
  <rv s="0">
    <fb>39.28</fb>
    <v>1</v>
  </rv>
  <rv s="0">
    <fb>39.58</fb>
    <v>1</v>
  </rv>
  <rv s="0">
    <fb>1244763</fb>
    <v>2</v>
  </rv>
  <rv s="0">
    <fb>43882</fb>
    <v>0</v>
  </rv>
  <rv s="0">
    <fb>561.6</fb>
    <v>1</v>
  </rv>
  <rv s="0">
    <fb>561.1</fb>
    <v>1</v>
  </rv>
  <rv s="0">
    <fb>555.6</fb>
    <v>1</v>
  </rv>
  <rv s="0">
    <fb>313112</fb>
    <v>2</v>
  </rv>
  <rv s="0">
    <fb>37.15</fb>
    <v>1</v>
  </rv>
  <rv s="0">
    <fb>38.090000000000003</fb>
    <v>1</v>
  </rv>
  <rv s="0">
    <fb>38.159999999999997</fb>
    <v>1</v>
  </rv>
  <rv s="0">
    <fb>37.06</fb>
    <v>1</v>
  </rv>
  <rv s="0">
    <fb>1299166</fb>
    <v>2</v>
  </rv>
  <rv s="0">
    <fb>43885</fb>
    <v>0</v>
  </rv>
  <rv s="0">
    <fb>535.1</fb>
    <v>1</v>
  </rv>
  <rv s="0">
    <fb>535.6</fb>
    <v>1</v>
  </rv>
  <rv s="0">
    <fb>545</fb>
    <v>1</v>
  </rv>
  <rv s="0">
    <fb>525.5</fb>
    <v>1</v>
  </rv>
  <rv s="0">
    <fb>487474</fb>
    <v>2</v>
  </rv>
  <rv s="0">
    <fb>35.159999999999997</fb>
    <v>1</v>
  </rv>
  <rv s="0">
    <fb>35</fb>
    <v>1</v>
  </rv>
  <rv s="0">
    <fb>35.35</fb>
    <v>1</v>
  </rv>
  <rv s="0">
    <fb>34.130000000000003</fb>
    <v>1</v>
  </rv>
  <rv s="0">
    <fb>2417591</fb>
    <v>2</v>
  </rv>
  <rv s="0">
    <fb>43886</fb>
    <v>0</v>
  </rv>
  <rv s="0">
    <fb>524.5</fb>
    <v>1</v>
  </rv>
  <rv s="0">
    <fb>537</fb>
    <v>1</v>
  </rv>
  <rv s="0">
    <fb>539.1</fb>
    <v>1</v>
  </rv>
  <rv s="0">
    <fb>521.5</fb>
    <v>1</v>
  </rv>
  <rv s="0">
    <fb>411287</fb>
    <v>2</v>
  </rv>
  <rv s="0">
    <fb>35.130000000000003</fb>
    <v>1</v>
  </rv>
  <rv s="0">
    <fb>35.5</fb>
    <v>1</v>
  </rv>
  <rv s="0">
    <fb>35.75</fb>
    <v>1</v>
  </rv>
  <rv s="0">
    <fb>34.700000000000003</fb>
    <v>1</v>
  </rv>
  <rv s="0">
    <fb>2122333</fb>
    <v>2</v>
  </rv>
  <rv s="0">
    <fb>43887</fb>
    <v>0</v>
  </rv>
  <rv s="0">
    <fb>530</fb>
    <v>1</v>
  </rv>
  <rv s="0">
    <fb>519.29999999999995</fb>
    <v>1</v>
  </rv>
  <rv s="0">
    <fb>534.1</fb>
    <v>1</v>
  </rv>
  <rv s="0">
    <fb>508.6</fb>
    <v>1</v>
  </rv>
  <rv s="0">
    <fb>361130</fb>
    <v>2</v>
  </rv>
  <rv s="0">
    <fb>35.700000000000003</fb>
    <v>1</v>
  </rv>
  <rv s="0">
    <fb>34.53</fb>
    <v>1</v>
  </rv>
  <rv s="0">
    <fb>36.04</fb>
    <v>1</v>
  </rv>
  <rv s="0">
    <fb>2057464</fb>
    <v>2</v>
  </rv>
  <rv s="0">
    <fb>43888</fb>
    <v>0</v>
  </rv>
  <rv s="0">
    <fb>511.7</fb>
    <v>1</v>
  </rv>
  <rv s="0">
    <fb>518</fb>
    <v>1</v>
  </rv>
  <rv s="0">
    <fb>520</fb>
    <v>1</v>
  </rv>
  <rv s="0">
    <fb>504.2</fb>
    <v>1</v>
  </rv>
  <rv s="0">
    <fb>456254</fb>
    <v>2</v>
  </rv>
  <rv s="0">
    <fb>35.26</fb>
    <v>1</v>
  </rv>
  <rv s="0">
    <fb>36.090000000000003</fb>
    <v>1</v>
  </rv>
  <rv s="0">
    <fb>36.700000000000003</fb>
    <v>1</v>
  </rv>
  <rv s="0">
    <fb>34.81</fb>
    <v>1</v>
  </rv>
  <rv s="0">
    <fb>1878949</fb>
    <v>2</v>
  </rv>
  <rv s="0">
    <fb>43889</fb>
    <v>0</v>
  </rv>
  <rv s="0">
    <fb>505.8</fb>
    <v>1</v>
  </rv>
  <rv s="0">
    <fb>493.05</fb>
    <v>1</v>
  </rv>
  <rv s="0">
    <fb>509.6</fb>
    <v>1</v>
  </rv>
  <rv s="0">
    <fb>484.25</fb>
    <v>1</v>
  </rv>
  <rv s="0">
    <fb>551446</fb>
    <v>2</v>
  </rv>
  <rv s="0">
    <fb>35.22</fb>
    <v>1</v>
  </rv>
  <rv s="0">
    <fb>34.03</fb>
    <v>1</v>
  </rv>
  <rv s="0">
    <fb>35.33</fb>
    <v>1</v>
  </rv>
  <rv s="0">
    <fb>34.01</fb>
    <v>1</v>
  </rv>
  <rv s="0">
    <fb>2652814</fb>
    <v>2</v>
  </rv>
  <rv s="0">
    <fb>43892</fb>
    <v>0</v>
  </rv>
  <rv s="0">
    <fb>504.6</fb>
    <v>1</v>
  </rv>
  <rv s="0">
    <fb>517.29999999999995</fb>
    <v>1</v>
  </rv>
  <rv s="0">
    <fb>522</fb>
    <v>1</v>
  </rv>
  <rv s="0">
    <fb>489.55</fb>
    <v>1</v>
  </rv>
  <rv s="0">
    <fb>387808</fb>
    <v>2</v>
  </rv>
  <rv s="0">
    <fb>34.43</fb>
    <v>1</v>
  </rv>
  <rv s="0">
    <fb>36.18</fb>
    <v>1</v>
  </rv>
  <rv s="0">
    <fb>36.24</fb>
    <v>1</v>
  </rv>
  <rv s="0">
    <fb>33.93</fb>
    <v>1</v>
  </rv>
  <rv s="0">
    <fb>1924854</fb>
    <v>2</v>
  </rv>
  <rv s="0">
    <fb>43893</fb>
    <v>0</v>
  </rv>
  <rv s="0">
    <fb>512</fb>
    <v>1</v>
  </rv>
  <rv s="0">
    <fb>510</fb>
    <v>1</v>
  </rv>
  <rv s="0">
    <fb>523.5</fb>
    <v>1</v>
  </rv>
  <rv s="0">
    <fb>506.8</fb>
    <v>1</v>
  </rv>
  <rv s="0">
    <fb>396871</fb>
    <v>2</v>
  </rv>
  <rv s="0">
    <fb>34.5</fb>
    <v>1</v>
  </rv>
  <rv s="0">
    <fb>34.86</fb>
    <v>1</v>
  </rv>
  <rv s="0">
    <fb>35.31</fb>
    <v>1</v>
  </rv>
  <rv s="0">
    <fb>34.35</fb>
    <v>1</v>
  </rv>
  <rv s="0">
    <fb>1633063</fb>
    <v>2</v>
  </rv>
  <rv s="0">
    <fb>43894</fb>
    <v>0</v>
  </rv>
  <rv s="0">
    <fb>513.6</fb>
    <v>1</v>
  </rv>
  <rv s="0">
    <fb>516</fb>
    <v>1</v>
  </rv>
  <rv s="0">
    <fb>518.70000000000005</fb>
    <v>1</v>
  </rv>
  <rv s="0">
    <fb>506.1</fb>
    <v>1</v>
  </rv>
  <rv s="0">
    <fb>272602</fb>
    <v>2</v>
  </rv>
  <rv s="0">
    <fb>34.520000000000003</fb>
    <v>1</v>
  </rv>
  <rv s="0">
    <fb>35.53</fb>
    <v>1</v>
  </rv>
  <rv s="0">
    <fb>1453014</fb>
    <v>2</v>
  </rv>
  <rv s="0">
    <fb>43895</fb>
    <v>0</v>
  </rv>
  <rv s="0">
    <fb>501.5</fb>
    <v>1</v>
  </rv>
  <rv s="0">
    <fb>518.1</fb>
    <v>1</v>
  </rv>
  <rv s="0">
    <fb>518.9</fb>
    <v>1</v>
  </rv>
  <rv s="0">
    <fb>500.2</fb>
    <v>1</v>
  </rv>
  <rv s="0">
    <fb>303108</fb>
    <v>2</v>
  </rv>
  <rv s="0">
    <fb>34.25</fb>
    <v>1</v>
  </rv>
  <rv s="0">
    <fb>35.090000000000003</fb>
    <v>1</v>
  </rv>
  <rv s="0">
    <fb>35.1</fb>
    <v>1</v>
  </rv>
  <rv s="0">
    <fb>34.19</fb>
    <v>1</v>
  </rv>
  <rv s="0">
    <fb>1306067</fb>
    <v>2</v>
  </rv>
  <rv s="0">
    <fb>43896</fb>
    <v>0</v>
  </rv>
  <rv s="0">
    <fb>483.5</fb>
    <v>1</v>
  </rv>
  <rv s="0">
    <fb>489.5</fb>
    <v>1</v>
  </rv>
  <rv s="0">
    <fb>495.25</fb>
    <v>1</v>
  </rv>
  <rv s="0">
    <fb>475.5</fb>
    <v>1</v>
  </rv>
  <rv s="0">
    <fb>452474</fb>
    <v>2</v>
  </rv>
  <rv s="0">
    <fb>33.72</fb>
    <v>1</v>
  </rv>
  <rv s="0">
    <fb>33.5</fb>
    <v>1</v>
  </rv>
  <rv s="0">
    <fb>33.909999999999997</fb>
    <v>1</v>
  </rv>
  <rv s="0">
    <fb>33.11</fb>
    <v>1</v>
  </rv>
  <rv s="0">
    <fb>1845589</fb>
    <v>2</v>
  </rv>
  <rv s="0">
    <fb>43899</fb>
    <v>0</v>
  </rv>
  <rv s="0">
    <fb>457.05</fb>
    <v>1</v>
  </rv>
  <rv s="0">
    <fb>441.95</fb>
    <v>1</v>
  </rv>
  <rv s="0">
    <fb>465.35</fb>
    <v>1</v>
  </rv>
  <rv s="0">
    <fb>440.45</fb>
    <v>1</v>
  </rv>
  <rv s="0">
    <fb>744758</fb>
    <v>2</v>
  </rv>
  <rv s="0">
    <fb>30.52</fb>
    <v>1</v>
  </rv>
  <rv s="0">
    <fb>31.12</fb>
    <v>1</v>
  </rv>
  <rv s="0">
    <fb>32</fb>
    <v>1</v>
  </rv>
  <rv s="0">
    <fb>28.7</fb>
    <v>1</v>
  </rv>
  <rv s="0">
    <fb>3544764</fb>
    <v>2</v>
  </rv>
  <rv s="0">
    <fb>43900</fb>
    <v>0</v>
  </rv>
  <rv s="0">
    <fb>449.95</fb>
    <v>1</v>
  </rv>
  <rv s="0">
    <fb>463.55</fb>
    <v>1</v>
  </rv>
  <rv s="0">
    <fb>485.1</fb>
    <v>1</v>
  </rv>
  <rv s="0">
    <fb>448.2</fb>
    <v>1</v>
  </rv>
  <rv s="0">
    <fb>541915</fb>
    <v>2</v>
  </rv>
  <rv s="0">
    <fb>30.14</fb>
    <v>1</v>
  </rv>
  <rv s="0">
    <fb>30.84</fb>
    <v>1</v>
  </rv>
  <rv s="0">
    <fb>31.75</fb>
    <v>1</v>
  </rv>
  <rv s="0">
    <fb>30.08</fb>
    <v>1</v>
  </rv>
  <rv s="0">
    <fb>2621450</fb>
    <v>2</v>
  </rv>
  <rv s="0">
    <fb>43901</fb>
    <v>0</v>
  </rv>
  <rv s="0">
    <fb>438.5</fb>
    <v>1</v>
  </rv>
  <rv s="0">
    <fb>451.85</fb>
    <v>1</v>
  </rv>
  <rv s="0">
    <fb>455.4</fb>
    <v>1</v>
  </rv>
  <rv s="0">
    <fb>435.35</fb>
    <v>1</v>
  </rv>
  <rv s="0">
    <fb>443416</fb>
    <v>2</v>
  </rv>
  <rv s="0">
    <fb>29.36</fb>
    <v>1</v>
  </rv>
  <rv s="0">
    <fb>30.28</fb>
    <v>1</v>
  </rv>
  <rv s="0">
    <fb>30.45</fb>
    <v>1</v>
  </rv>
  <rv s="0">
    <fb>28.5</fb>
    <v>1</v>
  </rv>
  <rv s="0">
    <fb>2920462</fb>
    <v>2</v>
  </rv>
  <rv s="0">
    <fb>43902</fb>
    <v>0</v>
  </rv>
  <rv s="0">
    <fb>384.5</fb>
    <v>1</v>
  </rv>
  <rv s="0">
    <fb>410</fb>
    <v>1</v>
  </rv>
  <rv s="0">
    <fb>418.9</fb>
    <v>1</v>
  </rv>
  <rv s="0">
    <fb>378.4</fb>
    <v>1</v>
  </rv>
  <rv s="0">
    <fb>953834</fb>
    <v>2</v>
  </rv>
  <rv s="0">
    <fb>26</fb>
    <v>1</v>
  </rv>
  <rv s="0">
    <fb>27.88</fb>
    <v>1</v>
  </rv>
  <rv s="0">
    <fb>28.34</fb>
    <v>1</v>
  </rv>
  <rv s="0">
    <fb>25.89</fb>
    <v>1</v>
  </rv>
  <rv s="0">
    <fb>3757944</fb>
    <v>2</v>
  </rv>
  <rv s="0">
    <fb>43903</fb>
    <v>0</v>
  </rv>
  <rv s="0">
    <fb>405</fb>
    <v>1</v>
  </rv>
  <rv s="0">
    <fb>398.8</fb>
    <v>1</v>
  </rv>
  <rv s="0">
    <fb>444.15</fb>
    <v>1</v>
  </rv>
  <rv s="0">
    <fb>381.35</fb>
    <v>1</v>
  </rv>
  <rv s="0">
    <fb>770266</fb>
    <v>2</v>
  </rv>
  <rv s="0">
    <fb>29.7</fb>
    <v>1</v>
  </rv>
  <rv s="0">
    <fb>27.33</fb>
    <v>1</v>
  </rv>
  <rv s="0">
    <fb>30.87</fb>
    <v>1</v>
  </rv>
  <rv s="0">
    <fb>26.38</fb>
    <v>1</v>
  </rv>
  <rv s="0">
    <fb>4251255</fb>
    <v>2</v>
  </rv>
  <rv s="0">
    <fb>43906</fb>
    <v>0</v>
  </rv>
  <rv s="0">
    <fb>377.6</fb>
    <v>1</v>
  </rv>
  <rv s="0">
    <fb>372.65</fb>
    <v>1</v>
  </rv>
  <rv s="0">
    <fb>386.1</fb>
    <v>1</v>
  </rv>
  <rv s="0">
    <fb>348.55</fb>
    <v>1</v>
  </rv>
  <rv s="0">
    <fb>714118</fb>
    <v>2</v>
  </rv>
  <rv s="0">
    <fb>27.39</fb>
    <v>1</v>
  </rv>
  <rv s="0">
    <fb>27.5</fb>
    <v>1</v>
  </rv>
  <rv s="0">
    <fb>25.95</fb>
    <v>1</v>
  </rv>
  <rv s="0">
    <fb>2837340</fb>
    <v>2</v>
  </rv>
  <rv s="0">
    <fb>43907</fb>
    <v>0</v>
  </rv>
  <rv s="0">
    <fb>391.05</fb>
    <v>1</v>
  </rv>
  <rv s="0">
    <fb>395.1</fb>
    <v>1</v>
  </rv>
  <rv s="0">
    <fb>404.8</fb>
    <v>1</v>
  </rv>
  <rv s="0">
    <fb>367.1</fb>
    <v>1</v>
  </rv>
  <rv s="0">
    <fb>493460</fb>
    <v>2</v>
  </rv>
  <rv s="0">
    <fb>27</fb>
    <v>1</v>
  </rv>
  <rv s="0">
    <fb>30.8</fb>
    <v>1</v>
  </rv>
  <rv s="0">
    <fb>30.89</fb>
    <v>1</v>
  </rv>
  <rv s="0">
    <fb>26.92</fb>
    <v>1</v>
  </rv>
  <rv s="0">
    <fb>2451771</fb>
    <v>2</v>
  </rv>
  <rv s="0">
    <fb>43908</fb>
    <v>0</v>
  </rv>
  <rv s="0">
    <fb>357.6</fb>
    <v>1</v>
  </rv>
  <rv s="0">
    <fb>376.2</fb>
    <v>1</v>
  </rv>
  <rv s="0">
    <fb>381.65</fb>
    <v>1</v>
  </rv>
  <rv s="0">
    <fb>351.85</fb>
    <v>1</v>
  </rv>
  <rv s="0">
    <fb>483753</fb>
    <v>2</v>
  </rv>
  <rv s="0">
    <fb>26.54</fb>
    <v>1</v>
  </rv>
  <rv s="0">
    <fb>28.11</fb>
    <v>1</v>
  </rv>
  <rv s="0">
    <fb>1526267</fb>
    <v>2</v>
  </rv>
  <rv s="0">
    <fb>43909</fb>
    <v>0</v>
  </rv>
  <rv s="0">
    <fb>380.3</fb>
    <v>1</v>
  </rv>
  <rv s="0">
    <fb>362.4</fb>
    <v>1</v>
  </rv>
  <rv s="0">
    <fb>350</fb>
    <v>1</v>
  </rv>
  <rv s="0">
    <fb>432744</fb>
    <v>2</v>
  </rv>
  <rv s="0">
    <fb>27.02</fb>
    <v>1</v>
  </rv>
  <rv s="0">
    <fb>28</fb>
    <v>1</v>
  </rv>
  <rv s="0">
    <fb>28.45</fb>
    <v>1</v>
  </rv>
  <rv s="0">
    <fb>26.56</fb>
    <v>1</v>
  </rv>
  <rv s="0">
    <fb>1337389</fb>
    <v>2</v>
  </rv>
  <rv s="0">
    <fb>43910</fb>
    <v>0</v>
  </rv>
  <rv s="0">
    <fb>419.7</fb>
    <v>1</v>
  </rv>
  <rv s="0">
    <fb>400</fb>
    <v>1</v>
  </rv>
  <rv s="0">
    <fb>422.8</fb>
    <v>1</v>
  </rv>
  <rv s="0">
    <fb>395.05</fb>
    <v>1</v>
  </rv>
  <rv s="0">
    <fb>645024</fb>
    <v>2</v>
  </rv>
  <rv s="0">
    <fb>29.27</fb>
    <v>1</v>
  </rv>
  <rv s="0">
    <fb>28.36</fb>
    <v>1</v>
  </rv>
  <rv s="0">
    <fb>29.97</fb>
    <v>1</v>
  </rv>
  <rv s="0">
    <fb>26.8</fb>
    <v>1</v>
  </rv>
  <rv s="0">
    <fb>3015776</fb>
    <v>2</v>
  </rv>
  <rv s="0">
    <fb>43913</fb>
    <v>0</v>
  </rv>
  <rv s="0">
    <fb>405.95</fb>
    <v>1</v>
  </rv>
  <rv s="0">
    <fb>395</fb>
    <v>1</v>
  </rv>
  <rv s="0">
    <fb>382.6</fb>
    <v>1</v>
  </rv>
  <rv s="0">
    <fb>383682</fb>
    <v>2</v>
  </rv>
  <rv s="0">
    <fb>28.6</fb>
    <v>1</v>
  </rv>
  <rv s="0">
    <fb>27.81</fb>
    <v>1</v>
  </rv>
  <rv s="0">
    <fb>30</fb>
    <v>1</v>
  </rv>
  <rv s="0">
    <fb>27.8</fb>
    <v>1</v>
  </rv>
  <rv s="0">
    <fb>1307772</fb>
    <v>2</v>
  </rv>
  <rv s="0">
    <fb>43914</fb>
    <v>0</v>
  </rv>
  <rv s="0">
    <fb>448.35</fb>
    <v>1</v>
  </rv>
  <rv s="0">
    <fb>424.85</fb>
    <v>1</v>
  </rv>
  <rv s="0">
    <fb>449.25</fb>
    <v>1</v>
  </rv>
  <rv s="0">
    <fb>412.7</fb>
    <v>1</v>
  </rv>
  <rv s="0">
    <fb>330103</fb>
    <v>2</v>
  </rv>
  <rv s="0">
    <fb>32.450000000000003</fb>
    <v>1</v>
  </rv>
  <rv s="0">
    <fb>29.79</fb>
    <v>1</v>
  </rv>
  <rv s="0">
    <fb>29.77</fb>
    <v>1</v>
  </rv>
  <rv s="0">
    <fb>1783984</fb>
    <v>2</v>
  </rv>
  <rv s="0">
    <fb>43915</fb>
    <v>0</v>
  </rv>
  <rv s="0">
    <fb>472.1</fb>
    <v>1</v>
  </rv>
  <rv s="0">
    <fb>467.35</fb>
    <v>1</v>
  </rv>
  <rv s="0">
    <fb>478.85</fb>
    <v>1</v>
  </rv>
  <rv s="0">
    <fb>452.15</fb>
    <v>1</v>
  </rv>
  <rv s="0">
    <fb>396656</fb>
    <v>2</v>
  </rv>
  <rv s="0">
    <fb>34.1</fb>
    <v>1</v>
  </rv>
  <rv s="0">
    <fb>35.4</fb>
    <v>1</v>
  </rv>
  <rv s="0">
    <fb>31.4</fb>
    <v>1</v>
  </rv>
  <rv s="0">
    <fb>1666454</fb>
    <v>2</v>
  </rv>
  <rv s="0">
    <fb>43916</fb>
    <v>0</v>
  </rv>
  <rv s="0">
    <fb>492.35</fb>
    <v>1</v>
  </rv>
  <rv s="0">
    <fb>457.95</fb>
    <v>1</v>
  </rv>
  <rv s="0">
    <fb>493.5</fb>
    <v>1</v>
  </rv>
  <rv s="0">
    <fb>453.5</fb>
    <v>1</v>
  </rv>
  <rv s="0">
    <fb>299782</fb>
    <v>2</v>
  </rv>
  <rv s="0">
    <fb>34.4</fb>
    <v>1</v>
  </rv>
  <rv s="0">
    <fb>33.270000000000003</fb>
    <v>1</v>
  </rv>
  <rv s="0">
    <fb>34.46</fb>
    <v>1</v>
  </rv>
  <rv s="0">
    <fb>32.909999999999997</fb>
    <v>1</v>
  </rv>
  <rv s="0">
    <fb>1321686</fb>
    <v>2</v>
  </rv>
  <rv s="0">
    <fb>43917</fb>
    <v>0</v>
  </rv>
  <rv s="0">
    <fb>479.5</fb>
    <v>1</v>
  </rv>
  <rv s="0">
    <fb>475</fb>
    <v>1</v>
  </rv>
  <rv s="0">
    <fb>489.6</fb>
    <v>1</v>
  </rv>
  <rv s="0">
    <fb>465</fb>
    <v>1</v>
  </rv>
  <rv s="0">
    <fb>314105</fb>
    <v>2</v>
  </rv>
  <rv s="0">
    <fb>33.130000000000003</fb>
    <v>1</v>
  </rv>
  <rv s="0">
    <fb>33.56</fb>
    <v>1</v>
  </rv>
  <rv s="0">
    <fb>33.979999999999997</fb>
    <v>1</v>
  </rv>
  <rv s="0">
    <fb>32.81</fb>
    <v>1</v>
  </rv>
  <rv s="0">
    <fb>901516</fb>
    <v>2</v>
  </rv>
  <rv s="0">
    <fb>43920</fb>
    <v>0</v>
  </rv>
  <rv s="0">
    <fb>481.5</fb>
    <v>1</v>
  </rv>
  <rv s="0">
    <fb>479.85</fb>
    <v>1</v>
  </rv>
  <rv s="0">
    <fb>484.3</fb>
    <v>1</v>
  </rv>
  <rv s="0">
    <fb>460.95</fb>
    <v>1</v>
  </rv>
  <rv s="0">
    <fb>222727</fb>
    <v>2</v>
  </rv>
  <rv s="0">
    <fb>34</fb>
    <v>1</v>
  </rv>
  <rv s="0">
    <fb>34.06</fb>
    <v>1</v>
  </rv>
  <rv s="0">
    <fb>32.04</fb>
    <v>1</v>
  </rv>
  <rv s="0">
    <fb>964218</fb>
    <v>2</v>
  </rv>
  <rv s="0">
    <fb>43921</fb>
    <v>0</v>
  </rv>
  <rv s="0">
    <fb>475.9</fb>
    <v>1</v>
  </rv>
  <rv s="0">
    <fb>485</fb>
    <v>1</v>
  </rv>
  <rv s="0">
    <fb>502.6</fb>
    <v>1</v>
  </rv>
  <rv s="0">
    <fb>460.5</fb>
    <v>1</v>
  </rv>
  <rv s="0">
    <fb>351903</fb>
    <v>2</v>
  </rv>
  <rv s="0">
    <fb>33.29</fb>
    <v>1</v>
  </rv>
  <rv s="0">
    <fb>33.89</fb>
    <v>1</v>
  </rv>
  <rv s="0">
    <fb>34.17</fb>
    <v>1</v>
  </rv>
  <rv s="0">
    <fb>32.880000000000003</fb>
    <v>1</v>
  </rv>
  <rv s="0">
    <fb>1159294</fb>
    <v>2</v>
  </rv>
  <rv s="0">
    <fb>43922</fb>
    <v>0</v>
  </rv>
  <rv s="0">
    <fb>455</fb>
    <v>1</v>
  </rv>
  <rv s="0">
    <fb>474</fb>
    <v>1</v>
  </rv>
  <rv s="0">
    <fb>450.15</fb>
    <v>1</v>
  </rv>
  <rv s="0">
    <fb>262851</fb>
    <v>2</v>
  </rv>
  <rv s="0">
    <fb>32.39</fb>
    <v>1</v>
  </rv>
  <rv s="0">
    <fb>32.22</fb>
    <v>1</v>
  </rv>
  <rv s="0">
    <fb>33.14</fb>
    <v>1</v>
  </rv>
  <rv s="0">
    <fb>32.15</fb>
    <v>1</v>
  </rv>
  <rv s="0">
    <fb>802534</fb>
    <v>2</v>
  </rv>
  <rv s="0">
    <fb>43923</fb>
    <v>0</v>
  </rv>
  <rv s="0">
    <fb>455.6</fb>
    <v>1</v>
  </rv>
  <rv s="0">
    <fb>455.55</fb>
    <v>1</v>
  </rv>
  <rv s="0">
    <fb>462.65</fb>
    <v>1</v>
  </rv>
  <rv s="0">
    <fb>445.1</fb>
    <v>1</v>
  </rv>
  <rv s="0">
    <fb>245095</fb>
    <v>2</v>
  </rv>
  <rv s="0">
    <fb>32.24</fb>
    <v>1</v>
  </rv>
  <rv s="0">
    <fb>32.409999999999997</fb>
    <v>1</v>
  </rv>
  <rv s="0">
    <fb>31.55</fb>
    <v>1</v>
  </rv>
  <rv s="0">
    <fb>680782</fb>
    <v>2</v>
  </rv>
  <rv s="0">
    <fb>43924</fb>
    <v>0</v>
  </rv>
  <rv s="0">
    <fb>452.7</fb>
    <v>1</v>
  </rv>
  <rv s="0">
    <fb>451.7</fb>
    <v>1</v>
  </rv>
  <rv s="0">
    <fb>459.5</fb>
    <v>1</v>
  </rv>
  <rv s="0">
    <fb>444.5</fb>
    <v>1</v>
  </rv>
  <rv s="0">
    <fb>154209</fb>
    <v>2</v>
  </rv>
  <rv s="0">
    <fb>31.1</fb>
    <v>1</v>
  </rv>
  <rv s="0">
    <fb>31.6</fb>
    <v>1</v>
  </rv>
  <rv s="0">
    <fb>32.14</fb>
    <v>1</v>
  </rv>
  <rv s="0">
    <fb>30.83</fb>
    <v>1</v>
  </rv>
  <rv s="0">
    <fb>752004</fb>
    <v>2</v>
  </rv>
  <rv s="0">
    <fb>43927</fb>
    <v>0</v>
  </rv>
  <rv s="0">
    <fb>468.4</fb>
    <v>1</v>
  </rv>
  <rv s="0">
    <fb>469</fb>
    <v>1</v>
  </rv>
  <rv s="0">
    <fb>473.45</fb>
    <v>1</v>
  </rv>
  <rv s="0">
    <fb>462.85</fb>
    <v>1</v>
  </rv>
  <rv s="0">
    <fb>192517</fb>
    <v>2</v>
  </rv>
  <rv s="0">
    <fb>33.25</fb>
    <v>1</v>
  </rv>
  <rv s="0">
    <fb>31.57</fb>
    <v>1</v>
  </rv>
  <rv s="0">
    <fb>31.5</fb>
    <v>1</v>
  </rv>
  <rv s="0">
    <fb>814010</fb>
    <v>2</v>
  </rv>
  <rv s="0">
    <fb>43928</fb>
    <v>0</v>
  </rv>
  <rv s="0">
    <fb>477</fb>
    <v>1</v>
  </rv>
  <rv s="0">
    <fb>480</fb>
    <v>1</v>
  </rv>
  <rv s="0">
    <fb>498.8</fb>
    <v>1</v>
  </rv>
  <rv s="0">
    <fb>253471</fb>
    <v>2</v>
  </rv>
  <rv s="0">
    <fb>33</fb>
    <v>1</v>
  </rv>
  <rv s="0">
    <fb>34.64</fb>
    <v>1</v>
  </rv>
  <rv s="0">
    <fb>32.729999999999997</fb>
    <v>1</v>
  </rv>
  <rv s="0">
    <fb>1199533</fb>
    <v>2</v>
  </rv>
  <rv s="0">
    <fb>43929</fb>
    <v>0</v>
  </rv>
  <rv s="0">
    <fb>475.35</fb>
    <v>1</v>
  </rv>
  <rv s="0">
    <fb>474.75</fb>
    <v>1</v>
  </rv>
  <rv s="0">
    <fb>480.05</fb>
    <v>1</v>
  </rv>
  <rv s="0">
    <fb>160035</fb>
    <v>2</v>
  </rv>
  <rv s="0">
    <fb>32.64</fb>
    <v>1</v>
  </rv>
  <rv s="0">
    <fb>32.67</fb>
    <v>1</v>
  </rv>
  <rv s="0">
    <fb>33.43</fb>
    <v>1</v>
  </rv>
  <rv s="0">
    <fb>32.06</fb>
    <v>1</v>
  </rv>
  <rv s="0">
    <fb>638911</fb>
    <v>2</v>
  </rv>
  <rv s="0">
    <fb>43930</fb>
    <v>0</v>
  </rv>
  <rv s="0">
    <fb>473.7</fb>
    <v>1</v>
  </rv>
  <rv s="0">
    <fb>485.8</fb>
    <v>1</v>
  </rv>
  <rv s="0">
    <fb>458.3</fb>
    <v>1</v>
  </rv>
  <rv s="0">
    <fb>234753</fb>
    <v>2</v>
  </rv>
  <rv s="0">
    <fb>32.85</fb>
    <v>1</v>
  </rv>
  <rv s="0">
    <fb>32.9</fb>
    <v>1</v>
  </rv>
  <rv s="0">
    <fb>33.65</fb>
    <v>1</v>
  </rv>
  <rv s="0">
    <fb>32.700000000000003</fb>
    <v>1</v>
  </rv>
  <rv s="0">
    <fb>604539</fb>
    <v>2</v>
  </rv>
  <rv s="0">
    <fb>43935</fb>
    <v>0</v>
  </rv>
  <rv s="0">
    <fb>483.75</fb>
    <v>1</v>
  </rv>
  <rv s="0">
    <fb>475.75</fb>
    <v>1</v>
  </rv>
  <rv s="0">
    <fb>494.6</fb>
    <v>1</v>
  </rv>
  <rv s="0">
    <fb>472.9</fb>
    <v>1</v>
  </rv>
  <rv s="0">
    <fb>207469</fb>
    <v>2</v>
  </rv>
  <rv s="0">
    <fb>33.700000000000003</fb>
    <v>1</v>
  </rv>
  <rv s="0">
    <fb>32.99</fb>
    <v>1</v>
  </rv>
  <rv s="0">
    <fb>830697</fb>
    <v>2</v>
  </rv>
  <rv s="0">
    <fb>43936</fb>
    <v>0</v>
  </rv>
  <rv s="0">
    <fb>489</fb>
    <v>1</v>
  </rv>
  <rv s="0">
    <fb>491.75</fb>
    <v>1</v>
  </rv>
  <rv s="0">
    <fb>470.6</fb>
    <v>1</v>
  </rv>
  <rv s="0">
    <fb>165887</fb>
    <v>2</v>
  </rv>
  <rv s="0">
    <fb>33.21</fb>
    <v>1</v>
  </rv>
  <rv s="0">
    <fb>34.200000000000003</fb>
    <v>1</v>
  </rv>
  <rv s="0">
    <fb>35.78</fb>
    <v>1</v>
  </rv>
  <rv s="0">
    <fb>33.200000000000003</fb>
    <v>1</v>
  </rv>
  <rv s="0">
    <fb>1565453</fb>
    <v>2</v>
  </rv>
  <rv s="0">
    <fb>43937</fb>
    <v>0</v>
  </rv>
  <rv s="0">
    <fb>477.25</fb>
    <v>1</v>
  </rv>
  <rv s="0">
    <fb>475.25</fb>
    <v>1</v>
  </rv>
  <rv s="0">
    <fb>485.85</fb>
    <v>1</v>
  </rv>
  <rv s="0">
    <fb>473.15</fb>
    <v>1</v>
  </rv>
  <rv s="0">
    <fb>188754</fb>
    <v>2</v>
  </rv>
  <rv s="0">
    <fb>33.409999999999997</fb>
    <v>1</v>
  </rv>
  <rv s="0">
    <fb>34.74</fb>
    <v>1</v>
  </rv>
  <rv s="0">
    <fb>32.51</fb>
    <v>1</v>
  </rv>
  <rv s="0">
    <fb>854571</fb>
    <v>2</v>
  </rv>
  <rv s="0">
    <fb>43938</fb>
    <v>0</v>
  </rv>
  <rv s="0">
    <fb>503.4</fb>
    <v>1</v>
  </rv>
  <rv s="0">
    <fb>493.95</fb>
    <v>1</v>
  </rv>
  <rv s="0">
    <fb>513.1</fb>
    <v>1</v>
  </rv>
  <rv s="0">
    <fb>493</fb>
    <v>1</v>
  </rv>
  <rv s="0">
    <fb>351155</fb>
    <v>2</v>
  </rv>
  <rv s="0">
    <fb>34.97</fb>
    <v>1</v>
  </rv>
  <rv s="0">
    <fb>943023</fb>
    <v>2</v>
  </rv>
  <rv s="0">
    <fb>43941</fb>
    <v>0</v>
  </rv>
  <rv s="0">
    <fb>508.9</fb>
    <v>1</v>
  </rv>
  <rv s="0">
    <fb>510.5</fb>
    <v>1</v>
  </rv>
  <rv s="0">
    <fb>500.1</fb>
    <v>1</v>
  </rv>
  <rv s="0">
    <fb>144653</fb>
    <v>2</v>
  </rv>
  <rv s="0">
    <fb>35.25</fb>
    <v>1</v>
  </rv>
  <rv s="0">
    <fb>34.79</fb>
    <v>1</v>
  </rv>
  <rv s="0">
    <fb>35.520000000000003</fb>
    <v>1</v>
  </rv>
  <rv s="0">
    <fb>33.83</fb>
    <v>1</v>
  </rv>
  <rv s="0">
    <fb>660267</fb>
    <v>2</v>
  </rv>
  <rv s="0">
    <fb>43942</fb>
    <v>0</v>
  </rv>
  <rv s="0">
    <fb>505.5</fb>
    <v>1</v>
  </rv>
  <rv s="0">
    <fb>507.7</fb>
    <v>1</v>
  </rv>
  <rv s="0">
    <fb>486.4</fb>
    <v>1</v>
  </rv>
  <rv s="0">
    <fb>156267</fb>
    <v>2</v>
  </rv>
  <rv s="0">
    <fb>34.71</fb>
    <v>1</v>
  </rv>
  <rv s="0">
    <fb>35.18</fb>
    <v>1</v>
  </rv>
  <rv s="0">
    <fb>33.67</fb>
    <v>1</v>
  </rv>
  <rv s="0">
    <fb>795448</fb>
    <v>2</v>
  </rv>
  <rv s="0">
    <fb>43943</fb>
    <v>0</v>
  </rv>
  <rv s="0">
    <fb>464.95</fb>
    <v>1</v>
  </rv>
  <rv s="0">
    <fb>461</fb>
    <v>1</v>
  </rv>
  <rv s="0">
    <fb>465.5</fb>
    <v>1</v>
  </rv>
  <rv s="0">
    <fb>455.2</fb>
    <v>1</v>
  </rv>
  <rv s="0">
    <fb>282567</fb>
    <v>2</v>
  </rv>
  <rv s="0">
    <fb>33.49</fb>
    <v>1</v>
  </rv>
  <rv s="0">
    <fb>33.94</fb>
    <v>1</v>
  </rv>
  <rv s="0">
    <fb>34.299999999999997</fb>
    <v>1</v>
  </rv>
  <rv s="0">
    <fb>33.22</fb>
    <v>1</v>
  </rv>
  <rv s="0">
    <fb>522195</fb>
    <v>2</v>
  </rv>
  <rv s="0">
    <fb>43944</fb>
    <v>0</v>
  </rv>
  <rv s="0">
    <fb>467</fb>
    <v>1</v>
  </rv>
  <rv s="0">
    <fb>468.55</fb>
    <v>1</v>
  </rv>
  <rv s="0">
    <fb>451.55</fb>
    <v>1</v>
  </rv>
  <rv s="0">
    <fb>173835</fb>
    <v>2</v>
  </rv>
  <rv s="0">
    <fb>33.15</fb>
    <v>1</v>
  </rv>
  <rv s="0">
    <fb>34.6</fb>
    <v>1</v>
  </rv>
  <rv s="0">
    <fb>32.770000000000003</fb>
    <v>1</v>
  </rv>
  <rv s="0">
    <fb>731600</fb>
    <v>2</v>
  </rv>
  <rv s="0">
    <fb>43945</fb>
    <v>0</v>
  </rv>
  <rv s="0">
    <fb>451.35</fb>
    <v>1</v>
  </rv>
  <rv s="0">
    <fb>450</fb>
    <v>1</v>
  </rv>
  <rv s="0">
    <fb>456.45</fb>
    <v>1</v>
  </rv>
  <rv s="0">
    <fb>445.45</fb>
    <v>1</v>
  </rv>
  <rv s="0">
    <fb>182103</fb>
    <v>2</v>
  </rv>
  <rv s="0">
    <fb>32.58</fb>
    <v>1</v>
  </rv>
  <rv s="0">
    <fb>32.200000000000003</fb>
    <v>1</v>
  </rv>
  <rv s="0">
    <fb>548993</fb>
    <v>2</v>
  </rv>
  <rv s="0">
    <fb>43948</fb>
    <v>0</v>
  </rv>
  <rv s="0">
    <fb>464.85</fb>
    <v>1</v>
  </rv>
  <rv s="0">
    <fb>455.8</fb>
    <v>1</v>
  </rv>
  <rv s="0">
    <fb>467.75</fb>
    <v>1</v>
  </rv>
  <rv s="0">
    <fb>117741</fb>
    <v>2</v>
  </rv>
  <rv s="0">
    <fb>34.159999999999997</fb>
    <v>1</v>
  </rv>
  <rv s="0">
    <fb>33.08</fb>
    <v>1</v>
  </rv>
  <rv s="0">
    <fb>32.78</fb>
    <v>1</v>
  </rv>
  <rv s="0">
    <fb>676509</fb>
    <v>2</v>
  </rv>
  <rv s="0">
    <fb>43949</fb>
    <v>0</v>
  </rv>
  <rv s="0">
    <fb>466.95</fb>
    <v>1</v>
  </rv>
  <rv s="0">
    <fb>463.6</fb>
    <v>1</v>
  </rv>
  <rv s="0">
    <fb>478.45</fb>
    <v>1</v>
  </rv>
  <rv s="0">
    <fb>462.8</fb>
    <v>1</v>
  </rv>
  <rv s="0">
    <fb>132771</fb>
    <v>2</v>
  </rv>
  <rv s="0">
    <fb>34.450000000000003</fb>
    <v>1</v>
  </rv>
  <rv s="0">
    <fb>34.880000000000003</fb>
    <v>1</v>
  </rv>
  <rv s="0">
    <fb>33.869999999999997</fb>
    <v>1</v>
  </rv>
  <rv s="0">
    <fb>596149</fb>
    <v>2</v>
  </rv>
  <rv s="0">
    <fb>43950</fb>
    <v>0</v>
  </rv>
  <rv s="0">
    <fb>476.45</fb>
    <v>1</v>
  </rv>
  <rv s="0">
    <fb>468.8</fb>
    <v>1</v>
  </rv>
  <rv s="0">
    <fb>479.95</fb>
    <v>1</v>
  </rv>
  <rv s="0">
    <fb>455.45</fb>
    <v>1</v>
  </rv>
  <rv s="0">
    <fb>149631</fb>
    <v>2</v>
  </rv>
  <rv s="0">
    <fb>34.68</fb>
    <v>1</v>
  </rv>
  <rv s="0">
    <fb>34.229999999999997</fb>
    <v>1</v>
  </rv>
  <rv s="0">
    <fb>34.72</fb>
    <v>1</v>
  </rv>
  <rv s="0">
    <fb>33.71</fb>
    <v>1</v>
  </rv>
  <rv s="0">
    <fb>578868</fb>
    <v>2</v>
  </rv>
  <rv s="0">
    <fb>43951</fb>
    <v>0</v>
  </rv>
  <rv s="0">
    <fb>460.2</fb>
    <v>1</v>
  </rv>
  <rv s="0">
    <fb>476</fb>
    <v>1</v>
  </rv>
  <rv s="0">
    <fb>482</fb>
    <v>1</v>
  </rv>
  <rv s="0">
    <fb>272764</fb>
    <v>2</v>
  </rv>
  <rv s="0">
    <fb>33.97</fb>
    <v>1</v>
  </rv>
  <rv s="0">
    <fb>886071</fb>
    <v>2</v>
  </rv>
  <rv s="0">
    <fb>43955</fb>
    <v>0</v>
  </rv>
  <rv s="0">
    <fb>450.95</fb>
    <v>1</v>
  </rv>
  <rv s="0">
    <fb>458.4</fb>
    <v>1</v>
  </rv>
  <rv s="0">
    <fb>459.35</fb>
    <v>1</v>
  </rv>
  <rv s="0">
    <fb>444.45</fb>
    <v>1</v>
  </rv>
  <rv s="0">
    <fb>234713</fb>
    <v>2</v>
  </rv>
  <rv s="0">
    <fb>32.82</fb>
    <v>1</v>
  </rv>
  <rv s="0">
    <fb>32.49</fb>
    <v>1</v>
  </rv>
  <rv s="0">
    <fb>691332</fb>
    <v>2</v>
  </rv>
  <rv s="0">
    <fb>43956</fb>
    <v>0</v>
  </rv>
  <rv s="0">
    <fb>451.8</fb>
    <v>1</v>
  </rv>
  <rv s="0">
    <fb>458.2</fb>
    <v>1</v>
  </rv>
  <rv s="0">
    <fb>460.25</fb>
    <v>1</v>
  </rv>
  <rv s="0">
    <fb>444.25</fb>
    <v>1</v>
  </rv>
  <rv s="0">
    <fb>186594</fb>
    <v>2</v>
  </rv>
  <rv s="0">
    <fb>33.36</fb>
    <v>1</v>
  </rv>
  <rv s="0">
    <fb>33.1</fb>
    <v>1</v>
  </rv>
  <rv s="0">
    <fb>328634</fb>
    <v>2</v>
  </rv>
  <rv s="0">
    <fb>43957</fb>
    <v>0</v>
  </rv>
  <rv s="0">
    <fb>433.5</fb>
    <v>1</v>
  </rv>
  <rv s="0">
    <fb>451</fb>
    <v>1</v>
  </rv>
  <rv s="0">
    <fb>452</fb>
    <v>1</v>
  </rv>
  <rv s="0">
    <fb>291929</fb>
    <v>2</v>
  </rv>
  <rv s="0">
    <fb>32.43</fb>
    <v>1</v>
  </rv>
  <rv s="0">
    <fb>33.44</fb>
    <v>1</v>
  </rv>
  <rv s="0">
    <fb>33.590000000000003</fb>
    <v>1</v>
  </rv>
  <rv s="0">
    <fb>32.33</fb>
    <v>1</v>
  </rv>
  <rv s="0">
    <fb>561855</fb>
    <v>2</v>
  </rv>
  <rv s="0">
    <fb>43958</fb>
    <v>0</v>
  </rv>
  <rv s="0">
    <fb>442.65</fb>
    <v>1</v>
  </rv>
  <rv s="0">
    <fb>434</fb>
    <v>1</v>
  </rv>
  <rv s="0">
    <fb>456.8</fb>
    <v>1</v>
  </rv>
  <rv s="0">
    <fb>306963</fb>
    <v>2</v>
  </rv>
  <rv s="0">
    <fb>32.01</fb>
    <v>1</v>
  </rv>
  <rv s="0">
    <fb>33.68</fb>
    <v>1</v>
  </rv>
  <rv s="0">
    <fb>1190569</fb>
    <v>2</v>
  </rv>
  <rv s="0">
    <fb>43959</fb>
    <v>0</v>
  </rv>
  <rv s="0">
    <fb>447.5</fb>
    <v>1</v>
  </rv>
  <rv s="0">
    <fb>448</fb>
    <v>1</v>
  </rv>
  <rv s="0">
    <fb>445.3</fb>
    <v>1</v>
  </rv>
  <rv s="0">
    <fb>146353</fb>
    <v>2</v>
  </rv>
  <rv s="0">
    <fb>33.69</fb>
    <v>1</v>
  </rv>
  <rv s="0">
    <fb>33.950000000000003</fb>
    <v>1</v>
  </rv>
  <rv s="0">
    <fb>32.61</fb>
    <v>1</v>
  </rv>
  <rv s="0">
    <fb>516266</fb>
    <v>2</v>
  </rv>
  <rv s="0">
    <fb>43962</fb>
    <v>0</v>
  </rv>
  <rv s="0">
    <fb>439.25</fb>
    <v>1</v>
  </rv>
  <rv s="0">
    <fb>448.8</fb>
    <v>1</v>
  </rv>
  <rv s="0">
    <fb>452.25</fb>
    <v>1</v>
  </rv>
  <rv s="0">
    <fb>435.85</fb>
    <v>1</v>
  </rv>
  <rv s="0">
    <fb>159391</fb>
    <v>2</v>
  </rv>
  <rv s="0">
    <fb>32.29</fb>
    <v>1</v>
  </rv>
  <rv s="0">
    <fb>31.84</fb>
    <v>1</v>
  </rv>
  <rv s="0">
    <fb>939635</fb>
    <v>2</v>
  </rv>
  <rv s="0">
    <fb>43963</fb>
    <v>0</v>
  </rv>
  <rv s="0">
    <fb>435.95</fb>
    <v>1</v>
  </rv>
  <rv s="0">
    <fb>438.1</fb>
    <v>1</v>
  </rv>
  <rv s="0">
    <fb>443.25</fb>
    <v>1</v>
  </rv>
  <rv s="0">
    <fb>432.25</fb>
    <v>1</v>
  </rv>
  <rv s="0">
    <fb>178244</fb>
    <v>2</v>
  </rv>
  <rv s="0">
    <fb>32.19</fb>
    <v>1</v>
  </rv>
  <rv s="0">
    <fb>33.4</fb>
    <v>1</v>
  </rv>
  <rv s="0">
    <fb>32.08</fb>
    <v>1</v>
  </rv>
  <rv s="0">
    <fb>804603</fb>
    <v>2</v>
  </rv>
  <rv s="0">
    <fb>43964</fb>
    <v>0</v>
  </rv>
  <rv s="0">
    <fb>422.3</fb>
    <v>1</v>
  </rv>
  <rv s="0">
    <fb>431.4</fb>
    <v>1</v>
  </rv>
  <rv s="0">
    <fb>433.05</fb>
    <v>1</v>
  </rv>
  <rv s="0">
    <fb>420.1</fb>
    <v>1</v>
  </rv>
  <rv s="0">
    <fb>260842</fb>
    <v>2</v>
  </rv>
  <rv s="0">
    <fb>31.89</fb>
    <v>1</v>
  </rv>
  <rv s="0">
    <fb>33.090000000000003</fb>
    <v>1</v>
  </rv>
  <rv s="0">
    <fb>621457</fb>
    <v>2</v>
  </rv>
  <rv s="0">
    <fb>43965</fb>
    <v>0</v>
  </rv>
  <rv s="0">
    <fb>415.35</fb>
    <v>1</v>
  </rv>
  <rv s="0">
    <fb>420</fb>
    <v>1</v>
  </rv>
  <rv s="0">
    <fb>425.5</fb>
    <v>1</v>
  </rv>
  <rv s="0">
    <fb>405.1</fb>
    <v>1</v>
  </rv>
  <rv s="0">
    <fb>214750</fb>
    <v>2</v>
  </rv>
  <rv s="0">
    <fb>31.51</fb>
    <v>1</v>
  </rv>
  <rv s="0">
    <fb>30.3</fb>
    <v>1</v>
  </rv>
  <rv s="0">
    <fb>567764</fb>
    <v>2</v>
  </rv>
  <rv s="0">
    <fb>43966</fb>
    <v>0</v>
  </rv>
  <rv s="0">
    <fb>411.35</fb>
    <v>1</v>
  </rv>
  <rv s="0">
    <fb>418.1</fb>
    <v>1</v>
  </rv>
  <rv s="0">
    <fb>422.85</fb>
    <v>1</v>
  </rv>
  <rv s="0">
    <fb>408.55</fb>
    <v>1</v>
  </rv>
  <rv s="0">
    <fb>210382</fb>
    <v>2</v>
  </rv>
  <rv s="0">
    <fb>31.03</fb>
    <v>1</v>
  </rv>
  <rv s="0">
    <fb>31.25</fb>
    <v>1</v>
  </rv>
  <rv s="0">
    <fb>31.78</fb>
    <v>1</v>
  </rv>
  <rv s="0">
    <fb>30.64</fb>
    <v>1</v>
  </rv>
  <rv s="0">
    <fb>527888</fb>
    <v>2</v>
  </rv>
  <rv s="0">
    <fb>43969</fb>
    <v>0</v>
  </rv>
  <rv s="0">
    <fb>429.8</fb>
    <v>1</v>
  </rv>
  <rv s="0">
    <fb>415.7</fb>
    <v>1</v>
  </rv>
  <rv s="0">
    <fb>432.4</fb>
    <v>1</v>
  </rv>
  <rv s="0">
    <fb>230964</fb>
    <v>2</v>
  </rv>
  <rv s="0">
    <fb>31.43</fb>
    <v>1</v>
  </rv>
  <rv s="0">
    <fb>32.76</fb>
    <v>1</v>
  </rv>
  <rv s="0">
    <fb>31.41</fb>
    <v>1</v>
  </rv>
  <rv s="0">
    <fb>656885</fb>
    <v>2</v>
  </rv>
  <rv s="0">
    <fb>43970</fb>
    <v>0</v>
  </rv>
  <rv s="0">
    <fb>440.05</fb>
    <v>1</v>
  </rv>
  <rv s="0">
    <fb>435</fb>
    <v>1</v>
  </rv>
  <rv s="0">
    <fb>443.6</fb>
    <v>1</v>
  </rv>
  <rv s="0">
    <fb>430.05</fb>
    <v>1</v>
  </rv>
  <rv s="0">
    <fb>389003</fb>
    <v>2</v>
  </rv>
  <rv s="0">
    <fb>31.7</fb>
    <v>1</v>
  </rv>
  <rv s="0">
    <fb>1221561</fb>
    <v>2</v>
  </rv>
  <rv s="0">
    <fb>43971</fb>
    <v>0</v>
  </rv>
  <rv s="0">
    <fb>436.05</fb>
    <v>1</v>
  </rv>
  <rv s="0">
    <fb>437.85</fb>
    <v>1</v>
  </rv>
  <rv s="0">
    <fb>441.2</fb>
    <v>1</v>
  </rv>
  <rv s="0">
    <fb>429.55</fb>
    <v>1</v>
  </rv>
  <rv s="0">
    <fb>209242</fb>
    <v>2</v>
  </rv>
  <rv s="0">
    <fb>32.380000000000003</fb>
    <v>1</v>
  </rv>
  <rv s="0">
    <fb>32.130000000000003</fb>
    <v>1</v>
  </rv>
  <rv s="0">
    <fb>31.74</fb>
    <v>1</v>
  </rv>
  <rv s="0">
    <fb>712773</fb>
    <v>2</v>
  </rv>
  <rv s="0">
    <fb>43972</fb>
    <v>0</v>
  </rv>
  <rv s="0">
    <fb>433.25</fb>
    <v>1</v>
  </rv>
  <rv s="0">
    <fb>431</fb>
    <v>1</v>
  </rv>
  <rv s="0">
    <fb>438.65</fb>
    <v>1</v>
  </rv>
  <rv s="0">
    <fb>428</fb>
    <v>1</v>
  </rv>
  <rv s="0">
    <fb>135124</fb>
    <v>2</v>
  </rv>
  <rv s="0">
    <fb>31.9</fb>
    <v>1</v>
  </rv>
  <rv s="0">
    <fb>32.619999999999997</fb>
    <v>1</v>
  </rv>
  <rv s="0">
    <fb>31.37</fb>
    <v>1</v>
  </rv>
  <rv s="0">
    <fb>769259</fb>
    <v>2</v>
  </rv>
  <rv s="0">
    <fb>43973</fb>
    <v>0</v>
  </rv>
  <rv s="0">
    <fb>422.9</fb>
    <v>1</v>
  </rv>
  <rv s="0">
    <fb>424</fb>
    <v>1</v>
  </rv>
  <rv s="0">
    <fb>430.15</fb>
    <v>1</v>
  </rv>
  <rv s="0">
    <fb>421.7</fb>
    <v>1</v>
  </rv>
  <rv s="0">
    <fb>204238</fb>
    <v>2</v>
  </rv>
  <rv s="0">
    <fb>31.23</fb>
    <v>1</v>
  </rv>
  <rv s="0">
    <fb>30.65</fb>
    <v>1</v>
  </rv>
  <rv s="0">
    <fb>1010680</fb>
    <v>2</v>
  </rv>
  <rv s="0">
    <fb>43976</fb>
    <v>0</v>
  </rv>
  <rv s="0">
    <fb>431.95</fb>
    <v>1</v>
  </rv>
  <rv s="0">
    <fb>420.65</fb>
    <v>1</v>
  </rv>
  <rv s="0">
    <fb>134609</fb>
    <v>2</v>
  </rv>
  <rv s="0">
    <fb>31.35</fb>
    <v>1</v>
  </rv>
  <rv s="0">
    <fb>30.94</fb>
    <v>1</v>
  </rv>
  <rv s="0">
    <fb>781900</fb>
    <v>2</v>
  </rv>
  <rv s="0">
    <fb>43977</fb>
    <v>0</v>
  </rv>
  <rv s="0">
    <fb>448.6</fb>
    <v>1</v>
  </rv>
  <rv s="0">
    <fb>438.55</fb>
    <v>1</v>
  </rv>
  <rv s="0">
    <fb>449.7</fb>
    <v>1</v>
  </rv>
  <rv s="0">
    <fb>436.7</fb>
    <v>1</v>
  </rv>
  <rv s="0">
    <fb>282419</fb>
    <v>2</v>
  </rv>
  <rv s="0">
    <fb>33.39</fb>
    <v>1</v>
  </rv>
  <rv s="0">
    <fb>32.11</fb>
    <v>1</v>
  </rv>
  <rv s="0">
    <fb>33.659999999999997</fb>
    <v>1</v>
  </rv>
  <rv s="0">
    <fb>1107671</fb>
    <v>2</v>
  </rv>
  <rv s="0">
    <fb>43978</fb>
    <v>0</v>
  </rv>
  <rv s="0">
    <fb>467.6</fb>
    <v>1</v>
  </rv>
  <rv s="0">
    <fb>450.4</fb>
    <v>1</v>
  </rv>
  <rv s="0">
    <fb>470.3</fb>
    <v>1</v>
  </rv>
  <rv s="0">
    <fb>446.45</fb>
    <v>1</v>
  </rv>
  <rv s="0">
    <fb>360035</fb>
    <v>2</v>
  </rv>
  <rv s="0">
    <fb>32.950000000000003</fb>
    <v>1</v>
  </rv>
  <rv s="0">
    <fb>33.51</fb>
    <v>1</v>
  </rv>
  <rv s="0">
    <fb>33.630000000000003</fb>
    <v>1</v>
  </rv>
  <rv s="0">
    <fb>32.42</fb>
    <v>1</v>
  </rv>
  <rv s="0">
    <fb>791926</fb>
    <v>2</v>
  </rv>
  <rv s="0">
    <fb>43979</fb>
    <v>0</v>
  </rv>
  <rv s="0">
    <fb>480.95</fb>
    <v>1</v>
  </rv>
  <rv s="0">
    <fb>473.95</fb>
    <v>1</v>
  </rv>
  <rv s="0">
    <fb>483.6</fb>
    <v>1</v>
  </rv>
  <rv s="0">
    <fb>468.7</fb>
    <v>1</v>
  </rv>
  <rv s="0">
    <fb>254314</fb>
    <v>2</v>
  </rv>
  <rv s="0">
    <fb>34.869999999999997</fb>
    <v>1</v>
  </rv>
  <rv s="0">
    <fb>34.93</fb>
    <v>1</v>
  </rv>
  <rv s="0">
    <fb>33.06</fb>
    <v>1</v>
  </rv>
  <rv s="0">
    <fb>1316171</fb>
    <v>2</v>
  </rv>
  <rv s="0">
    <fb>43980</fb>
    <v>0</v>
  </rv>
  <rv s="0">
    <fb>469.6</fb>
    <v>1</v>
  </rv>
  <rv s="0">
    <fb>477.1</fb>
    <v>1</v>
  </rv>
  <rv s="0">
    <fb>468.95</fb>
    <v>1</v>
  </rv>
  <rv s="0">
    <fb>331268</fb>
    <v>2</v>
  </rv>
  <rv s="0">
    <fb>33.450000000000003</fb>
    <v>1</v>
  </rv>
  <rv s="0">
    <fb>34.18</fb>
    <v>1</v>
  </rv>
  <rv s="0">
    <fb>34.479999999999997</fb>
    <v>1</v>
  </rv>
  <rv s="0">
    <fb>2062579</fb>
    <v>2</v>
  </rv>
  <rv s="0">
    <fb>43983</fb>
    <v>0</v>
  </rv>
  <rv s="0">
    <fb>476.4</fb>
    <v>1</v>
  </rv>
  <rv s="0">
    <fb>481.05</fb>
    <v>1</v>
  </rv>
  <rv s="0">
    <fb>469.65</fb>
    <v>1</v>
  </rv>
  <rv s="0">
    <fb>146213</fb>
    <v>2</v>
  </rv>
  <rv s="0">
    <fb>34.049999999999997</fb>
    <v>1</v>
  </rv>
  <rv s="0">
    <fb>713925</fb>
    <v>2</v>
  </rv>
  <rv s="0">
    <fb>43984</fb>
    <v>0</v>
  </rv>
  <rv s="0">
    <fb>487.75</fb>
    <v>1</v>
  </rv>
  <rv s="0">
    <fb>481.75</fb>
    <v>1</v>
  </rv>
  <rv s="0">
    <fb>489.15</fb>
    <v>1</v>
  </rv>
  <rv s="0">
    <fb>480.3</fb>
    <v>1</v>
  </rv>
  <rv s="0">
    <fb>216597</fb>
    <v>2</v>
  </rv>
  <rv s="0">
    <fb>34.950000000000003</fb>
    <v>1</v>
  </rv>
  <rv s="0">
    <fb>33.86</fb>
    <v>1</v>
  </rv>
  <rv s="0">
    <fb>1028412</fb>
    <v>2</v>
  </rv>
  <rv s="0">
    <fb>43985</fb>
    <v>0</v>
  </rv>
  <rv s="0">
    <fb>492.2</fb>
    <v>1</v>
  </rv>
  <rv s="0">
    <fb>491.1</fb>
    <v>1</v>
  </rv>
  <rv s="0">
    <fb>275687</fb>
    <v>2</v>
  </rv>
  <rv s="0">
    <fb>35.049999999999997</fb>
    <v>1</v>
  </rv>
  <rv s="0">
    <fb>34.15</fb>
    <v>1</v>
  </rv>
  <rv s="0">
    <fb>1026638</fb>
    <v>2</v>
  </rv>
  <rv s="0">
    <fb>43986</fb>
    <v>0</v>
  </rv>
  <rv s="0">
    <fb>507.4</fb>
    <v>1</v>
  </rv>
  <rv s="0">
    <fb>503.6</fb>
    <v>1</v>
  </rv>
  <rv s="0">
    <fb>497.15</fb>
    <v>1</v>
  </rv>
  <rv s="0">
    <fb>255944</fb>
    <v>2</v>
  </rv>
  <rv s="0">
    <fb>34.58</fb>
    <v>1</v>
  </rv>
  <rv s="0">
    <fb>34.94</fb>
    <v>1</v>
  </rv>
  <rv s="0">
    <fb>34.11</fb>
    <v>1</v>
  </rv>
  <rv s="0">
    <fb>863955</fb>
    <v>2</v>
  </rv>
  <rv s="0">
    <fb>43987</fb>
    <v>0</v>
  </rv>
  <rv s="0">
    <fb>536.1</fb>
    <v>1</v>
  </rv>
  <rv s="0">
    <fb>511.9</fb>
    <v>1</v>
  </rv>
  <rv s="0">
    <fb>537.70000000000005</fb>
    <v>1</v>
  </rv>
  <rv s="0">
    <fb>510.3</fb>
    <v>1</v>
  </rv>
  <rv s="0">
    <fb>430263</fb>
    <v>2</v>
  </rv>
  <rv s="0">
    <fb>35.770000000000003</fb>
    <v>1</v>
  </rv>
  <rv s="0">
    <fb>34.549999999999997</fb>
    <v>1</v>
  </rv>
  <rv s="0">
    <fb>1251038</fb>
    <v>2</v>
  </rv>
  <rv s="0">
    <fb>43990</fb>
    <v>0</v>
  </rv>
  <rv s="0">
    <fb>521.29999999999995</fb>
    <v>1</v>
  </rv>
  <rv s="0">
    <fb>531.1</fb>
    <v>1</v>
  </rv>
  <rv s="0">
    <fb>531.5</fb>
    <v>1</v>
  </rv>
  <rv s="0">
    <fb>518.5</fb>
    <v>1</v>
  </rv>
  <rv s="0">
    <fb>274323</fb>
    <v>2</v>
  </rv>
  <rv s="0">
    <fb>34.729999999999997</fb>
    <v>1</v>
  </rv>
  <rv s="0">
    <fb>35.15</fb>
    <v>1</v>
  </rv>
  <rv s="0">
    <fb>35.39</fb>
    <v>1</v>
  </rv>
  <rv s="0">
    <fb>1136308</fb>
    <v>2</v>
  </rv>
  <rv s="0">
    <fb>43991</fb>
    <v>0</v>
  </rv>
  <rv s="0">
    <fb>525</fb>
    <v>1</v>
  </rv>
  <rv s="0">
    <fb>523.9</fb>
    <v>1</v>
  </rv>
  <rv s="0">
    <fb>529.70000000000005</fb>
    <v>1</v>
  </rv>
  <rv s="0">
    <fb>283852</fb>
    <v>2</v>
  </rv>
  <rv s="0">
    <fb>34.92</fb>
    <v>1</v>
  </rv>
  <rv s="0">
    <fb>889828</fb>
    <v>2</v>
  </rv>
  <rv s="0">
    <fb>43992</fb>
    <v>0</v>
  </rv>
  <rv s="0">
    <fb>528.9</fb>
    <v>1</v>
  </rv>
  <rv s="0">
    <fb>534.5</fb>
    <v>1</v>
  </rv>
  <rv s="0">
    <fb>519.79999999999995</fb>
    <v>1</v>
  </rv>
  <rv s="0">
    <fb>202582</fb>
    <v>2</v>
  </rv>
  <rv s="0">
    <fb>35.619999999999997</fb>
    <v>1</v>
  </rv>
  <rv s="0">
    <fb>1456634</fb>
    <v>2</v>
  </rv>
  <rv s="0">
    <fb>43993</fb>
    <v>0</v>
  </rv>
  <rv s="0">
    <fb>487</fb>
    <v>1</v>
  </rv>
  <rv s="0">
    <fb>511.3</fb>
    <v>1</v>
  </rv>
  <rv s="0">
    <fb>513.29999999999995</fb>
    <v>1</v>
  </rv>
  <rv s="0">
    <fb>336802</fb>
    <v>2</v>
  </rv>
  <rv s="0">
    <fb>34.78</fb>
    <v>1</v>
  </rv>
  <rv s="0">
    <fb>1147152</fb>
    <v>2</v>
  </rv>
  <rv s="0">
    <fb>43994</fb>
    <v>0</v>
  </rv>
  <rv s="0">
    <fb>487.35</fb>
    <v>1</v>
  </rv>
  <rv s="0">
    <fb>499.65</fb>
    <v>1</v>
  </rv>
  <rv s="0">
    <fb>242814</fb>
    <v>2</v>
  </rv>
  <rv s="0">
    <fb>34.020000000000003</fb>
    <v>1</v>
  </rv>
  <rv s="0">
    <fb>766745</fb>
    <v>2</v>
  </rv>
  <rv s="0">
    <fb>43997</fb>
    <v>0</v>
  </rv>
  <rv s="0">
    <fb>480.5</fb>
    <v>1</v>
  </rv>
  <rv s="0">
    <fb>473.55</fb>
    <v>1</v>
  </rv>
  <rv s="0">
    <fb>483.45</fb>
    <v>1</v>
  </rv>
  <rv s="0">
    <fb>466.45</fb>
    <v>1</v>
  </rv>
  <rv s="0">
    <fb>222703</fb>
    <v>2</v>
  </rv>
  <rv s="0">
    <fb>32.46</fb>
    <v>1</v>
  </rv>
  <rv s="0">
    <fb>1036556</fb>
    <v>2</v>
  </rv>
  <rv s="0">
    <fb>43998</fb>
    <v>0</v>
  </rv>
  <rv s="0">
    <fb>495.15</fb>
    <v>1</v>
  </rv>
  <rv s="0">
    <fb>491</fb>
    <v>1</v>
  </rv>
  <rv s="0">
    <fb>502.3</fb>
    <v>1</v>
  </rv>
  <rv s="0">
    <fb>484.5</fb>
    <v>1</v>
  </rv>
  <rv s="0">
    <fb>271030</fb>
    <v>2</v>
  </rv>
  <rv s="0">
    <fb>34.659999999999997</fb>
    <v>1</v>
  </rv>
  <rv s="0">
    <fb>34.75</fb>
    <v>1</v>
  </rv>
  <rv s="0">
    <fb>34.979999999999997</fb>
    <v>1</v>
  </rv>
  <rv s="0">
    <fb>895976</fb>
    <v>2</v>
  </rv>
  <rv s="0">
    <fb>43999</fb>
    <v>0</v>
  </rv>
  <rv s="0">
    <fb>507</fb>
    <v>1</v>
  </rv>
  <rv s="0">
    <fb>498.05</fb>
    <v>1</v>
  </rv>
  <rv s="0">
    <fb>510.9</fb>
    <v>1</v>
  </rv>
  <rv s="0">
    <fb>496.9</fb>
    <v>1</v>
  </rv>
  <rv s="0">
    <fb>238230</fb>
    <v>2</v>
  </rv>
  <rv s="0">
    <fb>35.450000000000003</fb>
    <v>1</v>
  </rv>
  <rv s="0">
    <fb>764863</fb>
    <v>2</v>
  </rv>
  <rv s="0">
    <fb>44000</fb>
    <v>0</v>
  </rv>
  <rv s="0">
    <fb>506.5</fb>
    <v>1</v>
  </rv>
  <rv s="0">
    <fb>514.9</fb>
    <v>1</v>
  </rv>
  <rv s="0">
    <fb>502.4</fb>
    <v>1</v>
  </rv>
  <rv s="0">
    <fb>252439</fb>
    <v>2</v>
  </rv>
  <rv s="0">
    <fb>35.14</fb>
    <v>1</v>
  </rv>
  <rv s="0">
    <fb>35.03</fb>
    <v>1</v>
  </rv>
  <rv s="0">
    <fb>34.76</fb>
    <v>1</v>
  </rv>
  <rv s="0">
    <fb>698680</fb>
    <v>2</v>
  </rv>
  <rv s="0">
    <fb>44001</fb>
    <v>0</v>
  </rv>
  <rv s="0">
    <fb>509.9</fb>
    <v>1</v>
  </rv>
  <rv s="0">
    <fb>515.1</fb>
    <v>1</v>
  </rv>
  <rv s="0">
    <fb>518.79999999999995</fb>
    <v>1</v>
  </rv>
  <rv s="0">
    <fb>504616</fb>
    <v>2</v>
  </rv>
  <rv s="0">
    <fb>35.229999999999997</fb>
    <v>1</v>
  </rv>
  <rv s="0">
    <fb>35.299999999999997</fb>
    <v>1</v>
  </rv>
  <rv s="0">
    <fb>35.56</fb>
    <v>1</v>
  </rv>
  <rv s="0">
    <fb>34.99</fb>
    <v>1</v>
  </rv>
  <rv s="0">
    <fb>1177999</fb>
    <v>2</v>
  </rv>
  <rv s="0">
    <fb>44004</fb>
    <v>0</v>
  </rv>
  <rv s="0">
    <fb>504</fb>
    <v>1</v>
  </rv>
  <rv s="0">
    <fb>503</fb>
    <v>1</v>
  </rv>
  <rv s="0">
    <fb>513.20000000000005</fb>
    <v>1</v>
  </rv>
  <rv s="0">
    <fb>498.2</fb>
    <v>1</v>
  </rv>
  <rv s="0">
    <fb>185309</fb>
    <v>2</v>
  </rv>
  <rv s="0">
    <fb>34.799999999999997</fb>
    <v>1</v>
  </rv>
  <rv s="0">
    <fb>629000</fb>
    <v>2</v>
  </rv>
  <rv s="0">
    <fb>44005</fb>
    <v>0</v>
  </rv>
  <rv s="0">
    <fb>497.6</fb>
    <v>1</v>
  </rv>
  <rv s="0">
    <fb>498</fb>
    <v>1</v>
  </rv>
  <rv s="0">
    <fb>502.9</fb>
    <v>1</v>
  </rv>
  <rv s="0">
    <fb>492.9</fb>
    <v>1</v>
  </rv>
  <rv s="0">
    <fb>309953</fb>
    <v>2</v>
  </rv>
  <rv s="0">
    <fb>35.840000000000003</fb>
    <v>1</v>
  </rv>
  <rv s="0">
    <fb>1106671</fb>
    <v>2</v>
  </rv>
  <rv s="0">
    <fb>44006</fb>
    <v>0</v>
  </rv>
  <rv s="0">
    <fb>474.6</fb>
    <v>1</v>
  </rv>
  <rv s="0">
    <fb>493.2</fb>
    <v>1</v>
  </rv>
  <rv s="0">
    <fb>496.5</fb>
    <v>1</v>
  </rv>
  <rv s="0">
    <fb>291612</fb>
    <v>2</v>
  </rv>
  <rv s="0">
    <fb>35.36</fb>
    <v>1</v>
  </rv>
  <rv s="0">
    <fb>35.68</fb>
    <v>1</v>
  </rv>
  <rv s="0">
    <fb>1094459</fb>
    <v>2</v>
  </rv>
  <rv s="0">
    <fb>44007</fb>
    <v>0</v>
  </rv>
  <rv s="0">
    <fb>474.9</fb>
    <v>1</v>
  </rv>
  <rv s="0">
    <fb>477.5</fb>
    <v>1</v>
  </rv>
  <rv s="0">
    <fb>464.05</fb>
    <v>1</v>
  </rv>
  <rv s="0">
    <fb>206717</fb>
    <v>2</v>
  </rv>
  <rv s="0">
    <fb>34.39</fb>
    <v>1</v>
  </rv>
  <rv s="0">
    <fb>34.619999999999997</fb>
    <v>1</v>
  </rv>
  <rv s="0">
    <fb>1051485</fb>
    <v>2</v>
  </rv>
  <rv s="0">
    <fb>44008</fb>
    <v>0</v>
  </rv>
  <rv s="0">
    <fb>478.4</fb>
    <v>1</v>
  </rv>
  <rv s="0">
    <fb>491.55</fb>
    <v>1</v>
  </rv>
  <rv s="0">
    <fb>218930</fb>
    <v>2</v>
  </rv>
  <rv s="0">
    <fb>34.67</fb>
    <v>1</v>
  </rv>
  <rv s="0">
    <fb>35.54</fb>
    <v>1</v>
  </rv>
  <rv s="0">
    <fb>852356</fb>
    <v>2</v>
  </rv>
  <rv s="0">
    <fb>44011</fb>
    <v>0</v>
  </rv>
  <rv s="0">
    <fb>481.25</fb>
    <v>1</v>
  </rv>
  <rv s="0">
    <fb>475.55</fb>
    <v>1</v>
  </rv>
  <rv s="0">
    <fb>486.5</fb>
    <v>1</v>
  </rv>
  <rv s="0">
    <fb>473.8</fb>
    <v>1</v>
  </rv>
  <rv s="0">
    <fb>185748</fb>
    <v>2</v>
  </rv>
  <rv s="0">
    <fb>34.83</fb>
    <v>1</v>
  </rv>
  <rv s="0">
    <fb>576778</fb>
    <v>2</v>
  </rv>
  <rv s="0">
    <fb>44012</fb>
    <v>0</v>
  </rv>
  <rv s="0">
    <fb>487.3</fb>
    <v>1</v>
  </rv>
  <rv s="0">
    <fb>479</fb>
    <v>1</v>
  </rv>
  <rv s="0">
    <fb>181726</fb>
    <v>2</v>
  </rv>
  <rv s="0">
    <fb>34.04</fb>
    <v>1</v>
  </rv>
  <rv s="0">
    <fb>34.840000000000003</fb>
    <v>1</v>
  </rv>
  <rv s="0">
    <fb>33.99</fb>
    <v>1</v>
  </rv>
  <rv s="0">
    <fb>840353</fb>
    <v>2</v>
  </rv>
  <rv s="0">
    <fb>44013</fb>
    <v>0</v>
  </rv>
  <rv s="0">
    <fb>481</fb>
    <v>1</v>
  </rv>
  <rv s="0">
    <fb>485.4</fb>
    <v>1</v>
  </rv>
  <rv s="0">
    <fb>469.85</fb>
    <v>1</v>
  </rv>
  <rv s="0">
    <fb>157774</fb>
    <v>2</v>
  </rv>
  <rv s="0">
    <fb>34.26</fb>
    <v>1</v>
  </rv>
  <rv s="0">
    <fb>33.159999999999997</fb>
    <v>1</v>
  </rv>
  <rv s="0">
    <fb>897900</fb>
    <v>2</v>
  </rv>
  <rv s="0">
    <fb>44014</fb>
    <v>0</v>
  </rv>
  <rv s="0">
    <fb>492.4</fb>
    <v>1</v>
  </rv>
  <rv s="0">
    <fb>497.25</fb>
    <v>1</v>
  </rv>
  <rv s="0">
    <fb>484.35</fb>
    <v>1</v>
  </rv>
  <rv s="0">
    <fb>235825</fb>
    <v>2</v>
  </rv>
  <rv s="0">
    <fb>671159</fb>
    <v>2</v>
  </rv>
  <rv s="0">
    <fb>44015</fb>
    <v>0</v>
  </rv>
  <rv s="0">
    <fb>494.8</fb>
    <v>1</v>
  </rv>
  <rv s="0">
    <fb>495.8</fb>
    <v>1</v>
  </rv>
  <rv s="0">
    <fb>498.5</fb>
    <v>1</v>
  </rv>
  <rv s="0">
    <fb>490.7</fb>
    <v>1</v>
  </rv>
  <rv s="0">
    <fb>107744</fb>
    <v>2</v>
  </rv>
  <rv s="0">
    <fb>34.380000000000003</fb>
    <v>1</v>
  </rv>
  <rv s="0">
    <fb>688704</fb>
    <v>2</v>
  </rv>
  <rv s="0">
    <fb>44018</fb>
    <v>0</v>
  </rv>
  <rv s="0">
    <fb>499.95</fb>
    <v>1</v>
  </rv>
  <rv s="0">
    <fb>504.7</fb>
    <v>1</v>
  </rv>
  <rv s="0">
    <fb>499.1</fb>
    <v>1</v>
  </rv>
  <rv s="0">
    <fb>187877</fb>
    <v>2</v>
  </rv>
  <rv s="0">
    <fb>455854</fb>
    <v>2</v>
  </rv>
  <rv s="0">
    <fb>44019</fb>
    <v>0</v>
  </rv>
  <rv s="0">
    <fb>501.3</fb>
    <v>1</v>
  </rv>
  <rv s="0">
    <fb>126607</fb>
    <v>2</v>
  </rv>
  <rv s="0">
    <fb>34.82</fb>
    <v>1</v>
  </rv>
  <rv s="0">
    <fb>34.21</fb>
    <v>1</v>
  </rv>
  <rv s="0">
    <fb>35.19</fb>
    <v>1</v>
  </rv>
  <rv s="0">
    <fb>34.07</fb>
    <v>1</v>
  </rv>
  <rv s="0">
    <fb>726482</fb>
    <v>2</v>
  </rv>
  <rv s="0">
    <fb>44020</fb>
    <v>0</v>
  </rv>
  <rv s="0">
    <fb>491.9</fb>
    <v>1</v>
  </rv>
  <rv s="0">
    <fb>495.1</fb>
    <v>1</v>
  </rv>
  <rv s="0">
    <fb>491.4</fb>
    <v>1</v>
  </rv>
  <rv s="0">
    <fb>112268</fb>
    <v>2</v>
  </rv>
  <rv s="0">
    <fb>34.51</fb>
    <v>1</v>
  </rv>
  <rv s="0">
    <fb>523660</fb>
    <v>2</v>
  </rv>
  <rv s="0">
    <fb>44021</fb>
    <v>0</v>
  </rv>
  <rv s="0">
    <fb>498.4</fb>
    <v>1</v>
  </rv>
  <rv s="0">
    <fb>496.85</fb>
    <v>1</v>
  </rv>
  <rv s="0">
    <fb>493.15</fb>
    <v>1</v>
  </rv>
  <rv s="0">
    <fb>185062</fb>
    <v>2</v>
  </rv>
  <rv s="0">
    <fb>35.04</fb>
    <v>1</v>
  </rv>
  <rv s="0">
    <fb>594488</fb>
    <v>2</v>
  </rv>
  <rv s="0">
    <fb>44022</fb>
    <v>0</v>
  </rv>
  <rv s="0">
    <fb>499.75</fb>
    <v>1</v>
  </rv>
  <rv s="0">
    <fb>492.6</fb>
    <v>1</v>
  </rv>
  <rv s="0">
    <fb>500.4</fb>
    <v>1</v>
  </rv>
  <rv s="0">
    <fb>491.15</fb>
    <v>1</v>
  </rv>
  <rv s="0">
    <fb>141513</fb>
    <v>2</v>
  </rv>
  <rv s="0">
    <fb>33.840000000000003</fb>
    <v>1</v>
  </rv>
  <rv s="0">
    <fb>33.770000000000003</fb>
    <v>1</v>
  </rv>
  <rv s="0">
    <fb>475182</fb>
    <v>2</v>
  </rv>
  <rv s="0">
    <fb>44025</fb>
    <v>0</v>
  </rv>
  <rv s="0">
    <fb>505</fb>
    <v>1</v>
  </rv>
  <rv s="0">
    <fb>504.3</fb>
    <v>1</v>
  </rv>
  <rv s="0">
    <fb>140802</fb>
    <v>2</v>
  </rv>
  <rv s="0">
    <fb>34.65</fb>
    <v>1</v>
  </rv>
  <rv s="0">
    <fb>494968</fb>
    <v>2</v>
  </rv>
  <rv s="0">
    <fb>44026</fb>
    <v>0</v>
  </rv>
  <rv s="0">
    <fb>506.6</fb>
    <v>1</v>
  </rv>
  <rv s="0">
    <fb>161249</fb>
    <v>2</v>
  </rv>
  <rv s="0">
    <fb>34.14</fb>
    <v>1</v>
  </rv>
  <rv s="0">
    <fb>34.31</fb>
    <v>1</v>
  </rv>
  <rv s="0">
    <fb>33.479999999999997</fb>
    <v>1</v>
  </rv>
  <rv s="0">
    <fb>801600</fb>
    <v>2</v>
  </rv>
  <rv s="0">
    <fb>44027</fb>
    <v>0</v>
  </rv>
  <rv s="0">
    <fb>523.70000000000005</fb>
    <v>1</v>
  </rv>
  <rv s="0">
    <fb>510.8</fb>
    <v>1</v>
  </rv>
  <rv s="0">
    <fb>525.79999999999995</fb>
    <v>1</v>
  </rv>
  <rv s="0">
    <fb>234837</fb>
    <v>2</v>
  </rv>
  <rv s="0">
    <fb>836843</fb>
    <v>2</v>
  </rv>
  <rv s="0">
    <fb>44028</fb>
    <v>0</v>
  </rv>
  <rv s="0">
    <fb>517</fb>
    <v>1</v>
  </rv>
  <rv s="0">
    <fb>519.4</fb>
    <v>1</v>
  </rv>
  <rv s="0">
    <fb>509.3</fb>
    <v>1</v>
  </rv>
  <rv s="0">
    <fb>145362</fb>
    <v>2</v>
  </rv>
  <rv s="0">
    <fb>34.36</fb>
    <v>1</v>
  </rv>
  <rv s="0">
    <fb>34.54</fb>
    <v>1</v>
  </rv>
  <rv s="0">
    <fb>921541</fb>
    <v>2</v>
  </rv>
  <rv s="0">
    <fb>44029</fb>
    <v>0</v>
  </rv>
  <rv s="0">
    <fb>515.4</fb>
    <v>1</v>
  </rv>
  <rv s="0">
    <fb>517.5</fb>
    <v>1</v>
  </rv>
  <rv s="0">
    <fb>517.9</fb>
    <v>1</v>
  </rv>
  <rv s="0">
    <fb>511.8</fb>
    <v>1</v>
  </rv>
  <rv s="0">
    <fb>168915</fb>
    <v>2</v>
  </rv>
  <rv s="0">
    <fb>33.229999999999997</fb>
    <v>1</v>
  </rv>
  <rv s="0">
    <fb>33.92</fb>
    <v>1</v>
  </rv>
  <rv s="0">
    <fb>33.04</fb>
    <v>1</v>
  </rv>
  <rv s="0">
    <fb>1032463</fb>
    <v>2</v>
  </rv>
  <rv s="0">
    <fb>44032</fb>
    <v>0</v>
  </rv>
  <rv s="0">
    <fb>515.79999999999995</fb>
    <v>1</v>
  </rv>
  <rv s="0">
    <fb>513.9</fb>
    <v>1</v>
  </rv>
  <rv s="0">
    <fb>516.70000000000005</fb>
    <v>1</v>
  </rv>
  <rv s="0">
    <fb>508.4</fb>
    <v>1</v>
  </rv>
  <rv s="0">
    <fb>103427</fb>
    <v>2</v>
  </rv>
  <rv s="0">
    <fb>33.299999999999997</fb>
    <v>1</v>
  </rv>
  <rv s="0">
    <fb>33.76</fb>
    <v>1</v>
  </rv>
  <rv s="0">
    <fb>795795</fb>
    <v>2</v>
  </rv>
  <rv s="0">
    <fb>44033</fb>
    <v>0</v>
  </rv>
  <rv s="0">
    <fb>527.4</fb>
    <v>1</v>
  </rv>
  <rv s="0">
    <fb>140684</fb>
    <v>2</v>
  </rv>
  <rv s="0">
    <fb>33.9</fb>
    <v>1</v>
  </rv>
  <rv s="0">
    <fb>1491641</fb>
    <v>2</v>
  </rv>
  <rv s="0">
    <fb>44034</fb>
    <v>0</v>
  </rv>
  <rv s="0">
    <fb>506</fb>
    <v>1</v>
  </rv>
  <rv s="0">
    <fb>502.2</fb>
    <v>1</v>
  </rv>
  <rv s="0">
    <fb>191467</fb>
    <v>2</v>
  </rv>
  <rv s="0">
    <fb>34.369999999999997</fb>
    <v>1</v>
  </rv>
  <rv s="0">
    <fb>787043</fb>
    <v>2</v>
  </rv>
  <rv s="0">
    <fb>44035</fb>
    <v>0</v>
  </rv>
  <rv s="0">
    <fb>503.3</fb>
    <v>1</v>
  </rv>
  <rv s="0">
    <fb>508.3</fb>
    <v>1</v>
  </rv>
  <rv s="0">
    <fb>509.8</fb>
    <v>1</v>
  </rv>
  <rv s="0">
    <fb>500.5</fb>
    <v>1</v>
  </rv>
  <rv s="0">
    <fb>147935</fb>
    <v>2</v>
  </rv>
  <rv s="0">
    <fb>34.24</fb>
    <v>1</v>
  </rv>
  <rv s="0">
    <fb>33.520000000000003</fb>
    <v>1</v>
  </rv>
  <rv s="0">
    <fb>841996</fb>
    <v>2</v>
  </rv>
  <rv s="0">
    <fb>44036</fb>
    <v>0</v>
  </rv>
  <rv s="0">
    <fb>495</fb>
    <v>1</v>
  </rv>
  <rv s="0">
    <fb>499</fb>
    <v>1</v>
  </rv>
  <rv s="0">
    <fb>488.05</fb>
    <v>1</v>
  </rv>
  <rv s="0">
    <fb>186478</fb>
    <v>2</v>
  </rv>
  <rv s="0">
    <fb>33.619999999999997</fb>
    <v>1</v>
  </rv>
  <rv s="0">
    <fb>33.58</fb>
    <v>1</v>
  </rv>
  <rv s="0">
    <fb>632853</fb>
    <v>2</v>
  </rv>
  <rv s="0">
    <fb>44039</fb>
    <v>0</v>
  </rv>
  <rv s="0">
    <fb>496.75</fb>
    <v>1</v>
  </rv>
  <rv s="0">
    <fb>500</fb>
    <v>1</v>
  </rv>
  <rv s="0">
    <fb>187612</fb>
    <v>2</v>
  </rv>
  <rv s="0">
    <fb>33.6</fb>
    <v>1</v>
  </rv>
  <rv s="0">
    <fb>996975</fb>
    <v>2</v>
  </rv>
  <rv s="0">
    <fb>44040</fb>
    <v>0</v>
  </rv>
  <rv s="0">
    <fb>483.2</fb>
    <v>1</v>
  </rv>
  <rv s="0">
    <fb>487.5</fb>
    <v>1</v>
  </rv>
  <rv s="0">
    <fb>243541</fb>
    <v>2</v>
  </rv>
  <rv s="0">
    <fb>32.89</fb>
    <v>1</v>
  </rv>
  <rv s="0">
    <fb>33.82</fb>
    <v>1</v>
  </rv>
  <rv s="0">
    <fb>32.520000000000003</fb>
    <v>1</v>
  </rv>
  <rv s="0">
    <fb>1732469</fb>
    <v>2</v>
  </rv>
  <rv s="0">
    <fb>44041</fb>
    <v>0</v>
  </rv>
  <rv s="0">
    <fb>246987</fb>
    <v>2</v>
  </rv>
  <rv s="0">
    <fb>32.71</fb>
    <v>1</v>
  </rv>
  <rv s="0">
    <fb>686920</fb>
    <v>2</v>
  </rv>
  <rv s="0">
    <fb>44042</fb>
    <v>0</v>
  </rv>
  <rv s="0">
    <fb>501.2</fb>
    <v>1</v>
  </rv>
  <rv s="0">
    <fb>281708</fb>
    <v>2</v>
  </rv>
  <rv s="0">
    <fb>33.17</fb>
    <v>1</v>
  </rv>
  <rv s="0">
    <fb>951695</fb>
    <v>2</v>
  </rv>
  <rv s="0">
    <fb>44043</fb>
    <v>0</v>
  </rv>
  <rv s="0">
    <fb>492.15</fb>
    <v>1</v>
  </rv>
  <rv s="0">
    <fb>495.85</fb>
    <v>1</v>
  </rv>
  <rv s="0">
    <fb>481.65</fb>
    <v>1</v>
  </rv>
  <rv s="0">
    <fb>284516</fb>
    <v>2</v>
  </rv>
  <rv s="0">
    <fb>32.6</fb>
    <v>1</v>
  </rv>
  <rv s="0">
    <fb>33.31</fb>
    <v>1</v>
  </rv>
  <rv s="0">
    <fb>32.47</fb>
    <v>1</v>
  </rv>
  <rv s="0">
    <fb>521076</fb>
    <v>2</v>
  </rv>
  <rv s="0">
    <fb>44046</fb>
    <v>0</v>
  </rv>
  <rv s="0">
    <fb>489.7</fb>
    <v>1</v>
  </rv>
  <rv s="0">
    <fb>482.75</fb>
    <v>1</v>
  </rv>
  <rv s="0">
    <fb>494.1</fb>
    <v>1</v>
  </rv>
  <rv s="0">
    <fb>183278</fb>
    <v>2</v>
  </rv>
  <rv s="0">
    <fb>32.630000000000003</fb>
    <v>1</v>
  </rv>
  <rv s="0">
    <fb>32.549999999999997</fb>
    <v>1</v>
  </rv>
  <rv s="0">
    <fb>33.119999999999997</fb>
    <v>1</v>
  </rv>
  <rv s="0">
    <fb>711512</fb>
    <v>2</v>
  </rv>
  <rv s="0">
    <fb>44047</fb>
    <v>0</v>
  </rv>
  <rv s="0">
    <fb>486.55</fb>
    <v>1</v>
  </rv>
  <rv s="0">
    <fb>492</fb>
    <v>1</v>
  </rv>
  <rv s="0">
    <fb>494.3</fb>
    <v>1</v>
  </rv>
  <rv s="0">
    <fb>480.4</fb>
    <v>1</v>
  </rv>
  <rv s="0">
    <fb>142738</fb>
    <v>2</v>
  </rv>
  <rv s="0">
    <fb>856225</fb>
    <v>2</v>
  </rv>
  <rv s="0">
    <fb>44048</fb>
    <v>0</v>
  </rv>
  <rv s="0">
    <fb>490.55</fb>
    <v>1</v>
  </rv>
  <rv s="0">
    <fb>489.05</fb>
    <v>1</v>
  </rv>
  <rv s="0">
    <fb>123750</fb>
    <v>2</v>
  </rv>
  <rv s="0">
    <fb>32.07</fb>
    <v>1</v>
  </rv>
  <rv s="0">
    <fb>32.590000000000003</fb>
    <v>1</v>
  </rv>
  <rv s="0">
    <fb>768051</fb>
    <v>2</v>
  </rv>
  <rv s="0">
    <fb>44049</fb>
    <v>0</v>
  </rv>
  <rv s="0">
    <fb>483.05</fb>
    <v>1</v>
  </rv>
  <rv s="0">
    <fb>489.65</fb>
    <v>1</v>
  </rv>
  <rv s="0">
    <fb>495.6</fb>
    <v>1</v>
  </rv>
  <rv s="0">
    <fb>482.9</fb>
    <v>1</v>
  </rv>
  <rv s="0">
    <fb>144065</fb>
    <v>2</v>
  </rv>
  <rv s="0">
    <fb>31.76</fb>
    <v>1</v>
  </rv>
  <rv s="0">
    <fb>1018271</fb>
    <v>2</v>
  </rv>
  <rv s="0">
    <fb>44050</fb>
    <v>0</v>
  </rv>
  <rv s="0">
    <fb>485.35</fb>
    <v>1</v>
  </rv>
  <rv s="0">
    <fb>480.45</fb>
    <v>1</v>
  </rv>
  <rv s="0">
    <fb>488.75</fb>
    <v>1</v>
  </rv>
  <rv s="0">
    <fb>477.2</fb>
    <v>1</v>
  </rv>
  <rv s="0">
    <fb>104064</fb>
    <v>2</v>
  </rv>
  <rv s="0">
    <fb>32.28</fb>
    <v>1</v>
  </rv>
  <rv s="0">
    <fb>32.03</fb>
    <v>1</v>
  </rv>
  <rv s="0">
    <fb>483869</fb>
    <v>2</v>
  </rv>
  <rv s="0">
    <fb>44053</fb>
    <v>0</v>
  </rv>
  <rv s="0">
    <fb>482.1</fb>
    <v>1</v>
  </rv>
  <rv s="0">
    <fb>487.95</fb>
    <v>1</v>
  </rv>
  <rv s="0">
    <fb>479.2</fb>
    <v>1</v>
  </rv>
  <rv s="0">
    <fb>122887</fb>
    <v>2</v>
  </rv>
  <rv s="0">
    <fb>31.97</fb>
    <v>1</v>
  </rv>
  <rv s="0">
    <fb>32.44</fb>
    <v>1</v>
  </rv>
  <rv s="0">
    <fb>31.77</fb>
    <v>1</v>
  </rv>
  <rv s="0">
    <fb>376907</fb>
    <v>2</v>
  </rv>
  <rv s="0">
    <fb>44054</fb>
    <v>0</v>
  </rv>
  <rv s="0">
    <fb>494.65</fb>
    <v>1</v>
  </rv>
  <rv s="0">
    <fb>499.45</fb>
    <v>1</v>
  </rv>
  <rv s="0">
    <fb>159222</fb>
    <v>2</v>
  </rv>
  <rv s="0">
    <fb>960546</fb>
    <v>2</v>
  </rv>
  <rv s="0">
    <fb>44055</fb>
    <v>0</v>
  </rv>
  <rv s="0">
    <fb>503.7</fb>
    <v>1</v>
  </rv>
  <rv s="0">
    <fb>492.7</fb>
    <v>1</v>
  </rv>
  <rv s="0">
    <fb>491.65</fb>
    <v>1</v>
  </rv>
  <rv s="0">
    <fb>151630</fb>
    <v>2</v>
  </rv>
  <rv s="0">
    <fb>32.659999999999997</fb>
    <v>1</v>
  </rv>
  <rv s="0">
    <fb>32.65</fb>
    <v>1</v>
  </rv>
  <rv s="0">
    <fb>814774</fb>
    <v>2</v>
  </rv>
  <rv s="0">
    <fb>44056</fb>
    <v>0</v>
  </rv>
  <rv s="0">
    <fb>506.7</fb>
    <v>1</v>
  </rv>
  <rv s="0">
    <fb>502</fb>
    <v>1</v>
  </rv>
  <rv s="0">
    <fb>511.1</fb>
    <v>1</v>
  </rv>
  <rv s="0">
    <fb>102946</fb>
    <v>2</v>
  </rv>
  <rv s="0">
    <fb>34.08</fb>
    <v>1</v>
  </rv>
  <rv s="0">
    <fb>506274</fb>
    <v>2</v>
  </rv>
  <rv s="0">
    <fb>44057</fb>
    <v>0</v>
  </rv>
  <rv s="0">
    <fb>496.6</fb>
    <v>1</v>
  </rv>
  <rv s="0">
    <fb>505.9</fb>
    <v>1</v>
  </rv>
  <rv s="0">
    <fb>139553</fb>
    <v>2</v>
  </rv>
  <rv s="0">
    <fb>33.78</fb>
    <v>1</v>
  </rv>
  <rv s="0">
    <fb>689163</fb>
    <v>2</v>
  </rv>
  <rv s="0">
    <fb>44060</fb>
    <v>0</v>
  </rv>
  <rv s="0">
    <fb>499.15</fb>
    <v>1</v>
  </rv>
  <rv s="0">
    <fb>496.05</fb>
    <v>1</v>
  </rv>
  <rv s="0">
    <fb>70604</fb>
    <v>2</v>
  </rv>
  <rv s="0">
    <fb>32.92</fb>
    <v>1</v>
  </rv>
  <rv s="0">
    <fb>432772</fb>
    <v>2</v>
  </rv>
  <rv s="0">
    <fb>44061</fb>
    <v>0</v>
  </rv>
  <rv s="0">
    <fb>499.8</fb>
    <v>1</v>
  </rv>
  <rv s="0">
    <fb>493.7</fb>
    <v>1</v>
  </rv>
  <rv s="0">
    <fb>105414</fb>
    <v>2</v>
  </rv>
  <rv s="0">
    <fb>32.72</fb>
    <v>1</v>
  </rv>
  <rv s="0">
    <fb>33.049999999999997</fb>
    <v>1</v>
  </rv>
  <rv s="0">
    <fb>32.26</fb>
    <v>1</v>
  </rv>
  <rv s="0">
    <fb>547554</fb>
    <v>2</v>
  </rv>
  <rv s="0">
    <fb>44062</fb>
    <v>0</v>
  </rv>
  <rv s="0">
    <fb>501.4</fb>
    <v>1</v>
  </rv>
  <rv s="0">
    <fb>92112</fb>
    <v>2</v>
  </rv>
  <rv s="0">
    <fb>32.229999999999997</fb>
    <v>1</v>
  </rv>
  <rv s="0">
    <fb>558791</fb>
    <v>2</v>
  </rv>
  <rv s="0">
    <fb>44063</fb>
    <v>0</v>
  </rv>
  <rv s="0">
    <fb>494.15</fb>
    <v>1</v>
  </rv>
  <rv s="0">
    <fb>494.25</fb>
    <v>1</v>
  </rv>
  <rv s="0">
    <fb>119144</fb>
    <v>2</v>
  </rv>
  <rv s="0">
    <fb>32.020000000000003</fb>
    <v>1</v>
  </rv>
  <rv s="0">
    <fb>31.96</fb>
    <v>1</v>
  </rv>
  <rv s="0">
    <fb>31.63</fb>
    <v>1</v>
  </rv>
  <rv s="0">
    <fb>507381</fb>
    <v>2</v>
  </rv>
  <rv s="0">
    <fb>44064</fb>
    <v>0</v>
  </rv>
  <rv s="0">
    <fb>495.5</fb>
    <v>1</v>
  </rv>
  <rv s="0">
    <fb>497.8</fb>
    <v>1</v>
  </rv>
  <rv s="0">
    <fb>487.9</fb>
    <v>1</v>
  </rv>
  <rv s="0">
    <fb>135508</fb>
    <v>2</v>
  </rv>
  <rv s="0">
    <fb>32.159999999999997</fb>
    <v>1</v>
  </rv>
  <rv s="0">
    <fb>31.22</fb>
    <v>1</v>
  </rv>
  <rv s="0">
    <fb>514051</fb>
    <v>2</v>
  </rv>
  <rv s="0">
    <fb>44067</fb>
    <v>0</v>
  </rv>
  <rv s="0">
    <fb>505.6</fb>
    <v>1</v>
  </rv>
  <rv s="0">
    <fb>118423</fb>
    <v>2</v>
  </rv>
  <rv s="0">
    <fb>32.369999999999997</fb>
    <v>1</v>
  </rv>
  <rv s="0">
    <fb>32.299999999999997</fb>
    <v>1</v>
  </rv>
  <rv s="0">
    <fb>32.25</fb>
    <v>1</v>
  </rv>
  <rv s="0">
    <fb>425103</fb>
    <v>2</v>
  </rv>
  <rv s="0">
    <fb>44068</fb>
    <v>0</v>
  </rv>
  <rv s="0">
    <fb>510.1</fb>
    <v>1</v>
  </rv>
  <rv s="0">
    <fb>514.5</fb>
    <v>1</v>
  </rv>
  <rv s="0">
    <fb>504.1</fb>
    <v>1</v>
  </rv>
  <rv s="0">
    <fb>157510</fb>
    <v>2</v>
  </rv>
  <rv s="0">
    <fb>32.53</fb>
    <v>1</v>
  </rv>
  <rv s="0">
    <fb>32.5</fb>
    <v>1</v>
  </rv>
  <rv s="0">
    <fb>33.03</fb>
    <v>1</v>
  </rv>
  <rv s="0">
    <fb>431009</fb>
    <v>2</v>
  </rv>
  <rv s="0">
    <fb>44069</fb>
    <v>0</v>
  </rv>
  <rv s="0">
    <fb>521.20000000000005</fb>
    <v>1</v>
  </rv>
  <rv s="0">
    <fb>159638</fb>
    <v>2</v>
  </rv>
  <rv s="0">
    <fb>33.19</fb>
    <v>1</v>
  </rv>
  <rv s="0">
    <fb>424634</fb>
    <v>2</v>
  </rv>
  <rv s="0">
    <fb>44070</fb>
    <v>0</v>
  </rv>
  <rv s="0">
    <fb>521.1</fb>
    <v>1</v>
  </rv>
  <rv s="0">
    <fb>521</fb>
    <v>1</v>
  </rv>
  <rv s="0">
    <fb>523.1</fb>
    <v>1</v>
  </rv>
  <rv s="0">
    <fb>151839</fb>
    <v>2</v>
  </rv>
  <rv s="0">
    <fb>32.54</fb>
    <v>1</v>
  </rv>
  <rv s="0">
    <fb>685213</fb>
    <v>2</v>
  </rv>
  <rv s="0">
    <fb>44071</fb>
    <v>0</v>
  </rv>
  <rv s="0">
    <fb>516.29999999999995</fb>
    <v>1</v>
  </rv>
  <rv s="0">
    <fb>519.9</fb>
    <v>1</v>
  </rv>
  <rv s="0">
    <fb>515</fb>
    <v>1</v>
  </rv>
  <rv s="0">
    <fb>145761</fb>
    <v>2</v>
  </rv>
  <rv s="0">
    <fb>32.4</fb>
    <v>1</v>
  </rv>
  <rv s="0">
    <fb>32.93</fb>
    <v>1</v>
  </rv>
  <rv s="0">
    <fb>604336</fb>
    <v>2</v>
  </rv>
  <rv s="0">
    <fb>44074</fb>
    <v>0</v>
  </rv>
  <rv s="0">
    <fb>514.6</fb>
    <v>1</v>
  </rv>
  <rv s="0">
    <fb>525.6</fb>
    <v>1</v>
  </rv>
  <rv s="0">
    <fb>512.6</fb>
    <v>1</v>
  </rv>
  <rv s="0">
    <fb>137728</fb>
    <v>2</v>
  </rv>
  <rv s="0">
    <fb>32.75</fb>
    <v>1</v>
  </rv>
  <rv s="0">
    <fb>33.32</fb>
    <v>1</v>
  </rv>
  <rv s="0">
    <fb>726215</fb>
    <v>2</v>
  </rv>
  <rv s="0">
    <fb>44075</fb>
    <v>0</v>
  </rv>
  <rv s="0">
    <fb>512.4</fb>
    <v>1</v>
  </rv>
  <rv s="0">
    <fb>202041</fb>
    <v>2</v>
  </rv>
  <rv s="0">
    <fb>32.479999999999997</fb>
    <v>1</v>
  </rv>
  <rv s="0">
    <fb>32.68</fb>
    <v>1</v>
  </rv>
  <rv s="0">
    <fb>560790</fb>
    <v>2</v>
  </rv>
  <rv s="0">
    <fb>44076</fb>
    <v>0</v>
  </rv>
  <rv s="0">
    <fb>553</fb>
    <v>1</v>
  </rv>
  <rv s="0">
    <fb>531</fb>
    <v>1</v>
  </rv>
  <rv s="0">
    <fb>530.70000000000005</fb>
    <v>1</v>
  </rv>
  <rv s="0">
    <fb>336862</fb>
    <v>2</v>
  </rv>
  <rv s="0">
    <fb>34.340000000000003</fb>
    <v>1</v>
  </rv>
  <rv s="0">
    <fb>32.74</fb>
    <v>1</v>
  </rv>
  <rv s="0">
    <fb>1548768</fb>
    <v>2</v>
  </rv>
  <rv s="0">
    <fb>44077</fb>
    <v>0</v>
  </rv>
  <rv s="0">
    <fb>555.29999999999995</fb>
    <v>1</v>
  </rv>
  <rv s="0">
    <fb>558.79999999999995</fb>
    <v>1</v>
  </rv>
  <rv s="0">
    <fb>552.1</fb>
    <v>1</v>
  </rv>
  <rv s="0">
    <fb>263207</fb>
    <v>2</v>
  </rv>
  <rv s="0">
    <fb>33.18</fb>
    <v>1</v>
  </rv>
  <rv s="0">
    <fb>940982</fb>
    <v>2</v>
  </rv>
  <rv s="0">
    <fb>44078</fb>
    <v>0</v>
  </rv>
  <rv s="0">
    <fb>548.9</fb>
    <v>1</v>
  </rv>
  <rv s="0">
    <fb>544.70000000000005</fb>
    <v>1</v>
  </rv>
  <rv s="0">
    <fb>237088</fb>
    <v>2</v>
  </rv>
  <rv s="0">
    <fb>33.01</fb>
    <v>1</v>
  </rv>
  <rv s="0">
    <fb>34.28</fb>
    <v>1</v>
  </rv>
  <rv s="0">
    <fb>809772</fb>
    <v>2</v>
  </rv>
  <rv s="0">
    <fb>44081</fb>
    <v>0</v>
  </rv>
  <rv s="0">
    <fb>561</fb>
    <v>1</v>
  </rv>
  <rv s="0">
    <fb>558.6</fb>
    <v>1</v>
  </rv>
  <rv s="0">
    <fb>567.4</fb>
    <v>1</v>
  </rv>
  <rv s="0">
    <fb>142494</fb>
    <v>2</v>
  </rv>
  <rv s="0">
    <fb>34.47</fb>
    <v>1</v>
  </rv>
  <rv s="0">
    <fb>33.880000000000003</fb>
    <v>1</v>
  </rv>
  <rv s="0">
    <fb>689525</fb>
    <v>2</v>
  </rv>
  <rv s="0">
    <fb>44082</fb>
    <v>0</v>
  </rv>
  <rv s="0">
    <fb>562.4</fb>
    <v>1</v>
  </rv>
  <rv s="0">
    <fb>563.5</fb>
    <v>1</v>
  </rv>
  <rv s="0">
    <fb>174956</fb>
    <v>2</v>
  </rv>
  <rv s="0">
    <fb>34.69</fb>
    <v>1</v>
  </rv>
  <rv s="0">
    <fb>796561</fb>
    <v>2</v>
  </rv>
  <rv s="0">
    <fb>44083</fb>
    <v>0</v>
  </rv>
  <rv s="0">
    <fb>551.9</fb>
    <v>1</v>
  </rv>
  <rv s="0">
    <fb>559.29999999999995</fb>
    <v>1</v>
  </rv>
  <rv s="0">
    <fb>550.29999999999995</fb>
    <v>1</v>
  </rv>
  <rv s="0">
    <fb>145910</fb>
    <v>2</v>
  </rv>
  <rv s="0">
    <fb>34.630000000000003</fb>
    <v>1</v>
  </rv>
  <rv s="0">
    <fb>988286</fb>
    <v>2</v>
  </rv>
  <rv s="0">
    <fb>44084</fb>
    <v>0</v>
  </rv>
  <rv s="0">
    <fb>559.4</fb>
    <v>1</v>
  </rv>
  <rv s="0">
    <fb>553.29999999999995</fb>
    <v>1</v>
  </rv>
  <rv s="0">
    <fb>563.1</fb>
    <v>1</v>
  </rv>
  <rv s="0">
    <fb>551.20000000000005</fb>
    <v>1</v>
  </rv>
  <rv s="0">
    <fb>126648</fb>
    <v>2</v>
  </rv>
  <rv s="0">
    <fb>612049</fb>
    <v>2</v>
  </rv>
  <rv s="0">
    <fb>44085</fb>
    <v>0</v>
  </rv>
  <rv s="0">
    <fb>570.6</fb>
    <v>1</v>
  </rv>
  <rv s="0">
    <fb>576</fb>
    <v>1</v>
  </rv>
  <rv s="0">
    <fb>558.4</fb>
    <v>1</v>
  </rv>
  <rv s="0">
    <fb>193782</fb>
    <v>2</v>
  </rv>
  <rv s="0">
    <fb>34.89</fb>
    <v>1</v>
  </rv>
  <rv s="0">
    <fb>34.33</fb>
    <v>1</v>
  </rv>
  <rv s="0">
    <fb>816452</fb>
    <v>2</v>
  </rv>
  <rv s="0">
    <fb>44088</fb>
    <v>0</v>
  </rv>
  <rv s="0">
    <fb>577</fb>
    <v>1</v>
  </rv>
  <rv s="0">
    <fb>579.20000000000005</fb>
    <v>1</v>
  </rv>
  <rv s="0">
    <fb>572.70000000000005</fb>
    <v>1</v>
  </rv>
  <rv s="0">
    <fb>142175</fb>
    <v>2</v>
  </rv>
  <rv s="0">
    <fb>35.21</fb>
    <v>1</v>
  </rv>
  <rv s="0">
    <fb>35.200000000000003</fb>
    <v>1</v>
  </rv>
  <rv s="0">
    <fb>35.43</fb>
    <v>1</v>
  </rv>
  <rv s="0">
    <fb>701870</fb>
    <v>2</v>
  </rv>
  <rv s="0">
    <fb>44089</fb>
    <v>0</v>
  </rv>
  <rv s="0">
    <fb>589.20000000000005</fb>
    <v>1</v>
  </rv>
  <rv s="0">
    <fb>591.4</fb>
    <v>1</v>
  </rv>
  <rv s="0">
    <fb>212793</fb>
    <v>2</v>
  </rv>
  <rv s="0">
    <fb>36.74</fb>
    <v>1</v>
  </rv>
  <rv s="0">
    <fb>37.130000000000003</fb>
    <v>1</v>
  </rv>
  <rv s="0">
    <fb>1499655</fb>
    <v>2</v>
  </rv>
  <rv s="0">
    <fb>44090</fb>
    <v>0</v>
  </rv>
  <rv s="0">
    <fb>600</fb>
    <v>1</v>
  </rv>
  <rv s="0">
    <fb>589.9</fb>
    <v>1</v>
  </rv>
  <rv s="0">
    <fb>602.79999999999995</fb>
    <v>1</v>
  </rv>
  <rv s="0">
    <fb>589.5</fb>
    <v>1</v>
  </rv>
  <rv s="0">
    <fb>310963</fb>
    <v>2</v>
  </rv>
  <rv s="0">
    <fb>36.979999999999997</fb>
    <v>1</v>
  </rv>
  <rv s="0">
    <fb>38.32</fb>
    <v>1</v>
  </rv>
  <rv s="0">
    <fb>36.909999999999997</fb>
    <v>1</v>
  </rv>
  <rv s="0">
    <fb>1409488</fb>
    <v>2</v>
  </rv>
  <rv s="0">
    <fb>44091</fb>
    <v>0</v>
  </rv>
  <rv s="0">
    <fb>596.5</fb>
    <v>1</v>
  </rv>
  <rv s="0">
    <fb>597.20000000000005</fb>
    <v>1</v>
  </rv>
  <rv s="0">
    <fb>182778</fb>
    <v>2</v>
  </rv>
  <rv s="0">
    <fb>37.22</fb>
    <v>1</v>
  </rv>
  <rv s="0">
    <fb>37.46</fb>
    <v>1</v>
  </rv>
  <rv s="0">
    <fb>37.840000000000003</fb>
    <v>1</v>
  </rv>
  <rv s="0">
    <fb>37.21</fb>
    <v>1</v>
  </rv>
  <rv s="0">
    <fb>648602</fb>
    <v>2</v>
  </rv>
  <rv s="0">
    <fb>44092</fb>
    <v>0</v>
  </rv>
  <rv s="0">
    <fb>587.70000000000005</fb>
    <v>1</v>
  </rv>
  <rv s="0">
    <fb>596.6</fb>
    <v>1</v>
  </rv>
  <rv s="0">
    <fb>602.4</fb>
    <v>1</v>
  </rv>
  <rv s="0">
    <fb>565670</fb>
    <v>2</v>
  </rv>
  <rv s="0">
    <fb>36.5</fb>
    <v>1</v>
  </rv>
  <rv s="0">
    <fb>36.96</fb>
    <v>1</v>
  </rv>
  <rv s="0">
    <fb>37.19</fb>
    <v>1</v>
  </rv>
  <rv s="0">
    <fb>36.25</fb>
    <v>1</v>
  </rv>
  <rv s="0">
    <fb>1511426</fb>
    <v>2</v>
  </rv>
  <rv s="0">
    <fb>44095</fb>
    <v>0</v>
  </rv>
  <rv s="0">
    <fb>576.79999999999995</fb>
    <v>1</v>
  </rv>
  <rv s="0">
    <fb>584.9</fb>
    <v>1</v>
  </rv>
  <rv s="0">
    <fb>586.5</fb>
    <v>1</v>
  </rv>
  <rv s="0">
    <fb>568.5</fb>
    <v>1</v>
  </rv>
  <rv s="0">
    <fb>282697</fb>
    <v>2</v>
  </rv>
  <rv s="0">
    <fb>35.07</fb>
    <v>1</v>
  </rv>
  <rv s="0">
    <fb>36.549999999999997</fb>
    <v>1</v>
  </rv>
  <rv s="0">
    <fb>34.85</fb>
    <v>1</v>
  </rv>
  <rv s="0">
    <fb>872003</fb>
    <v>2</v>
  </rv>
  <rv s="0">
    <fb>44096</fb>
    <v>0</v>
  </rv>
  <rv s="0">
    <fb>568.29999999999995</fb>
    <v>1</v>
  </rv>
  <rv s="0">
    <fb>579.5</fb>
    <v>1</v>
  </rv>
  <rv s="0">
    <fb>586.4</fb>
    <v>1</v>
  </rv>
  <rv s="0">
    <fb>199990</fb>
    <v>2</v>
  </rv>
  <rv s="0">
    <fb>35.46</fb>
    <v>1</v>
  </rv>
  <rv s="0">
    <fb>34.409999999999997</fb>
    <v>1</v>
  </rv>
  <rv s="0">
    <fb>665853</fb>
    <v>2</v>
  </rv>
  <rv s="0">
    <fb>44097</fb>
    <v>0</v>
  </rv>
  <rv s="0">
    <fb>578.5</fb>
    <v>1</v>
  </rv>
  <rv s="0">
    <fb>133623</fb>
    <v>2</v>
  </rv>
  <rv s="0">
    <fb>35.81</fb>
    <v>1</v>
  </rv>
  <rv s="0">
    <fb>34.770000000000003</fb>
    <v>1</v>
  </rv>
  <rv s="0">
    <fb>785429</fb>
    <v>2</v>
  </rv>
  <rv s="0">
    <fb>44098</fb>
    <v>0</v>
  </rv>
  <rv s="0">
    <fb>575.29999999999995</fb>
    <v>1</v>
  </rv>
  <rv s="0">
    <fb>177979</fb>
    <v>2</v>
  </rv>
  <rv s="0">
    <fb>34.56</fb>
    <v>1</v>
  </rv>
  <rv s="0">
    <fb>694255</fb>
    <v>2</v>
  </rv>
  <rv s="0">
    <fb>44099</fb>
    <v>0</v>
  </rv>
  <rv s="0">
    <fb>570.70000000000005</fb>
    <v>1</v>
  </rv>
  <rv s="0">
    <fb>575</fb>
    <v>1</v>
  </rv>
  <rv s="0">
    <fb>556.5</fb>
    <v>1</v>
  </rv>
  <rv s="0">
    <fb>186372</fb>
    <v>2</v>
  </rv>
  <rv s="0">
    <fb>34.270000000000003</fb>
    <v>1</v>
  </rv>
  <rv s="0">
    <fb>608760</fb>
    <v>2</v>
  </rv>
  <rv s="0">
    <fb>44102</fb>
    <v>0</v>
  </rv>
  <rv s="0">
    <fb>574.4</fb>
    <v>1</v>
  </rv>
  <rv s="0">
    <fb>572.9</fb>
    <v>1</v>
  </rv>
  <rv s="0">
    <fb>576.1</fb>
    <v>1</v>
  </rv>
  <rv s="0">
    <fb>568.9</fb>
    <v>1</v>
  </rv>
  <rv s="0">
    <fb>198013</fb>
    <v>2</v>
  </rv>
  <rv s="0">
    <fb>35.340000000000003</fb>
    <v>1</v>
  </rv>
  <rv s="0">
    <fb>518246</fb>
    <v>2</v>
  </rv>
  <rv s="0">
    <fb>44103</fb>
    <v>0</v>
  </rv>
  <rv s="0">
    <fb>576.6</fb>
    <v>1</v>
  </rv>
  <rv s="0">
    <fb>569.5</fb>
    <v>1</v>
  </rv>
  <rv s="0">
    <fb>118637</fb>
    <v>2</v>
  </rv>
  <rv s="0">
    <fb>35.369999999999997</fb>
    <v>1</v>
  </rv>
  <rv s="0">
    <fb>439769</fb>
    <v>2</v>
  </rv>
  <rv s="0">
    <fb>44104</fb>
    <v>0</v>
  </rv>
  <rv s="0">
    <fb>567.6</fb>
    <v>1</v>
  </rv>
  <rv s="0">
    <fb>571</fb>
    <v>1</v>
  </rv>
  <rv s="0">
    <fb>217100</fb>
    <v>2</v>
  </rv>
  <rv s="0">
    <fb>650235</fb>
    <v>2</v>
  </rv>
  <rv s="0">
    <fb>44105</fb>
    <v>0</v>
  </rv>
  <rv s="0">
    <fb>582.6</fb>
    <v>1</v>
  </rv>
  <rv s="0">
    <fb>576.20000000000005</fb>
    <v>1</v>
  </rv>
  <rv s="0">
    <fb>584.79999999999995</fb>
    <v>1</v>
  </rv>
  <rv s="0">
    <fb>572.20000000000005</fb>
    <v>1</v>
  </rv>
  <rv s="0">
    <fb>152900</fb>
    <v>2</v>
  </rv>
  <rv s="0">
    <fb>35.61</fb>
    <v>1</v>
  </rv>
  <rv s="0">
    <fb>35.92</fb>
    <v>1</v>
  </rv>
  <rv s="0">
    <fb>604471</fb>
    <v>2</v>
  </rv>
  <rv s="0">
    <fb>44106</fb>
    <v>0</v>
  </rv>
  <rv s="0">
    <fb>577.79999999999995</fb>
    <v>1</v>
  </rv>
  <rv s="0">
    <fb>571.6</fb>
    <v>1</v>
  </rv>
  <rv s="0">
    <fb>569.29999999999995</fb>
    <v>1</v>
  </rv>
  <rv s="0">
    <fb>150437</fb>
    <v>2</v>
  </rv>
  <rv s="0">
    <fb>35.47</fb>
    <v>1</v>
  </rv>
  <rv s="0">
    <fb>35.29</fb>
    <v>1</v>
  </rv>
  <rv s="0">
    <fb>35.590000000000003</fb>
    <v>1</v>
  </rv>
  <rv s="0">
    <fb>34.96</fb>
    <v>1</v>
  </rv>
  <rv s="0">
    <fb>510994</fb>
    <v>2</v>
  </rv>
  <rv s="0">
    <fb>44109</fb>
    <v>0</v>
  </rv>
  <rv s="0">
    <fb>583.29999999999995</fb>
    <v>1</v>
  </rv>
  <rv s="0">
    <fb>582</fb>
    <v>1</v>
  </rv>
  <rv s="0">
    <fb>580.5</fb>
    <v>1</v>
  </rv>
  <rv s="0">
    <fb>115011</fb>
    <v>2</v>
  </rv>
  <rv s="0">
    <fb>36.17</fb>
    <v>1</v>
  </rv>
  <rv s="0">
    <fb>839946</fb>
    <v>2</v>
  </rv>
  <rv s="0">
    <fb>44110</fb>
    <v>0</v>
  </rv>
  <rv s="0">
    <fb>581.4</fb>
    <v>1</v>
  </rv>
  <rv s="0">
    <fb>584.1</fb>
    <v>1</v>
  </rv>
  <rv s="0">
    <fb>101093</fb>
    <v>2</v>
  </rv>
  <rv s="0">
    <fb>36.43</fb>
    <v>1</v>
  </rv>
  <rv s="0">
    <fb>36.83</fb>
    <v>1</v>
  </rv>
  <rv s="0">
    <fb>36.11</fb>
    <v>1</v>
  </rv>
  <rv s="0">
    <fb>635833</fb>
    <v>2</v>
  </rv>
  <rv s="0">
    <fb>44111</fb>
    <v>0</v>
  </rv>
  <rv s="0">
    <fb>583</fb>
    <v>1</v>
  </rv>
  <rv s="0">
    <fb>580.9</fb>
    <v>1</v>
  </rv>
  <rv s="0">
    <fb>586.20000000000005</fb>
    <v>1</v>
  </rv>
  <rv s="0">
    <fb>134996</fb>
    <v>2</v>
  </rv>
  <rv s="0">
    <fb>36.380000000000003</fb>
    <v>1</v>
  </rv>
  <rv s="0">
    <fb>36.340000000000003</fb>
    <v>1</v>
  </rv>
  <rv s="0">
    <fb>699032</fb>
    <v>2</v>
  </rv>
  <rv s="0">
    <fb>44112</fb>
    <v>0</v>
  </rv>
  <rv s="0">
    <fb>576.5</fb>
    <v>1</v>
  </rv>
  <rv s="0">
    <fb>585.70000000000005</fb>
    <v>1</v>
  </rv>
  <rv s="0">
    <fb>588</fb>
    <v>1</v>
  </rv>
  <rv s="0">
    <fb>146010</fb>
    <v>2</v>
  </rv>
  <rv s="0">
    <fb>36.020000000000003</fb>
    <v>1</v>
  </rv>
  <rv s="0">
    <fb>36.799999999999997</fb>
    <v>1</v>
  </rv>
  <rv s="0">
    <fb>36.840000000000003</fb>
    <v>1</v>
  </rv>
  <rv s="0">
    <fb>835340</fb>
    <v>2</v>
  </rv>
  <rv s="0">
    <fb>44113</fb>
    <v>0</v>
  </rv>
  <rv s="0">
    <fb>581.79999999999995</fb>
    <v>1</v>
  </rv>
  <rv s="0">
    <fb>582.79999999999995</fb>
    <v>1</v>
  </rv>
  <rv s="0">
    <fb>575.6</fb>
    <v>1</v>
  </rv>
  <rv s="0">
    <fb>115640</fb>
    <v>2</v>
  </rv>
  <rv s="0">
    <fb>36.39</fb>
    <v>1</v>
  </rv>
  <rv s="0">
    <fb>35.94</fb>
    <v>1</v>
  </rv>
  <rv s="0">
    <fb>36.72</fb>
    <v>1</v>
  </rv>
  <rv s="0">
    <fb>695087</fb>
    <v>2</v>
  </rv>
  <rv s="0">
    <fb>44116</fb>
    <v>0</v>
  </rv>
  <rv s="0">
    <fb>582.70000000000005</fb>
    <v>1</v>
  </rv>
  <rv s="0">
    <fb>590.5</fb>
    <v>1</v>
  </rv>
  <rv s="0">
    <fb>581.1</fb>
    <v>1</v>
  </rv>
  <rv s="0">
    <fb>153353</fb>
    <v>2</v>
  </rv>
  <rv s="0">
    <fb>36.56</fb>
    <v>1</v>
  </rv>
  <rv s="0">
    <fb>37.25</fb>
    <v>1</v>
  </rv>
  <rv s="0">
    <fb>36.54</fb>
    <v>1</v>
  </rv>
  <rv s="0">
    <fb>641074</fb>
    <v>2</v>
  </rv>
  <rv s="0">
    <fb>44117</fb>
    <v>0</v>
  </rv>
  <rv s="0">
    <fb>587.79999999999995</fb>
    <v>1</v>
  </rv>
  <rv s="0">
    <fb>593</fb>
    <v>1</v>
  </rv>
  <rv s="0">
    <fb>582.5</fb>
    <v>1</v>
  </rv>
  <rv s="0">
    <fb>121826</fb>
    <v>2</v>
  </rv>
  <rv s="0">
    <fb>36.79</fb>
    <v>1</v>
  </rv>
  <rv s="0">
    <fb>36.81</fb>
    <v>1</v>
  </rv>
  <rv s="0">
    <fb>36.86</fb>
    <v>1</v>
  </rv>
  <rv s="0">
    <fb>36.31</fb>
    <v>1</v>
  </rv>
  <rv s="0">
    <fb>513014</fb>
    <v>2</v>
  </rv>
  <rv s="0">
    <fb>44118</fb>
    <v>0</v>
  </rv>
  <rv s="0">
    <fb>590.9</fb>
    <v>1</v>
  </rv>
  <rv s="0">
    <fb>118846</fb>
    <v>2</v>
  </rv>
  <rv s="0">
    <fb>36.9</fb>
    <v>1</v>
  </rv>
  <rv s="0">
    <fb>37.31</fb>
    <v>1</v>
  </rv>
  <rv s="0">
    <fb>36.47</fb>
    <v>1</v>
  </rv>
  <rv s="0">
    <fb>602201</fb>
    <v>2</v>
  </rv>
  <rv s="0">
    <fb>44119</fb>
    <v>0</v>
  </rv>
  <rv s="0">
    <fb>566.70000000000005</fb>
    <v>1</v>
  </rv>
  <rv s="0">
    <fb>574.5</fb>
    <v>1</v>
  </rv>
  <rv s="0">
    <fb>174113</fb>
    <v>2</v>
  </rv>
  <rv s="0">
    <fb>36.46</fb>
    <v>1</v>
  </rv>
  <rv s="0">
    <fb>1078936</fb>
    <v>2</v>
  </rv>
  <rv s="0">
    <fb>44120</fb>
    <v>0</v>
  </rv>
  <rv s="0">
    <fb>595.5</fb>
    <v>1</v>
  </rv>
  <rv s="0">
    <fb>291897</fb>
    <v>2</v>
  </rv>
  <rv s="0">
    <fb>36</fb>
    <v>1</v>
  </rv>
  <rv s="0">
    <fb>1280510</fb>
    <v>2</v>
  </rv>
  <rv s="0">
    <fb>44123</fb>
    <v>0</v>
  </rv>
  <rv s="0">
    <fb>584.6</fb>
    <v>1</v>
  </rv>
  <rv s="0">
    <fb>104987</fb>
    <v>2</v>
  </rv>
  <rv s="0">
    <fb>36.85</fb>
    <v>1</v>
  </rv>
  <rv s="0">
    <fb>36.6</fb>
    <v>1</v>
  </rv>
  <rv s="0">
    <fb>487502</fb>
    <v>2</v>
  </rv>
  <rv s="0">
    <fb>44124</fb>
    <v>0</v>
  </rv>
  <rv s="0">
    <fb>589</fb>
    <v>1</v>
  </rv>
  <rv s="0">
    <fb>592.9</fb>
    <v>1</v>
  </rv>
  <rv s="0">
    <fb>164029</fb>
    <v>2</v>
  </rv>
  <rv s="0">
    <fb>37.89</fb>
    <v>1</v>
  </rv>
  <rv s="0">
    <fb>37.99</fb>
    <v>1</v>
  </rv>
  <rv s="0">
    <fb>36.729999999999997</fb>
    <v>1</v>
  </rv>
  <rv s="0">
    <fb>956555</fb>
    <v>2</v>
  </rv>
  <rv s="0">
    <fb>44125</fb>
    <v>0</v>
  </rv>
  <rv s="0">
    <fb>591</fb>
    <v>1</v>
  </rv>
  <rv s="0">
    <fb>206366</fb>
    <v>2</v>
  </rv>
  <rv s="0">
    <fb>37.950000000000003</fb>
    <v>1</v>
  </rv>
  <rv s="0">
    <fb>37.409999999999997</fb>
    <v>1</v>
  </rv>
  <rv s="0">
    <fb>941124</fb>
    <v>2</v>
  </rv>
  <rv s="0">
    <fb>44126</fb>
    <v>0</v>
  </rv>
  <rv s="0">
    <fb>574.1</fb>
    <v>1</v>
  </rv>
  <rv s="0">
    <fb>581</fb>
    <v>1</v>
  </rv>
  <rv s="0">
    <fb>194594</fb>
    <v>2</v>
  </rv>
  <rv s="0">
    <fb>37.299999999999997</fb>
    <v>1</v>
  </rv>
  <rv s="0">
    <fb>37.4</fb>
    <v>1</v>
  </rv>
  <rv s="0">
    <fb>37.700000000000003</fb>
    <v>1</v>
  </rv>
  <rv s="0">
    <fb>36.67</fb>
    <v>1</v>
  </rv>
  <rv s="0">
    <fb>742979</fb>
    <v>2</v>
  </rv>
  <rv s="0">
    <fb>44127</fb>
    <v>0</v>
  </rv>
  <rv s="0">
    <fb>556</fb>
    <v>1</v>
  </rv>
  <rv s="0">
    <fb>557.6</fb>
    <v>1</v>
  </rv>
  <rv s="0">
    <fb>564.9</fb>
    <v>1</v>
  </rv>
  <rv s="0">
    <fb>553.5</fb>
    <v>1</v>
  </rv>
  <rv s="0">
    <fb>313137</fb>
    <v>2</v>
  </rv>
  <rv s="0">
    <fb>38.94</fb>
    <v>1</v>
  </rv>
  <rv s="0">
    <fb>37.770000000000003</fb>
    <v>1</v>
  </rv>
  <rv s="0">
    <fb>39.11</fb>
    <v>1</v>
  </rv>
  <rv s="0">
    <fb>37.479999999999997</fb>
    <v>1</v>
  </rv>
  <rv s="0">
    <fb>1643016</fb>
    <v>2</v>
  </rv>
  <rv s="0">
    <fb>44130</fb>
    <v>0</v>
  </rv>
  <rv s="0">
    <fb>549.4</fb>
    <v>1</v>
  </rv>
  <rv s="0">
    <fb>548.20000000000005</fb>
    <v>1</v>
  </rv>
  <rv s="0">
    <fb>556.6</fb>
    <v>1</v>
  </rv>
  <rv s="0">
    <fb>541.5</fb>
    <v>1</v>
  </rv>
  <rv s="0">
    <fb>202616</fb>
    <v>2</v>
  </rv>
  <rv s="0">
    <fb>38.49</fb>
    <v>1</v>
  </rv>
  <rv s="0">
    <fb>38.700000000000003</fb>
    <v>1</v>
  </rv>
  <rv s="0">
    <fb>36.770000000000003</fb>
    <v>1</v>
  </rv>
  <rv s="0">
    <fb>1320002</fb>
    <v>2</v>
  </rv>
  <rv s="0">
    <fb>44131</fb>
    <v>0</v>
  </rv>
  <rv s="0">
    <fb>546.5</fb>
    <v>1</v>
  </rv>
  <rv s="0">
    <fb>547.9</fb>
    <v>1</v>
  </rv>
  <rv s="0">
    <fb>535.4</fb>
    <v>1</v>
  </rv>
  <rv s="0">
    <fb>241242</fb>
    <v>2</v>
  </rv>
  <rv s="0">
    <fb>37</fb>
    <v>1</v>
  </rv>
  <rv s="0">
    <fb>37.44</fb>
    <v>1</v>
  </rv>
  <rv s="0">
    <fb>895873</fb>
    <v>2</v>
  </rv>
  <rv s="0">
    <fb>44132</fb>
    <v>0</v>
  </rv>
  <rv s="0">
    <fb>521.6</fb>
    <v>1</v>
  </rv>
  <rv s="0">
    <fb>532.20000000000005</fb>
    <v>1</v>
  </rv>
  <rv s="0">
    <fb>536.79999999999995</fb>
    <v>1</v>
  </rv>
  <rv s="0">
    <fb>513.79999999999995</fb>
    <v>1</v>
  </rv>
  <rv s="0">
    <fb>370809</fb>
    <v>2</v>
  </rv>
  <rv s="0">
    <fb>34.9</fb>
    <v>1</v>
  </rv>
  <rv s="0">
    <fb>36.21</fb>
    <v>1</v>
  </rv>
  <rv s="0">
    <fb>1375549</fb>
    <v>2</v>
  </rv>
  <rv s="0">
    <fb>44133</fb>
    <v>0</v>
  </rv>
  <rv s="0">
    <fb>520.20000000000005</fb>
    <v>1</v>
  </rv>
  <rv s="0">
    <fb>520.5</fb>
    <v>1</v>
  </rv>
  <rv s="0">
    <fb>525.1</fb>
    <v>1</v>
  </rv>
  <rv s="0">
    <fb>182156</fb>
    <v>2</v>
  </rv>
  <rv s="0">
    <fb>980556</fb>
    <v>2</v>
  </rv>
  <rv s="0">
    <fb>44134</fb>
    <v>0</v>
  </rv>
  <rv s="0">
    <fb>511.2</fb>
    <v>1</v>
  </rv>
  <rv s="0">
    <fb>520.1</fb>
    <v>1</v>
  </rv>
  <rv s="0">
    <fb>510.4</fb>
    <v>1</v>
  </rv>
  <rv s="0">
    <fb>234491</fb>
    <v>2</v>
  </rv>
  <rv s="0">
    <fb>33.64</fb>
    <v>1</v>
  </rv>
  <rv s="0">
    <fb>34.42</fb>
    <v>1</v>
  </rv>
  <rv s="0">
    <fb>33.33</fb>
    <v>1</v>
  </rv>
  <rv s="0">
    <fb>684958</fb>
    <v>2</v>
  </rv>
  <rv s="0">
    <fb>44137</fb>
    <v>0</v>
  </rv>
  <rv s="0">
    <fb>527</fb>
    <v>1</v>
  </rv>
  <rv s="0">
    <fb>531.6</fb>
    <v>1</v>
  </rv>
  <rv s="0">
    <fb>512.9</fb>
    <v>1</v>
  </rv>
  <rv s="0">
    <fb>183012</fb>
    <v>2</v>
  </rv>
  <rv s="0">
    <fb>35.119999999999997</fb>
    <v>1</v>
  </rv>
  <rv s="0">
    <fb>35.270000000000003</fb>
    <v>1</v>
  </rv>
  <rv s="0">
    <fb>708133</fb>
    <v>2</v>
  </rv>
  <rv s="0">
    <fb>44138</fb>
    <v>0</v>
  </rv>
  <rv s="0">
    <fb>543.29999999999995</fb>
    <v>1</v>
  </rv>
  <rv s="0">
    <fb>533</fb>
    <v>1</v>
  </rv>
  <rv s="0">
    <fb>528.4</fb>
    <v>1</v>
  </rv>
  <rv s="0">
    <fb>232229</fb>
    <v>2</v>
  </rv>
  <rv s="0">
    <fb>36.08</fb>
    <v>1</v>
  </rv>
  <rv s="0">
    <fb>837191</fb>
    <v>2</v>
  </rv>
  <rv s="0">
    <fb>44139</fb>
    <v>0</v>
  </rv>
  <rv s="0">
    <fb>553.20000000000005</fb>
    <v>1</v>
  </rv>
  <rv s="0">
    <fb>534.6</fb>
    <v>1</v>
  </rv>
  <rv s="0">
    <fb>554</fb>
    <v>1</v>
  </rv>
  <rv s="0">
    <fb>533.1</fb>
    <v>1</v>
  </rv>
  <rv s="0">
    <fb>206647</fb>
    <v>2</v>
  </rv>
  <rv s="0">
    <fb>36.369999999999997</fb>
    <v>1</v>
  </rv>
  <rv s="0">
    <fb>35.32</fb>
    <v>1</v>
  </rv>
  <rv s="0">
    <fb>1092932</fb>
    <v>2</v>
  </rv>
  <rv s="0">
    <fb>44140</fb>
    <v>0</v>
  </rv>
  <rv s="0">
    <fb>565.1</fb>
    <v>1</v>
  </rv>
  <rv s="0">
    <fb>558</fb>
    <v>1</v>
  </rv>
  <rv s="0">
    <fb>570.20000000000005</fb>
    <v>1</v>
  </rv>
  <rv s="0">
    <fb>555.1</fb>
    <v>1</v>
  </rv>
  <rv s="0">
    <fb>263334</fb>
    <v>2</v>
  </rv>
  <rv s="0">
    <fb>37.82</fb>
    <v>1</v>
  </rv>
  <rv s="0">
    <fb>36.630000000000003</fb>
    <v>1</v>
  </rv>
  <rv s="0">
    <fb>37.94</fb>
    <v>1</v>
  </rv>
  <rv s="0">
    <fb>1181186</fb>
    <v>2</v>
  </rv>
  <rv s="0">
    <fb>44141</fb>
    <v>0</v>
  </rv>
  <rv s="0">
    <fb>567.5</fb>
    <v>1</v>
  </rv>
  <rv s="0">
    <fb>570.5</fb>
    <v>1</v>
  </rv>
  <rv s="0">
    <fb>151733</fb>
    <v>2</v>
  </rv>
  <rv s="0">
    <fb>37.549999999999997</fb>
    <v>1</v>
  </rv>
  <rv s="0">
    <fb>37.83</fb>
    <v>1</v>
  </rv>
  <rv s="0">
    <fb>36.92</fb>
    <v>1</v>
  </rv>
  <rv s="0">
    <fb>568472</fb>
    <v>2</v>
  </rv>
  <rv s="0">
    <fb>44144</fb>
    <v>0</v>
  </rv>
  <rv s="0">
    <fb>601.70000000000005</fb>
    <v>1</v>
  </rv>
  <rv s="0">
    <fb>576.4</fb>
    <v>1</v>
  </rv>
  <rv s="0">
    <fb>615.20000000000005</fb>
    <v>1</v>
  </rv>
  <rv s="0">
    <fb>469354</fb>
    <v>2</v>
  </rv>
  <rv s="0">
    <fb>38.04</fb>
    <v>1</v>
  </rv>
  <rv s="0">
    <fb>40.35</fb>
    <v>1</v>
  </rv>
  <rv s="0">
    <fb>37.92</fb>
    <v>1</v>
  </rv>
  <rv s="0">
    <fb>1948062</fb>
    <v>2</v>
  </rv>
  <rv s="0">
    <fb>44145</fb>
    <v>0</v>
  </rv>
  <rv s="0">
    <fb>611</fb>
    <v>1</v>
  </rv>
  <rv s="0">
    <fb>616</fb>
    <v>1</v>
  </rv>
  <rv s="0">
    <fb>327410</fb>
    <v>2</v>
  </rv>
  <rv s="0">
    <fb>39.71</fb>
    <v>1</v>
  </rv>
  <rv s="0">
    <fb>39.380000000000003</fb>
    <v>1</v>
  </rv>
  <rv s="0">
    <fb>38.799999999999997</fb>
    <v>1</v>
  </rv>
  <rv s="0">
    <fb>1206949</fb>
    <v>2</v>
  </rv>
  <rv s="0">
    <fb>44146</fb>
    <v>0</v>
  </rv>
  <rv s="0">
    <fb>623.4</fb>
    <v>1</v>
  </rv>
  <rv s="0">
    <fb>613.20000000000005</fb>
    <v>1</v>
  </rv>
  <rv s="0">
    <fb>611.9</fb>
    <v>1</v>
  </rv>
  <rv s="0">
    <fb>225802</fb>
    <v>2</v>
  </rv>
  <rv s="0">
    <fb>40.49</fb>
    <v>1</v>
  </rv>
  <rv s="0">
    <fb>39.409999999999997</fb>
    <v>1</v>
  </rv>
  <rv s="0">
    <fb>40.619999999999997</fb>
    <v>1</v>
  </rv>
  <rv s="0">
    <fb>882600</fb>
    <v>2</v>
  </rv>
  <rv s="0">
    <fb>44147</fb>
    <v>0</v>
  </rv>
  <rv s="0">
    <fb>608.70000000000005</fb>
    <v>1</v>
  </rv>
  <rv s="0">
    <fb>616.70000000000005</fb>
    <v>1</v>
  </rv>
  <rv s="0">
    <fb>626.9</fb>
    <v>1</v>
  </rv>
  <rv s="0">
    <fb>606.4</fb>
    <v>1</v>
  </rv>
  <rv s="0">
    <fb>239971</fb>
    <v>2</v>
  </rv>
  <rv s="0">
    <fb>39.69</fb>
    <v>1</v>
  </rv>
  <rv s="0">
    <fb>39.94</fb>
    <v>1</v>
  </rv>
  <rv s="0">
    <fb>712135</fb>
    <v>2</v>
  </rv>
  <rv s="0">
    <fb>44148</fb>
    <v>0</v>
  </rv>
  <rv s="0">
    <fb>609</fb>
    <v>1</v>
  </rv>
  <rv s="0">
    <fb>606</fb>
    <v>1</v>
  </rv>
  <rv s="0">
    <fb>611.6</fb>
    <v>1</v>
  </rv>
  <rv s="0">
    <fb>600.20000000000005</fb>
    <v>1</v>
  </rv>
  <rv s="0">
    <fb>119541</fb>
    <v>2</v>
  </rv>
  <rv s="0">
    <fb>39.81</fb>
    <v>1</v>
  </rv>
  <rv s="0">
    <fb>39.57</fb>
    <v>1</v>
  </rv>
  <rv s="0">
    <fb>525261</fb>
    <v>2</v>
  </rv>
  <rv s="0">
    <fb>44151</fb>
    <v>0</v>
  </rv>
  <rv s="0">
    <fb>619.1</fb>
    <v>1</v>
  </rv>
  <rv s="0">
    <fb>615.9</fb>
    <v>1</v>
  </rv>
  <rv s="0">
    <fb>628.20000000000005</fb>
    <v>1</v>
  </rv>
  <rv s="0">
    <fb>610.5</fb>
    <v>1</v>
  </rv>
  <rv s="0">
    <fb>222343</fb>
    <v>2</v>
  </rv>
  <rv s="0">
    <fb>41.08</fb>
    <v>1</v>
  </rv>
  <rv s="0">
    <fb>40.25</fb>
    <v>1</v>
  </rv>
  <rv s="0">
    <fb>41.25</fb>
    <v>1</v>
  </rv>
  <rv s="0">
    <fb>40.020000000000003</fb>
    <v>1</v>
  </rv>
  <rv s="0">
    <fb>944829</fb>
    <v>2</v>
  </rv>
  <rv s="0">
    <fb>44152</fb>
    <v>0</v>
  </rv>
  <rv s="0">
    <fb>620.1</fb>
    <v>1</v>
  </rv>
  <rv s="0">
    <fb>619.4</fb>
    <v>1</v>
  </rv>
  <rv s="0">
    <fb>622.79999999999995</fb>
    <v>1</v>
  </rv>
  <rv s="0">
    <fb>121255</fb>
    <v>2</v>
  </rv>
  <rv s="0">
    <fb>41.06</fb>
    <v>1</v>
  </rv>
  <rv s="0">
    <fb>40.86</fb>
    <v>1</v>
  </rv>
  <rv s="0">
    <fb>40.85</fb>
    <v>1</v>
  </rv>
  <rv s="0">
    <fb>651551</fb>
    <v>2</v>
  </rv>
  <rv s="0">
    <fb>44153</fb>
    <v>0</v>
  </rv>
  <rv s="0">
    <fb>623.5</fb>
    <v>1</v>
  </rv>
  <rv s="0">
    <fb>620</fb>
    <v>1</v>
  </rv>
  <rv s="0">
    <fb>625.79999999999995</fb>
    <v>1</v>
  </rv>
  <rv s="0">
    <fb>616.9</fb>
    <v>1</v>
  </rv>
  <rv s="0">
    <fb>119388</fb>
    <v>2</v>
  </rv>
  <rv s="0">
    <fb>40.78</fb>
    <v>1</v>
  </rv>
  <rv s="0">
    <fb>40.97</fb>
    <v>1</v>
  </rv>
  <rv s="0">
    <fb>41.34</fb>
    <v>1</v>
  </rv>
  <rv s="0">
    <fb>793611</fb>
    <v>2</v>
  </rv>
  <rv s="0">
    <fb>44154</fb>
    <v>0</v>
  </rv>
  <rv s="0">
    <fb>612</fb>
    <v>1</v>
  </rv>
  <rv s="0">
    <fb>620.6</fb>
    <v>1</v>
  </rv>
  <rv s="0">
    <fb>623.70000000000005</fb>
    <v>1</v>
  </rv>
  <rv s="0">
    <fb>611.5</fb>
    <v>1</v>
  </rv>
  <rv s="0">
    <fb>188625</fb>
    <v>2</v>
  </rv>
  <rv s="0">
    <fb>40.28</fb>
    <v>1</v>
  </rv>
  <rv s="0">
    <fb>41.15</fb>
    <v>1</v>
  </rv>
  <rv s="0">
    <fb>40.200000000000003</fb>
    <v>1</v>
  </rv>
  <rv s="0">
    <fb>559053</fb>
    <v>2</v>
  </rv>
  <rv s="0">
    <fb>44155</fb>
    <v>0</v>
  </rv>
  <rv s="0">
    <fb>613.70000000000005</fb>
    <v>1</v>
  </rv>
  <rv s="0">
    <fb>610.79999999999995</fb>
    <v>1</v>
  </rv>
  <rv s="0">
    <fb>619.5</fb>
    <v>1</v>
  </rv>
  <rv s="0">
    <fb>610</fb>
    <v>1</v>
  </rv>
  <rv s="0">
    <fb>198730</fb>
    <v>2</v>
  </rv>
  <rv s="0">
    <fb>40.58</fb>
    <v>1</v>
  </rv>
  <rv s="0">
    <fb>40.56</fb>
    <v>1</v>
  </rv>
  <rv s="0">
    <fb>591395</fb>
    <v>2</v>
  </rv>
  <rv s="0">
    <fb>44158</fb>
    <v>0</v>
  </rv>
  <rv s="0">
    <fb>617.4</fb>
    <v>1</v>
  </rv>
  <rv s="0">
    <fb>128638</fb>
    <v>2</v>
  </rv>
  <rv s="0">
    <fb>41.69</fb>
    <v>1</v>
  </rv>
  <rv s="0">
    <fb>41.5</fb>
    <v>1</v>
  </rv>
  <rv s="0">
    <fb>42.2</fb>
    <v>1</v>
  </rv>
  <rv s="0">
    <fb>41.39</fb>
    <v>1</v>
  </rv>
  <rv s="0">
    <fb>790759</fb>
    <v>2</v>
  </rv>
  <rv s="0">
    <fb>44159</fb>
    <v>0</v>
  </rv>
  <rv s="0">
    <fb>604.4</fb>
    <v>1</v>
  </rv>
  <rv s="0">
    <fb>614.79999999999995</fb>
    <v>1</v>
  </rv>
  <rv s="0">
    <fb>616.29999999999995</fb>
    <v>1</v>
  </rv>
  <rv s="0">
    <fb>173663</fb>
    <v>2</v>
  </rv>
  <rv s="0">
    <fb>41.97</fb>
    <v>1</v>
  </rv>
  <rv s="0">
    <fb>42.13</fb>
    <v>1</v>
  </rv>
  <rv s="0">
    <fb>42.64</fb>
    <v>1</v>
  </rv>
  <rv s="0">
    <fb>41.68</fb>
    <v>1</v>
  </rv>
  <rv s="0">
    <fb>1327910</fb>
    <v>2</v>
  </rv>
  <rv s="0">
    <fb>44160</fb>
    <v>0</v>
  </rv>
  <rv s="0">
    <fb>604</fb>
    <v>1</v>
  </rv>
  <rv s="0">
    <fb>599.20000000000005</fb>
    <v>1</v>
  </rv>
  <rv s="0">
    <fb>169414</fb>
    <v>2</v>
  </rv>
  <rv s="0">
    <fb>41.9</fb>
    <v>1</v>
  </rv>
  <rv s="0">
    <fb>42.1</fb>
    <v>1</v>
  </rv>
  <rv s="0">
    <fb>42.5</fb>
    <v>1</v>
  </rv>
  <rv s="0">
    <fb>41.83</fb>
    <v>1</v>
  </rv>
  <rv s="0">
    <fb>873250</fb>
    <v>2</v>
  </rv>
  <rv s="0">
    <fb>44161</fb>
    <v>0</v>
  </rv>
  <rv s="0">
    <fb>602.70000000000005</fb>
    <v>1</v>
  </rv>
  <rv s="0">
    <fb>606.79999999999995</fb>
    <v>1</v>
  </rv>
  <rv s="0">
    <fb>607.20000000000005</fb>
    <v>1</v>
  </rv>
  <rv s="0">
    <fb>601.6</fb>
    <v>1</v>
  </rv>
  <rv s="0">
    <fb>107408</fb>
    <v>2</v>
  </rv>
  <rv s="0">
    <fb>41.46</fb>
    <v>1</v>
  </rv>
  <rv s="0">
    <fb>42</fb>
    <v>1</v>
  </rv>
  <rv s="0">
    <fb>41.02</fb>
    <v>1</v>
  </rv>
  <rv s="0">
    <fb>617185</fb>
    <v>2</v>
  </rv>
  <rv s="0">
    <fb>44162</fb>
    <v>0</v>
  </rv>
  <rv s="0">
    <fb>606.20000000000005</fb>
    <v>1</v>
  </rv>
  <rv s="0">
    <fb>609.79999999999995</fb>
    <v>1</v>
  </rv>
  <rv s="0">
    <fb>602</fb>
    <v>1</v>
  </rv>
  <rv s="0">
    <fb>154358</fb>
    <v>2</v>
  </rv>
  <rv s="0">
    <fb>41.01</fb>
    <v>1</v>
  </rv>
  <rv s="0">
    <fb>41.47</fb>
    <v>1</v>
  </rv>
  <rv s="0">
    <fb>41.56</fb>
    <v>1</v>
  </rv>
  <rv s="0">
    <fb>659023</fb>
    <v>2</v>
  </rv>
  <rv s="0">
    <fb>44165</fb>
    <v>0</v>
  </rv>
  <rv s="0">
    <fb>605</fb>
    <v>1</v>
  </rv>
  <rv s="0">
    <fb>603.1</fb>
    <v>1</v>
  </rv>
  <rv s="0">
    <fb>609.29999999999995</fb>
    <v>1</v>
  </rv>
  <rv s="0">
    <fb>241631</fb>
    <v>2</v>
  </rv>
  <rv s="0">
    <fb>40.68</fb>
    <v>1</v>
  </rv>
  <rv s="0">
    <fb>41.4</fb>
    <v>1</v>
  </rv>
  <rv s="0">
    <fb>40.67</fb>
    <v>1</v>
  </rv>
  <rv s="0">
    <fb>1151207</fb>
    <v>2</v>
  </rv>
  <rv s="0">
    <fb>44166</fb>
    <v>0</v>
  </rv>
  <rv s="0">
    <fb>607.9</fb>
    <v>1</v>
  </rv>
  <rv s="0">
    <fb>609.20000000000005</fb>
    <v>1</v>
  </rv>
  <rv s="0">
    <fb>609.70000000000005</fb>
    <v>1</v>
  </rv>
  <rv s="0">
    <fb>603.5</fb>
    <v>1</v>
  </rv>
  <rv s="0">
    <fb>114970</fb>
    <v>2</v>
  </rv>
  <rv s="0">
    <fb>41.09</fb>
    <v>1</v>
  </rv>
  <rv s="0">
    <fb>41.44</fb>
    <v>1</v>
  </rv>
  <rv s="0">
    <fb>363163</fb>
    <v>2</v>
  </rv>
  <rv s="0">
    <fb>44167</fb>
    <v>0</v>
  </rv>
  <rv s="0">
    <fb>601.79999999999995</fb>
    <v>1</v>
  </rv>
  <rv s="0">
    <fb>115415</fb>
    <v>2</v>
  </rv>
  <rv s="0">
    <fb>707344</fb>
    <v>2</v>
  </rv>
  <rv s="0">
    <fb>44168</fb>
    <v>0</v>
  </rv>
  <rv s="0">
    <fb>606.70000000000005</fb>
    <v>1</v>
  </rv>
  <rv s="0">
    <fb>603</fb>
    <v>1</v>
  </rv>
  <rv s="0">
    <fb>123175</fb>
    <v>2</v>
  </rv>
  <rv s="0">
    <fb>42.59</fb>
    <v>1</v>
  </rv>
  <rv s="0">
    <fb>42.78</fb>
    <v>1</v>
  </rv>
  <rv s="0">
    <fb>934680</fb>
    <v>2</v>
  </rv>
  <rv s="0">
    <fb>44169</fb>
    <v>0</v>
  </rv>
  <rv s="0">
    <fb>601.9</fb>
    <v>1</v>
  </rv>
  <rv s="0">
    <fb>607.6</fb>
    <v>1</v>
  </rv>
  <rv s="0">
    <fb>597.70000000000005</fb>
    <v>1</v>
  </rv>
  <rv s="0">
    <fb>133333</fb>
    <v>2</v>
  </rv>
  <rv s="0">
    <fb>43.2</fb>
    <v>1</v>
  </rv>
  <rv s="0">
    <fb>42.34</fb>
    <v>1</v>
  </rv>
  <rv s="0">
    <fb>43.33</fb>
    <v>1</v>
  </rv>
  <rv s="0">
    <fb>42.24</fb>
    <v>1</v>
  </rv>
  <rv s="0">
    <fb>930793</fb>
    <v>2</v>
  </rv>
  <rv s="0">
    <fb>44172</fb>
    <v>0</v>
  </rv>
  <rv s="0">
    <fb>600.70000000000005</fb>
    <v>1</v>
  </rv>
  <rv s="0">
    <fb>178571</fb>
    <v>2</v>
  </rv>
  <rv s="0">
    <fb>44</fb>
    <v>1</v>
  </rv>
  <rv s="0">
    <fb>46</fb>
    <v>1</v>
  </rv>
  <rv s="0">
    <fb>2134898</fb>
    <v>2</v>
  </rv>
  <rv s="0">
    <fb>44173</fb>
    <v>0</v>
  </rv>
  <rv s="0">
    <fb>590.1</fb>
    <v>1</v>
  </rv>
  <rv s="0">
    <fb>151178</fb>
    <v>2</v>
  </rv>
  <rv s="0">
    <fb>44.9</fb>
    <v>1</v>
  </rv>
  <rv s="0">
    <fb>45.07</fb>
    <v>1</v>
  </rv>
  <rv s="0">
    <fb>1092806</fb>
    <v>2</v>
  </rv>
  <rv s="0">
    <fb>44174</fb>
    <v>0</v>
  </rv>
  <rv s="0">
    <fb>574.29999999999995</fb>
    <v>1</v>
  </rv>
  <rv s="0">
    <fb>587.20000000000005</fb>
    <v>1</v>
  </rv>
  <rv s="0">
    <fb>571.9</fb>
    <v>1</v>
  </rv>
  <rv s="0">
    <fb>239532</fb>
    <v>2</v>
  </rv>
  <rv s="0">
    <fb>46.61</fb>
    <v>1</v>
  </rv>
  <rv s="0">
    <fb>45.45</fb>
    <v>1</v>
  </rv>
  <rv s="0">
    <fb>46.97</fb>
    <v>1</v>
  </rv>
  <rv s="0">
    <fb>45.01</fb>
    <v>1</v>
  </rv>
  <rv s="0">
    <fb>1623869</fb>
    <v>2</v>
  </rv>
  <rv s="0">
    <fb>44175</fb>
    <v>0</v>
  </rv>
  <rv s="0">
    <fb>578.79999999999995</fb>
    <v>1</v>
  </rv>
  <rv s="0">
    <fb>571.5</fb>
    <v>1</v>
  </rv>
  <rv s="0">
    <fb>226501</fb>
    <v>2</v>
  </rv>
  <rv s="0">
    <fb>46.46</fb>
    <v>1</v>
  </rv>
  <rv s="0">
    <fb>46.9</fb>
    <v>1</v>
  </rv>
  <rv s="0">
    <fb>46.95</fb>
    <v>1</v>
  </rv>
  <rv s="0">
    <fb>46.07</fb>
    <v>1</v>
  </rv>
  <rv s="0">
    <fb>1084525</fb>
    <v>2</v>
  </rv>
  <rv s="0">
    <fb>44176</fb>
    <v>0</v>
  </rv>
  <rv s="0">
    <fb>573.5</fb>
    <v>1</v>
  </rv>
  <rv s="0">
    <fb>572.5</fb>
    <v>1</v>
  </rv>
  <rv s="0">
    <fb>576.9</fb>
    <v>1</v>
  </rv>
  <rv s="0">
    <fb>235961</fb>
    <v>2</v>
  </rv>
  <rv s="0">
    <fb>47.58</fb>
    <v>1</v>
  </rv>
  <rv s="0">
    <fb>46.01</fb>
    <v>1</v>
  </rv>
  <rv s="0">
    <fb>47.67</fb>
    <v>1</v>
  </rv>
  <rv s="0">
    <fb>1094182</fb>
    <v>2</v>
  </rv>
  <rv s="0">
    <fb>44179</fb>
    <v>0</v>
  </rv>
  <rv s="0">
    <fb>564.1</fb>
    <v>1</v>
  </rv>
  <rv s="0">
    <fb>574.6</fb>
    <v>1</v>
  </rv>
  <rv s="0">
    <fb>290526</fb>
    <v>2</v>
  </rv>
  <rv s="0">
    <fb>47.88</fb>
    <v>1</v>
  </rv>
  <rv s="0">
    <fb>47.9</fb>
    <v>1</v>
  </rv>
  <rv s="0">
    <fb>48.25</fb>
    <v>1</v>
  </rv>
  <rv s="0">
    <fb>47.05</fb>
    <v>1</v>
  </rv>
  <rv s="0">
    <fb>793172</fb>
    <v>2</v>
  </rv>
  <rv s="0">
    <fb>44180</fb>
    <v>0</v>
  </rv>
  <rv s="0">
    <fb>573.20000000000005</fb>
    <v>1</v>
  </rv>
  <rv s="0">
    <fb>563.9</fb>
    <v>1</v>
  </rv>
  <rv s="0">
    <fb>245735</fb>
    <v>2</v>
  </rv>
  <rv s="0">
    <fb>48.8</fb>
    <v>1</v>
  </rv>
  <rv s="0">
    <fb>47.71</fb>
    <v>1</v>
  </rv>
  <rv s="0">
    <fb>48.98</fb>
    <v>1</v>
  </rv>
  <rv s="0">
    <fb>843510</fb>
    <v>2</v>
  </rv>
  <rv s="0">
    <fb>44181</fb>
    <v>0</v>
  </rv>
  <rv s="0">
    <fb>556.29999999999995</fb>
    <v>1</v>
  </rv>
  <rv s="0">
    <fb>539</fb>
    <v>1</v>
  </rv>
  <rv s="0">
    <fb>427399</fb>
    <v>2</v>
  </rv>
  <rv s="0">
    <fb>48.71</fb>
    <v>1</v>
  </rv>
  <rv s="0">
    <fb>49</fb>
    <v>1</v>
  </rv>
  <rv s="0">
    <fb>49.24</fb>
    <v>1</v>
  </rv>
  <rv s="0">
    <fb>48.44</fb>
    <v>1</v>
  </rv>
  <rv s="0">
    <fb>968756</fb>
    <v>2</v>
  </rv>
  <rv s="0">
    <fb>44182</fb>
    <v>0</v>
  </rv>
  <rv s="0">
    <fb>572.1</fb>
    <v>1</v>
  </rv>
  <rv s="0">
    <fb>575.20000000000005</fb>
    <v>1</v>
  </rv>
  <rv s="0">
    <fb>263148</fb>
    <v>2</v>
  </rv>
  <rv s="0">
    <fb>49.03</fb>
    <v>1</v>
  </rv>
  <rv s="0">
    <fb>49.55</fb>
    <v>1</v>
  </rv>
  <rv s="0">
    <fb>48.6</fb>
    <v>1</v>
  </rv>
  <rv s="0">
    <fb>948149</fb>
    <v>2</v>
  </rv>
  <rv s="0">
    <fb>44183</fb>
    <v>0</v>
  </rv>
  <rv s="0">
    <fb>570.29999999999995</fb>
    <v>1</v>
  </rv>
  <rv s="0">
    <fb>571.79999999999995</fb>
    <v>1</v>
  </rv>
  <rv s="0">
    <fb>469576</fb>
    <v>2</v>
  </rv>
  <rv s="0">
    <fb>48.5</fb>
    <v>1</v>
  </rv>
  <rv s="0">
    <fb>48.55</fb>
    <v>1</v>
  </rv>
  <rv s="0">
    <fb>49.12</fb>
    <v>1</v>
  </rv>
  <rv s="0">
    <fb>48.31</fb>
    <v>1</v>
  </rv>
  <rv s="0">
    <fb>1163548</fb>
    <v>2</v>
  </rv>
  <rv s="0">
    <fb>44186</fb>
    <v>0</v>
  </rv>
  <rv s="0">
    <fb>545.70000000000005</fb>
    <v>1</v>
  </rv>
  <rv s="0">
    <fb>555.5</fb>
    <v>1</v>
  </rv>
  <rv s="0">
    <fb>540.79999999999995</fb>
    <v>1</v>
  </rv>
  <rv s="0">
    <fb>172301</fb>
    <v>2</v>
  </rv>
  <rv s="0">
    <fb>47.56</fb>
    <v>1</v>
  </rv>
  <rv s="0">
    <fb>47.91</fb>
    <v>1</v>
  </rv>
  <rv s="0">
    <fb>48.1</fb>
    <v>1</v>
  </rv>
  <rv s="0">
    <fb>47.18</fb>
    <v>1</v>
  </rv>
  <rv s="0">
    <fb>882279</fb>
    <v>2</v>
  </rv>
  <rv s="0">
    <fb>44187</fb>
    <v>0</v>
  </rv>
  <rv s="0">
    <fb>548.70000000000005</fb>
    <v>1</v>
  </rv>
  <rv s="0">
    <fb>560.79999999999995</fb>
    <v>1</v>
  </rv>
  <rv s="0">
    <fb>546.4</fb>
    <v>1</v>
  </rv>
  <rv s="0">
    <fb>172559</fb>
    <v>2</v>
  </rv>
  <rv s="0">
    <fb>48.38</fb>
    <v>1</v>
  </rv>
  <rv s="0">
    <fb>47.8</fb>
    <v>1</v>
  </rv>
  <rv s="0">
    <fb>48.73</fb>
    <v>1</v>
  </rv>
  <rv s="0">
    <fb>47.57</fb>
    <v>1</v>
  </rv>
  <rv s="0">
    <fb>796385</fb>
    <v>2</v>
  </rv>
  <rv s="0">
    <fb>44188</fb>
    <v>0</v>
  </rv>
  <rv s="0">
    <fb>558.29999999999995</fb>
    <v>1</v>
  </rv>
  <rv s="0">
    <fb>560</fb>
    <v>1</v>
  </rv>
  <rv s="0">
    <fb>114885</fb>
    <v>2</v>
  </rv>
  <rv s="0">
    <fb>48.21</fb>
    <v>1</v>
  </rv>
  <rv s="0">
    <fb>48.69</fb>
    <v>1</v>
  </rv>
  <rv s="0">
    <fb>48.87</fb>
    <v>1</v>
  </rv>
  <rv s="0">
    <fb>48.08</fb>
    <v>1</v>
  </rv>
  <rv s="0">
    <fb>405890</fb>
    <v>2</v>
  </rv>
  <rv s="0">
    <fb>44189</fb>
    <v>0</v>
  </rv>
  <rv s="0">
    <fb>552.70000000000005</fb>
    <v>1</v>
  </rv>
  <rv s="0">
    <fb>558.1</fb>
    <v>1</v>
  </rv>
  <rv s="0">
    <fb>559.6</fb>
    <v>1</v>
  </rv>
  <rv s="0">
    <fb>552.20000000000005</fb>
    <v>1</v>
  </rv>
  <rv s="0">
    <fb>30846</fb>
    <v>2</v>
  </rv>
  <rv s="0">
    <fb>44193</fb>
    <v>0</v>
  </rv>
  <rv s="0">
    <fb>49.73</fb>
    <v>1</v>
  </rv>
  <rv s="0">
    <fb>49.89</fb>
    <v>1</v>
  </rv>
  <rv s="0">
    <fb>601188</fb>
    <v>2</v>
  </rv>
  <rv s="0">
    <fb>156244</fb>
    <v>2</v>
  </rv>
  <rv s="0">
    <fb>44194</fb>
    <v>0</v>
  </rv>
  <rv s="0">
    <fb>50.3</fb>
    <v>1</v>
  </rv>
  <rv s="0">
    <fb>49.95</fb>
    <v>1</v>
  </rv>
  <rv s="0">
    <fb>50.42</fb>
    <v>1</v>
  </rv>
  <rv s="0">
    <fb>49.4</fb>
    <v>1</v>
  </rv>
  <rv s="0">
    <fb>658618</fb>
    <v>2</v>
  </rv>
  <rv s="0">
    <fb>577.5</fb>
    <v>1</v>
  </rv>
  <rv s="0">
    <fb>135269</fb>
    <v>2</v>
  </rv>
  <rv s="0">
    <fb>44195</fb>
    <v>0</v>
  </rv>
  <rv s="0">
    <fb>50.14</fb>
    <v>1</v>
  </rv>
  <rv s="0">
    <fb>50.4</fb>
    <v>1</v>
  </rv>
  <rv s="0">
    <fb>50.48</fb>
    <v>1</v>
  </rv>
  <rv s="0">
    <fb>49.87</fb>
    <v>1</v>
  </rv>
  <rv s="0">
    <fb>353603</fb>
    <v>2</v>
  </rv>
  <rv s="0">
    <fb>591.6</fb>
    <v>1</v>
  </rv>
  <rv s="0">
    <fb>179344</fb>
    <v>2</v>
  </rv>
  <rv s="0">
    <fb>44200</fb>
    <v>0</v>
  </rv>
  <rv s="0">
    <fb>50</fb>
    <v>1</v>
  </rv>
  <rv s="0">
    <fb>50.26</fb>
    <v>1</v>
  </rv>
  <rv s="0">
    <fb>50.62</fb>
    <v>1</v>
  </rv>
  <rv s="0">
    <fb>49.81</fb>
    <v>1</v>
  </rv>
  <rv s="0">
    <fb>623046</fb>
    <v>2</v>
  </rv>
  <rv s="0">
    <fb>44196</fb>
    <v>0</v>
  </rv>
  <rv s="0">
    <fb>594.4</fb>
    <v>1</v>
  </rv>
  <rv s="0">
    <fb>587.9</fb>
    <v>1</v>
  </rv>
  <rv s="0">
    <fb>595.20000000000005</fb>
    <v>1</v>
  </rv>
  <rv s="0">
    <fb>64795</fb>
    <v>2</v>
  </rv>
  <rv s="0">
    <fb>44201</fb>
    <v>0</v>
  </rv>
  <rv s="0">
    <fb>48.62</fb>
    <v>1</v>
  </rv>
  <rv s="0">
    <fb>50.2</fb>
    <v>1</v>
  </rv>
  <rv s="0">
    <fb>48.46</fb>
    <v>1</v>
  </rv>
  <rv s="0">
    <fb>1116915</fb>
    <v>2</v>
  </rv>
  <rv s="0">
    <fb>580.70000000000005</fb>
    <v>1</v>
  </rv>
  <rv s="0">
    <fb>598.5</fb>
    <v>1</v>
  </rv>
  <rv s="0">
    <fb>181694</fb>
    <v>2</v>
  </rv>
  <rv s="0">
    <fb>44202</fb>
    <v>0</v>
  </rv>
  <rv s="0">
    <fb>48.64</fb>
    <v>1</v>
  </rv>
  <rv s="0">
    <fb>48.99</fb>
    <v>1</v>
  </rv>
  <rv s="0">
    <fb>48.17</fb>
    <v>1</v>
  </rv>
  <rv s="0">
    <fb>679623</fb>
    <v>2</v>
  </rv>
  <rv s="0">
    <fb>568.6</fb>
    <v>1</v>
  </rv>
  <rv s="0">
    <fb>169811</fb>
    <v>2</v>
  </rv>
  <rv s="0">
    <fb>44203</fb>
    <v>0</v>
  </rv>
  <rv s="0">
    <fb>47.82</fb>
    <v>1</v>
  </rv>
  <rv s="0">
    <fb>48.85</fb>
    <v>1</v>
  </rv>
  <rv s="0">
    <fb>920640</fb>
    <v>2</v>
  </rv>
  <rv s="0">
    <fb>574.9</fb>
    <v>1</v>
  </rv>
  <rv s="0">
    <fb>567.70000000000005</fb>
    <v>1</v>
  </rv>
  <rv s="0">
    <fb>164883</fb>
    <v>2</v>
  </rv>
  <rv s="0">
    <fb>44204</fb>
    <v>0</v>
  </rv>
  <rv s="0">
    <fb>48.06</fb>
    <v>1</v>
  </rv>
  <rv s="0">
    <fb>48.33</fb>
    <v>1</v>
  </rv>
  <rv s="0">
    <fb>47.68</fb>
    <v>1</v>
  </rv>
  <rv s="0">
    <fb>971009</fb>
    <v>2</v>
  </rv>
  <rv s="0">
    <fb>577.4</fb>
    <v>1</v>
  </rv>
  <rv s="0">
    <fb>127837</fb>
    <v>2</v>
  </rv>
  <rv s="0">
    <fb>44207</fb>
    <v>0</v>
  </rv>
  <rv s="0">
    <fb>48</fb>
    <v>1</v>
  </rv>
  <rv s="0">
    <fb>47.76</fb>
    <v>1</v>
  </rv>
  <rv s="0">
    <fb>48.18</fb>
    <v>1</v>
  </rv>
  <rv s="0">
    <fb>47.48</fb>
    <v>1</v>
  </rv>
  <rv s="0">
    <fb>779555</fb>
    <v>2</v>
  </rv>
  <rv s="0">
    <fb>586.29999999999995</fb>
    <v>1</v>
  </rv>
  <rv s="0">
    <fb>592.6</fb>
    <v>1</v>
  </rv>
  <rv s="0">
    <fb>581.6</fb>
    <v>1</v>
  </rv>
  <rv s="0">
    <fb>138830</fb>
    <v>2</v>
  </rv>
  <rv s="0">
    <fb>44208</fb>
    <v>0</v>
  </rv>
  <rv s="0">
    <fb>47.04</fb>
    <v>1</v>
  </rv>
  <rv s="0">
    <fb>46.91</fb>
    <v>1</v>
  </rv>
  <rv s="0">
    <fb>598721</fb>
    <v>2</v>
  </rv>
  <rv s="0">
    <fb>589.1</fb>
    <v>1</v>
  </rv>
  <rv s="0">
    <fb>113552</fb>
    <v>2</v>
  </rv>
  <rv s="0">
    <fb>44209</fb>
    <v>0</v>
  </rv>
  <rv s="0">
    <fb>48.15</fb>
    <v>1</v>
  </rv>
  <rv s="0">
    <fb>47.2</fb>
    <v>1</v>
  </rv>
  <rv s="0">
    <fb>859462</fb>
    <v>2</v>
  </rv>
  <rv s="0">
    <fb>585.29999999999995</fb>
    <v>1</v>
  </rv>
  <rv s="0">
    <fb>155599</fb>
    <v>2</v>
  </rv>
  <rv s="0">
    <fb>44210</fb>
    <v>0</v>
  </rv>
  <rv s="0">
    <fb>47.78</fb>
    <v>1</v>
  </rv>
  <rv s="0">
    <fb>48.3</fb>
    <v>1</v>
  </rv>
  <rv s="0">
    <fb>47.6</fb>
    <v>1</v>
  </rv>
  <rv s="0">
    <fb>657222</fb>
    <v>2</v>
  </rv>
  <rv s="0">
    <fb>580.1</fb>
    <v>1</v>
  </rv>
  <rv s="0">
    <fb>120015</fb>
    <v>2</v>
  </rv>
  <rv s="0">
    <fb>44211</fb>
    <v>0</v>
  </rv>
  <rv s="0">
    <fb>47.35</fb>
    <v>1</v>
  </rv>
  <rv s="0">
    <fb>48.01</fb>
    <v>1</v>
  </rv>
  <rv s="0">
    <fb>46.92</fb>
    <v>1</v>
  </rv>
  <rv s="0">
    <fb>485197</fb>
    <v>2</v>
  </rv>
  <rv s="0">
    <fb>140293</fb>
    <v>2</v>
  </rv>
  <rv s="0">
    <fb>44214</fb>
    <v>0</v>
  </rv>
  <rv s="0">
    <fb>48.43</fb>
    <v>1</v>
  </rv>
  <rv s="0">
    <fb>47.37</fb>
    <v>1</v>
  </rv>
  <rv s="0">
    <fb>523491</fb>
    <v>2</v>
  </rv>
  <rv s="0">
    <fb>556.1</fb>
    <v>1</v>
  </rv>
  <rv s="0">
    <fb>207837</fb>
    <v>2</v>
  </rv>
  <rv s="0">
    <fb>44215</fb>
    <v>0</v>
  </rv>
  <rv s="0">
    <fb>47.65</fb>
    <v>1</v>
  </rv>
  <rv s="0">
    <fb>48.53</fb>
    <v>1</v>
  </rv>
  <rv s="0">
    <fb>47.47</fb>
    <v>1</v>
  </rv>
  <rv s="0">
    <fb>536282</fb>
    <v>2</v>
  </rv>
  <rv s="0">
    <fb>565.9</fb>
    <v>1</v>
  </rv>
  <rv s="0">
    <fb>81171</fb>
    <v>2</v>
  </rv>
  <rv s="0">
    <fb>44216</fb>
    <v>0</v>
  </rv>
  <rv s="0">
    <fb>48.67</fb>
    <v>1</v>
  </rv>
  <rv s="0">
    <fb>49.04</fb>
    <v>1</v>
  </rv>
  <rv s="0">
    <fb>695817</fb>
    <v>2</v>
  </rv>
  <rv s="0">
    <fb>541</fb>
    <v>1</v>
  </rv>
  <rv s="0">
    <fb>246687</fb>
    <v>2</v>
  </rv>
  <rv s="0">
    <fb>44217</fb>
    <v>0</v>
  </rv>
  <rv s="0">
    <fb>49.59</fb>
    <v>1</v>
  </rv>
  <rv s="0">
    <fb>49.71</fb>
    <v>1</v>
  </rv>
  <rv s="0">
    <fb>48.88</fb>
    <v>1</v>
  </rv>
  <rv s="0">
    <fb>737426</fb>
    <v>2</v>
  </rv>
  <rv s="0">
    <fb>556.70000000000005</fb>
    <v>1</v>
  </rv>
  <rv s="0">
    <fb>551</fb>
    <v>1</v>
  </rv>
  <rv s="0">
    <fb>562.29999999999995</fb>
    <v>1</v>
  </rv>
  <rv s="0">
    <fb>550.20000000000005</fb>
    <v>1</v>
  </rv>
  <rv s="0">
    <fb>155785</fb>
    <v>2</v>
  </rv>
  <rv s="0">
    <fb>44218</fb>
    <v>0</v>
  </rv>
  <rv s="0">
    <fb>49.5</fb>
    <v>1</v>
  </rv>
  <rv s="0">
    <fb>49.57</fb>
    <v>1</v>
  </rv>
  <rv s="0">
    <fb>48.24</fb>
    <v>1</v>
  </rv>
  <rv s="0">
    <fb>592520</fb>
    <v>2</v>
  </rv>
  <rv s="0">
    <fb>560.29999999999995</fb>
    <v>1</v>
  </rv>
  <rv s="0">
    <fb>563.4</fb>
    <v>1</v>
  </rv>
  <rv s="0">
    <fb>547.1</fb>
    <v>1</v>
  </rv>
  <rv s="0">
    <fb>179869</fb>
    <v>2</v>
  </rv>
  <rv s="0">
    <fb>44221</fb>
    <v>0</v>
  </rv>
  <rv s="0">
    <fb>47.34</fb>
    <v>1</v>
  </rv>
  <rv s="0">
    <fb>47.3</fb>
    <v>1</v>
  </rv>
  <rv s="0">
    <fb>547777</fb>
    <v>2</v>
  </rv>
  <rv s="0">
    <fb>544</fb>
    <v>1</v>
  </rv>
  <rv s="0">
    <fb>541.6</fb>
    <v>1</v>
  </rv>
  <rv s="0">
    <fb>187984</fb>
    <v>2</v>
  </rv>
  <rv s="0">
    <fb>44222</fb>
    <v>0</v>
  </rv>
  <rv s="0">
    <fb>47.07</fb>
    <v>1</v>
  </rv>
  <rv s="0">
    <fb>571676</fb>
    <v>2</v>
  </rv>
  <rv s="0">
    <fb>245237</fb>
    <v>2</v>
  </rv>
  <rv s="0">
    <fb>44223</fb>
    <v>0</v>
  </rv>
  <rv s="0">
    <fb>47.26</fb>
    <v>1</v>
  </rv>
  <rv s="0">
    <fb>48.26</fb>
    <v>1</v>
  </rv>
  <rv s="0">
    <fb>48.61</fb>
    <v>1</v>
  </rv>
  <rv s="0">
    <fb>46.79</fb>
    <v>1</v>
  </rv>
  <rv s="0">
    <fb>907015</fb>
    <v>2</v>
  </rv>
  <rv s="0">
    <fb>534.9</fb>
    <v>1</v>
  </rv>
  <rv s="0">
    <fb>191361</fb>
    <v>2</v>
  </rv>
  <rv s="0">
    <fb>44224</fb>
    <v>0</v>
  </rv>
  <rv s="0">
    <fb>48.09</fb>
    <v>1</v>
  </rv>
  <rv s="0">
    <fb>46.8</fb>
    <v>1</v>
  </rv>
  <rv s="0">
    <fb>46.71</fb>
    <v>1</v>
  </rv>
  <rv s="0">
    <fb>554180</fb>
    <v>2</v>
  </rv>
  <rv s="0">
    <fb>531.79999999999995</fb>
    <v>1</v>
  </rv>
  <rv s="0">
    <fb>248850</fb>
    <v>2</v>
  </rv>
  <rv s="0">
    <fb>44225</fb>
    <v>0</v>
  </rv>
  <rv s="0">
    <fb>47.06</fb>
    <v>1</v>
  </rv>
  <rv s="0">
    <fb>648767</fb>
    <v>2</v>
  </rv>
  <rv s="0">
    <fb>538</fb>
    <v>1</v>
  </rv>
  <rv s="0">
    <fb>537.20000000000005</fb>
    <v>1</v>
  </rv>
  <rv s="0">
    <fb>210815</fb>
    <v>2</v>
  </rv>
  <rv s="0">
    <fb>44228</fb>
    <v>0</v>
  </rv>
  <rv s="0">
    <fb>47.46</fb>
    <v>1</v>
  </rv>
  <rv s="0">
    <fb>46.93</fb>
    <v>1</v>
  </rv>
  <rv s="0">
    <fb>47.74</fb>
    <v>1</v>
  </rv>
  <rv s="0">
    <fb>46.81</fb>
    <v>1</v>
  </rv>
  <rv s="0">
    <fb>654892</fb>
    <v>2</v>
  </rv>
  <rv s="0">
    <fb>547.70000000000005</fb>
    <v>1</v>
  </rv>
  <rv s="0">
    <fb>552.4</fb>
    <v>1</v>
  </rv>
  <rv s="0">
    <fb>240688</fb>
    <v>2</v>
  </rv>
  <rv s="0">
    <fb>44229</fb>
    <v>0</v>
  </rv>
  <rv s="0">
    <fb>47.92</fb>
    <v>1</v>
  </rv>
  <rv s="0">
    <fb>47.97</fb>
    <v>1</v>
  </rv>
  <rv s="0">
    <fb>47.45</fb>
    <v>1</v>
  </rv>
  <rv s="0">
    <fb>815447</fb>
    <v>2</v>
  </rv>
  <rv s="0">
    <fb>543</fb>
    <v>1</v>
  </rv>
  <rv s="0">
    <fb>548.79999999999995</fb>
    <v>1</v>
  </rv>
  <rv s="0">
    <fb>537.4</fb>
    <v>1</v>
  </rv>
  <rv s="0">
    <fb>177023</fb>
    <v>2</v>
  </rv>
  <rv s="0">
    <fb>44230</fb>
    <v>0</v>
  </rv>
  <rv s="0">
    <fb>47.93</fb>
    <v>1</v>
  </rv>
  <rv s="0">
    <fb>48.89</fb>
    <v>1</v>
  </rv>
  <rv s="0">
    <fb>49.21</fb>
    <v>1</v>
  </rv>
  <rv s="0">
    <fb>47.86</fb>
    <v>1</v>
  </rv>
  <rv s="0">
    <fb>606640</fb>
    <v>2</v>
  </rv>
  <rv s="0">
    <fb>549.20000000000005</fb>
    <v>1</v>
  </rv>
  <rv s="0">
    <fb>548.5</fb>
    <v>1</v>
  </rv>
  <rv s="0">
    <fb>555.79999999999995</fb>
    <v>1</v>
  </rv>
  <rv s="0">
    <fb>303942</fb>
    <v>2</v>
  </rv>
  <rv s="0">
    <fb>44231</fb>
    <v>0</v>
  </rv>
  <rv s="0">
    <fb>50.02</fb>
    <v>1</v>
  </rv>
  <rv s="0">
    <fb>50.1</fb>
    <v>1</v>
  </rv>
  <rv s="0">
    <fb>1070314</fb>
    <v>2</v>
  </rv>
  <rv s="0">
    <fb>543.20000000000005</fb>
    <v>1</v>
  </rv>
  <rv s="0">
    <fb>541.70000000000005</fb>
    <v>1</v>
  </rv>
  <rv s="0">
    <fb>263868</fb>
    <v>2</v>
  </rv>
  <rv s="0">
    <fb>44232</fb>
    <v>0</v>
  </rv>
  <rv s="0">
    <fb>50.84</fb>
    <v>1</v>
  </rv>
  <rv s="0">
    <fb>51.4</fb>
    <v>1</v>
  </rv>
  <rv s="0">
    <fb>49.94</fb>
    <v>1</v>
  </rv>
  <rv s="0">
    <fb>937268</fb>
    <v>2</v>
  </rv>
  <rv s="0">
    <fb>542.1</fb>
    <v>1</v>
  </rv>
  <rv s="0">
    <fb>541.9</fb>
    <v>1</v>
  </rv>
  <rv s="0">
    <fb>545.5</fb>
    <v>1</v>
  </rv>
  <rv s="0">
    <fb>538.1</fb>
    <v>1</v>
  </rv>
  <rv s="0">
    <fb>185921</fb>
    <v>2</v>
  </rv>
  <rv s="0">
    <fb>44235</fb>
    <v>0</v>
  </rv>
  <rv s="0">
    <fb>51.58</fb>
    <v>1</v>
  </rv>
  <rv s="0">
    <fb>51.14</fb>
    <v>1</v>
  </rv>
  <rv s="0">
    <fb>51.72</fb>
    <v>1</v>
  </rv>
  <rv s="0">
    <fb>50.92</fb>
    <v>1</v>
  </rv>
  <rv s="0">
    <fb>755439</fb>
    <v>2</v>
  </rv>
  <rv s="0">
    <fb>549</fb>
    <v>1</v>
  </rv>
  <rv s="0">
    <fb>543.6</fb>
    <v>1</v>
  </rv>
  <rv s="0">
    <fb>560.5</fb>
    <v>1</v>
  </rv>
  <rv s="0">
    <fb>543.4</fb>
    <v>1</v>
  </rv>
  <rv s="0">
    <fb>258096</fb>
    <v>2</v>
  </rv>
  <rv s="0">
    <fb>44236</fb>
    <v>0</v>
  </rv>
  <rv s="0">
    <fb>52.12</fb>
    <v>1</v>
  </rv>
  <rv s="0">
    <fb>51.8</fb>
    <v>1</v>
  </rv>
  <rv s="0">
    <fb>52.32</fb>
    <v>1</v>
  </rv>
  <rv s="0">
    <fb>51.62</fb>
    <v>1</v>
  </rv>
  <rv s="0">
    <fb>657479</fb>
    <v>2</v>
  </rv>
  <rv s="0">
    <fb>547</fb>
    <v>1</v>
  </rv>
  <rv s="0">
    <fb>553.1</fb>
    <v>1</v>
  </rv>
  <rv s="0">
    <fb>546</fb>
    <v>1</v>
  </rv>
  <rv s="0">
    <fb>157050</fb>
    <v>2</v>
  </rv>
  <rv s="0">
    <fb>44237</fb>
    <v>0</v>
  </rv>
  <rv s="0">
    <fb>51.66</fb>
    <v>1</v>
  </rv>
  <rv s="0">
    <fb>52.34</fb>
    <v>1</v>
  </rv>
  <rv s="0">
    <fb>52.68</fb>
    <v>1</v>
  </rv>
  <rv s="0">
    <fb>51.54</fb>
    <v>1</v>
  </rv>
  <rv s="0">
    <fb>625629</fb>
    <v>2</v>
  </rv>
  <rv s="0">
    <fb>548</fb>
    <v>1</v>
  </rv>
  <rv s="0">
    <fb>558.9</fb>
    <v>1</v>
  </rv>
  <rv s="0">
    <fb>182091</fb>
    <v>2</v>
  </rv>
  <rv s="0">
    <fb>44238</fb>
    <v>0</v>
  </rv>
  <rv s="0">
    <fb>51.98</fb>
    <v>1</v>
  </rv>
  <rv s="0">
    <fb>51.84</fb>
    <v>1</v>
  </rv>
  <rv s="0">
    <fb>52.08</fb>
    <v>1</v>
  </rv>
  <rv s="0">
    <fb>51.6</fb>
    <v>1</v>
  </rv>
  <rv s="0">
    <fb>356607</fb>
    <v>2</v>
  </rv>
  <rv s="0">
    <fb>558.20000000000005</fb>
    <v>1</v>
  </rv>
  <rv s="0">
    <fb>158135</fb>
    <v>2</v>
  </rv>
  <rv s="0">
    <fb>44239</fb>
    <v>0</v>
  </rv>
  <rv s="0">
    <fb>51.24</fb>
    <v>1</v>
  </rv>
  <rv s="0">
    <fb>51.78</fb>
    <v>1</v>
  </rv>
  <rv s="0">
    <fb>52.24</fb>
    <v>1</v>
  </rv>
  <rv s="0">
    <fb>51.12</fb>
    <v>1</v>
  </rv>
  <rv s="0">
    <fb>566259</fb>
    <v>2</v>
  </rv>
  <rv s="0">
    <fb>552.29999999999995</fb>
    <v>1</v>
  </rv>
  <rv s="0">
    <fb>140082</fb>
    <v>2</v>
  </rv>
  <rv s="0">
    <fb>44242</fb>
    <v>0</v>
  </rv>
  <rv s="0">
    <fb>52.2</fb>
    <v>1</v>
  </rv>
  <rv s="0">
    <fb>51.28</fb>
    <v>1</v>
  </rv>
  <rv s="0">
    <fb>493298</fb>
    <v>2</v>
  </rv>
  <rv s="0">
    <fb>552</fb>
    <v>1</v>
  </rv>
  <rv s="0">
    <fb>541.4</fb>
    <v>1</v>
  </rv>
  <rv s="0">
    <fb>164820</fb>
    <v>2</v>
  </rv>
  <rv s="0">
    <fb>44243</fb>
    <v>0</v>
  </rv>
  <rv s="0">
    <fb>51.82</fb>
    <v>1</v>
  </rv>
  <rv s="0">
    <fb>52.14</fb>
    <v>1</v>
  </rv>
  <rv s="0">
    <fb>52.38</fb>
    <v>1</v>
  </rv>
  <rv s="0">
    <fb>488659</fb>
    <v>2</v>
  </rv>
  <rv s="0">
    <fb>550.6</fb>
    <v>1</v>
  </rv>
  <rv s="0">
    <fb>232703</fb>
    <v>2</v>
  </rv>
  <rv s="0">
    <fb>44244</fb>
    <v>0</v>
  </rv>
  <rv s="0">
    <fb>50.64</fb>
    <v>1</v>
  </rv>
  <rv s="0">
    <fb>51.46</fb>
    <v>1</v>
  </rv>
  <rv s="0">
    <fb>51.7</fb>
    <v>1</v>
  </rv>
  <rv s="0">
    <fb>50.38</fb>
    <v>1</v>
  </rv>
  <rv s="0">
    <fb>875559</fb>
    <v>2</v>
  </rv>
  <rv s="0">
    <fb>565.29999999999995</fb>
    <v>1</v>
  </rv>
  <rv s="0">
    <fb>562.6</fb>
    <v>1</v>
  </rv>
  <rv s="0">
    <fb>233663</fb>
    <v>2</v>
  </rv>
  <rv s="0">
    <fb>44245</fb>
    <v>0</v>
  </rv>
  <rv s="0">
    <fb>50.58</fb>
    <v>1</v>
  </rv>
  <rv s="0">
    <fb>49.36</fb>
    <v>1</v>
  </rv>
  <rv s="0">
    <fb>646850</fb>
    <v>2</v>
  </rv>
  <rv s="0">
    <fb>524.9</fb>
    <v>1</v>
  </rv>
  <rv s="0">
    <fb>533.70000000000005</fb>
    <v>1</v>
  </rv>
  <rv s="0">
    <fb>827810</fb>
    <v>2</v>
  </rv>
  <rv s="0">
    <fb>44246</fb>
    <v>0</v>
  </rv>
  <rv s="0">
    <fb>53.32</fb>
    <v>1</v>
  </rv>
  <rv s="0">
    <fb>53</fb>
    <v>1</v>
  </rv>
  <rv s="0">
    <fb>54.44</fb>
    <v>1</v>
  </rv>
  <rv s="0">
    <fb>2189364</fb>
    <v>2</v>
  </rv>
  <rv s="0">
    <fb>532.79999999999995</fb>
    <v>1</v>
  </rv>
  <rv s="0">
    <fb>535.9</fb>
    <v>1</v>
  </rv>
  <rv s="0">
    <fb>524.4</fb>
    <v>1</v>
  </rv>
  <rv s="0">
    <fb>335810</fb>
    <v>2</v>
  </rv>
  <rv s="0">
    <fb>44249</fb>
    <v>0</v>
  </rv>
  <rv s="0">
    <fb>51.9</fb>
    <v>1</v>
  </rv>
  <rv s="0">
    <fb>53.02</fb>
    <v>1</v>
  </rv>
  <rv s="0">
    <fb>53.3</fb>
    <v>1</v>
  </rv>
  <rv s="0">
    <fb>51.76</fb>
    <v>1</v>
  </rv>
  <rv s="0">
    <fb>806125</fb>
    <v>2</v>
  </rv>
  <rv s="0">
    <fb>528</fb>
    <v>1</v>
  </rv>
  <rv s="0">
    <fb>533.20000000000005</fb>
    <v>1</v>
  </rv>
  <rv s="0">
    <fb>533.79999999999995</fb>
    <v>1</v>
  </rv>
  <rv s="0">
    <fb>525.70000000000005</fb>
    <v>1</v>
  </rv>
  <rv s="0">
    <fb>287938</fb>
    <v>2</v>
  </rv>
  <rv s="0">
    <fb>44250</fb>
    <v>0</v>
  </rv>
  <rv s="0">
    <fb>51.22</fb>
    <v>1</v>
  </rv>
  <rv s="0">
    <fb>52.04</fb>
    <v>1</v>
  </rv>
  <rv s="0">
    <fb>52.3</fb>
    <v>1</v>
  </rv>
  <rv s="0">
    <fb>50.52</fb>
    <v>1</v>
  </rv>
  <rv s="0">
    <fb>685238</fb>
    <v>2</v>
  </rv>
  <rv s="0">
    <fb>522.29999999999995</fb>
    <v>1</v>
  </rv>
  <rv s="0">
    <fb>529</fb>
    <v>1</v>
  </rv>
  <rv s="0">
    <fb>531.4</fb>
    <v>1</v>
  </rv>
  <rv s="0">
    <fb>520.9</fb>
    <v>1</v>
  </rv>
  <rv s="0">
    <fb>223255</fb>
    <v>2</v>
  </rv>
  <rv s="0">
    <fb>44251</fb>
    <v>0</v>
  </rv>
  <rv s="0">
    <fb>51</fb>
    <v>1</v>
  </rv>
  <rv s="0">
    <fb>51.02</fb>
    <v>1</v>
  </rv>
  <rv s="0">
    <fb>727053</fb>
    <v>2</v>
  </rv>
  <rv s="0">
    <fb>522.9</fb>
    <v>1</v>
  </rv>
  <rv s="0">
    <fb>523.29999999999995</fb>
    <v>1</v>
  </rv>
  <rv s="0">
    <fb>518.4</fb>
    <v>1</v>
  </rv>
  <rv s="0">
    <fb>229019</fb>
    <v>2</v>
  </rv>
  <rv s="0">
    <fb>44252</fb>
    <v>0</v>
  </rv>
  <rv s="0">
    <fb>51.08</fb>
    <v>1</v>
  </rv>
  <rv s="0">
    <fb>50.68</fb>
    <v>1</v>
  </rv>
  <rv s="0">
    <fb>496130</fb>
    <v>2</v>
  </rv>
  <rv s="0">
    <fb>526.29999999999995</fb>
    <v>1</v>
  </rv>
  <rv s="0">
    <fb>522.4</fb>
    <v>1</v>
  </rv>
  <rv s="0">
    <fb>530.79999999999995</fb>
    <v>1</v>
  </rv>
  <rv s="0">
    <fb>520.6</fb>
    <v>1</v>
  </rv>
  <rv s="0">
    <fb>232315</fb>
    <v>2</v>
  </rv>
  <rv s="0">
    <fb>44253</fb>
    <v>0</v>
  </rv>
  <rv s="0">
    <fb>51.3</fb>
    <v>1</v>
  </rv>
  <rv s="0">
    <fb>50.06</fb>
    <v>1</v>
  </rv>
  <rv s="0">
    <fb>49.96</fb>
    <v>1</v>
  </rv>
  <rv s="0">
    <fb>842759</fb>
    <v>2</v>
  </rv>
  <rv s="0">
    <fb>527.29999999999995</fb>
    <v>1</v>
  </rv>
  <rv s="0">
    <fb>185942</fb>
    <v>2</v>
  </rv>
  <rv s="0">
    <fb>44256</fb>
    <v>0</v>
  </rv>
  <rv s="0">
    <fb>52.16</fb>
    <v>1</v>
  </rv>
  <rv s="0">
    <fb>51.52</fb>
    <v>1</v>
  </rv>
  <rv s="0">
    <fb>52.4</fb>
    <v>1</v>
  </rv>
  <rv s="0">
    <fb>51.5</fb>
    <v>1</v>
  </rv>
  <rv s="0">
    <fb>708286</fb>
    <v>2</v>
  </rv>
  <rv s="0">
    <fb>530.9</fb>
    <v>1</v>
  </rv>
  <rv s="0">
    <fb>272449</fb>
    <v>2</v>
  </rv>
  <rv s="0">
    <fb>44257</fb>
    <v>0</v>
  </rv>
  <rv s="0">
    <fb>52.54</fb>
    <v>1</v>
  </rv>
  <rv s="0">
    <fb>52.84</fb>
    <v>1</v>
  </rv>
  <rv s="0">
    <fb>51.48</fb>
    <v>1</v>
  </rv>
  <rv s="0">
    <fb>604331</fb>
    <v>2</v>
  </rv>
  <rv s="0">
    <fb>547.20000000000005</fb>
    <v>1</v>
  </rv>
  <rv s="0">
    <fb>534</fb>
    <v>1</v>
  </rv>
  <rv s="0">
    <fb>548.29999999999995</fb>
    <v>1</v>
  </rv>
  <rv s="0">
    <fb>532.4</fb>
    <v>1</v>
  </rv>
  <rv s="0">
    <fb>304177</fb>
    <v>2</v>
  </rv>
  <rv s="0">
    <fb>44258</fb>
    <v>0</v>
  </rv>
  <rv s="0">
    <fb>52.58</fb>
    <v>1</v>
  </rv>
  <rv s="0">
    <fb>53.1</fb>
    <v>1</v>
  </rv>
  <rv s="0">
    <fb>648002</fb>
    <v>2</v>
  </rv>
  <rv s="0">
    <fb>557.9</fb>
    <v>1</v>
  </rv>
  <rv s="0">
    <fb>256283</fb>
    <v>2</v>
  </rv>
  <rv s="0">
    <fb>44259</fb>
    <v>0</v>
  </rv>
  <rv s="0">
    <fb>50.54</fb>
    <v>1</v>
  </rv>
  <rv s="0">
    <fb>51.56</fb>
    <v>1</v>
  </rv>
  <rv s="0">
    <fb>592138</fb>
    <v>2</v>
  </rv>
  <rv s="0">
    <fb>548.4</fb>
    <v>1</v>
  </rv>
  <rv s="0">
    <fb>188028</fb>
    <v>2</v>
  </rv>
  <rv s="0">
    <fb>44260</fb>
    <v>0</v>
  </rv>
  <rv s="0">
    <fb>49.28</fb>
    <v>1</v>
  </rv>
  <rv s="0">
    <fb>590263</fb>
    <v>2</v>
  </rv>
  <rv s="0">
    <fb>546.6</fb>
    <v>1</v>
  </rv>
  <rv s="0">
    <fb>169494</fb>
    <v>2</v>
  </rv>
  <rv s="0">
    <fb>44263</fb>
    <v>0</v>
  </rv>
  <rv s="0">
    <fb>49.72</fb>
    <v>1</v>
  </rv>
  <rv s="0">
    <fb>49.84</fb>
    <v>1</v>
  </rv>
  <rv s="0">
    <fb>48.75</fb>
    <v>1</v>
  </rv>
  <rv s="0">
    <fb>794264</fb>
    <v>2</v>
  </rv>
  <rv s="0">
    <fb>540.1</fb>
    <v>1</v>
  </rv>
  <rv s="0">
    <fb>545.1</fb>
    <v>1</v>
  </rv>
  <rv s="0">
    <fb>537.1</fb>
    <v>1</v>
  </rv>
  <rv s="0">
    <fb>151599</fb>
    <v>2</v>
  </rv>
  <rv s="0">
    <fb>44264</fb>
    <v>0</v>
  </rv>
  <rv s="0">
    <fb>50.32</fb>
    <v>1</v>
  </rv>
  <rv s="0">
    <fb>49.79</fb>
    <v>1</v>
  </rv>
  <rv s="0">
    <fb>50.5</fb>
    <v>1</v>
  </rv>
  <rv s="0">
    <fb>49.44</fb>
    <v>1</v>
  </rv>
  <rv s="0">
    <fb>710615</fb>
    <v>2</v>
  </rv>
  <rv s="0">
    <fb>541.1</fb>
    <v>1</v>
  </rv>
  <rv s="0">
    <fb>556.20000000000005</fb>
    <v>1</v>
  </rv>
  <rv s="0">
    <fb>181363</fb>
    <v>2</v>
  </rv>
  <rv s="0">
    <fb>44265</fb>
    <v>0</v>
  </rv>
  <rv s="0">
    <fb>49.61</fb>
    <v>1</v>
  </rv>
  <rv s="0">
    <fb>48.9</fb>
    <v>1</v>
  </rv>
  <rv s="0">
    <fb>48.68</fb>
    <v>1</v>
  </rv>
  <rv s="0">
    <fb>1648188</fb>
    <v>2</v>
  </rv>
  <rv s="0">
    <fb>566.1</fb>
    <v>1</v>
  </rv>
  <rv s="0">
    <fb>550.1</fb>
    <v>1</v>
  </rv>
  <rv s="0">
    <fb>188467</fb>
    <v>2</v>
  </rv>
  <rv s="0">
    <fb>44266</fb>
    <v>0</v>
  </rv>
  <rv s="0">
    <fb>49.75</fb>
    <v>1</v>
  </rv>
  <rv s="0">
    <fb>52.06</fb>
    <v>1</v>
  </rv>
  <rv s="0">
    <fb>1168888</fb>
    <v>2</v>
  </rv>
  <rv s="0">
    <fb>559.79999999999995</fb>
    <v>1</v>
  </rv>
  <rv s="0">
    <fb>250649</fb>
    <v>2</v>
  </rv>
  <rv s="0">
    <fb>44267</fb>
    <v>0</v>
  </rv>
  <rv s="0">
    <fb>503062</fb>
    <v>2</v>
  </rv>
  <rv s="0">
    <fb>585.4</fb>
    <v>1</v>
  </rv>
  <rv s="0">
    <fb>592.29999999999995</fb>
    <v>1</v>
  </rv>
  <rv s="0">
    <fb>579.29999999999995</fb>
    <v>1</v>
  </rv>
  <rv s="0">
    <fb>250002</fb>
    <v>2</v>
  </rv>
  <rv s="0">
    <fb>44270</fb>
    <v>0</v>
  </rv>
  <rv s="0">
    <fb>51.32</fb>
    <v>1</v>
  </rv>
  <rv s="0">
    <fb>672676</fb>
    <v>2</v>
  </rv>
  <rv s="0">
    <fb>600.1</fb>
    <v>1</v>
  </rv>
  <rv s="0">
    <fb>239161</fb>
    <v>2</v>
  </rv>
  <rv s="0">
    <fb>44271</fb>
    <v>0</v>
  </rv>
  <rv s="0">
    <fb>51.44</fb>
    <v>1</v>
  </rv>
  <rv s="0">
    <fb>633519</fb>
    <v>2</v>
  </rv>
  <rv s="0">
    <fb>603.20000000000005</fb>
    <v>1</v>
  </rv>
  <rv s="0">
    <fb>599.4</fb>
    <v>1</v>
  </rv>
  <rv s="0">
    <fb>603.9</fb>
    <v>1</v>
  </rv>
  <rv s="0">
    <fb>212545</fb>
    <v>2</v>
  </rv>
  <rv s="0">
    <fb>44272</fb>
    <v>0</v>
  </rv>
  <rv s="0">
    <fb>50.78</fb>
    <v>1</v>
  </rv>
  <rv s="0">
    <fb>51.64</fb>
    <v>1</v>
  </rv>
  <rv s="0">
    <fb>516919</fb>
    <v>2</v>
  </rv>
  <rv s="0">
    <fb>607</fb>
    <v>1</v>
  </rv>
  <rv s="0">
    <fb>170596</fb>
    <v>2</v>
  </rv>
  <rv s="0">
    <fb>44273</fb>
    <v>0</v>
  </rv>
  <rv s="0">
    <fb>51.06</fb>
    <v>1</v>
  </rv>
  <rv s="0">
    <fb>49.9</fb>
    <v>1</v>
  </rv>
  <rv s="0">
    <fb>827275</fb>
    <v>2</v>
  </rv>
  <rv s="0">
    <fb>604.29999999999995</fb>
    <v>1</v>
  </rv>
  <rv s="0">
    <fb>598.1</fb>
    <v>1</v>
  </rv>
  <rv s="0">
    <fb>174388</fb>
    <v>2</v>
  </rv>
  <rv s="0">
    <fb>44274</fb>
    <v>0</v>
  </rv>
  <rv s="0">
    <fb>49.1</fb>
    <v>1</v>
  </rv>
  <rv s="0">
    <fb>49.66</fb>
    <v>1</v>
  </rv>
  <rv s="0">
    <fb>48.56</fb>
    <v>1</v>
  </rv>
  <rv s="0">
    <fb>1270735</fb>
    <v>2</v>
  </rv>
  <rv s="0">
    <fb>604.9</fb>
    <v>1</v>
  </rv>
  <rv s="0">
    <fb>608.79999999999995</fb>
    <v>1</v>
  </rv>
  <rv s="0">
    <fb>218326</fb>
    <v>2</v>
  </rv>
  <rv s="0">
    <fb>44277</fb>
    <v>0</v>
  </rv>
  <rv s="0">
    <fb>49.2</fb>
    <v>1</v>
  </rv>
  <rv s="0">
    <fb>49.32</fb>
    <v>1</v>
  </rv>
  <rv s="0">
    <fb>49.42</fb>
    <v>1</v>
  </rv>
  <rv s="0">
    <fb>48.7</fb>
    <v>1</v>
  </rv>
  <rv s="0">
    <fb>421369</fb>
    <v>2</v>
  </rv>
  <rv s="0">
    <fb>453982</fb>
    <v>2</v>
  </rv>
  <rv s="0">
    <fb>44278</fb>
    <v>0</v>
  </rv>
  <rv s="0">
    <fb>47.95</fb>
    <v>1</v>
  </rv>
  <rv s="0">
    <fb>49.01</fb>
    <v>1</v>
  </rv>
  <rv s="0">
    <fb>47.75</fb>
    <v>1</v>
  </rv>
  <rv s="0">
    <fb>1034091</fb>
    <v>2</v>
  </rv>
  <rv s="0">
    <fb>213890</fb>
    <v>2</v>
  </rv>
  <rv s="0">
    <fb>44279</fb>
    <v>0</v>
  </rv>
  <rv s="0">
    <fb>47.89</fb>
    <v>1</v>
  </rv>
  <rv s="0">
    <fb>48.82</fb>
    <v>1</v>
  </rv>
  <rv s="0">
    <fb>718228</fb>
    <v>2</v>
  </rv>
  <rv s="0">
    <fb>575.79999999999995</fb>
    <v>1</v>
  </rv>
  <rv s="0">
    <fb>580.4</fb>
    <v>1</v>
  </rv>
  <rv s="0">
    <fb>135270</fb>
    <v>2</v>
  </rv>
  <rv s="0">
    <fb>44280</fb>
    <v>0</v>
  </rv>
  <rv s="0">
    <fb>48.23</fb>
    <v>1</v>
  </rv>
  <rv s="0">
    <fb>47.79</fb>
    <v>1</v>
  </rv>
  <rv s="0">
    <fb>46.87</fb>
    <v>1</v>
  </rv>
  <rv s="0">
    <fb>974190</fb>
    <v>2</v>
  </rv>
  <rv s="0">
    <fb>571.20000000000005</fb>
    <v>1</v>
  </rv>
  <rv s="0">
    <fb>568.4</fb>
    <v>1</v>
  </rv>
  <rv s="0">
    <fb>155573</fb>
    <v>2</v>
  </rv>
  <rv s="0">
    <fb>44281</fb>
    <v>0</v>
  </rv>
  <rv s="0">
    <fb>48.83</fb>
    <v>1</v>
  </rv>
  <rv s="0">
    <fb>610263</fb>
    <v>2</v>
  </rv>
  <rv s="0">
    <fb>565.79999999999995</fb>
    <v>1</v>
  </rv>
  <rv s="0">
    <fb>565.20000000000005</fb>
    <v>1</v>
  </rv>
  <rv s="0">
    <fb>173523</fb>
    <v>2</v>
  </rv>
  <rv s="0">
    <fb>44284</fb>
    <v>0</v>
  </rv>
  <rv s="0">
    <fb>48.42</fb>
    <v>1</v>
  </rv>
  <rv s="0">
    <fb>48.63</fb>
    <v>1</v>
  </rv>
  <rv s="0">
    <fb>443332</fb>
    <v>2</v>
  </rv>
  <rv s="0">
    <fb>165734</fb>
    <v>2</v>
  </rv>
  <rv s="0">
    <fb>44285</fb>
    <v>0</v>
  </rv>
  <rv s="0">
    <fb>48.37</fb>
    <v>1</v>
  </rv>
  <rv s="0">
    <fb>49.53</fb>
    <v>1</v>
  </rv>
  <rv s="0">
    <fb>824033</fb>
    <v>2</v>
  </rv>
  <rv s="0">
    <fb>567.20000000000005</fb>
    <v>1</v>
  </rv>
  <rv s="0">
    <fb>139222</fb>
    <v>2</v>
  </rv>
  <rv s="0">
    <fb>44286</fb>
    <v>0</v>
  </rv>
  <rv s="0">
    <fb>49.06</fb>
    <v>1</v>
  </rv>
  <rv s="0">
    <fb>48.57</fb>
    <v>1</v>
  </rv>
  <rv s="0">
    <fb>664214</fb>
    <v>2</v>
  </rv>
  <rv s="0">
    <fb>590.4</fb>
    <v>1</v>
  </rv>
  <rv s="0">
    <fb>200277</fb>
    <v>2</v>
  </rv>
  <rv s="0">
    <fb>44287</fb>
    <v>0</v>
  </rv>
  <rv s="0">
    <fb>49.7</fb>
    <v>1</v>
  </rv>
  <rv s="0">
    <fb>49.37</fb>
    <v>1</v>
  </rv>
  <rv s="0">
    <fb>49.91</fb>
    <v>1</v>
  </rv>
  <rv s="0">
    <fb>48.91</fb>
    <v>1</v>
  </rv>
  <rv s="0">
    <fb>574721</fb>
    <v>2</v>
  </rv>
  <rv s="0">
    <fb>588.6</fb>
    <v>1</v>
  </rv>
  <rv s="0">
    <fb>160690</fb>
    <v>2</v>
  </rv>
  <rv s="0">
    <fb>44292</fb>
    <v>0</v>
  </rv>
  <rv s="0">
    <fb>50.88</fb>
    <v>1</v>
  </rv>
  <rv s="0">
    <fb>49.33</fb>
    <v>1</v>
  </rv>
  <rv s="0">
    <fb>732321</fb>
    <v>2</v>
  </rv>
  <rv s="0">
    <fb>602.9</fb>
    <v>1</v>
  </rv>
  <rv s="0">
    <fb>157288</fb>
    <v>2</v>
  </rv>
  <rv s="0">
    <fb>44293</fb>
    <v>0</v>
  </rv>
  <rv s="0">
    <fb>51.1</fb>
    <v>1</v>
  </rv>
  <rv s="0">
    <fb>774621</fb>
    <v>2</v>
  </rv>
  <rv s="0">
    <fb>596</fb>
    <v>1</v>
  </rv>
  <rv s="0">
    <fb>608</fb>
    <v>1</v>
  </rv>
  <rv s="0">
    <fb>608.9</fb>
    <v>1</v>
  </rv>
  <rv s="0">
    <fb>162736</fb>
    <v>2</v>
  </rv>
  <rv s="0">
    <fb>44294</fb>
    <v>0</v>
  </rv>
  <rv s="0">
    <fb>50.36</fb>
    <v>1</v>
  </rv>
  <rv s="0">
    <fb>49.99</fb>
    <v>1</v>
  </rv>
  <rv s="0">
    <fb>50.76</fb>
    <v>1</v>
  </rv>
  <rv s="0">
    <fb>49.92</fb>
    <v>1</v>
  </rv>
  <rv s="0">
    <fb>749848</fb>
    <v>2</v>
  </rv>
  <rv s="0">
    <fb>107473</fb>
    <v>2</v>
  </rv>
  <rv s="0">
    <fb>44295</fb>
    <v>0</v>
  </rv>
  <rv s="0">
    <fb>49.82</fb>
    <v>1</v>
  </rv>
  <rv s="0">
    <fb>694097</fb>
    <v>2</v>
  </rv>
  <rv s="0">
    <fb>596.79999999999995</fb>
    <v>1</v>
  </rv>
  <rv s="0">
    <fb>141178</fb>
    <v>2</v>
  </rv>
  <rv s="0">
    <fb>44298</fb>
    <v>0</v>
  </rv>
  <rv s="0">
    <fb>50.28</fb>
    <v>1</v>
  </rv>
  <rv s="0">
    <fb>49.54</fb>
    <v>1</v>
  </rv>
  <rv s="0">
    <fb>439395</fb>
    <v>2</v>
  </rv>
  <rv s="0">
    <fb>123066</fb>
    <v>2</v>
  </rv>
  <rv s="0">
    <fb>44299</fb>
    <v>0</v>
  </rv>
  <rv s="0">
    <fb>50.04</fb>
    <v>1</v>
  </rv>
  <rv s="0">
    <fb>50.56</fb>
    <v>1</v>
  </rv>
  <rv s="0">
    <fb>515025</fb>
    <v>2</v>
  </rv>
  <rv s="0">
    <fb>616.4</fb>
    <v>1</v>
  </rv>
  <rv s="0">
    <fb>612.20000000000005</fb>
    <v>1</v>
  </rv>
  <rv s="0">
    <fb>619.29999999999995</fb>
    <v>1</v>
  </rv>
  <rv s="0">
    <fb>604.1</fb>
    <v>1</v>
  </rv>
  <rv s="0">
    <fb>147593</fb>
    <v>2</v>
  </rv>
  <rv s="0">
    <fb>44300</fb>
    <v>0</v>
  </rv>
  <rv s="0">
    <fb>50.9</fb>
    <v>1</v>
  </rv>
  <rv s="0">
    <fb>722176</fb>
    <v>2</v>
  </rv>
  <rv s="0">
    <fb>626.79999999999995</fb>
    <v>1</v>
  </rv>
  <rv s="0">
    <fb>615</fb>
    <v>1</v>
  </rv>
  <rv s="0">
    <fb>628.5</fb>
    <v>1</v>
  </rv>
  <rv s="0">
    <fb>613.29999999999995</fb>
    <v>1</v>
  </rv>
  <rv s="0">
    <fb>207034</fb>
    <v>2</v>
  </rv>
  <rv s="0">
    <fb>44301</fb>
    <v>0</v>
  </rv>
  <rv s="0">
    <fb>50.44</fb>
    <v>1</v>
  </rv>
  <rv s="0">
    <fb>50.08</fb>
    <v>1</v>
  </rv>
  <rv s="0">
    <fb>501711</fb>
    <v>2</v>
  </rv>
  <rv s="0">
    <fb>632.9</fb>
    <v>1</v>
  </rv>
  <rv s="0">
    <fb>633.70000000000005</fb>
    <v>1</v>
  </rv>
  <rv s="0">
    <fb>644</fb>
    <v>1</v>
  </rv>
  <rv s="0">
    <fb>629.4</fb>
    <v>1</v>
  </rv>
  <rv s="0">
    <fb>244272</fb>
    <v>2</v>
  </rv>
  <rv s="0">
    <fb>44302</fb>
    <v>0</v>
  </rv>
  <rv s="0">
    <fb>51.74</fb>
    <v>1</v>
  </rv>
  <rv s="0">
    <fb>50.16</fb>
    <v>1</v>
  </rv>
  <rv s="0">
    <fb>771133</fb>
    <v>2</v>
  </rv>
  <rv s="0">
    <fb>630</fb>
    <v>1</v>
  </rv>
  <rv s="0">
    <fb>632.79999999999995</fb>
    <v>1</v>
  </rv>
  <rv s="0">
    <fb>633</fb>
    <v>1</v>
  </rv>
  <rv s="0">
    <fb>625.5</fb>
    <v>1</v>
  </rv>
  <rv s="0">
    <fb>133953</fb>
    <v>2</v>
  </rv>
  <rv s="0">
    <fb>44305</fb>
    <v>0</v>
  </rv>
  <rv s="0">
    <fb>51.34</fb>
    <v>1</v>
  </rv>
  <rv s="0">
    <fb>52.46</fb>
    <v>1</v>
  </rv>
  <rv s="0">
    <fb>626703</fb>
    <v>2</v>
  </rv>
  <rv s="0">
    <fb>635</fb>
    <v>1</v>
  </rv>
  <rv s="0">
    <fb>630.1</fb>
    <v>1</v>
  </rv>
  <rv s="0">
    <fb>637.20000000000005</fb>
    <v>1</v>
  </rv>
  <rv s="0">
    <fb>627.4</fb>
    <v>1</v>
  </rv>
  <rv s="0">
    <fb>231684</fb>
    <v>2</v>
  </rv>
  <rv s="0">
    <fb>44306</fb>
    <v>0</v>
  </rv>
  <rv s="0">
    <fb>50.22</fb>
    <v>1</v>
  </rv>
  <rv s="0">
    <fb>50.18</fb>
    <v>1</v>
  </rv>
  <rv s="0">
    <fb>641825</fb>
    <v>2</v>
  </rv>
  <rv s="0">
    <fb>640.20000000000005</fb>
    <v>1</v>
  </rv>
  <rv s="0">
    <fb>636.29999999999995</fb>
    <v>1</v>
  </rv>
  <rv s="0">
    <fb>642.29999999999995</fb>
    <v>1</v>
  </rv>
  <rv s="0">
    <fb>634.1</fb>
    <v>1</v>
  </rv>
  <rv s="0">
    <fb>141966</fb>
    <v>2</v>
  </rv>
  <rv s="0">
    <fb>44307</fb>
    <v>0</v>
  </rv>
  <rv s="0">
    <fb>52.36</fb>
    <v>1</v>
  </rv>
  <rv s="0">
    <fb>50.72</fb>
    <v>1</v>
  </rv>
  <rv s="0">
    <fb>52.48</fb>
    <v>1</v>
  </rv>
  <rv s="0">
    <fb>919141</fb>
    <v>2</v>
  </rv>
  <rv s="0">
    <fb>626.1</fb>
    <v>1</v>
  </rv>
  <rv s="0">
    <fb>641.6</fb>
    <v>1</v>
  </rv>
  <rv s="0">
    <fb>642.4</fb>
    <v>1</v>
  </rv>
  <rv s="0">
    <fb>622</fb>
    <v>1</v>
  </rv>
  <rv s="0">
    <fb>223158</fb>
    <v>2</v>
  </rv>
  <rv s="0">
    <fb>44308</fb>
    <v>0</v>
  </rv>
  <rv s="0">
    <fb>53.5</fb>
    <v>1</v>
  </rv>
  <rv s="0">
    <fb>52.62</fb>
    <v>1</v>
  </rv>
  <rv s="0">
    <fb>53.7</fb>
    <v>1</v>
  </rv>
  <rv s="0">
    <fb>52.02</fb>
    <v>1</v>
  </rv>
  <rv s="0">
    <fb>756343</fb>
    <v>2</v>
  </rv>
  <rv s="0">
    <fb>652.20000000000005</fb>
    <v>1</v>
  </rv>
  <rv s="0">
    <fb>639.5</fb>
    <v>1</v>
  </rv>
  <rv s="0">
    <fb>657.8</fb>
    <v>1</v>
  </rv>
  <rv s="0">
    <fb>626.6</fb>
    <v>1</v>
  </rv>
  <rv s="0">
    <fb>279316</fb>
    <v>2</v>
  </rv>
  <rv s="0">
    <fb>44309</fb>
    <v>0</v>
  </rv>
  <rv s="0">
    <fb>51.36</fb>
    <v>1</v>
  </rv>
  <rv s="0">
    <fb>49.29</fb>
    <v>1</v>
  </rv>
  <rv s="0">
    <fb>2807404</fb>
    <v>2</v>
  </rv>
  <rv s="0">
    <fb>645.4</fb>
    <v>1</v>
  </rv>
  <rv s="0">
    <fb>654.6</fb>
    <v>1</v>
  </rv>
  <rv s="0">
    <fb>660.8</fb>
    <v>1</v>
  </rv>
  <rv s="0">
    <fb>199829</fb>
    <v>2</v>
  </rv>
  <rv s="0">
    <fb>44312</fb>
    <v>0</v>
  </rv>
  <rv s="0">
    <fb>52.1</fb>
    <v>1</v>
  </rv>
  <rv s="0">
    <fb>51.2</fb>
    <v>1</v>
  </rv>
  <rv s="0">
    <fb>955263</fb>
    <v>2</v>
  </rv>
  <rv s="0">
    <fb>648.79999999999995</fb>
    <v>1</v>
  </rv>
  <rv s="0">
    <fb>647.29999999999995</fb>
    <v>1</v>
  </rv>
  <rv s="0">
    <fb>653.6</fb>
    <v>1</v>
  </rv>
  <rv s="0">
    <fb>644.4</fb>
    <v>1</v>
  </rv>
  <rv s="0">
    <fb>143208</fb>
    <v>2</v>
  </rv>
  <rv s="0">
    <fb>44313</fb>
    <v>0</v>
  </rv>
  <rv s="0">
    <fb>51.86</fb>
    <v>1</v>
  </rv>
  <rv s="0">
    <fb>584309</fb>
    <v>2</v>
  </rv>
  <rv s="0">
    <fb>646.4</fb>
    <v>1</v>
  </rv>
  <rv s="0">
    <fb>648.6</fb>
    <v>1</v>
  </rv>
  <rv s="0">
    <fb>651.20000000000005</fb>
    <v>1</v>
  </rv>
  <rv s="0">
    <fb>643.70000000000005</fb>
    <v>1</v>
  </rv>
  <rv s="0">
    <fb>111697</fb>
    <v>2</v>
  </rv>
  <rv s="0">
    <fb>44314</fb>
    <v>0</v>
  </rv>
  <rv s="0">
    <fb>51.38</fb>
    <v>1</v>
  </rv>
  <rv s="0">
    <fb>488954</fb>
    <v>2</v>
  </rv>
  <rv s="0">
    <fb>648.5</fb>
    <v>1</v>
  </rv>
  <rv s="0">
    <fb>647.5</fb>
    <v>1</v>
  </rv>
  <rv s="0">
    <fb>652.6</fb>
    <v>1</v>
  </rv>
  <rv s="0">
    <fb>643.4</fb>
    <v>1</v>
  </rv>
  <rv s="0">
    <fb>127941</fb>
    <v>2</v>
  </rv>
  <rv s="0">
    <fb>44315</fb>
    <v>0</v>
  </rv>
  <rv s="0">
    <fb>50.96</fb>
    <v>1</v>
  </rv>
  <rv s="0">
    <fb>748447</fb>
    <v>2</v>
  </rv>
  <rv s="0">
    <fb>651</fb>
    <v>1</v>
  </rv>
  <rv s="0">
    <fb>649.6</fb>
    <v>1</v>
  </rv>
  <rv s="0">
    <fb>654.1</fb>
    <v>1</v>
  </rv>
  <rv s="0">
    <fb>647.1</fb>
    <v>1</v>
  </rv>
  <rv s="0">
    <fb>123632</fb>
    <v>2</v>
  </rv>
  <rv s="0">
    <fb>44316</fb>
    <v>0</v>
  </rv>
  <rv s="0">
    <fb>50.82</fb>
    <v>1</v>
  </rv>
  <rv s="0">
    <fb>558678</fb>
    <v>2</v>
  </rv>
  <rv s="0">
    <fb>656.6</fb>
    <v>1</v>
  </rv>
  <rv s="0">
    <fb>653.79999999999995</fb>
    <v>1</v>
  </rv>
  <rv s="0">
    <fb>665</fb>
    <v>1</v>
  </rv>
  <rv s="0">
    <fb>198743</fb>
    <v>2</v>
  </rv>
  <rv s="0">
    <fb>44319</fb>
    <v>0</v>
  </rv>
  <rv s="0">
    <fb>51.04</fb>
    <v>1</v>
  </rv>
  <rv s="0">
    <fb>428571</fb>
    <v>2</v>
  </rv>
  <rv s="0">
    <fb>666.5</fb>
    <v>1</v>
  </rv>
  <rv s="0">
    <fb>663.9</fb>
    <v>1</v>
  </rv>
  <rv s="0">
    <fb>676.4</fb>
    <v>1</v>
  </rv>
  <rv s="0">
    <fb>662.3</fb>
    <v>1</v>
  </rv>
  <rv s="0">
    <fb>219650</fb>
    <v>2</v>
  </rv>
  <rv s="0">
    <fb>44320</fb>
    <v>0</v>
  </rv>
  <rv s="0">
    <fb>51.42</fb>
    <v>1</v>
  </rv>
  <rv s="0">
    <fb>50.24</fb>
    <v>1</v>
  </rv>
  <rv s="0">
    <fb>601232</fb>
    <v>2</v>
  </rv>
  <rv s="0">
    <fb>675.3</fb>
    <v>1</v>
  </rv>
  <rv s="0">
    <fb>669.1</fb>
    <v>1</v>
  </rv>
  <rv s="0">
    <fb>676.6</fb>
    <v>1</v>
  </rv>
  <rv s="0">
    <fb>665.5</fb>
    <v>1</v>
  </rv>
  <rv s="0">
    <fb>127505</fb>
    <v>2</v>
  </rv>
  <rv s="0">
    <fb>44321</fb>
    <v>0</v>
  </rv>
  <rv s="0">
    <fb>578319</fb>
    <v>2</v>
  </rv>
  <rv s="0">
    <fb>673.6</fb>
    <v>1</v>
  </rv>
  <rv s="0">
    <fb>675</fb>
    <v>1</v>
  </rv>
  <rv s="0">
    <fb>681.7</fb>
    <v>1</v>
  </rv>
  <rv s="0">
    <fb>668.6</fb>
    <v>1</v>
  </rv>
  <rv s="0">
    <fb>240441</fb>
    <v>2</v>
  </rv>
  <rv s="0">
    <fb>44322</fb>
    <v>0</v>
  </rv>
  <rv s="0">
    <fb>557261</fb>
    <v>2</v>
  </rv>
  <rv s="0">
    <fb>686</fb>
    <v>1</v>
  </rv>
  <rv s="0">
    <fb>680</fb>
    <v>1</v>
  </rv>
  <rv s="0">
    <fb>689.7</fb>
    <v>1</v>
  </rv>
  <rv s="0">
    <fb>678.6</fb>
    <v>1</v>
  </rv>
  <rv s="0">
    <fb>178164</fb>
    <v>2</v>
  </rv>
  <rv s="0">
    <fb>44323</fb>
    <v>0</v>
  </rv>
  <rv s="0">
    <fb>51.26</fb>
    <v>1</v>
  </rv>
  <rv s="0">
    <fb>450919</fb>
    <v>2</v>
  </rv>
  <rv s="0">
    <fb>690.3</fb>
    <v>1</v>
  </rv>
  <rv s="0">
    <fb>687.4</fb>
    <v>1</v>
  </rv>
  <rv s="0">
    <fb>693.4</fb>
    <v>1</v>
  </rv>
  <rv s="0">
    <fb>684.8</fb>
    <v>1</v>
  </rv>
  <rv s="0">
    <fb>203903</fb>
    <v>2</v>
  </rv>
  <rv s="0">
    <fb>44326</fb>
    <v>0</v>
  </rv>
  <rv s="0">
    <fb>421221</fb>
    <v>2</v>
  </rv>
  <rv s="0">
    <fb>695.1</fb>
    <v>1</v>
  </rv>
  <rv s="0">
    <fb>693.5</fb>
    <v>1</v>
  </rv>
  <rv s="0">
    <fb>695.2</fb>
    <v>1</v>
  </rv>
  <rv s="0">
    <fb>688.8</fb>
    <v>1</v>
  </rv>
  <rv s="0">
    <fb>170915</fb>
    <v>2</v>
  </rv>
  <rv s="0">
    <fb>44327</fb>
    <v>0</v>
  </rv>
  <rv s="0">
    <fb>805042</fb>
    <v>2</v>
  </rv>
  <rv s="0">
    <fb>704.4</fb>
    <v>1</v>
  </rv>
  <rv s="0">
    <fb>697</fb>
    <v>1</v>
  </rv>
  <rv s="0">
    <fb>694.1</fb>
    <v>1</v>
  </rv>
  <rv s="0">
    <fb>146530</fb>
    <v>2</v>
  </rv>
  <rv s="0">
    <fb>44328</fb>
    <v>0</v>
  </rv>
  <rv s="0">
    <fb>50.94</fb>
    <v>1</v>
  </rv>
  <rv s="0">
    <fb>556132</fb>
    <v>2</v>
  </rv>
  <rv s="0">
    <fb>693.6</fb>
    <v>1</v>
  </rv>
  <rv s="0">
    <fb>694.8</fb>
    <v>1</v>
  </rv>
  <rv s="0">
    <fb>696.4</fb>
    <v>1</v>
  </rv>
  <rv s="0">
    <fb>687.6</fb>
    <v>1</v>
  </rv>
  <rv s="0">
    <fb>204071</fb>
    <v>2</v>
  </rv>
  <rv s="0">
    <fb>44329</fb>
    <v>0</v>
  </rv>
  <rv s="0">
    <fb>51.94</fb>
    <v>1</v>
  </rv>
  <rv s="0">
    <fb>49.93</fb>
    <v>1</v>
  </rv>
  <rv s="0">
    <fb>590820</fb>
    <v>2</v>
  </rv>
  <rv s="0">
    <fb>694.6</fb>
    <v>1</v>
  </rv>
  <rv s="0">
    <fb>699.5</fb>
    <v>1</v>
  </rv>
  <rv s="0">
    <fb>690.2</fb>
    <v>1</v>
  </rv>
  <rv s="0">
    <fb>180912</fb>
    <v>2</v>
  </rv>
  <rv s="0">
    <fb>44330</fb>
    <v>0</v>
  </rv>
  <rv s="0">
    <fb>52</fb>
    <v>1</v>
  </rv>
  <rv s="0">
    <fb>52.26</fb>
    <v>1</v>
  </rv>
  <rv s="0">
    <fb>508631</fb>
    <v>2</v>
  </rv>
  <rv s="0">
    <fb>696</fb>
    <v>1</v>
  </rv>
  <rv s="0">
    <fb>687</fb>
    <v>1</v>
  </rv>
  <rv s="0">
    <fb>699</fb>
    <v>1</v>
  </rv>
  <rv s="0">
    <fb>683.9</fb>
    <v>1</v>
  </rv>
  <rv s="0">
    <fb>150151</fb>
    <v>2</v>
  </rv>
  <rv s="0">
    <fb>44333</fb>
    <v>0</v>
  </rv>
  <rv s="0">
    <fb>51.96</fb>
    <v>1</v>
  </rv>
  <rv s="0">
    <fb>378481</fb>
    <v>2</v>
  </rv>
  <rv s="0">
    <fb>706.9</fb>
    <v>1</v>
  </rv>
  <rv s="0">
    <fb>708.6</fb>
    <v>1</v>
  </rv>
  <rv s="0">
    <fb>701.8</fb>
    <v>1</v>
  </rv>
  <rv s="0">
    <fb>157785</fb>
    <v>2</v>
  </rv>
  <rv s="0">
    <fb>44334</fb>
    <v>0</v>
  </rv>
  <rv s="0">
    <fb>52.76</fb>
    <v>1</v>
  </rv>
  <rv s="0">
    <fb>52.5</fb>
    <v>1</v>
  </rv>
  <rv s="0">
    <fb>746402</fb>
    <v>2</v>
  </rv>
  <rv s="0">
    <fb>710</fb>
    <v>1</v>
  </rv>
  <rv s="0">
    <fb>714.6</fb>
    <v>1</v>
  </rv>
  <rv s="0">
    <fb>704.2</fb>
    <v>1</v>
  </rv>
  <rv s="0">
    <fb>99241</fb>
    <v>2</v>
  </rv>
  <rv s="0">
    <fb>44335</fb>
    <v>0</v>
  </rv>
  <rv s="0">
    <fb>630868</fb>
    <v>2</v>
  </rv>
  <rv s="0">
    <fb>709.9</fb>
    <v>1</v>
  </rv>
  <rv s="0">
    <fb>710.1</fb>
    <v>1</v>
  </rv>
  <rv s="0">
    <fb>714</fb>
    <v>1</v>
  </rv>
  <rv s="0">
    <fb>708.2</fb>
    <v>1</v>
  </rv>
  <rv s="0">
    <fb>95071</fb>
    <v>2</v>
  </rv>
  <rv s="0">
    <fb>44337</fb>
    <v>0</v>
  </rv>
  <rv s="0">
    <fb>53.58</fb>
    <v>1</v>
  </rv>
  <rv s="0">
    <fb>53.98</fb>
    <v>1</v>
  </rv>
  <rv s="0">
    <fb>863105</fb>
    <v>2</v>
  </rv>
  <rv s="0">
    <fb>704.8</fb>
    <v>1</v>
  </rv>
  <rv s="0">
    <fb>706.4</fb>
    <v>1</v>
  </rv>
  <rv s="0">
    <fb>695.4</fb>
    <v>1</v>
  </rv>
  <rv s="0">
    <fb>152604</fb>
    <v>2</v>
  </rv>
  <rv s="0">
    <fb>44340</fb>
    <v>0</v>
  </rv>
  <rv s="0">
    <fb>54.28</fb>
    <v>1</v>
  </rv>
  <rv s="0">
    <fb>53.26</fb>
    <v>1</v>
  </rv>
  <rv s="0">
    <fb>54.4</fb>
    <v>1</v>
  </rv>
  <rv s="0">
    <fb>53.24</fb>
    <v>1</v>
  </rv>
  <rv s="0">
    <fb>595360</fb>
    <v>2</v>
  </rv>
  <rv s="0">
    <fb>719.8</fb>
    <v>1</v>
  </rv>
  <rv s="0">
    <fb>713.4</fb>
    <v>1</v>
  </rv>
  <rv s="0">
    <fb>721.4</fb>
    <v>1</v>
  </rv>
  <rv s="0">
    <fb>713.3</fb>
    <v>1</v>
  </rv>
  <rv s="0">
    <fb>152348</fb>
    <v>2</v>
  </rv>
  <rv s="0">
    <fb>44341</fb>
    <v>0</v>
  </rv>
  <rv s="0">
    <fb>54.96</fb>
    <v>1</v>
  </rv>
  <rv s="0">
    <fb>55.02</fb>
    <v>1</v>
  </rv>
  <rv s="0">
    <fb>54.12</fb>
    <v>1</v>
  </rv>
  <rv s="0">
    <fb>687075</fb>
    <v>2</v>
  </rv>
  <rv s="0">
    <fb>721.7</fb>
    <v>1</v>
  </rv>
  <rv s="0">
    <fb>722.3</fb>
    <v>1</v>
  </rv>
  <rv s="0">
    <fb>724.1</fb>
    <v>1</v>
  </rv>
  <rv s="0">
    <fb>717.6</fb>
    <v>1</v>
  </rv>
  <rv s="0">
    <fb>67548</fb>
    <v>2</v>
  </rv>
  <rv s="0">
    <fb>44342</fb>
    <v>0</v>
  </rv>
  <rv s="0">
    <fb>55.5</fb>
    <v>1</v>
  </rv>
  <rv s="0">
    <fb>54.9</fb>
    <v>1</v>
  </rv>
  <rv s="0">
    <fb>55.8</fb>
    <v>1</v>
  </rv>
  <rv s="0">
    <fb>54.74</fb>
    <v>1</v>
  </rv>
  <rv s="0">
    <fb>616936</fb>
    <v>2</v>
  </rv>
  <rv s="0">
    <fb>724.5</fb>
    <v>1</v>
  </rv>
  <rv s="0">
    <fb>724</fb>
    <v>1</v>
  </rv>
  <rv s="0">
    <fb>729.3</fb>
    <v>1</v>
  </rv>
  <rv s="0">
    <fb>722.7</fb>
    <v>1</v>
  </rv>
  <rv s="0">
    <fb>116577</fb>
    <v>2</v>
  </rv>
  <rv s="0">
    <fb>44343</fb>
    <v>0</v>
  </rv>
  <rv s="0">
    <fb>57</fb>
    <v>1</v>
  </rv>
  <rv s="0">
    <fb>55.22</fb>
    <v>1</v>
  </rv>
  <rv s="0">
    <fb>57.36</fb>
    <v>1</v>
  </rv>
  <rv s="0">
    <fb>1252222</fb>
    <v>2</v>
  </rv>
  <rv s="0">
    <fb>735.8</fb>
    <v>1</v>
  </rv>
  <rv s="0">
    <fb>728</fb>
    <v>1</v>
  </rv>
  <rv s="0">
    <fb>736.5</fb>
    <v>1</v>
  </rv>
  <rv s="0">
    <fb>726.5</fb>
    <v>1</v>
  </rv>
  <rv s="0">
    <fb>133876</fb>
    <v>2</v>
  </rv>
  <rv s="0">
    <fb>44344</fb>
    <v>0</v>
  </rv>
  <rv s="0">
    <fb>58.04</fb>
    <v>1</v>
  </rv>
  <rv s="0">
    <fb>56.78</fb>
    <v>1</v>
  </rv>
  <rv s="0">
    <fb>58.22</fb>
    <v>1</v>
  </rv>
  <rv s="0">
    <fb>56.56</fb>
    <v>1</v>
  </rv>
  <rv s="0">
    <fb>625541</fb>
    <v>2</v>
  </rv>
  <rv s="0">
    <fb>736.6</fb>
    <v>1</v>
  </rv>
  <rv s="0">
    <fb>739.9</fb>
    <v>1</v>
  </rv>
  <rv s="0">
    <fb>741</fb>
    <v>1</v>
  </rv>
  <rv s="0">
    <fb>732.5</fb>
    <v>1</v>
  </rv>
  <rv s="0">
    <fb>201575</fb>
    <v>2</v>
  </rv>
  <rv s="0">
    <fb>44347</fb>
    <v>0</v>
  </rv>
  <rv s="0">
    <fb>58.12</fb>
    <v>1</v>
  </rv>
  <rv s="0">
    <fb>58.06</fb>
    <v>1</v>
  </rv>
  <rv s="0">
    <fb>58.88</fb>
    <v>1</v>
  </rv>
  <rv s="0">
    <fb>370107</fb>
    <v>2</v>
  </rv>
  <rv s="0">
    <fb>748.8</fb>
    <v>1</v>
  </rv>
  <rv s="0">
    <fb>737</fb>
    <v>1</v>
  </rv>
  <rv s="0">
    <fb>749.5</fb>
    <v>1</v>
  </rv>
  <rv s="0">
    <fb>736.7</fb>
    <v>1</v>
  </rv>
  <rv s="0">
    <fb>133542</fb>
    <v>2</v>
  </rv>
  <rv s="0">
    <fb>44348</fb>
    <v>0</v>
  </rv>
  <rv s="0">
    <fb>57.46</fb>
    <v>1</v>
  </rv>
  <rv s="0">
    <fb>59.12</fb>
    <v>1</v>
  </rv>
  <rv s="0">
    <fb>833040</fb>
    <v>2</v>
  </rv>
  <rv s="0">
    <fb>748.3</fb>
    <v>1</v>
  </rv>
  <rv s="0">
    <fb>749.2</fb>
    <v>1</v>
  </rv>
  <rv s="0">
    <fb>752.9</fb>
    <v>1</v>
  </rv>
  <rv s="0">
    <fb>747.5</fb>
    <v>1</v>
  </rv>
  <rv s="0">
    <fb>106282</fb>
    <v>2</v>
  </rv>
  <rv s="0">
    <fb>44349</fb>
    <v>0</v>
  </rv>
  <rv s="0">
    <fb>57.66</fb>
    <v>1</v>
  </rv>
  <rv s="0">
    <fb>57.48</fb>
    <v>1</v>
  </rv>
  <rv s="0">
    <fb>58.08</fb>
    <v>1</v>
  </rv>
  <rv s="0">
    <fb>56.9</fb>
    <v>1</v>
  </rv>
  <rv s="0">
    <fb>459845</fb>
    <v>2</v>
  </rv>
  <rv s="0">
    <fb>742</fb>
    <v>1</v>
  </rv>
  <rv s="0">
    <fb>750</fb>
    <v>1</v>
  </rv>
  <rv s="0">
    <fb>751.3</fb>
    <v>1</v>
  </rv>
  <rv s="0">
    <fb>120682</fb>
    <v>2</v>
  </rv>
  <rv s="0">
    <fb>44350</fb>
    <v>0</v>
  </rv>
  <rv s="0">
    <fb>58.18</fb>
    <v>1</v>
  </rv>
  <rv s="0">
    <fb>57.5</fb>
    <v>1</v>
  </rv>
  <rv s="0">
    <fb>58.64</fb>
    <v>1</v>
  </rv>
  <rv s="0">
    <fb>57.32</fb>
    <v>1</v>
  </rv>
  <rv s="0">
    <fb>526769</fb>
    <v>2</v>
  </rv>
  <rv s="0">
    <fb>746.8</fb>
    <v>1</v>
  </rv>
  <rv s="0">
    <fb>748</fb>
    <v>1</v>
  </rv>
  <rv s="0">
    <fb>748.9</fb>
    <v>1</v>
  </rv>
  <rv s="0">
    <fb>738.3</fb>
    <v>1</v>
  </rv>
  <rv s="0">
    <fb>126483</fb>
    <v>2</v>
  </rv>
  <rv s="0">
    <fb>44351</fb>
    <v>0</v>
  </rv>
  <rv s="0">
    <fb>58.3</fb>
    <v>1</v>
  </rv>
  <rv s="0">
    <fb>58.74</fb>
    <v>1</v>
  </rv>
  <rv s="0">
    <fb>57.86</fb>
    <v>1</v>
  </rv>
  <rv s="0">
    <fb>509502</fb>
    <v>2</v>
  </rv>
  <rv s="0">
    <fb>741.2</fb>
    <v>1</v>
  </rv>
  <rv s="0">
    <fb>746</fb>
    <v>1</v>
  </rv>
  <rv s="0">
    <fb>737.6</fb>
    <v>1</v>
  </rv>
  <rv s="0">
    <fb>110210</fb>
    <v>2</v>
  </rv>
  <rv s="0">
    <fb>44354</fb>
    <v>0</v>
  </rv>
  <rv s="0">
    <fb>59.24</fb>
    <v>1</v>
  </rv>
  <rv s="0">
    <fb>58.44</fb>
    <v>1</v>
  </rv>
  <rv s="0">
    <fb>59.68</fb>
    <v>1</v>
  </rv>
  <rv s="0">
    <fb>58.16</fb>
    <v>1</v>
  </rv>
  <rv s="0">
    <fb>696599</fb>
    <v>2</v>
  </rv>
  <rv s="0">
    <fb>735.7</fb>
    <v>1</v>
  </rv>
  <rv s="0">
    <fb>743.9</fb>
    <v>1</v>
  </rv>
  <rv s="0">
    <fb>734.5</fb>
    <v>1</v>
  </rv>
  <rv s="0">
    <fb>105893</fb>
    <v>2</v>
  </rv>
  <rv s="0">
    <fb>44355</fb>
    <v>0</v>
  </rv>
  <rv s="0">
    <fb>58.92</fb>
    <v>1</v>
  </rv>
  <rv s="0">
    <fb>59.4</fb>
    <v>1</v>
  </rv>
  <rv s="0">
    <fb>59.48</fb>
    <v>1</v>
  </rv>
  <rv s="0">
    <fb>58.56</fb>
    <v>1</v>
  </rv>
  <rv s="0">
    <fb>537621</fb>
    <v>2</v>
  </rv>
  <rv s="0">
    <fb>733</fb>
    <v>1</v>
  </rv>
  <rv s="0">
    <fb>737.7</fb>
    <v>1</v>
  </rv>
  <rv s="0">
    <fb>741.5</fb>
    <v>1</v>
  </rv>
  <rv s="0">
    <fb>728.1</fb>
    <v>1</v>
  </rv>
  <rv s="0">
    <fb>204110</fb>
    <v>2</v>
  </rv>
  <rv s="0">
    <fb>44356</fb>
    <v>0</v>
  </rv>
  <rv s="0">
    <fb>57.6</fb>
    <v>1</v>
  </rv>
  <rv s="0">
    <fb>59.14</fb>
    <v>1</v>
  </rv>
  <rv s="0">
    <fb>59.28</fb>
    <v>1</v>
  </rv>
  <rv s="0">
    <fb>660401</fb>
    <v>2</v>
  </rv>
  <rv s="0">
    <fb>733.8</fb>
    <v>1</v>
  </rv>
  <rv s="0">
    <fb>731.5</fb>
    <v>1</v>
  </rv>
  <rv s="0">
    <fb>136276</fb>
    <v>2</v>
  </rv>
  <rv s="0">
    <fb>44357</fb>
    <v>0</v>
  </rv>
  <rv s="0">
    <fb>56.8</fb>
    <v>1</v>
  </rv>
  <rv s="0">
    <fb>57.8</fb>
    <v>1</v>
  </rv>
  <rv s="0">
    <fb>57.82</fb>
    <v>1</v>
  </rv>
  <rv s="0">
    <fb>56.48</fb>
    <v>1</v>
  </rv>
  <rv s="0">
    <fb>706915</fb>
    <v>2</v>
  </rv>
  <rv s="0">
    <fb>744.6</fb>
    <v>1</v>
  </rv>
  <rv s="0">
    <fb>743.4</fb>
    <v>1</v>
  </rv>
  <rv s="0">
    <fb>750.4</fb>
    <v>1</v>
  </rv>
  <rv s="0">
    <fb>104128</fb>
    <v>2</v>
  </rv>
  <rv s="0">
    <fb>44358</fb>
    <v>0</v>
  </rv>
  <rv s="0">
    <fb>56.84</fb>
    <v>1</v>
  </rv>
  <rv s="0">
    <fb>57.04</fb>
    <v>1</v>
  </rv>
  <rv s="0">
    <fb>56.44</fb>
    <v>1</v>
  </rv>
  <rv s="0">
    <fb>486048</fb>
    <v>2</v>
  </rv>
  <rv s="0">
    <fb>739.2</fb>
    <v>1</v>
  </rv>
  <rv s="0">
    <fb>748.4</fb>
    <v>1</v>
  </rv>
  <rv s="0">
    <fb>735.5</fb>
    <v>1</v>
  </rv>
  <rv s="0">
    <fb>120406</fb>
    <v>2</v>
  </rv>
  <rv s="0">
    <fb>44361</fb>
    <v>0</v>
  </rv>
  <rv s="0">
    <fb>57.12</fb>
    <v>1</v>
  </rv>
  <rv s="0">
    <fb>57.1</fb>
    <v>1</v>
  </rv>
  <rv s="0">
    <fb>357621</fb>
    <v>2</v>
  </rv>
  <rv s="0">
    <fb>742.9</fb>
    <v>1</v>
  </rv>
  <rv s="0">
    <fb>740</fb>
    <v>1</v>
  </rv>
  <rv s="0">
    <fb>743.7</fb>
    <v>1</v>
  </rv>
  <rv s="0">
    <fb>107092</fb>
    <v>2</v>
  </rv>
  <rv s="0">
    <fb>44362</fb>
    <v>0</v>
  </rv>
  <rv s="0">
    <fb>57.94</fb>
    <v>1</v>
  </rv>
  <rv s="0">
    <fb>57.4</fb>
    <v>1</v>
  </rv>
  <rv s="0">
    <fb>58.34</fb>
    <v>1</v>
  </rv>
  <rv s="0">
    <fb>575880</fb>
    <v>2</v>
  </rv>
  <rv s="0">
    <fb>744</fb>
    <v>1</v>
  </rv>
  <rv s="0">
    <fb>747.3</fb>
    <v>1</v>
  </rv>
  <rv s="0">
    <fb>749.4</fb>
    <v>1</v>
  </rv>
  <rv s="0">
    <fb>740.2</fb>
    <v>1</v>
  </rv>
  <rv s="0">
    <fb>123734</fb>
    <v>2</v>
  </rv>
  <rv s="0">
    <fb>44363</fb>
    <v>0</v>
  </rv>
  <rv s="0">
    <fb>58.32</fb>
    <v>1</v>
  </rv>
  <rv s="0">
    <fb>58.66</fb>
    <v>1</v>
  </rv>
  <rv s="0">
    <fb>57.96</fb>
    <v>1</v>
  </rv>
  <rv s="0">
    <fb>428132</fb>
    <v>2</v>
  </rv>
  <rv s="0">
    <fb>746.1</fb>
    <v>1</v>
  </rv>
  <rv s="0">
    <fb>750.6</fb>
    <v>1</v>
  </rv>
  <rv s="0">
    <fb>742.6</fb>
    <v>1</v>
  </rv>
  <rv s="0">
    <fb>106573</fb>
    <v>2</v>
  </rv>
  <rv s="0">
    <fb>44364</fb>
    <v>0</v>
  </rv>
  <rv s="0">
    <fb>58.6</fb>
    <v>1</v>
  </rv>
  <rv s="0">
    <fb>57.9</fb>
    <v>1</v>
  </rv>
  <rv s="0">
    <fb>59</fb>
    <v>1</v>
  </rv>
  <rv s="0">
    <fb>57.54</fb>
    <v>1</v>
  </rv>
  <rv s="0">
    <fb>501397</fb>
    <v>2</v>
  </rv>
  <rv s="0">
    <fb>749.8</fb>
    <v>1</v>
  </rv>
  <rv s="0">
    <fb>749</fb>
    <v>1</v>
  </rv>
  <rv s="0">
    <fb>752.6</fb>
    <v>1</v>
  </rv>
  <rv s="0">
    <fb>112535</fb>
    <v>2</v>
  </rv>
  <rv s="0">
    <fb>44365</fb>
    <v>0</v>
  </rv>
  <rv s="0">
    <fb>58.1</fb>
    <v>1</v>
  </rv>
  <rv s="0">
    <fb>58.5</fb>
    <v>1</v>
  </rv>
  <rv s="0">
    <fb>59.5</fb>
    <v>1</v>
  </rv>
  <rv s="0">
    <fb>57.98</fb>
    <v>1</v>
  </rv>
  <rv s="0">
    <fb>1760978</fb>
    <v>2</v>
  </rv>
  <rv s="0">
    <fb>758.7</fb>
    <v>1</v>
  </rv>
  <rv s="0">
    <fb>748.7</fb>
    <v>1</v>
  </rv>
  <rv s="0">
    <fb>746.2</fb>
    <v>1</v>
  </rv>
  <rv s="0">
    <fb>122256</fb>
    <v>2</v>
  </rv>
  <rv s="0">
    <fb>44368</fb>
    <v>0</v>
  </rv>
  <rv s="0">
    <fb>58.24</fb>
    <v>1</v>
  </rv>
  <rv s="0">
    <fb>57.58</fb>
    <v>1</v>
  </rv>
  <rv s="0">
    <fb>58.68</fb>
    <v>1</v>
  </rv>
  <rv s="0">
    <fb>57.38</fb>
    <v>1</v>
  </rv>
  <rv s="0">
    <fb>470301</fb>
    <v>2</v>
  </rv>
  <rv s="0">
    <fb>759.1</fb>
    <v>1</v>
  </rv>
  <rv s="0">
    <fb>769.5</fb>
    <v>1</v>
  </rv>
  <rv s="0">
    <fb>250994</fb>
    <v>2</v>
  </rv>
  <rv s="0">
    <fb>44369</fb>
    <v>0</v>
  </rv>
  <rv s="0">
    <fb>58.28</fb>
    <v>1</v>
  </rv>
  <rv s="0">
    <fb>58.58</fb>
    <v>1</v>
  </rv>
  <rv s="0">
    <fb>57.68</fb>
    <v>1</v>
  </rv>
  <rv s="0">
    <fb>403749</fb>
    <v>2</v>
  </rv>
  <rv s="0">
    <fb>759.2</fb>
    <v>1</v>
  </rv>
  <rv s="0">
    <fb>748.5</fb>
    <v>1</v>
  </rv>
  <rv s="0">
    <fb>760.7</fb>
    <v>1</v>
  </rv>
  <rv s="0">
    <fb>746.6</fb>
    <v>1</v>
  </rv>
  <rv s="0">
    <fb>103800</fb>
    <v>2</v>
  </rv>
  <rv s="0">
    <fb>44370</fb>
    <v>0</v>
  </rv>
  <rv s="0">
    <fb>57.22</fb>
    <v>1</v>
  </rv>
  <rv s="0">
    <fb>487411</fb>
    <v>2</v>
  </rv>
  <rv s="0">
    <fb>761.9</fb>
    <v>1</v>
  </rv>
  <rv s="0">
    <fb>759.3</fb>
    <v>1</v>
  </rv>
  <rv s="0">
    <fb>765</fb>
    <v>1</v>
  </rv>
  <rv s="0">
    <fb>757.6</fb>
    <v>1</v>
  </rv>
  <rv s="0">
    <fb>107637</fb>
    <v>2</v>
  </rv>
  <rv s="0">
    <fb>44371</fb>
    <v>0</v>
  </rv>
  <rv s="0">
    <fb>57.14</fb>
    <v>1</v>
  </rv>
  <rv s="0">
    <fb>57.52</fb>
    <v>1</v>
  </rv>
  <rv s="0">
    <fb>56.46</fb>
    <v>1</v>
  </rv>
  <rv s="0">
    <fb>697252</fb>
    <v>2</v>
  </rv>
  <rv s="0">
    <fb>739.4</fb>
    <v>1</v>
  </rv>
  <rv s="0">
    <fb>754.5</fb>
    <v>1</v>
  </rv>
  <rv s="0">
    <fb>757.2</fb>
    <v>1</v>
  </rv>
  <rv s="0">
    <fb>735.1</fb>
    <v>1</v>
  </rv>
  <rv s="0">
    <fb>210550</fb>
    <v>2</v>
  </rv>
  <rv s="0">
    <fb>44372</fb>
    <v>0</v>
  </rv>
  <rv s="0">
    <fb>57.72</fb>
    <v>1</v>
  </rv>
  <rv s="0">
    <fb>350259</fb>
    <v>2</v>
  </rv>
  <rv s="0">
    <fb>750.9</fb>
    <v>1</v>
  </rv>
  <rv s="0">
    <fb>743.8</fb>
    <v>1</v>
  </rv>
  <rv s="0">
    <fb>753.3</fb>
    <v>1</v>
  </rv>
  <rv s="0">
    <fb>113959</fb>
    <v>2</v>
  </rv>
  <rv s="0">
    <fb>44375</fb>
    <v>0</v>
  </rv>
  <rv s="0">
    <fb>57.02</fb>
    <v>1</v>
  </rv>
  <rv s="0">
    <fb>381749</fb>
    <v>2</v>
  </rv>
  <rv s="0">
    <fb>755.6</fb>
    <v>1</v>
  </rv>
  <rv s="0">
    <fb>764.4</fb>
    <v>1</v>
  </rv>
  <rv s="0">
    <fb>118318</fb>
    <v>2</v>
  </rv>
  <rv s="0">
    <fb>44376</fb>
    <v>0</v>
  </rv>
  <rv s="0">
    <fb>57.62</fb>
    <v>1</v>
  </rv>
  <rv s="0">
    <fb>57.16</fb>
    <v>1</v>
  </rv>
  <rv s="0">
    <fb>57.06</fb>
    <v>1</v>
  </rv>
  <rv s="0">
    <fb>250741</fb>
    <v>2</v>
  </rv>
  <rv s="0">
    <fb>747.7</fb>
    <v>1</v>
  </rv>
  <rv s="0">
    <fb>757</fb>
    <v>1</v>
  </rv>
  <rv s="0">
    <fb>759.5</fb>
    <v>1</v>
  </rv>
  <rv s="0">
    <fb>746.3</fb>
    <v>1</v>
  </rv>
  <rv s="0">
    <fb>127976</fb>
    <v>2</v>
  </rv>
  <rv s="0">
    <fb>44377</fb>
    <v>0</v>
  </rv>
  <rv s="0">
    <fb>394776</fb>
    <v>2</v>
  </rv>
  <rv s="0">
    <fb>754.4</fb>
    <v>1</v>
  </rv>
  <rv s="0">
    <fb>748.1</fb>
    <v>1</v>
  </rv>
  <rv s="0">
    <fb>757.4</fb>
    <v>1</v>
  </rv>
  <rv s="0">
    <fb>108613</fb>
    <v>2</v>
  </rv>
  <rv s="0">
    <fb>44378</fb>
    <v>0</v>
  </rv>
  <rv s="0">
    <fb>57.88</fb>
    <v>1</v>
  </rv>
  <rv s="0">
    <fb>354507</fb>
    <v>2</v>
  </rv>
  <rv s="0">
    <fb>756.6</fb>
    <v>1</v>
  </rv>
  <rv s="0">
    <fb>735.6</fb>
    <v>1</v>
  </rv>
  <rv s="0">
    <fb>191879</fb>
    <v>2</v>
  </rv>
  <rv s="0">
    <fb>44379</fb>
    <v>0</v>
  </rv>
  <rv s="0">
    <fb>57.56</fb>
    <v>1</v>
  </rv>
  <rv s="0">
    <fb>56.98</fb>
    <v>1</v>
  </rv>
  <rv s="0">
    <fb>168655</fb>
    <v>2</v>
  </rv>
  <rv s="0">
    <fb>731.9</fb>
    <v>1</v>
  </rv>
  <rv s="0">
    <fb>144970</fb>
    <v>2</v>
  </rv>
  <rv s="0">
    <fb>44382</fb>
    <v>0</v>
  </rv>
  <rv s="0">
    <fb>56.62</fb>
    <v>1</v>
  </rv>
  <rv s="0">
    <fb>256552</fb>
    <v>2</v>
  </rv>
  <rv s="0">
    <fb>734.4</fb>
    <v>1</v>
  </rv>
  <rv s="0">
    <fb>739.5</fb>
    <v>1</v>
  </rv>
  <rv s="0">
    <fb>741.3</fb>
    <v>1</v>
  </rv>
  <rv s="0">
    <fb>729.8</fb>
    <v>1</v>
  </rv>
  <rv s="0">
    <fb>108345</fb>
    <v>2</v>
  </rv>
  <rv s="0">
    <fb>44383</fb>
    <v>0</v>
  </rv>
  <rv s="0">
    <fb>56.6</fb>
    <v>1</v>
  </rv>
  <rv s="0">
    <fb>56.58</fb>
    <v>1</v>
  </rv>
  <rv s="0">
    <fb>265319</fb>
    <v>2</v>
  </rv>
  <rv s="0">
    <fb>737.8</fb>
    <v>1</v>
  </rv>
  <rv s="0">
    <fb>732</fb>
    <v>1</v>
  </rv>
  <rv s="0">
    <fb>740.5</fb>
    <v>1</v>
  </rv>
  <rv s="0">
    <fb>730.1</fb>
    <v>1</v>
  </rv>
  <rv s="0">
    <fb>78145</fb>
    <v>2</v>
  </rv>
  <rv s="0">
    <fb>44384</fb>
    <v>0</v>
  </rv>
  <rv s="0">
    <fb>57.34</fb>
    <v>1</v>
  </rv>
  <rv s="0">
    <fb>355129</fb>
    <v>2</v>
  </rv>
  <rv s="0">
    <fb>727.9</fb>
    <v>1</v>
  </rv>
  <rv s="0">
    <fb>733.6</fb>
    <v>1</v>
  </rv>
  <rv s="0">
    <fb>724.2</fb>
    <v>1</v>
  </rv>
  <rv s="0">
    <fb>123026</fb>
    <v>2</v>
  </rv>
  <rv s="0">
    <fb>44385</fb>
    <v>0</v>
  </rv>
  <rv s="0">
    <fb>55.34</fb>
    <v>1</v>
  </rv>
  <rv s="0">
    <fb>57.24</fb>
    <v>1</v>
  </rv>
  <rv s="0">
    <fb>54.3</fb>
    <v>1</v>
  </rv>
  <rv s="0">
    <fb>775942</fb>
    <v>2</v>
  </rv>
  <rv s="0">
    <fb>729.5</fb>
    <v>1</v>
  </rv>
  <rv s="0">
    <fb>740.6</fb>
    <v>1</v>
  </rv>
  <rv s="0">
    <fb>102765</fb>
    <v>2</v>
  </rv>
  <rv s="0">
    <fb>44386</fb>
    <v>0</v>
  </rv>
  <rv s="0">
    <fb>56.36</fb>
    <v>1</v>
  </rv>
  <rv s="0">
    <fb>56.72</fb>
    <v>1</v>
  </rv>
  <rv s="0">
    <fb>545876</fb>
    <v>2</v>
  </rv>
  <rv s="0">
    <fb>712.9</fb>
    <v>1</v>
  </rv>
  <rv s="0">
    <fb>732.6</fb>
    <v>1</v>
  </rv>
  <rv s="0">
    <fb>704.1</fb>
    <v>1</v>
  </rv>
  <rv s="0">
    <fb>213655</fb>
    <v>2</v>
  </rv>
  <rv s="0">
    <fb>44389</fb>
    <v>0</v>
  </rv>
  <rv s="0">
    <fb>57.28</fb>
    <v>1</v>
  </rv>
  <rv s="0">
    <fb>56.5</fb>
    <v>1</v>
  </rv>
  <rv s="0">
    <fb>56.02</fb>
    <v>1</v>
  </rv>
  <rv s="0">
    <fb>318811</fb>
    <v>2</v>
  </rv>
  <rv s="0">
    <fb>731.2</fb>
    <v>1</v>
  </rv>
  <rv s="0">
    <fb>717.7</fb>
    <v>1</v>
  </rv>
  <rv s="0">
    <fb>133573</fb>
    <v>2</v>
  </rv>
  <rv s="0">
    <fb>44390</fb>
    <v>0</v>
  </rv>
  <rv s="0">
    <fb>57.76</fb>
    <v>1</v>
  </rv>
  <rv s="0">
    <fb>58</fb>
    <v>1</v>
  </rv>
  <rv s="0">
    <fb>332441</fb>
    <v>2</v>
  </rv>
  <rv s="0">
    <fb>735.2</fb>
    <v>1</v>
  </rv>
  <rv s="0">
    <fb>730.9</fb>
    <v>1</v>
  </rv>
  <rv s="0">
    <fb>737.9</fb>
    <v>1</v>
  </rv>
  <rv s="0">
    <fb>725.1</fb>
    <v>1</v>
  </rv>
  <rv s="0">
    <fb>93279</fb>
    <v>2</v>
  </rv>
  <rv s="0">
    <fb>44391</fb>
    <v>0</v>
  </rv>
  <rv s="0">
    <fb>57.74</fb>
    <v>1</v>
  </rv>
  <rv s="0">
    <fb>58.78</fb>
    <v>1</v>
  </rv>
  <rv s="0">
    <fb>359329</fb>
    <v>2</v>
  </rv>
  <rv s="0">
    <fb>743.6</fb>
    <v>1</v>
  </rv>
  <rv s="0">
    <fb>732.8</fb>
    <v>1</v>
  </rv>
  <rv s="0">
    <fb>128116</fb>
    <v>2</v>
  </rv>
  <rv s="0">
    <fb>44392</fb>
    <v>0</v>
  </rv>
  <rv s="0">
    <fb>58.02</fb>
    <v>1</v>
  </rv>
  <rv s="0">
    <fb>393072</fb>
    <v>2</v>
  </rv>
  <rv s="0">
    <fb>751.6</fb>
    <v>1</v>
  </rv>
  <rv s="0">
    <fb>121950</fb>
    <v>2</v>
  </rv>
  <rv s="0">
    <fb>44393</fb>
    <v>0</v>
  </rv>
  <rv s="0">
    <fb>56.74</fb>
    <v>1</v>
  </rv>
  <rv s="0">
    <fb>58.7</fb>
    <v>1</v>
  </rv>
  <rv s="0">
    <fb>689465</fb>
    <v>2</v>
  </rv>
  <rv s="0">
    <fb>739.8</fb>
    <v>1</v>
  </rv>
  <rv s="0">
    <fb>754.7</fb>
    <v>1</v>
  </rv>
  <rv s="0">
    <fb>737.1</fb>
    <v>1</v>
  </rv>
  <rv s="0">
    <fb>116514</fb>
    <v>2</v>
  </rv>
  <rv s="0">
    <fb>44396</fb>
    <v>0</v>
  </rv>
  <rv s="0">
    <fb>56.06</fb>
    <v>1</v>
  </rv>
  <rv s="0">
    <fb>54.94</fb>
    <v>1</v>
  </rv>
  <rv s="0">
    <fb>549555</fb>
    <v>2</v>
  </rv>
  <rv s="0">
    <fb>731.8</fb>
    <v>1</v>
  </rv>
  <rv s="0">
    <fb>724.3</fb>
    <v>1</v>
  </rv>
  <rv s="0">
    <fb>151202</fb>
    <v>2</v>
  </rv>
  <rv s="0">
    <fb>44397</fb>
    <v>0</v>
  </rv>
  <rv s="0">
    <fb>57.18</fb>
    <v>1</v>
  </rv>
  <rv s="0">
    <fb>57.26</fb>
    <v>1</v>
  </rv>
  <rv s="0">
    <fb>56</fb>
    <v>1</v>
  </rv>
  <rv s="0">
    <fb>408634</fb>
    <v>2</v>
  </rv>
  <rv s="0">
    <fb>711.8</fb>
    <v>1</v>
  </rv>
  <rv s="0">
    <fb>722.2</fb>
    <v>1</v>
  </rv>
  <rv s="0">
    <fb>723.8</fb>
    <v>1</v>
  </rv>
  <rv s="0">
    <fb>701.5</fb>
    <v>1</v>
  </rv>
  <rv s="0">
    <fb>175334</fb>
    <v>2</v>
  </rv>
  <rv s="0">
    <fb>44398</fb>
    <v>0</v>
  </rv>
  <rv s="0">
    <fb>57.78</fb>
    <v>1</v>
  </rv>
  <rv s="0">
    <fb>57.3</fb>
    <v>1</v>
  </rv>
  <rv s="0">
    <fb>58.2</fb>
    <v>1</v>
  </rv>
  <rv s="0">
    <fb>362395</fb>
    <v>2</v>
  </rv>
  <rv s="0">
    <fb>719.2</fb>
    <v>1</v>
  </rv>
  <rv s="0">
    <fb>716</fb>
    <v>1</v>
  </rv>
  <rv s="0">
    <fb>712.7</fb>
    <v>1</v>
  </rv>
  <rv s="0">
    <fb>102415</fb>
    <v>2</v>
  </rv>
  <rv s="0">
    <fb>44399</fb>
    <v>0</v>
  </rv>
  <rv s="0">
    <fb>58.72</fb>
    <v>1</v>
  </rv>
  <rv s="0">
    <fb>58.76</fb>
    <v>1</v>
  </rv>
  <rv s="0">
    <fb>257836</fb>
    <v>2</v>
  </rv>
  <rv s="0">
    <fb>726.9</fb>
    <v>1</v>
  </rv>
  <rv s="0">
    <fb>721</fb>
    <v>1</v>
  </rv>
  <rv s="0">
    <fb>730.4</fb>
    <v>1</v>
  </rv>
  <rv s="0">
    <fb>720.7</fb>
    <v>1</v>
  </rv>
  <rv s="0">
    <fb>106435</fb>
    <v>2</v>
  </rv>
  <rv s="0">
    <fb>44400</fb>
    <v>0</v>
  </rv>
  <rv s="0">
    <fb>59.6</fb>
    <v>1</v>
  </rv>
  <rv s="0">
    <fb>59.04</fb>
    <v>1</v>
  </rv>
  <rv s="0">
    <fb>60</fb>
    <v>1</v>
  </rv>
  <rv s="0">
    <fb>398263</fb>
    <v>2</v>
  </rv>
  <rv s="0">
    <fb>727.8</fb>
    <v>1</v>
  </rv>
  <rv s="0">
    <fb>729.7</fb>
    <v>1</v>
  </rv>
  <rv s="0">
    <fb>78064</fb>
    <v>2</v>
  </rv>
  <rv s="0">
    <fb>44403</fb>
    <v>0</v>
  </rv>
  <rv s="0">
    <fb>59.94</fb>
    <v>1</v>
  </rv>
  <rv s="0">
    <fb>59.98</fb>
    <v>1</v>
  </rv>
  <rv s="0">
    <fb>59.02</fb>
    <v>1</v>
  </rv>
  <rv s="0">
    <fb>449464</fb>
    <v>2</v>
  </rv>
  <rv s="0">
    <fb>747.6</fb>
    <v>1</v>
  </rv>
  <rv s="0">
    <fb>730.3</fb>
    <v>1</v>
  </rv>
  <rv s="0">
    <fb>749.7</fb>
    <v>1</v>
  </rv>
  <rv s="0">
    <fb>724.7</fb>
    <v>1</v>
  </rv>
  <rv s="0">
    <fb>114334</fb>
    <v>2</v>
  </rv>
  <rv s="0">
    <fb>44404</fb>
    <v>0</v>
  </rv>
  <rv s="0">
    <fb>59.66</fb>
    <v>1</v>
  </rv>
  <rv s="0">
    <fb>60.88</fb>
    <v>1</v>
  </rv>
  <rv s="0">
    <fb>59.18</fb>
    <v>1</v>
  </rv>
  <rv s="0">
    <fb>683542</fb>
    <v>2</v>
  </rv>
  <rv s="0">
    <fb>739.1</fb>
    <v>1</v>
  </rv>
  <rv s="0">
    <fb>87982</fb>
    <v>2</v>
  </rv>
  <rv s="0">
    <fb>44405</fb>
    <v>0</v>
  </rv>
  <rv s="0">
    <fb>1903636</fb>
    <v>2</v>
  </rv>
  <rv s="0">
    <fb>743</fb>
    <v>1</v>
  </rv>
  <rv s="0">
    <fb>744.7</fb>
    <v>1</v>
  </rv>
  <rv s="0">
    <fb>132880</fb>
    <v>2</v>
  </rv>
  <rv s="0">
    <fb>44406</fb>
    <v>0</v>
  </rv>
  <rv s="0">
    <fb>57.92</fb>
    <v>1</v>
  </rv>
  <rv s="0">
    <fb>637069</fb>
    <v>2</v>
  </rv>
  <rv s="0">
    <fb>757.8</fb>
    <v>1</v>
  </rv>
  <rv s="0">
    <fb>719.4</fb>
    <v>1</v>
  </rv>
  <rv s="0">
    <fb>760.3</fb>
    <v>1</v>
  </rv>
  <rv s="0">
    <fb>717.2</fb>
    <v>1</v>
  </rv>
  <rv s="0">
    <fb>153898</fb>
    <v>2</v>
  </rv>
  <rv s="0">
    <fb>44407</fb>
    <v>0</v>
  </rv>
  <rv s="0">
    <fb>652656</fb>
    <v>2</v>
  </rv>
  <rv s="0">
    <fb>760.1</fb>
    <v>1</v>
  </rv>
  <rv s="0">
    <fb>762</fb>
    <v>1</v>
  </rv>
  <rv s="0">
    <fb>762.2</fb>
    <v>1</v>
  </rv>
  <rv s="0">
    <fb>753.9</fb>
    <v>1</v>
  </rv>
  <rv s="0">
    <fb>96577</fb>
    <v>2</v>
  </rv>
  <rv s="0">
    <fb>44410</fb>
    <v>0</v>
  </rv>
  <rv s="0">
    <fb>481348</fb>
    <v>2</v>
  </rv>
  <rv s="0">
    <fb>756.2</fb>
    <v>1</v>
  </rv>
  <rv s="0">
    <fb>753</fb>
    <v>1</v>
  </rv>
  <rv s="0">
    <fb>146016</fb>
    <v>2</v>
  </rv>
  <rv s="0">
    <fb>44411</fb>
    <v>0</v>
  </rv>
  <rv s="0">
    <fb>58.38</fb>
    <v>1</v>
  </rv>
  <rv s="0">
    <fb>58.98</fb>
    <v>1</v>
  </rv>
  <rv s="0">
    <fb>58.14</fb>
    <v>1</v>
  </rv>
  <rv s="0">
    <fb>471682</fb>
    <v>2</v>
  </rv>
  <rv s="0">
    <fb>774.5</fb>
    <v>1</v>
  </rv>
  <rv s="0">
    <fb>763.3</fb>
    <v>1</v>
  </rv>
  <rv s="0">
    <fb>779</fb>
    <v>1</v>
  </rv>
  <rv s="0">
    <fb>136970</fb>
    <v>2</v>
  </rv>
  <rv s="0">
    <fb>44412</fb>
    <v>0</v>
  </rv>
  <rv s="0">
    <fb>58.8</fb>
    <v>1</v>
  </rv>
  <rv s="0">
    <fb>59.06</fb>
    <v>1</v>
  </rv>
  <rv s="0">
    <fb>59.22</fb>
    <v>1</v>
  </rv>
  <rv s="0">
    <fb>58.62</fb>
    <v>1</v>
  </rv>
  <rv s="0">
    <fb>363897</fb>
    <v>2</v>
  </rv>
  <rv s="0">
    <fb>777</fb>
    <v>1</v>
  </rv>
  <rv s="0">
    <fb>775</fb>
    <v>1</v>
  </rv>
  <rv s="0">
    <fb>784.5</fb>
    <v>1</v>
  </rv>
  <rv s="0">
    <fb>772.5</fb>
    <v>1</v>
  </rv>
  <rv s="0">
    <fb>121659</fb>
    <v>2</v>
  </rv>
  <rv s="0">
    <fb>44413</fb>
    <v>0</v>
  </rv>
  <rv s="0">
    <fb>495820</fb>
    <v>2</v>
  </rv>
  <rv s="0">
    <fb>779.7</fb>
    <v>1</v>
  </rv>
  <rv s="0">
    <fb>779.1</fb>
    <v>1</v>
  </rv>
  <rv s="0">
    <fb>786.2</fb>
    <v>1</v>
  </rv>
  <rv s="0">
    <fb>776</fb>
    <v>1</v>
  </rv>
  <rv s="0">
    <fb>100191</fb>
    <v>2</v>
  </rv>
  <rv s="0">
    <fb>44414</fb>
    <v>0</v>
  </rv>
  <rv s="0">
    <fb>58.9</fb>
    <v>1</v>
  </rv>
  <rv s="0">
    <fb>687625</fb>
    <v>2</v>
  </rv>
  <rv s="0">
    <fb>778.7</fb>
    <v>1</v>
  </rv>
  <rv s="0">
    <fb>783.3</fb>
    <v>1</v>
  </rv>
  <rv s="0">
    <fb>774.1</fb>
    <v>1</v>
  </rv>
  <rv s="0">
    <fb>84429</fb>
    <v>2</v>
  </rv>
  <rv s="0">
    <fb>44417</fb>
    <v>0</v>
  </rv>
  <rv s="0">
    <fb>59.76</fb>
    <v>1</v>
  </rv>
  <rv s="0">
    <fb>59.88</fb>
    <v>1</v>
  </rv>
  <rv s="0">
    <fb>465437</fb>
    <v>2</v>
  </rv>
  <rv s="0">
    <fb>782.5</fb>
    <v>1</v>
  </rv>
  <rv s="0">
    <fb>780.5</fb>
    <v>1</v>
  </rv>
  <rv s="0">
    <fb>786.8</fb>
    <v>1</v>
  </rv>
  <rv s="0">
    <fb>775.9</fb>
    <v>1</v>
  </rv>
  <rv s="0">
    <fb>83514</fb>
    <v>2</v>
  </rv>
  <rv s="0">
    <fb>44418</fb>
    <v>0</v>
  </rv>
  <rv s="0">
    <fb>61.2</fb>
    <v>1</v>
  </rv>
  <rv s="0">
    <fb>61.52</fb>
    <v>1</v>
  </rv>
  <rv s="0">
    <fb>677512</fb>
    <v>2</v>
  </rv>
  <rv s="0">
    <fb>784.2</fb>
    <v>1</v>
  </rv>
  <rv s="0">
    <fb>787.5</fb>
    <v>1</v>
  </rv>
  <rv s="0">
    <fb>781.8</fb>
    <v>1</v>
  </rv>
  <rv s="0">
    <fb>53153</fb>
    <v>2</v>
  </rv>
  <rv s="0">
    <fb>44419</fb>
    <v>0</v>
  </rv>
  <rv s="0">
    <fb>61.6</fb>
    <v>1</v>
  </rv>
  <rv s="0">
    <fb>61.56</fb>
    <v>1</v>
  </rv>
  <rv s="0">
    <fb>61.9</fb>
    <v>1</v>
  </rv>
  <rv s="0">
    <fb>60.64</fb>
    <v>1</v>
  </rv>
  <rv s="0">
    <fb>574570</fb>
    <v>2</v>
  </rv>
  <rv s="0">
    <fb>789.9</fb>
    <v>1</v>
  </rv>
  <rv s="0">
    <fb>788.1</fb>
    <v>1</v>
  </rv>
  <rv s="0">
    <fb>793</fb>
    <v>1</v>
  </rv>
  <rv s="0">
    <fb>784.9</fb>
    <v>1</v>
  </rv>
  <rv s="0">
    <fb>77036</fb>
    <v>2</v>
  </rv>
  <rv s="0">
    <fb>44420</fb>
    <v>0</v>
  </rv>
  <rv s="0">
    <fb>62.06</fb>
    <v>1</v>
  </rv>
  <rv s="0">
    <fb>62.18</fb>
    <v>1</v>
  </rv>
  <rv s="0">
    <fb>61.4</fb>
    <v>1</v>
  </rv>
  <rv s="0">
    <fb>490872</fb>
    <v>2</v>
  </rv>
  <rv s="0">
    <fb>788.2</fb>
    <v>1</v>
  </rv>
  <rv s="0">
    <fb>792</fb>
    <v>1</v>
  </rv>
  <rv s="0">
    <fb>795</fb>
    <v>1</v>
  </rv>
  <rv s="0">
    <fb>786.1</fb>
    <v>1</v>
  </rv>
  <rv s="0">
    <fb>78838</fb>
    <v>2</v>
  </rv>
  <rv s="0">
    <fb>44421</fb>
    <v>0</v>
  </rv>
  <rv s="0">
    <fb>61.88</fb>
    <v>1</v>
  </rv>
  <rv s="0">
    <fb>62.42</fb>
    <v>1</v>
  </rv>
  <rv s="0">
    <fb>62.48</fb>
    <v>1</v>
  </rv>
  <rv s="0">
    <fb>61.74</fb>
    <v>1</v>
  </rv>
  <rv s="0">
    <fb>392477</fb>
    <v>2</v>
  </rv>
  <rv s="0">
    <fb>792.1</fb>
    <v>1</v>
  </rv>
  <rv s="0">
    <fb>790</fb>
    <v>1</v>
  </rv>
  <rv s="0">
    <fb>785.7</fb>
    <v>1</v>
  </rv>
  <rv s="0">
    <fb>101973</fb>
    <v>2</v>
  </rv>
  <rv s="0">
    <fb>44424</fb>
    <v>0</v>
  </rv>
  <rv s="0">
    <fb>60.66</fb>
    <v>1</v>
  </rv>
  <rv s="0">
    <fb>60.54</fb>
    <v>1</v>
  </rv>
  <rv s="0">
    <fb>455792</fb>
    <v>2</v>
  </rv>
  <rv s="0">
    <fb>788.9</fb>
    <v>1</v>
  </rv>
  <rv s="0">
    <fb>798</fb>
    <v>1</v>
  </rv>
  <rv s="0">
    <fb>92751</fb>
    <v>2</v>
  </rv>
  <rv s="0">
    <fb>44425</fb>
    <v>0</v>
  </rv>
  <rv s="0">
    <fb>60.06</fb>
    <v>1</v>
  </rv>
  <rv s="0">
    <fb>60.32</fb>
    <v>1</v>
  </rv>
  <rv s="0">
    <fb>60.9</fb>
    <v>1</v>
  </rv>
  <rv s="0">
    <fb>352315</fb>
    <v>2</v>
  </rv>
  <rv s="0">
    <fb>752</fb>
    <v>1</v>
  </rv>
  <rv s="0">
    <fb>781.2</fb>
    <v>1</v>
  </rv>
  <rv s="0">
    <fb>205005</fb>
    <v>2</v>
  </rv>
  <rv s="0">
    <fb>44426</fb>
    <v>0</v>
  </rv>
  <rv s="0">
    <fb>58.48</fb>
    <v>1</v>
  </rv>
  <rv s="0">
    <fb>830898</fb>
    <v>2</v>
  </rv>
  <rv s="0">
    <fb>744.4</fb>
    <v>1</v>
  </rv>
  <rv s="0">
    <fb>734.9</fb>
    <v>1</v>
  </rv>
  <rv s="0">
    <fb>188284</fb>
    <v>2</v>
  </rv>
  <rv s="0">
    <fb>44427</fb>
    <v>0</v>
  </rv>
  <rv s="0">
    <fb>1879316</fb>
    <v>2</v>
  </rv>
  <rv s="0">
    <fb>718</fb>
    <v>1</v>
  </rv>
  <rv s="0">
    <fb>745.3</fb>
    <v>1</v>
  </rv>
  <rv s="0">
    <fb>747.9</fb>
    <v>1</v>
  </rv>
  <rv s="0">
    <fb>716.5</fb>
    <v>1</v>
  </rv>
  <rv s="0">
    <fb>225631</fb>
    <v>2</v>
  </rv>
  <rv s="0">
    <fb>44428</fb>
    <v>0</v>
  </rv>
  <rv s="0">
    <fb>53.92</fb>
    <v>1</v>
  </rv>
  <rv s="0">
    <fb>54.62</fb>
    <v>1</v>
  </rv>
  <rv s="0">
    <fb>55.14</fb>
    <v>1</v>
  </rv>
  <rv s="0">
    <fb>53.34</fb>
    <v>1</v>
  </rv>
  <rv s="0">
    <fb>1195283</fb>
    <v>2</v>
  </rv>
  <rv s="0">
    <fb>650</fb>
    <v>1</v>
  </rv>
  <rv s="0">
    <fb>699.6</fb>
    <v>1</v>
  </rv>
  <rv s="0">
    <fb>700.2</fb>
    <v>1</v>
  </rv>
  <rv s="0">
    <fb>728696</fb>
    <v>2</v>
  </rv>
  <rv s="0">
    <fb>44431</fb>
    <v>0</v>
  </rv>
  <rv s="0">
    <fb>54.78</fb>
    <v>1</v>
  </rv>
  <rv s="0">
    <fb>55.66</fb>
    <v>1</v>
  </rv>
  <rv s="0">
    <fb>54.48</fb>
    <v>1</v>
  </rv>
  <rv s="0">
    <fb>787263</fb>
    <v>2</v>
  </rv>
  <rv s="0">
    <fb>652.5</fb>
    <v>1</v>
  </rv>
  <rv s="0">
    <fb>660.3</fb>
    <v>1</v>
  </rv>
  <rv s="0">
    <fb>646</fb>
    <v>1</v>
  </rv>
  <rv s="0">
    <fb>301539</fb>
    <v>2</v>
  </rv>
  <rv s="0">
    <fb>44432</fb>
    <v>0</v>
  </rv>
  <rv s="0">
    <fb>54.66</fb>
    <v>1</v>
  </rv>
  <rv s="0">
    <fb>54.1</fb>
    <v>1</v>
  </rv>
  <rv s="0">
    <fb>672592</fb>
    <v>2</v>
  </rv>
  <rv s="0">
    <fb>671.8</fb>
    <v>1</v>
  </rv>
  <rv s="0">
    <fb>672</fb>
    <v>1</v>
  </rv>
  <rv s="0">
    <fb>675.7</fb>
    <v>1</v>
  </rv>
  <rv s="0">
    <fb>667.8</fb>
    <v>1</v>
  </rv>
  <rv s="0">
    <fb>279307</fb>
    <v>2</v>
  </rv>
  <rv s="0">
    <fb>44433</fb>
    <v>0</v>
  </rv>
  <rv s="0">
    <fb>54.58</fb>
    <v>1</v>
  </rv>
  <rv s="0">
    <fb>55.28</fb>
    <v>1</v>
  </rv>
  <rv s="0">
    <fb>54.16</fb>
    <v>1</v>
  </rv>
  <rv s="0">
    <fb>415180</fb>
    <v>2</v>
  </rv>
  <rv s="0">
    <fb>669.3</fb>
    <v>1</v>
  </rv>
  <rv s="0">
    <fb>677</fb>
    <v>1</v>
  </rv>
  <rv s="0">
    <fb>683.3</fb>
    <v>1</v>
  </rv>
  <rv s="0">
    <fb>661.5</fb>
    <v>1</v>
  </rv>
  <rv s="0">
    <fb>189277</fb>
    <v>2</v>
  </rv>
  <rv s="0">
    <fb>44434</fb>
    <v>0</v>
  </rv>
  <rv s="0">
    <fb>54.18</fb>
    <v>1</v>
  </rv>
  <rv s="0">
    <fb>54.06</fb>
    <v>1</v>
  </rv>
  <rv s="0">
    <fb>53.72</fb>
    <v>1</v>
  </rv>
  <rv s="0">
    <fb>505496</fb>
    <v>2</v>
  </rv>
  <rv s="0">
    <fb>676.1</fb>
    <v>1</v>
  </rv>
  <rv s="0">
    <fb>679.8</fb>
    <v>1</v>
  </rv>
  <rv s="0">
    <fb>667.6</fb>
    <v>1</v>
  </rv>
  <rv s="0">
    <fb>144660</fb>
    <v>2</v>
  </rv>
  <rv s="0">
    <fb>44435</fb>
    <v>0</v>
  </rv>
  <rv s="0">
    <fb>54.34</fb>
    <v>1</v>
  </rv>
  <rv s="0">
    <fb>53.86</fb>
    <v>1</v>
  </rv>
  <rv s="0">
    <fb>324986</fb>
    <v>2</v>
  </rv>
  <rv s="0">
    <fb>672.4</fb>
    <v>1</v>
  </rv>
  <rv s="0">
    <fb>670</fb>
    <v>1</v>
  </rv>
  <rv s="0">
    <fb>674.1</fb>
    <v>1</v>
  </rv>
  <rv s="0">
    <fb>660.4</fb>
    <v>1</v>
  </rv>
  <rv s="0">
    <fb>143764</fb>
    <v>2</v>
  </rv>
  <rv s="0">
    <fb>44438</fb>
    <v>0</v>
  </rv>
  <rv s="0">
    <fb>54.5</fb>
    <v>1</v>
  </rv>
  <rv s="0">
    <fb>54.36</fb>
    <v>1</v>
  </rv>
  <rv s="0">
    <fb>293784</fb>
    <v>2</v>
  </rv>
  <rv s="0">
    <fb>673.3</fb>
    <v>1</v>
  </rv>
  <rv s="0">
    <fb>665.9</fb>
    <v>1</v>
  </rv>
  <rv s="0">
    <fb>146927</fb>
    <v>2</v>
  </rv>
  <rv s="0">
    <fb>44439</fb>
    <v>0</v>
  </rv>
  <rv s="0">
    <fb>54.2</fb>
    <v>1</v>
  </rv>
  <rv s="0">
    <fb>54.8</fb>
    <v>1</v>
  </rv>
  <rv s="0">
    <fb>55.18</fb>
    <v>1</v>
  </rv>
  <rv s="0">
    <fb>1707798</fb>
    <v>2</v>
  </rv>
  <rv s="0">
    <fb>671.6</fb>
    <v>1</v>
  </rv>
  <rv s="0">
    <fb>669.4</fb>
    <v>1</v>
  </rv>
  <rv s="0">
    <fb>674.7</fb>
    <v>1</v>
  </rv>
  <rv s="0">
    <fb>667.5</fb>
    <v>1</v>
  </rv>
  <rv s="0">
    <fb>112653</fb>
    <v>2</v>
  </rv>
  <rv s="0">
    <fb>44440</fb>
    <v>0</v>
  </rv>
  <rv s="0">
    <fb>54.86</fb>
    <v>1</v>
  </rv>
  <rv s="0">
    <fb>55.44</fb>
    <v>1</v>
  </rv>
  <rv s="0">
    <fb>54.6</fb>
    <v>1</v>
  </rv>
  <rv s="0">
    <fb>648609</fb>
    <v>2</v>
  </rv>
  <rv s="0">
    <fb>674</fb>
    <v>1</v>
  </rv>
  <rv s="0">
    <fb>679.7</fb>
    <v>1</v>
  </rv>
  <rv s="0">
    <fb>214623</fb>
    <v>2</v>
  </rv>
  <rv s="0">
    <fb>44441</fb>
    <v>0</v>
  </rv>
  <rv s="0">
    <fb>54.82</fb>
    <v>1</v>
  </rv>
  <rv s="0">
    <fb>54.68</fb>
    <v>1</v>
  </rv>
  <rv s="0">
    <fb>55.1</fb>
    <v>1</v>
  </rv>
  <rv s="0">
    <fb>54.56</fb>
    <v>1</v>
  </rv>
  <rv s="0">
    <fb>359198</fb>
    <v>2</v>
  </rv>
  <rv s="0">
    <fb>688.2</fb>
    <v>1</v>
  </rv>
  <rv s="0">
    <fb>696.9</fb>
    <v>1</v>
  </rv>
  <rv s="0">
    <fb>678.7</fb>
    <v>1</v>
  </rv>
  <rv s="0">
    <fb>199510</fb>
    <v>2</v>
  </rv>
  <rv s="0">
    <fb>44442</fb>
    <v>0</v>
  </rv>
  <rv s="0">
    <fb>54.02</fb>
    <v>1</v>
  </rv>
  <rv s="0">
    <fb>54.7</fb>
    <v>1</v>
  </rv>
  <rv s="0">
    <fb>53.42</fb>
    <v>1</v>
  </rv>
  <rv s="0">
    <fb>593546</fb>
    <v>2</v>
  </rv>
  <rv s="0">
    <fb>695.6</fb>
    <v>1</v>
  </rv>
  <rv s="0">
    <fb>685.8</fb>
    <v>1</v>
  </rv>
  <rv s="0">
    <fb>698</fb>
    <v>1</v>
  </rv>
  <rv s="0">
    <fb>685.2</fb>
    <v>1</v>
  </rv>
  <rv s="0">
    <fb>173436</fb>
    <v>2</v>
  </rv>
  <rv s="0">
    <fb>44445</fb>
    <v>0</v>
  </rv>
  <rv s="0">
    <fb>534288</fb>
    <v>2</v>
  </rv>
  <rv s="0">
    <fb>696.3</fb>
    <v>1</v>
  </rv>
  <rv s="0">
    <fb>697.7</fb>
    <v>1</v>
  </rv>
  <rv s="0">
    <fb>677.3</fb>
    <v>1</v>
  </rv>
  <rv s="0">
    <fb>170207</fb>
    <v>2</v>
  </rv>
  <rv s="0">
    <fb>44446</fb>
    <v>0</v>
  </rv>
  <rv s="0">
    <fb>55.6</fb>
    <v>1</v>
  </rv>
  <rv s="0">
    <fb>55.2</fb>
    <v>1</v>
  </rv>
  <rv s="0">
    <fb>55.98</fb>
    <v>1</v>
  </rv>
  <rv s="0">
    <fb>651839</fb>
    <v>2</v>
  </rv>
  <rv s="0">
    <fb>694.3</fb>
    <v>1</v>
  </rv>
  <rv s="0">
    <fb>684</fb>
    <v>1</v>
  </rv>
  <rv s="0">
    <fb>698.8</fb>
    <v>1</v>
  </rv>
  <rv s="0">
    <fb>683.6</fb>
    <v>1</v>
  </rv>
  <rv s="0">
    <fb>99916</fb>
    <v>2</v>
  </rv>
  <rv s="0">
    <fb>44447</fb>
    <v>0</v>
  </rv>
  <rv s="0">
    <fb>55.26</fb>
    <v>1</v>
  </rv>
  <rv s="0">
    <fb>55.76</fb>
    <v>1</v>
  </rv>
  <rv s="0">
    <fb>373703</fb>
    <v>2</v>
  </rv>
  <rv s="0">
    <fb>700.6</fb>
    <v>1</v>
  </rv>
  <rv s="0">
    <fb>695</fb>
    <v>1</v>
  </rv>
  <rv s="0">
    <fb>709.2</fb>
    <v>1</v>
  </rv>
  <rv s="0">
    <fb>140590</fb>
    <v>2</v>
  </rv>
  <rv s="0">
    <fb>44448</fb>
    <v>0</v>
  </rv>
  <rv s="0">
    <fb>54.46</fb>
    <v>1</v>
  </rv>
  <rv s="0">
    <fb>559363</fb>
    <v>2</v>
  </rv>
  <rv s="0">
    <fb>697.2</fb>
    <v>1</v>
  </rv>
  <rv s="0">
    <fb>705.7</fb>
    <v>1</v>
  </rv>
  <rv s="0">
    <fb>128419</fb>
    <v>2</v>
  </rv>
  <rv s="0">
    <fb>44449</fb>
    <v>0</v>
  </rv>
  <rv s="0">
    <fb>55.16</fb>
    <v>1</v>
  </rv>
  <rv s="0">
    <fb>628807</fb>
    <v>2</v>
  </rv>
  <rv s="0">
    <fb>700</fb>
    <v>1</v>
  </rv>
  <rv s="0">
    <fb>686.3</fb>
    <v>1</v>
  </rv>
  <rv s="0">
    <fb>139494</fb>
    <v>2</v>
  </rv>
  <rv s="0">
    <fb>44452</fb>
    <v>0</v>
  </rv>
  <rv s="0">
    <fb>54.64</fb>
    <v>1</v>
  </rv>
  <rv s="0">
    <fb>55.48</fb>
    <v>1</v>
  </rv>
  <rv s="0">
    <fb>564630</fb>
    <v>2</v>
  </rv>
  <rv s="0">
    <fb>699.4</fb>
    <v>1</v>
  </rv>
  <rv s="0">
    <fb>707.5</fb>
    <v>1</v>
  </rv>
  <rv s="0">
    <fb>694.5</fb>
    <v>1</v>
  </rv>
  <rv s="0">
    <fb>121328</fb>
    <v>2</v>
  </rv>
  <rv s="0">
    <fb>44453</fb>
    <v>0</v>
  </rv>
  <rv s="0">
    <fb>53.84</fb>
    <v>1</v>
  </rv>
  <rv s="0">
    <fb>625018</fb>
    <v>2</v>
  </rv>
  <rv s="0">
    <fb>697.6</fb>
    <v>1</v>
  </rv>
  <rv s="0">
    <fb>700.4</fb>
    <v>1</v>
  </rv>
  <rv s="0">
    <fb>674.4</fb>
    <v>1</v>
  </rv>
  <rv s="0">
    <fb>201385</fb>
    <v>2</v>
  </rv>
  <rv s="0">
    <fb>44454</fb>
    <v>0</v>
  </rv>
  <rv s="0">
    <fb>54.54</fb>
    <v>1</v>
  </rv>
  <rv s="0">
    <fb>1251394</fb>
    <v>2</v>
  </rv>
  <rv s="0">
    <fb>658.3</fb>
    <v>1</v>
  </rv>
  <rv s="0">
    <fb>670.4</fb>
    <v>1</v>
  </rv>
  <rv s="0">
    <fb>670.6</fb>
    <v>1</v>
  </rv>
  <rv s="0">
    <fb>646.20000000000005</fb>
    <v>1</v>
  </rv>
  <rv s="0">
    <fb>308180</fb>
    <v>2</v>
  </rv>
  <rv s="0">
    <fb>44455</fb>
    <v>0</v>
  </rv>
  <rv s="0">
    <fb>917962</fb>
    <v>2</v>
  </rv>
  <rv s="0">
    <fb>631.4</fb>
    <v>1</v>
  </rv>
  <rv s="0">
    <fb>658</fb>
    <v>1</v>
  </rv>
  <rv s="0">
    <fb>660.2</fb>
    <v>1</v>
  </rv>
  <rv s="0">
    <fb>390607</fb>
    <v>2</v>
  </rv>
  <rv s="0">
    <fb>44456</fb>
    <v>0</v>
  </rv>
  <rv s="0">
    <fb>1500409</fb>
    <v>2</v>
  </rv>
  <rv s="0">
    <fb>622.5</fb>
    <v>1</v>
  </rv>
  <rv s="0">
    <fb>633.9</fb>
    <v>1</v>
  </rv>
  <rv s="0">
    <fb>636.9</fb>
    <v>1</v>
  </rv>
  <rv s="0">
    <fb>336873</fb>
    <v>2</v>
  </rv>
  <rv s="0">
    <fb>44459</fb>
    <v>0</v>
  </rv>
  <rv s="0">
    <fb>52.18</fb>
    <v>1</v>
  </rv>
  <rv s="0">
    <fb>707349</fb>
    <v>2</v>
  </rv>
  <rv s="0">
    <fb>631.9</fb>
    <v>1</v>
  </rv>
  <rv s="0">
    <fb>419150</fb>
    <v>2</v>
  </rv>
  <rv s="0">
    <fb>44460</fb>
    <v>0</v>
  </rv>
  <rv s="0">
    <fb>53.16</fb>
    <v>1</v>
  </rv>
  <rv s="0">
    <fb>546659</fb>
    <v>2</v>
  </rv>
  <rv s="0">
    <fb>628.70000000000005</fb>
    <v>1</v>
  </rv>
  <rv s="0">
    <fb>622.29999999999995</fb>
    <v>1</v>
  </rv>
  <rv s="0">
    <fb>258428</fb>
    <v>2</v>
  </rv>
  <rv s="0">
    <fb>44461</fb>
    <v>0</v>
  </rv>
  <rv s="0">
    <fb>53.2</fb>
    <v>1</v>
  </rv>
  <rv s="0">
    <fb>53.06</fb>
    <v>1</v>
  </rv>
  <rv s="0">
    <fb>836264</fb>
    <v>2</v>
  </rv>
  <rv s="0">
    <fb>624</fb>
    <v>1</v>
  </rv>
  <rv s="0">
    <fb>637.29999999999995</fb>
    <v>1</v>
  </rv>
  <rv s="0">
    <fb>623.1</fb>
    <v>1</v>
  </rv>
  <rv s="0">
    <fb>218935</fb>
    <v>2</v>
  </rv>
  <rv s="0">
    <fb>44462</fb>
    <v>0</v>
  </rv>
  <rv s="0">
    <fb>55.24</fb>
    <v>1</v>
  </rv>
  <rv s="0">
    <fb>55.58</fb>
    <v>1</v>
  </rv>
  <rv s="0">
    <fb>54.26</fb>
    <v>1</v>
  </rv>
  <rv s="0">
    <fb>805917</fb>
    <v>2</v>
  </rv>
  <rv s="0">
    <fb>642.79999999999995</fb>
    <v>1</v>
  </rv>
  <rv s="0">
    <fb>635.5</fb>
    <v>1</v>
  </rv>
  <rv s="0">
    <fb>646.5</fb>
    <v>1</v>
  </rv>
  <rv s="0">
    <fb>635.1</fb>
    <v>1</v>
  </rv>
  <rv s="0">
    <fb>181646</fb>
    <v>2</v>
  </rv>
  <rv s="0">
    <fb>44463</fb>
    <v>0</v>
  </rv>
  <rv s="0">
    <fb>55</fb>
    <v>1</v>
  </rv>
  <rv s="0">
    <fb>55.4</fb>
    <v>1</v>
  </rv>
  <rv s="0">
    <fb>616359</fb>
    <v>2</v>
  </rv>
  <rv s="0">
    <fb>653.29999999999995</fb>
    <v>1</v>
  </rv>
  <rv s="0">
    <fb>649.29999999999995</fb>
    <v>1</v>
  </rv>
  <rv s="0">
    <fb>658.6</fb>
    <v>1</v>
  </rv>
  <rv s="0">
    <fb>217521</fb>
    <v>2</v>
  </rv>
  <rv s="0">
    <fb>44466</fb>
    <v>0</v>
  </rv>
  <rv s="0">
    <fb>53.82</fb>
    <v>1</v>
  </rv>
  <rv s="0">
    <fb>55.36</fb>
    <v>1</v>
  </rv>
  <rv s="0">
    <fb>53.76</fb>
    <v>1</v>
  </rv>
  <rv s="0">
    <fb>479228</fb>
    <v>2</v>
  </rv>
  <rv s="0">
    <fb>633.79999999999995</fb>
    <v>1</v>
  </rv>
  <rv s="0">
    <fb>650.79999999999995</fb>
    <v>1</v>
  </rv>
  <rv s="0">
    <fb>652.4</fb>
    <v>1</v>
  </rv>
  <rv s="0">
    <fb>630.20000000000005</fb>
    <v>1</v>
  </rv>
  <rv s="0">
    <fb>247050</fb>
    <v>2</v>
  </rv>
  <rv s="0">
    <fb>44467</fb>
    <v>0</v>
  </rv>
  <rv s="0">
    <fb>53.74</fb>
    <v>1</v>
  </rv>
  <rv s="0">
    <fb>54.24</fb>
    <v>1</v>
  </rv>
  <rv s="0">
    <fb>641018</fb>
    <v>2</v>
  </rv>
  <rv s="0">
    <fb>639</fb>
    <v>1</v>
  </rv>
  <rv s="0">
    <fb>642</fb>
    <v>1</v>
  </rv>
  <rv s="0">
    <fb>621.20000000000005</fb>
    <v>1</v>
  </rv>
  <rv s="0">
    <fb>202011</fb>
    <v>2</v>
  </rv>
  <rv s="0">
    <fb>44468</fb>
    <v>0</v>
  </rv>
  <rv s="0">
    <fb>52.94</fb>
    <v>1</v>
  </rv>
  <rv s="0">
    <fb>52.88</fb>
    <v>1</v>
  </rv>
  <rv s="0">
    <fb>53.4</fb>
    <v>1</v>
  </rv>
  <rv s="0">
    <fb>52.56</fb>
    <v>1</v>
  </rv>
  <rv s="0">
    <fb>373977</fb>
    <v>2</v>
  </rv>
  <rv s="0">
    <fb>612.70000000000005</fb>
    <v>1</v>
  </rv>
  <rv s="0">
    <fb>606.9</fb>
    <v>1</v>
  </rv>
  <rv s="0">
    <fb>306526</fb>
    <v>2</v>
  </rv>
  <rv s="0">
    <fb>44469</fb>
    <v>0</v>
  </rv>
  <rv s="0">
    <fb>53.52</fb>
    <v>1</v>
  </rv>
  <rv s="0">
    <fb>53.68</fb>
    <v>1</v>
  </rv>
  <rv s="0">
    <fb>679905</fb>
    <v>2</v>
  </rv>
  <rv s="0">
    <fb>616.6</fb>
    <v>1</v>
  </rv>
  <rv s="0">
    <fb>621</fb>
    <v>1</v>
  </rv>
  <rv s="0">
    <fb>627.9</fb>
    <v>1</v>
  </rv>
  <rv s="0">
    <fb>248460</fb>
    <v>2</v>
  </rv>
  <rv s="0">
    <fb>44470</fb>
    <v>0</v>
  </rv>
  <rv s="0">
    <fb>867152</fb>
    <v>2</v>
  </rv>
  <rv s="0">
    <fb>614</fb>
    <v>1</v>
  </rv>
  <rv s="0">
    <fb>281460</fb>
    <v>2</v>
  </rv>
  <rv s="0">
    <fb>44473</fb>
    <v>0</v>
  </rv>
  <rv s="0">
    <fb>55.42</fb>
    <v>1</v>
  </rv>
  <rv s="0">
    <fb>53.22</fb>
    <v>1</v>
  </rv>
  <rv s="0">
    <fb>885413</fb>
    <v>2</v>
  </rv>
  <rv s="0">
    <fb>627.29999999999995</fb>
    <v>1</v>
  </rv>
  <rv s="0">
    <fb>305026</fb>
    <v>2</v>
  </rv>
  <rv s="0">
    <fb>44474</fb>
    <v>0</v>
  </rv>
  <rv s="0">
    <fb>55.64</fb>
    <v>1</v>
  </rv>
  <rv s="0">
    <fb>55.9</fb>
    <v>1</v>
  </rv>
  <rv s="0">
    <fb>617386</fb>
    <v>2</v>
  </rv>
  <rv s="0">
    <fb>606.5</fb>
    <v>1</v>
  </rv>
  <rv s="0">
    <fb>626.4</fb>
    <v>1</v>
  </rv>
  <rv s="0">
    <fb>216570</fb>
    <v>2</v>
  </rv>
  <rv s="0">
    <fb>44475</fb>
    <v>0</v>
  </rv>
  <rv s="0">
    <fb>55.88</fb>
    <v>1</v>
  </rv>
  <rv s="0">
    <fb>56.22</fb>
    <v>1</v>
  </rv>
  <rv s="0">
    <fb>1031432</fb>
    <v>2</v>
  </rv>
  <rv s="0">
    <fb>620.79999999999995</fb>
    <v>1</v>
  </rv>
  <rv s="0">
    <fb>615.79999999999995</fb>
    <v>1</v>
  </rv>
  <rv s="0">
    <fb>184278</fb>
    <v>2</v>
  </rv>
  <rv s="0">
    <fb>44476</fb>
    <v>0</v>
  </rv>
  <rv s="0">
    <fb>56.96</fb>
    <v>1</v>
  </rv>
  <rv s="0">
    <fb>56.42</fb>
    <v>1</v>
  </rv>
  <rv s="0">
    <fb>752052</fb>
    <v>2</v>
  </rv>
  <rv s="0">
    <fb>615.5</fb>
    <v>1</v>
  </rv>
  <rv s="0">
    <fb>606.6</fb>
    <v>1</v>
  </rv>
  <rv s="0">
    <fb>220697</fb>
    <v>2</v>
  </rv>
  <rv s="0">
    <fb>44477</fb>
    <v>0</v>
  </rv>
  <rv s="0">
    <fb>341129</fb>
    <v>2</v>
  </rv>
  <rv s="0">
    <fb>636.6</fb>
    <v>1</v>
  </rv>
  <rv s="0">
    <fb>639.4</fb>
    <v>1</v>
  </rv>
  <rv s="0">
    <fb>623.29999999999995</fb>
    <v>1</v>
  </rv>
  <rv s="0">
    <fb>251234</fb>
    <v>2</v>
  </rv>
  <rv s="0">
    <fb>44480</fb>
    <v>0</v>
  </rv>
  <rv s="0">
    <fb>56.4</fb>
    <v>1</v>
  </rv>
  <rv s="0">
    <fb>55.84</fb>
    <v>1</v>
  </rv>
  <rv s="0">
    <fb>420662</fb>
    <v>2</v>
  </rv>
  <rv s="0">
    <fb>627</fb>
    <v>1</v>
  </rv>
  <rv s="0">
    <fb>635.70000000000005</fb>
    <v>1</v>
  </rv>
  <rv s="0">
    <fb>640.6</fb>
    <v>1</v>
  </rv>
  <rv s="0">
    <fb>151361</fb>
    <v>2</v>
  </rv>
  <rv s="0">
    <fb>44481</fb>
    <v>0</v>
  </rv>
  <rv s="0">
    <fb>56.34</fb>
    <v>1</v>
  </rv>
  <rv s="0">
    <fb>412140</fb>
    <v>2</v>
  </rv>
  <rv s="0">
    <fb>634.4</fb>
    <v>1</v>
  </rv>
  <rv s="0">
    <fb>628</fb>
    <v>1</v>
  </rv>
  <rv s="0">
    <fb>636.5</fb>
    <v>1</v>
  </rv>
  <rv s="0">
    <fb>133704</fb>
    <v>2</v>
  </rv>
  <rv s="0">
    <fb>44482</fb>
    <v>0</v>
  </rv>
  <rv s="0">
    <fb>660032</fb>
    <v>2</v>
  </rv>
  <rv s="0">
    <fb>634.79999999999995</fb>
    <v>1</v>
  </rv>
  <rv s="0">
    <fb>626</fb>
    <v>1</v>
  </rv>
  <rv s="0">
    <fb>142396</fb>
    <v>2</v>
  </rv>
  <rv s="0">
    <fb>44483</fb>
    <v>0</v>
  </rv>
  <rv s="0">
    <fb>58.82</fb>
    <v>1</v>
  </rv>
  <rv s="0">
    <fb>58.96</fb>
    <v>1</v>
  </rv>
  <rv s="0">
    <fb>459582</fb>
    <v>2</v>
  </rv>
  <rv s="0">
    <fb>644.29999999999995</fb>
    <v>1</v>
  </rv>
  <rv s="0">
    <fb>647.70000000000005</fb>
    <v>1</v>
  </rv>
  <rv s="0">
    <fb>625</fb>
    <v>1</v>
  </rv>
  <rv s="0">
    <fb>188226</fb>
    <v>2</v>
  </rv>
  <rv s="0">
    <fb>44484</fb>
    <v>0</v>
  </rv>
  <rv s="0">
    <fb>59.36</fb>
    <v>1</v>
  </rv>
  <rv s="0">
    <fb>59.64</fb>
    <v>1</v>
  </rv>
  <rv s="0">
    <fb>468161</fb>
    <v>2</v>
  </rv>
  <rv s="0">
    <fb>662.1</fb>
    <v>1</v>
  </rv>
  <rv s="0">
    <fb>648.9</fb>
    <v>1</v>
  </rv>
  <rv s="0">
    <fb>666.4</fb>
    <v>1</v>
  </rv>
  <rv s="0">
    <fb>232034</fb>
    <v>2</v>
  </rv>
  <rv s="0">
    <fb>44487</fb>
    <v>0</v>
  </rv>
  <rv s="0">
    <fb>57.42</fb>
    <v>1</v>
  </rv>
  <rv s="0">
    <fb>634098</fb>
    <v>2</v>
  </rv>
  <rv s="0">
    <fb>668.8</fb>
    <v>1</v>
  </rv>
  <rv s="0">
    <fb>668</fb>
    <v>1</v>
  </rv>
  <rv s="0">
    <fb>678.2</fb>
    <v>1</v>
  </rv>
  <rv s="0">
    <fb>666.1</fb>
    <v>1</v>
  </rv>
  <rv s="0">
    <fb>220926</fb>
    <v>2</v>
  </rv>
  <rv s="0">
    <fb>44488</fb>
    <v>0</v>
  </rv>
  <rv s="0">
    <fb>58.4</fb>
    <v>1</v>
  </rv>
  <rv s="0">
    <fb>349196</fb>
    <v>2</v>
  </rv>
  <rv s="0">
    <fb>652.79999999999995</fb>
    <v>1</v>
  </rv>
  <rv s="0">
    <fb>663.1</fb>
    <v>1</v>
  </rv>
  <rv s="0">
    <fb>642.70000000000005</fb>
    <v>1</v>
  </rv>
  <rv s="0">
    <fb>207370</fb>
    <v>2</v>
  </rv>
  <rv s="0">
    <fb>44489</fb>
    <v>0</v>
  </rv>
  <rv s="0">
    <fb>59.74</fb>
    <v>1</v>
  </rv>
  <rv s="0">
    <fb>59.8</fb>
    <v>1</v>
  </rv>
  <rv s="0">
    <fb>649675</fb>
    <v>2</v>
  </rv>
  <rv s="0">
    <fb>650.4</fb>
    <v>1</v>
  </rv>
  <rv s="0">
    <fb>657</fb>
    <v>1</v>
  </rv>
  <rv s="0">
    <fb>659</fb>
    <v>1</v>
  </rv>
  <rv s="0">
    <fb>648.1</fb>
    <v>1</v>
  </rv>
  <rv s="0">
    <fb>172679</fb>
    <v>2</v>
  </rv>
  <rv s="0">
    <fb>44490</fb>
    <v>0</v>
  </rv>
  <rv s="0">
    <fb>60.24</fb>
    <v>1</v>
  </rv>
  <rv s="0">
    <fb>59.44</fb>
    <v>1</v>
  </rv>
  <rv s="0">
    <fb>524420</fb>
    <v>2</v>
  </rv>
  <rv s="0">
    <fb>646.6</fb>
    <v>1</v>
  </rv>
  <rv s="0">
    <fb>652.9</fb>
    <v>1</v>
  </rv>
  <rv s="0">
    <fb>448323</fb>
    <v>2</v>
  </rv>
  <rv s="0">
    <fb>44491</fb>
    <v>0</v>
  </rv>
  <rv s="0">
    <fb>61.02</fb>
    <v>1</v>
  </rv>
  <rv s="0">
    <fb>61.22</fb>
    <v>1</v>
  </rv>
  <rv s="0">
    <fb>606164</fb>
    <v>2</v>
  </rv>
  <rv s="0">
    <fb>643.6</fb>
    <v>1</v>
  </rv>
  <rv s="0">
    <fb>657.2</fb>
    <v>1</v>
  </rv>
  <rv s="0">
    <fb>254160</fb>
    <v>2</v>
  </rv>
  <rv s="0">
    <fb>44494</fb>
    <v>0</v>
  </rv>
  <rv s="0">
    <fb>61.1</fb>
    <v>1</v>
  </rv>
  <rv s="0">
    <fb>61.24</fb>
    <v>1</v>
  </rv>
  <rv s="0">
    <fb>61.26</fb>
    <v>1</v>
  </rv>
  <rv s="0">
    <fb>60.34</fb>
    <v>1</v>
  </rv>
  <rv s="0">
    <fb>724079</fb>
    <v>2</v>
  </rv>
  <rv s="0">
    <fb>646.1</fb>
    <v>1</v>
  </rv>
  <rv s="0">
    <fb>653</fb>
    <v>1</v>
  </rv>
  <rv s="0">
    <fb>640</fb>
    <v>1</v>
  </rv>
  <rv s="0">
    <fb>191280</fb>
    <v>2</v>
  </rv>
  <rv s="0">
    <fb>44495</fb>
    <v>0</v>
  </rv>
  <rv s="0">
    <fb>60.62</fb>
    <v>1</v>
  </rv>
  <rv s="0">
    <fb>61.62</fb>
    <v>1</v>
  </rv>
  <rv s="0">
    <fb>60.36</fb>
    <v>1</v>
  </rv>
  <rv s="0">
    <fb>579896</fb>
    <v>2</v>
  </rv>
  <rv s="0">
    <fb>648.70000000000005</fb>
    <v>1</v>
  </rv>
  <rv s="0">
    <fb>637.9</fb>
    <v>1</v>
  </rv>
  <rv s="0">
    <fb>157573</fb>
    <v>2</v>
  </rv>
  <rv s="0">
    <fb>44496</fb>
    <v>0</v>
  </rv>
  <rv s="0">
    <fb>60.18</fb>
    <v>1</v>
  </rv>
  <rv s="0">
    <fb>60.7</fb>
    <v>1</v>
  </rv>
  <rv s="0">
    <fb>624918</fb>
    <v>2</v>
  </rv>
  <rv s="0">
    <fb>644.70000000000005</fb>
    <v>1</v>
  </rv>
  <rv s="0">
    <fb>653.20000000000005</fb>
    <v>1</v>
  </rv>
  <rv s="0">
    <fb>153629</fb>
    <v>2</v>
  </rv>
  <rv s="0">
    <fb>44497</fb>
    <v>0</v>
  </rv>
  <rv s="0">
    <fb>59.96</fb>
    <v>1</v>
  </rv>
  <rv s="0">
    <fb>59.62</fb>
    <v>1</v>
  </rv>
  <rv s="0">
    <fb>643371</fb>
    <v>2</v>
  </rv>
  <rv s="0">
    <fb>648</fb>
    <v>1</v>
  </rv>
  <rv s="0">
    <fb>649.5</fb>
    <v>1</v>
  </rv>
  <rv s="0">
    <fb>639.1</fb>
    <v>1</v>
  </rv>
  <rv s="0">
    <fb>151371</fb>
    <v>2</v>
  </rv>
  <rv s="0">
    <fb>44498</fb>
    <v>0</v>
  </rv>
  <rv s="0">
    <fb>62.12</fb>
    <v>1</v>
  </rv>
  <rv s="0">
    <fb>61.5</fb>
    <v>1</v>
  </rv>
  <rv s="0">
    <fb>62.2</fb>
    <v>1</v>
  </rv>
  <rv s="0">
    <fb>1117525</fb>
    <v>2</v>
  </rv>
  <rv s="0">
    <fb>650.9</fb>
    <v>1</v>
  </rv>
  <rv s="0">
    <fb>653.5</fb>
    <v>1</v>
  </rv>
  <rv s="0">
    <fb>185903</fb>
    <v>2</v>
  </rv>
  <rv s="0">
    <fb>44501</fb>
    <v>0</v>
  </rv>
  <rv s="0">
    <fb>63.9</fb>
    <v>1</v>
  </rv>
  <rv s="0">
    <fb>62.9</fb>
    <v>1</v>
  </rv>
  <rv s="0">
    <fb>64</fb>
    <v>1</v>
  </rv>
  <rv s="0">
    <fb>62.34</fb>
    <v>1</v>
  </rv>
  <rv s="0">
    <fb>729172</fb>
    <v>2</v>
  </rv>
  <rv s="0">
    <fb>648.20000000000005</fb>
    <v>1</v>
  </rv>
  <rv s="0">
    <fb>645.5</fb>
    <v>1</v>
  </rv>
  <rv s="0">
    <fb>640.5</fb>
    <v>1</v>
  </rv>
  <rv s="0">
    <fb>182586</fb>
    <v>2</v>
  </rv>
  <rv s="0">
    <fb>44502</fb>
    <v>0</v>
  </rv>
  <rv s="0">
    <fb>63.76</fb>
    <v>1</v>
  </rv>
  <rv s="0">
    <fb>64.34</fb>
    <v>1</v>
  </rv>
  <rv s="0">
    <fb>757292</fb>
    <v>2</v>
  </rv>
  <rv s="0">
    <fb>651.79999999999995</fb>
    <v>1</v>
  </rv>
  <rv s="0">
    <fb>653.9</fb>
    <v>1</v>
  </rv>
  <rv s="0">
    <fb>654.20000000000005</fb>
    <v>1</v>
  </rv>
  <rv s="0">
    <fb>647</fb>
    <v>1</v>
  </rv>
  <rv s="0">
    <fb>116752</fb>
    <v>2</v>
  </rv>
  <rv s="0">
    <fb>44503</fb>
    <v>0</v>
  </rv>
  <rv s="0">
    <fb>63.68</fb>
    <v>1</v>
  </rv>
  <rv s="0">
    <fb>62.76</fb>
    <v>1</v>
  </rv>
  <rv s="0">
    <fb>62.66</fb>
    <v>1</v>
  </rv>
  <rv s="0">
    <fb>725952</fb>
    <v>2</v>
  </rv>
  <rv s="0">
    <fb>642.6</fb>
    <v>1</v>
  </rv>
  <rv s="0">
    <fb>642.1</fb>
    <v>1</v>
  </rv>
  <rv s="0">
    <fb>158476</fb>
    <v>2</v>
  </rv>
  <rv s="0">
    <fb>44504</fb>
    <v>0</v>
  </rv>
  <rv s="0">
    <fb>66.28</fb>
    <v>1</v>
  </rv>
  <rv s="0">
    <fb>63.82</fb>
    <v>1</v>
  </rv>
  <rv s="0">
    <fb>1248855</fb>
    <v>2</v>
  </rv>
  <rv s="0">
    <fb>126967</fb>
    <v>2</v>
  </rv>
  <rv s="0">
    <fb>44505</fb>
    <v>0</v>
  </rv>
  <rv s="0">
    <fb>67.599999999999994</fb>
    <v>1</v>
  </rv>
  <rv s="0">
    <fb>66.44</fb>
    <v>1</v>
  </rv>
  <rv s="0">
    <fb>68.06</fb>
    <v>1</v>
  </rv>
  <rv s="0">
    <fb>65.88</fb>
    <v>1</v>
  </rv>
  <rv s="0">
    <fb>844985</fb>
    <v>2</v>
  </rv>
  <rv s="0">
    <fb>649</fb>
    <v>1</v>
  </rv>
  <rv s="0">
    <fb>653.1</fb>
    <v>1</v>
  </rv>
  <rv s="0">
    <fb>180515</fb>
    <v>2</v>
  </rv>
  <rv s="0">
    <fb>44508</fb>
    <v>0</v>
  </rv>
  <rv s="0">
    <fb>68.16</fb>
    <v>1</v>
  </rv>
  <rv s="0">
    <fb>67.58</fb>
    <v>1</v>
  </rv>
  <rv s="0">
    <fb>68.56</fb>
    <v>1</v>
  </rv>
  <rv s="0">
    <fb>67.2</fb>
    <v>1</v>
  </rv>
  <rv s="0">
    <fb>747874</fb>
    <v>2</v>
  </rv>
  <rv s="0">
    <fb>659.9</fb>
    <v>1</v>
  </rv>
  <rv s="0">
    <fb>670.8</fb>
    <v>1</v>
  </rv>
  <rv s="0">
    <fb>299170</fb>
    <v>2</v>
  </rv>
  <rv s="0">
    <fb>44509</fb>
    <v>0</v>
  </rv>
  <rv s="0">
    <fb>66.02</fb>
    <v>1</v>
  </rv>
  <rv s="0">
    <fb>65.56</fb>
    <v>1</v>
  </rv>
  <rv s="0">
    <fb>66.959999999999994</fb>
    <v>1</v>
  </rv>
  <rv s="0">
    <fb>65.22</fb>
    <v>1</v>
  </rv>
  <rv s="0">
    <fb>1115829</fb>
    <v>2</v>
  </rv>
  <rv s="0">
    <fb>664.2</fb>
    <v>1</v>
  </rv>
  <rv s="0">
    <fb>659.6</fb>
    <v>1</v>
  </rv>
  <rv s="0">
    <fb>655.8</fb>
    <v>1</v>
  </rv>
  <rv s="0">
    <fb>144566</fb>
    <v>2</v>
  </rv>
  <rv s="0">
    <fb>44510</fb>
    <v>0</v>
  </rv>
  <rv s="0">
    <fb>65.3</fb>
    <v>1</v>
  </rv>
  <rv s="0">
    <fb>65.62</fb>
    <v>1</v>
  </rv>
  <rv s="0">
    <fb>63.86</fb>
    <v>1</v>
  </rv>
  <rv s="0">
    <fb>946409</fb>
    <v>2</v>
  </rv>
  <rv s="0">
    <fb>681.9</fb>
    <v>1</v>
  </rv>
  <rv s="0">
    <fb>689.8</fb>
    <v>1</v>
  </rv>
  <rv s="0">
    <fb>277128</fb>
    <v>2</v>
  </rv>
  <rv s="0">
    <fb>44511</fb>
    <v>0</v>
  </rv>
  <rv s="0">
    <fb>66.459999999999994</fb>
    <v>1</v>
  </rv>
  <rv s="0">
    <fb>65.099999999999994</fb>
    <v>1</v>
  </rv>
  <rv s="0">
    <fb>67.040000000000006</fb>
    <v>1</v>
  </rv>
  <rv s="0">
    <fb>64.5</fb>
    <v>1</v>
  </rv>
  <rv s="0">
    <fb>723413</fb>
    <v>2</v>
  </rv>
  <rv s="0">
    <fb>664.8</fb>
    <v>1</v>
  </rv>
  <rv s="0">
    <fb>684.5</fb>
    <v>1</v>
  </rv>
  <rv s="0">
    <fb>242303</fb>
    <v>2</v>
  </rv>
  <rv s="0">
    <fb>44512</fb>
    <v>0</v>
  </rv>
  <rv s="0">
    <fb>67.66</fb>
    <v>1</v>
  </rv>
  <rv s="0">
    <fb>66.58</fb>
    <v>1</v>
  </rv>
  <rv s="0">
    <fb>67.760000000000005</fb>
    <v>1</v>
  </rv>
  <rv s="0">
    <fb>610871</fb>
    <v>2</v>
  </rv>
  <rv s="0">
    <fb>664.5</fb>
    <v>1</v>
  </rv>
  <rv s="0">
    <fb>653.4</fb>
    <v>1</v>
  </rv>
  <rv s="0">
    <fb>159155</fb>
    <v>2</v>
  </rv>
  <rv s="0">
    <fb>44515</fb>
    <v>0</v>
  </rv>
  <rv s="0">
    <fb>68.540000000000006</fb>
    <v>1</v>
  </rv>
  <rv s="0">
    <fb>67.64</fb>
    <v>1</v>
  </rv>
  <rv s="0">
    <fb>68.680000000000007</fb>
    <v>1</v>
  </rv>
  <rv s="0">
    <fb>67.56</fb>
    <v>1</v>
  </rv>
  <rv s="0">
    <fb>548265</fb>
    <v>2</v>
  </rv>
  <rv s="0">
    <fb>677.8</fb>
    <v>1</v>
  </rv>
  <rv s="0">
    <fb>665.6</fb>
    <v>1</v>
  </rv>
  <rv s="0">
    <fb>179721</fb>
    <v>2</v>
  </rv>
  <rv s="0">
    <fb>44516</fb>
    <v>0</v>
  </rv>
  <rv s="0">
    <fb>69.16</fb>
    <v>1</v>
  </rv>
  <rv s="0">
    <fb>68.98</fb>
    <v>1</v>
  </rv>
  <rv s="0">
    <fb>69.88</fb>
    <v>1</v>
  </rv>
  <rv s="0">
    <fb>68.84</fb>
    <v>1</v>
  </rv>
  <rv s="0">
    <fb>744877</fb>
    <v>2</v>
  </rv>
  <rv s="0">
    <fb>681.5</fb>
    <v>1</v>
  </rv>
  <rv s="0">
    <fb>677.5</fb>
    <v>1</v>
  </rv>
  <rv s="0">
    <fb>689.6</fb>
    <v>1</v>
  </rv>
  <rv s="0">
    <fb>676.3</fb>
    <v>1</v>
  </rv>
  <rv s="0">
    <fb>153037</fb>
    <v>2</v>
  </rv>
  <rv s="0">
    <fb>44517</fb>
    <v>0</v>
  </rv>
  <rv s="0">
    <fb>69.040000000000006</fb>
    <v>1</v>
  </rv>
  <rv s="0">
    <fb>69.34</fb>
    <v>1</v>
  </rv>
  <rv s="0">
    <fb>70.2</fb>
    <v>1</v>
  </rv>
  <rv s="0">
    <fb>68.5</fb>
    <v>1</v>
  </rv>
  <rv s="0">
    <fb>755535</fb>
    <v>2</v>
  </rv>
  <rv s="0">
    <fb>711.2</fb>
    <v>1</v>
  </rv>
  <rv s="0">
    <fb>721.1</fb>
    <v>1</v>
  </rv>
  <rv s="0">
    <fb>427087</fb>
    <v>2</v>
  </rv>
  <rv s="0">
    <fb>44518</fb>
    <v>0</v>
  </rv>
  <rv s="0">
    <fb>68.34</fb>
    <v>1</v>
  </rv>
  <rv s="0">
    <fb>69.56</fb>
    <v>1</v>
  </rv>
  <rv s="0">
    <fb>70.16</fb>
    <v>1</v>
  </rv>
  <rv s="0">
    <fb>68.14</fb>
    <v>1</v>
  </rv>
  <rv s="0">
    <fb>1103944</fb>
    <v>2</v>
  </rv>
  <rv s="0">
    <fb>716.3</fb>
    <v>1</v>
  </rv>
  <rv s="0">
    <fb>727.3</fb>
    <v>1</v>
  </rv>
  <rv s="0">
    <fb>289676</fb>
    <v>2</v>
  </rv>
  <rv s="0">
    <fb>44519</fb>
    <v>0</v>
  </rv>
  <rv s="0">
    <fb>67.8</fb>
    <v>1</v>
  </rv>
  <rv s="0">
    <fb>68.819999999999993</fb>
    <v>1</v>
  </rv>
  <rv s="0">
    <fb>66.819999999999993</fb>
    <v>1</v>
  </rv>
  <rv s="0">
    <fb>902390</fb>
    <v>2</v>
  </rv>
  <rv s="0">
    <fb>718.7</fb>
    <v>1</v>
  </rv>
  <rv s="0">
    <fb>722.1</fb>
    <v>1</v>
  </rv>
  <rv s="0">
    <fb>718.2</fb>
    <v>1</v>
  </rv>
  <rv s="0">
    <fb>260705</fb>
    <v>2</v>
  </rv>
  <rv s="0">
    <fb>44522</fb>
    <v>0</v>
  </rv>
  <rv s="0">
    <fb>68.760000000000005</fb>
    <v>1</v>
  </rv>
  <rv s="0">
    <fb>68.400000000000006</fb>
    <v>1</v>
  </rv>
  <rv s="0">
    <fb>69.260000000000005</fb>
    <v>1</v>
  </rv>
  <rv s="0">
    <fb>68.02</fb>
    <v>1</v>
  </rv>
  <rv s="0">
    <fb>643571</fb>
    <v>2</v>
  </rv>
  <rv s="0">
    <fb>716.9</fb>
    <v>1</v>
  </rv>
  <rv s="0">
    <fb>718.9</fb>
    <v>1</v>
  </rv>
  <rv s="0">
    <fb>728.7</fb>
    <v>1</v>
  </rv>
  <rv s="0">
    <fb>706.8</fb>
    <v>1</v>
  </rv>
  <rv s="0">
    <fb>248072</fb>
    <v>2</v>
  </rv>
  <rv s="0">
    <fb>44523</fb>
    <v>0</v>
  </rv>
  <rv s="0">
    <fb>66.16</fb>
    <v>1</v>
  </rv>
  <rv s="0">
    <fb>68.36</fb>
    <v>1</v>
  </rv>
  <rv s="0">
    <fb>65.94</fb>
    <v>1</v>
  </rv>
  <rv s="0">
    <fb>1066656</fb>
    <v>2</v>
  </rv>
  <rv s="0">
    <fb>707.7</fb>
    <v>1</v>
  </rv>
  <rv s="0">
    <fb>721.6</fb>
    <v>1</v>
  </rv>
  <rv s="0">
    <fb>704.3</fb>
    <v>1</v>
  </rv>
  <rv s="0">
    <fb>154125</fb>
    <v>2</v>
  </rv>
  <rv s="0">
    <fb>44524</fb>
    <v>0</v>
  </rv>
  <rv s="0">
    <fb>66.56</fb>
    <v>1</v>
  </rv>
  <rv s="0">
    <fb>66.36</fb>
    <v>1</v>
  </rv>
  <rv s="0">
    <fb>65.599999999999994</fb>
    <v>1</v>
  </rv>
  <rv s="0">
    <fb>554523</fb>
    <v>2</v>
  </rv>
  <rv s="0">
    <fb>701</fb>
    <v>1</v>
  </rv>
  <rv s="0">
    <fb>710.5</fb>
    <v>1</v>
  </rv>
  <rv s="0">
    <fb>690</fb>
    <v>1</v>
  </rv>
  <rv s="0">
    <fb>193112</fb>
    <v>2</v>
  </rv>
  <rv s="0">
    <fb>44525</fb>
    <v>0</v>
  </rv>
  <rv s="0">
    <fb>67</fb>
    <v>1</v>
  </rv>
  <rv s="0">
    <fb>66.86</fb>
    <v>1</v>
  </rv>
  <rv s="0">
    <fb>286229</fb>
    <v>2</v>
  </rv>
  <rv s="0">
    <fb>710.4</fb>
    <v>1</v>
  </rv>
  <rv s="0">
    <fb>704</fb>
    <v>1</v>
  </rv>
  <rv s="0">
    <fb>712.5</fb>
    <v>1</v>
  </rv>
  <rv s="0">
    <fb>141698</fb>
    <v>2</v>
  </rv>
  <rv s="0">
    <fb>44526</fb>
    <v>0</v>
  </rv>
  <rv s="0">
    <fb>62.72</fb>
    <v>1</v>
  </rv>
  <rv s="0">
    <fb>63.28</fb>
    <v>1</v>
  </rv>
  <rv s="0">
    <fb>65.36</fb>
    <v>1</v>
  </rv>
  <rv s="0">
    <fb>1205164</fb>
    <v>2</v>
  </rv>
  <rv s="0">
    <fb>718.6</fb>
    <v>1</v>
  </rv>
  <rv s="0">
    <fb>723</fb>
    <v>1</v>
  </rv>
  <rv s="0">
    <fb>118725</fb>
    <v>2</v>
  </rv>
  <rv s="0">
    <fb>44529</fb>
    <v>0</v>
  </rv>
  <rv s="0">
    <fb>64.599999999999994</fb>
    <v>1</v>
  </rv>
  <rv s="0">
    <fb>65.12</fb>
    <v>1</v>
  </rv>
  <rv s="0">
    <fb>63.56</fb>
    <v>1</v>
  </rv>
  <rv s="0">
    <fb>921992</fb>
    <v>2</v>
  </rv>
  <rv s="0">
    <fb>683.4</fb>
    <v>1</v>
  </rv>
  <rv s="0">
    <fb>662.8</fb>
    <v>1</v>
  </rv>
  <rv s="0">
    <fb>411618</fb>
    <v>2</v>
  </rv>
  <rv s="0">
    <fb>44530</fb>
    <v>0</v>
  </rv>
  <rv s="0">
    <fb>64.08</fb>
    <v>1</v>
  </rv>
  <rv s="0">
    <fb>63.32</fb>
    <v>1</v>
  </rv>
  <rv s="0">
    <fb>1096506</fb>
    <v>2</v>
  </rv>
  <rv s="0">
    <fb>683.8</fb>
    <v>1</v>
  </rv>
  <rv s="0">
    <fb>669</fb>
    <v>1</v>
  </rv>
  <rv s="0">
    <fb>689.3</fb>
    <v>1</v>
  </rv>
  <rv s="0">
    <fb>246573</fb>
    <v>2</v>
  </rv>
  <rv s="0">
    <fb>44531</fb>
    <v>0</v>
  </rv>
  <rv s="0">
    <fb>64.680000000000007</fb>
    <v>1</v>
  </rv>
  <rv s="0">
    <fb>65.8</fb>
    <v>1</v>
  </rv>
  <rv s="0">
    <fb>807057</fb>
    <v>2</v>
  </rv>
  <rv s="0">
    <fb>681.4</fb>
    <v>1</v>
  </rv>
  <rv s="0">
    <fb>672.9</fb>
    <v>1</v>
  </rv>
  <rv s="0">
    <fb>686.5</fb>
    <v>1</v>
  </rv>
  <rv s="0">
    <fb>668.2</fb>
    <v>1</v>
  </rv>
  <rv s="0">
    <fb>349176</fb>
    <v>2</v>
  </rv>
  <rv s="0">
    <fb>44532</fb>
    <v>0</v>
  </rv>
  <rv s="0">
    <fb>65.52</fb>
    <v>1</v>
  </rv>
  <rv s="0">
    <fb>64.88</fb>
    <v>1</v>
  </rv>
  <rv s="0">
    <fb>65.78</fb>
    <v>1</v>
  </rv>
  <rv s="0">
    <fb>64.400000000000006</fb>
    <v>1</v>
  </rv>
  <rv s="0">
    <fb>651890</fb>
    <v>2</v>
  </rv>
  <rv s="0">
    <fb>705.1</fb>
    <v>1</v>
  </rv>
  <rv s="0">
    <fb>708.8</fb>
    <v>1</v>
  </rv>
  <rv s="0">
    <fb>679.1</fb>
    <v>1</v>
  </rv>
  <rv s="0">
    <fb>204680</fb>
    <v>2</v>
  </rv>
  <rv s="0">
    <fb>44533</fb>
    <v>0</v>
  </rv>
  <rv s="0">
    <fb>65.14</fb>
    <v>1</v>
  </rv>
  <rv s="0">
    <fb>66.260000000000005</fb>
    <v>1</v>
  </rv>
  <rv s="0">
    <fb>64.86</fb>
    <v>1</v>
  </rv>
  <rv s="0">
    <fb>473323</fb>
    <v>2</v>
  </rv>
  <rv s="0">
    <fb>692.4</fb>
    <v>1</v>
  </rv>
  <rv s="0">
    <fb>686.9</fb>
    <v>1</v>
  </rv>
  <rv s="0">
    <fb>210421</fb>
    <v>2</v>
  </rv>
  <rv s="0">
    <fb>44536</fb>
    <v>0</v>
  </rv>
  <rv s="0">
    <fb>66.319999999999993</fb>
    <v>1</v>
  </rv>
  <rv s="0">
    <fb>65.540000000000006</fb>
    <v>1</v>
  </rv>
  <rv s="0">
    <fb>66.64</fb>
    <v>1</v>
  </rv>
  <rv s="0">
    <fb>64.94</fb>
    <v>1</v>
  </rv>
  <rv s="0">
    <fb>470818</fb>
    <v>2</v>
  </rv>
  <rv s="0">
    <fb>699.7</fb>
    <v>1</v>
  </rv>
  <rv s="0">
    <fb>182781</fb>
    <v>2</v>
  </rv>
  <rv s="0">
    <fb>44537</fb>
    <v>0</v>
  </rv>
  <rv s="0">
    <fb>69.28</fb>
    <v>1</v>
  </rv>
  <rv s="0">
    <fb>67.5</fb>
    <v>1</v>
  </rv>
  <rv s="0">
    <fb>69.459999999999994</fb>
    <v>1</v>
  </rv>
  <rv s="0">
    <fb>67.180000000000007</fb>
    <v>1</v>
  </rv>
  <rv s="0">
    <fb>756633</fb>
    <v>2</v>
  </rv>
  <rv s="0">
    <fb>695.3</fb>
    <v>1</v>
  </rv>
  <rv s="0">
    <fb>687.7</fb>
    <v>1</v>
  </rv>
  <rv s="0">
    <fb>699.1</fb>
    <v>1</v>
  </rv>
  <rv s="0">
    <fb>675.5</fb>
    <v>1</v>
  </rv>
  <rv s="0">
    <fb>44538</fb>
    <v>0</v>
  </rv>
  <rv s="0">
    <fb>67.16</fb>
    <v>1</v>
  </rv>
  <rv s="0">
    <fb>69.3</fb>
    <v>1</v>
  </rv>
  <rv s="0">
    <fb>69.42</fb>
    <v>1</v>
  </rv>
  <rv s="0">
    <fb>67.08</fb>
    <v>1</v>
  </rv>
  <rv s="0">
    <fb>587782</fb>
    <v>2</v>
  </rv>
  <rv s="0">
    <fb>703.2</fb>
    <v>1</v>
  </rv>
  <rv s="0">
    <fb>702.8</fb>
    <v>1</v>
  </rv>
  <rv s="0">
    <fb>277126</fb>
    <v>2</v>
  </rv>
  <rv s="0">
    <fb>44539</fb>
    <v>0</v>
  </rv>
  <rv s="0">
    <fb>67.680000000000007</fb>
    <v>1</v>
  </rv>
  <rv s="0">
    <fb>66</fb>
    <v>1</v>
  </rv>
  <rv s="0">
    <fb>463060</fb>
    <v>2</v>
  </rv>
  <rv s="0">
    <fb>717.5</fb>
    <v>1</v>
  </rv>
  <rv s="0">
    <fb>194895</fb>
    <v>2</v>
  </rv>
  <rv s="0">
    <fb>44540</fb>
    <v>0</v>
  </rv>
  <rv s="0">
    <fb>66.06</fb>
    <v>1</v>
  </rv>
  <rv s="0">
    <fb>66.2</fb>
    <v>1</v>
  </rv>
  <rv s="0">
    <fb>66.7</fb>
    <v>1</v>
  </rv>
  <rv s="0">
    <fb>578289</fb>
    <v>2</v>
  </rv>
  <rv s="0">
    <fb>708.7</fb>
    <v>1</v>
  </rv>
  <rv s="0">
    <fb>705</fb>
    <v>1</v>
  </rv>
  <rv s="0">
    <fb>148732</fb>
    <v>2</v>
  </rv>
  <rv s="0">
    <fb>44543</fb>
    <v>0</v>
  </rv>
  <rv s="0">
    <fb>65.180000000000007</fb>
    <v>1</v>
  </rv>
  <rv s="0">
    <fb>66.14</fb>
    <v>1</v>
  </rv>
  <rv s="0">
    <fb>64.72</fb>
    <v>1</v>
  </rv>
  <rv s="0">
    <fb>464845</fb>
    <v>2</v>
  </rv>
  <rv s="0">
    <fb>700.5</fb>
    <v>1</v>
  </rv>
  <rv s="0">
    <fb>710.2</fb>
    <v>1</v>
  </rv>
  <rv s="0">
    <fb>698.4</fb>
    <v>1</v>
  </rv>
  <rv s="0">
    <fb>133376</fb>
    <v>2</v>
  </rv>
  <rv s="0">
    <fb>44544</fb>
    <v>0</v>
  </rv>
  <rv s="0">
    <fb>63.08</fb>
    <v>1</v>
  </rv>
  <rv s="0">
    <fb>65.5</fb>
    <v>1</v>
  </rv>
  <rv s="0">
    <fb>62.54</fb>
    <v>1</v>
  </rv>
  <rv s="0">
    <fb>866133</fb>
    <v>2</v>
  </rv>
  <rv s="0">
    <fb>702.3</fb>
    <v>1</v>
  </rv>
  <rv s="0">
    <fb>704.9</fb>
    <v>1</v>
  </rv>
  <rv s="0">
    <fb>691.4</fb>
    <v>1</v>
  </rv>
  <rv s="0">
    <fb>131050</fb>
    <v>2</v>
  </rv>
  <rv s="0">
    <fb>44545</fb>
    <v>0</v>
  </rv>
  <rv s="0">
    <fb>64.7</fb>
    <v>1</v>
  </rv>
  <rv s="0">
    <fb>63.44</fb>
    <v>1</v>
  </rv>
  <rv s="0">
    <fb>63</fb>
    <v>1</v>
  </rv>
  <rv s="0">
    <fb>666887</fb>
    <v>2</v>
  </rv>
  <rv s="0">
    <fb>697.1</fb>
    <v>1</v>
  </rv>
  <rv s="0">
    <fb>701.9</fb>
    <v>1</v>
  </rv>
  <rv s="0">
    <fb>144556</fb>
    <v>2</v>
  </rv>
  <rv s="0">
    <fb>44546</fb>
    <v>0</v>
  </rv>
  <rv s="0">
    <fb>63.16</fb>
    <v>1</v>
  </rv>
  <rv s="0">
    <fb>65.900000000000006</fb>
    <v>1</v>
  </rv>
  <rv s="0">
    <fb>63.04</fb>
    <v>1</v>
  </rv>
  <rv s="0">
    <fb>758566</fb>
    <v>2</v>
  </rv>
  <rv s="0">
    <fb>694.4</fb>
    <v>1</v>
  </rv>
  <rv s="0">
    <fb>698.5</fb>
    <v>1</v>
  </rv>
  <rv s="0">
    <fb>692</fb>
    <v>1</v>
  </rv>
  <rv s="0">
    <fb>146506</fb>
    <v>2</v>
  </rv>
  <rv s="0">
    <fb>44547</fb>
    <v>0</v>
  </rv>
  <rv s="0">
    <fb>63.22</fb>
    <v>1</v>
  </rv>
  <rv s="0">
    <fb>63.78</fb>
    <v>1</v>
  </rv>
  <rv s="0">
    <fb>1137152</fb>
    <v>2</v>
  </rv>
  <rv s="0">
    <fb>695.9</fb>
    <v>1</v>
  </rv>
  <rv s="0">
    <fb>711.5</fb>
    <v>1</v>
  </rv>
  <rv s="0">
    <fb>690.8</fb>
    <v>1</v>
  </rv>
  <rv s="0">
    <fb>212618</fb>
    <v>2</v>
  </rv>
  <rv s="0">
    <fb>44550</fb>
    <v>0</v>
  </rv>
  <rv s="0">
    <fb>62.6</fb>
    <v>1</v>
  </rv>
  <rv s="0">
    <fb>62.94</fb>
    <v>1</v>
  </rv>
  <rv s="0">
    <fb>60.92</fb>
    <v>1</v>
  </rv>
  <rv s="0">
    <fb>448103</fb>
    <v>2</v>
  </rv>
  <rv s="0">
    <fb>691.5</fb>
    <v>1</v>
  </rv>
  <rv s="0">
    <fb>698.3</fb>
    <v>1</v>
  </rv>
  <rv s="0">
    <fb>679.3</fb>
    <v>1</v>
  </rv>
  <rv s="0">
    <fb>393590</fb>
    <v>2</v>
  </rv>
  <rv s="0">
    <fb>44551</fb>
    <v>0</v>
  </rv>
  <rv s="0">
    <fb>63.3</fb>
    <v>1</v>
  </rv>
  <rv s="0">
    <fb>63.6</fb>
    <v>1</v>
  </rv>
  <rv s="0">
    <fb>62</fb>
    <v>1</v>
  </rv>
  <rv s="0">
    <fb>382699</fb>
    <v>2</v>
  </rv>
  <rv s="0">
    <fb>670.1</fb>
    <v>1</v>
  </rv>
  <rv s="0">
    <fb>686.8</fb>
    <v>1</v>
  </rv>
  <rv s="0">
    <fb>667</fb>
    <v>1</v>
  </rv>
  <rv s="0">
    <fb>153768</fb>
    <v>2</v>
  </rv>
  <rv s="0">
    <fb>44552</fb>
    <v>0</v>
  </rv>
  <rv s="0">
    <fb>62.7</fb>
    <v>1</v>
  </rv>
  <rv s="0">
    <fb>61.98</fb>
    <v>1</v>
  </rv>
  <rv s="0">
    <fb>312156</fb>
    <v>2</v>
  </rv>
  <rv s="0">
    <fb>693.1</fb>
    <v>1</v>
  </rv>
  <rv s="0">
    <fb>678.8</fb>
    <v>1</v>
  </rv>
  <rv s="0">
    <fb>103133</fb>
    <v>2</v>
  </rv>
  <rv s="0">
    <fb>44553</fb>
    <v>0</v>
  </rv>
  <rv s="0">
    <fb>62.96</fb>
    <v>1</v>
  </rv>
  <rv s="0">
    <fb>62.64</fb>
    <v>1</v>
  </rv>
  <rv s="0">
    <fb>329539</fb>
    <v>2</v>
  </rv>
  <rv s="0">
    <fb>687.9</fb>
    <v>1</v>
  </rv>
  <rv s="0">
    <fb>96128</fb>
    <v>2</v>
  </rv>
  <rv s="0">
    <fb>44557</fb>
    <v>0</v>
  </rv>
  <rv s="0">
    <fb>64.38</fb>
    <v>1</v>
  </rv>
  <rv s="0">
    <fb>233565</fb>
    <v>2</v>
  </rv>
  <rv s="0">
    <fb>688.7</fb>
    <v>1</v>
  </rv>
  <rv s="0">
    <fb>689.5</fb>
    <v>1</v>
  </rv>
  <rv s="0">
    <fb>691.2</fb>
    <v>1</v>
  </rv>
  <rv s="0">
    <fb>683</fb>
    <v>1</v>
  </rv>
  <rv s="0">
    <fb>95555</fb>
    <v>2</v>
  </rv>
  <rv s="0">
    <fb>44558</fb>
    <v>0</v>
  </rv>
  <rv s="0">
    <fb>64.239999999999995</fb>
    <v>1</v>
  </rv>
  <rv s="0">
    <fb>64.06</fb>
    <v>1</v>
  </rv>
  <rv s="0">
    <fb>64.56</fb>
    <v>1</v>
  </rv>
  <rv s="0">
    <fb>265608</fb>
    <v>2</v>
  </rv>
  <rv s="0">
    <fb>44554</fb>
    <v>0</v>
  </rv>
  <rv s="0">
    <fb>690.1</fb>
    <v>1</v>
  </rv>
  <rv s="0">
    <fb>13937</fb>
    <v>2</v>
  </rv>
  <rv s="0">
    <fb>44559</fb>
    <v>0</v>
  </rv>
  <rv s="0">
    <fb>64.58</fb>
    <v>1</v>
  </rv>
  <rv s="0">
    <fb>65.06</fb>
    <v>1</v>
  </rv>
  <rv s="0">
    <fb>64.099999999999994</fb>
    <v>1</v>
  </rv>
  <rv s="0">
    <fb>263494</fb>
    <v>2</v>
  </rv>
  <rv s="0">
    <fb>701.3</fb>
    <v>1</v>
  </rv>
  <rv s="0">
    <fb>682</fb>
    <v>1</v>
  </rv>
  <rv s="0">
    <fb>88476</fb>
    <v>2</v>
  </rv>
  <rv s="0">
    <fb>44560</fb>
    <v>0</v>
  </rv>
  <rv s="0">
    <fb>64.02</fb>
    <v>1</v>
  </rv>
  <rv s="0">
    <fb>64.62</fb>
    <v>1</v>
  </rv>
  <rv s="0">
    <fb>64.78</fb>
    <v>1</v>
  </rv>
  <rv s="0">
    <fb>254580</fb>
    <v>2</v>
  </rv>
  <rv s="0">
    <fb>697.9</fb>
    <v>1</v>
  </rv>
  <rv s="0">
    <fb>85524</fb>
    <v>2</v>
  </rv>
  <rv s="0">
    <fb>44564</fb>
    <v>0</v>
  </rv>
  <rv s="0">
    <fb>64.3</fb>
    <v>1</v>
  </rv>
  <rv s="0">
    <fb>63.96</fb>
    <v>1</v>
  </rv>
  <rv s="0">
    <fb>64.8</fb>
    <v>1</v>
  </rv>
  <rv s="0">
    <fb>63.8</fb>
    <v>1</v>
  </rv>
  <rv s="0">
    <fb>336947</fb>
    <v>2</v>
  </rv>
  <rv s="0">
    <fb>703.5</fb>
    <v>1</v>
  </rv>
  <rv s="0">
    <fb>700.9</fb>
    <v>1</v>
  </rv>
  <rv s="0">
    <fb>711</fb>
    <v>1</v>
  </rv>
  <rv s="0">
    <fb>72842</fb>
    <v>2</v>
  </rv>
  <rv s="0">
    <fb>44565</fb>
    <v>0</v>
  </rv>
  <rv s="0">
    <fb>65</fb>
    <v>1</v>
  </rv>
  <rv s="0">
    <fb>64.760000000000005</fb>
    <v>1</v>
  </rv>
  <rv s="0">
    <fb>522653</fb>
    <v>2</v>
  </rv>
  <rv s="0">
    <fb>707.8</fb>
    <v>1</v>
  </rv>
  <rv s="0">
    <fb>709.7</fb>
    <v>1</v>
  </rv>
  <rv s="0">
    <fb>72985</fb>
    <v>2</v>
  </rv>
  <rv s="0">
    <fb>44566</fb>
    <v>0</v>
  </rv>
  <rv s="0">
    <fb>64.260000000000005</fb>
    <v>1</v>
  </rv>
  <rv s="0">
    <fb>373035</fb>
    <v>2</v>
  </rv>
  <rv s="0">
    <fb>44561</fb>
    <v>0</v>
  </rv>
  <rv s="0">
    <fb>32448</fb>
    <v>2</v>
  </rv>
  <rv s="0">
    <fb>44567</fb>
    <v>0</v>
  </rv>
  <rv s="0">
    <fb>62.8</fb>
    <v>1</v>
  </rv>
  <rv s="0">
    <fb>63.94</fb>
    <v>1</v>
  </rv>
  <rv s="0">
    <fb>64.180000000000007</fb>
    <v>1</v>
  </rv>
  <rv s="0">
    <fb>692957</fb>
    <v>2</v>
  </rv>
  <rv s="0">
    <fb>708</fb>
    <v>1</v>
  </rv>
  <rv s="0">
    <fb>709</fb>
    <v>1</v>
  </rv>
  <rv s="0">
    <fb>712.3</fb>
    <v>1</v>
  </rv>
  <rv s="0">
    <fb>706.3</fb>
    <v>1</v>
  </rv>
  <rv s="0">
    <fb>88199</fb>
    <v>2</v>
  </rv>
  <rv s="0">
    <fb>44568</fb>
    <v>0</v>
  </rv>
  <rv s="0">
    <fb>62.86</fb>
    <v>1</v>
  </rv>
  <rv s="0">
    <fb>60.8</fb>
    <v>1</v>
  </rv>
  <rv s="0">
    <fb>679693</fb>
    <v>2</v>
  </rv>
  <rv s="0">
    <fb>719.5</fb>
    <v>1</v>
  </rv>
  <rv s="0">
    <fb>713</fb>
    <v>1</v>
  </rv>
  <rv s="0">
    <fb>723.1</fb>
    <v>1</v>
  </rv>
  <rv s="0">
    <fb>180553</fb>
    <v>2</v>
  </rv>
  <rv s="0">
    <fb>44571</fb>
    <v>0</v>
  </rv>
  <rv s="0">
    <fb>62.26</fb>
    <v>1</v>
  </rv>
  <rv s="0">
    <fb>60.2</fb>
    <v>1</v>
  </rv>
  <rv s="0">
    <fb>730596</fb>
    <v>2</v>
  </rv>
  <rv s="0">
    <fb>740.8</fb>
    <v>1</v>
  </rv>
  <rv s="0">
    <fb>715.6</fb>
    <v>1</v>
  </rv>
  <rv s="0">
    <fb>218880</fb>
    <v>2</v>
  </rv>
  <rv s="0">
    <fb>44572</fb>
    <v>0</v>
  </rv>
  <rv s="0">
    <fb>60.38</fb>
    <v>1</v>
  </rv>
  <rv s="0">
    <fb>61.42</fb>
    <v>1</v>
  </rv>
  <rv s="0">
    <fb>60.02</fb>
    <v>1</v>
  </rv>
  <rv s="0">
    <fb>658253</fb>
    <v>2</v>
  </rv>
  <rv s="0">
    <fb>718.1</fb>
    <v>1</v>
  </rv>
  <rv s="0">
    <fb>723.3</fb>
    <v>1</v>
  </rv>
  <rv s="0">
    <fb>251849</fb>
    <v>2</v>
  </rv>
  <rv s="0">
    <fb>44573</fb>
    <v>0</v>
  </rv>
  <rv s="0">
    <fb>61.3</fb>
    <v>1</v>
  </rv>
  <rv s="0">
    <fb>559441</fb>
    <v>2</v>
  </rv>
  <rv s="0">
    <fb>717.4</fb>
    <v>1</v>
  </rv>
  <rv s="0">
    <fb>716.2</fb>
    <v>1</v>
  </rv>
  <rv s="0">
    <fb>727.7</fb>
    <v>1</v>
  </rv>
  <rv s="0">
    <fb>712.2</fb>
    <v>1</v>
  </rv>
  <rv s="0">
    <fb>204508</fb>
    <v>2</v>
  </rv>
  <rv s="0">
    <fb>44574</fb>
    <v>0</v>
  </rv>
  <rv s="0">
    <fb>59.7</fb>
    <v>1</v>
  </rv>
  <rv s="0">
    <fb>791920</fb>
    <v>2</v>
  </rv>
  <rv s="0">
    <fb>734.8</fb>
    <v>1</v>
  </rv>
  <rv s="0">
    <fb>690.4</fb>
    <v>1</v>
  </rv>
  <rv s="0">
    <fb>219738</fb>
    <v>2</v>
  </rv>
  <rv s="0">
    <fb>44575</fb>
    <v>0</v>
  </rv>
  <rv s="0">
    <fb>56.86</fb>
    <v>1</v>
  </rv>
  <rv s="0">
    <fb>58.36</fb>
    <v>1</v>
  </rv>
  <rv s="0">
    <fb>56.7</fb>
    <v>1</v>
  </rv>
  <rv s="0">
    <fb>1073431</fb>
    <v>2</v>
  </rv>
  <rv s="0">
    <fb>710.3</fb>
    <v>1</v>
  </rv>
  <rv s="0">
    <fb>724.6</fb>
    <v>1</v>
  </rv>
  <rv s="0">
    <fb>178193</fb>
    <v>2</v>
  </rv>
  <rv s="0">
    <fb>44578</fb>
    <v>0</v>
  </rv>
  <rv s="0">
    <fb>57.2</fb>
    <v>1</v>
  </rv>
  <rv s="0">
    <fb>615447</fb>
    <v>2</v>
  </rv>
  <rv s="0">
    <fb>715.1</fb>
    <v>1</v>
  </rv>
  <rv s="0">
    <fb>719</fb>
    <v>1</v>
  </rv>
  <rv s="0">
    <fb>706</fb>
    <v>1</v>
  </rv>
  <rv s="0">
    <fb>179491</fb>
    <v>2</v>
  </rv>
  <rv s="0">
    <fb>44579</fb>
    <v>0</v>
  </rv>
  <rv s="0">
    <fb>57.7</fb>
    <v>1</v>
  </rv>
  <rv s="0">
    <fb>826729</fb>
    <v>2</v>
  </rv>
  <rv s="0">
    <fb>685.9</fb>
    <v>1</v>
  </rv>
  <rv s="0">
    <fb>708.9</fb>
    <v>1</v>
  </rv>
  <rv s="0">
    <fb>709.5</fb>
    <v>1</v>
  </rv>
  <rv s="0">
    <fb>680.9</fb>
    <v>1</v>
  </rv>
  <rv s="0">
    <fb>209470</fb>
    <v>2</v>
  </rv>
  <rv s="0">
    <fb>44580</fb>
    <v>0</v>
  </rv>
  <rv s="0">
    <fb>56.3</fb>
    <v>1</v>
  </rv>
  <rv s="0">
    <fb>59.2</fb>
    <v>1</v>
  </rv>
  <rv s="0">
    <fb>1116668</fb>
    <v>2</v>
  </rv>
  <rv s="0">
    <fb>677.6</fb>
    <v>1</v>
  </rv>
  <rv s="0">
    <fb>657.7</fb>
    <v>1</v>
  </rv>
  <rv s="0">
    <fb>228410</fb>
    <v>2</v>
  </rv>
  <rv s="0">
    <fb>44581</fb>
    <v>0</v>
  </rv>
  <rv s="0">
    <fb>58.42</fb>
    <v>1</v>
  </rv>
  <rv s="0">
    <fb>59.72</fb>
    <v>1</v>
  </rv>
  <rv s="0">
    <fb>802132</fb>
    <v>2</v>
  </rv>
  <rv s="0">
    <fb>681.3</fb>
    <v>1</v>
  </rv>
  <rv s="0">
    <fb>670.3</fb>
    <v>1</v>
  </rv>
  <rv s="0">
    <fb>684.7</fb>
    <v>1</v>
  </rv>
  <rv s="0">
    <fb>162244</fb>
    <v>2</v>
  </rv>
  <rv s="0">
    <fb>44582</fb>
    <v>0</v>
  </rv>
  <rv s="0">
    <fb>57.44</fb>
    <v>1</v>
  </rv>
  <rv s="0">
    <fb>686643</fb>
    <v>2</v>
  </rv>
  <rv s="0">
    <fb>667.7</fb>
    <v>1</v>
  </rv>
  <rv s="0">
    <fb>678.3</fb>
    <v>1</v>
  </rv>
  <rv s="0">
    <fb>679.2</fb>
    <v>1</v>
  </rv>
  <rv s="0">
    <fb>200783</fb>
    <v>2</v>
  </rv>
  <rv s="0">
    <fb>44585</fb>
    <v>0</v>
  </rv>
  <rv s="0">
    <fb>910897</fb>
    <v>2</v>
  </rv>
  <rv s="0">
    <fb>680.8</fb>
    <v>1</v>
  </rv>
  <rv s="0">
    <fb>195831</fb>
    <v>2</v>
  </rv>
  <rv s="0">
    <fb>44586</fb>
    <v>0</v>
  </rv>
  <rv s="0">
    <fb>55.12</fb>
    <v>1</v>
  </rv>
  <rv s="0">
    <fb>56.88</fb>
    <v>1</v>
  </rv>
  <rv s="0">
    <fb>54.88</fb>
    <v>1</v>
  </rv>
  <rv s="0">
    <fb>867468</fb>
    <v>2</v>
  </rv>
  <rv s="0">
    <fb>684.9</fb>
    <v>1</v>
  </rv>
  <rv s="0">
    <fb>687.5</fb>
    <v>1</v>
  </rv>
  <rv s="0">
    <fb>148505</fb>
    <v>2</v>
  </rv>
  <rv s="0">
    <fb>44587</fb>
    <v>0</v>
  </rv>
  <rv s="0">
    <fb>56.24</fb>
    <v>1</v>
  </rv>
  <rv s="0">
    <fb>55.62</fb>
    <v>1</v>
  </rv>
  <rv s="0">
    <fb>687085</fb>
    <v>2</v>
  </rv>
  <rv s="0">
    <fb>220178</fb>
    <v>2</v>
  </rv>
  <rv s="0">
    <fb>44588</fb>
    <v>0</v>
  </rv>
  <rv s="0">
    <fb>739661</fb>
    <v>2</v>
  </rv>
  <rv s="0">
    <fb>673.1</fb>
    <v>1</v>
  </rv>
  <rv s="0">
    <fb>638.79999999999995</fb>
    <v>1</v>
  </rv>
  <rv s="0">
    <fb>254701</fb>
    <v>2</v>
  </rv>
  <rv s="0">
    <fb>44589</fb>
    <v>0</v>
  </rv>
  <rv s="0">
    <fb>935858</fb>
    <v>2</v>
  </rv>
  <rv s="0">
    <fb>644.79999999999995</fb>
    <v>1</v>
  </rv>
  <rv s="0">
    <fb>665.2</fb>
    <v>1</v>
  </rv>
  <rv s="0">
    <fb>641.4</fb>
    <v>1</v>
  </rv>
  <rv s="0">
    <fb>193367</fb>
    <v>2</v>
  </rv>
  <rv s="0">
    <fb>44592</fb>
    <v>0</v>
  </rv>
  <rv s="0">
    <fb>621142</fb>
    <v>2</v>
  </rv>
  <rv s="0">
    <fb>656.5</fb>
    <v>1</v>
  </rv>
  <rv s="0">
    <fb>650.70000000000005</fb>
    <v>1</v>
  </rv>
  <rv s="0">
    <fb>662.6</fb>
    <v>1</v>
  </rv>
  <rv s="0">
    <fb>161573</fb>
    <v>2</v>
  </rv>
  <rv s="0">
    <fb>44593</fb>
    <v>0</v>
  </rv>
  <rv s="0">
    <fb>56.66</fb>
    <v>1</v>
  </rv>
  <rv s="0">
    <fb>1181627</fb>
    <v>2</v>
  </rv>
  <rv s="0">
    <fb>641.9</fb>
    <v>1</v>
  </rv>
  <rv s="0">
    <fb>656.1</fb>
    <v>1</v>
  </rv>
  <rv s="0">
    <fb>170125</fb>
    <v>2</v>
  </rv>
  <rv s="0">
    <fb>44594</fb>
    <v>0</v>
  </rv>
  <rv s="0">
    <fb>59.42</fb>
    <v>1</v>
  </rv>
  <rv s="0">
    <fb>59.46</fb>
    <v>1</v>
  </rv>
  <rv s="0">
    <fb>60.74</fb>
    <v>1</v>
  </rv>
  <rv s="0">
    <fb>770651</fb>
    <v>2</v>
  </rv>
  <rv s="0">
    <fb>647.79999999999995</fb>
    <v>1</v>
  </rv>
  <rv s="0">
    <fb>667.1</fb>
    <v>1</v>
  </rv>
  <rv s="0">
    <fb>675.4</fb>
    <v>1</v>
  </rv>
  <rv s="0">
    <fb>632.1</fb>
    <v>1</v>
  </rv>
  <rv s="0">
    <fb>247060</fb>
    <v>2</v>
  </rv>
  <rv s="0">
    <fb>44595</fb>
    <v>0</v>
  </rv>
  <rv s="0">
    <fb>707003</fb>
    <v>2</v>
  </rv>
  <rv s="0">
    <fb>656.3</fb>
    <v>1</v>
  </rv>
  <rv s="0">
    <fb>663.3</fb>
    <v>1</v>
  </rv>
  <rv s="0">
    <fb>179703</fb>
    <v>2</v>
  </rv>
  <rv s="0">
    <fb>44596</fb>
    <v>0</v>
  </rv>
  <rv s="0">
    <fb>58.84</fb>
    <v>1</v>
  </rv>
  <rv s="0">
    <fb>784948</fb>
    <v>2</v>
  </rv>
  <rv s="0">
    <fb>671.7</fb>
    <v>1</v>
  </rv>
  <rv s="0">
    <fb>662.7</fb>
    <v>1</v>
  </rv>
  <rv s="0">
    <fb>676.8</fb>
    <v>1</v>
  </rv>
  <rv s="0">
    <fb>172289</fb>
    <v>2</v>
  </rv>
  <rv s="0">
    <fb>44599</fb>
    <v>0</v>
  </rv>
  <rv s="0">
    <fb>468353</fb>
    <v>2</v>
  </rv>
  <rv s="0">
    <fb>679</fb>
    <v>1</v>
  </rv>
  <rv s="0">
    <fb>693.2</fb>
    <v>1</v>
  </rv>
  <rv s="0">
    <fb>185164</fb>
    <v>2</v>
  </rv>
  <rv s="0">
    <fb>44600</fb>
    <v>0</v>
  </rv>
  <rv s="0">
    <fb>56.1</fb>
    <v>1</v>
  </rv>
  <rv s="0">
    <fb>399743</fb>
    <v>2</v>
  </rv>
  <rv s="0">
    <fb>659.4</fb>
    <v>1</v>
  </rv>
  <rv s="0">
    <fb>670.7</fb>
    <v>1</v>
  </rv>
  <rv s="0">
    <fb>679.5</fb>
    <v>1</v>
  </rv>
  <rv s="0">
    <fb>654.70000000000005</fb>
    <v>1</v>
  </rv>
  <rv s="0">
    <fb>246415</fb>
    <v>2</v>
  </rv>
  <rv s="0">
    <fb>44601</fb>
    <v>0</v>
  </rv>
  <rv s="0">
    <fb>399952</fb>
    <v>2</v>
  </rv>
  <rv s="0">
    <fb>663.5</fb>
    <v>1</v>
  </rv>
  <rv s="0">
    <fb>647.9</fb>
    <v>1</v>
  </rv>
  <rv s="0">
    <fb>173289</fb>
    <v>2</v>
  </rv>
  <rv s="0">
    <fb>44602</fb>
    <v>0</v>
  </rv>
  <rv s="0">
    <fb>59.32</fb>
    <v>1</v>
  </rv>
  <rv s="0">
    <fb>878106</fb>
    <v>2</v>
  </rv>
  <rv s="0">
    <fb>649.4</fb>
    <v>1</v>
  </rv>
  <rv s="0">
    <fb>655</fb>
    <v>1</v>
  </rv>
  <rv s="0">
    <fb>655.6</fb>
    <v>1</v>
  </rv>
  <rv s="0">
    <fb>110257</fb>
    <v>2</v>
  </rv>
  <rv s="0">
    <fb>44603</fb>
    <v>0</v>
  </rv>
  <rv s="0">
    <fb>55.52</fb>
    <v>1</v>
  </rv>
  <rv s="0">
    <fb>56.68</fb>
    <v>1</v>
  </rv>
  <rv s="0">
    <fb>639440</fb>
    <v>2</v>
  </rv>
  <rv s="0">
    <fb>643.5</fb>
    <v>1</v>
  </rv>
  <rv s="0">
    <fb>656.8</fb>
    <v>1</v>
  </rv>
  <rv s="0">
    <fb>635.9</fb>
    <v>1</v>
  </rv>
  <rv s="0">
    <fb>152715</fb>
    <v>2</v>
  </rv>
  <rv s="0">
    <fb>44606</fb>
    <v>0</v>
  </rv>
  <rv s="0">
    <fb>51.88</fb>
    <v>1</v>
  </rv>
  <rv s="0">
    <fb>1123324</fb>
    <v>2</v>
  </rv>
  <rv s="0">
    <fb>645</fb>
    <v>1</v>
  </rv>
  <rv s="0">
    <fb>655.5</fb>
    <v>1</v>
  </rv>
  <rv s="0">
    <fb>644.20000000000005</fb>
    <v>1</v>
  </rv>
  <rv s="0">
    <fb>235170</fb>
    <v>2</v>
  </rv>
  <rv s="0">
    <fb>44607</fb>
    <v>0</v>
  </rv>
  <rv s="0">
    <fb>56.04</fb>
    <v>1</v>
  </rv>
  <rv s="0">
    <fb>54.76</fb>
    <v>1</v>
  </rv>
  <rv s="0">
    <fb>56.18</fb>
    <v>1</v>
  </rv>
  <rv s="0">
    <fb>54.52</fb>
    <v>1</v>
  </rv>
  <rv s="0">
    <fb>439669</fb>
    <v>2</v>
  </rv>
  <rv s="0">
    <fb>628.79999999999995</fb>
    <v>1</v>
  </rv>
  <rv s="0">
    <fb>627.5</fb>
    <v>1</v>
  </rv>
  <rv s="0">
    <fb>227926</fb>
    <v>2</v>
  </rv>
  <rv s="0">
    <fb>44608</fb>
    <v>0</v>
  </rv>
  <rv s="0">
    <fb>390477</fb>
    <v>2</v>
  </rv>
  <rv s="0">
    <fb>619.79999999999995</fb>
    <v>1</v>
  </rv>
  <rv s="0">
    <fb>629.6</fb>
    <v>1</v>
  </rv>
  <rv s="0">
    <fb>218931</fb>
    <v>2</v>
  </rv>
  <rv s="0">
    <fb>44609</fb>
    <v>0</v>
  </rv>
  <rv s="0">
    <fb>56.2</fb>
    <v>1</v>
  </rv>
  <rv s="0">
    <fb>55.56</fb>
    <v>1</v>
  </rv>
  <rv s="0">
    <fb>890748</fb>
    <v>2</v>
  </rv>
  <rv s="0">
    <fb>616.20000000000005</fb>
    <v>1</v>
  </rv>
  <rv s="0">
    <fb>600.29999999999995</fb>
    <v>1</v>
  </rv>
  <rv s="0">
    <fb>594.70000000000005</fb>
    <v>1</v>
  </rv>
  <rv s="0">
    <fb>250681</fb>
    <v>2</v>
  </rv>
  <rv s="0">
    <fb>44610</fb>
    <v>0</v>
  </rv>
  <rv s="0">
    <fb>55.08</fb>
    <v>1</v>
  </rv>
  <rv s="0">
    <fb>54.92</fb>
    <v>1</v>
  </rv>
  <rv s="0">
    <fb>869915</fb>
    <v>2</v>
  </rv>
  <rv s="0">
    <fb>631.5</fb>
    <v>1</v>
  </rv>
  <rv s="0">
    <fb>613.9</fb>
    <v>1</v>
  </rv>
  <rv s="0">
    <fb>633.1</fb>
    <v>1</v>
  </rv>
  <rv s="0">
    <fb>613</fb>
    <v>1</v>
  </rv>
  <rv s="0">
    <fb>231003</fb>
    <v>2</v>
  </rv>
  <rv s="0">
    <fb>44613</fb>
    <v>0</v>
  </rv>
  <rv s="0">
    <fb>54.32</fb>
    <v>1</v>
  </rv>
  <rv s="0">
    <fb>379795</fb>
    <v>2</v>
  </rv>
  <rv s="0">
    <fb>632.6</fb>
    <v>1</v>
  </rv>
  <rv s="0">
    <fb>634.9</fb>
    <v>1</v>
  </rv>
  <rv s="0">
    <fb>640.29999999999995</fb>
    <v>1</v>
  </rv>
  <rv s="0">
    <fb>157701</fb>
    <v>2</v>
  </rv>
  <rv s="0">
    <fb>44614</fb>
    <v>0</v>
  </rv>
  <rv s="0">
    <fb>54</fb>
    <v>1</v>
  </rv>
  <rv s="0">
    <fb>55.32</fb>
    <v>1</v>
  </rv>
  <rv s="0">
    <fb>625013</fb>
    <v>2</v>
  </rv>
  <rv s="0">
    <fb>682.4</fb>
    <v>1</v>
  </rv>
  <rv s="0">
    <fb>661.8</fb>
    <v>1</v>
  </rv>
  <rv s="0">
    <fb>407464</fb>
    <v>2</v>
  </rv>
  <rv s="0">
    <fb>44615</fb>
    <v>0</v>
  </rv>
  <rv s="0">
    <fb>679546</fb>
    <v>2</v>
  </rv>
  <rv s="0">
    <fb>666.6</fb>
    <v>1</v>
  </rv>
  <rv s="0">
    <fb>666.3</fb>
    <v>1</v>
  </rv>
  <rv s="0">
    <fb>676.7</fb>
    <v>1</v>
  </rv>
  <rv s="0">
    <fb>662.5</fb>
    <v>1</v>
  </rv>
  <rv s="0">
    <fb>233600</fb>
    <v>2</v>
  </rv>
  <rv s="0">
    <fb>44616</fb>
    <v>0</v>
  </rv>
  <rv s="0">
    <fb>925054</fb>
    <v>2</v>
  </rv>
  <rv s="0">
    <fb>643.20000000000005</fb>
    <v>1</v>
  </rv>
  <rv s="0">
    <fb>169944</fb>
    <v>2</v>
  </rv>
  <rv s="0">
    <fb>44617</fb>
    <v>0</v>
  </rv>
  <rv s="0">
    <fb>53.8</fb>
    <v>1</v>
  </rv>
  <rv s="0">
    <fb>1509389</fb>
    <v>2</v>
  </rv>
  <rv s="0">
    <fb>643.1</fb>
    <v>1</v>
  </rv>
  <rv s="0">
    <fb>636.1</fb>
    <v>1</v>
  </rv>
  <rv s="0">
    <fb>652.29999999999995</fb>
    <v>1</v>
  </rv>
  <rv s="0">
    <fb>626.5</fb>
    <v>1</v>
  </rv>
  <rv s="0">
    <fb>208272</fb>
    <v>2</v>
  </rv>
  <rv s="0">
    <fb>44620</fb>
    <v>0</v>
  </rv>
  <rv s="0">
    <fb>53.96</fb>
    <v>1</v>
  </rv>
  <rv s="0">
    <fb>1226260</fb>
    <v>2</v>
  </rv>
  <rv s="0">
    <fb>661.3</fb>
    <v>1</v>
  </rv>
  <rv s="0">
    <fb>639.29999999999995</fb>
    <v>1</v>
  </rv>
  <rv s="0">
    <fb>182214</fb>
    <v>2</v>
  </rv>
  <rv s="0">
    <fb>44621</fb>
    <v>0</v>
  </rv>
  <rv s="0">
    <fb>54.22</fb>
    <v>1</v>
  </rv>
  <rv s="0">
    <fb>48.93</fb>
    <v>1</v>
  </rv>
  <rv s="0">
    <fb>1499119</fb>
    <v>2</v>
  </rv>
  <rv s="0">
    <fb>620.20000000000005</fb>
    <v>1</v>
  </rv>
  <rv s="0">
    <fb>613.79999999999995</fb>
    <v>1</v>
  </rv>
  <rv s="0">
    <fb>624.4</fb>
    <v>1</v>
  </rv>
  <rv s="0">
    <fb>399047</fb>
    <v>2</v>
  </rv>
  <rv s="0">
    <fb>44622</fb>
    <v>0</v>
  </rv>
  <rv s="0">
    <fb>50.66</fb>
    <v>1</v>
  </rv>
  <rv s="0">
    <fb>47.87</fb>
    <v>1</v>
  </rv>
  <rv s="0">
    <fb>1330154</fb>
    <v>2</v>
  </rv>
  <rv s="0">
    <fb>638.6</fb>
    <v>1</v>
  </rv>
  <rv s="0">
    <fb>640.9</fb>
    <v>1</v>
  </rv>
  <rv s="0">
    <fb>271268</fb>
    <v>2</v>
  </rv>
  <rv s="0">
    <fb>44623</fb>
    <v>0</v>
  </rv>
  <rv s="0">
    <fb>48.32</fb>
    <v>1</v>
  </rv>
  <rv s="0">
    <fb>50.6</fb>
    <v>1</v>
  </rv>
  <rv s="0">
    <fb>48.12</fb>
    <v>1</v>
  </rv>
  <rv s="0">
    <fb>906670</fb>
    <v>2</v>
  </rv>
  <rv s="0">
    <fb>637.1</fb>
    <v>1</v>
  </rv>
  <rv s="0">
    <fb>639.70000000000005</fb>
    <v>1</v>
  </rv>
  <rv s="0">
    <fb>611.1</fb>
    <v>1</v>
  </rv>
  <rv s="0">
    <fb>305166</fb>
    <v>2</v>
  </rv>
  <rv s="0">
    <fb>44624</fb>
    <v>0</v>
  </rv>
  <rv s="0">
    <fb>45.02</fb>
    <v>1</v>
  </rv>
  <rv s="0">
    <fb>47.4</fb>
    <v>1</v>
  </rv>
  <rv s="0">
    <fb>44.86</fb>
    <v>1</v>
  </rv>
  <rv s="0">
    <fb>1444933</fb>
    <v>2</v>
  </rv>
  <rv s="0">
    <fb>637.6</fb>
    <v>1</v>
  </rv>
  <rv s="0">
    <fb>246320</fb>
    <v>2</v>
  </rv>
  <rv s="0">
    <fb>44627</fb>
    <v>0</v>
  </rv>
  <rv s="0">
    <fb>45.31</fb>
    <v>1</v>
  </rv>
  <rv s="0">
    <fb>42.97</fb>
    <v>1</v>
  </rv>
  <rv s="0">
    <fb>41</fb>
    <v>1</v>
  </rv>
  <rv s="0">
    <fb>1434836</fb>
    <v>2</v>
  </rv>
  <rv s="0">
    <fb>605.79999999999995</fb>
    <v>1</v>
  </rv>
  <rv s="0">
    <fb>627.20000000000005</fb>
    <v>1</v>
  </rv>
  <rv s="0">
    <fb>332796</fb>
    <v>2</v>
  </rv>
  <rv s="0">
    <fb>44628</fb>
    <v>0</v>
  </rv>
  <rv s="0">
    <fb>44.61</fb>
    <v>1</v>
  </rv>
  <rv s="0">
    <fb>44.98</fb>
    <v>1</v>
  </rv>
  <rv s="0">
    <fb>46.45</fb>
    <v>1</v>
  </rv>
  <rv s="0">
    <fb>44.41</fb>
    <v>1</v>
  </rv>
  <rv s="0">
    <fb>1189242</fb>
    <v>2</v>
  </rv>
  <rv s="0">
    <fb>601.29999999999995</fb>
    <v>1</v>
  </rv>
  <rv s="0">
    <fb>244469</fb>
    <v>2</v>
  </rv>
  <rv s="0">
    <fb>44629</fb>
    <v>0</v>
  </rv>
  <rv s="0">
    <fb>48.35</fb>
    <v>1</v>
  </rv>
  <rv s="0">
    <fb>45.59</fb>
    <v>1</v>
  </rv>
  <rv s="0">
    <fb>45.12</fb>
    <v>1</v>
  </rv>
  <rv s="0">
    <fb>1337173</fb>
    <v>2</v>
  </rv>
  <rv s="0">
    <fb>557.70000000000005</fb>
    <v>1</v>
  </rv>
  <rv s="0">
    <fb>440521</fb>
    <v>2</v>
  </rv>
  <rv s="0">
    <fb>44630</fb>
    <v>0</v>
  </rv>
  <rv s="0">
    <fb>48.28</fb>
    <v>1</v>
  </rv>
  <rv s="0">
    <fb>46.67</fb>
    <v>1</v>
  </rv>
  <rv s="0">
    <fb>1242871</fb>
    <v>2</v>
  </rv>
  <rv s="0">
    <fb>542</fb>
    <v>1</v>
  </rv>
  <rv s="0">
    <fb>527.20000000000005</fb>
    <v>1</v>
  </rv>
  <rv s="0">
    <fb>557.29999999999995</fb>
    <v>1</v>
  </rv>
  <rv s="0">
    <fb>523.79999999999995</fb>
    <v>1</v>
  </rv>
  <rv s="0">
    <fb>388608</fb>
    <v>2</v>
  </rv>
  <rv s="0">
    <fb>44631</fb>
    <v>0</v>
  </rv>
  <rv s="0">
    <fb>47.5</fb>
    <v>1</v>
  </rv>
  <rv s="0">
    <fb>49.39</fb>
    <v>1</v>
  </rv>
  <rv s="0">
    <fb>991505</fb>
    <v>2</v>
  </rv>
  <rv s="0">
    <fb>535.20000000000005</fb>
    <v>1</v>
  </rv>
  <rv s="0">
    <fb>530.5</fb>
    <v>1</v>
  </rv>
  <rv s="0">
    <fb>557.1</fb>
    <v>1</v>
  </rv>
  <rv s="0">
    <fb>526.79999999999995</fb>
    <v>1</v>
  </rv>
  <rv s="0">
    <fb>317818</fb>
    <v>2</v>
  </rv>
  <rv s="0">
    <fb>44634</fb>
    <v>0</v>
  </rv>
  <rv s="0">
    <fb>48.14</fb>
    <v>1</v>
  </rv>
  <rv s="0">
    <fb>47.1</fb>
    <v>1</v>
  </rv>
  <rv s="0">
    <fb>713950</fb>
    <v>2</v>
  </rv>
  <rv s="0">
    <fb>580.79999999999995</fb>
    <v>1</v>
  </rv>
  <rv s="0">
    <fb>557.4</fb>
    <v>1</v>
  </rv>
  <rv s="0">
    <fb>365788</fb>
    <v>2</v>
  </rv>
  <rv s="0">
    <fb>44635</fb>
    <v>0</v>
  </rv>
  <rv s="0">
    <fb>46.49</fb>
    <v>1</v>
  </rv>
  <rv s="0">
    <fb>47.42</fb>
    <v>1</v>
  </rv>
  <rv s="0">
    <fb>47.44</fb>
    <v>1</v>
  </rv>
  <rv s="0">
    <fb>45.55</fb>
    <v>1</v>
  </rv>
  <rv s="0">
    <fb>1242572</fb>
    <v>2</v>
  </rv>
  <rv s="0">
    <fb>551.79999999999995</fb>
    <v>1</v>
  </rv>
  <rv s="0">
    <fb>262637</fb>
    <v>2</v>
  </rv>
  <rv s="0">
    <fb>44636</fb>
    <v>0</v>
  </rv>
  <rv s="0">
    <fb>49.14</fb>
    <v>1</v>
  </rv>
  <rv s="0">
    <fb>47.72</fb>
    <v>1</v>
  </rv>
  <rv s="0">
    <fb>1113482</fb>
    <v>2</v>
  </rv>
  <rv s="0">
    <fb>586</fb>
    <v>1</v>
  </rv>
  <rv s="0">
    <fb>237947</fb>
    <v>2</v>
  </rv>
  <rv s="0">
    <fb>44637</fb>
    <v>0</v>
  </rv>
  <rv s="0">
    <fb>50.8</fb>
    <v>1</v>
  </rv>
  <rv s="0">
    <fb>877906</fb>
    <v>2</v>
  </rv>
  <rv s="0">
    <fb>564.6</fb>
    <v>1</v>
  </rv>
  <rv s="0">
    <fb>561.70000000000005</fb>
    <v>1</v>
  </rv>
  <rv s="0">
    <fb>573</fb>
    <v>1</v>
  </rv>
  <rv s="0">
    <fb>281097</fb>
    <v>2</v>
  </rv>
  <rv s="0">
    <fb>44638</fb>
    <v>0</v>
  </rv>
  <rv s="0">
    <fb>49.13</fb>
    <v>1</v>
  </rv>
  <rv s="0">
    <fb>1208938</fb>
    <v>2</v>
  </rv>
  <rv s="0">
    <fb>557.20000000000005</fb>
    <v>1</v>
  </rv>
  <rv s="0">
    <fb>560.9</fb>
    <v>1</v>
  </rv>
  <rv s="0">
    <fb>537.9</fb>
    <v>1</v>
  </rv>
  <rv s="0">
    <fb>298826</fb>
    <v>2</v>
  </rv>
  <rv s="0">
    <fb>44641</fb>
    <v>0</v>
  </rv>
  <rv s="0">
    <fb>538124</fb>
    <v>2</v>
  </rv>
  <rv s="0">
    <fb>601</fb>
    <v>1</v>
  </rv>
  <rv s="0">
    <fb>574.20000000000005</fb>
    <v>1</v>
  </rv>
  <rv s="0">
    <fb>271394</fb>
    <v>2</v>
  </rv>
  <rv s="0">
    <fb>44642</fb>
    <v>0</v>
  </rv>
  <rv s="0">
    <fb>51.16</fb>
    <v>1</v>
  </rv>
  <rv s="0">
    <fb>526817</fb>
    <v>2</v>
  </rv>
  <rv s="0">
    <fb>586.79999999999995</fb>
    <v>1</v>
  </rv>
  <rv s="0">
    <fb>195965</fb>
    <v>2</v>
  </rv>
  <rv s="0">
    <fb>44643</fb>
    <v>0</v>
  </rv>
  <rv s="0">
    <fb>49.77</fb>
    <v>1</v>
  </rv>
  <rv s="0">
    <fb>51.18</fb>
    <v>1</v>
  </rv>
  <rv s="0">
    <fb>49.35</fb>
    <v>1</v>
  </rv>
  <rv s="0">
    <fb>533956</fb>
    <v>2</v>
  </rv>
  <rv s="0">
    <fb>604.5</fb>
    <v>1</v>
  </rv>
  <rv s="0">
    <fb>587.4</fb>
    <v>1</v>
  </rv>
  <rv s="0">
    <fb>337844</fb>
    <v>2</v>
  </rv>
  <rv s="0">
    <fb>44644</fb>
    <v>0</v>
  </rv>
  <rv s="0">
    <fb>49.26</fb>
    <v>1</v>
  </rv>
  <rv s="0">
    <fb>49.98</fb>
    <v>1</v>
  </rv>
  <rv s="0">
    <fb>945449</fb>
    <v>2</v>
  </rv>
  <rv s="0">
    <fb>138338</fb>
    <v>2</v>
  </rv>
  <rv s="0">
    <fb>44645</fb>
    <v>0</v>
  </rv>
  <rv s="0">
    <fb>49.67</fb>
    <v>1</v>
  </rv>
  <rv s="0">
    <fb>49.76</fb>
    <v>1</v>
  </rv>
  <rv s="0">
    <fb>445786</fb>
    <v>2</v>
  </rv>
  <rv s="0">
    <fb>596.70000000000005</fb>
    <v>1</v>
  </rv>
  <rv s="0">
    <fb>589.6</fb>
    <v>1</v>
  </rv>
  <rv s="0">
    <fb>178404</fb>
    <v>2</v>
  </rv>
  <rv s="0">
    <fb>44648</fb>
    <v>0</v>
  </rv>
  <rv s="0">
    <fb>459724</fb>
    <v>2</v>
  </rv>
  <rv s="0">
    <fb>243202</fb>
    <v>2</v>
  </rv>
  <rv s="0">
    <fb>44649</fb>
    <v>0</v>
  </rv>
  <rv s="0">
    <fb>52.86</fb>
    <v>1</v>
  </rv>
  <rv s="0">
    <fb>847458</fb>
    <v>2</v>
  </rv>
  <rv s="0">
    <fb>577.20000000000005</fb>
    <v>1</v>
  </rv>
  <rv s="0">
    <fb>183658</fb>
    <v>2</v>
  </rv>
  <rv s="0">
    <fb>44650</fb>
    <v>0</v>
  </rv>
  <rv s="0">
    <fb>52.74</fb>
    <v>1</v>
  </rv>
  <rv s="0">
    <fb>780278</fb>
    <v>2</v>
  </rv>
  <rv s="0">
    <fb>582.29999999999995</fb>
    <v>1</v>
  </rv>
  <rv s="0">
    <fb>578.4</fb>
    <v>1</v>
  </rv>
  <rv s="0">
    <fb>593.70000000000005</fb>
    <v>1</v>
  </rv>
  <rv s="0">
    <fb>150082</fb>
    <v>2</v>
  </rv>
  <rv s="0">
    <fb>44651</fb>
    <v>0</v>
  </rv>
  <rv s="0">
    <fb>50.74</fb>
    <v>1</v>
  </rv>
  <rv s="0">
    <fb>52.52</fb>
    <v>1</v>
  </rv>
  <rv s="0">
    <fb>602730</fb>
    <v>2</v>
  </rv>
  <rv s="0">
    <fb>173845</fb>
    <v>2</v>
  </rv>
  <rv s="0">
    <fb>44652</fb>
    <v>0</v>
  </rv>
  <rv s="0">
    <fb>50.86</fb>
    <v>1</v>
  </rv>
  <rv s="0">
    <fb>443357</fb>
    <v>2</v>
  </rv>
  <rv s="0">
    <fb>599.9</fb>
    <v>1</v>
  </rv>
  <rv s="0">
    <fb>278527</fb>
    <v>2</v>
  </rv>
  <rv s="0">
    <fb>44655</fb>
    <v>0</v>
  </rv>
  <rv s="0">
    <fb>52.6</fb>
    <v>1</v>
  </rv>
  <rv s="0">
    <fb>52.9</fb>
    <v>1</v>
  </rv>
  <rv s="0">
    <fb>651612</fb>
    <v>2</v>
  </rv>
  <rv s="0">
    <fb>598.70000000000005</fb>
    <v>1</v>
  </rv>
  <rv s="0">
    <fb>598.9</fb>
    <v>1</v>
  </rv>
  <rv s="0">
    <fb>579.79999999999995</fb>
    <v>1</v>
  </rv>
  <rv s="0">
    <fb>240763</fb>
    <v>2</v>
  </rv>
  <rv s="0">
    <fb>44656</fb>
    <v>0</v>
  </rv>
  <rv s="0">
    <fb>52.98</fb>
    <v>1</v>
  </rv>
  <rv s="0">
    <fb>52.7</fb>
    <v>1</v>
  </rv>
  <rv s="0">
    <fb>610423</fb>
    <v>2</v>
  </rv>
  <rv s="0">
    <fb>575.70000000000005</fb>
    <v>1</v>
  </rv>
  <rv s="0">
    <fb>595.79999999999995</fb>
    <v>1</v>
  </rv>
  <rv s="0">
    <fb>573.1</fb>
    <v>1</v>
  </rv>
  <rv s="0">
    <fb>186589</fb>
    <v>2</v>
  </rv>
  <rv s="0">
    <fb>44657</fb>
    <v>0</v>
  </rv>
  <rv s="0">
    <fb>737895</fb>
    <v>2</v>
  </rv>
  <rv s="0">
    <fb>578.1</fb>
    <v>1</v>
  </rv>
  <rv s="0">
    <fb>570</fb>
    <v>1</v>
  </rv>
  <rv s="0">
    <fb>154679</fb>
    <v>2</v>
  </rv>
  <rv s="0">
    <fb>44658</fb>
    <v>0</v>
  </rv>
  <rv s="0">
    <fb>49.43</fb>
    <v>1</v>
  </rv>
  <rv s="0">
    <fb>563805</fb>
    <v>2</v>
  </rv>
  <rv s="0">
    <fb>585.79999999999995</fb>
    <v>1</v>
  </rv>
  <rv s="0">
    <fb>136724</fb>
    <v>2</v>
  </rv>
  <rv s="0">
    <fb>44659</fb>
    <v>0</v>
  </rv>
  <rv s="0">
    <fb>616704</fb>
    <v>2</v>
  </rv>
  <rv s="0">
    <fb>581.5</fb>
    <v>1</v>
  </rv>
  <rv s="0">
    <fb>164541</fb>
    <v>2</v>
  </rv>
  <rv s="0">
    <fb>44662</fb>
    <v>0</v>
  </rv>
  <rv s="0">
    <fb>50.7</fb>
    <v>1</v>
  </rv>
  <rv s="0">
    <fb>48.2</fb>
    <v>1</v>
  </rv>
  <rv s="0">
    <fb>1102782</fb>
    <v>2</v>
  </rv>
  <rv s="0">
    <fb>583.6</fb>
    <v>1</v>
  </rv>
  <rv s="0">
    <fb>584.5</fb>
    <v>1</v>
  </rv>
  <rv s="0">
    <fb>553.4</fb>
    <v>1</v>
  </rv>
  <rv s="0">
    <fb>267029</fb>
    <v>2</v>
  </rv>
  <rv s="0">
    <fb>44663</fb>
    <v>0</v>
  </rv>
  <rv s="0">
    <fb>49.48</fb>
    <v>1</v>
  </rv>
  <rv s="0">
    <fb>622174</fb>
    <v>2</v>
  </rv>
  <rv s="0">
    <fb>545.9</fb>
    <v>1</v>
  </rv>
  <rv s="0">
    <fb>216330</fb>
    <v>2</v>
  </rv>
  <rv s="0">
    <fb>44664</fb>
    <v>0</v>
  </rv>
  <rv s="0">
    <fb>977874</fb>
    <v>2</v>
  </rv>
  <rv s="0">
    <fb>551.29999999999995</fb>
    <v>1</v>
  </rv>
  <rv s="0">
    <fb>545.79999999999995</fb>
    <v>1</v>
  </rv>
  <rv s="0">
    <fb>126407</fb>
    <v>2</v>
  </rv>
  <rv s="0">
    <fb>44665</fb>
    <v>0</v>
  </rv>
  <rv s="0">
    <fb>49.6</fb>
    <v>1</v>
  </rv>
  <rv s="0">
    <fb>660425</fb>
    <v>2</v>
  </rv>
  <rv s="0">
    <fb>535.29999999999995</fb>
    <v>1</v>
  </rv>
  <rv s="0">
    <fb>547.5</fb>
    <v>1</v>
  </rv>
  <rv s="0">
    <fb>549.29999999999995</fb>
    <v>1</v>
  </rv>
  <rv s="0">
    <fb>532</fb>
    <v>1</v>
  </rv>
  <rv s="0">
    <fb>223482</fb>
    <v>2</v>
  </rv>
  <rv s="0">
    <fb>44670</fb>
    <v>0</v>
  </rv>
  <rv s="0">
    <fb>49.65</fb>
    <v>1</v>
  </rv>
  <rv s="0">
    <fb>50.12</fb>
    <v>1</v>
  </rv>
  <rv s="0">
    <fb>510605</fb>
    <v>2</v>
  </rv>
  <rv s="0">
    <fb>252922</fb>
    <v>2</v>
  </rv>
  <rv s="0">
    <fb>44671</fb>
    <v>0</v>
  </rv>
  <rv s="0">
    <fb>49.8</fb>
    <v>1</v>
  </rv>
  <rv s="0">
    <fb>388604</fb>
    <v>2</v>
  </rv>
  <rv s="0">
    <fb>324967</fb>
    <v>2</v>
  </rv>
  <rv s="0">
    <fb>44672</fb>
    <v>0</v>
  </rv>
  <rv s="0">
    <fb>625029</fb>
    <v>2</v>
  </rv>
  <rv s="0">
    <fb>539.20000000000005</fb>
    <v>1</v>
  </rv>
  <rv s="0">
    <fb>234522</fb>
    <v>2</v>
  </rv>
  <rv s="0">
    <fb>44673</fb>
    <v>0</v>
  </rv>
  <rv s="0">
    <fb>1027627</fb>
    <v>2</v>
  </rv>
  <rv s="0">
    <fb>529.9</fb>
    <v>1</v>
  </rv>
  <rv s="0">
    <fb>529.79999999999995</fb>
    <v>1</v>
  </rv>
  <rv s="0">
    <fb>534.20000000000005</fb>
    <v>1</v>
  </rv>
  <rv s="0">
    <fb>178288</fb>
    <v>2</v>
  </rv>
  <rv s="0">
    <fb>44676</fb>
    <v>0</v>
  </rv>
  <rv s="0">
    <fb>49.22</fb>
    <v>1</v>
  </rv>
  <rv s="0">
    <fb>771174</fb>
    <v>2</v>
  </rv>
  <rv s="0">
    <fb>528.70000000000005</fb>
    <v>1</v>
  </rv>
  <rv s="0">
    <fb>248748</fb>
    <v>2</v>
  </rv>
  <rv s="0">
    <fb>44677</fb>
    <v>0</v>
  </rv>
  <rv s="0">
    <fb>47.12</fb>
    <v>1</v>
  </rv>
  <rv s="0">
    <fb>680527</fb>
    <v>2</v>
  </rv>
  <rv s="0">
    <fb>536.4</fb>
    <v>1</v>
  </rv>
  <rv s="0">
    <fb>293838</fb>
    <v>2</v>
  </rv>
  <rv s="0">
    <fb>44678</fb>
    <v>0</v>
  </rv>
  <rv s="0">
    <fb>48.84</fb>
    <v>1</v>
  </rv>
  <rv s="0">
    <fb>47.15</fb>
    <v>1</v>
  </rv>
  <rv s="0">
    <fb>46.77</fb>
    <v>1</v>
  </rv>
  <rv s="0">
    <fb>732399</fb>
    <v>2</v>
  </rv>
  <rv s="0">
    <fb>529.20000000000005</fb>
    <v>1</v>
  </rv>
  <rv s="0">
    <fb>514.4</fb>
    <v>1</v>
  </rv>
  <rv s="0">
    <fb>481670</fb>
    <v>2</v>
  </rv>
  <rv s="0">
    <fb>44679</fb>
    <v>0</v>
  </rv>
  <rv s="0">
    <fb>49.74</fb>
    <v>1</v>
  </rv>
  <rv s="0">
    <fb>49.97</fb>
    <v>1</v>
  </rv>
  <rv s="0">
    <fb>772788</fb>
    <v>2</v>
  </rv>
  <rv s="0">
    <fb>506.2</fb>
    <v>1</v>
  </rv>
  <rv s="0">
    <fb>345032</fb>
    <v>2</v>
  </rv>
  <rv s="0">
    <fb>44680</fb>
    <v>0</v>
  </rv>
  <rv s="0">
    <fb>582414</fb>
    <v>2</v>
  </rv>
  <rv s="0">
    <fb>500.8</fb>
    <v>1</v>
  </rv>
  <rv s="0">
    <fb>244984</fb>
    <v>2</v>
  </rv>
  <rv s="0">
    <fb>44683</fb>
    <v>0</v>
  </rv>
  <rv s="0">
    <fb>49.47</fb>
    <v>1</v>
  </rv>
  <rv s="0">
    <fb>47</fb>
    <v>1</v>
  </rv>
  <rv s="0">
    <fb>721793</fb>
    <v>2</v>
  </rv>
  <rv s="0">
    <fb>507.2</fb>
    <v>1</v>
  </rv>
  <rv s="0">
    <fb>232409</fb>
    <v>2</v>
  </rv>
  <rv s="0">
    <fb>44684</fb>
    <v>0</v>
  </rv>
  <rv s="0">
    <fb>47.96</fb>
    <v>1</v>
  </rv>
  <rv s="0">
    <fb>49.27</fb>
    <v>1</v>
  </rv>
  <rv s="0">
    <fb>641246</fb>
    <v>2</v>
  </rv>
  <rv s="0">
    <fb>517.20000000000005</fb>
    <v>1</v>
  </rv>
  <rv s="0">
    <fb>497</fb>
    <v>1</v>
  </rv>
  <rv s="0">
    <fb>232611</fb>
    <v>2</v>
  </rv>
  <rv s="0">
    <fb>44685</fb>
    <v>0</v>
  </rv>
  <rv s="0">
    <fb>48.03</fb>
    <v>1</v>
  </rv>
  <rv s="0">
    <fb>46.69</fb>
    <v>1</v>
  </rv>
  <rv s="0">
    <fb>991991</fb>
    <v>2</v>
  </rv>
  <rv s="0">
    <fb>511</fb>
    <v>1</v>
  </rv>
  <rv s="0">
    <fb>223531</fb>
    <v>2</v>
  </rv>
  <rv s="0">
    <fb>44686</fb>
    <v>0</v>
  </rv>
  <rv s="0">
    <fb>44.6</fb>
    <v>1</v>
  </rv>
  <rv s="0">
    <fb>48.72</fb>
    <v>1</v>
  </rv>
  <rv s="0">
    <fb>44.1</fb>
    <v>1</v>
  </rv>
  <rv s="0">
    <fb>1511817</fb>
    <v>2</v>
  </rv>
  <rv s="0">
    <fb>492.65</fb>
    <v>1</v>
  </rv>
  <rv s="0">
    <fb>177205</fb>
    <v>2</v>
  </rv>
  <rv s="0">
    <fb>44687</fb>
    <v>0</v>
  </rv>
  <rv s="0">
    <fb>44.4</fb>
    <v>1</v>
  </rv>
  <rv s="0">
    <fb>44.43</fb>
    <v>1</v>
  </rv>
  <rv s="0">
    <fb>42.02</fb>
    <v>1</v>
  </rv>
  <rv s="0">
    <fb>1302530</fb>
    <v>2</v>
  </rv>
  <rv s="0">
    <fb>490.3</fb>
    <v>1</v>
  </rv>
  <rv s="0">
    <fb>487.1</fb>
    <v>1</v>
  </rv>
  <rv s="0">
    <fb>194681</fb>
    <v>2</v>
  </rv>
  <rv s="0">
    <fb>44690</fb>
    <v>0</v>
  </rv>
  <rv s="0">
    <fb>43.43</fb>
    <v>1</v>
  </rv>
  <rv s="0">
    <fb>778010</fb>
    <v>2</v>
  </rv>
  <rv s="0">
    <fb>480.85</fb>
    <v>1</v>
  </rv>
  <rv s="0">
    <fb>491.85</fb>
    <v>1</v>
  </rv>
  <rv s="0">
    <fb>492.8</fb>
    <v>1</v>
  </rv>
  <rv s="0">
    <fb>186629</fb>
    <v>2</v>
  </rv>
  <rv s="0">
    <fb>44691</fb>
    <v>0</v>
  </rv>
  <rv s="0">
    <fb>42.53</fb>
    <v>1</v>
  </rv>
  <rv s="0">
    <fb>43.46</fb>
    <v>1</v>
  </rv>
  <rv s="0">
    <fb>41.91</fb>
    <v>1</v>
  </rv>
  <rv s="0">
    <fb>876822</fb>
    <v>2</v>
  </rv>
  <rv s="0">
    <fb>470.9</fb>
    <v>1</v>
  </rv>
  <rv s="0">
    <fb>498.1</fb>
    <v>1</v>
  </rv>
  <rv s="0">
    <fb>236225</fb>
    <v>2</v>
  </rv>
  <rv s="0">
    <fb>44692</fb>
    <v>0</v>
  </rv>
  <rv s="0">
    <fb>44.74</fb>
    <v>1</v>
  </rv>
  <rv s="0">
    <fb>43.42</fb>
    <v>1</v>
  </rv>
  <rv s="0">
    <fb>45.64</fb>
    <v>1</v>
  </rv>
  <rv s="0">
    <fb>1032613</fb>
    <v>2</v>
  </rv>
  <rv s="0">
    <fb>457.9</fb>
    <v>1</v>
  </rv>
  <rv s="0">
    <fb>319851</fb>
    <v>2</v>
  </rv>
  <rv s="0">
    <fb>44693</fb>
    <v>0</v>
  </rv>
  <rv s="0">
    <fb>43.87</fb>
    <v>1</v>
  </rv>
  <rv s="0">
    <fb>43.64</fb>
    <v>1</v>
  </rv>
  <rv s="0">
    <fb>44.13</fb>
    <v>1</v>
  </rv>
  <rv s="0">
    <fb>42.71</fb>
    <v>1</v>
  </rv>
  <rv s="0">
    <fb>735193</fb>
    <v>2</v>
  </rv>
  <rv s="0">
    <fb>442.45</fb>
    <v>1</v>
  </rv>
  <rv s="0">
    <fb>454.45</fb>
    <v>1</v>
  </rv>
  <rv s="0">
    <fb>461.8</fb>
    <v>1</v>
  </rv>
  <rv s="0">
    <fb>253353</fb>
    <v>2</v>
  </rv>
  <rv s="0">
    <fb>44694</fb>
    <v>0</v>
  </rv>
  <rv s="0">
    <fb>45.36</fb>
    <v>1</v>
  </rv>
  <rv s="0">
    <fb>44.02</fb>
    <v>1</v>
  </rv>
  <rv s="0">
    <fb>43.88</fb>
    <v>1</v>
  </rv>
  <rv s="0">
    <fb>610193</fb>
    <v>2</v>
  </rv>
  <rv s="0">
    <fb>442.9</fb>
    <v>1</v>
  </rv>
  <rv s="0">
    <fb>235981</fb>
    <v>2</v>
  </rv>
  <rv s="0">
    <fb>44697</fb>
    <v>0</v>
  </rv>
  <rv s="0">
    <fb>44.38</fb>
    <v>1</v>
  </rv>
  <rv s="0">
    <fb>45.04</fb>
    <v>1</v>
  </rv>
  <rv s="0">
    <fb>45.3</fb>
    <v>1</v>
  </rv>
  <rv s="0">
    <fb>44.36</fb>
    <v>1</v>
  </rv>
  <rv s="0">
    <fb>480713</fb>
    <v>2</v>
  </rv>
  <rv s="0">
    <fb>459.6</fb>
    <v>1</v>
  </rv>
  <rv s="0">
    <fb>451.75</fb>
    <v>1</v>
  </rv>
  <rv s="0">
    <fb>463.65</fb>
    <v>1</v>
  </rv>
  <rv s="0">
    <fb>449.45</fb>
    <v>1</v>
  </rv>
  <rv s="0">
    <fb>275971</fb>
    <v>2</v>
  </rv>
  <rv s="0">
    <fb>44698</fb>
    <v>0</v>
  </rv>
  <rv s="0">
    <fb>45.27</fb>
    <v>1</v>
  </rv>
  <rv s="0">
    <fb>44.88</fb>
    <v>1</v>
  </rv>
  <rv s="0">
    <fb>46.35</fb>
    <v>1</v>
  </rv>
  <rv s="0">
    <fb>44.73</fb>
    <v>1</v>
  </rv>
  <rv s="0">
    <fb>524847</fb>
    <v>2</v>
  </rv>
  <rv s="0">
    <fb>449</fb>
    <v>1</v>
  </rv>
  <rv s="0">
    <fb>447</fb>
    <v>1</v>
  </rv>
  <rv s="0">
    <fb>452.2</fb>
    <v>1</v>
  </rv>
  <rv s="0">
    <fb>432.75</fb>
    <v>1</v>
  </rv>
  <rv s="0">
    <fb>318215</fb>
    <v>2</v>
  </rv>
  <rv s="0">
    <fb>44699</fb>
    <v>0</v>
  </rv>
  <rv s="0">
    <fb>43.7</fb>
    <v>1</v>
  </rv>
  <rv s="0">
    <fb>45.2</fb>
    <v>1</v>
  </rv>
  <rv s="0">
    <fb>45.32</fb>
    <v>1</v>
  </rv>
  <rv s="0">
    <fb>43.6</fb>
    <v>1</v>
  </rv>
  <rv s="0">
    <fb>391949</fb>
    <v>2</v>
  </rv>
  <rv s="0">
    <fb>460.1</fb>
    <v>1</v>
  </rv>
  <rv s="0">
    <fb>454.85</fb>
    <v>1</v>
  </rv>
  <rv s="0">
    <fb>447.45</fb>
    <v>1</v>
  </rv>
  <rv s="0">
    <fb>194287</fb>
    <v>2</v>
  </rv>
  <rv s="0">
    <fb>44700</fb>
    <v>0</v>
  </rv>
  <rv s="0">
    <fb>43.1</fb>
    <v>1</v>
  </rv>
  <rv s="0">
    <fb>42.98</fb>
    <v>1</v>
  </rv>
  <rv s="0">
    <fb>41.73</fb>
    <v>1</v>
  </rv>
  <rv s="0">
    <fb>934998</fb>
    <v>2</v>
  </rv>
  <rv s="0">
    <fb>460.75</fb>
    <v>1</v>
  </rv>
  <rv s="0">
    <fb>458.35</fb>
    <v>1</v>
  </rv>
  <rv s="0">
    <fb>461.55</fb>
    <v>1</v>
  </rv>
  <rv s="0">
    <fb>452.3</fb>
    <v>1</v>
  </rv>
  <rv s="0">
    <fb>178797</fb>
    <v>2</v>
  </rv>
  <rv s="0">
    <fb>44701</fb>
    <v>0</v>
  </rv>
  <rv s="0">
    <fb>42.26</fb>
    <v>1</v>
  </rv>
  <rv s="0">
    <fb>43.51</fb>
    <v>1</v>
  </rv>
  <rv s="0">
    <fb>42.11</fb>
    <v>1</v>
  </rv>
  <rv s="0">
    <fb>806053</fb>
    <v>2</v>
  </rv>
  <rv s="0">
    <fb>470.35</fb>
    <v>1</v>
  </rv>
  <rv s="0">
    <fb>461.9</fb>
    <v>1</v>
  </rv>
  <rv s="0">
    <fb>180009</fb>
    <v>2</v>
  </rv>
  <rv s="0">
    <fb>44704</fb>
    <v>0</v>
  </rv>
  <rv s="0">
    <fb>42.28</fb>
    <v>1</v>
  </rv>
  <rv s="0">
    <fb>42.45</fb>
    <v>1</v>
  </rv>
  <rv s="0">
    <fb>657342</fb>
    <v>2</v>
  </rv>
  <rv s="0">
    <fb>463.3</fb>
    <v>1</v>
  </rv>
  <rv s="0">
    <fb>470.7</fb>
    <v>1</v>
  </rv>
  <rv s="0">
    <fb>471.7</fb>
    <v>1</v>
  </rv>
  <rv s="0">
    <fb>462.55</fb>
    <v>1</v>
  </rv>
  <rv s="0">
    <fb>239163</fb>
    <v>2</v>
  </rv>
  <rv s="0">
    <fb>44705</fb>
    <v>0</v>
  </rv>
  <rv s="0">
    <fb>42.08</fb>
    <v>1</v>
  </rv>
  <rv s="0">
    <fb>674825</fb>
    <v>2</v>
  </rv>
  <rv s="0">
    <fb>454.1</fb>
    <v>1</v>
  </rv>
  <rv s="0">
    <fb>459.75</fb>
    <v>1</v>
  </rv>
  <rv s="0">
    <fb>270459</fb>
    <v>2</v>
  </rv>
  <rv s="0">
    <fb>44706</fb>
    <v>0</v>
  </rv>
  <rv s="0">
    <fb>41.27</fb>
    <v>1</v>
  </rv>
  <rv s="0">
    <fb>41.32</fb>
    <v>1</v>
  </rv>
  <rv s="0">
    <fb>1247883</fb>
    <v>2</v>
  </rv>
  <rv s="0">
    <fb>450.35</fb>
    <v>1</v>
  </rv>
  <rv s="0">
    <fb>461.7</fb>
    <v>1</v>
  </rv>
  <rv s="0">
    <fb>446.4</fb>
    <v>1</v>
  </rv>
  <rv s="0">
    <fb>243082</fb>
    <v>2</v>
  </rv>
  <rv s="0">
    <fb>44707</fb>
    <v>0</v>
  </rv>
  <rv s="0">
    <fb>42.25</fb>
    <v>1</v>
  </rv>
  <rv s="0">
    <fb>40.880000000000003</fb>
    <v>1</v>
  </rv>
  <rv s="0">
    <fb>1055847</fb>
    <v>2</v>
  </rv>
  <rv s="0">
    <fb>458.65</fb>
    <v>1</v>
  </rv>
  <rv s="0">
    <fb>444.6</fb>
    <v>1</v>
  </rv>
  <rv s="0">
    <fb>216925</fb>
    <v>2</v>
  </rv>
  <rv s="0">
    <fb>44708</fb>
    <v>0</v>
  </rv>
  <rv s="0">
    <fb>43.09</fb>
    <v>1</v>
  </rv>
  <rv s="0">
    <fb>42.61</fb>
    <v>1</v>
  </rv>
  <rv s="0">
    <fb>43.36</fb>
    <v>1</v>
  </rv>
  <rv s="0">
    <fb>907088</fb>
    <v>2</v>
  </rv>
  <rv s="0">
    <fb>446.9</fb>
    <v>1</v>
  </rv>
  <rv s="0">
    <fb>450.3</fb>
    <v>1</v>
  </rv>
  <rv s="0">
    <fb>452.4</fb>
    <v>1</v>
  </rv>
  <rv s="0">
    <fb>441.75</fb>
    <v>1</v>
  </rv>
  <rv s="0">
    <fb>255104</fb>
    <v>2</v>
  </rv>
  <rv s="0">
    <fb>44711</fb>
    <v>0</v>
  </rv>
  <rv s="0">
    <fb>44.89</fb>
    <v>1</v>
  </rv>
  <rv s="0">
    <fb>44.09</fb>
    <v>1</v>
  </rv>
  <rv s="0">
    <fb>45.16</fb>
    <v>1</v>
  </rv>
  <rv s="0">
    <fb>961465</fb>
    <v>2</v>
  </rv>
  <rv s="0">
    <fb>452.1</fb>
    <v>1</v>
  </rv>
  <rv s="0">
    <fb>453.4</fb>
    <v>1</v>
  </rv>
  <rv s="0">
    <fb>440.7</fb>
    <v>1</v>
  </rv>
  <rv s="0">
    <fb>181837</fb>
    <v>2</v>
  </rv>
  <rv s="0">
    <fb>44712</fb>
    <v>0</v>
  </rv>
  <rv s="0">
    <fb>44.7</fb>
    <v>1</v>
  </rv>
  <rv s="0">
    <fb>44.95</fb>
    <v>1</v>
  </rv>
  <rv s="0">
    <fb>45.19</fb>
    <v>1</v>
  </rv>
  <rv s="0">
    <fb>44.22</fb>
    <v>1</v>
  </rv>
  <rv s="0">
    <fb>1574338</fb>
    <v>2</v>
  </rv>
  <rv s="0">
    <fb>467.7</fb>
    <v>1</v>
  </rv>
  <rv s="0">
    <fb>469.15</fb>
    <v>1</v>
  </rv>
  <rv s="0">
    <fb>452.35</fb>
    <v>1</v>
  </rv>
  <rv s="0">
    <fb>191705</fb>
    <v>2</v>
  </rv>
  <rv s="0">
    <fb>44713</fb>
    <v>0</v>
  </rv>
  <rv s="0">
    <fb>44.99</fb>
    <v>1</v>
  </rv>
  <rv s="0">
    <fb>46.09</fb>
    <v>1</v>
  </rv>
  <rv s="0">
    <fb>44.59</fb>
    <v>1</v>
  </rv>
  <rv s="0">
    <fb>743616</fb>
    <v>2</v>
  </rv>
  <rv s="0">
    <fb>471.4</fb>
    <v>1</v>
  </rv>
  <rv s="0">
    <fb>406864</fb>
    <v>2</v>
  </rv>
  <rv s="0">
    <fb>44714</fb>
    <v>0</v>
  </rv>
  <rv s="0">
    <fb>46.26</fb>
    <v>1</v>
  </rv>
  <rv s="0">
    <fb>45.21</fb>
    <v>1</v>
  </rv>
  <rv s="0">
    <fb>46.39</fb>
    <v>1</v>
  </rv>
  <rv s="0">
    <fb>472472</fb>
    <v>2</v>
  </rv>
  <rv s="0">
    <fb>505.3</fb>
    <v>1</v>
  </rv>
  <rv s="0">
    <fb>329639</fb>
    <v>2</v>
  </rv>
  <rv s="0">
    <fb>44715</fb>
    <v>0</v>
  </rv>
  <rv s="0">
    <fb>45.89</fb>
    <v>1</v>
  </rv>
  <rv s="0">
    <fb>45.72</fb>
    <v>1</v>
  </rv>
  <rv s="0">
    <fb>572132</fb>
    <v>2</v>
  </rv>
  <rv s="0">
    <fb>509.7</fb>
    <v>1</v>
  </rv>
  <rv s="0">
    <fb>500.6</fb>
    <v>1</v>
  </rv>
  <rv s="0">
    <fb>611931</fb>
    <v>2</v>
  </rv>
  <rv s="0">
    <fb>44718</fb>
    <v>0</v>
  </rv>
  <rv s="0">
    <fb>46.08</fb>
    <v>1</v>
  </rv>
  <rv s="0">
    <fb>46.68</fb>
    <v>1</v>
  </rv>
  <rv s="0">
    <fb>46.76</fb>
    <v>1</v>
  </rv>
  <rv s="0">
    <fb>45.96</fb>
    <v>1</v>
  </rv>
  <rv s="0">
    <fb>447591</fb>
    <v>2</v>
  </rv>
  <rv s="0">
    <fb>519.5</fb>
    <v>1</v>
  </rv>
  <rv s="0">
    <fb>281885</fb>
    <v>2</v>
  </rv>
  <rv s="0">
    <fb>44719</fb>
    <v>0</v>
  </rv>
  <rv s="0">
    <fb>45.82</fb>
    <v>1</v>
  </rv>
  <rv s="0">
    <fb>45.68</fb>
    <v>1</v>
  </rv>
  <rv s="0">
    <fb>46.05</fb>
    <v>1</v>
  </rv>
  <rv s="0">
    <fb>45.23</fb>
    <v>1</v>
  </rv>
  <rv s="0">
    <fb>374819</fb>
    <v>2</v>
  </rv>
  <rv s="0">
    <fb>524.20000000000005</fb>
    <v>1</v>
  </rv>
  <rv s="0">
    <fb>218227</fb>
    <v>2</v>
  </rv>
  <rv s="0">
    <fb>44720</fb>
    <v>0</v>
  </rv>
  <rv s="0">
    <fb>44.63</fb>
    <v>1</v>
  </rv>
  <rv s="0">
    <fb>46.3</fb>
    <v>1</v>
  </rv>
  <rv s="0">
    <fb>44.35</fb>
    <v>1</v>
  </rv>
  <rv s="0">
    <fb>548854</fb>
    <v>2</v>
  </rv>
  <rv s="0">
    <fb>206882</fb>
    <v>2</v>
  </rv>
  <rv s="0">
    <fb>44721</fb>
    <v>0</v>
  </rv>
  <rv s="0">
    <fb>43.68</fb>
    <v>1</v>
  </rv>
  <rv s="0">
    <fb>44.71</fb>
    <v>1</v>
  </rv>
  <rv s="0">
    <fb>43.08</fb>
    <v>1</v>
  </rv>
  <rv s="0">
    <fb>779387</fb>
    <v>2</v>
  </rv>
  <rv s="0">
    <fb>526.1</fb>
    <v>1</v>
  </rv>
  <rv s="0">
    <fb>527.9</fb>
    <v>1</v>
  </rv>
  <rv s="0">
    <fb>524.6</fb>
    <v>1</v>
  </rv>
  <rv s="0">
    <fb>215579</fb>
    <v>2</v>
  </rv>
  <rv s="0">
    <fb>44722</fb>
    <v>0</v>
  </rv>
  <rv s="0">
    <fb>40.96</fb>
    <v>1</v>
  </rv>
  <rv s="0">
    <fb>43.28</fb>
    <v>1</v>
  </rv>
  <rv s="0">
    <fb>43.52</fb>
    <v>1</v>
  </rv>
  <rv s="0">
    <fb>944920</fb>
    <v>2</v>
  </rv>
  <rv s="0">
    <fb>523</fb>
    <v>1</v>
  </rv>
  <rv s="0">
    <fb>527.1</fb>
    <v>1</v>
  </rv>
  <rv s="0">
    <fb>197947</fb>
    <v>2</v>
  </rv>
  <rv s="0">
    <fb>44725</fb>
    <v>0</v>
  </rv>
  <rv s="0">
    <fb>40.74</fb>
    <v>1</v>
  </rv>
  <rv s="0">
    <fb>39.340000000000003</fb>
    <v>1</v>
  </rv>
  <rv s="0">
    <fb>658135</fb>
    <v>2</v>
  </rv>
  <rv s="0">
    <fb>529.6</fb>
    <v>1</v>
  </rv>
  <rv s="0">
    <fb>518.29999999999995</fb>
    <v>1</v>
  </rv>
  <rv s="0">
    <fb>180626</fb>
    <v>2</v>
  </rv>
  <rv s="0">
    <fb>44726</fb>
    <v>0</v>
  </rv>
  <rv s="0">
    <fb>38.380000000000003</fb>
    <v>1</v>
  </rv>
  <rv s="0">
    <fb>38.08</fb>
    <v>1</v>
  </rv>
  <rv s="0">
    <fb>999936</fb>
    <v>2</v>
  </rv>
  <rv s="0">
    <fb>525.9</fb>
    <v>1</v>
  </rv>
  <rv s="0">
    <fb>278880</fb>
    <v>2</v>
  </rv>
  <rv s="0">
    <fb>44727</fb>
    <v>0</v>
  </rv>
  <rv s="0">
    <fb>40.130000000000003</fb>
    <v>1</v>
  </rv>
  <rv s="0">
    <fb>38.99</fb>
    <v>1</v>
  </rv>
  <rv s="0">
    <fb>663648</fb>
    <v>2</v>
  </rv>
  <rv s="0">
    <fb>516.4</fb>
    <v>1</v>
  </rv>
  <rv s="0">
    <fb>508.5</fb>
    <v>1</v>
  </rv>
  <rv s="0">
    <fb>307758</fb>
    <v>2</v>
  </rv>
  <rv s="0">
    <fb>44728</fb>
    <v>0</v>
  </rv>
  <rv s="0">
    <fb>37.49</fb>
    <v>1</v>
  </rv>
  <rv s="0">
    <fb>39.32</fb>
    <v>1</v>
  </rv>
  <rv s="0">
    <fb>826231</fb>
    <v>2</v>
  </rv>
  <rv s="0">
    <fb>503.8</fb>
    <v>1</v>
  </rv>
  <rv s="0">
    <fb>487.8</fb>
    <v>1</v>
  </rv>
  <rv s="0">
    <fb>360543</fb>
    <v>2</v>
  </rv>
  <rv s="0">
    <fb>44729</fb>
    <v>0</v>
  </rv>
  <rv s="0">
    <fb>37.78</fb>
    <v>1</v>
  </rv>
  <rv s="0">
    <fb>38.6</fb>
    <v>1</v>
  </rv>
  <rv s="0">
    <fb>37.119999999999997</fb>
    <v>1</v>
  </rv>
  <rv s="0">
    <fb>1414667</fb>
    <v>2</v>
  </rv>
  <rv s="0">
    <fb>491.3</fb>
    <v>1</v>
  </rv>
  <rv s="0">
    <fb>496.35</fb>
    <v>1</v>
  </rv>
  <rv s="0">
    <fb>285600</fb>
    <v>2</v>
  </rv>
  <rv s="0">
    <fb>44732</fb>
    <v>0</v>
  </rv>
  <rv s="0">
    <fb>37.76</fb>
    <v>1</v>
  </rv>
  <rv s="0">
    <fb>37.96</fb>
    <v>1</v>
  </rv>
  <rv s="0">
    <fb>542187</fb>
    <v>2</v>
  </rv>
  <rv s="0">
    <fb>502.7</fb>
    <v>1</v>
  </rv>
  <rv s="0">
    <fb>498.45</fb>
    <v>1</v>
  </rv>
  <rv s="0">
    <fb>301613</fb>
    <v>2</v>
  </rv>
  <rv s="0">
    <fb>44733</fb>
    <v>0</v>
  </rv>
  <rv s="0">
    <fb>37.090000000000003</fb>
    <v>1</v>
  </rv>
  <rv s="0">
    <fb>37.619999999999997</fb>
    <v>1</v>
  </rv>
  <rv s="0">
    <fb>36.94</fb>
    <v>1</v>
  </rv>
  <rv s="0">
    <fb>560768</fb>
    <v>2</v>
  </rv>
  <rv s="0">
    <fb>501.1</fb>
    <v>1</v>
  </rv>
  <rv s="0">
    <fb>489.1</fb>
    <v>1</v>
  </rv>
  <rv s="0">
    <fb>221298</fb>
    <v>2</v>
  </rv>
  <rv s="0">
    <fb>44734</fb>
    <v>0</v>
  </rv>
  <rv s="0">
    <fb>37.020000000000003</fb>
    <v>1</v>
  </rv>
  <rv s="0">
    <fb>36.409999999999997</fb>
    <v>1</v>
  </rv>
  <rv s="0">
    <fb>37.270000000000003</fb>
    <v>1</v>
  </rv>
  <rv s="0">
    <fb>627128</fb>
    <v>2</v>
  </rv>
  <rv s="0">
    <fb>481.85</fb>
    <v>1</v>
  </rv>
  <rv s="0">
    <fb>480.1</fb>
    <v>1</v>
  </rv>
  <rv s="0">
    <fb>505796</fb>
    <v>2</v>
  </rv>
  <rv s="0">
    <fb>44735</fb>
    <v>0</v>
  </rv>
  <rv s="0">
    <fb>37.81</fb>
    <v>1</v>
  </rv>
  <rv s="0">
    <fb>38.11</fb>
    <v>1</v>
  </rv>
  <rv s="0">
    <fb>36.479999999999997</fb>
    <v>1</v>
  </rv>
  <rv s="0">
    <fb>1108193</fb>
    <v>2</v>
  </rv>
  <rv s="0">
    <fb>484.4</fb>
    <v>1</v>
  </rv>
  <rv s="0">
    <fb>489.8</fb>
    <v>1</v>
  </rv>
  <rv s="0">
    <fb>482.5</fb>
    <v>1</v>
  </rv>
  <rv s="0">
    <fb>160041</fb>
    <v>2</v>
  </rv>
  <rv s="0">
    <fb>44736</fb>
    <v>0</v>
  </rv>
  <rv s="0">
    <fb>39.700000000000003</fb>
    <v>1</v>
  </rv>
  <rv s="0">
    <fb>39.78</fb>
    <v>1</v>
  </rv>
  <rv s="0">
    <fb>38.17</fb>
    <v>1</v>
  </rv>
  <rv s="0">
    <fb>902653</fb>
    <v>2</v>
  </rv>
  <rv s="0">
    <fb>487.65</fb>
    <v>1</v>
  </rv>
  <rv s="0">
    <fb>139045</fb>
    <v>2</v>
  </rv>
  <rv s="0">
    <fb>44739</fb>
    <v>0</v>
  </rv>
  <rv s="0">
    <fb>41.48</fb>
    <v>1</v>
  </rv>
  <rv s="0">
    <fb>42.09</fb>
    <v>1</v>
  </rv>
  <rv s="0">
    <fb>39.67</fb>
    <v>1</v>
  </rv>
  <rv s="0">
    <fb>885566</fb>
    <v>2</v>
  </rv>
  <rv s="0">
    <fb>486</fb>
    <v>1</v>
  </rv>
  <rv s="0">
    <fb>478.9</fb>
    <v>1</v>
  </rv>
  <rv s="0">
    <fb>252262</fb>
    <v>2</v>
  </rv>
  <rv s="0">
    <fb>44740</fb>
    <v>0</v>
  </rv>
  <rv s="0">
    <fb>40.69</fb>
    <v>1</v>
  </rv>
  <rv s="0">
    <fb>41.17</fb>
    <v>1</v>
  </rv>
  <rv s="0">
    <fb>40.04</fb>
    <v>1</v>
  </rv>
  <rv s="0">
    <fb>715407</fb>
    <v>2</v>
  </rv>
  <rv s="0">
    <fb>490</fb>
    <v>1</v>
  </rv>
  <rv s="0">
    <fb>492.75</fb>
    <v>1</v>
  </rv>
  <rv s="0">
    <fb>476.85</fb>
    <v>1</v>
  </rv>
  <rv s="0">
    <fb>196224</fb>
    <v>2</v>
  </rv>
  <rv s="0">
    <fb>44741</fb>
    <v>0</v>
  </rv>
  <rv s="0">
    <fb>39.82</fb>
    <v>1</v>
  </rv>
  <rv s="0">
    <fb>538912</fb>
    <v>2</v>
  </rv>
  <rv s="0">
    <fb>502.5</fb>
    <v>1</v>
  </rv>
  <rv s="0">
    <fb>486.85</fb>
    <v>1</v>
  </rv>
  <rv s="0">
    <fb>244003</fb>
    <v>2</v>
  </rv>
  <rv s="0">
    <fb>44742</fb>
    <v>0</v>
  </rv>
  <rv s="0">
    <fb>40.93</fb>
    <v>1</v>
  </rv>
  <rv s="0">
    <fb>39.15</fb>
    <v>1</v>
  </rv>
  <rv s="0">
    <fb>681199</fb>
    <v>2</v>
  </rv>
  <rv s="0">
    <fb>496.65</fb>
    <v>1</v>
  </rv>
  <rv s="0">
    <fb>197356</fb>
    <v>2</v>
  </rv>
  <rv s="0">
    <fb>44743</fb>
    <v>0</v>
  </rv>
  <rv s="0">
    <fb>41.23</fb>
    <v>1</v>
  </rv>
  <rv s="0">
    <fb>40.06</fb>
    <v>1</v>
  </rv>
  <rv s="0">
    <fb>427728</fb>
    <v>2</v>
  </rv>
  <rv s="0">
    <fb>511.4</fb>
    <v>1</v>
  </rv>
  <rv s="0">
    <fb>198313</fb>
    <v>2</v>
  </rv>
  <rv s="0">
    <fb>44746</fb>
    <v>0</v>
  </rv>
  <rv s="0">
    <fb>40.72</fb>
    <v>1</v>
  </rv>
  <rv s="0">
    <fb>374990</fb>
    <v>2</v>
  </rv>
  <rv s="0">
    <fb>493.6</fb>
    <v>1</v>
  </rv>
  <rv s="0">
    <fb>503.1</fb>
    <v>1</v>
  </rv>
  <rv s="0">
    <fb>177178</fb>
    <v>2</v>
  </rv>
  <rv s="0">
    <fb>44747</fb>
    <v>0</v>
  </rv>
  <rv s="0">
    <fb>41.33</fb>
    <v>1</v>
  </rv>
  <rv s="0">
    <fb>39.39</fb>
    <v>1</v>
  </rv>
  <rv s="0">
    <fb>692807</fb>
    <v>2</v>
  </rv>
  <rv s="0">
    <fb>490.1</fb>
    <v>1</v>
  </rv>
  <rv s="0">
    <fb>494.35</fb>
    <v>1</v>
  </rv>
  <rv s="0">
    <fb>224700</fb>
    <v>2</v>
  </rv>
  <rv s="0">
    <fb>44748</fb>
    <v>0</v>
  </rv>
  <rv s="0">
    <fb>40.42</fb>
    <v>1</v>
  </rv>
  <rv s="0">
    <fb>40.119999999999997</fb>
    <v>1</v>
  </rv>
  <rv s="0">
    <fb>526824</fb>
    <v>2</v>
  </rv>
  <rv s="0">
    <fb>487.25</fb>
    <v>1</v>
  </rv>
  <rv s="0">
    <fb>486.6</fb>
    <v>1</v>
  </rv>
  <rv s="0">
    <fb>483.1</fb>
    <v>1</v>
  </rv>
  <rv s="0">
    <fb>128375</fb>
    <v>2</v>
  </rv>
  <rv s="0">
    <fb>44749</fb>
    <v>0</v>
  </rv>
  <rv s="0">
    <fb>41.36</fb>
    <v>1</v>
  </rv>
  <rv s="0">
    <fb>457097</fb>
    <v>2</v>
  </rv>
  <rv s="0">
    <fb>490.4</fb>
    <v>1</v>
  </rv>
  <rv s="0">
    <fb>490.65</fb>
    <v>1</v>
  </rv>
  <rv s="0">
    <fb>497.85</fb>
    <v>1</v>
  </rv>
  <rv s="0">
    <fb>488.55</fb>
    <v>1</v>
  </rv>
  <rv s="0">
    <fb>142666</fb>
    <v>2</v>
  </rv>
  <rv s="0">
    <fb>44750</fb>
    <v>0</v>
  </rv>
  <rv s="0">
    <fb>41.45</fb>
    <v>1</v>
  </rv>
  <rv s="0">
    <fb>41.98</fb>
    <v>1</v>
  </rv>
  <rv s="0">
    <fb>424091</fb>
    <v>2</v>
  </rv>
  <rv s="0">
    <fb>479.65</fb>
    <v>1</v>
  </rv>
  <rv s="0">
    <fb>494.55</fb>
    <v>1</v>
  </rv>
  <rv s="0">
    <fb>495.9</fb>
    <v>1</v>
  </rv>
  <rv s="0">
    <fb>474.5</fb>
    <v>1</v>
  </rv>
  <rv s="0">
    <fb>206503</fb>
    <v>2</v>
  </rv>
  <rv s="0">
    <fb>44753</fb>
    <v>0</v>
  </rv>
  <rv s="0">
    <fb>40.83</fb>
    <v>1</v>
  </rv>
  <rv s="0">
    <fb>40.51</fb>
    <v>1</v>
  </rv>
  <rv s="0">
    <fb>41.07</fb>
    <v>1</v>
  </rv>
  <rv s="0">
    <fb>307116</fb>
    <v>2</v>
  </rv>
  <rv s="0">
    <fb>489.45</fb>
    <v>1</v>
  </rv>
  <rv s="0">
    <fb>488.3</fb>
    <v>1</v>
  </rv>
  <rv s="0">
    <fb>484.95</fb>
    <v>1</v>
  </rv>
  <rv s="0">
    <fb>214729</fb>
    <v>2</v>
  </rv>
  <rv s="0">
    <fb>44754</fb>
    <v>0</v>
  </rv>
  <rv s="0">
    <fb>40.33</fb>
    <v>1</v>
  </rv>
  <rv s="0">
    <fb>317653</fb>
    <v>2</v>
  </rv>
  <rv s="0">
    <fb>505.2</fb>
    <v>1</v>
  </rv>
  <rv s="0">
    <fb>279207</fb>
    <v>2</v>
  </rv>
  <rv s="0">
    <fb>44755</fb>
    <v>0</v>
  </rv>
  <rv s="0">
    <fb>40.98</fb>
    <v>1</v>
  </rv>
  <rv s="0">
    <fb>41.7</fb>
    <v>1</v>
  </rv>
  <rv s="0">
    <fb>533084</fb>
    <v>2</v>
  </rv>
  <rv s="0">
    <fb>501</fb>
    <v>1</v>
  </rv>
  <rv s="0">
    <fb>507.5</fb>
    <v>1</v>
  </rv>
  <rv s="0">
    <fb>167411</fb>
    <v>2</v>
  </rv>
  <rv s="0">
    <fb>44756</fb>
    <v>0</v>
  </rv>
  <rv s="0">
    <fb>40.22</fb>
    <v>1</v>
  </rv>
  <rv s="0">
    <fb>40.17</fb>
    <v>1</v>
  </rv>
  <rv s="0">
    <fb>466045</fb>
    <v>2</v>
  </rv>
  <rv s="0">
    <fb>496.15</fb>
    <v>1</v>
  </rv>
  <rv s="0">
    <fb>496.7</fb>
    <v>1</v>
  </rv>
  <rv s="0">
    <fb>484.45</fb>
    <v>1</v>
  </rv>
  <rv s="0">
    <fb>154247</fb>
    <v>2</v>
  </rv>
  <rv s="0">
    <fb>44757</fb>
    <v>0</v>
  </rv>
  <rv s="0">
    <fb>39.79</fb>
    <v>1</v>
  </rv>
  <rv s="0">
    <fb>40.229999999999997</fb>
    <v>1</v>
  </rv>
  <rv s="0">
    <fb>38.47</fb>
    <v>1</v>
  </rv>
  <rv s="0">
    <fb>604033</fb>
    <v>2</v>
  </rv>
  <rv s="0">
    <fb>504.9</fb>
    <v>1</v>
  </rv>
  <rv s="0">
    <fb>488.15</fb>
    <v>1</v>
  </rv>
  <rv s="0">
    <fb>145265</fb>
    <v>2</v>
  </rv>
  <rv s="0">
    <fb>44760</fb>
    <v>0</v>
  </rv>
  <rv s="0">
    <fb>41.13</fb>
    <v>1</v>
  </rv>
  <rv s="0">
    <fb>40.08</fb>
    <v>1</v>
  </rv>
  <rv s="0">
    <fb>344026</fb>
    <v>2</v>
  </rv>
  <rv s="0">
    <fb>491.7</fb>
    <v>1</v>
  </rv>
  <rv s="0">
    <fb>159651</fb>
    <v>2</v>
  </rv>
  <rv s="0">
    <fb>44761</fb>
    <v>0</v>
  </rv>
  <rv s="0">
    <fb>42.56</fb>
    <v>1</v>
  </rv>
  <rv s="0">
    <fb>40.479999999999997</fb>
    <v>1</v>
  </rv>
  <rv s="0">
    <fb>474044</fb>
    <v>2</v>
  </rv>
  <rv s="0">
    <fb>498.65</fb>
    <v>1</v>
  </rv>
  <rv s="0">
    <fb>171702</fb>
    <v>2</v>
  </rv>
  <rv s="0">
    <fb>44762</fb>
    <v>0</v>
  </rv>
  <rv s="0">
    <fb>42.76</fb>
    <v>1</v>
  </rv>
  <rv s="0">
    <fb>484007</fb>
    <v>2</v>
  </rv>
  <rv s="0">
    <fb>494.2</fb>
    <v>1</v>
  </rv>
  <rv s="0">
    <fb>497.45</fb>
    <v>1</v>
  </rv>
  <rv s="0">
    <fb>477.9</fb>
    <v>1</v>
  </rv>
  <rv s="0">
    <fb>323352</fb>
    <v>2</v>
  </rv>
  <rv s="0">
    <fb>44763</fb>
    <v>0</v>
  </rv>
  <rv s="0">
    <fb>43.19</fb>
    <v>1</v>
  </rv>
  <rv s="0">
    <fb>41.65</fb>
    <v>1</v>
  </rv>
  <rv s="0">
    <fb>43.63</fb>
    <v>1</v>
  </rv>
  <rv s="0">
    <fb>573705</fb>
    <v>2</v>
  </rv>
  <rv s="0">
    <fb>501.6</fb>
    <v>1</v>
  </rv>
  <rv s="0">
    <fb>499.7</fb>
    <v>1</v>
  </rv>
  <rv s="0">
    <fb>197476</fb>
    <v>2</v>
  </rv>
  <rv s="0">
    <fb>44764</fb>
    <v>0</v>
  </rv>
  <rv s="0">
    <fb>43.61</fb>
    <v>1</v>
  </rv>
  <rv s="0">
    <fb>42.85</fb>
    <v>1</v>
  </rv>
  <rv s="0">
    <fb>44.18</fb>
    <v>1</v>
  </rv>
  <rv s="0">
    <fb>42.83</fb>
    <v>1</v>
  </rv>
  <rv s="0">
    <fb>476741</fb>
    <v>2</v>
  </rv>
  <rv s="0">
    <fb>528.29999999999995</fb>
    <v>1</v>
  </rv>
  <rv s="0">
    <fb>530.1</fb>
    <v>1</v>
  </rv>
  <rv s="0">
    <fb>241485</fb>
    <v>2</v>
  </rv>
  <rv s="0">
    <fb>44767</fb>
    <v>0</v>
  </rv>
  <rv s="0">
    <fb>44.04</fb>
    <v>1</v>
  </rv>
  <rv s="0">
    <fb>44.11</fb>
    <v>1</v>
  </rv>
  <rv s="0">
    <fb>402516</fb>
    <v>2</v>
  </rv>
  <rv s="0">
    <fb>151594</fb>
    <v>2</v>
  </rv>
  <rv s="0">
    <fb>44768</fb>
    <v>0</v>
  </rv>
  <rv s="0">
    <fb>42.03</fb>
    <v>1</v>
  </rv>
  <rv s="0">
    <fb>43.72</fb>
    <v>1</v>
  </rv>
  <rv s="0">
    <fb>43.84</fb>
    <v>1</v>
  </rv>
  <rv s="0">
    <fb>42.01</fb>
    <v>1</v>
  </rv>
  <rv s="0">
    <fb>675725</fb>
    <v>2</v>
  </rv>
  <rv s="0">
    <fb>530.20000000000005</fb>
    <v>1</v>
  </rv>
  <rv s="0">
    <fb>526</fb>
    <v>1</v>
  </rv>
  <rv s="0">
    <fb>533.4</fb>
    <v>1</v>
  </rv>
  <rv s="0">
    <fb>149810</fb>
    <v>2</v>
  </rv>
  <rv s="0">
    <fb>44769</fb>
    <v>0</v>
  </rv>
  <rv s="0">
    <fb>43.16</fb>
    <v>1</v>
  </rv>
  <rv s="0">
    <fb>41.95</fb>
    <v>1</v>
  </rv>
  <rv s="0">
    <fb>41.04</fb>
    <v>1</v>
  </rv>
  <rv s="0">
    <fb>652068</fb>
    <v>2</v>
  </rv>
  <rv s="0">
    <fb>531.29999999999995</fb>
    <v>1</v>
  </rv>
  <rv s="0">
    <fb>524.29999999999995</fb>
    <v>1</v>
  </rv>
  <rv s="0">
    <fb>130863</fb>
    <v>2</v>
  </rv>
  <rv s="0">
    <fb>44770</fb>
    <v>0</v>
  </rv>
  <rv s="0">
    <fb>46.63</fb>
    <v>1</v>
  </rv>
  <rv s="0">
    <fb>45.75</fb>
    <v>1</v>
  </rv>
  <rv s="0">
    <fb>1402971</fb>
    <v>2</v>
  </rv>
  <rv s="0">
    <fb>526.4</fb>
    <v>1</v>
  </rv>
  <rv s="0">
    <fb>100760</fb>
    <v>2</v>
  </rv>
  <rv s="0">
    <fb>44771</fb>
    <v>0</v>
  </rv>
  <rv s="0">
    <fb>49.07</fb>
    <v>1</v>
  </rv>
  <rv s="0">
    <fb>47.02</fb>
    <v>1</v>
  </rv>
  <rv s="0">
    <fb>1448455</fb>
    <v>2</v>
  </rv>
  <rv s="0">
    <fb>173157</fb>
    <v>2</v>
  </rv>
  <rv s="0">
    <fb>44774</fb>
    <v>0</v>
  </rv>
  <rv s="0">
    <fb>1048187</fb>
    <v>2</v>
  </rv>
  <rv s="0">
    <fb>168721</fb>
    <v>2</v>
  </rv>
  <rv s="0">
    <fb>44775</fb>
    <v>0</v>
  </rv>
  <rv s="0">
    <fb>48.54</fb>
    <v>1</v>
  </rv>
  <rv s="0">
    <fb>46.58</fb>
    <v>1</v>
  </rv>
  <rv s="0">
    <fb>1024710</fb>
    <v>2</v>
  </rv>
  <rv s="0">
    <fb>557</fb>
    <v>1</v>
  </rv>
  <rv s="0">
    <fb>275962</fb>
    <v>2</v>
  </rv>
  <rv s="0">
    <fb>44776</fb>
    <v>0</v>
  </rv>
  <rv s="0">
    <fb>48.05</fb>
    <v>1</v>
  </rv>
  <rv s="0">
    <fb>47.28</fb>
    <v>1</v>
  </rv>
  <rv s="0">
    <fb>48.13</fb>
    <v>1</v>
  </rv>
  <rv s="0">
    <fb>385128</fb>
    <v>2</v>
  </rv>
  <rv s="0">
    <fb>248726</fb>
    <v>2</v>
  </rv>
  <rv s="0">
    <fb>44777</fb>
    <v>0</v>
  </rv>
  <rv s="0">
    <fb>49.31</fb>
    <v>1</v>
  </rv>
  <rv s="0">
    <fb>637001</fb>
    <v>2</v>
  </rv>
  <rv s="0">
    <fb>144111</fb>
    <v>2</v>
  </rv>
  <rv s="0">
    <fb>44778</fb>
    <v>0</v>
  </rv>
  <rv s="0">
    <fb>49.3</fb>
    <v>1</v>
  </rv>
  <rv s="0">
    <fb>49.41</fb>
    <v>1</v>
  </rv>
  <rv s="0">
    <fb>819559</fb>
    <v>2</v>
  </rv>
  <rv s="0">
    <fb>543.5</fb>
    <v>1</v>
  </rv>
  <rv s="0">
    <fb>540.9</fb>
    <v>1</v>
  </rv>
  <rv s="0">
    <fb>140891</fb>
    <v>2</v>
  </rv>
  <rv s="0">
    <fb>44781</fb>
    <v>0</v>
  </rv>
  <rv s="0">
    <fb>49.86</fb>
    <v>1</v>
  </rv>
  <rv s="0">
    <fb>339827</fb>
    <v>2</v>
  </rv>
  <rv s="0">
    <fb>539.29999999999995</fb>
    <v>1</v>
  </rv>
  <rv s="0">
    <fb>554.70000000000005</fb>
    <v>1</v>
  </rv>
  <rv s="0">
    <fb>121246</fb>
    <v>2</v>
  </rv>
  <rv s="0">
    <fb>44782</fb>
    <v>0</v>
  </rv>
  <rv s="0">
    <fb>443063</fb>
    <v>2</v>
  </rv>
  <rv s="0">
    <fb>556.4</fb>
    <v>1</v>
  </rv>
  <rv s="0">
    <fb>556.79999999999995</fb>
    <v>1</v>
  </rv>
  <rv s="0">
    <fb>130706</fb>
    <v>2</v>
  </rv>
  <rv s="0">
    <fb>44783</fb>
    <v>0</v>
  </rv>
  <rv s="0">
    <fb>49.51</fb>
    <v>1</v>
  </rv>
  <rv s="0">
    <fb>48.22</fb>
    <v>1</v>
  </rv>
  <rv s="0">
    <fb>375934</fb>
    <v>2</v>
  </rv>
  <rv s="0">
    <fb>558.5</fb>
    <v>1</v>
  </rv>
  <rv s="0">
    <fb>540.29999999999995</fb>
    <v>1</v>
  </rv>
  <rv s="0">
    <fb>152773</fb>
    <v>2</v>
  </rv>
  <rv s="0">
    <fb>44784</fb>
    <v>0</v>
  </rv>
  <rv s="0">
    <fb>400898</fb>
    <v>2</v>
  </rv>
  <rv s="0">
    <fb>550.79999999999995</fb>
    <v>1</v>
  </rv>
  <rv s="0">
    <fb>90329</fb>
    <v>2</v>
  </rv>
  <rv s="0">
    <fb>44785</fb>
    <v>0</v>
  </rv>
  <rv s="0">
    <fb>49.38</fb>
    <v>1</v>
  </rv>
  <rv s="0">
    <fb>318762</fb>
    <v>2</v>
  </rv>
  <rv s="0">
    <fb>551.4</fb>
    <v>1</v>
  </rv>
  <rv s="0">
    <fb>554.20000000000005</fb>
    <v>1</v>
  </rv>
  <rv s="0">
    <fb>114802</fb>
    <v>2</v>
  </rv>
  <rv s="0">
    <fb>44789</fb>
    <v>0</v>
  </rv>
  <rv s="0">
    <fb>49.23</fb>
    <v>1</v>
  </rv>
  <rv s="0">
    <fb>320925</fb>
    <v>2</v>
  </rv>
  <rv s="0">
    <fb>555.4</fb>
    <v>1</v>
  </rv>
  <rv s="0">
    <fb>137121</fb>
    <v>2</v>
  </rv>
  <rv s="0">
    <fb>44790</fb>
    <v>0</v>
  </rv>
  <rv s="0">
    <fb>48.76</fb>
    <v>1</v>
  </rv>
  <rv s="0">
    <fb>48.48</fb>
    <v>1</v>
  </rv>
  <rv s="0">
    <fb>411955</fb>
    <v>2</v>
  </rv>
  <rv s="0">
    <fb>561.29999999999995</fb>
    <v>1</v>
  </rv>
  <rv s="0">
    <fb>121819</fb>
    <v>2</v>
  </rv>
  <rv s="0">
    <fb>44791</fb>
    <v>0</v>
  </rv>
  <rv s="0">
    <fb>48.77</fb>
    <v>1</v>
  </rv>
  <rv s="0">
    <fb>442134</fb>
    <v>2</v>
  </rv>
  <rv s="0">
    <fb>144704</fb>
    <v>2</v>
  </rv>
  <rv s="0">
    <fb>44792</fb>
    <v>0</v>
  </rv>
  <rv s="0">
    <fb>446852</fb>
    <v>2</v>
  </rv>
  <rv s="0">
    <fb>44788</fb>
    <v>0</v>
  </rv>
  <rv s="0">
    <fb>564.5</fb>
    <v>1</v>
  </rv>
  <rv s="0">
    <fb>559.20000000000005</fb>
    <v>1</v>
  </rv>
  <rv s="0">
    <fb>83280</fb>
    <v>2</v>
  </rv>
  <rv s="0">
    <fb>44795</fb>
    <v>0</v>
  </rv>
  <rv s="0">
    <fb>46.66</fb>
    <v>1</v>
  </rv>
  <rv s="0">
    <fb>48.52</fb>
    <v>1</v>
  </rv>
  <rv s="0">
    <fb>46.57</fb>
    <v>1</v>
  </rv>
  <rv s="0">
    <fb>563509</fb>
    <v>2</v>
  </rv>
  <rv s="0">
    <fb>124792</fb>
    <v>2</v>
  </rv>
  <rv s="0">
    <fb>44796</fb>
    <v>0</v>
  </rv>
  <rv s="0">
    <fb>47.52</fb>
    <v>1</v>
  </rv>
  <rv s="0">
    <fb>46.2</fb>
    <v>1</v>
  </rv>
  <rv s="0">
    <fb>507895</fb>
    <v>2</v>
  </rv>
  <rv s="0">
    <fb>160113</fb>
    <v>2</v>
  </rv>
  <rv s="0">
    <fb>44797</fb>
    <v>0</v>
  </rv>
  <rv s="0">
    <fb>46.78</fb>
    <v>1</v>
  </rv>
  <rv s="0">
    <fb>243165</fb>
    <v>2</v>
  </rv>
  <rv s="0">
    <fb>560.70000000000005</fb>
    <v>1</v>
  </rv>
  <rv s="0">
    <fb>103080</fb>
    <v>2</v>
  </rv>
  <rv s="0">
    <fb>44798</fb>
    <v>0</v>
  </rv>
  <rv s="0">
    <fb>47.98</fb>
    <v>1</v>
  </rv>
  <rv s="0">
    <fb>47.66</fb>
    <v>1</v>
  </rv>
  <rv s="0">
    <fb>304849</fb>
    <v>2</v>
  </rv>
  <rv s="0">
    <fb>136955</fb>
    <v>2</v>
  </rv>
  <rv s="0">
    <fb>44799</fb>
    <v>0</v>
  </rv>
  <rv s="0">
    <fb>45.62</fb>
    <v>1</v>
  </rv>
  <rv s="0">
    <fb>45.56</fb>
    <v>1</v>
  </rv>
  <rv s="0">
    <fb>623786</fb>
    <v>2</v>
  </rv>
  <rv s="0">
    <fb>540.5</fb>
    <v>1</v>
  </rv>
  <rv s="0">
    <fb>537.79999999999995</fb>
    <v>1</v>
  </rv>
  <rv s="0">
    <fb>161011</fb>
    <v>2</v>
  </rv>
  <rv s="0">
    <fb>44802</fb>
    <v>0</v>
  </rv>
  <rv s="0">
    <fb>44.67</fb>
    <v>1</v>
  </rv>
  <rv s="0">
    <fb>44.82</fb>
    <v>1</v>
  </rv>
  <rv s="0">
    <fb>44.24</fb>
    <v>1</v>
  </rv>
  <rv s="0">
    <fb>512613</fb>
    <v>2</v>
  </rv>
  <rv s="0">
    <fb>538.70000000000005</fb>
    <v>1</v>
  </rv>
  <rv s="0">
    <fb>535.5</fb>
    <v>1</v>
  </rv>
  <rv s="0">
    <fb>533.5</fb>
    <v>1</v>
  </rv>
  <rv s="0">
    <fb>144430</fb>
    <v>2</v>
  </rv>
  <rv s="0">
    <fb>44803</fb>
    <v>0</v>
  </rv>
  <rv s="0">
    <fb>44.84</fb>
    <v>1</v>
  </rv>
  <rv s="0">
    <fb>46.18</fb>
    <v>1</v>
  </rv>
  <rv s="0">
    <fb>44.49</fb>
    <v>1</v>
  </rv>
  <rv s="0">
    <fb>420782</fb>
    <v>2</v>
  </rv>
  <rv s="0">
    <fb>535</fb>
    <v>1</v>
  </rv>
  <rv s="0">
    <fb>545.20000000000005</fb>
    <v>1</v>
  </rv>
  <rv s="0">
    <fb>530.4</fb>
    <v>1</v>
  </rv>
  <rv s="0">
    <fb>130150</fb>
    <v>2</v>
  </rv>
  <rv s="0">
    <fb>44804</fb>
    <v>0</v>
  </rv>
  <rv s="0">
    <fb>44.64</fb>
    <v>1</v>
  </rv>
  <rv s="0">
    <fb>45.15</fb>
    <v>1</v>
  </rv>
  <rv s="0">
    <fb>744948</fb>
    <v>2</v>
  </rv>
  <rv s="0">
    <fb>540.20000000000005</fb>
    <v>1</v>
  </rv>
  <rv s="0">
    <fb>109158</fb>
    <v>2</v>
  </rv>
  <rv s="0">
    <fb>44805</fb>
    <v>0</v>
  </rv>
  <rv s="0">
    <fb>43.5</fb>
    <v>1</v>
  </rv>
  <rv s="0">
    <fb>510210</fb>
    <v>2</v>
  </rv>
  <rv s="0">
    <fb>548.1</fb>
    <v>1</v>
  </rv>
  <rv s="0">
    <fb>524.1</fb>
    <v>1</v>
  </rv>
  <rv s="0">
    <fb>181184</fb>
    <v>2</v>
  </rv>
  <rv s="0">
    <fb>44806</fb>
    <v>0</v>
  </rv>
  <rv s="0">
    <fb>44.75</fb>
    <v>1</v>
  </rv>
  <rv s="0">
    <fb>43.94</fb>
    <v>1</v>
  </rv>
  <rv s="0">
    <fb>44.87</fb>
    <v>1</v>
  </rv>
  <rv s="0">
    <fb>43.56</fb>
    <v>1</v>
  </rv>
  <rv s="0">
    <fb>441045</fb>
    <v>2</v>
  </rv>
  <rv s="0">
    <fb>517.1</fb>
    <v>1</v>
  </rv>
  <rv s="0">
    <fb>523.4</fb>
    <v>1</v>
  </rv>
  <rv s="0">
    <fb>512.1</fb>
    <v>1</v>
  </rv>
  <rv s="0">
    <fb>160075</fb>
    <v>2</v>
  </rv>
  <rv s="0">
    <fb>44809</fb>
    <v>0</v>
  </rv>
  <rv s="0">
    <fb>43.71</fb>
    <v>1</v>
  </rv>
  <rv s="0">
    <fb>43.99</fb>
    <v>1</v>
  </rv>
  <rv s="0">
    <fb>43.21</fb>
    <v>1</v>
  </rv>
  <rv s="0">
    <fb>341442</fb>
    <v>2</v>
  </rv>
  <rv s="0">
    <fb>515.5</fb>
    <v>1</v>
  </rv>
  <rv s="0">
    <fb>519.6</fb>
    <v>1</v>
  </rv>
  <rv s="0">
    <fb>527.79999999999995</fb>
    <v>1</v>
  </rv>
  <rv s="0">
    <fb>511.5</fb>
    <v>1</v>
  </rv>
  <rv s="0">
    <fb>118928</fb>
    <v>2</v>
  </rv>
  <rv s="0">
    <fb>44810</fb>
    <v>0</v>
  </rv>
  <rv s="0">
    <fb>43.39</fb>
    <v>1</v>
  </rv>
  <rv s="0">
    <fb>44.06</fb>
    <v>1</v>
  </rv>
  <rv s="0">
    <fb>43.07</fb>
    <v>1</v>
  </rv>
  <rv s="0">
    <fb>373850</fb>
    <v>2</v>
  </rv>
  <rv s="0">
    <fb>519</fb>
    <v>1</v>
  </rv>
  <rv s="0">
    <fb>205228</fb>
    <v>2</v>
  </rv>
  <rv s="0">
    <fb>44811</fb>
    <v>0</v>
  </rv>
  <rv s="0">
    <fb>43.59</fb>
    <v>1</v>
  </rv>
  <rv s="0">
    <fb>42.81</fb>
    <v>1</v>
  </rv>
  <rv s="0">
    <fb>362220</fb>
    <v>2</v>
  </rv>
  <rv s="0">
    <fb>494.5</fb>
    <v>1</v>
  </rv>
  <rv s="0">
    <fb>485.5</fb>
    <v>1</v>
  </rv>
  <rv s="0">
    <fb>226790</fb>
    <v>2</v>
  </rv>
  <rv s="0">
    <fb>44812</fb>
    <v>0</v>
  </rv>
  <rv s="0">
    <fb>44.19</fb>
    <v>1</v>
  </rv>
  <rv s="0">
    <fb>44.25</fb>
    <v>1</v>
  </rv>
  <rv s="0">
    <fb>566966</fb>
    <v>2</v>
  </rv>
  <rv s="0">
    <fb>496.1</fb>
    <v>1</v>
  </rv>
  <rv s="0">
    <fb>499.2</fb>
    <v>1</v>
  </rv>
  <rv s="0">
    <fb>487.85</fb>
    <v>1</v>
  </rv>
  <rv s="0">
    <fb>184224</fb>
    <v>2</v>
  </rv>
  <rv s="0">
    <fb>44813</fb>
    <v>0</v>
  </rv>
  <rv s="0">
    <fb>44.27</fb>
    <v>1</v>
  </rv>
  <rv s="0">
    <fb>44.16</fb>
    <v>1</v>
  </rv>
  <rv s="0">
    <fb>558865</fb>
    <v>2</v>
  </rv>
  <rv s="0">
    <fb>483.9</fb>
    <v>1</v>
  </rv>
  <rv s="0">
    <fb>147592</fb>
    <v>2</v>
  </rv>
  <rv s="0">
    <fb>44816</fb>
    <v>0</v>
  </rv>
  <rv s="0">
    <fb>45.57</fb>
    <v>1</v>
  </rv>
  <rv s="0">
    <fb>45.42</fb>
    <v>1</v>
  </rv>
  <rv s="0">
    <fb>45.17</fb>
    <v>1</v>
  </rv>
  <rv s="0">
    <fb>473241</fb>
    <v>2</v>
  </rv>
  <rv s="0">
    <fb>499.5</fb>
    <v>1</v>
  </rv>
  <rv s="0">
    <fb>282426</fb>
    <v>2</v>
  </rv>
  <rv s="0">
    <fb>44817</fb>
    <v>0</v>
  </rv>
  <rv s="0">
    <fb>44.53</fb>
    <v>1</v>
  </rv>
  <rv s="0">
    <fb>45.8</fb>
    <v>1</v>
  </rv>
  <rv s="0">
    <fb>46.22</fb>
    <v>1</v>
  </rv>
  <rv s="0">
    <fb>596099</fb>
    <v>2</v>
  </rv>
  <rv s="0">
    <fb>496.45</fb>
    <v>1</v>
  </rv>
  <rv s="0">
    <fb>514.70000000000005</fb>
    <v>1</v>
  </rv>
  <rv s="0">
    <fb>241319</fb>
    <v>2</v>
  </rv>
  <rv s="0">
    <fb>44818</fb>
    <v>0</v>
  </rv>
  <rv s="0">
    <fb>44.2</fb>
    <v>1</v>
  </rv>
  <rv s="0">
    <fb>44.17</fb>
    <v>1</v>
  </rv>
  <rv s="0">
    <fb>583640</fb>
    <v>2</v>
  </rv>
  <rv s="0">
    <fb>513</fb>
    <v>1</v>
  </rv>
  <rv s="0">
    <fb>192600</fb>
    <v>2</v>
  </rv>
  <rv s="0">
    <fb>44819</fb>
    <v>0</v>
  </rv>
  <rv s="0">
    <fb>44.05</fb>
    <v>1</v>
  </rv>
  <rv s="0">
    <fb>45.52</fb>
    <v>1</v>
  </rv>
  <rv s="0">
    <fb>43.79</fb>
    <v>1</v>
  </rv>
  <rv s="0">
    <fb>808011</fb>
    <v>2</v>
  </rv>
  <rv s="0">
    <fb>522.20000000000005</fb>
    <v>1</v>
  </rv>
  <rv s="0">
    <fb>528.1</fb>
    <v>1</v>
  </rv>
  <rv s="0">
    <fb>143318</fb>
    <v>2</v>
  </rv>
  <rv s="0">
    <fb>44820</fb>
    <v>0</v>
  </rv>
  <rv s="0">
    <fb>43.37</fb>
    <v>1</v>
  </rv>
  <rv s="0">
    <fb>43.18</fb>
    <v>1</v>
  </rv>
  <rv s="0">
    <fb>1570404</fb>
    <v>2</v>
  </rv>
  <rv s="0">
    <fb>168292</fb>
    <v>2</v>
  </rv>
  <rv s="0">
    <fb>44823</fb>
    <v>0</v>
  </rv>
  <rv s="0">
    <fb>43.97</fb>
    <v>1</v>
  </rv>
  <rv s="0">
    <fb>44.58</fb>
    <v>1</v>
  </rv>
  <rv s="0">
    <fb>525538</fb>
    <v>2</v>
  </rv>
  <rv s="0">
    <fb>540.4</fb>
    <v>1</v>
  </rv>
  <rv s="0">
    <fb>522.79999999999995</fb>
    <v>1</v>
  </rv>
  <rv s="0">
    <fb>155988</fb>
    <v>2</v>
  </rv>
  <rv s="0">
    <fb>44824</fb>
    <v>0</v>
  </rv>
  <rv s="0">
    <fb>44.3</fb>
    <v>1</v>
  </rv>
  <rv s="0">
    <fb>44.34</fb>
    <v>1</v>
  </rv>
  <rv s="0">
    <fb>45.05</fb>
    <v>1</v>
  </rv>
  <rv s="0">
    <fb>43.95</fb>
    <v>1</v>
  </rv>
  <rv s="0">
    <fb>557779</fb>
    <v>2</v>
  </rv>
  <rv s="0">
    <fb>519.1</fb>
    <v>1</v>
  </rv>
  <rv s="0">
    <fb>514</fb>
    <v>1</v>
  </rv>
  <rv s="0">
    <fb>150314</fb>
    <v>2</v>
  </rv>
  <rv s="0">
    <fb>44825</fb>
    <v>0</v>
  </rv>
  <rv s="0">
    <fb>45</fb>
    <v>1</v>
  </rv>
  <rv s="0">
    <fb>45.03</fb>
    <v>1</v>
  </rv>
  <rv s="0">
    <fb>375606</fb>
    <v>2</v>
  </rv>
  <rv s="0">
    <fb>517.79999999999995</fb>
    <v>1</v>
  </rv>
  <rv s="0">
    <fb>179204</fb>
    <v>2</v>
  </rv>
  <rv s="0">
    <fb>44826</fb>
    <v>0</v>
  </rv>
  <rv s="0">
    <fb>43.93</fb>
    <v>1</v>
  </rv>
  <rv s="0">
    <fb>44.44</fb>
    <v>1</v>
  </rv>
  <rv s="0">
    <fb>830424</fb>
    <v>2</v>
  </rv>
  <rv s="0">
    <fb>492.25</fb>
    <v>1</v>
  </rv>
  <rv s="0">
    <fb>372673</fb>
    <v>2</v>
  </rv>
  <rv s="0">
    <fb>44827</fb>
    <v>0</v>
  </rv>
  <rv s="0">
    <fb>41.61</fb>
    <v>1</v>
  </rv>
  <rv s="0">
    <fb>811954</fb>
    <v>2</v>
  </rv>
  <rv s="0">
    <fb>498.3</fb>
    <v>1</v>
  </rv>
  <rv s="0">
    <fb>151997</fb>
    <v>2</v>
  </rv>
  <rv s="0">
    <fb>44830</fb>
    <v>0</v>
  </rv>
  <rv s="0">
    <fb>43.05</fb>
    <v>1</v>
  </rv>
  <rv s="0">
    <fb>43.76</fb>
    <v>1</v>
  </rv>
  <rv s="0">
    <fb>805678</fb>
    <v>2</v>
  </rv>
  <rv s="0">
    <fb>495.4</fb>
    <v>1</v>
  </rv>
  <rv s="0">
    <fb>497.2</fb>
    <v>1</v>
  </rv>
  <rv s="0">
    <fb>504.5</fb>
    <v>1</v>
  </rv>
  <rv s="0">
    <fb>168181</fb>
    <v>2</v>
  </rv>
  <rv s="0">
    <fb>44831</fb>
    <v>0</v>
  </rv>
  <rv s="0">
    <fb>42.99</fb>
    <v>1</v>
  </rv>
  <rv s="0">
    <fb>43.13</fb>
    <v>1</v>
  </rv>
  <rv s="0">
    <fb>44.12</fb>
    <v>1</v>
  </rv>
  <rv s="0">
    <fb>42.8</fb>
    <v>1</v>
  </rv>
  <rv s="0">
    <fb>543518</fb>
    <v>2</v>
  </rv>
  <rv s="0">
    <fb>490.45</fb>
    <v>1</v>
  </rv>
  <rv s="0">
    <fb>488.65</fb>
    <v>1</v>
  </rv>
  <rv s="0">
    <fb>166969</fb>
    <v>2</v>
  </rv>
  <rv s="0">
    <fb>44832</fb>
    <v>0</v>
  </rv>
  <rv s="0">
    <fb>42.47</fb>
    <v>1</v>
  </rv>
  <rv s="0">
    <fb>41.81</fb>
    <v>1</v>
  </rv>
  <rv s="0">
    <fb>719593</fb>
    <v>2</v>
  </rv>
  <rv s="0">
    <fb>178722</fb>
    <v>2</v>
  </rv>
  <rv s="0">
    <fb>44833</fb>
    <v>0</v>
  </rv>
  <rv s="0">
    <fb>42.19</fb>
    <v>1</v>
  </rv>
  <rv s="0">
    <fb>43.38</fb>
    <v>1</v>
  </rv>
  <rv s="0">
    <fb>41.31</fb>
    <v>1</v>
  </rv>
  <rv s="0">
    <fb>779188</fb>
    <v>2</v>
  </rv>
  <rv s="0">
    <fb>476.7</fb>
    <v>1</v>
  </rv>
  <rv s="0">
    <fb>195241</fb>
    <v>2</v>
  </rv>
  <rv s="0">
    <fb>44834</fb>
    <v>0</v>
  </rv>
  <rv s="0">
    <fb>42.39</fb>
    <v>1</v>
  </rv>
  <rv s="0">
    <fb>42.15</fb>
    <v>1</v>
  </rv>
  <rv s="0">
    <fb>42.57</fb>
    <v>1</v>
  </rv>
  <rv s="0">
    <fb>689416</fb>
    <v>2</v>
  </rv>
  <rv s="0">
    <fb>473.05</fb>
    <v>1</v>
  </rv>
  <rv s="0">
    <fb>474.25</fb>
    <v>1</v>
  </rv>
  <rv s="0">
    <fb>472.85</fb>
    <v>1</v>
  </rv>
  <rv s="0">
    <fb>181905</fb>
    <v>2</v>
  </rv>
  <rv s="0">
    <fb>44837</fb>
    <v>0</v>
  </rv>
  <rv s="0">
    <fb>42.37</fb>
    <v>1</v>
  </rv>
  <rv s="0">
    <fb>41.82</fb>
    <v>1</v>
  </rv>
  <rv s="0">
    <fb>569513</fb>
    <v>2</v>
  </rv>
  <rv s="0">
    <fb>468.15</fb>
    <v>1</v>
  </rv>
  <rv s="0">
    <fb>473.35</fb>
    <v>1</v>
  </rv>
  <rv s="0">
    <fb>457.2</fb>
    <v>1</v>
  </rv>
  <rv s="0">
    <fb>301575</fb>
    <v>2</v>
  </rv>
  <rv s="0">
    <fb>44838</fb>
    <v>0</v>
  </rv>
  <rv s="0">
    <fb>45.79</fb>
    <v>1</v>
  </rv>
  <rv s="0">
    <fb>1090865</fb>
    <v>2</v>
  </rv>
  <rv s="0">
    <fb>462.7</fb>
    <v>1</v>
  </rv>
  <rv s="0">
    <fb>447.2</fb>
    <v>1</v>
  </rv>
  <rv s="0">
    <fb>229638</fb>
    <v>2</v>
  </rv>
  <rv s="0">
    <fb>44839</fb>
    <v>0</v>
  </rv>
  <rv s="0">
    <fb>45.4</fb>
    <v>1</v>
  </rv>
  <rv s="0">
    <fb>45.22</fb>
    <v>1</v>
  </rv>
  <rv s="0">
    <fb>45.88</fb>
    <v>1</v>
  </rv>
  <rv s="0">
    <fb>485662</fb>
    <v>2</v>
  </rv>
  <rv s="0">
    <fb>455.05</fb>
    <v>1</v>
  </rv>
  <rv s="0">
    <fb>461.5</fb>
    <v>1</v>
  </rv>
  <rv s="0">
    <fb>450.2</fb>
    <v>1</v>
  </rv>
  <rv s="0">
    <fb>209337</fb>
    <v>2</v>
  </rv>
  <rv s="0">
    <fb>44840</fb>
    <v>0</v>
  </rv>
  <rv s="0">
    <fb>46.27</fb>
    <v>1</v>
  </rv>
  <rv s="0">
    <fb>45.14</fb>
    <v>1</v>
  </rv>
  <rv s="0">
    <fb>533369</fb>
    <v>2</v>
  </rv>
  <rv s="0">
    <fb>458.55</fb>
    <v>1</v>
  </rv>
  <rv s="0">
    <fb>457</fb>
    <v>1</v>
  </rv>
  <rv s="0">
    <fb>446.35</fb>
    <v>1</v>
  </rv>
  <rv s="0">
    <fb>237869</fb>
    <v>2</v>
  </rv>
  <rv s="0">
    <fb>44841</fb>
    <v>0</v>
  </rv>
  <rv s="0">
    <fb>44.48</fb>
    <v>1</v>
  </rv>
  <rv s="0">
    <fb>45.11</fb>
    <v>1</v>
  </rv>
  <rv s="0">
    <fb>45.26</fb>
    <v>1</v>
  </rv>
  <rv s="0">
    <fb>44.28</fb>
    <v>1</v>
  </rv>
  <rv s="0">
    <fb>607719</fb>
    <v>2</v>
  </rv>
  <rv s="0">
    <fb>454.8</fb>
    <v>1</v>
  </rv>
  <rv s="0">
    <fb>454</fb>
    <v>1</v>
  </rv>
  <rv s="0">
    <fb>458.05</fb>
    <v>1</v>
  </rv>
  <rv s="0">
    <fb>446.7</fb>
    <v>1</v>
  </rv>
  <rv s="0">
    <fb>193542</fb>
    <v>2</v>
  </rv>
  <rv s="0">
    <fb>44844</fb>
    <v>0</v>
  </rv>
  <rv s="0">
    <fb>43.01</fb>
    <v>1</v>
  </rv>
  <rv s="0">
    <fb>480973</fb>
    <v>2</v>
  </rv>
  <rv s="0">
    <fb>459.65</fb>
    <v>1</v>
  </rv>
  <rv s="0">
    <fb>294144</fb>
    <v>2</v>
  </rv>
  <rv s="0">
    <fb>44845</fb>
    <v>0</v>
  </rv>
  <rv s="0">
    <fb>44.37</fb>
    <v>1</v>
  </rv>
  <rv s="0">
    <fb>44.85</fb>
    <v>1</v>
  </rv>
  <rv s="0">
    <fb>650692</fb>
    <v>2</v>
  </rv>
  <rv s="0">
    <fb>464.6</fb>
    <v>1</v>
  </rv>
  <rv s="0">
    <fb>477.35</fb>
    <v>1</v>
  </rv>
  <rv s="0">
    <fb>461.65</fb>
    <v>1</v>
  </rv>
  <rv s="0">
    <fb>251948</fb>
    <v>2</v>
  </rv>
  <rv s="0">
    <fb>44846</fb>
    <v>0</v>
  </rv>
  <rv s="0">
    <fb>45.6</fb>
    <v>1</v>
  </rv>
  <rv s="0">
    <fb>44.45</fb>
    <v>1</v>
  </rv>
  <rv s="0">
    <fb>959182</fb>
    <v>2</v>
  </rv>
  <rv s="0">
    <fb>456</fb>
    <v>1</v>
  </rv>
  <rv s="0">
    <fb>467.5</fb>
    <v>1</v>
  </rv>
  <rv s="0">
    <fb>469.3</fb>
    <v>1</v>
  </rv>
  <rv s="0">
    <fb>453.75</fb>
    <v>1</v>
  </rv>
  <rv s="0">
    <fb>186994</fb>
    <v>2</v>
  </rv>
  <rv s="0">
    <fb>44847</fb>
    <v>0</v>
  </rv>
  <rv s="0">
    <fb>42.93</fb>
    <v>1</v>
  </rv>
  <rv s="0">
    <fb>1009964</fb>
    <v>2</v>
  </rv>
  <rv s="0">
    <fb>449.5</fb>
    <v>1</v>
  </rv>
  <rv s="0">
    <fb>446</fb>
    <v>1</v>
  </rv>
  <rv s="0">
    <fb>207891</fb>
    <v>2</v>
  </rv>
  <rv s="0">
    <fb>44848</fb>
    <v>0</v>
  </rv>
  <rv s="0">
    <fb>45.28</fb>
    <v>1</v>
  </rv>
  <rv s="0">
    <fb>832732</fb>
    <v>2</v>
  </rv>
  <rv s="0">
    <fb>443.55</fb>
    <v>1</v>
  </rv>
  <rv s="0">
    <fb>448.4</fb>
    <v>1</v>
  </rv>
  <rv s="0">
    <fb>437.9</fb>
    <v>1</v>
  </rv>
  <rv s="0">
    <fb>157597</fb>
    <v>2</v>
  </rv>
  <rv s="0">
    <fb>44851</fb>
    <v>0</v>
  </rv>
  <rv s="0">
    <fb>46.42</fb>
    <v>1</v>
  </rv>
  <rv s="0">
    <fb>46.47</fb>
    <v>1</v>
  </rv>
  <rv s="0">
    <fb>43.74</fb>
    <v>1</v>
  </rv>
  <rv s="0">
    <fb>747030</fb>
    <v>2</v>
  </rv>
  <rv s="0">
    <fb>445.25</fb>
    <v>1</v>
  </rv>
  <rv s="0">
    <fb>440.65</fb>
    <v>1</v>
  </rv>
  <rv s="0">
    <fb>445.35</fb>
    <v>1</v>
  </rv>
  <rv s="0">
    <fb>438.15</fb>
    <v>1</v>
  </rv>
  <rv s="0">
    <fb>136357</fb>
    <v>2</v>
  </rv>
  <rv s="0">
    <fb>44852</fb>
    <v>0</v>
  </rv>
  <rv s="0">
    <fb>47.38</fb>
    <v>1</v>
  </rv>
  <rv s="0">
    <fb>46.14</fb>
    <v>1</v>
  </rv>
  <rv s="0">
    <fb>673135</fb>
    <v>2</v>
  </rv>
  <rv s="0">
    <fb>451.45</fb>
    <v>1</v>
  </rv>
  <rv s="0">
    <fb>440.6</fb>
    <v>1</v>
  </rv>
  <rv s="0">
    <fb>182607</fb>
    <v>2</v>
  </rv>
  <rv s="0">
    <fb>44853</fb>
    <v>0</v>
  </rv>
  <rv s="0">
    <fb>46.33</fb>
    <v>1</v>
  </rv>
  <rv s="0">
    <fb>46.82</fb>
    <v>1</v>
  </rv>
  <rv s="0">
    <fb>45.95</fb>
    <v>1</v>
  </rv>
  <rv s="0">
    <fb>614357</fb>
    <v>2</v>
  </rv>
  <rv s="0">
    <fb>443.2</fb>
    <v>1</v>
  </rv>
  <rv s="0">
    <fb>444.95</fb>
    <v>1</v>
  </rv>
  <rv s="0">
    <fb>447.7</fb>
    <v>1</v>
  </rv>
  <rv s="0">
    <fb>427.55</fb>
    <v>1</v>
  </rv>
  <rv s="0">
    <fb>197814</fb>
    <v>2</v>
  </rv>
  <rv s="0">
    <fb>44854</fb>
    <v>0</v>
  </rv>
  <rv s="0">
    <fb>47.64</fb>
    <v>1</v>
  </rv>
  <rv s="0">
    <fb>45.99</fb>
    <v>1</v>
  </rv>
  <rv s="0">
    <fb>1120928</fb>
    <v>2</v>
  </rv>
  <rv s="0">
    <fb>445.8</fb>
    <v>1</v>
  </rv>
  <rv s="0">
    <fb>221837</fb>
    <v>2</v>
  </rv>
  <rv s="0">
    <fb>44855</fb>
    <v>0</v>
  </rv>
  <rv s="0">
    <fb>45.34</fb>
    <v>1</v>
  </rv>
  <rv s="0">
    <fb>915604</fb>
    <v>2</v>
  </rv>
  <rv s="0">
    <fb>462.9</fb>
    <v>1</v>
  </rv>
  <rv s="0">
    <fb>465.95</fb>
    <v>1</v>
  </rv>
  <rv s="0">
    <fb>440.8</fb>
    <v>1</v>
  </rv>
  <rv s="0">
    <fb>177124</fb>
    <v>2</v>
  </rv>
  <rv s="0">
    <fb>44858</fb>
    <v>0</v>
  </rv>
  <rv s="0">
    <fb>46.03</fb>
    <v>1</v>
  </rv>
  <rv s="0">
    <fb>46.21</fb>
    <v>1</v>
  </rv>
  <rv s="0">
    <fb>46.4</fb>
    <v>1</v>
  </rv>
  <rv s="0">
    <fb>44.42</fb>
    <v>1</v>
  </rv>
  <rv s="0">
    <fb>881810</fb>
    <v>2</v>
  </rv>
  <rv s="0">
    <fb>474.05</fb>
    <v>1</v>
  </rv>
  <rv s="0">
    <fb>463.35</fb>
    <v>1</v>
  </rv>
  <rv s="0">
    <fb>164398</fb>
    <v>2</v>
  </rv>
  <rv s="0">
    <fb>44859</fb>
    <v>0</v>
  </rv>
  <rv s="0">
    <fb>46.32</fb>
    <v>1</v>
  </rv>
  <rv s="0">
    <fb>45.78</fb>
    <v>1</v>
  </rv>
  <rv s="0">
    <fb>1183803</fb>
    <v>2</v>
  </rv>
  <rv s="0">
    <fb>459</fb>
    <v>1</v>
  </rv>
  <rv s="0">
    <fb>468</fb>
    <v>1</v>
  </rv>
  <rv s="0">
    <fb>143063</fb>
    <v>2</v>
  </rv>
  <rv s="0">
    <fb>44860</fb>
    <v>0</v>
  </rv>
  <rv s="0">
    <fb>48.4</fb>
    <v>1</v>
  </rv>
  <rv s="0">
    <fb>48.78</fb>
    <v>1</v>
  </rv>
  <rv s="0">
    <fb>779016</fb>
    <v>2</v>
  </rv>
  <rv s="0">
    <fb>470.95</fb>
    <v>1</v>
  </rv>
  <rv s="0">
    <fb>457.55</fb>
    <v>1</v>
  </rv>
  <rv s="0">
    <fb>317130</fb>
    <v>2</v>
  </rv>
  <rv s="0">
    <fb>44861</fb>
    <v>0</v>
  </rv>
  <rv s="0">
    <fb>46.36</fb>
    <v>1</v>
  </rv>
  <rv s="0">
    <fb>47.14</fb>
    <v>1</v>
  </rv>
  <rv s="0">
    <fb>47.36</fb>
    <v>1</v>
  </rv>
  <rv s="0">
    <fb>1776432</fb>
    <v>2</v>
  </rv>
  <rv s="0">
    <fb>460.45</fb>
    <v>1</v>
  </rv>
  <rv s="0">
    <fb>445.75</fb>
    <v>1</v>
  </rv>
  <rv s="0">
    <fb>297815</fb>
    <v>2</v>
  </rv>
  <rv s="0">
    <fb>44862</fb>
    <v>0</v>
  </rv>
  <rv s="0">
    <fb>45.29</fb>
    <v>1</v>
  </rv>
  <rv s="0">
    <fb>45.5</fb>
    <v>1</v>
  </rv>
  <rv s="0">
    <fb>45.91</fb>
    <v>1</v>
  </rv>
  <rv s="0">
    <fb>878616</fb>
    <v>2</v>
  </rv>
  <rv s="0">
    <fb>456.4</fb>
    <v>1</v>
  </rv>
  <rv s="0">
    <fb>455.5</fb>
    <v>1</v>
  </rv>
  <rv s="0">
    <fb>450.5</fb>
    <v>1</v>
  </rv>
  <rv s="0">
    <fb>227877</fb>
    <v>2</v>
  </rv>
  <rv s="0">
    <fb>44865</fb>
    <v>0</v>
  </rv>
  <rv s="0">
    <fb>43.69</fb>
    <v>1</v>
  </rv>
  <rv s="0">
    <fb>45.51</fb>
    <v>1</v>
  </rv>
  <rv s="0">
    <fb>929757</fb>
    <v>2</v>
  </rv>
  <rv s="0">
    <fb>472.4</fb>
    <v>1</v>
  </rv>
  <rv s="0">
    <fb>455.75</fb>
    <v>1</v>
  </rv>
  <rv s="0">
    <fb>224854</fb>
    <v>2</v>
  </rv>
  <rv s="0">
    <fb>44866</fb>
    <v>0</v>
  </rv>
  <rv s="0">
    <fb>45.33</fb>
    <v>1</v>
  </rv>
  <rv s="0">
    <fb>758077</fb>
    <v>2</v>
  </rv>
  <rv s="0">
    <fb>472.75</fb>
    <v>1</v>
  </rv>
  <rv s="0">
    <fb>479.9</fb>
    <v>1</v>
  </rv>
  <rv s="0">
    <fb>470.25</fb>
    <v>1</v>
  </rv>
  <rv s="0">
    <fb>167622</fb>
    <v>2</v>
  </rv>
  <rv s="0">
    <fb>44867</fb>
    <v>0</v>
  </rv>
  <rv s="0">
    <fb>43.47</fb>
    <v>1</v>
  </rv>
  <rv s="0">
    <fb>44.33</fb>
    <v>1</v>
  </rv>
  <rv s="0">
    <fb>43.17</fb>
    <v>1</v>
  </rv>
  <rv s="0">
    <fb>1146494</fb>
    <v>2</v>
  </rv>
  <rv s="0">
    <fb>471.1</fb>
    <v>1</v>
  </rv>
  <rv s="0">
    <fb>473.6</fb>
    <v>1</v>
  </rv>
  <rv s="0">
    <fb>476.6</fb>
    <v>1</v>
  </rv>
  <rv s="0">
    <fb>468.35</fb>
    <v>1</v>
  </rv>
  <rv s="0">
    <fb>274841</fb>
    <v>2</v>
  </rv>
  <rv s="0">
    <fb>44868</fb>
    <v>0</v>
  </rv>
  <rv s="0">
    <fb>42.79</fb>
    <v>1</v>
  </rv>
  <rv s="0">
    <fb>40.659999999999997</fb>
    <v>1</v>
  </rv>
  <rv s="0">
    <fb>775953</fb>
    <v>2</v>
  </rv>
  <rv s="0">
    <fb>463.75</fb>
    <v>1</v>
  </rv>
  <rv s="0">
    <fb>465.05</fb>
    <v>1</v>
  </rv>
  <rv s="0">
    <fb>466.65</fb>
    <v>1</v>
  </rv>
  <rv s="0">
    <fb>458.5</fb>
    <v>1</v>
  </rv>
  <rv s="0">
    <fb>237840</fb>
    <v>2</v>
  </rv>
  <rv s="0">
    <fb>44869</fb>
    <v>0</v>
  </rv>
  <rv s="0">
    <fb>45.39</fb>
    <v>1</v>
  </rv>
  <rv s="0">
    <fb>43.03</fb>
    <v>1</v>
  </rv>
  <rv s="0">
    <fb>1690841</fb>
    <v>2</v>
  </rv>
  <rv s="0">
    <fb>463.7</fb>
    <v>1</v>
  </rv>
  <rv s="0">
    <fb>465.8</fb>
    <v>1</v>
  </rv>
  <rv s="0">
    <fb>466.4</fb>
    <v>1</v>
  </rv>
  <rv s="0">
    <fb>156133</fb>
    <v>2</v>
  </rv>
  <rv s="0">
    <fb>44872</fb>
    <v>0</v>
  </rv>
  <rv s="0">
    <fb>44.94</fb>
    <v>1</v>
  </rv>
  <rv s="0">
    <fb>46.13</fb>
    <v>1</v>
  </rv>
  <rv s="0">
    <fb>44.78</fb>
    <v>1</v>
  </rv>
  <rv s="0">
    <fb>532195</fb>
    <v>2</v>
  </rv>
  <rv s="0">
    <fb>473</fb>
    <v>1</v>
  </rv>
  <rv s="0">
    <fb>484.8</fb>
    <v>1</v>
  </rv>
  <rv s="0">
    <fb>159782</fb>
    <v>2</v>
  </rv>
  <rv s="0">
    <fb>44873</fb>
    <v>0</v>
  </rv>
  <rv s="0">
    <fb>46.65</fb>
    <v>1</v>
  </rv>
  <rv s="0">
    <fb>44.81</fb>
    <v>1</v>
  </rv>
  <rv s="0">
    <fb>649635</fb>
    <v>2</v>
  </rv>
  <rv s="0">
    <fb>479.45</fb>
    <v>1</v>
  </rv>
  <rv s="0">
    <fb>484.85</fb>
    <v>1</v>
  </rv>
  <rv s="0">
    <fb>468.1</fb>
    <v>1</v>
  </rv>
  <rv s="0">
    <fb>229116</fb>
    <v>2</v>
  </rv>
  <rv s="0">
    <fb>44874</fb>
    <v>0</v>
  </rv>
  <rv s="0">
    <fb>46.72</fb>
    <v>1</v>
  </rv>
  <rv s="0">
    <fb>503971</fb>
    <v>2</v>
  </rv>
  <rv s="0">
    <fb>470.15</fb>
    <v>1</v>
  </rv>
  <rv s="0">
    <fb>468.3</fb>
    <v>1</v>
  </rv>
  <rv s="0">
    <fb>178681</fb>
    <v>2</v>
  </rv>
  <rv s="0">
    <fb>44875</fb>
    <v>0</v>
  </rv>
  <rv s="0">
    <fb>46.31</fb>
    <v>1</v>
  </rv>
  <rv s="0">
    <fb>1170063</fb>
    <v>2</v>
  </rv>
  <rv s="0">
    <fb>402719</fb>
    <v>2</v>
  </rv>
  <rv s="0">
    <fb>44876</fb>
    <v>0</v>
  </rv>
  <rv s="0">
    <fb>52.96</fb>
    <v>1</v>
  </rv>
  <rv s="0">
    <fb>1655800</fb>
    <v>2</v>
  </rv>
  <rv s="0">
    <fb>160109</fb>
    <v>2</v>
  </rv>
  <rv s="0">
    <fb>44879</fb>
    <v>0</v>
  </rv>
  <rv s="0">
    <fb>50.46</fb>
    <v>1</v>
  </rv>
  <rv s="0">
    <fb>658487</fb>
    <v>2</v>
  </rv>
  <rv s="0">
    <fb>515.6</fb>
    <v>1</v>
  </rv>
  <rv s="0">
    <fb>517.70000000000005</fb>
    <v>1</v>
  </rv>
  <rv s="0">
    <fb>168882</fb>
    <v>2</v>
  </rv>
  <rv s="0">
    <fb>44880</fb>
    <v>0</v>
  </rv>
  <rv s="0">
    <fb>615104</fb>
    <v>2</v>
  </rv>
  <rv s="0">
    <fb>512.20000000000005</fb>
    <v>1</v>
  </rv>
  <rv s="0">
    <fb>125652</fb>
    <v>2</v>
  </rv>
  <rv s="0">
    <fb>44881</fb>
    <v>0</v>
  </rv>
  <rv s="0">
    <fb>49.88</fb>
    <v>1</v>
  </rv>
  <rv s="0">
    <fb>733751</fb>
    <v>2</v>
  </rv>
  <rv s="0">
    <fb>507.3</fb>
    <v>1</v>
  </rv>
  <rv s="0">
    <fb>506.4</fb>
    <v>1</v>
  </rv>
  <rv s="0">
    <fb>268972</fb>
    <v>2</v>
  </rv>
  <rv s="0">
    <fb>44882</fb>
    <v>0</v>
  </rv>
  <rv s="0">
    <fb>615979</fb>
    <v>2</v>
  </rv>
  <rv s="0">
    <fb>559.5</fb>
    <v>1</v>
  </rv>
  <rv s="0">
    <fb>289923</fb>
    <v>2</v>
  </rv>
  <rv s="0">
    <fb>44883</fb>
    <v>0</v>
  </rv>
  <rv s="0">
    <fb>49.83</fb>
    <v>1</v>
  </rv>
  <rv s="0">
    <fb>49.34</fb>
    <v>1</v>
  </rv>
  <rv s="0">
    <fb>815382</fb>
    <v>2</v>
  </rv>
  <rv s="0">
    <fb>541.79999999999995</fb>
    <v>1</v>
  </rv>
  <rv s="0">
    <fb>546.29999999999995</fb>
    <v>1</v>
  </rv>
  <rv s="0">
    <fb>225384</fb>
    <v>2</v>
  </rv>
  <rv s="0">
    <fb>44886</fb>
    <v>0</v>
  </rv>
  <rv s="0">
    <fb>48.36</fb>
    <v>1</v>
  </rv>
  <rv s="0">
    <fb>49.56</fb>
    <v>1</v>
  </rv>
  <rv s="0">
    <fb>47.85</fb>
    <v>1</v>
  </rv>
  <rv s="0">
    <fb>684195</fb>
    <v>2</v>
  </rv>
  <rv s="0">
    <fb>549.79999999999995</fb>
    <v>1</v>
  </rv>
  <rv s="0">
    <fb>542.70000000000005</fb>
    <v>1</v>
  </rv>
  <rv s="0">
    <fb>173255</fb>
    <v>2</v>
  </rv>
  <rv s="0">
    <fb>44887</fb>
    <v>0</v>
  </rv>
  <rv s="0">
    <fb>48.47</fb>
    <v>1</v>
  </rv>
  <rv s="0">
    <fb>47.43</fb>
    <v>1</v>
  </rv>
  <rv s="0">
    <fb>478140</fb>
    <v>2</v>
  </rv>
  <rv s="0">
    <fb>252240</fb>
    <v>2</v>
  </rv>
  <rv s="0">
    <fb>44888</fb>
    <v>0</v>
  </rv>
  <rv s="0">
    <fb>48.29</fb>
    <v>1</v>
  </rv>
  <rv s="0">
    <fb>557018</fb>
    <v>2</v>
  </rv>
  <rv s="0">
    <fb>537.6</fb>
    <v>1</v>
  </rv>
  <rv s="0">
    <fb>146116</fb>
    <v>2</v>
  </rv>
  <rv s="0">
    <fb>44889</fb>
    <v>0</v>
  </rv>
  <rv s="0">
    <fb>47.55</fb>
    <v>1</v>
  </rv>
  <rv s="0">
    <fb>482235</fb>
    <v>2</v>
  </rv>
  <rv s="0">
    <fb>551.1</fb>
    <v>1</v>
  </rv>
  <rv s="0">
    <fb>544.20000000000005</fb>
    <v>1</v>
  </rv>
  <rv s="0">
    <fb>541.20000000000005</fb>
    <v>1</v>
  </rv>
  <rv s="0">
    <fb>273183</fb>
    <v>2</v>
  </rv>
  <rv s="0">
    <fb>44890</fb>
    <v>0</v>
  </rv>
  <rv s="0">
    <fb>416514</fb>
    <v>2</v>
  </rv>
  <rv s="0">
    <fb>549.6</fb>
    <v>1</v>
  </rv>
  <rv s="0">
    <fb>148038</fb>
    <v>2</v>
  </rv>
  <rv s="0">
    <fb>44893</fb>
    <v>0</v>
  </rv>
  <rv s="0">
    <fb>47.32</fb>
    <v>1</v>
  </rv>
  <rv s="0">
    <fb>564456</fb>
    <v>2</v>
  </rv>
  <rv s="0">
    <fb>542.9</fb>
    <v>1</v>
  </rv>
  <rv s="0">
    <fb>549.5</fb>
    <v>1</v>
  </rv>
  <rv s="0">
    <fb>167434</fb>
    <v>2</v>
  </rv>
  <rv s="0">
    <fb>44894</fb>
    <v>0</v>
  </rv>
  <rv s="0">
    <fb>591874</fb>
    <v>2</v>
  </rv>
  <rv s="0">
    <fb>546.1</fb>
    <v>1</v>
  </rv>
  <rv s="0">
    <fb>196711</fb>
    <v>2</v>
  </rv>
  <rv s="0">
    <fb>44895</fb>
    <v>0</v>
  </rv>
  <rv s="0">
    <fb>49.05</fb>
    <v>1</v>
  </rv>
  <rv s="0">
    <fb>48.16</fb>
    <v>1</v>
  </rv>
  <rv s="0">
    <fb>1342195</fb>
    <v>2</v>
  </rv>
  <rv s="0">
    <fb>550.4</fb>
    <v>1</v>
  </rv>
  <rv s="0">
    <fb>132748</fb>
    <v>2</v>
  </rv>
  <rv s="0">
    <fb>44896</fb>
    <v>0</v>
  </rv>
  <rv s="0">
    <fb>50.34</fb>
    <v>1</v>
  </rv>
  <rv s="0">
    <fb>803165</fb>
    <v>2</v>
  </rv>
  <rv s="0">
    <fb>545.29999999999995</fb>
    <v>1</v>
  </rv>
  <rv s="0">
    <fb>152949</fb>
    <v>2</v>
  </rv>
  <rv s="0">
    <fb>44897</fb>
    <v>0</v>
  </rv>
  <rv s="0">
    <fb>48.27</fb>
    <v>1</v>
  </rv>
  <rv s="0">
    <fb>995957</fb>
    <v>2</v>
  </rv>
  <rv s="0">
    <fb>538.20000000000005</fb>
    <v>1</v>
  </rv>
  <rv s="0">
    <fb>160886</fb>
    <v>2</v>
  </rv>
  <rv s="0">
    <fb>44900</fb>
    <v>0</v>
  </rv>
  <rv s="0">
    <fb>49.25</fb>
    <v>1</v>
  </rv>
  <rv s="0">
    <fb>48.19</fb>
    <v>1</v>
  </rv>
  <rv s="0">
    <fb>554627</fb>
    <v>2</v>
  </rv>
  <rv s="0">
    <fb>216690</fb>
    <v>2</v>
  </rv>
  <rv s="0">
    <fb>44901</fb>
    <v>0</v>
  </rv>
  <rv s="0">
    <fb>47.17</fb>
    <v>1</v>
  </rv>
  <rv s="0">
    <fb>791018</fb>
    <v>2</v>
  </rv>
  <rv s="0">
    <fb>555.70000000000005</fb>
    <v>1</v>
  </rv>
  <rv s="0">
    <fb>387048</fb>
    <v>2</v>
  </rv>
  <rv s="0">
    <fb>44902</fb>
    <v>0</v>
  </rv>
  <rv s="0">
    <fb>46.98</fb>
    <v>1</v>
  </rv>
  <rv s="0">
    <fb>494388</fb>
    <v>2</v>
  </rv>
  <rv s="0">
    <fb>567.1</fb>
    <v>1</v>
  </rv>
  <rv s="0">
    <fb>563</fb>
    <v>1</v>
  </rv>
  <rv s="0">
    <fb>171799</fb>
    <v>2</v>
  </rv>
  <rv s="0">
    <fb>44903</fb>
    <v>0</v>
  </rv>
  <rv s="0">
    <fb>573354</fb>
    <v>2</v>
  </rv>
  <rv s="0">
    <fb>566.29999999999995</fb>
    <v>1</v>
  </rv>
  <rv s="0">
    <fb>209701</fb>
    <v>2</v>
  </rv>
  <rv s="0">
    <fb>44904</fb>
    <v>0</v>
  </rv>
  <rv s="0">
    <fb>779194</fb>
    <v>2</v>
  </rv>
  <rv s="0">
    <fb>546.20000000000005</fb>
    <v>1</v>
  </rv>
  <rv s="0">
    <fb>203672</fb>
    <v>2</v>
  </rv>
  <rv s="0">
    <fb>44907</fb>
    <v>0</v>
  </rv>
  <rv s="0">
    <fb>618971</fb>
    <v>2</v>
  </rv>
  <rv s="0">
    <fb>544.9</fb>
    <v>1</v>
  </rv>
  <rv s="0">
    <fb>154794</fb>
    <v>2</v>
  </rv>
  <rv s="0">
    <fb>44908</fb>
    <v>0</v>
  </rv>
  <rv s="0">
    <fb>1144836</fb>
    <v>2</v>
  </rv>
  <rv s="0">
    <fb>522.6</fb>
    <v>1</v>
  </rv>
  <rv s="0">
    <fb>316000</fb>
    <v>2</v>
  </rv>
  <rv s="0">
    <fb>44909</fb>
    <v>0</v>
  </rv>
  <rv s="0">
    <fb>519106</fb>
    <v>2</v>
  </rv>
  <rv s="0">
    <fb>228464</fb>
    <v>2</v>
  </rv>
  <rv s="0">
    <fb>44910</fb>
    <v>0</v>
  </rv>
  <rv s="0">
    <fb>1043622</fb>
    <v>2</v>
  </rv>
  <rv s="0">
    <fb>528.20000000000005</fb>
    <v>1</v>
  </rv>
  <rv s="0">
    <fb>519.20000000000005</fb>
    <v>1</v>
  </rv>
  <rv s="0">
    <fb>187361</fb>
    <v>2</v>
  </rv>
  <rv s="0">
    <fb>44911</fb>
    <v>0</v>
  </rv>
  <rv s="0">
    <fb>49.19</fb>
    <v>1</v>
  </rv>
  <rv s="0">
    <fb>47.77</fb>
    <v>1</v>
  </rv>
  <rv s="0">
    <fb>1243481</fb>
    <v>2</v>
  </rv>
  <rv s="0">
    <fb>516.1</fb>
    <v>1</v>
  </rv>
  <rv s="0">
    <fb>218403</fb>
    <v>2</v>
  </rv>
  <rv s="0">
    <fb>44914</fb>
    <v>0</v>
  </rv>
  <rv s="0">
    <fb>49.49</fb>
    <v>1</v>
  </rv>
  <rv s="0">
    <fb>538935</fb>
    <v>2</v>
  </rv>
  <rv s="0">
    <fb>524</fb>
    <v>1</v>
  </rv>
  <rv s="0">
    <fb>522.1</fb>
    <v>1</v>
  </rv>
  <rv s="0">
    <fb>246781</fb>
    <v>2</v>
  </rv>
  <rv s="0">
    <fb>44915</fb>
    <v>0</v>
  </rv>
  <rv s="0">
    <fb>47.59</fb>
    <v>1</v>
  </rv>
  <rv s="0">
    <fb>47.73</fb>
    <v>1</v>
  </rv>
  <rv s="0">
    <fb>552077</fb>
    <v>2</v>
  </rv>
  <rv s="0">
    <fb>524.70000000000005</fb>
    <v>1</v>
  </rv>
  <rv s="0">
    <fb>517.4</fb>
    <v>1</v>
  </rv>
  <rv s="0">
    <fb>195862</fb>
    <v>2</v>
  </rv>
  <rv s="0">
    <fb>44916</fb>
    <v>0</v>
  </rv>
  <rv s="0">
    <fb>548697</fb>
    <v>2</v>
  </rv>
  <rv s="0">
    <fb>512.70000000000005</fb>
    <v>1</v>
  </rv>
  <rv s="0">
    <fb>462629</fb>
    <v>2</v>
  </rv>
  <rv s="0">
    <fb>44917</fb>
    <v>0</v>
  </rv>
  <rv s="0">
    <fb>443168</fb>
    <v>2</v>
  </rv>
  <rv s="0">
    <fb>491.05</fb>
    <v>1</v>
  </rv>
  <rv s="0">
    <fb>493.4</fb>
    <v>1</v>
  </rv>
  <rv s="0">
    <fb>481.15</fb>
    <v>1</v>
  </rv>
  <rv s="0">
    <fb>418116</fb>
    <v>2</v>
  </rv>
  <rv s="0">
    <fb>44918</fb>
    <v>0</v>
  </rv>
  <rv s="0">
    <fb>48.11</fb>
    <v>1</v>
  </rv>
  <rv s="0">
    <fb>332804</fb>
    <v>2</v>
  </rv>
  <rv s="0">
    <fb>489.75</fb>
    <v>1</v>
  </rv>
  <rv s="0">
    <fb>171059</fb>
    <v>2</v>
  </rv>
  <rv s="0">
    <fb>44922</fb>
    <v>0</v>
  </rv>
  <rv s="0">
    <fb>48.59</fb>
    <v>1</v>
  </rv>
  <rv s="0">
    <fb>546789</fb>
    <v>2</v>
  </rv>
  <rv s="0">
    <fb>464.4</fb>
    <v>1</v>
  </rv>
  <rv s="0">
    <fb>287111</fb>
    <v>2</v>
  </rv>
  <rv s="0">
    <fb>44923</fb>
    <v>0</v>
  </rv>
  <rv s="0">
    <fb>353563</fb>
    <v>2</v>
  </rv>
  <rv s="0">
    <fb>481.35</fb>
    <v>1</v>
  </rv>
  <rv s="0">
    <fb>471.85</fb>
    <v>1</v>
  </rv>
  <rv s="0">
    <fb>482.7</fb>
    <v>1</v>
  </rv>
  <rv s="0">
    <fb>471.55</fb>
    <v>1</v>
  </rv>
  <rv s="0">
    <fb>233646</fb>
    <v>2</v>
  </rv>
  <rv s="0">
    <fb>44924</fb>
    <v>0</v>
  </rv>
  <rv s="0">
    <fb>304821</fb>
    <v>2</v>
  </rv>
  <rv s="0">
    <fb>475.1</fb>
    <v>1</v>
  </rv>
  <rv s="0">
    <fb>472.15</fb>
    <v>1</v>
  </rv>
  <rv s="0">
    <fb>184295</fb>
    <v>2</v>
  </rv>
  <rv s="0">
    <fb>44925</fb>
    <v>0</v>
  </rv>
  <rv s="0">
    <fb>307135</fb>
    <v>2</v>
  </rv>
  <rv s="0">
    <fb>471.95</fb>
    <v>1</v>
  </rv>
  <rv s="0">
    <fb>475.6</fb>
    <v>1</v>
  </rv>
  <rv s="0">
    <fb>475.95</fb>
    <v>1</v>
  </rv>
  <rv s="0">
    <fb>99896</fb>
    <v>2</v>
  </rv>
  <rv s="0">
    <fb>44928</fb>
    <v>0</v>
  </rv>
  <rv s="0">
    <fb>434995</fb>
    <v>2</v>
  </rv>
  <rv s="0">
    <fb>478.5</fb>
    <v>1</v>
  </rv>
  <rv s="0">
    <fb>482.95</fb>
    <v>1</v>
  </rv>
  <rv s="0">
    <fb>475.8</fb>
    <v>1</v>
  </rv>
  <rv s="0">
    <fb>121277</fb>
    <v>2</v>
  </rv>
  <rv s="0">
    <fb>44929</fb>
    <v>0</v>
  </rv>
  <rv s="0">
    <fb>646629</fb>
    <v>2</v>
  </rv>
  <rv s="0">
    <fb>476.3</fb>
    <v>1</v>
  </rv>
  <rv s="0">
    <fb>480.15</fb>
    <v>1</v>
  </rv>
  <rv s="0">
    <fb>484.05</fb>
    <v>1</v>
  </rv>
  <rv s="0">
    <fb>475.3</fb>
    <v>1</v>
  </rv>
  <rv s="0">
    <fb>107925</fb>
    <v>2</v>
  </rv>
  <rv s="0">
    <fb>44930</fb>
    <v>0</v>
  </rv>
  <rv s="0">
    <fb>556271</fb>
    <v>2</v>
  </rv>
  <rv s="0">
    <fb>482.6</fb>
    <v>1</v>
  </rv>
  <rv s="0">
    <fb>483.25</fb>
    <v>1</v>
  </rv>
  <rv s="0">
    <fb>132562</fb>
    <v>2</v>
  </rv>
  <rv s="0">
    <fb>44931</fb>
    <v>0</v>
  </rv>
  <rv s="0">
    <fb>497373</fb>
    <v>2</v>
  </rv>
  <rv s="0">
    <fb>479.6</fb>
    <v>1</v>
  </rv>
  <rv s="0">
    <fb>481.1</fb>
    <v>1</v>
  </rv>
  <rv s="0">
    <fb>143340</fb>
    <v>2</v>
  </rv>
  <rv s="0">
    <fb>44932</fb>
    <v>0</v>
  </rv>
  <rv s="0">
    <fb>468584</fb>
    <v>2</v>
  </rv>
  <rv s="0">
    <fb>478.05</fb>
    <v>1</v>
  </rv>
  <rv s="0">
    <fb>122062</fb>
    <v>2</v>
  </rv>
  <rv s="0">
    <fb>44935</fb>
    <v>0</v>
  </rv>
  <rv s="0">
    <fb>695389</fb>
    <v>2</v>
  </rv>
  <rv s="0">
    <fb>484</fb>
    <v>1</v>
  </rv>
  <rv s="0">
    <fb>225411</fb>
    <v>2</v>
  </rv>
  <rv s="0">
    <fb>44936</fb>
    <v>0</v>
  </rv>
  <rv s="0">
    <fb>52.42</fb>
    <v>1</v>
  </rv>
  <rv s="0">
    <fb>654537</fb>
    <v>2</v>
  </rv>
  <rv s="0">
    <fb>491.5</fb>
    <v>1</v>
  </rv>
  <rv s="0">
    <fb>271538</fb>
    <v>2</v>
  </rv>
  <rv s="0">
    <fb>44937</fb>
    <v>0</v>
  </rv>
  <rv s="0">
    <fb>53.14</fb>
    <v>1</v>
  </rv>
  <rv s="0">
    <fb>53.94</fb>
    <v>1</v>
  </rv>
  <rv s="0">
    <fb>711108</fb>
    <v>2</v>
  </rv>
  <rv s="0">
    <fb>505.7</fb>
    <v>1</v>
  </rv>
  <rv s="0">
    <fb>192973</fb>
    <v>2</v>
  </rv>
  <rv s="0">
    <fb>44938</fb>
    <v>0</v>
  </rv>
  <rv s="0">
    <fb>703327</fb>
    <v>2</v>
  </rv>
  <rv s="0">
    <fb>527.6</fb>
    <v>1</v>
  </rv>
  <rv s="0">
    <fb>527.70000000000005</fb>
    <v>1</v>
  </rv>
  <rv s="0">
    <fb>515.20000000000005</fb>
    <v>1</v>
  </rv>
  <rv s="0">
    <fb>190366</fb>
    <v>2</v>
  </rv>
  <rv s="0">
    <fb>44939</fb>
    <v>0</v>
  </rv>
  <rv s="0">
    <fb>54.98</fb>
    <v>1</v>
  </rv>
  <rv s="0">
    <fb>53.78</fb>
    <v>1</v>
  </rv>
  <rv s="0">
    <fb>944728</fb>
    <v>2</v>
  </rv>
  <rv s="0">
    <fb>526.5</fb>
    <v>1</v>
  </rv>
  <rv s="0">
    <fb>205627</fb>
    <v>2</v>
  </rv>
  <rv s="0">
    <fb>44942</fb>
    <v>0</v>
  </rv>
  <rv s="0">
    <fb>416752</fb>
    <v>2</v>
  </rv>
  <rv s="0">
    <fb>525.29999999999995</fb>
    <v>1</v>
  </rv>
  <rv s="0">
    <fb>526.20000000000005</fb>
    <v>1</v>
  </rv>
  <rv s="0">
    <fb>516.6</fb>
    <v>1</v>
  </rv>
  <rv s="0">
    <fb>189877</fb>
    <v>2</v>
  </rv>
  <rv s="0">
    <fb>44943</fb>
    <v>0</v>
  </rv>
  <rv s="0">
    <fb>54.84</fb>
    <v>1</v>
  </rv>
  <rv s="0">
    <fb>626436</fb>
    <v>2</v>
  </rv>
  <rv s="0">
    <fb>312461</fb>
    <v>2</v>
  </rv>
  <rv s="0">
    <fb>44944</fb>
    <v>0</v>
  </rv>
  <rv s="0">
    <fb>56.26</fb>
    <v>1</v>
  </rv>
  <rv s="0">
    <fb>55.92</fb>
    <v>1</v>
  </rv>
  <rv s="0">
    <fb>703814</fb>
    <v>2</v>
  </rv>
  <rv s="0">
    <fb>274993</fb>
    <v>2</v>
  </rv>
  <rv s="0">
    <fb>44945</fb>
    <v>0</v>
  </rv>
  <rv s="0">
    <fb>748242</fb>
    <v>2</v>
  </rv>
  <rv s="0">
    <fb>563.6</fb>
    <v>1</v>
  </rv>
  <rv s="0">
    <fb>564.70000000000005</fb>
    <v>1</v>
  </rv>
  <rv s="0">
    <fb>202701</fb>
    <v>2</v>
  </rv>
  <rv s="0">
    <fb>44946</fb>
    <v>0</v>
  </rv>
  <rv s="0">
    <fb>55.68</fb>
    <v>1</v>
  </rv>
  <rv s="0">
    <fb>56.38</fb>
    <v>1</v>
  </rv>
  <rv s="0">
    <fb>460398</fb>
    <v>2</v>
  </rv>
  <rv s="0">
    <fb>560.6</fb>
    <v>1</v>
  </rv>
  <rv s="0">
    <fb>562.9</fb>
    <v>1</v>
  </rv>
  <rv s="0">
    <fb>132828</fb>
    <v>2</v>
  </rv>
  <rv s="0">
    <fb>44949</fb>
    <v>0</v>
  </rv>
  <rv s="0">
    <fb>415843</fb>
    <v>2</v>
  </rv>
  <rv s="0">
    <fb>205795</fb>
    <v>2</v>
  </rv>
  <rv s="0">
    <fb>44950</fb>
    <v>0</v>
  </rv>
  <rv s="0">
    <fb>56.52</fb>
    <v>1</v>
  </rv>
  <rv s="0">
    <fb>55.86</fb>
    <v>1</v>
  </rv>
  <rv s="0">
    <fb>434162</fb>
    <v>2</v>
  </rv>
  <rv s="0">
    <fb>543.70000000000005</fb>
    <v>1</v>
  </rv>
  <rv s="0">
    <fb>553.6</fb>
    <v>1</v>
  </rv>
  <rv s="0">
    <fb>252830</fb>
    <v>2</v>
  </rv>
  <rv s="0">
    <fb>44951</fb>
    <v>0</v>
  </rv>
  <rv s="0">
    <fb>56.28</fb>
    <v>1</v>
  </rv>
  <rv s="0">
    <fb>373569</fb>
    <v>2</v>
  </rv>
  <rv s="0">
    <fb>542.29999999999995</fb>
    <v>1</v>
  </rv>
  <rv s="0">
    <fb>528.5</fb>
    <v>1</v>
  </rv>
  <rv s="0">
    <fb>266519</fb>
    <v>2</v>
  </rv>
  <rv s="0">
    <fb>44952</fb>
    <v>0</v>
  </rv>
  <rv s="0">
    <fb>56.94</fb>
    <v>1</v>
  </rv>
  <rv s="0">
    <fb>448669</fb>
    <v>2</v>
  </rv>
  <rv s="0">
    <fb>536.5</fb>
    <v>1</v>
  </rv>
  <rv s="0">
    <fb>193446</fb>
    <v>2</v>
  </rv>
  <rv s="0">
    <fb>44953</fb>
    <v>0</v>
  </rv>
  <rv s="0">
    <fb>55.82</fb>
    <v>1</v>
  </rv>
  <rv s="0">
    <fb>1014541</fb>
    <v>2</v>
  </rv>
  <rv s="0">
    <fb>537.29999999999995</fb>
    <v>1</v>
  </rv>
  <rv s="0">
    <fb>534.79999999999995</fb>
    <v>1</v>
  </rv>
  <rv s="0">
    <fb>159581</fb>
    <v>2</v>
  </rv>
  <rv s="0">
    <fb>44956</fb>
    <v>0</v>
  </rv>
  <rv s="0">
    <fb>646842</fb>
    <v>2</v>
  </rv>
  <rv s="0">
    <fb>538.79999999999995</fb>
    <v>1</v>
  </rv>
  <rv s="0">
    <fb>177894</fb>
    <v>2</v>
  </rv>
  <rv s="0">
    <fb>44957</fb>
    <v>0</v>
  </rv>
  <rv s="0">
    <fb>56.16</fb>
    <v>1</v>
  </rv>
  <rv s="0">
    <fb>584322</fb>
    <v>2</v>
  </rv>
  <rv s="0">
    <fb>179786</fb>
    <v>2</v>
  </rv>
  <rv s="0">
    <fb>44958</fb>
    <v>0</v>
  </rv>
  <rv s="0">
    <fb>56.82</fb>
    <v>1</v>
  </rv>
  <rv s="0">
    <fb>580522</fb>
    <v>2</v>
  </rv>
  <rv s="0">
    <fb>198378</fb>
    <v>2</v>
  </rv>
  <rv s="0">
    <fb>44959</fb>
    <v>0</v>
  </rv>
  <rv s="0">
    <fb>58.52</fb>
    <v>1</v>
  </rv>
  <rv s="0">
    <fb>940594</fb>
    <v>2</v>
  </rv>
  <rv s="0">
    <fb>561.5</fb>
    <v>1</v>
  </rv>
  <rv s="0">
    <fb>539.5</fb>
    <v>1</v>
  </rv>
  <rv s="0">
    <fb>236164</fb>
    <v>2</v>
  </rv>
  <rv s="0">
    <fb>44960</fb>
    <v>0</v>
  </rv>
  <rv s="0">
    <fb>56.92</fb>
    <v>1</v>
  </rv>
  <rv s="0">
    <fb>1037162</fb>
    <v>2</v>
  </rv>
  <rv s="0">
    <fb>550.5</fb>
    <v>1</v>
  </rv>
  <rv s="0">
    <fb>216686</fb>
    <v>2</v>
  </rv>
  <rv s="0">
    <fb>44963</fb>
    <v>0</v>
  </rv>
  <rv s="0">
    <fb>1071004</fb>
    <v>2</v>
  </rv>
  <rv s="0">
    <fb>205899</fb>
    <v>2</v>
  </rv>
  <rv s="0">
    <fb>44964</fb>
    <v>0</v>
  </rv>
  <rv s="0">
    <fb>454977</fb>
    <v>2</v>
  </rv>
  <rv s="0">
    <fb>572.6</fb>
    <v>1</v>
  </rv>
  <rv s="0">
    <fb>562.20000000000005</fb>
    <v>1</v>
  </rv>
  <rv s="0">
    <fb>153762</fb>
    <v>2</v>
  </rv>
  <rv s="0">
    <fb>44965</fb>
    <v>0</v>
  </rv>
  <rv s="0">
    <fb>654307</fb>
    <v>2</v>
  </rv>
  <rv s="0">
    <fb>572.29999999999995</fb>
    <v>1</v>
  </rv>
  <rv s="0">
    <fb>596.20000000000005</fb>
    <v>1</v>
  </rv>
  <rv s="0">
    <fb>419585</fb>
    <v>2</v>
  </rv>
  <rv s="0">
    <fb>44966</fb>
    <v>0</v>
  </rv>
  <rv s="0">
    <fb>600735</fb>
    <v>2</v>
  </rv>
  <rv s="0">
    <fb>598.6</fb>
    <v>1</v>
  </rv>
  <rv s="0">
    <fb>283741</fb>
    <v>2</v>
  </rv>
  <rv s="0">
    <fb>44967</fb>
    <v>0</v>
  </rv>
  <rv s="0">
    <fb>55.96</fb>
    <v>1</v>
  </rv>
  <rv s="0">
    <fb>909638</fb>
    <v>2</v>
  </rv>
  <rv s="0">
    <fb>594.1</fb>
    <v>1</v>
  </rv>
  <rv s="0">
    <fb>238965</fb>
    <v>2</v>
  </rv>
  <rv s="0">
    <fb>44970</fb>
    <v>0</v>
  </rv>
  <rv s="0">
    <fb>342664</fb>
    <v>2</v>
  </rv>
  <rv s="0">
    <fb>134400</fb>
    <v>2</v>
  </rv>
  <rv s="0">
    <fb>44971</fb>
    <v>0</v>
  </rv>
  <rv s="0">
    <fb>543033</fb>
    <v>2</v>
  </rv>
  <rv s="0">
    <fb>567.9</fb>
    <v>1</v>
  </rv>
  <rv s="0">
    <fb>199318</fb>
    <v>2</v>
  </rv>
  <rv s="0">
    <fb>44972</fb>
    <v>0</v>
  </rv>
  <rv s="0">
    <fb>780943</fb>
    <v>2</v>
  </rv>
  <rv s="0">
    <fb>583.9</fb>
    <v>1</v>
  </rv>
  <rv s="0">
    <fb>214076</fb>
    <v>2</v>
  </rv>
  <rv s="0">
    <fb>44973</fb>
    <v>0</v>
  </rv>
  <rv s="0">
    <fb>674759</fb>
    <v>2</v>
  </rv>
  <rv s="0">
    <fb>577.1</fb>
    <v>1</v>
  </rv>
  <rv s="0">
    <fb>317464</fb>
    <v>2</v>
  </rv>
  <rv s="0">
    <fb>44974</fb>
    <v>0</v>
  </rv>
  <rv s="0">
    <fb>57.84</fb>
    <v>1</v>
  </rv>
  <rv s="0">
    <fb>591017</fb>
    <v>2</v>
  </rv>
  <rv s="0">
    <fb>566.6</fb>
    <v>1</v>
  </rv>
  <rv s="0">
    <fb>569.4</fb>
    <v>1</v>
  </rv>
  <rv s="0">
    <fb>176362</fb>
    <v>2</v>
  </rv>
  <rv s="0">
    <fb>44977</fb>
    <v>0</v>
  </rv>
  <rv s="0">
    <fb>246305</fb>
    <v>2</v>
  </rv>
  <rv s="0">
    <fb>561.4</fb>
    <v>1</v>
  </rv>
  <rv s="0">
    <fb>218252</fb>
    <v>2</v>
  </rv>
  <rv s="0">
    <fb>44978</fb>
    <v>0</v>
  </rv>
  <rv s="0">
    <fb>56.64</fb>
    <v>1</v>
  </rv>
  <rv s="0">
    <fb>721037</fb>
    <v>2</v>
  </rv>
  <rv s="0">
    <fb>610404</fb>
    <v>2</v>
  </rv>
  <rv s="0">
    <fb>44979</fb>
    <v>0</v>
  </rv>
  <rv s="0">
    <fb>619799</fb>
    <v>2</v>
  </rv>
  <rv s="0">
    <fb>601.1</fb>
    <v>1</v>
  </rv>
  <rv s="0">
    <fb>444228</fb>
    <v>2</v>
  </rv>
  <rv s="0">
    <fb>44980</fb>
    <v>0</v>
  </rv>
  <rv s="0">
    <fb>58.26</fb>
    <v>1</v>
  </rv>
  <rv s="0">
    <fb>59.16</fb>
    <v>1</v>
  </rv>
  <rv s="0">
    <fb>598781</fb>
    <v>2</v>
  </rv>
  <rv s="0">
    <fb>590.20000000000005</fb>
    <v>1</v>
  </rv>
  <rv s="0">
    <fb>578.6</fb>
    <v>1</v>
  </rv>
  <rv s="0">
    <fb>252056</fb>
    <v>2</v>
  </rv>
  <rv s="0">
    <fb>44981</fb>
    <v>0</v>
  </rv>
  <rv s="0">
    <fb>1020334</fb>
    <v>2</v>
  </rv>
  <rv s="0">
    <fb>129526</fb>
    <v>2</v>
  </rv>
  <rv s="0">
    <fb>44984</fb>
    <v>0</v>
  </rv>
  <rv s="0">
    <fb>513225</fb>
    <v>2</v>
  </rv>
  <rv s="0">
    <fb>588.70000000000005</fb>
    <v>1</v>
  </rv>
  <rv s="0">
    <fb>592.4</fb>
    <v>1</v>
  </rv>
  <rv s="0">
    <fb>223424</fb>
    <v>2</v>
  </rv>
  <rv s="0">
    <fb>44985</fb>
    <v>0</v>
  </rv>
  <rv s="0">
    <fb>58.46</fb>
    <v>1</v>
  </rv>
  <rv s="0">
    <fb>1011884</fb>
    <v>2</v>
  </rv>
  <rv s="0">
    <fb>582.1</fb>
    <v>1</v>
  </rv>
  <rv s="0">
    <fb>583.5</fb>
    <v>1</v>
  </rv>
  <rv s="0">
    <fb>182400</fb>
    <v>2</v>
  </rv>
  <rv s="0">
    <fb>44986</fb>
    <v>0</v>
  </rv>
  <rv s="0">
    <fb>61</fb>
    <v>1</v>
  </rv>
  <rv s="0">
    <fb>59.52</fb>
    <v>1</v>
  </rv>
  <rv s="0">
    <fb>2838361</fb>
    <v>2</v>
  </rv>
  <rv s="0">
    <fb>44987</fb>
    <v>0</v>
  </rv>
  <rv s="0">
    <fb>58.94</fb>
    <v>1</v>
  </rv>
  <rv s="0">
    <fb>60.46</fb>
    <v>1</v>
  </rv>
  <rv s="0">
    <fb>1362141</fb>
    <v>2</v>
  </rv>
  <rv s="0">
    <fb>553.79999999999995</fb>
    <v>1</v>
  </rv>
  <rv s="0">
    <fb>580.20000000000005</fb>
    <v>1</v>
  </rv>
  <rv s="0">
    <fb>332762</fb>
    <v>2</v>
  </rv>
  <rv s="0">
    <fb>44988</fb>
    <v>0</v>
  </rv>
  <rv s="0">
    <fb>60.78</fb>
    <v>1</v>
  </rv>
  <rv s="0">
    <fb>61.18</fb>
    <v>1</v>
  </rv>
  <rv s="0">
    <fb>60.08</fb>
    <v>1</v>
  </rv>
  <rv s="0">
    <fb>590944</fb>
    <v>2</v>
  </rv>
  <rv s="0">
    <fb>182816</fb>
    <v>2</v>
  </rv>
  <rv s="0">
    <fb>44991</fb>
    <v>0</v>
  </rv>
  <rv s="0">
    <fb>60.56</fb>
    <v>1</v>
  </rv>
  <rv s="0">
    <fb>61.48</fb>
    <v>1</v>
  </rv>
  <rv s="0">
    <fb>61.7</fb>
    <v>1</v>
  </rv>
  <rv s="0">
    <fb>510846</fb>
    <v>2</v>
  </rv>
  <rv s="0">
    <fb>196243</fb>
    <v>2</v>
  </rv>
  <rv s="0">
    <fb>44992</fb>
    <v>0</v>
  </rv>
  <rv s="0">
    <fb>61.54</fb>
    <v>1</v>
  </rv>
  <rv s="0">
    <fb>59.92</fb>
    <v>1</v>
  </rv>
  <rv s="0">
    <fb>577451</fb>
    <v>2</v>
  </rv>
  <rv s="0">
    <fb>235209</fb>
    <v>2</v>
  </rv>
  <rv s="0">
    <fb>44993</fb>
    <v>0</v>
  </rv>
  <rv s="0">
    <fb>60.6</fb>
    <v>1</v>
  </rv>
  <rv s="0">
    <fb>557220</fb>
    <v>2</v>
  </rv>
  <rv s="0">
    <fb>571.70000000000005</fb>
    <v>1</v>
  </rv>
  <rv s="0">
    <fb>197557</fb>
    <v>2</v>
  </rv>
  <rv s="0">
    <fb>44994</fb>
    <v>0</v>
  </rv>
  <rv s="0">
    <fb>59.78</fb>
    <v>1</v>
  </rv>
  <rv s="0">
    <fb>60.84</fb>
    <v>1</v>
  </rv>
  <rv s="0">
    <fb>622117</fb>
    <v>2</v>
  </rv>
  <rv s="0">
    <fb>219454</fb>
    <v>2</v>
  </rv>
  <rv s="0">
    <fb>44995</fb>
    <v>0</v>
  </rv>
  <rv s="0">
    <fb>60.28</fb>
    <v>1</v>
  </rv>
  <rv s="0">
    <fb>858915</fb>
    <v>2</v>
  </rv>
  <rv s="0">
    <fb>578.9</fb>
    <v>1</v>
  </rv>
  <rv s="0">
    <fb>585.20000000000005</fb>
    <v>1</v>
  </rv>
  <rv s="0">
    <fb>575.9</fb>
    <v>1</v>
  </rv>
  <rv s="0">
    <fb>140231</fb>
    <v>2</v>
  </rv>
  <rv s="0">
    <fb>44998</fb>
    <v>0</v>
  </rv>
  <rv s="0">
    <fb>690414</fb>
    <v>2</v>
  </rv>
  <rv s="0">
    <fb>580.6</fb>
    <v>1</v>
  </rv>
  <rv s="0">
    <fb>170531</fb>
    <v>2</v>
  </rv>
  <rv s="0">
    <fb>44999</fb>
    <v>0</v>
  </rv>
  <rv s="0">
    <fb>60.48</fb>
    <v>1</v>
  </rv>
  <rv s="0">
    <fb>690822</fb>
    <v>2</v>
  </rv>
  <rv s="0">
    <fb>570.1</fb>
    <v>1</v>
  </rv>
  <rv s="0">
    <fb>182276</fb>
    <v>2</v>
  </rv>
  <rv s="0">
    <fb>45000</fb>
    <v>0</v>
  </rv>
  <rv s="0">
    <fb>60.3</fb>
    <v>1</v>
  </rv>
  <rv s="0">
    <fb>874520</fb>
    <v>2</v>
  </rv>
  <rv s="0">
    <fb>580.29999999999995</fb>
    <v>1</v>
  </rv>
  <rv s="0">
    <fb>115279</fb>
    <v>2</v>
  </rv>
  <rv s="0">
    <fb>45001</fb>
    <v>0</v>
  </rv>
  <rv s="0">
    <fb>59.86</fb>
    <v>1</v>
  </rv>
  <rv s="0">
    <fb>61.28</fb>
    <v>1</v>
  </rv>
  <rv s="0">
    <fb>799350</fb>
    <v>2</v>
  </rv>
  <rv s="0">
    <fb>205448</fb>
    <v>2</v>
  </rv>
  <rv s="0">
    <fb>45002</fb>
    <v>0</v>
  </rv>
  <rv s="0">
    <fb>59.58</fb>
    <v>1</v>
  </rv>
  <rv s="0">
    <fb>61.36</fb>
    <v>1</v>
  </rv>
  <rv s="0">
    <fb>1530627</fb>
    <v>2</v>
  </rv>
  <rv s="0">
    <fb>574</fb>
    <v>1</v>
  </rv>
  <rv s="0">
    <fb>305508</fb>
    <v>2</v>
  </rv>
  <rv s="0">
    <fb>45005</fb>
    <v>0</v>
  </rv>
  <rv s="0">
    <fb>699448</fb>
    <v>2</v>
  </rv>
  <rv s="0">
    <fb>265445</fb>
    <v>2</v>
  </rv>
  <rv s="0">
    <fb>45006</fb>
    <v>0</v>
  </rv>
  <rv s="0">
    <fb>60.94</fb>
    <v>1</v>
  </rv>
  <rv s="0">
    <fb>60.4</fb>
    <v>1</v>
  </rv>
  <rv s="0">
    <fb>608015</fb>
    <v>2</v>
  </rv>
  <rv s="0">
    <fb>347845</fb>
    <v>2</v>
  </rv>
  <rv s="0">
    <fb>45007</fb>
    <v>0</v>
  </rv>
  <rv s="0">
    <fb>60.86</fb>
    <v>1</v>
  </rv>
  <rv s="0">
    <fb>440222</fb>
    <v>2</v>
  </rv>
  <rv s="0">
    <fb>277487</fb>
    <v>2</v>
  </rv>
  <rv s="0">
    <fb>45008</fb>
    <v>0</v>
  </rv>
  <rv s="0">
    <fb>61.84</fb>
    <v>1</v>
  </rv>
  <rv s="0">
    <fb>60.76</fb>
    <v>1</v>
  </rv>
  <rv s="0">
    <fb>384125</fb>
    <v>2</v>
  </rv>
  <rv s="0">
    <fb>560.1</fb>
    <v>1</v>
  </rv>
  <rv s="0">
    <fb>544.5</fb>
    <v>1</v>
  </rv>
  <rv s="0">
    <fb>434586</fb>
    <v>2</v>
  </rv>
  <rv s="0">
    <fb>45009</fb>
    <v>0</v>
  </rv>
  <rv s="0">
    <fb>61.72</fb>
    <v>1</v>
  </rv>
  <rv s="0">
    <fb>537257</fb>
    <v>2</v>
  </rv>
  <rv s="0">
    <fb>536.6</fb>
    <v>1</v>
  </rv>
  <rv s="0">
    <fb>229123</fb>
    <v>2</v>
  </rv>
  <rv s="0">
    <fb>45012</fb>
    <v>0</v>
  </rv>
  <rv s="0">
    <fb>60.5</fb>
    <v>1</v>
  </rv>
  <rv s="0">
    <fb>355507</fb>
    <v>2</v>
  </rv>
  <rv s="0">
    <fb>192974</fb>
    <v>2</v>
  </rv>
  <rv s="0">
    <fb>45013</fb>
    <v>0</v>
  </rv>
  <rv s="0">
    <fb>61.32</fb>
    <v>1</v>
  </rv>
  <rv s="0">
    <fb>60.22</fb>
    <v>1</v>
  </rv>
  <rv s="0">
    <fb>268343</fb>
    <v>2</v>
  </rv>
  <rv s="0">
    <fb>567.29999999999995</fb>
    <v>1</v>
  </rv>
  <rv s="0">
    <fb>132355</fb>
    <v>2</v>
  </rv>
  <rv s="0">
    <fb>45014</fb>
    <v>0</v>
  </rv>
  <rv s="0">
    <fb>62.44</fb>
    <v>1</v>
  </rv>
  <rv s="0">
    <fb>61.14</fb>
    <v>1</v>
  </rv>
  <rv s="0">
    <fb>961724</fb>
    <v>2</v>
  </rv>
  <rv s="0">
    <fb>581.9</fb>
    <v>1</v>
  </rv>
  <rv s="0">
    <fb>167927</fb>
    <v>2</v>
  </rv>
  <rv s="0">
    <fb>45015</fb>
    <v>0</v>
  </rv>
  <rv s="0">
    <fb>62.52</fb>
    <v>1</v>
  </rv>
  <rv s="0">
    <fb>62.1</fb>
    <v>1</v>
  </rv>
  <rv s="0">
    <fb>484438</fb>
    <v>2</v>
  </rv>
  <rv s="0">
    <fb>568.79999999999995</fb>
    <v>1</v>
  </rv>
  <rv s="0">
    <fb>271234</fb>
    <v>2</v>
  </rv>
  <rv s="0">
    <fb>45016</fb>
    <v>0</v>
  </rv>
  <rv s="0">
    <fb>63.54</fb>
    <v>1</v>
  </rv>
  <rv s="0">
    <fb>62.92</fb>
    <v>1</v>
  </rv>
  <rv s="0">
    <fb>63.98</fb>
    <v>1</v>
  </rv>
  <rv s="0">
    <fb>697418</fb>
    <v>2</v>
  </rv>
  <rv s="0">
    <fb>139721</fb>
    <v>2</v>
  </rv>
  <rv s="0">
    <fb>45019</fb>
    <v>0</v>
  </rv>
  <rv s="0">
    <fb>63.7</fb>
    <v>1</v>
  </rv>
  <rv s="0">
    <fb>63.42</fb>
    <v>1</v>
  </rv>
  <rv s="0">
    <fb>63.06</fb>
    <v>1</v>
  </rv>
  <rv s="0">
    <fb>982460</fb>
    <v>2</v>
  </rv>
  <rv s="0">
    <fb>145842</fb>
    <v>2</v>
  </rv>
  <rv s="0">
    <fb>45020</fb>
    <v>0</v>
  </rv>
  <rv s="0">
    <fb>485886</fb>
    <v>2</v>
  </rv>
  <rv s="0">
    <fb>584.20000000000005</fb>
    <v>1</v>
  </rv>
  <rv s="0">
    <fb>590.29999999999995</fb>
    <v>1</v>
  </rv>
  <rv s="0">
    <fb>578.70000000000005</fb>
    <v>1</v>
  </rv>
  <rv s="0">
    <fb>177570</fb>
    <v>2</v>
  </rv>
  <rv s="0">
    <fb>45021</fb>
    <v>0</v>
  </rv>
  <rv s="0">
    <fb>663295</fb>
    <v>2</v>
  </rv>
  <rv s="0">
    <fb>590.6</fb>
    <v>1</v>
  </rv>
  <rv s="0">
    <fb>589.79999999999995</fb>
    <v>1</v>
  </rv>
  <rv s="0">
    <fb>206449</fb>
    <v>2</v>
  </rv>
  <rv s="0">
    <fb>45022</fb>
    <v>0</v>
  </rv>
  <rv s="0">
    <fb>63.26</fb>
    <v>1</v>
  </rv>
  <rv s="0">
    <fb>522060</fb>
    <v>2</v>
  </rv>
  <rv s="0">
    <fb>603.6</fb>
    <v>1</v>
  </rv>
  <rv s="0">
    <fb>221101</fb>
    <v>2</v>
  </rv>
  <rv s="0">
    <fb>45027</fb>
    <v>0</v>
  </rv>
  <rv s="0">
    <fb>637243</fb>
    <v>2</v>
  </rv>
  <rv s="0">
    <fb>599.6</fb>
    <v>1</v>
  </rv>
  <rv s="0">
    <fb>602.6</fb>
    <v>1</v>
  </rv>
  <rv s="0">
    <fb>154326</fb>
    <v>2</v>
  </rv>
  <rv s="0">
    <fb>45028</fb>
    <v>0</v>
  </rv>
  <rv s="0">
    <fb>62.98</fb>
    <v>1</v>
  </rv>
  <rv s="0">
    <fb>63.14</fb>
    <v>1</v>
  </rv>
  <rv s="0">
    <fb>415409</fb>
    <v>2</v>
  </rv>
  <rv s="0">
    <fb>182076</fb>
    <v>2</v>
  </rv>
  <rv s="0">
    <fb>45029</fb>
    <v>0</v>
  </rv>
  <rv s="0">
    <fb>64.48</fb>
    <v>1</v>
  </rv>
  <rv s="0">
    <fb>64.36</fb>
    <v>1</v>
  </rv>
  <rv s="0">
    <fb>1108560</fb>
    <v>2</v>
  </rv>
  <rv s="0">
    <fb>581.70000000000005</fb>
    <v>1</v>
  </rv>
  <rv s="0">
    <fb>251242</fb>
    <v>2</v>
  </rv>
  <rv s="0">
    <fb>45030</fb>
    <v>0</v>
  </rv>
  <rv s="0">
    <fb>66.08</fb>
    <v>1</v>
  </rv>
  <rv s="0">
    <fb>66.3</fb>
    <v>1</v>
  </rv>
  <rv s="0">
    <fb>606943</fb>
    <v>2</v>
  </rv>
  <rv s="0">
    <fb>251399</fb>
    <v>2</v>
  </rv>
  <rv s="0">
    <fb>45033</fb>
    <v>0</v>
  </rv>
  <rv s="0">
    <fb>64.64</fb>
    <v>1</v>
  </rv>
  <rv s="0">
    <fb>65.86</fb>
    <v>1</v>
  </rv>
  <rv s="0">
    <fb>446302</fb>
    <v>2</v>
  </rv>
  <rv s="0">
    <fb>559.1</fb>
    <v>1</v>
  </rv>
  <rv s="0">
    <fb>554.5</fb>
    <v>1</v>
  </rv>
  <rv s="0">
    <fb>229543</fb>
    <v>2</v>
  </rv>
  <rv s="0">
    <fb>45034</fb>
    <v>0</v>
  </rv>
  <rv s="0">
    <fb>64.900000000000006</fb>
    <v>1</v>
  </rv>
  <rv s="0">
    <fb>470065</fb>
    <v>2</v>
  </rv>
  <rv s="0">
    <fb>564.4</fb>
    <v>1</v>
  </rv>
  <rv s="0">
    <fb>552.5</fb>
    <v>1</v>
  </rv>
  <rv s="0">
    <fb>134435</fb>
    <v>2</v>
  </rv>
  <rv s="0">
    <fb>45035</fb>
    <v>0</v>
  </rv>
  <rv s="0">
    <fb>65.92</fb>
    <v>1</v>
  </rv>
  <rv s="0">
    <fb>65.319999999999993</fb>
    <v>1</v>
  </rv>
  <rv s="0">
    <fb>404022</fb>
    <v>2</v>
  </rv>
  <rv s="0">
    <fb>237138</fb>
    <v>2</v>
  </rv>
  <rv s="0">
    <fb>45036</fb>
    <v>0</v>
  </rv>
  <rv s="0">
    <fb>66.92</fb>
    <v>1</v>
  </rv>
  <rv s="0">
    <fb>65.819999999999993</fb>
    <v>1</v>
  </rv>
  <rv s="0">
    <fb>64.98</fb>
    <v>1</v>
  </rv>
  <rv s="0">
    <fb>691068</fb>
    <v>2</v>
  </rv>
  <rv s="0">
    <fb>581.29999999999995</fb>
    <v>1</v>
  </rv>
  <rv s="0">
    <fb>174262</fb>
    <v>2</v>
  </rv>
  <rv s="0">
    <fb>45037</fb>
    <v>0</v>
  </rv>
  <rv s="0">
    <fb>66.5</fb>
    <v>1</v>
  </rv>
  <rv s="0">
    <fb>65.64</fb>
    <v>1</v>
  </rv>
  <rv s="0">
    <fb>592611</fb>
    <v>2</v>
  </rv>
  <rv s="0">
    <fb>147651</fb>
    <v>2</v>
  </rv>
  <rv s="0">
    <fb>45040</fb>
    <v>0</v>
  </rv>
  <rv s="0">
    <fb>67.72</fb>
    <v>1</v>
  </rv>
  <rv s="0">
    <fb>66.84</fb>
    <v>1</v>
  </rv>
  <rv s="0">
    <fb>425527</fb>
    <v>2</v>
  </rv>
  <rv s="0">
    <fb>569.20000000000005</fb>
    <v>1</v>
  </rv>
  <rv s="0">
    <fb>568.1</fb>
    <v>1</v>
  </rv>
  <rv s="0">
    <fb>185036</fb>
    <v>2</v>
  </rv>
  <rv s="0">
    <fb>45041</fb>
    <v>0</v>
  </rv>
  <rv s="0">
    <fb>67.540000000000006</fb>
    <v>1</v>
  </rv>
  <rv s="0">
    <fb>66.98</fb>
    <v>1</v>
  </rv>
  <rv s="0">
    <fb>359564</fb>
    <v>2</v>
  </rv>
  <rv s="0">
    <fb>149630</fb>
    <v>2</v>
  </rv>
  <rv s="0">
    <fb>45042</fb>
    <v>0</v>
  </rv>
  <rv s="0">
    <fb>649507</fb>
    <v>2</v>
  </rv>
  <rv s="0">
    <fb>143590</fb>
    <v>2</v>
  </rv>
  <rv s="0">
    <fb>45043</fb>
    <v>0</v>
  </rv>
  <rv s="0">
    <fb>67.819999999999993</fb>
    <v>1</v>
  </rv>
  <rv s="0">
    <fb>66.8</fb>
    <v>1</v>
  </rv>
  <rv s="0">
    <fb>68.58</fb>
    <v>1</v>
  </rv>
  <rv s="0">
    <fb>66.72</fb>
    <v>1</v>
  </rv>
  <rv s="0">
    <fb>687705</fb>
    <v>2</v>
  </rv>
  <rv s="0">
    <fb>566.9</fb>
    <v>1</v>
  </rv>
  <rv s="0">
    <fb>162697</fb>
    <v>2</v>
  </rv>
  <rv s="0">
    <fb>45044</fb>
    <v>0</v>
  </rv>
  <rv s="0">
    <fb>67.92</fb>
    <v>1</v>
  </rv>
  <rv s="0">
    <fb>66.48</fb>
    <v>1</v>
  </rv>
  <rv s="0">
    <fb>467718</fb>
    <v>2</v>
  </rv>
  <rv s="0">
    <fb>183325</fb>
    <v>2</v>
  </rv>
  <rv s="0">
    <fb>45048</fb>
    <v>0</v>
  </rv>
  <rv s="0">
    <fb>66.52</fb>
    <v>1</v>
  </rv>
  <rv s="0">
    <fb>536988</fb>
    <v>2</v>
  </rv>
  <rv s="0">
    <fb>588.9</fb>
    <v>1</v>
  </rv>
  <rv s="0">
    <fb>135869</fb>
    <v>2</v>
  </rv>
  <rv s="0">
    <fb>45049</fb>
    <v>0</v>
  </rv>
  <rv s="0">
    <fb>69.14</fb>
    <v>1</v>
  </rv>
  <rv s="0">
    <fb>750394</fb>
    <v>2</v>
  </rv>
  <rv s="0">
    <fb>563.79999999999995</fb>
    <v>1</v>
  </rv>
  <rv s="0">
    <fb>317155</fb>
    <v>2</v>
  </rv>
  <rv s="0">
    <fb>45050</fb>
    <v>0</v>
  </rv>
  <rv s="0">
    <fb>67.3</fb>
    <v>1</v>
  </rv>
  <rv s="0">
    <fb>67.900000000000006</fb>
    <v>1</v>
  </rv>
  <rv s="0">
    <fb>68.52</fb>
    <v>1</v>
  </rv>
  <rv s="0">
    <fb>685438</fb>
    <v>2</v>
  </rv>
  <rv s="0">
    <fb>585.9</fb>
    <v>1</v>
  </rv>
  <rv s="0">
    <fb>201666</fb>
    <v>2</v>
  </rv>
  <rv s="0">
    <fb>45051</fb>
    <v>0</v>
  </rv>
  <rv s="0">
    <fb>67.98</fb>
    <v>1</v>
  </rv>
  <rv s="0">
    <fb>65.459999999999994</fb>
    <v>1</v>
  </rv>
  <rv s="0">
    <fb>1122045</fb>
    <v>2</v>
  </rv>
  <rv s="0">
    <fb>202182</fb>
    <v>2</v>
  </rv>
  <rv s="0">
    <fb>45054</fb>
    <v>0</v>
  </rv>
  <rv s="0">
    <fb>66.760000000000005</fb>
    <v>1</v>
  </rv>
  <rv s="0">
    <fb>67.400000000000006</fb>
    <v>1</v>
  </rv>
  <rv s="0">
    <fb>431390</fb>
    <v>2</v>
  </rv>
  <rv s="0">
    <fb>562.79999999999995</fb>
    <v>1</v>
  </rv>
  <rv s="0">
    <fb>180979</fb>
    <v>2</v>
  </rv>
  <rv s="0">
    <fb>45055</fb>
    <v>0</v>
  </rv>
  <rv s="0">
    <fb>483579</fb>
    <v>2</v>
  </rv>
  <rv s="0">
    <fb>171775</fb>
    <v>2</v>
  </rv>
  <rv s="0">
    <fb>45056</fb>
    <v>0</v>
  </rv>
  <rv s="0">
    <fb>66.599999999999994</fb>
    <v>1</v>
  </rv>
  <rv s="0">
    <fb>486393</fb>
    <v>2</v>
  </rv>
  <rv s="0">
    <fb>564.20000000000005</fb>
    <v>1</v>
  </rv>
  <rv s="0">
    <fb>149724</fb>
    <v>2</v>
  </rv>
  <rv s="0">
    <fb>45057</fb>
    <v>0</v>
  </rv>
  <rv s="0">
    <fb>66.78</fb>
    <v>1</v>
  </rv>
  <rv s="0">
    <fb>65.959999999999994</fb>
    <v>1</v>
  </rv>
  <rv s="0">
    <fb>545710</fb>
    <v>2</v>
  </rv>
  <rv s="0">
    <fb>129689</fb>
    <v>2</v>
  </rv>
  <rv s="0">
    <fb>45058</fb>
    <v>0</v>
  </rv>
  <rv s="0">
    <fb>66.680000000000007</fb>
    <v>1</v>
  </rv>
  <rv s="0">
    <fb>520552</fb>
    <v>2</v>
  </rv>
  <rv s="0">
    <fb>565.4</fb>
    <v>1</v>
  </rv>
  <rv s="0">
    <fb>79792</fb>
    <v>2</v>
  </rv>
  <rv s="0">
    <fb>45061</fb>
    <v>0</v>
  </rv>
  <rv s="0">
    <fb>67.44</fb>
    <v>1</v>
  </rv>
  <rv s="0">
    <fb>65.28</fb>
    <v>1</v>
  </rv>
  <rv s="0">
    <fb>473951</fb>
    <v>2</v>
  </rv>
  <rv s="0">
    <fb>192572</fb>
    <v>2</v>
  </rv>
  <rv s="0">
    <fb>45062</fb>
    <v>0</v>
  </rv>
  <rv s="0">
    <fb>65.66</fb>
    <v>1</v>
  </rv>
  <rv s="0">
    <fb>637496</fb>
    <v>2</v>
  </rv>
  <rv s="0">
    <fb>180080</fb>
    <v>2</v>
  </rv>
  <rv s="0">
    <fb>45063</fb>
    <v>0</v>
  </rv>
  <rv s="0">
    <fb>65.040000000000006</fb>
    <v>1</v>
  </rv>
  <rv s="0">
    <fb>683510</fb>
    <v>2</v>
  </rv>
  <rv s="0">
    <fb>542.6</fb>
    <v>1</v>
  </rv>
  <rv s="0">
    <fb>539.70000000000005</fb>
    <v>1</v>
  </rv>
  <rv s="0">
    <fb>116519</fb>
    <v>2</v>
  </rv>
  <rv s="0">
    <fb>45064</fb>
    <v>0</v>
  </rv>
  <rv s="0">
    <fb>555303</fb>
    <v>2</v>
  </rv>
  <rv s="0">
    <fb>545.4</fb>
    <v>1</v>
  </rv>
  <rv s="0">
    <fb>283000</fb>
    <v>2</v>
  </rv>
  <rv s="0">
    <fb>45065</fb>
    <v>0</v>
  </rv>
  <rv s="0">
    <fb>65.02</fb>
    <v>1</v>
  </rv>
  <rv s="0">
    <fb>65.400000000000006</fb>
    <v>1</v>
  </rv>
  <rv s="0">
    <fb>600866</fb>
    <v>2</v>
  </rv>
  <rv s="0">
    <fb>543.79999999999995</fb>
    <v>1</v>
  </rv>
  <rv s="0">
    <fb>110479</fb>
    <v>2</v>
  </rv>
  <rv s="0">
    <fb>45068</fb>
    <v>0</v>
  </rv>
  <rv s="0">
    <fb>64.92</fb>
    <v>1</v>
  </rv>
  <rv s="0">
    <fb>573854</fb>
    <v>2</v>
  </rv>
  <rv s="0">
    <fb>100774</fb>
    <v>2</v>
  </rv>
  <rv s="0">
    <fb>45069</fb>
    <v>0</v>
  </rv>
  <rv s="0">
    <fb>1213391</fb>
    <v>2</v>
  </rv>
  <rv s="0">
    <fb>539.4</fb>
    <v>1</v>
  </rv>
  <rv s="0">
    <fb>100154</fb>
    <v>2</v>
  </rv>
  <rv s="0">
    <fb>45070</fb>
    <v>0</v>
  </rv>
  <rv s="0">
    <fb>60.16</fb>
    <v>1</v>
  </rv>
  <rv s="0">
    <fb>986423</fb>
    <v>2</v>
  </rv>
  <rv s="0">
    <fb>544.79999999999995</fb>
    <v>1</v>
  </rv>
  <rv s="0">
    <fb>540.70000000000005</fb>
    <v>1</v>
  </rv>
  <rv s="0">
    <fb>107214</fb>
    <v>2</v>
  </rv>
  <rv s="0">
    <fb>45071</fb>
    <v>0</v>
  </rv>
  <rv s="0">
    <fb>944004</fb>
    <v>2</v>
  </rv>
  <rv s="0">
    <fb>244668</fb>
    <v>2</v>
  </rv>
  <rv s="0">
    <fb>45072</fb>
    <v>0</v>
  </rv>
  <rv s="0">
    <fb>63.38</fb>
    <v>1</v>
  </rv>
  <rv s="0">
    <fb>61.86</fb>
    <v>1</v>
  </rv>
  <rv s="0">
    <fb>717207</fb>
    <v>2</v>
  </rv>
  <rv s="0">
    <fb>164357</fb>
    <v>2</v>
  </rv>
  <rv s="0">
    <fb>45075</fb>
    <v>0</v>
  </rv>
  <rv s="0">
    <fb>63.4</fb>
    <v>1</v>
  </rv>
  <rv s="0">
    <fb>297271</fb>
    <v>2</v>
  </rv>
  <rv s="0">
    <fb>540</fb>
    <v>1</v>
  </rv>
  <rv s="0">
    <fb>525.4</fb>
    <v>1</v>
  </rv>
  <rv s="0">
    <fb>189014</fb>
    <v>2</v>
  </rv>
  <rv s="0">
    <fb>45076</fb>
    <v>0</v>
  </rv>
  <rv s="0">
    <fb>63.5</fb>
    <v>1</v>
  </rv>
  <rv s="0">
    <fb>62.68</fb>
    <v>1</v>
  </rv>
  <rv s="0">
    <fb>618545</fb>
    <v>2</v>
  </rv>
  <rv s="0">
    <fb>513.5</fb>
    <v>1</v>
  </rv>
  <rv s="0">
    <fb>520.79999999999995</fb>
    <v>1</v>
  </rv>
  <rv s="0">
    <fb>510.7</fb>
    <v>1</v>
  </rv>
  <rv s="0">
    <fb>253193</fb>
    <v>2</v>
  </rv>
  <rv s="0">
    <fb>45077</fb>
    <v>0</v>
  </rv>
  <rv s="0">
    <fb>62.74</fb>
    <v>1</v>
  </rv>
  <rv s="0">
    <fb>63.46</fb>
    <v>1</v>
  </rv>
  <rv s="0">
    <fb>4330729</fb>
    <v>2</v>
  </rv>
  <rv s="0">
    <fb>515.70000000000005</fb>
    <v>1</v>
  </rv>
  <rv s="0">
    <fb>179248</fb>
    <v>2</v>
  </rv>
  <rv s="0">
    <fb>45078</fb>
    <v>0</v>
  </rv>
  <rv s="0">
    <fb>63.52</fb>
    <v>1</v>
  </rv>
  <rv s="0">
    <fb>817706</fb>
    <v>2</v>
  </rv>
  <rv s="0">
    <fb>512.5</fb>
    <v>1</v>
  </rv>
  <rv s="0">
    <fb>126962</fb>
    <v>2</v>
  </rv>
  <rv s="0">
    <fb>45079</fb>
    <v>0</v>
  </rv>
  <rv s="0">
    <fb>65.08</fb>
    <v>1</v>
  </rv>
  <rv s="0">
    <fb>62.4</fb>
    <v>1</v>
  </rv>
  <rv s="0">
    <fb>769183</fb>
    <v>2</v>
  </rv>
  <rv s="0">
    <fb>520.70000000000005</fb>
    <v>1</v>
  </rv>
  <rv s="0">
    <fb>79525</fb>
    <v>2</v>
  </rv>
  <rv s="0">
    <fb>45082</fb>
    <v>0</v>
  </rv>
  <rv s="0">
    <fb>64.28</fb>
    <v>1</v>
  </rv>
  <rv s="0">
    <fb>64.319999999999993</fb>
    <v>1</v>
  </rv>
  <rv s="0">
    <fb>63.2</fb>
    <v>1</v>
  </rv>
  <rv s="0">
    <fb>695644</fb>
    <v>2</v>
  </rv>
  <rv s="0">
    <fb>520.4</fb>
    <v>1</v>
  </rv>
  <rv s="0">
    <fb>122832</fb>
    <v>2</v>
  </rv>
  <rv s="0">
    <fb>45083</fb>
    <v>0</v>
  </rv>
  <rv s="0">
    <fb>62.82</fb>
    <v>1</v>
  </rv>
  <rv s="0">
    <fb>466955</fb>
    <v>2</v>
  </rv>
  <rv s="0">
    <fb>498.35</fb>
    <v>1</v>
  </rv>
  <rv s="0">
    <fb>395546</fb>
    <v>2</v>
  </rv>
  <rv s="0">
    <fb>45084</fb>
    <v>0</v>
  </rv>
  <rv s="0">
    <fb>496717</fb>
    <v>2</v>
  </rv>
  <rv s="0">
    <fb>496.2</fb>
    <v>1</v>
  </rv>
  <rv s="0">
    <fb>488.45</fb>
    <v>1</v>
  </rv>
  <rv s="0">
    <fb>182158</fb>
    <v>2</v>
  </rv>
  <rv s="0">
    <fb>45085</fb>
    <v>0</v>
  </rv>
  <rv s="0">
    <fb>62.5</fb>
    <v>1</v>
  </rv>
  <rv s="0">
    <fb>363257</fb>
    <v>2</v>
  </rv>
  <rv s="0">
    <fb>509.5</fb>
    <v>1</v>
  </rv>
  <rv s="0">
    <fb>216996</fb>
    <v>2</v>
  </rv>
  <rv s="0">
    <fb>45086</fb>
    <v>0</v>
  </rv>
  <rv s="0">
    <fb>62.56</fb>
    <v>1</v>
  </rv>
  <rv s="0">
    <fb>381794</fb>
    <v>2</v>
  </rv>
  <rv s="0">
    <fb>501.9</fb>
    <v>1</v>
  </rv>
  <rv s="0">
    <fb>500.3</fb>
    <v>1</v>
  </rv>
  <rv s="0">
    <fb>142334</fb>
    <v>2</v>
  </rv>
  <rv s="0">
    <fb>45089</fb>
    <v>0</v>
  </rv>
  <rv s="0">
    <fb>63.36</fb>
    <v>1</v>
  </rv>
  <rv s="0">
    <fb>473659</fb>
    <v>2</v>
  </rv>
  <rv s="0">
    <fb>134111</fb>
    <v>2</v>
  </rv>
  <rv s="0">
    <fb>45090</fb>
    <v>0</v>
  </rv>
  <rv s="0">
    <fb>65.72</fb>
    <v>1</v>
  </rv>
  <rv s="0">
    <fb>64.040000000000006</fb>
    <v>1</v>
  </rv>
  <rv s="0">
    <fb>690539</fb>
    <v>2</v>
  </rv>
  <rv s="0">
    <fb>504.8</fb>
    <v>1</v>
  </rv>
  <rv s="0">
    <fb>499.9</fb>
    <v>1</v>
  </rv>
  <rv s="0">
    <fb>507.8</fb>
    <v>1</v>
  </rv>
  <rv s="0">
    <fb>129032</fb>
    <v>2</v>
  </rv>
  <rv s="0">
    <fb>45091</fb>
    <v>0</v>
  </rv>
  <rv s="0">
    <fb>65.680000000000007</fb>
    <v>1</v>
  </rv>
  <rv s="0">
    <fb>66.180000000000007</fb>
    <v>1</v>
  </rv>
  <rv s="0">
    <fb>649445</fb>
    <v>2</v>
  </rv>
  <rv s="0">
    <fb>496</fb>
    <v>1</v>
  </rv>
  <rv s="0">
    <fb>121240</fb>
    <v>2</v>
  </rv>
  <rv s="0">
    <fb>45092</fb>
    <v>0</v>
  </rv>
  <rv s="0">
    <fb>64.459999999999994</fb>
    <v>1</v>
  </rv>
  <rv s="0">
    <fb>432613</fb>
    <v>2</v>
  </rv>
  <rv s="0">
    <fb>507.9</fb>
    <v>1</v>
  </rv>
  <rv s="0">
    <fb>130771</fb>
    <v>2</v>
  </rv>
  <rv s="0">
    <fb>45093</fb>
    <v>0</v>
  </rv>
  <rv s="0">
    <fb>65.239999999999995</fb>
    <v>1</v>
  </rv>
  <rv s="0">
    <fb>67.52</fb>
    <v>1</v>
  </rv>
  <rv s="0">
    <fb>1221572</fb>
    <v>2</v>
  </rv>
  <rv s="0">
    <fb>509.2</fb>
    <v>1</v>
  </rv>
  <rv s="0">
    <fb>512.29999999999995</fb>
    <v>1</v>
  </rv>
  <rv s="0">
    <fb>507.1</fb>
    <v>1</v>
  </rv>
  <rv s="0">
    <fb>141731</fb>
    <v>2</v>
  </rv>
  <rv s="0">
    <fb>45096</fb>
    <v>0</v>
  </rv>
  <rv s="0">
    <fb>67.34</fb>
    <v>1</v>
  </rv>
  <rv s="0">
    <fb>519071</fb>
    <v>2</v>
  </rv>
  <rv s="0">
    <fb>508.8</fb>
    <v>1</v>
  </rv>
  <rv s="0">
    <fb>168228</fb>
    <v>2</v>
  </rv>
  <rv s="0">
    <fb>45097</fb>
    <v>0</v>
  </rv>
  <rv s="0">
    <fb>568503</fb>
    <v>2</v>
  </rv>
  <rv s="0">
    <fb>200517</fb>
    <v>2</v>
  </rv>
  <rv s="0">
    <fb>45098</fb>
    <v>0</v>
  </rv>
  <rv s="0">
    <fb>64.14</fb>
    <v>1</v>
  </rv>
  <rv s="0">
    <fb>63.72</fb>
    <v>1</v>
  </rv>
  <rv s="0">
    <fb>553654</fb>
    <v>2</v>
  </rv>
  <rv s="0">
    <fb>221515</fb>
    <v>2</v>
  </rv>
  <rv s="0">
    <fb>45099</fb>
    <v>0</v>
  </rv>
  <rv s="0">
    <fb>63.62</fb>
    <v>1</v>
  </rv>
  <rv s="0">
    <fb>949330</fb>
    <v>2</v>
  </rv>
  <rv s="0">
    <fb>516.5</fb>
    <v>1</v>
  </rv>
  <rv s="0">
    <fb>416426</fb>
    <v>2</v>
  </rv>
  <rv s="0">
    <fb>45100</fb>
    <v>0</v>
  </rv>
  <rv s="0">
    <fb>488817</fb>
    <v>2</v>
  </rv>
  <rv s="0">
    <fb>524.79999999999995</fb>
    <v>1</v>
  </rv>
  <rv s="0">
    <fb>140672</fb>
    <v>2</v>
  </rv>
  <rv s="0">
    <fb>45103</fb>
    <v>0</v>
  </rv>
  <rv s="0">
    <fb>62.28</fb>
    <v>1</v>
  </rv>
  <rv s="0">
    <fb>62.14</fb>
    <v>1</v>
  </rv>
  <rv s="0">
    <fb>475791</fb>
    <v>2</v>
  </rv>
  <rv s="0">
    <fb>116875</fb>
    <v>2</v>
  </rv>
  <rv s="0">
    <fb>45104</fb>
    <v>0</v>
  </rv>
  <rv s="0">
    <fb>622861</fb>
    <v>2</v>
  </rv>
  <rv s="0">
    <fb>516.20000000000005</fb>
    <v>1</v>
  </rv>
  <rv s="0">
    <fb>508</fb>
    <v>1</v>
  </rv>
  <rv s="0">
    <fb>137017</fb>
    <v>2</v>
  </rv>
  <rv s="0">
    <fb>45105</fb>
    <v>0</v>
  </rv>
  <rv s="0">
    <fb>61.12</fb>
    <v>1</v>
  </rv>
  <rv s="0">
    <fb>483896</fb>
    <v>2</v>
  </rv>
  <rv s="0">
    <fb>161382</fb>
    <v>2</v>
  </rv>
  <rv s="0">
    <fb>45106</fb>
    <v>0</v>
  </rv>
  <rv s="0">
    <fb>62.88</fb>
    <v>1</v>
  </rv>
  <rv s="0">
    <fb>489869</fb>
    <v>2</v>
  </rv>
  <rv s="0">
    <fb>192812</fb>
    <v>2</v>
  </rv>
  <rv s="0">
    <fb>45107</fb>
    <v>0</v>
  </rv>
  <rv s="0">
    <fb>63.34</fb>
    <v>1</v>
  </rv>
  <rv s="0">
    <fb>62.24</fb>
    <v>1</v>
  </rv>
  <rv s="0">
    <fb>1024921</fb>
    <v>2</v>
  </rv>
  <rv s="0">
    <fb>187774</fb>
    <v>2</v>
  </rv>
  <rv s="0">
    <fb>45110</fb>
    <v>0</v>
  </rv>
  <rv s="0">
    <fb>626142</fb>
    <v>2</v>
  </rv>
  <rv s="0">
    <fb>515.29999999999995</fb>
    <v>1</v>
  </rv>
  <rv s="0">
    <fb>154570</fb>
    <v>2</v>
  </rv>
  <rv s="0">
    <fb>45111</fb>
    <v>0</v>
  </rv>
  <rv s="0">
    <fb>576169</fb>
    <v>2</v>
  </rv>
  <rv s="0">
    <fb>243872</fb>
    <v>2</v>
  </rv>
  <rv s="0">
    <fb>45112</fb>
    <v>0</v>
  </rv>
  <rv s="0">
    <fb>539514</fb>
    <v>2</v>
  </rv>
  <rv s="0">
    <fb>493.55</fb>
    <v>1</v>
  </rv>
  <rv s="0">
    <fb>505.1</fb>
    <v>1</v>
  </rv>
  <rv s="0">
    <fb>184527</fb>
    <v>2</v>
  </rv>
  <rv s="0">
    <fb>45113</fb>
    <v>0</v>
  </rv>
  <rv s="0">
    <fb>816301</fb>
    <v>2</v>
  </rv>
  <rv s="0">
    <fb>236915</fb>
    <v>2</v>
  </rv>
  <rv s="0">
    <fb>45114</fb>
    <v>0</v>
  </rv>
  <rv s="0">
    <fb>61.82</fb>
    <v>1</v>
  </rv>
  <rv s="0">
    <fb>489592</fb>
    <v>2</v>
  </rv>
  <rv s="0">
    <fb>509</fb>
    <v>1</v>
  </rv>
  <rv s="0">
    <fb>113408</fb>
    <v>2</v>
  </rv>
  <rv s="0">
    <fb>45117</fb>
    <v>0</v>
  </rv>
  <rv s="0">
    <fb>61.34</fb>
    <v>1</v>
  </rv>
  <rv s="0">
    <fb>63.02</fb>
    <v>1</v>
  </rv>
  <rv s="0">
    <fb>428677</fb>
    <v>2</v>
  </rv>
  <rv s="0">
    <fb>502.1</fb>
    <v>1</v>
  </rv>
  <rv s="0">
    <fb>72993</fb>
    <v>2</v>
  </rv>
  <rv s="0">
    <fb>45118</fb>
    <v>0</v>
  </rv>
  <rv s="0">
    <fb>684006</fb>
    <v>2</v>
  </rv>
  <rv s="0">
    <fb>502.8</fb>
    <v>1</v>
  </rv>
  <rv s="0">
    <fb>269636</fb>
    <v>2</v>
  </rv>
  <rv s="0">
    <fb>45119</fb>
    <v>0</v>
  </rv>
  <rv s="0">
    <fb>65.48</fb>
    <v>1</v>
  </rv>
  <rv s="0">
    <fb>692465</fb>
    <v>2</v>
  </rv>
  <rv s="0">
    <fb>486.8</fb>
    <v>1</v>
  </rv>
  <rv s="0">
    <fb>487.05</fb>
    <v>1</v>
  </rv>
  <rv s="0">
    <fb>474.1</fb>
    <v>1</v>
  </rv>
  <rv s="0">
    <fb>280717</fb>
    <v>2</v>
  </rv>
  <rv s="0">
    <fb>45120</fb>
    <v>0</v>
  </rv>
  <rv s="0">
    <fb>66.400000000000006</fb>
    <v>1</v>
  </rv>
  <rv s="0">
    <fb>527664</fb>
    <v>2</v>
  </rv>
  <rv s="0">
    <fb>477.6</fb>
    <v>1</v>
  </rv>
  <rv s="0">
    <fb>477.65</fb>
    <v>1</v>
  </rv>
  <rv s="0">
    <fb>474.3</fb>
    <v>1</v>
  </rv>
  <rv s="0">
    <fb>137790</fb>
    <v>2</v>
  </rv>
  <rv s="0">
    <fb>45121</fb>
    <v>0</v>
  </rv>
  <rv s="0">
    <fb>321963</fb>
    <v>2</v>
  </rv>
  <rv s="0">
    <fb>480.75</fb>
    <v>1</v>
  </rv>
  <rv s="0">
    <fb>481.3</fb>
    <v>1</v>
  </rv>
  <rv s="0">
    <fb>474.7</fb>
    <v>1</v>
  </rv>
  <rv s="0">
    <fb>115403</fb>
    <v>2</v>
  </rv>
  <rv s="0">
    <fb>45124</fb>
    <v>0</v>
  </rv>
  <rv s="0">
    <fb>900506</fb>
    <v>2</v>
  </rv>
  <rv s="0">
    <fb>488.25</fb>
    <v>1</v>
  </rv>
  <rv s="0">
    <fb>486.25</fb>
    <v>1</v>
  </rv>
  <rv s="0">
    <fb>114761</fb>
    <v>2</v>
  </rv>
  <rv s="0">
    <fb>45125</fb>
    <v>0</v>
  </rv>
  <rv s="0">
    <fb>721097</fb>
    <v>2</v>
  </rv>
  <rv s="0">
    <fb>498.7</fb>
    <v>1</v>
  </rv>
  <rv s="0">
    <fb>188981</fb>
    <v>2</v>
  </rv>
  <rv s="0">
    <fb>45126</fb>
    <v>0</v>
  </rv>
  <rv s="0">
    <fb>61.78</fb>
    <v>1</v>
  </rv>
  <rv s="0">
    <fb>887714</fb>
    <v>2</v>
  </rv>
  <rv s="0">
    <fb>498.95</fb>
    <v>1</v>
  </rv>
  <rv s="0">
    <fb>122075</fb>
    <v>2</v>
  </rv>
  <rv s="0">
    <fb>45127</fb>
    <v>0</v>
  </rv>
  <rv s="0">
    <fb>62.38</fb>
    <v>1</v>
  </rv>
  <rv s="0">
    <fb>61.06</fb>
    <v>1</v>
  </rv>
  <rv s="0">
    <fb>631282</fb>
    <v>2</v>
  </rv>
  <rv s="0">
    <fb>99966</fb>
    <v>2</v>
  </rv>
  <rv s="0">
    <fb>45128</fb>
    <v>0</v>
  </rv>
  <rv s="0">
    <fb>62.22</fb>
    <v>1</v>
  </rv>
  <rv s="0">
    <fb>445482</fb>
    <v>2</v>
  </rv>
  <rv s="0">
    <fb>490.25</fb>
    <v>1</v>
  </rv>
  <rv s="0">
    <fb>493.65</fb>
    <v>1</v>
  </rv>
  <rv s="0">
    <fb>158396</fb>
    <v>2</v>
  </rv>
  <rv s="0">
    <fb>45131</fb>
    <v>0</v>
  </rv>
  <rv s="0">
    <fb>458828</fb>
    <v>2</v>
  </rv>
  <rv s="0">
    <fb>494</fb>
    <v>1</v>
  </rv>
  <rv s="0">
    <fb>490.8</fb>
    <v>1</v>
  </rv>
  <rv s="0">
    <fb>494.4</fb>
    <v>1</v>
  </rv>
  <rv s="0">
    <fb>211574</fb>
    <v>2</v>
  </rv>
  <rv s="0">
    <fb>45132</fb>
    <v>0</v>
  </rv>
  <rv s="0">
    <fb>466534</fb>
    <v>2</v>
  </rv>
  <rv s="0">
    <fb>513870</fb>
    <v>2</v>
  </rv>
  <rv s="0">
    <fb>45133</fb>
    <v>0</v>
  </rv>
  <rv s="0">
    <fb>886473</fb>
    <v>2</v>
  </rv>
  <rv s="0">
    <fb>526.70000000000005</fb>
    <v>1</v>
  </rv>
  <rv s="0">
    <fb>303806</fb>
    <v>2</v>
  </rv>
  <rv s="0">
    <fb>45134</fb>
    <v>0</v>
  </rv>
  <rv s="0">
    <fb>64.84</fb>
    <v>1</v>
  </rv>
  <rv s="0">
    <fb>1893027</fb>
    <v>2</v>
  </rv>
  <rv s="0">
    <fb>541.29999999999995</fb>
    <v>1</v>
  </rv>
  <rv s="0">
    <fb>538.6</fb>
    <v>1</v>
  </rv>
  <rv s="0">
    <fb>186466</fb>
    <v>2</v>
  </rv>
  <rv s="0">
    <fb>45135</fb>
    <v>0</v>
  </rv>
  <rv s="0">
    <fb>65.38</fb>
    <v>1</v>
  </rv>
  <rv s="0">
    <fb>774317</fb>
    <v>2</v>
  </rv>
  <rv s="0">
    <fb>532.6</fb>
    <v>1</v>
  </rv>
  <rv s="0">
    <fb>531.20000000000005</fb>
    <v>1</v>
  </rv>
  <rv s="0">
    <fb>121936</fb>
    <v>2</v>
  </rv>
  <rv s="0">
    <fb>45138</fb>
    <v>0</v>
  </rv>
  <rv s="0">
    <fb>65.260000000000005</fb>
    <v>1</v>
  </rv>
  <rv s="0">
    <fb>590726</fb>
    <v>2</v>
  </rv>
  <rv s="0">
    <fb>531.70000000000005</fb>
    <v>1</v>
  </rv>
  <rv s="0">
    <fb>122632</fb>
    <v>2</v>
  </rv>
  <rv s="0">
    <fb>45139</fb>
    <v>0</v>
  </rv>
  <rv s="0">
    <fb>63.74</fb>
    <v>1</v>
  </rv>
  <rv s="0">
    <fb>510775</fb>
    <v>2</v>
  </rv>
  <rv s="0">
    <fb>214964</fb>
    <v>2</v>
  </rv>
  <rv s="0">
    <fb>45140</fb>
    <v>0</v>
  </rv>
  <rv s="0">
    <fb>63.12</fb>
    <v>1</v>
  </rv>
  <rv s="0">
    <fb>570277</fb>
    <v>2</v>
  </rv>
  <rv s="0">
    <fb>527.5</fb>
    <v>1</v>
  </rv>
  <rv s="0">
    <fb>223088</fb>
    <v>2</v>
  </rv>
  <rv s="0">
    <fb>45141</fb>
    <v>0</v>
  </rv>
  <rv s="0">
    <fb>496354</fb>
    <v>2</v>
  </rv>
  <rv s="0">
    <fb>546.79999999999995</fb>
    <v>1</v>
  </rv>
  <rv s="0">
    <fb>522.5</fb>
    <v>1</v>
  </rv>
  <rv s="0">
    <fb>238431</fb>
    <v>2</v>
  </rv>
  <rv s="0">
    <fb>45142</fb>
    <v>0</v>
  </rv>
  <rv s="0">
    <fb>399737</fb>
    <v>2</v>
  </rv>
  <rv s="0">
    <fb>523.6</fb>
    <v>1</v>
  </rv>
  <rv s="0">
    <fb>529.4</fb>
    <v>1</v>
  </rv>
  <rv s="0">
    <fb>521.70000000000005</fb>
    <v>1</v>
  </rv>
  <rv s="0">
    <fb>208935</fb>
    <v>2</v>
  </rv>
  <rv s="0">
    <fb>45145</fb>
    <v>0</v>
  </rv>
  <rv s="0">
    <fb>379228</fb>
    <v>2</v>
  </rv>
  <rv s="0">
    <fb>133597</fb>
    <v>2</v>
  </rv>
  <rv s="0">
    <fb>45146</fb>
    <v>0</v>
  </rv>
  <rv s="0">
    <fb>61.64</fb>
    <v>1</v>
  </rv>
  <rv s="0">
    <fb>61.68</fb>
    <v>1</v>
  </rv>
  <rv s="0">
    <fb>62.04</fb>
    <v>1</v>
  </rv>
  <rv s="0">
    <fb>404716</fb>
    <v>2</v>
  </rv>
  <rv s="0">
    <fb>516.9</fb>
    <v>1</v>
  </rv>
  <rv s="0">
    <fb>508.2</fb>
    <v>1</v>
  </rv>
  <rv s="0">
    <fb>194470</fb>
    <v>2</v>
  </rv>
  <rv s="0">
    <fb>45147</fb>
    <v>0</v>
  </rv>
  <rv s="0">
    <fb>61.8</fb>
    <v>1</v>
  </rv>
  <rv s="0">
    <fb>250971</fb>
    <v>2</v>
  </rv>
  <rv s="0">
    <fb>178979</fb>
    <v>2</v>
  </rv>
  <rv s="0">
    <fb>45148</fb>
    <v>0</v>
  </rv>
  <rv s="0">
    <fb>62.32</fb>
    <v>1</v>
  </rv>
  <rv s="0">
    <fb>530266</fb>
    <v>2</v>
  </rv>
  <rv s="0">
    <fb>128852</fb>
    <v>2</v>
  </rv>
  <rv s="0">
    <fb>45149</fb>
    <v>0</v>
  </rv>
  <rv s="0">
    <fb>377480</fb>
    <v>2</v>
  </rv>
  <rv s="0">
    <fb>520.29999999999995</fb>
    <v>1</v>
  </rv>
  <rv s="0">
    <fb>133410</fb>
    <v>2</v>
  </rv>
  <rv s="0">
    <fb>45152</fb>
    <v>0</v>
  </rv>
  <rv s="0">
    <fb>470470</fb>
    <v>2</v>
  </rv>
  <rv s="0">
    <fb>138185</fb>
    <v>2</v>
  </rv>
  <rv s="0">
    <fb>45154</fb>
    <v>0</v>
  </rv>
  <rv s="0">
    <fb>64.42</fb>
    <v>1</v>
  </rv>
  <rv s="0">
    <fb>532462</fb>
    <v>2</v>
  </rv>
  <rv s="0">
    <fb>523.20000000000005</fb>
    <v>1</v>
  </rv>
  <rv s="0">
    <fb>165787</fb>
    <v>2</v>
  </rv>
  <rv s="0">
    <fb>45155</fb>
    <v>0</v>
  </rv>
  <rv s="0">
    <fb>426653</fb>
    <v>2</v>
  </rv>
  <rv s="0">
    <fb>521.79999999999995</fb>
    <v>1</v>
  </rv>
  <rv s="0">
    <fb>533.9</fb>
    <v>1</v>
  </rv>
  <rv s="0">
    <fb>168861</fb>
    <v>2</v>
  </rv>
  <rv s="0">
    <fb>45156</fb>
    <v>0</v>
  </rv>
  <rv s="0">
    <fb>62.46</fb>
    <v>1</v>
  </rv>
  <rv s="0">
    <fb>427887</fb>
    <v>2</v>
  </rv>
  <rv s="0">
    <fb>514.79999999999995</fb>
    <v>1</v>
  </rv>
  <rv s="0">
    <fb>131492</fb>
    <v>2</v>
  </rv>
  <rv s="0">
    <fb>45159</fb>
    <v>0</v>
  </rv>
  <rv s="0">
    <fb>64.16</fb>
    <v>1</v>
  </rv>
  <rv s="0">
    <fb>330657</fb>
    <v>2</v>
  </rv>
  <rv s="0">
    <fb>516.79999999999995</fb>
    <v>1</v>
  </rv>
  <rv s="0">
    <fb>91599</fb>
    <v>2</v>
  </rv>
  <rv s="0">
    <fb>45160</fb>
    <v>0</v>
  </rv>
  <rv s="0">
    <fb>280249</fb>
    <v>2</v>
  </rv>
  <rv s="0">
    <fb>45153</fb>
    <v>0</v>
  </rv>
  <rv s="0">
    <fb>99019</fb>
    <v>2</v>
  </rv>
  <rv s="0">
    <fb>45161</fb>
    <v>0</v>
  </rv>
  <rv s="0">
    <fb>63.48</fb>
    <v>1</v>
  </rv>
  <rv s="0">
    <fb>63.58</fb>
    <v>1</v>
  </rv>
  <rv s="0">
    <fb>534968</fb>
    <v>2</v>
  </rv>
  <rv s="0">
    <fb>77960</fb>
    <v>2</v>
  </rv>
  <rv s="0">
    <fb>45162</fb>
    <v>0</v>
  </rv>
  <rv s="0">
    <fb>62.02</fb>
    <v>1</v>
  </rv>
  <rv s="0">
    <fb>331489</fb>
    <v>2</v>
  </rv>
  <rv s="0">
    <fb>503.9</fb>
    <v>1</v>
  </rv>
  <rv s="0">
    <fb>495.75</fb>
    <v>1</v>
  </rv>
  <rv s="0">
    <fb>116711</fb>
    <v>2</v>
  </rv>
  <rv s="0">
    <fb>45163</fb>
    <v>0</v>
  </rv>
  <rv s="0">
    <fb>62.36</fb>
    <v>1</v>
  </rv>
  <rv s="0">
    <fb>287199</fb>
    <v>2</v>
  </rv>
  <rv s="0">
    <fb>125379</fb>
    <v>2</v>
  </rv>
  <rv s="0">
    <fb>45166</fb>
    <v>0</v>
  </rv>
  <rv s="0">
    <fb>63.1</fb>
    <v>1</v>
  </rv>
  <rv s="0">
    <fb>238202</fb>
    <v>2</v>
  </rv>
  <rv s="0">
    <fb>155474</fb>
    <v>2</v>
  </rv>
  <rv s="0">
    <fb>45167</fb>
    <v>0</v>
  </rv>
  <rv s="0">
    <fb>62.62</fb>
    <v>1</v>
  </rv>
  <rv s="0">
    <fb>309393</fb>
    <v>2</v>
  </rv>
  <rv s="0">
    <fb>501.7</fb>
    <v>1</v>
  </rv>
  <rv s="0">
    <fb>126660</fb>
    <v>2</v>
  </rv>
  <rv s="0">
    <fb>45168</fb>
    <v>0</v>
  </rv>
  <rv s="0">
    <fb>63.88</fb>
    <v>1</v>
  </rv>
  <rv s="0">
    <fb>357718</fb>
    <v>2</v>
  </rv>
  <rv s="0">
    <fb>83913</fb>
    <v>2</v>
  </rv>
  <rv s="0">
    <fb>45169</fb>
    <v>0</v>
  </rv>
  <rv s="0">
    <fb>782205</fb>
    <v>2</v>
  </rv>
  <rv s="0">
    <fb>507.6</fb>
    <v>1</v>
  </rv>
  <rv s="0">
    <fb>488.9</fb>
    <v>1</v>
  </rv>
  <rv s="0">
    <fb>119218</fb>
    <v>2</v>
  </rv>
  <rv s="0">
    <fb>45170</fb>
    <v>0</v>
  </rv>
  <rv s="0">
    <fb>62.3</fb>
    <v>1</v>
  </rv>
  <rv s="0">
    <fb>61.96</fb>
    <v>1</v>
  </rv>
  <rv s="0">
    <fb>431451</fb>
    <v>2</v>
  </rv>
  <rv s="0">
    <fb>487.6</fb>
    <v>1</v>
  </rv>
  <rv s="0">
    <fb>485.75</fb>
    <v>1</v>
  </rv>
  <rv s="0">
    <fb>100517</fb>
    <v>2</v>
  </rv>
  <rv s="0">
    <fb>45173</fb>
    <v>0</v>
  </rv>
  <rv s="0">
    <fb>63.64</fb>
    <v>1</v>
  </rv>
  <rv s="0">
    <fb>248613</fb>
    <v>2</v>
  </rv>
  <rv s="0">
    <fb>491.95</fb>
    <v>1</v>
  </rv>
  <rv s="0">
    <fb>111513</fb>
    <v>2</v>
  </rv>
  <rv s="0">
    <fb>45174</fb>
    <v>0</v>
  </rv>
  <rv s="0">
    <fb>61.58</fb>
    <v>1</v>
  </rv>
  <rv s="0">
    <fb>602374</fb>
    <v>2</v>
  </rv>
  <rv s="0">
    <fb>497.7</fb>
    <v>1</v>
  </rv>
  <rv s="0">
    <fb>493.45</fb>
    <v>1</v>
  </rv>
  <rv s="0">
    <fb>149647</fb>
    <v>2</v>
  </rv>
  <rv s="0">
    <fb>45175</fb>
    <v>0</v>
  </rv>
  <rv s="0">
    <fb>61.08</fb>
    <v>1</v>
  </rv>
  <rv s="0">
    <fb>1667100</fb>
    <v>2</v>
  </rv>
  <rv s="0">
    <fb>92048</fb>
    <v>2</v>
  </rv>
  <rv s="0">
    <fb>45176</fb>
    <v>0</v>
  </rv>
  <rv s="0">
    <fb>686366</fb>
    <v>2</v>
  </rv>
  <rv s="0">
    <fb>213338</fb>
    <v>2</v>
  </rv>
  <rv s="0">
    <fb>45177</fb>
    <v>0</v>
  </rv>
  <rv s="0">
    <fb>560520</fb>
    <v>2</v>
  </rv>
  <rv s="0">
    <fb>488.8</fb>
    <v>1</v>
  </rv>
  <rv s="0">
    <fb>164033</fb>
    <v>2</v>
  </rv>
  <rv s="0">
    <fb>45180</fb>
    <v>0</v>
  </rv>
  <rv s="0">
    <fb>59.38</fb>
    <v>1</v>
  </rv>
  <rv s="0">
    <fb>460171</fb>
    <v>2</v>
  </rv>
  <rv s="0">
    <fb>489.85</fb>
    <v>1</v>
  </rv>
  <rv s="0">
    <fb>90911</fb>
    <v>2</v>
  </rv>
  <rv s="0">
    <fb>45181</fb>
    <v>0</v>
  </rv>
  <rv s="0">
    <fb>425303</fb>
    <v>2</v>
  </rv>
  <rv s="0">
    <fb>479.8</fb>
    <v>1</v>
  </rv>
  <rv s="0">
    <fb>486.05</fb>
    <v>1</v>
  </rv>
  <rv s="0">
    <fb>150739</fb>
    <v>2</v>
  </rv>
  <rv s="0">
    <fb>45182</fb>
    <v>0</v>
  </rv>
  <rv s="0">
    <fb>58.54</fb>
    <v>1</v>
  </rv>
  <rv s="0">
    <fb>434311</fb>
    <v>2</v>
  </rv>
  <rv s="0">
    <fb>476.15</fb>
    <v>1</v>
  </rv>
  <rv s="0">
    <fb>477.05</fb>
    <v>1</v>
  </rv>
  <rv s="0">
    <fb>466.85</fb>
    <v>1</v>
  </rv>
  <rv s="0">
    <fb>171070</fb>
    <v>2</v>
  </rv>
  <rv s="0">
    <fb>45183</fb>
    <v>0</v>
  </rv>
  <rv s="0">
    <fb>59.26</fb>
    <v>1</v>
  </rv>
  <rv s="0">
    <fb>815525</fb>
    <v>2</v>
  </rv>
  <rv s="0">
    <fb>466.3</fb>
    <v>1</v>
  </rv>
  <rv s="0">
    <fb>155682</fb>
    <v>2</v>
  </rv>
  <rv s="0">
    <fb>45184</fb>
    <v>0</v>
  </rv>
  <rv s="0">
    <fb>1472332</fb>
    <v>2</v>
  </rv>
  <rv s="0">
    <fb>469.7</fb>
    <v>1</v>
  </rv>
  <rv s="0">
    <fb>172302</fb>
    <v>2</v>
  </rv>
  <rv s="0">
    <fb>45187</fb>
    <v>0</v>
  </rv>
  <rv s="0">
    <fb>59.9</fb>
    <v>1</v>
  </rv>
  <rv s="0">
    <fb>907311</fb>
    <v>2</v>
  </rv>
  <rv s="0">
    <fb>472</fb>
    <v>1</v>
  </rv>
  <rv s="0">
    <fb>474.2</fb>
    <v>1</v>
  </rv>
  <rv s="0">
    <fb>467.1</fb>
    <v>1</v>
  </rv>
  <rv s="0">
    <fb>142584</fb>
    <v>2</v>
  </rv>
  <rv s="0">
    <fb>45188</fb>
    <v>0</v>
  </rv>
  <rv s="0">
    <fb>798122</fb>
    <v>2</v>
  </rv>
  <rv s="0">
    <fb>472.6</fb>
    <v>1</v>
  </rv>
  <rv s="0">
    <fb>460.9</fb>
    <v>1</v>
  </rv>
  <rv s="0">
    <fb>160682</fb>
    <v>2</v>
  </rv>
  <rv s="0">
    <fb>45189</fb>
    <v>0</v>
  </rv>
  <rv s="0">
    <fb>709217</fb>
    <v>2</v>
  </rv>
  <rv s="0">
    <fb>461.85</fb>
    <v>1</v>
  </rv>
  <rv s="0">
    <fb>462.05</fb>
    <v>1</v>
  </rv>
  <rv s="0">
    <fb>461.05</fb>
    <v>1</v>
  </rv>
  <rv s="0">
    <fb>120004</fb>
    <v>2</v>
  </rv>
  <rv s="0">
    <fb>45190</fb>
    <v>0</v>
  </rv>
  <rv s="0">
    <fb>56.54</fb>
    <v>1</v>
  </rv>
  <rv s="0">
    <fb>844045</fb>
    <v>2</v>
  </rv>
  <rv s="0">
    <fb>462.5</fb>
    <v>1</v>
  </rv>
  <rv s="0">
    <fb>452.5</fb>
    <v>1</v>
  </rv>
  <rv s="0">
    <fb>310324</fb>
    <v>2</v>
  </rv>
  <rv s="0">
    <fb>45191</fb>
    <v>0</v>
  </rv>
  <rv s="0">
    <fb>599246</fb>
    <v>2</v>
  </rv>
  <rv s="0">
    <fb>469.1</fb>
    <v>1</v>
  </rv>
  <rv s="0">
    <fb>563417</fb>
    <v>2</v>
  </rv>
  <rv s="0">
    <fb>45194</fb>
    <v>0</v>
  </rv>
  <rv s="0">
    <fb>638209</fb>
    <v>2</v>
  </rv>
  <rv s="0">
    <fb>459.45</fb>
    <v>1</v>
  </rv>
  <rv s="0">
    <fb>468.45</fb>
    <v>1</v>
  </rv>
  <rv s="0">
    <fb>468.85</fb>
    <v>1</v>
  </rv>
  <rv s="0">
    <fb>458.45</fb>
    <v>1</v>
  </rv>
  <rv s="0">
    <fb>163254</fb>
    <v>2</v>
  </rv>
  <rv s="0">
    <fb>45195</fb>
    <v>0</v>
  </rv>
  <rv s="0">
    <fb>1250928</fb>
    <v>2</v>
  </rv>
  <rv s="0">
    <fb>456.85</fb>
    <v>1</v>
  </rv>
  <rv s="0">
    <fb>458.95</fb>
    <v>1</v>
  </rv>
  <rv s="0">
    <fb>453.8</fb>
    <v>1</v>
  </rv>
  <rv s="0">
    <fb>118399</fb>
    <v>2</v>
  </rv>
  <rv s="0">
    <fb>45196</fb>
    <v>0</v>
  </rv>
  <rv s="0">
    <fb>1178462</fb>
    <v>2</v>
  </rv>
  <rv s="0">
    <fb>457.6</fb>
    <v>1</v>
  </rv>
  <rv s="0">
    <fb>166168</fb>
    <v>2</v>
  </rv>
  <rv s="0">
    <fb>45197</fb>
    <v>0</v>
  </rv>
  <rv s="0">
    <fb>908839</fb>
    <v>2</v>
  </rv>
  <rv s="0">
    <fb>453.6</fb>
    <v>1</v>
  </rv>
  <rv s="0">
    <fb>452.65</fb>
    <v>1</v>
  </rv>
  <rv s="0">
    <fb>458.25</fb>
    <v>1</v>
  </rv>
  <rv s="0">
    <fb>184934</fb>
    <v>2</v>
  </rv>
  <rv s="0">
    <fb>45198</fb>
    <v>0</v>
  </rv>
  <rv s="0">
    <fb>55.38</fb>
    <v>1</v>
  </rv>
  <rv s="0">
    <fb>56.08</fb>
    <v>1</v>
  </rv>
  <rv s="0">
    <fb>1038116</fb>
    <v>2</v>
  </rv>
  <rv s="0">
    <fb>472.7</fb>
    <v>1</v>
  </rv>
  <rv s="0">
    <fb>247899</fb>
    <v>2</v>
  </rv>
  <rv s="0">
    <fb>45201</fb>
    <v>0</v>
  </rv>
  <rv s="0">
    <fb>876516</fb>
    <v>2</v>
  </rv>
  <rv s="0">
    <fb>439.55</fb>
    <v>1</v>
  </rv>
  <rv s="0">
    <fb>454.6</fb>
    <v>1</v>
  </rv>
  <rv s="0">
    <fb>437.5</fb>
    <v>1</v>
  </rv>
  <rv s="0">
    <fb>362885</fb>
    <v>2</v>
  </rv>
  <rv s="0">
    <fb>45202</fb>
    <v>0</v>
  </rv>
  <rv s="0">
    <fb>53.88</fb>
    <v>1</v>
  </rv>
  <rv s="0">
    <fb>53.9</fb>
    <v>1</v>
  </rv>
  <rv s="0">
    <fb>595378</fb>
    <v>2</v>
  </rv>
  <rv s="0">
    <fb>429.95</fb>
    <v>1</v>
  </rv>
  <rv s="0">
    <fb>432.95</fb>
    <v>1</v>
  </rv>
  <rv s="0">
    <fb>427.2</fb>
    <v>1</v>
  </rv>
  <rv s="0">
    <fb>223532</fb>
    <v>2</v>
  </rv>
  <rv s="0">
    <fb>45203</fb>
    <v>0</v>
  </rv>
  <rv s="0">
    <fb>53.28</fb>
    <v>1</v>
  </rv>
  <rv s="0">
    <fb>754937</fb>
    <v>2</v>
  </rv>
  <rv s="0">
    <fb>427.25</fb>
    <v>1</v>
  </rv>
  <rv s="0">
    <fb>432.6</fb>
    <v>1</v>
  </rv>
  <rv s="0">
    <fb>437.75</fb>
    <v>1</v>
  </rv>
  <rv s="0">
    <fb>426.45</fb>
    <v>1</v>
  </rv>
  <rv s="0">
    <fb>245775</fb>
    <v>2</v>
  </rv>
  <rv s="0">
    <fb>45204</fb>
    <v>0</v>
  </rv>
  <rv s="0">
    <fb>55.04</fb>
    <v>1</v>
  </rv>
  <rv s="0">
    <fb>54.38</fb>
    <v>1</v>
  </rv>
  <rv s="0">
    <fb>487833</fb>
    <v>2</v>
  </rv>
  <rv s="0">
    <fb>429.45</fb>
    <v>1</v>
  </rv>
  <rv s="0">
    <fb>423.9</fb>
    <v>1</v>
  </rv>
  <rv s="0">
    <fb>431.3</fb>
    <v>1</v>
  </rv>
  <rv s="0">
    <fb>423</fb>
    <v>1</v>
  </rv>
  <rv s="0">
    <fb>213835</fb>
    <v>2</v>
  </rv>
  <rv s="0">
    <fb>45205</fb>
    <v>0</v>
  </rv>
  <rv s="0">
    <fb>819423</fb>
    <v>2</v>
  </rv>
  <rv s="0">
    <fb>431.9</fb>
    <v>1</v>
  </rv>
  <rv s="0">
    <fb>437.15</fb>
    <v>1</v>
  </rv>
  <rv s="0">
    <fb>431.2</fb>
    <v>1</v>
  </rv>
  <rv s="0">
    <fb>221195</fb>
    <v>2</v>
  </rv>
  <rv s="0">
    <fb>45208</fb>
    <v>0</v>
  </rv>
  <rv s="0">
    <fb>680037</fb>
    <v>2</v>
  </rv>
  <rv s="0">
    <fb>429.3</fb>
    <v>1</v>
  </rv>
  <rv s="0">
    <fb>433</fb>
    <v>1</v>
  </rv>
  <rv s="0">
    <fb>437.6</fb>
    <v>1</v>
  </rv>
  <rv s="0">
    <fb>425.45</fb>
    <v>1</v>
  </rv>
  <rv s="0">
    <fb>209279</fb>
    <v>2</v>
  </rv>
  <rv s="0">
    <fb>45209</fb>
    <v>0</v>
  </rv>
  <rv s="0">
    <fb>994026</fb>
    <v>2</v>
  </rv>
  <rv s="0">
    <fb>421.65</fb>
    <v>1</v>
  </rv>
  <rv s="0">
    <fb>425</fb>
    <v>1</v>
  </rv>
  <rv s="0">
    <fb>425.2</fb>
    <v>1</v>
  </rv>
  <rv s="0">
    <fb>419.45</fb>
    <v>1</v>
  </rv>
  <rv s="0">
    <fb>179216</fb>
    <v>2</v>
  </rv>
  <rv s="0">
    <fb>45210</fb>
    <v>0</v>
  </rv>
  <rv s="0">
    <fb>52.66</fb>
    <v>1</v>
  </rv>
  <rv s="0">
    <fb>1330243</fb>
    <v>2</v>
  </rv>
  <rv s="0">
    <fb>421.45</fb>
    <v>1</v>
  </rv>
  <rv s="0">
    <fb>414.35</fb>
    <v>1</v>
  </rv>
  <rv s="0">
    <fb>427.3</fb>
    <v>1</v>
  </rv>
  <rv s="0">
    <fb>412.95</fb>
    <v>1</v>
  </rv>
  <rv s="0">
    <fb>183122</fb>
    <v>2</v>
  </rv>
  <rv s="0">
    <fb>45211</fb>
    <v>0</v>
  </rv>
  <rv s="0">
    <fb>52.82</fb>
    <v>1</v>
  </rv>
  <rv s="0">
    <fb>832682</fb>
    <v>2</v>
  </rv>
  <rv s="0">
    <fb>417.75</fb>
    <v>1</v>
  </rv>
  <rv s="0">
    <fb>423.4</fb>
    <v>1</v>
  </rv>
  <rv s="0">
    <fb>171552</fb>
    <v>2</v>
  </rv>
  <rv s="0">
    <fb>45212</fb>
    <v>0</v>
  </rv>
  <rv s="0">
    <fb>53.18</fb>
    <v>1</v>
  </rv>
  <rv s="0">
    <fb>670695</fb>
    <v>2</v>
  </rv>
  <rv s="0">
    <fb>425.35</fb>
    <v>1</v>
  </rv>
  <rv s="0">
    <fb>425.65</fb>
    <v>1</v>
  </rv>
  <rv s="0">
    <fb>415</fb>
    <v>1</v>
  </rv>
  <rv s="0">
    <fb>164730</fb>
    <v>2</v>
  </rv>
  <rv s="0">
    <fb>45215</fb>
    <v>0</v>
  </rv>
  <rv s="0">
    <fb>53.48</fb>
    <v>1</v>
  </rv>
  <rv s="0">
    <fb>53.6</fb>
    <v>1</v>
  </rv>
  <rv s="0">
    <fb>52.8</fb>
    <v>1</v>
  </rv>
  <rv s="0">
    <fb>635739</fb>
    <v>2</v>
  </rv>
  <rv s="0">
    <fb>419.65</fb>
    <v>1</v>
  </rv>
  <rv s="0">
    <fb>421.85</fb>
    <v>1</v>
  </rv>
  <rv s="0">
    <fb>417.55</fb>
    <v>1</v>
  </rv>
  <rv s="0">
    <fb>152249</fb>
    <v>2</v>
  </rv>
  <rv s="0">
    <fb>45216</fb>
    <v>0</v>
  </rv>
  <rv s="0">
    <fb>383562</fb>
    <v>2</v>
  </rv>
  <rv s="0">
    <fb>434.1</fb>
    <v>1</v>
  </rv>
  <rv s="0">
    <fb>424.35</fb>
    <v>1</v>
  </rv>
  <rv s="0">
    <fb>435.2</fb>
    <v>1</v>
  </rv>
  <rv s="0">
    <fb>242508</fb>
    <v>2</v>
  </rv>
  <rv s="0">
    <fb>45217</fb>
    <v>0</v>
  </rv>
  <rv s="0">
    <fb>53.04</fb>
    <v>1</v>
  </rv>
  <rv s="0">
    <fb>590374</fb>
    <v>2</v>
  </rv>
  <rv s="0">
    <fb>427.95</fb>
    <v>1</v>
  </rv>
  <rv s="0">
    <fb>418.65</fb>
    <v>1</v>
  </rv>
  <rv s="0">
    <fb>430.55</fb>
    <v>1</v>
  </rv>
  <rv s="0">
    <fb>236669</fb>
    <v>2</v>
  </rv>
  <rv s="0">
    <fb>45218</fb>
    <v>0</v>
  </rv>
  <rv s="0">
    <fb>53.12</fb>
    <v>1</v>
  </rv>
  <rv s="0">
    <fb>706155</fb>
    <v>2</v>
  </rv>
  <rv s="0">
    <fb>416.8</fb>
    <v>1</v>
  </rv>
  <rv s="0">
    <fb>431.15</fb>
    <v>1</v>
  </rv>
  <rv s="0">
    <fb>431.25</fb>
    <v>1</v>
  </rv>
  <rv s="0">
    <fb>416.1</fb>
    <v>1</v>
  </rv>
  <rv s="0">
    <fb>179301</fb>
    <v>2</v>
  </rv>
  <rv s="0">
    <fb>45219</fb>
    <v>0</v>
  </rv>
  <rv s="0">
    <fb>494120</fb>
    <v>2</v>
  </rv>
  <rv s="0">
    <fb>406.8</fb>
    <v>1</v>
  </rv>
  <rv s="0">
    <fb>415.5</fb>
    <v>1</v>
  </rv>
  <rv s="0">
    <fb>417.45</fb>
    <v>1</v>
  </rv>
  <rv s="0">
    <fb>404.75</fb>
    <v>1</v>
  </rv>
  <rv s="0">
    <fb>240863</fb>
    <v>2</v>
  </rv>
  <rv s="0">
    <fb>45222</fb>
    <v>0</v>
  </rv>
  <rv s="0">
    <fb>51.92</fb>
    <v>1</v>
  </rv>
  <rv s="0">
    <fb>656674</fb>
    <v>2</v>
  </rv>
  <rv s="0">
    <fb>406.75</fb>
    <v>1</v>
  </rv>
  <rv s="0">
    <fb>410.7</fb>
    <v>1</v>
  </rv>
  <rv s="0">
    <fb>402.15</fb>
    <v>1</v>
  </rv>
  <rv s="0">
    <fb>161185</fb>
    <v>2</v>
  </rv>
  <rv s="0">
    <fb>45223</fb>
    <v>0</v>
  </rv>
  <rv s="0">
    <fb>456574</fb>
    <v>2</v>
  </rv>
  <rv s="0">
    <fb>409.5</fb>
    <v>1</v>
  </rv>
  <rv s="0">
    <fb>407.95</fb>
    <v>1</v>
  </rv>
  <rv s="0">
    <fb>410.5</fb>
    <v>1</v>
  </rv>
  <rv s="0">
    <fb>401.3</fb>
    <v>1</v>
  </rv>
  <rv s="0">
    <fb>157202</fb>
    <v>2</v>
  </rv>
  <rv s="0">
    <fb>45224</fb>
    <v>0</v>
  </rv>
  <rv s="0">
    <fb>702009</fb>
    <v>2</v>
  </rv>
  <rv s="0">
    <fb>409.45</fb>
    <v>1</v>
  </rv>
  <rv s="0">
    <fb>410.25</fb>
    <v>1</v>
  </rv>
  <rv s="0">
    <fb>414.25</fb>
    <v>1</v>
  </rv>
  <rv s="0">
    <fb>407.45</fb>
    <v>1</v>
  </rv>
  <rv s="0">
    <fb>148752</fb>
    <v>2</v>
  </rv>
  <rv s="0">
    <fb>45225</fb>
    <v>0</v>
  </rv>
  <rv s="0">
    <fb>51.68</fb>
    <v>1</v>
  </rv>
  <rv s="0">
    <fb>663488</fb>
    <v>2</v>
  </rv>
  <rv s="0">
    <fb>410.65</fb>
    <v>1</v>
  </rv>
  <rv s="0">
    <fb>405.4</fb>
    <v>1</v>
  </rv>
  <rv s="0">
    <fb>415.85</fb>
    <v>1</v>
  </rv>
  <rv s="0">
    <fb>404.4</fb>
    <v>1</v>
  </rv>
  <rv s="0">
    <fb>137874</fb>
    <v>2</v>
  </rv>
  <rv s="0">
    <fb>45226</fb>
    <v>0</v>
  </rv>
  <rv s="0">
    <fb>48.51</fb>
    <v>1</v>
  </rv>
  <rv s="0">
    <fb>2513413</fb>
    <v>2</v>
  </rv>
  <rv s="0">
    <fb>402.8</fb>
    <v>1</v>
  </rv>
  <rv s="0">
    <fb>407</fb>
    <v>1</v>
  </rv>
  <rv s="0">
    <fb>190632</fb>
    <v>2</v>
  </rv>
  <rv s="0">
    <fb>45229</fb>
    <v>0</v>
  </rv>
  <rv s="0">
    <fb>48.34</fb>
    <v>1</v>
  </rv>
  <rv s="0">
    <fb>49.02</fb>
    <v>1</v>
  </rv>
  <rv s="0">
    <fb>890037</fb>
    <v>2</v>
  </rv>
  <rv s="0">
    <fb>403.5</fb>
    <v>1</v>
  </rv>
  <rv s="0">
    <fb>396.8</fb>
    <v>1</v>
  </rv>
  <rv s="0">
    <fb>144628</fb>
    <v>2</v>
  </rv>
  <rv s="0">
    <fb>45230</fb>
    <v>0</v>
  </rv>
  <rv s="0">
    <fb>48.94</fb>
    <v>1</v>
  </rv>
  <rv s="0">
    <fb>733629</fb>
    <v>2</v>
  </rv>
  <rv s="0">
    <fb>403.9</fb>
    <v>1</v>
  </rv>
  <rv s="0">
    <fb>408.65</fb>
    <v>1</v>
  </rv>
  <rv s="0">
    <fb>402.45</fb>
    <v>1</v>
  </rv>
  <rv s="0">
    <fb>152940</fb>
    <v>2</v>
  </rv>
  <rv s="0">
    <fb>45231</fb>
    <v>0</v>
  </rv>
  <rv s="0">
    <fb>625988</fb>
    <v>2</v>
  </rv>
  <rv s="0">
    <fb>393.3</fb>
    <v>1</v>
  </rv>
  <rv s="0">
    <fb>391</fb>
    <v>1</v>
  </rv>
  <rv s="0">
    <fb>398.5</fb>
    <v>1</v>
  </rv>
  <rv s="0">
    <fb>385.1</fb>
    <v>1</v>
  </rv>
  <rv s="0">
    <fb>513539</fb>
    <v>2</v>
  </rv>
  <rv s="0">
    <fb>45232</fb>
    <v>0</v>
  </rv>
  <rv s="0">
    <fb>49.85</fb>
    <v>1</v>
  </rv>
  <rv s="0">
    <fb>815338</fb>
    <v>2</v>
  </rv>
  <rv s="0">
    <fb>384.4</fb>
    <v>1</v>
  </rv>
  <rv s="0">
    <fb>388.1</fb>
    <v>1</v>
  </rv>
  <rv s="0">
    <fb>382</fb>
    <v>1</v>
  </rv>
  <rv s="0">
    <fb>240789</fb>
    <v>2</v>
  </rv>
  <rv s="0">
    <fb>45233</fb>
    <v>0</v>
  </rv>
  <rv s="0">
    <fb>570129</fb>
    <v>2</v>
  </rv>
  <rv s="0">
    <fb>383.5</fb>
    <v>1</v>
  </rv>
  <rv s="0">
    <fb>386.35</fb>
    <v>1</v>
  </rv>
  <rv s="0">
    <fb>379.65</fb>
    <v>1</v>
  </rv>
  <rv s="0">
    <fb>205080</fb>
    <v>2</v>
  </rv>
  <rv s="0">
    <fb>45236</fb>
    <v>0</v>
  </rv>
  <rv s="0">
    <fb>535300</fb>
    <v>2</v>
  </rv>
  <rv s="0">
    <fb>383</fb>
    <v>1</v>
  </rv>
  <rv s="0">
    <fb>385.55</fb>
    <v>1</v>
  </rv>
  <rv s="0">
    <fb>385.8</fb>
    <v>1</v>
  </rv>
  <rv s="0">
    <fb>380.55</fb>
    <v>1</v>
  </rv>
  <rv s="0">
    <fb>155380</fb>
    <v>2</v>
  </rv>
  <rv s="0">
    <fb>45237</fb>
    <v>0</v>
  </rv>
  <rv s="0">
    <fb>772947</fb>
    <v>2</v>
  </rv>
  <rv s="0">
    <fb>383.2</fb>
    <v>1</v>
  </rv>
  <rv s="0">
    <fb>379.55</fb>
    <v>1</v>
  </rv>
  <rv s="0">
    <fb>379.3</fb>
    <v>1</v>
  </rv>
  <rv s="0">
    <fb>207052</fb>
    <v>2</v>
  </rv>
  <rv s="0">
    <fb>45238</fb>
    <v>0</v>
  </rv>
  <rv s="0">
    <fb>1305738</fb>
    <v>2</v>
  </rv>
  <rv s="0">
    <fb>382.1</fb>
    <v>1</v>
  </rv>
  <rv s="0">
    <fb>382.8</fb>
    <v>1</v>
  </rv>
  <rv s="0">
    <fb>376.7</fb>
    <v>1</v>
  </rv>
  <rv s="0">
    <fb>204145</fb>
    <v>2</v>
  </rv>
  <rv s="0">
    <fb>45239</fb>
    <v>0</v>
  </rv>
  <rv s="0">
    <fb>597381</fb>
    <v>2</v>
  </rv>
  <rv s="0">
    <fb>395.8</fb>
    <v>1</v>
  </rv>
  <rv s="0">
    <fb>389</fb>
    <v>1</v>
  </rv>
  <rv s="0">
    <fb>400.8</fb>
    <v>1</v>
  </rv>
  <rv s="0">
    <fb>387.4</fb>
    <v>1</v>
  </rv>
  <rv s="0">
    <fb>288817</fb>
    <v>2</v>
  </rv>
  <rv s="0">
    <fb>45240</fb>
    <v>0</v>
  </rv>
  <rv s="0">
    <fb>49.46</fb>
    <v>1</v>
  </rv>
  <rv s="0">
    <fb>48.97</fb>
    <v>1</v>
  </rv>
  <rv s="0">
    <fb>941009</fb>
    <v>2</v>
  </rv>
  <rv s="0">
    <fb>407.25</fb>
    <v>1</v>
  </rv>
  <rv s="0">
    <fb>403.45</fb>
    <v>1</v>
  </rv>
  <rv s="0">
    <fb>400.1</fb>
    <v>1</v>
  </rv>
  <rv s="0">
    <fb>260513</fb>
    <v>2</v>
  </rv>
  <rv s="0">
    <fb>45243</fb>
    <v>0</v>
  </rv>
  <rv s="0">
    <fb>629508</fb>
    <v>2</v>
  </rv>
  <rv s="0">
    <fb>398.7</fb>
    <v>1</v>
  </rv>
  <rv s="0">
    <fb>408.3</fb>
    <v>1</v>
  </rv>
  <rv s="0">
    <fb>409</fb>
    <v>1</v>
  </rv>
  <rv s="0">
    <fb>396</fb>
    <v>1</v>
  </rv>
  <rv s="0">
    <fb>184108</fb>
    <v>2</v>
  </rv>
  <rv s="0">
    <fb>45244</fb>
    <v>0</v>
  </rv>
  <rv s="0">
    <fb>1047479</fb>
    <v>2</v>
  </rv>
  <rv s="0">
    <fb>400.05</fb>
    <v>1</v>
  </rv>
  <rv s="0">
    <fb>397.15</fb>
    <v>1</v>
  </rv>
  <rv s="0">
    <fb>401.65</fb>
    <v>1</v>
  </rv>
  <rv s="0">
    <fb>144937</fb>
    <v>2</v>
  </rv>
  <rv s="0">
    <fb>45245</fb>
    <v>0</v>
  </rv>
  <rv s="0">
    <fb>871791</fb>
    <v>2</v>
  </rv>
  <rv s="0">
    <fb>403.25</fb>
    <v>1</v>
  </rv>
  <rv s="0">
    <fb>397.9</fb>
    <v>1</v>
  </rv>
  <rv s="0">
    <fb>406.3</fb>
    <v>1</v>
  </rv>
  <rv s="0">
    <fb>397.45</fb>
    <v>1</v>
  </rv>
  <rv s="0">
    <fb>162428</fb>
    <v>2</v>
  </rv>
  <rv s="0">
    <fb>45246</fb>
    <v>0</v>
  </rv>
  <rv s="0">
    <fb>843106</fb>
    <v>2</v>
  </rv>
  <rv s="0">
    <fb>406.65</fb>
    <v>1</v>
  </rv>
  <rv s="0">
    <fb>401.8</fb>
    <v>1</v>
  </rv>
  <rv s="0">
    <fb>409.3</fb>
    <v>1</v>
  </rv>
  <rv s="0">
    <fb>401.25</fb>
    <v>1</v>
  </rv>
  <rv s="0">
    <fb>163001</fb>
    <v>2</v>
  </rv>
  <rv s="0">
    <fb>45247</fb>
    <v>0</v>
  </rv>
  <rv s="0">
    <fb>50.98</fb>
    <v>1</v>
  </rv>
  <rv s="0">
    <fb>574860</fb>
    <v>2</v>
  </rv>
  <rv s="0">
    <fb>393.1</fb>
    <v>1</v>
  </rv>
  <rv s="0">
    <fb>401.1</fb>
    <v>1</v>
  </rv>
  <rv s="0">
    <fb>274674</fb>
    <v>2</v>
  </rv>
  <rv s="0">
    <fb>45250</fb>
    <v>0</v>
  </rv>
  <rv s="0">
    <fb>556993</fb>
    <v>2</v>
  </rv>
  <rv s="0">
    <fb>393.75</fb>
    <v>1</v>
  </rv>
  <rv s="0">
    <fb>392.25</fb>
    <v>1</v>
  </rv>
  <rv s="0">
    <fb>154714</fb>
    <v>2</v>
  </rv>
  <rv s="0">
    <fb>45251</fb>
    <v>0</v>
  </rv>
  <rv s="0">
    <fb>475548</fb>
    <v>2</v>
  </rv>
  <rv s="0">
    <fb>408.1</fb>
    <v>1</v>
  </rv>
  <rv s="0">
    <fb>393.2</fb>
    <v>1</v>
  </rv>
  <rv s="0">
    <fb>393</fb>
    <v>1</v>
  </rv>
  <rv s="0">
    <fb>297494</fb>
    <v>2</v>
  </rv>
  <rv s="0">
    <fb>45252</fb>
    <v>0</v>
  </rv>
  <rv s="0">
    <fb>52.44</fb>
    <v>1</v>
  </rv>
  <rv s="0">
    <fb>591038</fb>
    <v>2</v>
  </rv>
  <rv s="0">
    <fb>410.15</fb>
    <v>1</v>
  </rv>
  <rv s="0">
    <fb>410.85</fb>
    <v>1</v>
  </rv>
  <rv s="0">
    <fb>421.05</fb>
    <v>1</v>
  </rv>
  <rv s="0">
    <fb>225744</fb>
    <v>2</v>
  </rv>
  <rv s="0">
    <fb>45253</fb>
    <v>0</v>
  </rv>
  <rv s="0">
    <fb>425809</fb>
    <v>2</v>
  </rv>
  <rv s="0">
    <fb>399.1</fb>
    <v>1</v>
  </rv>
  <rv s="0">
    <fb>402.85</fb>
    <v>1</v>
  </rv>
  <rv s="0">
    <fb>406.55</fb>
    <v>1</v>
  </rv>
  <rv s="0">
    <fb>248944</fb>
    <v>2</v>
  </rv>
  <rv s="0">
    <fb>45254</fb>
    <v>0</v>
  </rv>
  <rv s="0">
    <fb>455901</fb>
    <v>2</v>
  </rv>
  <rv s="0">
    <fb>404.3</fb>
    <v>1</v>
  </rv>
  <rv s="0">
    <fb>400.95</fb>
    <v>1</v>
  </rv>
  <rv s="0">
    <fb>407.85</fb>
    <v>1</v>
  </rv>
  <rv s="0">
    <fb>399.4</fb>
    <v>1</v>
  </rv>
  <rv s="0">
    <fb>204923</fb>
    <v>2</v>
  </rv>
  <rv s="0">
    <fb>45257</fb>
    <v>0</v>
  </rv>
  <rv s="0">
    <fb>501410</fb>
    <v>2</v>
  </rv>
  <rv s="0">
    <fb>403.2</fb>
    <v>1</v>
  </rv>
  <rv s="0">
    <fb>404.55</fb>
    <v>1</v>
  </rv>
  <rv s="0">
    <fb>406.45</fb>
    <v>1</v>
  </rv>
  <rv s="0">
    <fb>110897</fb>
    <v>2</v>
  </rv>
  <rv s="0">
    <fb>45258</fb>
    <v>0</v>
  </rv>
  <rv s="0">
    <fb>774858</fb>
    <v>2</v>
  </rv>
  <rv s="0">
    <fb>399.45</fb>
    <v>1</v>
  </rv>
  <rv s="0">
    <fb>401.4</fb>
    <v>1</v>
  </rv>
  <rv s="0">
    <fb>403.35</fb>
    <v>1</v>
  </rv>
  <rv s="0">
    <fb>397.25</fb>
    <v>1</v>
  </rv>
  <rv s="0">
    <fb>163736</fb>
    <v>2</v>
  </rv>
  <rv s="0">
    <fb>45259</fb>
    <v>0</v>
  </rv>
  <rv s="0">
    <fb>458165</fb>
    <v>2</v>
  </rv>
  <rv s="0">
    <fb>403.8</fb>
    <v>1</v>
  </rv>
  <rv s="0">
    <fb>404.5</fb>
    <v>1</v>
  </rv>
  <rv s="0">
    <fb>45260</fb>
    <v>0</v>
  </rv>
  <rv s="0">
    <fb>1473388</fb>
    <v>2</v>
  </rv>
  <rv s="0">
    <fb>402.65</fb>
    <v>1</v>
  </rv>
  <rv s="0">
    <fb>401.5</fb>
    <v>1</v>
  </rv>
  <rv s="0">
    <fb>84870</fb>
    <v>2</v>
  </rv>
  <rv s="0">
    <fb>45261</fb>
    <v>0</v>
  </rv>
  <rv s="0">
    <fb>960194</fb>
    <v>2</v>
  </rv>
  <rv s="0">
    <fb>405.5</fb>
    <v>1</v>
  </rv>
  <rv s="0">
    <fb>406.5</fb>
    <v>1</v>
  </rv>
  <rv s="0">
    <fb>402.3</fb>
    <v>1</v>
  </rv>
  <rv s="0">
    <fb>102756</fb>
    <v>2</v>
  </rv>
  <rv s="0">
    <fb>45264</fb>
    <v>0</v>
  </rv>
  <rv s="0">
    <fb>443019</fb>
    <v>2</v>
  </rv>
  <rv s="0">
    <fb>410.55</fb>
    <v>1</v>
  </rv>
  <rv s="0">
    <fb>116555</fb>
    <v>2</v>
  </rv>
  <rv s="0">
    <fb>45265</fb>
    <v>0</v>
  </rv>
  <rv s="0">
    <fb>383431</fb>
    <v>2</v>
  </rv>
  <rv s="0">
    <fb>394.05</fb>
    <v>1</v>
  </rv>
  <rv s="0">
    <fb>399.2</fb>
    <v>1</v>
  </rv>
  <rv s="0">
    <fb>402.55</fb>
    <v>1</v>
  </rv>
  <rv s="0">
    <fb>391.5</fb>
    <v>1</v>
  </rv>
  <rv s="0">
    <fb>226177</fb>
    <v>2</v>
  </rv>
  <rv s="0">
    <fb>45266</fb>
    <v>0</v>
  </rv>
  <rv s="0">
    <fb>660351</fb>
    <v>2</v>
  </rv>
  <rv s="0">
    <fb>390.95</fb>
    <v>1</v>
  </rv>
  <rv s="0">
    <fb>389.05</fb>
    <v>1</v>
  </rv>
  <rv s="0">
    <fb>201901</fb>
    <v>2</v>
  </rv>
  <rv s="0">
    <fb>45267</fb>
    <v>0</v>
  </rv>
  <rv s="0">
    <fb>480248</fb>
    <v>2</v>
  </rv>
  <rv s="0">
    <fb>393.7</fb>
    <v>1</v>
  </rv>
  <rv s="0">
    <fb>391.25</fb>
    <v>1</v>
  </rv>
  <rv s="0">
    <fb>394.95</fb>
    <v>1</v>
  </rv>
  <rv s="0">
    <fb>386.5</fb>
    <v>1</v>
  </rv>
  <rv s="0">
    <fb>285985</fb>
    <v>2</v>
  </rv>
  <rv s="0">
    <fb>45268</fb>
    <v>0</v>
  </rv>
  <rv s="0">
    <fb>53.66</fb>
    <v>1</v>
  </rv>
  <rv s="0">
    <fb>980643</fb>
    <v>2</v>
  </rv>
  <rv s="0">
    <fb>392.9</fb>
    <v>1</v>
  </rv>
  <rv s="0">
    <fb>392.85</fb>
    <v>1</v>
  </rv>
  <rv s="0">
    <fb>390.6</fb>
    <v>1</v>
  </rv>
  <rv s="0">
    <fb>215906</fb>
    <v>2</v>
  </rv>
  <rv s="0">
    <fb>45271</fb>
    <v>0</v>
  </rv>
  <rv s="0">
    <fb>556087</fb>
    <v>2</v>
  </rv>
  <rv s="0">
    <fb>395.3</fb>
    <v>1</v>
  </rv>
  <rv s="0">
    <fb>185901</fb>
    <v>2</v>
  </rv>
  <rv s="0">
    <fb>45272</fb>
    <v>0</v>
  </rv>
  <rv s="0">
    <fb>795592</fb>
    <v>2</v>
  </rv>
  <rv s="0">
    <fb>398.6</fb>
    <v>1</v>
  </rv>
  <rv s="0">
    <fb>398.25</fb>
    <v>1</v>
  </rv>
  <rv s="0">
    <fb>403.4</fb>
    <v>1</v>
  </rv>
  <rv s="0">
    <fb>397.1</fb>
    <v>1</v>
  </rv>
  <rv s="0">
    <fb>181110</fb>
    <v>2</v>
  </rv>
  <rv s="0">
    <fb>45273</fb>
    <v>0</v>
  </rv>
  <rv s="0">
    <fb>54.04</fb>
    <v>1</v>
  </rv>
  <rv s="0">
    <fb>668145</fb>
    <v>2</v>
  </rv>
  <rv s="0">
    <fb>400.7</fb>
    <v>1</v>
  </rv>
  <rv s="0">
    <fb>405.8</fb>
    <v>1</v>
  </rv>
  <rv s="0">
    <fb>399.75</fb>
    <v>1</v>
  </rv>
  <rv s="0">
    <fb>264290</fb>
    <v>2</v>
  </rv>
  <rv s="0">
    <fb>45274</fb>
    <v>0</v>
  </rv>
  <rv s="0">
    <fb>1210025</fb>
    <v>2</v>
  </rv>
  <rv s="0">
    <fb>400.15</fb>
    <v>1</v>
  </rv>
  <rv s="0">
    <fb>403.55</fb>
    <v>1</v>
  </rv>
  <rv s="0">
    <fb>396.6</fb>
    <v>1</v>
  </rv>
  <rv s="0">
    <fb>139484</fb>
    <v>2</v>
  </rv>
  <rv s="0">
    <fb>45275</fb>
    <v>0</v>
  </rv>
  <rv s="0">
    <fb>1206954</fb>
    <v>2</v>
  </rv>
  <rv s="0">
    <fb>413.8</fb>
    <v>1</v>
  </rv>
  <rv s="0">
    <fb>418.75</fb>
    <v>1</v>
  </rv>
  <rv s="0">
    <fb>361720</fb>
    <v>2</v>
  </rv>
  <rv s="0">
    <fb>45278</fb>
    <v>0</v>
  </rv>
  <rv s="0">
    <fb>758844</fb>
    <v>2</v>
  </rv>
  <rv s="0">
    <fb>413.2</fb>
    <v>1</v>
  </rv>
  <rv s="0">
    <fb>414.2</fb>
    <v>1</v>
  </rv>
  <rv s="0">
    <fb>407.05</fb>
    <v>1</v>
  </rv>
  <rv s="0">
    <fb>191296</fb>
    <v>2</v>
  </rv>
  <rv s="0">
    <fb>45279</fb>
    <v>0</v>
  </rv>
  <rv s="0">
    <fb>55.3</fb>
    <v>1</v>
  </rv>
  <rv s="0">
    <fb>533991</fb>
    <v>2</v>
  </rv>
  <rv s="0">
    <fb>410.45</fb>
    <v>1</v>
  </rv>
  <rv s="0">
    <fb>411.85</fb>
    <v>1</v>
  </rv>
  <rv s="0">
    <fb>416.05</fb>
    <v>1</v>
  </rv>
  <rv s="0">
    <fb>207643</fb>
    <v>2</v>
  </rv>
  <rv s="0">
    <fb>45280</fb>
    <v>0</v>
  </rv>
  <rv s="0">
    <fb>55.74</fb>
    <v>1</v>
  </rv>
  <rv s="0">
    <fb>55.78</fb>
    <v>1</v>
  </rv>
  <rv s="0">
    <fb>683472</fb>
    <v>2</v>
  </rv>
  <rv s="0">
    <fb>406.4</fb>
    <v>1</v>
  </rv>
  <rv s="0">
    <fb>413.25</fb>
    <v>1</v>
  </rv>
  <rv s="0">
    <fb>405.3</fb>
    <v>1</v>
  </rv>
  <rv s="0">
    <fb>200829</fb>
    <v>2</v>
  </rv>
  <rv s="0">
    <fb>45281</fb>
    <v>0</v>
  </rv>
  <rv s="0">
    <fb>55.46</fb>
    <v>1</v>
  </rv>
  <rv s="0">
    <fb>772547</fb>
    <v>2</v>
  </rv>
  <rv s="0">
    <fb>427.05</fb>
    <v>1</v>
  </rv>
  <rv s="0">
    <fb>422.6</fb>
    <v>1</v>
  </rv>
  <rv s="0">
    <fb>347009</fb>
    <v>2</v>
  </rv>
  <rv s="0">
    <fb>45282</fb>
    <v>0</v>
  </rv>
  <rv s="0">
    <fb>55.7</fb>
    <v>1</v>
  </rv>
  <rv s="0">
    <fb>784671</fb>
    <v>2</v>
  </rv>
  <rv s="0">
    <fb>417.85</fb>
    <v>1</v>
  </rv>
  <rv s="0">
    <fb>428.55</fb>
    <v>1</v>
  </rv>
  <rv s="0">
    <fb>428.6</fb>
    <v>1</v>
  </rv>
  <rv s="0">
    <fb>504244</fb>
    <v>2</v>
  </rv>
  <rv s="0">
    <fb>45287</fb>
    <v>0</v>
  </rv>
  <rv s="0">
    <fb>423982</fb>
    <v>2</v>
  </rv>
  <rv s="0">
    <fb>407.35</fb>
    <v>1</v>
  </rv>
  <rv s="0">
    <fb>412.05</fb>
    <v>1</v>
  </rv>
  <rv s="0">
    <fb>413.6</fb>
    <v>1</v>
  </rv>
  <rv s="0">
    <fb>406.95</fb>
    <v>1</v>
  </rv>
  <rv s="0">
    <fb>226317</fb>
    <v>2</v>
  </rv>
  <rv s="0">
    <fb>45288</fb>
    <v>0</v>
  </rv>
  <rv s="0">
    <fb>422436</fb>
    <v>2</v>
  </rv>
  <rv s="0">
    <fb>406.35</fb>
    <v>1</v>
  </rv>
  <rv s="0">
    <fb>404.7</fb>
    <v>1</v>
  </rv>
  <rv s="0">
    <fb>197972</fb>
    <v>2</v>
  </rv>
  <rv s="0">
    <fb>45289</fb>
    <v>0</v>
  </rv>
  <rv s="0">
    <fb>405362</fb>
    <v>2</v>
  </rv>
  <rv s="0">
    <fb>409.2</fb>
    <v>1</v>
  </rv>
  <rv s="0">
    <fb>403.1</fb>
    <v>1</v>
  </rv>
  <rv s="0">
    <fb>146592</fb>
    <v>2</v>
  </rv>
  <rv s="0">
    <fb>45293</fb>
    <v>0</v>
  </rv>
  <rv s="0">
    <fb>724955</fb>
    <v>2</v>
  </rv>
  <rv s="0">
    <fb>405.7</fb>
    <v>1</v>
  </rv>
  <rv s="0">
    <fb>398.85</fb>
    <v>1</v>
  </rv>
  <rv s="0">
    <fb>175400</fb>
    <v>2</v>
  </rv>
  <rv s="0">
    <fb>45294</fb>
    <v>0</v>
  </rv>
  <rv s="0">
    <fb>1081669</fb>
    <v>2</v>
  </rv>
  <rv s="0">
    <fb>397.8</fb>
    <v>1</v>
  </rv>
  <rv s="0">
    <fb>397.85</fb>
    <v>1</v>
  </rv>
  <rv s="0">
    <fb>396.5</fb>
    <v>1</v>
  </rv>
  <rv s="0">
    <fb>148141</fb>
    <v>2</v>
  </rv>
  <rv s="0">
    <fb>45295</fb>
    <v>0</v>
  </rv>
  <rv s="0">
    <fb>53.08</fb>
    <v>1</v>
  </rv>
  <rv s="0">
    <fb>986963</fb>
    <v>2</v>
  </rv>
  <rv s="0">
    <fb>398.9</fb>
    <v>1</v>
  </rv>
  <rv s="0">
    <fb>398</fb>
    <v>1</v>
  </rv>
  <rv s="0">
    <fb>158407</fb>
    <v>2</v>
  </rv>
  <rv s="0">
    <fb>45296</fb>
    <v>0</v>
  </rv>
  <rv s="0">
    <fb>668942</fb>
    <v>2</v>
  </rv>
  <rv s="0">
    <fb>405.55</fb>
    <v>1</v>
  </rv>
  <rv s="0">
    <fb>397.3</fb>
    <v>1</v>
  </rv>
  <rv s="0">
    <fb>91283</fb>
    <v>2</v>
  </rv>
  <rv s="0">
    <fb>45299</fb>
    <v>0</v>
  </rv>
  <rv s="0">
    <fb>53.44</fb>
    <v>1</v>
  </rv>
  <rv s="0">
    <fb>795617</fb>
    <v>2</v>
  </rv>
  <rv s="0">
    <fb>399</fb>
    <v>1</v>
  </rv>
  <rv s="0">
    <fb>399.5</fb>
    <v>1</v>
  </rv>
  <rv s="0">
    <fb>398.35</fb>
    <v>1</v>
  </rv>
  <rv s="0">
    <fb>90721</fb>
    <v>2</v>
  </rv>
  <rv s="0">
    <fb>45300</fb>
    <v>0</v>
  </rv>
  <rv s="0">
    <fb>54.14</fb>
    <v>1</v>
  </rv>
  <rv s="0">
    <fb>850622</fb>
    <v>2</v>
  </rv>
  <rv s="0">
    <fb>393.05</fb>
    <v>1</v>
  </rv>
  <rv s="0">
    <fb>145952</fb>
    <v>2</v>
  </rv>
  <rv s="0">
    <fb>45301</fb>
    <v>0</v>
  </rv>
  <rv s="0">
    <fb>580154</fb>
    <v>2</v>
  </rv>
  <rv s="0">
    <fb>381.15</fb>
    <v>1</v>
  </rv>
  <rv s="0">
    <fb>391.6</fb>
    <v>1</v>
  </rv>
  <rv s="0">
    <fb>394.15</fb>
    <v>1</v>
  </rv>
  <rv s="0">
    <fb>378.1</fb>
    <v>1</v>
  </rv>
  <rv s="0">
    <fb>285251</fb>
    <v>2</v>
  </rv>
  <rv s="0">
    <fb>45302</fb>
    <v>0</v>
  </rv>
  <rv s="0">
    <fb>623247</fb>
    <v>2</v>
  </rv>
  <rv s="0">
    <fb>379.45</fb>
    <v>1</v>
  </rv>
  <rv s="0">
    <fb>382.65</fb>
    <v>1</v>
  </rv>
  <rv s="0">
    <fb>377.55</fb>
    <v>1</v>
  </rv>
  <rv s="0">
    <fb>176681</fb>
    <v>2</v>
  </rv>
  <rv s="0">
    <fb>45303</fb>
    <v>0</v>
  </rv>
  <rv s="0">
    <fb>781978</fb>
    <v>2</v>
  </rv>
  <rv s="0">
    <fb>376.9</fb>
    <v>1</v>
  </rv>
  <rv s="0">
    <fb>379.95</fb>
    <v>1</v>
  </rv>
  <rv s="0">
    <fb>371.35</fb>
    <v>1</v>
  </rv>
  <rv s="0">
    <fb>148491</fb>
    <v>2</v>
  </rv>
  <rv s="0">
    <fb>45306</fb>
    <v>0</v>
  </rv>
  <rv s="0">
    <fb>379245</fb>
    <v>2</v>
  </rv>
  <rv s="0">
    <fb>385.45</fb>
    <v>1</v>
  </rv>
  <rv s="0">
    <fb>377.25</fb>
    <v>1</v>
  </rv>
  <rv s="0">
    <fb>374.1</fb>
    <v>1</v>
  </rv>
  <rv s="0">
    <fb>129783</fb>
    <v>2</v>
  </rv>
  <rv s="0">
    <fb>45307</fb>
    <v>0</v>
  </rv>
  <rv s="0">
    <fb>527178</fb>
    <v>2</v>
  </rv>
  <rv s="0">
    <fb>384</fb>
    <v>1</v>
  </rv>
  <rv s="0">
    <fb>388.5</fb>
    <v>1</v>
  </rv>
  <rv s="0">
    <fb>382.25</fb>
    <v>1</v>
  </rv>
  <rv s="0">
    <fb>148311</fb>
    <v>2</v>
  </rv>
  <rv s="0">
    <fb>45308</fb>
    <v>0</v>
  </rv>
  <rv s="0">
    <fb>1079205</fb>
    <v>2</v>
  </rv>
  <rv s="0">
    <fb>381.7</fb>
    <v>1</v>
  </rv>
  <rv s="0">
    <fb>382.95</fb>
    <v>1</v>
  </rv>
  <rv s="0">
    <fb>386.4</fb>
    <v>1</v>
  </rv>
  <rv s="0">
    <fb>379.6</fb>
    <v>1</v>
  </rv>
  <rv s="0">
    <fb>135198</fb>
    <v>2</v>
  </rv>
  <rv s="0">
    <fb>45309</fb>
    <v>0</v>
  </rv>
  <rv s="0">
    <fb>52.92</fb>
    <v>1</v>
  </rv>
  <rv s="0">
    <fb>1070157</fb>
    <v>2</v>
  </rv>
  <rv s="0">
    <fb>371.15</fb>
    <v>1</v>
  </rv>
  <rv s="0">
    <fb>385.25</fb>
    <v>1</v>
  </rv>
  <rv s="0">
    <fb>369.7</fb>
    <v>1</v>
  </rv>
  <rv s="0">
    <fb>241667</fb>
    <v>2</v>
  </rv>
  <rv s="0">
    <fb>45310</fb>
    <v>0</v>
  </rv>
  <rv s="0">
    <fb>585502</fb>
    <v>2</v>
  </rv>
  <rv s="0">
    <fb>366.7</fb>
    <v>1</v>
  </rv>
  <rv s="0">
    <fb>356.3</fb>
    <v>1</v>
  </rv>
  <rv s="0">
    <fb>368.45</fb>
    <v>1</v>
  </rv>
  <rv s="0">
    <fb>354.15</fb>
    <v>1</v>
  </rv>
  <rv s="0">
    <fb>372801</fb>
    <v>2</v>
  </rv>
  <rv s="0">
    <fb>45313</fb>
    <v>0</v>
  </rv>
  <rv s="0">
    <fb>522283</fb>
    <v>2</v>
  </rv>
  <rv s="0">
    <fb>362.45</fb>
    <v>1</v>
  </rv>
  <rv s="0">
    <fb>363.35</fb>
    <v>1</v>
  </rv>
  <rv s="0">
    <fb>366.6</fb>
    <v>1</v>
  </rv>
  <rv s="0">
    <fb>358</fb>
    <v>1</v>
  </rv>
  <rv s="0">
    <fb>169431</fb>
    <v>2</v>
  </rv>
  <rv s="0">
    <fb>45314</fb>
    <v>0</v>
  </rv>
  <rv s="0">
    <fb>581877</fb>
    <v>2</v>
  </rv>
  <rv s="0">
    <fb>358.7</fb>
    <v>1</v>
  </rv>
  <rv s="0">
    <fb>358.3</fb>
    <v>1</v>
  </rv>
  <rv s="0">
    <fb>360.5</fb>
    <v>1</v>
  </rv>
  <rv s="0">
    <fb>208448</fb>
    <v>2</v>
  </rv>
  <rv s="0">
    <fb>45315</fb>
    <v>0</v>
  </rv>
  <rv s="0">
    <fb>709816</fb>
    <v>2</v>
  </rv>
  <rv s="0">
    <fb>346.1</fb>
    <v>1</v>
  </rv>
  <rv s="0">
    <fb>350.85</fb>
    <v>1</v>
  </rv>
  <rv s="0">
    <fb>353.6</fb>
    <v>1</v>
  </rv>
  <rv s="0">
    <fb>343.4</fb>
    <v>1</v>
  </rv>
  <rv s="0">
    <fb>302473</fb>
    <v>2</v>
  </rv>
  <rv s="0">
    <fb>45316</fb>
    <v>0</v>
  </rv>
  <rv s="0">
    <fb>499448</fb>
    <v>2</v>
  </rv>
  <rv s="0">
    <fb>362</fb>
    <v>1</v>
  </rv>
  <rv s="0">
    <fb>349.8</fb>
    <v>1</v>
  </rv>
  <rv s="0">
    <fb>233566</fb>
    <v>2</v>
  </rv>
  <rv s="0">
    <fb>45317</fb>
    <v>0</v>
  </rv>
  <rv s="0">
    <fb>2230880</fb>
    <v>2</v>
  </rv>
  <rv s="0">
    <fb>350.5</fb>
    <v>1</v>
  </rv>
  <rv s="0">
    <fb>354.55</fb>
    <v>1</v>
  </rv>
  <rv s="0">
    <fb>356</fb>
    <v>1</v>
  </rv>
  <rv s="0">
    <fb>348.05</fb>
    <v>1</v>
  </rv>
  <rv s="0">
    <fb>222016</fb>
    <v>2</v>
  </rv>
  <rv s="0">
    <fb>45320</fb>
    <v>0</v>
  </rv>
  <rv s="0">
    <fb>1203580</fb>
    <v>2</v>
  </rv>
  <rv s="0">
    <fb>353.85</fb>
    <v>1</v>
  </rv>
  <rv s="0">
    <fb>355.4</fb>
    <v>1</v>
  </rv>
  <rv s="0">
    <fb>360.2</fb>
    <v>1</v>
  </rv>
  <rv s="0">
    <fb>349.75</fb>
    <v>1</v>
  </rv>
  <rv s="0">
    <fb>218583</fb>
    <v>2</v>
  </rv>
  <rv s="0">
    <fb>45321</fb>
    <v>0</v>
  </rv>
  <rv s="0">
    <fb>1130070</fb>
    <v>2</v>
  </rv>
  <rv s="0">
    <fb>360</fb>
    <v>1</v>
  </rv>
  <rv s="0">
    <fb>357.2</fb>
    <v>1</v>
  </rv>
  <rv s="0">
    <fb>361.1</fb>
    <v>1</v>
  </rv>
  <rv s="0">
    <fb>354.7</fb>
    <v>1</v>
  </rv>
  <rv s="0">
    <fb>272841</fb>
    <v>2</v>
  </rv>
  <rv s="0">
    <fb>45322</fb>
    <v>0</v>
  </rv>
  <rv s="0">
    <fb>936137</fb>
    <v>2</v>
  </rv>
  <rv s="0">
    <fb>364.75</fb>
    <v>1</v>
  </rv>
  <rv s="0">
    <fb>366.3</fb>
    <v>1</v>
  </rv>
  <rv s="0">
    <fb>369.85</fb>
    <v>1</v>
  </rv>
  <rv s="0">
    <fb>360.55</fb>
    <v>1</v>
  </rv>
  <rv s="0">
    <fb>214941</fb>
    <v>2</v>
  </rv>
  <rv s="0">
    <fb>45323</fb>
    <v>0</v>
  </rv>
  <rv s="0">
    <fb>633562</fb>
    <v>2</v>
  </rv>
  <rv s="0">
    <fb>361</fb>
    <v>1</v>
  </rv>
  <rv s="0">
    <fb>362.95</fb>
    <v>1</v>
  </rv>
  <rv s="0">
    <fb>363.85</fb>
    <v>1</v>
  </rv>
  <rv s="0">
    <fb>358.15</fb>
    <v>1</v>
  </rv>
  <rv s="0">
    <fb>221986</fb>
    <v>2</v>
  </rv>
  <rv s="0">
    <fb>45324</fb>
    <v>0</v>
  </rv>
  <rv s="0">
    <fb>547553</fb>
    <v>2</v>
  </rv>
  <rv s="0">
    <fb>384.8</fb>
    <v>1</v>
  </rv>
  <rv s="0">
    <fb>371.55</fb>
    <v>1</v>
  </rv>
  <rv s="0">
    <fb>389.8</fb>
    <v>1</v>
  </rv>
  <rv s="0">
    <fb>371.3</fb>
    <v>1</v>
  </rv>
  <rv s="0">
    <fb>551777</fb>
    <v>2</v>
  </rv>
  <rv s="0">
    <fb>45327</fb>
    <v>0</v>
  </rv>
  <rv s="0">
    <fb>862687</fb>
    <v>2</v>
  </rv>
  <rv s="0">
    <fb>384.85</fb>
    <v>1</v>
  </rv>
  <rv s="0">
    <fb>382.7</fb>
    <v>1</v>
  </rv>
  <rv s="0">
    <fb>378.95</fb>
    <v>1</v>
  </rv>
  <rv s="0">
    <fb>206398</fb>
    <v>2</v>
  </rv>
  <rv s="0">
    <fb>45328</fb>
    <v>0</v>
  </rv>
  <rv s="0">
    <fb>543065</fb>
    <v>2</v>
  </rv>
  <rv s="0">
    <fb>385.9</fb>
    <v>1</v>
  </rv>
  <rv s="0">
    <fb>386.05</fb>
    <v>1</v>
  </rv>
  <rv s="0">
    <fb>152644</fb>
    <v>2</v>
  </rv>
  <rv s="0">
    <fb>45329</fb>
    <v>0</v>
  </rv>
  <rv s="0">
    <fb>541684</fb>
    <v>2</v>
  </rv>
  <rv s="0">
    <fb>383.25</fb>
    <v>1</v>
  </rv>
  <rv s="0">
    <fb>386</fb>
    <v>1</v>
  </rv>
  <rv s="0">
    <fb>380.9</fb>
    <v>1</v>
  </rv>
  <rv s="0">
    <fb>204286</fb>
    <v>2</v>
  </rv>
  <rv s="0">
    <fb>45330</fb>
    <v>0</v>
  </rv>
  <rv s="0">
    <fb>450394</fb>
    <v>2</v>
  </rv>
  <rv s="0">
    <fb>378.35</fb>
    <v>1</v>
  </rv>
  <rv s="0">
    <fb>379.05</fb>
    <v>1</v>
  </rv>
  <rv s="0">
    <fb>376.85</fb>
    <v>1</v>
  </rv>
  <rv s="0">
    <fb>180374</fb>
    <v>2</v>
  </rv>
  <rv s="0">
    <fb>45331</fb>
    <v>0</v>
  </rv>
  <rv s="0">
    <fb>59.56</fb>
    <v>1</v>
  </rv>
  <rv s="0">
    <fb>524111</fb>
    <v>2</v>
  </rv>
  <rv s="0">
    <fb>376.6</fb>
    <v>1</v>
  </rv>
  <rv s="0">
    <fb>378</fb>
    <v>1</v>
  </rv>
  <rv s="0">
    <fb>384.3</fb>
    <v>1</v>
  </rv>
  <rv s="0">
    <fb>376.35</fb>
    <v>1</v>
  </rv>
  <rv s="0">
    <fb>154163</fb>
    <v>2</v>
  </rv>
  <rv s="0">
    <fb>45334</fb>
    <v>0</v>
  </rv>
  <rv s="0">
    <fb>571348</fb>
    <v>2</v>
  </rv>
  <rv s="0">
    <fb>384.15</fb>
    <v>1</v>
  </rv>
  <rv s="0">
    <fb>377.4</fb>
    <v>1</v>
  </rv>
  <rv s="0">
    <fb>386.8</fb>
    <v>1</v>
  </rv>
  <rv s="0">
    <fb>377</fb>
    <v>1</v>
  </rv>
  <rv s="0">
    <fb>169641</fb>
    <v>2</v>
  </rv>
  <rv s="0">
    <fb>45335</fb>
    <v>0</v>
  </rv>
  <rv s="0">
    <fb>1091504</fb>
    <v>2</v>
  </rv>
  <rv s="0">
    <fb>391.7</fb>
    <v>1</v>
  </rv>
  <rv s="0">
    <fb>387</fb>
    <v>1</v>
  </rv>
  <rv s="0">
    <fb>381.5</fb>
    <v>1</v>
  </rv>
  <rv s="0">
    <fb>211102</fb>
    <v>2</v>
  </rv>
  <rv s="0">
    <fb>45336</fb>
    <v>0</v>
  </rv>
  <rv s="0">
    <fb>396761</fb>
    <v>2</v>
  </rv>
  <rv s="0">
    <fb>390.25</fb>
    <v>1</v>
  </rv>
  <rv s="0">
    <fb>394.35</fb>
    <v>1</v>
  </rv>
  <rv s="0">
    <fb>389.25</fb>
    <v>1</v>
  </rv>
  <rv s="0">
    <fb>217131</fb>
    <v>2</v>
  </rv>
  <rv s="0">
    <fb>45337</fb>
    <v>0</v>
  </rv>
  <rv s="0">
    <fb>1042125</fb>
    <v>2</v>
  </rv>
  <rv s="0">
    <fb>409.4</fb>
    <v>1</v>
  </rv>
  <rv s="0">
    <fb>387.35</fb>
    <v>1</v>
  </rv>
  <rv s="0">
    <fb>540972</fb>
    <v>2</v>
  </rv>
  <rv s="0">
    <fb>45338</fb>
    <v>0</v>
  </rv>
  <rv s="0">
    <fb>812939</fb>
    <v>2</v>
  </rv>
  <rv s="0">
    <fb>413.1</fb>
    <v>1</v>
  </rv>
  <rv s="0">
    <fb>414.95</fb>
    <v>1</v>
  </rv>
  <rv s="0">
    <fb>419.8</fb>
    <v>1</v>
  </rv>
  <rv s="0">
    <fb>445472</fb>
    <v>2</v>
  </rv>
  <rv s="0">
    <fb>45341</fb>
    <v>0</v>
  </rv>
  <rv s="0">
    <fb>62.58</fb>
    <v>1</v>
  </rv>
  <rv s="0">
    <fb>427891</fb>
    <v>2</v>
  </rv>
  <rv s="0">
    <fb>411.9</fb>
    <v>1</v>
  </rv>
  <rv s="0">
    <fb>414.6</fb>
    <v>1</v>
  </rv>
  <rv s="0">
    <fb>420.2</fb>
    <v>1</v>
  </rv>
  <rv s="0">
    <fb>201069</fb>
    <v>2</v>
  </rv>
  <rv s="0">
    <fb>45342</fb>
    <v>0</v>
  </rv>
  <rv s="0">
    <fb>466105</fb>
    <v>2</v>
  </rv>
  <rv s="0">
    <fb>410.9</fb>
    <v>1</v>
  </rv>
  <rv s="0">
    <fb>406.85</fb>
    <v>1</v>
  </rv>
  <rv s="0">
    <fb>209615</fb>
    <v>2</v>
  </rv>
  <rv s="0">
    <fb>45343</fb>
    <v>0</v>
  </rv>
  <rv s="0">
    <fb>473580</fb>
    <v>2</v>
  </rv>
  <rv s="0">
    <fb>408</fb>
    <v>1</v>
  </rv>
  <rv s="0">
    <fb>210183</fb>
    <v>2</v>
  </rv>
  <rv s="0">
    <fb>45344</fb>
    <v>0</v>
  </rv>
  <rv s="0">
    <fb>660319</fb>
    <v>2</v>
  </rv>
  <rv s="0">
    <fb>423.35</fb>
    <v>1</v>
  </rv>
  <rv s="0">
    <fb>419.1</fb>
    <v>1</v>
  </rv>
  <rv s="0">
    <fb>427</fb>
    <v>1</v>
  </rv>
  <rv s="0">
    <fb>245987</fb>
    <v>2</v>
  </rv>
  <rv s="0">
    <fb>45345</fb>
    <v>0</v>
  </rv>
  <rv s="0">
    <fb>569117</fb>
    <v>2</v>
  </rv>
  <rv s="0">
    <fb>428.1</fb>
    <v>1</v>
  </rv>
  <rv s="0">
    <fb>429.9</fb>
    <v>1</v>
  </rv>
  <rv s="0">
    <fb>436.5</fb>
    <v>1</v>
  </rv>
  <rv s="0">
    <fb>426.9</fb>
    <v>1</v>
  </rv>
  <rv s="0">
    <fb>298523</fb>
    <v>2</v>
  </rv>
  <rv s="0">
    <fb>45348</fb>
    <v>0</v>
  </rv>
  <rv s="0">
    <fb>62.16</fb>
    <v>1</v>
  </rv>
  <rv s="0">
    <fb>1101717</fb>
    <v>2</v>
  </rv>
  <rv s="0">
    <fb>422.4</fb>
    <v>1</v>
  </rv>
  <rv s="0">
    <fb>421.4</fb>
    <v>1</v>
  </rv>
  <rv s="0">
    <fb>103403</fb>
    <v>2</v>
  </rv>
  <rv s="0">
    <fb>45349</fb>
    <v>0</v>
  </rv>
  <rv s="0">
    <fb>751753</fb>
    <v>2</v>
  </rv>
  <rv s="0">
    <fb>428.2</fb>
    <v>1</v>
  </rv>
  <rv s="0">
    <fb>425.6</fb>
    <v>1</v>
  </rv>
  <rv s="0">
    <fb>428.9</fb>
    <v>1</v>
  </rv>
  <rv s="0">
    <fb>424.75</fb>
    <v>1</v>
  </rv>
  <rv s="0">
    <fb>150341</fb>
    <v>2</v>
  </rv>
  <rv s="0">
    <fb>45350</fb>
    <v>0</v>
  </rv>
  <rv s="0">
    <fb>695083</fb>
    <v>2</v>
  </rv>
  <rv s="0">
    <fb>429.7</fb>
    <v>1</v>
  </rv>
  <rv s="0">
    <fb>428.05</fb>
    <v>1</v>
  </rv>
  <rv s="0">
    <fb>432.1</fb>
    <v>1</v>
  </rv>
  <rv s="0">
    <fb>427.85</fb>
    <v>1</v>
  </rv>
  <rv s="0">
    <fb>154553</fb>
    <v>2</v>
  </rv>
  <rv s="0">
    <fb>45351</fb>
    <v>0</v>
  </rv>
  <rv s="0">
    <fb>66.66</fb>
    <v>1</v>
  </rv>
  <rv s="0">
    <fb>67.42</fb>
    <v>1</v>
  </rv>
  <rv s="0">
    <fb>4452044</fb>
    <v>2</v>
  </rv>
  <rv s="0">
    <fb>434.5</fb>
    <v>1</v>
  </rv>
  <rv s="0">
    <fb>438.45</fb>
    <v>1</v>
  </rv>
  <rv s="0">
    <fb>430</fb>
    <v>1</v>
  </rv>
  <rv s="0">
    <fb>234990</fb>
    <v>2</v>
  </rv>
  <rv s="0">
    <fb>45352</fb>
    <v>0</v>
  </rv>
  <rv s="0">
    <fb>67.459999999999994</fb>
    <v>1</v>
  </rv>
  <rv s="0">
    <fb>955929</fb>
    <v>2</v>
  </rv>
  <rv s="0">
    <fb>434.6</fb>
    <v>1</v>
  </rv>
  <rv s="0">
    <fb>224170</fb>
    <v>2</v>
  </rv>
  <rv s="0">
    <fb>45355</fb>
    <v>0</v>
  </rv>
  <rv s="0">
    <fb>67.22</fb>
    <v>1</v>
  </rv>
  <rv s="0">
    <fb>67.28</fb>
    <v>1</v>
  </rv>
  <rv s="0">
    <fb>66.22</fb>
    <v>1</v>
  </rv>
  <rv s="0">
    <fb>551654</fb>
    <v>2</v>
  </rv>
  <rv s="0">
    <fb>423.5</fb>
    <v>1</v>
  </rv>
  <rv s="0">
    <fb>421.15</fb>
    <v>1</v>
  </rv>
  <rv s="0">
    <fb>169662</fb>
    <v>2</v>
  </rv>
  <rv s="0">
    <fb>45356</fb>
    <v>0</v>
  </rv>
  <rv s="0">
    <fb>65.98</fb>
    <v>1</v>
  </rv>
  <rv s="0">
    <fb>775638</fb>
    <v>2</v>
  </rv>
  <rv s="0">
    <fb>433.6</fb>
    <v>1</v>
  </rv>
  <rv s="0">
    <fb>436.8</fb>
    <v>1</v>
  </rv>
  <rv s="0">
    <fb>426.85</fb>
    <v>1</v>
  </rv>
  <rv s="0">
    <fb>144293</fb>
    <v>2</v>
  </rv>
  <rv s="0">
    <fb>45357</fb>
    <v>0</v>
  </rv>
  <rv s="0">
    <fb>593105</fb>
    <v>2</v>
  </rv>
  <rv s="0">
    <fb>426</fb>
    <v>1</v>
  </rv>
  <rv s="0">
    <fb>433.85</fb>
    <v>1</v>
  </rv>
  <rv s="0">
    <fb>424.6</fb>
    <v>1</v>
  </rv>
  <rv s="0">
    <fb>201508</fb>
    <v>2</v>
  </rv>
  <rv s="0">
    <fb>45358</fb>
    <v>0</v>
  </rv>
  <rv s="0">
    <fb>822345</fb>
    <v>2</v>
  </rv>
  <rv s="0">
    <fb>425.05</fb>
    <v>1</v>
  </rv>
  <rv s="0">
    <fb>424.9</fb>
    <v>1</v>
  </rv>
  <rv s="0">
    <fb>298175</fb>
    <v>2</v>
  </rv>
  <rv s="0">
    <fb>45359</fb>
    <v>0</v>
  </rv>
  <rv s="0">
    <fb>67.099999999999994</fb>
    <v>1</v>
  </rv>
  <rv s="0">
    <fb>839880</fb>
    <v>2</v>
  </rv>
  <rv s="0">
    <fb>423.95</fb>
    <v>1</v>
  </rv>
  <rv s="0">
    <fb>426.65</fb>
    <v>1</v>
  </rv>
  <rv s="0">
    <fb>417.95</fb>
    <v>1</v>
  </rv>
  <rv s="0">
    <fb>130552</fb>
    <v>2</v>
  </rv>
  <rv s="0">
    <fb>45362</fb>
    <v>0</v>
  </rv>
  <rv s="0">
    <fb>68.28</fb>
    <v>1</v>
  </rv>
  <rv s="0">
    <fb>66.62</fb>
    <v>1</v>
  </rv>
  <rv s="0">
    <fb>618588</fb>
    <v>2</v>
  </rv>
  <rv s="0">
    <fb>415.75</fb>
    <v>1</v>
  </rv>
  <rv s="0">
    <fb>422.05</fb>
    <v>1</v>
  </rv>
  <rv s="0">
    <fb>413.05</fb>
    <v>1</v>
  </rv>
  <rv s="0">
    <fb>153743</fb>
    <v>2</v>
  </rv>
  <rv s="0">
    <fb>45363</fb>
    <v>0</v>
  </rv>
  <rv s="0">
    <fb>69.38</fb>
    <v>1</v>
  </rv>
  <rv s="0">
    <fb>69.48</fb>
    <v>1</v>
  </rv>
  <rv s="0">
    <fb>67.94</fb>
    <v>1</v>
  </rv>
  <rv s="0">
    <fb>787885</fb>
    <v>2</v>
  </rv>
  <rv s="0">
    <fb>411</fb>
    <v>1</v>
  </rv>
  <rv s="0">
    <fb>411.5</fb>
    <v>1</v>
  </rv>
  <rv s="0">
    <fb>412.35</fb>
    <v>1</v>
  </rv>
  <rv s="0">
    <fb>125406</fb>
    <v>2</v>
  </rv>
  <rv s="0">
    <fb>45364</fb>
    <v>0</v>
  </rv>
  <rv s="0">
    <fb>69.64</fb>
    <v>1</v>
  </rv>
  <rv s="0">
    <fb>69.44</fb>
    <v>1</v>
  </rv>
  <rv s="0">
    <fb>69.98</fb>
    <v>1</v>
  </rv>
  <rv s="0">
    <fb>649127</fb>
    <v>2</v>
  </rv>
  <rv s="0">
    <fb>411.15</fb>
    <v>1</v>
  </rv>
  <rv s="0">
    <fb>415.9</fb>
    <v>1</v>
  </rv>
  <rv s="0">
    <fb>120947</fb>
    <v>2</v>
  </rv>
  <rv s="0">
    <fb>45365</fb>
    <v>0</v>
  </rv>
  <rv s="0">
    <fb>70.34</fb>
    <v>1</v>
  </rv>
  <rv s="0">
    <fb>69.739999999999995</fb>
    <v>1</v>
  </rv>
  <rv s="0">
    <fb>69.72</fb>
    <v>1</v>
  </rv>
  <rv s="0">
    <fb>842830</fb>
    <v>2</v>
  </rv>
  <rv s="0">
    <fb>411.45</fb>
    <v>1</v>
  </rv>
  <rv s="0">
    <fb>407.7</fb>
    <v>1</v>
  </rv>
  <rv s="0">
    <fb>412.6</fb>
    <v>1</v>
  </rv>
  <rv s="0">
    <fb>402.75</fb>
    <v>1</v>
  </rv>
  <rv s="0">
    <fb>242337</fb>
    <v>2</v>
  </rv>
  <rv s="0">
    <fb>45366</fb>
    <v>0</v>
  </rv>
  <rv s="0">
    <fb>70</fb>
    <v>1</v>
  </rv>
  <rv s="0">
    <fb>68.92</fb>
    <v>1</v>
  </rv>
  <rv s="0">
    <fb>1729043</fb>
    <v>2</v>
  </rv>
  <rv s="0">
    <fb>417.4</fb>
    <v>1</v>
  </rv>
  <rv s="0">
    <fb>412</fb>
    <v>1</v>
  </rv>
  <rv s="0">
    <fb>418.25</fb>
    <v>1</v>
  </rv>
  <rv s="0">
    <fb>409.85</fb>
    <v>1</v>
  </rv>
  <rv s="0">
    <fb>178750</fb>
    <v>2</v>
  </rv>
  <rv s="0">
    <fb>45369</fb>
    <v>0</v>
  </rv>
  <rv s="0">
    <fb>69.22</fb>
    <v>1</v>
  </rv>
  <rv s="0">
    <fb>69.540000000000006</fb>
    <v>1</v>
  </rv>
  <rv s="0">
    <fb>68.72</fb>
    <v>1</v>
  </rv>
  <rv s="0">
    <fb>551632</fb>
    <v>2</v>
  </rv>
  <rv s="0">
    <fb>420.15</fb>
    <v>1</v>
  </rv>
  <rv s="0">
    <fb>415.25</fb>
    <v>1</v>
  </rv>
  <rv s="0">
    <fb>412.15</fb>
    <v>1</v>
  </rv>
  <rv s="0">
    <fb>106835</fb>
    <v>2</v>
  </rv>
  <rv s="0">
    <fb>45370</fb>
    <v>0</v>
  </rv>
  <rv s="0">
    <fb>68.64</fb>
    <v>1</v>
  </rv>
  <rv s="0">
    <fb>1361776</fb>
    <v>2</v>
  </rv>
  <rv s="0">
    <fb>426.15</fb>
    <v>1</v>
  </rv>
  <rv s="0">
    <fb>420.95</fb>
    <v>1</v>
  </rv>
  <rv s="0">
    <fb>416.75</fb>
    <v>1</v>
  </rv>
  <rv s="0">
    <fb>171472</fb>
    <v>2</v>
  </rv>
  <rv s="0">
    <fb>45371</fb>
    <v>0</v>
  </rv>
  <rv s="0">
    <fb>68.239999999999995</fb>
    <v>1</v>
  </rv>
  <rv s="0">
    <fb>67.7</fb>
    <v>1</v>
  </rv>
  <rv s="0">
    <fb>999912</fb>
    <v>2</v>
  </rv>
  <rv s="0">
    <fb>423.6</fb>
    <v>1</v>
  </rv>
  <rv s="0">
    <fb>424.65</fb>
    <v>1</v>
  </rv>
  <rv s="0">
    <fb>428.45</fb>
    <v>1</v>
  </rv>
  <rv s="0">
    <fb>193996</fb>
    <v>2</v>
  </rv>
  <rv s="0">
    <fb>45372</fb>
    <v>0</v>
  </rv>
  <rv s="0">
    <fb>69.5</fb>
    <v>1</v>
  </rv>
  <rv s="0">
    <fb>69.52</fb>
    <v>1</v>
  </rv>
  <rv s="0">
    <fb>68.12</fb>
    <v>1</v>
  </rv>
  <rv s="0">
    <fb>512731</fb>
    <v>2</v>
  </rv>
  <rv s="0">
    <fb>426.2</fb>
    <v>1</v>
  </rv>
  <rv s="0">
    <fb>426.75</fb>
    <v>1</v>
  </rv>
  <rv s="0">
    <fb>438.6</fb>
    <v>1</v>
  </rv>
  <rv s="0">
    <fb>220561</fb>
    <v>2</v>
  </rv>
  <rv s="0">
    <fb>45373</fb>
    <v>0</v>
  </rv>
  <rv s="0">
    <fb>67.84</fb>
    <v>1</v>
  </rv>
  <rv s="0">
    <fb>67.739999999999995</fb>
    <v>1</v>
  </rv>
  <rv s="0">
    <fb>615640</fb>
    <v>2</v>
  </rv>
  <rv s="0">
    <fb>423.85</fb>
    <v>1</v>
  </rv>
  <rv s="0">
    <fb>408368</fb>
    <v>2</v>
  </rv>
  <rv s="0">
    <fb>45376</fb>
    <v>0</v>
  </rv>
  <rv s="0">
    <fb>68.62</fb>
    <v>1</v>
  </rv>
  <rv s="0">
    <fb>379687</fb>
    <v>2</v>
  </rv>
  <rv s="0">
    <fb>423.45</fb>
    <v>1</v>
  </rv>
  <rv s="0">
    <fb>426.1</fb>
    <v>1</v>
  </rv>
  <rv s="0">
    <fb>418.35</fb>
    <v>1</v>
  </rv>
  <rv s="0">
    <fb>151430</fb>
    <v>2</v>
  </rv>
  <rv s="0">
    <fb>45377</fb>
    <v>0</v>
  </rv>
  <rv s="0">
    <fb>68</fb>
    <v>1</v>
  </rv>
  <rv s="0">
    <fb>68.260000000000005</fb>
    <v>1</v>
  </rv>
  <rv s="0">
    <fb>68.3</fb>
    <v>1</v>
  </rv>
  <rv s="0">
    <fb>342260</fb>
    <v>2</v>
  </rv>
  <rv s="0">
    <fb>425.95</fb>
    <v>1</v>
  </rv>
  <rv s="0">
    <fb>421.5</fb>
    <v>1</v>
  </rv>
  <rv s="0">
    <fb>426.3</fb>
    <v>1</v>
  </rv>
  <rv s="0">
    <fb>420.55</fb>
    <v>1</v>
  </rv>
  <rv s="0">
    <fb>129889</fb>
    <v>2</v>
  </rv>
  <rv s="0">
    <fb>45378</fb>
    <v>0</v>
  </rv>
  <rv s="0">
    <fb>68.86</fb>
    <v>1</v>
  </rv>
  <rv s="0">
    <fb>437718</fb>
    <v>2</v>
  </rv>
  <rv s="0">
    <fb>375.2</fb>
    <v>1</v>
  </rv>
  <rv s="0">
    <fb>375</fb>
    <v>1</v>
  </rv>
  <rv s="0">
    <fb>378.3</fb>
    <v>1</v>
  </rv>
  <rv s="0">
    <fb>361.15</fb>
    <v>1</v>
  </rv>
  <rv s="0">
    <fb>1239724</fb>
    <v>2</v>
  </rv>
  <rv s="0">
    <fb>45379</fb>
    <v>0</v>
  </rv>
  <rv s="0">
    <fb>69.180000000000007</fb>
    <v>1</v>
  </rv>
  <rv s="0">
    <fb>69.319999999999993</fb>
    <v>1</v>
  </rv>
  <rv s="0">
    <fb>576647</fb>
    <v>2</v>
  </rv>
  <rv s="0">
    <fb>376</fb>
    <v>1</v>
  </rv>
  <rv s="0">
    <fb>381.55</fb>
    <v>1</v>
  </rv>
  <rv s="0">
    <fb>399450</fb>
    <v>2</v>
  </rv>
  <rv s="0">
    <fb>45384</fb>
    <v>0</v>
  </rv>
  <rv s="0">
    <fb>69.8</fb>
    <v>1</v>
  </rv>
  <rv s="0">
    <fb>683423</fb>
    <v>2</v>
  </rv>
  <rv s="0">
    <fb>358.05</fb>
    <v>1</v>
  </rv>
  <rv s="0">
    <fb>370</fb>
    <v>1</v>
  </rv>
  <rv s="0">
    <fb>371.85</fb>
    <v>1</v>
  </rv>
  <rv s="0">
    <fb>399603</fb>
    <v>2</v>
  </rv>
  <rv s="0">
    <fb>45385</fb>
    <v>0</v>
  </rv>
  <rv s="0">
    <fb>67.36</fb>
    <v>1</v>
  </rv>
  <rv s="0">
    <fb>67.86</fb>
    <v>1</v>
  </rv>
  <rv s="0">
    <fb>67.06</fb>
    <v>1</v>
  </rv>
  <rv s="0">
    <fb>459082</fb>
    <v>2</v>
  </rv>
  <rv s="0">
    <fb>353.75</fb>
    <v>1</v>
  </rv>
  <rv s="0">
    <fb>359</fb>
    <v>1</v>
  </rv>
  <rv s="0">
    <fb>353.5</fb>
    <v>1</v>
  </rv>
  <rv s="0">
    <fb>276935</fb>
    <v>2</v>
  </rv>
  <rv s="0">
    <fb>45386</fb>
    <v>0</v>
  </rv>
  <rv s="0">
    <fb>66.900000000000006</fb>
    <v>1</v>
  </rv>
  <rv s="0">
    <fb>66.42</fb>
    <v>1</v>
  </rv>
  <rv s="0">
    <fb>468607</fb>
    <v>2</v>
  </rv>
  <rv s="0">
    <fb>364.9</fb>
    <v>1</v>
  </rv>
  <rv s="0">
    <fb>353.65</fb>
    <v>1</v>
  </rv>
  <rv s="0">
    <fb>365.15</fb>
    <v>1</v>
  </rv>
  <rv s="0">
    <fb>349.85</fb>
    <v>1</v>
  </rv>
  <rv s="0">
    <fb>264699</fb>
    <v>2</v>
  </rv>
  <rv s="0">
    <fb>45387</fb>
    <v>0</v>
  </rv>
  <rv s="0">
    <fb>66.040000000000006</fb>
    <v>1</v>
  </rv>
  <rv s="0">
    <fb>683536</fb>
    <v>2</v>
  </rv>
  <rv s="0">
    <fb>364.05</fb>
    <v>1</v>
  </rv>
  <rv s="0">
    <fb>368.05</fb>
    <v>1</v>
  </rv>
  <rv s="0">
    <fb>358.75</fb>
    <v>1</v>
  </rv>
  <rv s="0">
    <fb>210289</fb>
    <v>2</v>
  </rv>
  <rv s="0">
    <fb>45390</fb>
    <v>0</v>
  </rv>
  <rv s="0">
    <fb>66.540000000000006</fb>
    <v>1</v>
  </rv>
  <rv s="0">
    <fb>339833</fb>
    <v>2</v>
  </rv>
  <rv s="0">
    <fb>366.35</fb>
    <v>1</v>
  </rv>
  <rv s="0">
    <fb>372.85</fb>
    <v>1</v>
  </rv>
  <rv s="0">
    <fb>365.05</fb>
    <v>1</v>
  </rv>
  <rv s="0">
    <fb>250449</fb>
    <v>2</v>
  </rv>
  <rv s="0">
    <fb>45391</fb>
    <v>0</v>
  </rv>
  <rv s="0">
    <fb>65.2</fb>
    <v>1</v>
  </rv>
  <rv s="0">
    <fb>520712</fb>
    <v>2</v>
  </rv>
  <rv s="0">
    <fb>366.85</fb>
    <v>1</v>
  </rv>
  <rv s="0">
    <fb>368.9</fb>
    <v>1</v>
  </rv>
  <rv s="0">
    <fb>363</fb>
    <v>1</v>
  </rv>
  <rv s="0">
    <fb>203124</fb>
    <v>2</v>
  </rv>
  <rv s="0">
    <fb>45392</fb>
    <v>0</v>
  </rv>
  <rv s="0">
    <fb>65.760000000000005</fb>
    <v>1</v>
  </rv>
  <rv s="0">
    <fb>548859</fb>
    <v>2</v>
  </rv>
  <rv s="0">
    <fb>366.45</fb>
    <v>1</v>
  </rv>
  <rv s="0">
    <fb>365.1</fb>
    <v>1</v>
  </rv>
  <rv s="0">
    <fb>368.7</fb>
    <v>1</v>
  </rv>
  <rv s="0">
    <fb>150543</fb>
    <v>2</v>
  </rv>
  <rv s="0">
    <fb>45393</fb>
    <v>0</v>
  </rv>
  <rv s="0">
    <fb>388327</fb>
    <v>2</v>
  </rv>
  <rv s="0">
    <fb>369.3</fb>
    <v>1</v>
  </rv>
  <rv s="0">
    <fb>365</fb>
    <v>1</v>
  </rv>
  <rv s="0">
    <fb>370.1</fb>
    <v>1</v>
  </rv>
  <rv s="0">
    <fb>149561</fb>
    <v>2</v>
  </rv>
  <rv s="0">
    <fb>45394</fb>
    <v>0</v>
  </rv>
  <rv s="0">
    <fb>416743</fb>
    <v>2</v>
  </rv>
  <rv s="0">
    <fb>362.8</fb>
    <v>1</v>
  </rv>
  <rv s="0">
    <fb>363.1</fb>
    <v>1</v>
  </rv>
  <rv s="0">
    <fb>366.65</fb>
    <v>1</v>
  </rv>
  <rv s="0">
    <fb>213659</fb>
    <v>2</v>
  </rv>
  <rv s="0">
    <fb>45397</fb>
    <v>0</v>
  </rv>
  <rv s="0">
    <fb>494463</fb>
    <v>2</v>
  </rv>
  <rv s="0">
    <fb>365.2</fb>
    <v>1</v>
  </rv>
  <rv s="0">
    <fb>361.6</fb>
    <v>1</v>
  </rv>
  <rv s="0">
    <fb>366.4</fb>
    <v>1</v>
  </rv>
  <rv s="0">
    <fb>359.85</fb>
    <v>1</v>
  </rv>
  <rv s="0">
    <fb>127950</fb>
    <v>2</v>
  </rv>
  <rv s="0">
    <fb>45398</fb>
    <v>0</v>
  </rv>
  <rv s="0">
    <fb>462544</fb>
    <v>2</v>
  </rv>
  <rv s="0">
    <fb>364.2</fb>
    <v>1</v>
  </rv>
  <rv s="0">
    <fb>364.15</fb>
    <v>1</v>
  </rv>
  <rv s="0">
    <fb>160897</fb>
    <v>2</v>
  </rv>
  <rv s="0">
    <fb>45399</fb>
    <v>0</v>
  </rv>
  <rv s="0">
    <fb>879079</fb>
    <v>2</v>
  </rv>
  <rv s="0">
    <fb>356.95</fb>
    <v>1</v>
  </rv>
  <rv s="0">
    <fb>367.95</fb>
    <v>1</v>
  </rv>
  <rv s="0">
    <fb>355</fb>
    <v>1</v>
  </rv>
  <rv s="0">
    <fb>238557</fb>
    <v>2</v>
  </rv>
  <rv s="0">
    <fb>45400</fb>
    <v>0</v>
  </rv>
  <rv s="0">
    <fb>674405</fb>
    <v>2</v>
  </rv>
  <rv s="0">
    <fb>355.1</fb>
    <v>1</v>
  </rv>
  <rv s="0">
    <fb>353</fb>
    <v>1</v>
  </rv>
  <rv s="0">
    <fb>359.5</fb>
    <v>1</v>
  </rv>
  <rv s="0">
    <fb>352.8</fb>
    <v>1</v>
  </rv>
  <rv s="0">
    <fb>208275</fb>
    <v>2</v>
  </rv>
  <rv s="0">
    <fb>45401</fb>
    <v>0</v>
  </rv>
  <rv s="0">
    <fb>65.44</fb>
    <v>1</v>
  </rv>
  <rv s="0">
    <fb>65.84</fb>
    <v>1</v>
  </rv>
  <rv s="0">
    <fb>530669</fb>
    <v>2</v>
  </rv>
  <rv s="0">
    <fb>359.8</fb>
    <v>1</v>
  </rv>
  <rv s="0">
    <fb>360.15</fb>
    <v>1</v>
  </rv>
  <rv s="0">
    <fb>347.95</fb>
    <v>1</v>
  </rv>
  <rv s="0">
    <fb>248709</fb>
    <v>2</v>
  </rv>
  <rv s="0">
    <fb>45404</fb>
    <v>0</v>
  </rv>
  <rv s="0">
    <fb>66.38</fb>
    <v>1</v>
  </rv>
  <rv s="0">
    <fb>498179</fb>
    <v>2</v>
  </rv>
  <rv s="0">
    <fb>350.2</fb>
    <v>1</v>
  </rv>
  <rv s="0">
    <fb>354.2</fb>
    <v>1</v>
  </rv>
  <rv s="0">
    <fb>358.25</fb>
    <v>1</v>
  </rv>
  <rv s="0">
    <fb>349.35</fb>
    <v>1</v>
  </rv>
  <rv s="0">
    <fb>199795</fb>
    <v>2</v>
  </rv>
  <rv s="0">
    <fb>45405</fb>
    <v>0</v>
  </rv>
  <rv s="0">
    <fb>66.12</fb>
    <v>1</v>
  </rv>
  <rv s="0">
    <fb>554287</fb>
    <v>2</v>
  </rv>
  <rv s="0">
    <fb>340.3</fb>
    <v>1</v>
  </rv>
  <rv s="0">
    <fb>346.9</fb>
    <v>1</v>
  </rv>
  <rv s="0">
    <fb>348.5</fb>
    <v>1</v>
  </rv>
  <rv s="0">
    <fb>338.2</fb>
    <v>1</v>
  </rv>
  <rv s="0">
    <fb>262327</fb>
    <v>2</v>
  </rv>
  <rv s="0">
    <fb>45406</fb>
    <v>0</v>
  </rv>
  <rv s="0">
    <fb>1047718</fb>
    <v>2</v>
  </rv>
  <rv s="0">
    <fb>341</fb>
    <v>1</v>
  </rv>
  <rv s="0">
    <fb>342.8</fb>
    <v>1</v>
  </rv>
  <rv s="0">
    <fb>345.1</fb>
    <v>1</v>
  </rv>
  <rv s="0">
    <fb>336.3</fb>
    <v>1</v>
  </rv>
  <rv s="0">
    <fb>392500</fb>
    <v>2</v>
  </rv>
  <rv s="0">
    <fb>45407</fb>
    <v>0</v>
  </rv>
  <rv s="0">
    <fb>1192574</fb>
    <v>2</v>
  </rv>
  <rv s="0">
    <fb>340.5</fb>
    <v>1</v>
  </rv>
  <rv s="0">
    <fb>340</fb>
    <v>1</v>
  </rv>
  <rv s="0">
    <fb>342</fb>
    <v>1</v>
  </rv>
  <rv s="0">
    <fb>337.85</fb>
    <v>1</v>
  </rv>
  <rv s="0">
    <fb>188856</fb>
    <v>2</v>
  </rv>
  <rv s="0">
    <fb>45408</fb>
    <v>0</v>
  </rv>
  <rv s="0">
    <fb>960759</fb>
    <v>2</v>
  </rv>
  <rv s="0">
    <fb>339.1</fb>
    <v>1</v>
  </rv>
  <rv s="0">
    <fb>337.3</fb>
    <v>1</v>
  </rv>
  <rv s="0">
    <fb>341.4</fb>
    <v>1</v>
  </rv>
  <rv s="0">
    <fb>334.25</fb>
    <v>1</v>
  </rv>
  <rv s="0">
    <fb>200491</fb>
    <v>2</v>
  </rv>
  <rv s="0">
    <fb>45411</fb>
    <v>0</v>
  </rv>
  <rv s="0">
    <fb>64.52</fb>
    <v>1</v>
  </rv>
  <rv s="0">
    <fb>463760</fb>
    <v>2</v>
  </rv>
  <rv s="0">
    <fb>346.3</fb>
    <v>1</v>
  </rv>
  <rv s="0">
    <fb>342.45</fb>
    <v>1</v>
  </rv>
  <rv s="0">
    <fb>350.7</fb>
    <v>1</v>
  </rv>
  <rv s="0">
    <fb>341.8</fb>
    <v>1</v>
  </rv>
  <rv s="0">
    <fb>222683</fb>
    <v>2</v>
  </rv>
  <rv s="0">
    <fb>45412</fb>
    <v>0</v>
  </rv>
  <rv s="0">
    <fb>64.12</fb>
    <v>1</v>
  </rv>
  <rv s="0">
    <fb>63.84</fb>
    <v>1</v>
  </rv>
  <rv s="0">
    <fb>695008</fb>
    <v>2</v>
  </rv>
  <rv s="0">
    <fb>347.4</fb>
    <v>1</v>
  </rv>
  <rv s="0">
    <fb>353.9</fb>
    <v>1</v>
  </rv>
  <rv s="0">
    <fb>346.6</fb>
    <v>1</v>
  </rv>
  <rv s="0">
    <fb>193053</fb>
    <v>2</v>
  </rv>
  <rv s="0">
    <fb>45414</fb>
    <v>0</v>
  </rv>
  <rv s="0">
    <fb>584747</fb>
    <v>2</v>
  </rv>
  <rv s="0">
    <fb>326.14999999999998</fb>
    <v>1</v>
  </rv>
  <rv s="0">
    <fb>319</fb>
    <v>1</v>
  </rv>
  <rv s="0">
    <fb>331.2</fb>
    <v>1</v>
  </rv>
  <rv s="0">
    <fb>315.35000000000002</fb>
    <v>1</v>
  </rv>
  <rv s="0">
    <fb>877890</fb>
    <v>2</v>
  </rv>
  <rv s="0">
    <fb>45415</fb>
    <v>0</v>
  </rv>
  <rv s="0">
    <fb>538167</fb>
    <v>2</v>
  </rv>
  <rv s="0">
    <fb>327.3</fb>
    <v>1</v>
  </rv>
  <rv s="0">
    <fb>325.10000000000002</fb>
    <v>1</v>
  </rv>
  <rv s="0">
    <fb>330.4</fb>
    <v>1</v>
  </rv>
  <rv s="0">
    <fb>323.7</fb>
    <v>1</v>
  </rv>
  <rv s="0">
    <fb>358415</fb>
    <v>2</v>
  </rv>
  <rv s="0">
    <fb>45418</fb>
    <v>0</v>
  </rv>
  <rv s="0">
    <fb>64.22</fb>
    <v>1</v>
  </rv>
  <rv s="0">
    <fb>364765</fb>
    <v>2</v>
  </rv>
  <rv s="0">
    <fb>337.95</fb>
    <v>1</v>
  </rv>
  <rv s="0">
    <fb>330.8</fb>
    <v>1</v>
  </rv>
  <rv s="0">
    <fb>330.65</fb>
    <v>1</v>
  </rv>
  <rv s="0">
    <fb>348536</fb>
    <v>2</v>
  </rv>
  <rv s="0">
    <fb>45419</fb>
    <v>0</v>
  </rv>
  <rv s="0">
    <fb>64.2</fb>
    <v>1</v>
  </rv>
  <rv s="0">
    <fb>580047</fb>
    <v>2</v>
  </rv>
  <rv s="0">
    <fb>335.65</fb>
    <v>1</v>
  </rv>
  <rv s="0">
    <fb>339.9</fb>
    <v>1</v>
  </rv>
  <rv s="0">
    <fb>341.45</fb>
    <v>1</v>
  </rv>
  <rv s="0">
    <fb>335.5</fb>
    <v>1</v>
  </rv>
  <rv s="0">
    <fb>180147</fb>
    <v>2</v>
  </rv>
  <rv s="0">
    <fb>45420</fb>
    <v>0</v>
  </rv>
  <rv s="0">
    <fb>62.84</fb>
    <v>1</v>
  </rv>
  <rv s="0">
    <fb>811723</fb>
    <v>2</v>
  </rv>
  <rv s="0">
    <fb>330</fb>
    <v>1</v>
  </rv>
  <rv s="0">
    <fb>336.2</fb>
    <v>1</v>
  </rv>
  <rv s="0">
    <fb>338.1</fb>
    <v>1</v>
  </rv>
  <rv s="0">
    <fb>328.55</fb>
    <v>1</v>
  </rv>
  <rv s="0">
    <fb>288309</fb>
    <v>2</v>
  </rv>
  <rv s="0">
    <fb>45421</fb>
    <v>0</v>
  </rv>
  <rv s="0">
    <fb>63.66</fb>
    <v>1</v>
  </rv>
  <rv s="0">
    <fb>402234</fb>
    <v>2</v>
  </rv>
  <rv s="0">
    <fb>322.8</fb>
    <v>1</v>
  </rv>
  <rv s="0">
    <fb>322.64999999999998</fb>
    <v>1</v>
  </rv>
  <rv s="0">
    <fb>324.10000000000002</fb>
    <v>1</v>
  </rv>
  <rv s="0">
    <fb>319.5</fb>
    <v>1</v>
  </rv>
  <rv s="0">
    <fb>231602</fb>
    <v>2</v>
  </rv>
  <rv s="0">
    <fb>45422</fb>
    <v>0</v>
  </rv>
  <rv s="0">
    <fb>63.18</fb>
    <v>1</v>
  </rv>
  <rv s="0">
    <fb>537991</fb>
    <v>2</v>
  </rv>
  <rv s="0">
    <fb>325.45</fb>
    <v>1</v>
  </rv>
  <rv s="0">
    <fb>333.9</fb>
    <v>1</v>
  </rv>
  <rv s="0">
    <fb>325.39999999999998</fb>
    <v>1</v>
  </rv>
  <rv s="0">
    <fb>250313</fb>
    <v>2</v>
  </rv>
  <rv s="0">
    <fb>45425</fb>
    <v>0</v>
  </rv>
  <rv s="0">
    <fb>551933</fb>
    <v>2</v>
  </rv>
  <rv s="0">
    <fb>326.8</fb>
    <v>1</v>
  </rv>
  <rv s="0">
    <fb>329</fb>
    <v>1</v>
  </rv>
  <rv s="0">
    <fb>331.85</fb>
    <v>1</v>
  </rv>
  <rv s="0">
    <fb>326.10000000000002</fb>
    <v>1</v>
  </rv>
  <rv s="0">
    <fb>145808</fb>
    <v>2</v>
  </rv>
  <rv s="0">
    <fb>45426</fb>
    <v>0</v>
  </rv>
  <rv s="0">
    <fb>913250</fb>
    <v>2</v>
  </rv>
  <rv s="0">
    <fb>329.85</fb>
    <v>1</v>
  </rv>
  <rv s="0">
    <fb>328.8</fb>
    <v>1</v>
  </rv>
  <rv s="0">
    <fb>331.25</fb>
    <v>1</v>
  </rv>
  <rv s="0">
    <fb>326.39999999999998</fb>
    <v>1</v>
  </rv>
  <rv s="0">
    <fb>215502</fb>
    <v>2</v>
  </rv>
  <rv s="0">
    <fb>45427</fb>
    <v>0</v>
  </rv>
  <rv s="0">
    <fb>623098</fb>
    <v>2</v>
  </rv>
  <rv s="0">
    <fb>331.1</fb>
    <v>1</v>
  </rv>
  <rv s="0">
    <fb>334.35</fb>
    <v>1</v>
  </rv>
  <rv s="0">
    <fb>328.6</fb>
    <v>1</v>
  </rv>
  <rv s="0">
    <fb>174422</fb>
    <v>2</v>
  </rv>
  <rv s="0">
    <fb>45428</fb>
    <v>0</v>
  </rv>
  <rv s="0">
    <fb>565346</fb>
    <v>2</v>
  </rv>
  <rv s="0">
    <fb>333.25</fb>
    <v>1</v>
  </rv>
  <rv s="0">
    <fb>334.85</fb>
    <v>1</v>
  </rv>
  <rv s="0">
    <fb>327.25</fb>
    <v>1</v>
  </rv>
  <rv s="0">
    <fb>156170</fb>
    <v>2</v>
  </rv>
  <rv s="0">
    <fb>45429</fb>
    <v>0</v>
  </rv>
  <rv s="0">
    <fb>512778</fb>
    <v>2</v>
  </rv>
  <rv s="0">
    <fb>332.45</fb>
    <v>1</v>
  </rv>
  <rv s="0">
    <fb>337.4</fb>
    <v>1</v>
  </rv>
  <rv s="0">
    <fb>339.3</fb>
    <v>1</v>
  </rv>
  <rv s="0">
    <fb>331.7</fb>
    <v>1</v>
  </rv>
  <rv s="0">
    <fb>240613</fb>
    <v>2</v>
  </rv>
  <rv s="0">
    <fb>45432</fb>
    <v>0</v>
  </rv>
  <rv s="0">
    <fb>63.24</fb>
    <v>1</v>
  </rv>
  <rv s="0">
    <fb>340949</fb>
    <v>2</v>
  </rv>
  <rv s="0">
    <fb>332.5</fb>
    <v>1</v>
  </rv>
  <rv s="0">
    <fb>333</fb>
    <v>1</v>
  </rv>
  <rv s="0">
    <fb>333.15</fb>
    <v>1</v>
  </rv>
  <rv s="0">
    <fb>330.7</fb>
    <v>1</v>
  </rv>
  <rv s="0">
    <fb>96790</fb>
    <v>2</v>
  </rv>
  <rv s="0">
    <fb>45433</fb>
    <v>0</v>
  </rv>
  <rv s="0">
    <fb>870180</fb>
    <v>2</v>
  </rv>
  <rv s="0">
    <fb>338.85</fb>
    <v>1</v>
  </rv>
  <rv s="0">
    <fb>332.75</fb>
    <v>1</v>
  </rv>
  <rv s="0">
    <fb>342.7</fb>
    <v>1</v>
  </rv>
  <rv s="0">
    <fb>331.5</fb>
    <v>1</v>
  </rv>
  <rv s="0">
    <fb>230422</fb>
    <v>2</v>
  </rv>
  <rv s="0">
    <fb>45434</fb>
    <v>0</v>
  </rv>
  <rv s="0">
    <fb>60.42</fb>
    <v>1</v>
  </rv>
  <rv s="0">
    <fb>60.82</fb>
    <v>1</v>
  </rv>
  <rv s="0">
    <fb>60.12</fb>
    <v>1</v>
  </rv>
  <rv s="0">
    <fb>731379</fb>
    <v>2</v>
  </rv>
  <rv s="0">
    <fb>336.7</fb>
    <v>1</v>
  </rv>
  <rv s="0">
    <fb>337.55</fb>
    <v>1</v>
  </rv>
  <rv s="0">
    <fb>337.75</fb>
    <v>1</v>
  </rv>
  <rv s="0">
    <fb>188201</fb>
    <v>2</v>
  </rv>
  <rv s="0">
    <fb>45435</fb>
    <v>0</v>
  </rv>
  <rv s="0">
    <fb>480146</fb>
    <v>2</v>
  </rv>
  <rv s="0">
    <fb>341.25</fb>
    <v>1</v>
  </rv>
  <rv s="0">
    <fb>335.45</fb>
    <v>1</v>
  </rv>
  <rv s="0">
    <fb>165394</fb>
    <v>2</v>
  </rv>
  <rv s="0">
    <fb>45436</fb>
    <v>0</v>
  </rv>
  <rv s="0">
    <fb>61.94</fb>
    <v>1</v>
  </rv>
  <rv s="0">
    <fb>659743</fb>
    <v>2</v>
  </rv>
  <rv s="0">
    <fb>332.05</fb>
    <v>1</v>
  </rv>
  <rv s="0">
    <fb>342.9</fb>
    <v>1</v>
  </rv>
  <rv s="0">
    <fb>330.55</fb>
    <v>1</v>
  </rv>
  <rv s="0">
    <fb>284111</fb>
    <v>2</v>
  </rv>
  <rv s="0">
    <fb>45439</fb>
    <v>0</v>
  </rv>
  <rv s="0">
    <fb>61.76</fb>
    <v>1</v>
  </rv>
  <rv s="0">
    <fb>62.08</fb>
    <v>1</v>
  </rv>
  <rv s="0">
    <fb>249466</fb>
    <v>2</v>
  </rv>
  <rv s="0">
    <fb>335.9</fb>
    <v>1</v>
  </rv>
  <rv s="0">
    <fb>333.35</fb>
    <v>1</v>
  </rv>
  <rv s="0">
    <fb>337.15</fb>
    <v>1</v>
  </rv>
  <rv s="0">
    <fb>331.4</fb>
    <v>1</v>
  </rv>
  <rv s="0">
    <fb>122009</fb>
    <v>2</v>
  </rv>
  <rv s="0">
    <fb>45440</fb>
    <v>0</v>
  </rv>
  <rv s="0">
    <fb>508835</fb>
    <v>2</v>
  </rv>
  <rv s="0">
    <fb>333.3</fb>
    <v>1</v>
  </rv>
  <rv s="0">
    <fb>330.5</fb>
    <v>1</v>
  </rv>
  <rv s="0">
    <fb>134824</fb>
    <v>2</v>
  </rv>
  <rv s="0">
    <fb>45441</fb>
    <v>0</v>
  </rv>
  <rv s="0">
    <fb>60.1</fb>
    <v>1</v>
  </rv>
  <rv s="0">
    <fb>562569</fb>
    <v>2</v>
  </rv>
  <rv s="0">
    <fb>330.15</fb>
    <v>1</v>
  </rv>
  <rv s="0">
    <fb>331.6</fb>
    <v>1</v>
  </rv>
  <rv s="0">
    <fb>332.7</fb>
    <v>1</v>
  </rv>
  <rv s="0">
    <fb>325.2</fb>
    <v>1</v>
  </rv>
  <rv s="0">
    <fb>199957</fb>
    <v>2</v>
  </rv>
  <rv s="0">
    <fb>45442</fb>
    <v>0</v>
  </rv>
  <rv s="0">
    <fb>641891</fb>
    <v>2</v>
  </rv>
  <rv s="0">
    <fb>332.65</fb>
    <v>1</v>
  </rv>
  <rv s="0">
    <fb>329.25</fb>
    <v>1</v>
  </rv>
  <rv s="0">
    <fb>327.85</fb>
    <v>1</v>
  </rv>
  <rv s="0">
    <fb>141616</fb>
    <v>2</v>
  </rv>
  <rv s="0">
    <fb>45443</fb>
    <v>0</v>
  </rv>
  <rv s="0">
    <fb>3158832</fb>
    <v>2</v>
  </rv>
  <rv s="0">
    <fb>328.65</fb>
    <v>1</v>
  </rv>
  <rv s="0">
    <fb>334.45</fb>
    <v>1</v>
  </rv>
  <rv s="0">
    <fb>328.05</fb>
    <v>1</v>
  </rv>
  <rv s="0">
    <fb>180208</fb>
    <v>2</v>
  </rv>
  <rv s="0">
    <fb>45446</fb>
    <v>0</v>
  </rv>
  <rv s="0">
    <fb>534487</fb>
    <v>2</v>
  </rv>
  <rv s="0">
    <fb>333.2</fb>
    <v>1</v>
  </rv>
  <rv s="0">
    <fb>331.05</fb>
    <v>1</v>
  </rv>
  <rv s="0">
    <fb>335.35</fb>
    <v>1</v>
  </rv>
  <rv s="0">
    <fb>125783</fb>
    <v>2</v>
  </rv>
  <rv s="0">
    <fb>45447</fb>
    <v>0</v>
  </rv>
  <rv s="0">
    <fb>61.46</fb>
    <v>1</v>
  </rv>
  <rv s="0">
    <fb>1217404</fb>
    <v>2</v>
  </rv>
  <rv s="0">
    <fb>331.15</fb>
    <v>1</v>
  </rv>
  <rv s="0">
    <fb>335.55</fb>
    <v>1</v>
  </rv>
  <rv s="0">
    <fb>166607</fb>
    <v>2</v>
  </rv>
  <rv s="0">
    <fb>45448</fb>
    <v>0</v>
  </rv>
  <rv s="0">
    <fb>60.58</fb>
    <v>1</v>
  </rv>
  <rv s="0">
    <fb>584734</fb>
    <v>2</v>
  </rv>
  <rv s="0">
    <fb>323.5</fb>
    <v>1</v>
  </rv>
  <rv s="0">
    <fb>329.1</fb>
    <v>1</v>
  </rv>
  <rv s="0">
    <fb>322.85000000000002</fb>
    <v>1</v>
  </rv>
  <rv s="0">
    <fb>215709</fb>
    <v>2</v>
  </rv>
  <rv s="0">
    <fb>45449</fb>
    <v>0</v>
  </rv>
  <rv s="0">
    <fb>772054</fb>
    <v>2</v>
  </rv>
  <rv s="0">
    <fb>320.60000000000002</fb>
    <v>1</v>
  </rv>
  <rv s="0">
    <fb>321.5</fb>
    <v>1</v>
  </rv>
  <rv s="0">
    <fb>323.95</fb>
    <v>1</v>
  </rv>
  <rv s="0">
    <fb>319.8</fb>
    <v>1</v>
  </rv>
  <rv s="0">
    <fb>195743</fb>
    <v>2</v>
  </rv>
  <rv s="0">
    <fb>45450</fb>
    <v>0</v>
  </rv>
  <rv s="0">
    <fb>532336</fb>
    <v>2</v>
  </rv>
  <rv s="0">
    <fb>317.2</fb>
    <v>1</v>
  </rv>
  <rv s="0">
    <fb>320.3</fb>
    <v>1</v>
  </rv>
  <rv s="0">
    <fb>316.95</fb>
    <v>1</v>
  </rv>
  <rv s="0">
    <fb>602783</fb>
    <v>2</v>
  </rv>
  <rv s="0">
    <fb>45453</fb>
    <v>0</v>
  </rv>
  <rv s="0">
    <fb>60.04</fb>
    <v>1</v>
  </rv>
  <rv s="0">
    <fb>454861</fb>
    <v>2</v>
  </rv>
  <rv s="0">
    <fb>322.14999999999998</fb>
    <v>1</v>
  </rv>
  <rv s="0">
    <fb>320.5</fb>
    <v>1</v>
  </rv>
  <rv s="0">
    <fb>325.8</fb>
    <v>1</v>
  </rv>
  <rv s="0">
    <fb>319.95</fb>
    <v>1</v>
  </rv>
  <rv s="0">
    <fb>207184</fb>
    <v>2</v>
  </rv>
  <rv s="0">
    <fb>45454</fb>
    <v>0</v>
  </rv>
  <rv s="0">
    <fb>753851</fb>
    <v>2</v>
  </rv>
  <rv s="0">
    <fb>322.3</fb>
    <v>1</v>
  </rv>
  <rv s="0">
    <fb>321.64999999999998</fb>
    <v>1</v>
  </rv>
  <rv s="0">
    <fb>326.64999999999998</fb>
    <v>1</v>
  </rv>
  <rv s="0">
    <fb>320.7</fb>
    <v>1</v>
  </rv>
  <rv s="0">
    <fb>153700</fb>
    <v>2</v>
  </rv>
  <rv s="0">
    <fb>45455</fb>
    <v>0</v>
  </rv>
  <rv s="0">
    <fb>544417</fb>
    <v>2</v>
  </rv>
  <rv s="0">
    <fb>323.25</fb>
    <v>1</v>
  </rv>
  <rv s="0">
    <fb>325.35000000000002</fb>
    <v>1</v>
  </rv>
  <rv s="0">
    <fb>326.7</fb>
    <v>1</v>
  </rv>
  <rv s="0">
    <fb>319.10000000000002</fb>
    <v>1</v>
  </rv>
  <rv s="0">
    <fb>147286</fb>
    <v>2</v>
  </rv>
  <rv s="0">
    <fb>45456</fb>
    <v>0</v>
  </rv>
  <rv s="0">
    <fb>59.82</fb>
    <v>1</v>
  </rv>
  <rv s="0">
    <fb>576864</fb>
    <v>2</v>
  </rv>
  <rv s="0">
    <fb>325.95</fb>
    <v>1</v>
  </rv>
  <rv s="0">
    <fb>333.95</fb>
    <v>1</v>
  </rv>
  <rv s="0">
    <fb>188039</fb>
    <v>2</v>
  </rv>
  <rv s="0">
    <fb>45457</fb>
    <v>0</v>
  </rv>
  <rv s="0">
    <fb>59.54</fb>
    <v>1</v>
  </rv>
  <rv s="0">
    <fb>925157</fb>
    <v>2</v>
  </rv>
  <rv s="0">
    <fb>328.1</fb>
    <v>1</v>
  </rv>
  <rv s="0">
    <fb>327.35000000000002</fb>
    <v>1</v>
  </rv>
  <rv s="0">
    <fb>332.85</fb>
    <v>1</v>
  </rv>
  <rv s="0">
    <fb>325.85000000000002</fb>
    <v>1</v>
  </rv>
  <rv s="0">
    <fb>177393</fb>
    <v>2</v>
  </rv>
  <rv s="0">
    <fb>45460</fb>
    <v>0</v>
  </rv>
  <rv s="0">
    <fb>776662</fb>
    <v>2</v>
  </rv>
  <rv s="0">
    <fb>327.95</fb>
    <v>1</v>
  </rv>
  <rv s="0">
    <fb>320.14999999999998</fb>
    <v>1</v>
  </rv>
  <rv s="0">
    <fb>213633</fb>
    <v>2</v>
  </rv>
  <rv s="0">
    <fb>45461</fb>
    <v>0</v>
  </rv>
  <rv s="0">
    <fb>1202178</fb>
    <v>2</v>
  </rv>
  <rv s="0">
    <fb>319.35000000000002</fb>
    <v>1</v>
  </rv>
  <rv s="0">
    <fb>329.3</fb>
    <v>1</v>
  </rv>
  <rv s="0">
    <fb>234667</fb>
    <v>2</v>
  </rv>
  <rv s="0">
    <fb>45462</fb>
    <v>0</v>
  </rv>
  <rv s="0">
    <fb>1008451</fb>
    <v>2</v>
  </rv>
  <rv s="0">
    <fb>316.8</fb>
    <v>1</v>
  </rv>
  <rv s="0">
    <fb>321.14999999999998</fb>
    <v>1</v>
  </rv>
  <rv s="0">
    <fb>313.85000000000002</fb>
    <v>1</v>
  </rv>
  <rv s="0">
    <fb>275116</fb>
    <v>2</v>
  </rv>
  <rv s="0">
    <fb>45463</fb>
    <v>0</v>
  </rv>
  <rv s="0">
    <fb>1023967</fb>
    <v>2</v>
  </rv>
  <rv s="0">
    <fb>314.55</fb>
    <v>1</v>
  </rv>
  <rv s="0">
    <fb>317.35000000000002</fb>
    <v>1</v>
  </rv>
  <rv s="0">
    <fb>318.60000000000002</fb>
    <v>1</v>
  </rv>
  <rv s="0">
    <fb>310.60000000000002</fb>
    <v>1</v>
  </rv>
  <rv s="0">
    <fb>262451</fb>
    <v>2</v>
  </rv>
  <rv s="0">
    <fb>45464</fb>
    <v>0</v>
  </rv>
  <rv s="0">
    <fb>2437600</fb>
    <v>2</v>
  </rv>
  <rv s="0">
    <fb>302.5</fb>
    <v>1</v>
  </rv>
  <rv s="0">
    <fb>310.5</fb>
    <v>1</v>
  </rv>
  <rv s="0">
    <fb>311</fb>
    <v>1</v>
  </rv>
  <rv s="0">
    <fb>299.2</fb>
    <v>1</v>
  </rv>
  <rv s="0">
    <fb>465481</fb>
    <v>2</v>
  </rv>
  <rv s="0">
    <fb>45467</fb>
    <v>0</v>
  </rv>
  <rv s="0">
    <fb>844169</fb>
    <v>2</v>
  </rv>
  <rv s="0">
    <fb>304.64999999999998</fb>
    <v>1</v>
  </rv>
  <rv s="0">
    <fb>303.89999999999998</fb>
    <v>1</v>
  </rv>
  <rv s="0">
    <fb>300.45</fb>
    <v>1</v>
  </rv>
  <rv s="0">
    <fb>202982</fb>
    <v>2</v>
  </rv>
  <rv s="0">
    <fb>45468</fb>
    <v>0</v>
  </rv>
  <rv s="0">
    <fb>642128</fb>
    <v>2</v>
  </rv>
  <rv s="0">
    <fb>310.7</fb>
    <v>1</v>
  </rv>
  <rv s="0">
    <fb>309.39999999999998</fb>
    <v>1</v>
  </rv>
  <rv s="0">
    <fb>315.55</fb>
    <v>1</v>
  </rv>
  <rv s="0">
    <fb>306.55</fb>
    <v>1</v>
  </rv>
  <rv s="0">
    <fb>278106</fb>
    <v>2</v>
  </rv>
  <rv s="0">
    <fb>45469</fb>
    <v>0</v>
  </rv>
  <rv s="0">
    <fb>503044</fb>
    <v>2</v>
  </rv>
  <rv s="0">
    <fb>308.60000000000002</fb>
    <v>1</v>
  </rv>
  <rv s="0">
    <fb>308.89999999999998</fb>
    <v>1</v>
  </rv>
  <rv s="0">
    <fb>310.89999999999998</fb>
    <v>1</v>
  </rv>
  <rv s="0">
    <fb>306.25</fb>
    <v>1</v>
  </rv>
  <rv s="0">
    <fb>149359</fb>
    <v>2</v>
  </rv>
  <rv s="0">
    <fb>45470</fb>
    <v>0</v>
  </rv>
  <rv s="0">
    <fb>755557</fb>
    <v>2</v>
  </rv>
  <rv s="0">
    <fb>316.14999999999998</fb>
    <v>1</v>
  </rv>
  <rv s="0">
    <fb>310</fb>
    <v>1</v>
  </rv>
  <rv s="0">
    <fb>317.85000000000002</fb>
    <v>1</v>
  </rv>
  <rv s="0">
    <fb>309.45</fb>
    <v>1</v>
  </rv>
  <rv s="0">
    <fb>232584</fb>
    <v>2</v>
  </rv>
  <rv s="0">
    <fb>45471</fb>
    <v>0</v>
  </rv>
  <rv s="0">
    <fb>526944</fb>
    <v>2</v>
  </rv>
  <rv s="0">
    <fb>320.10000000000002</fb>
    <v>1</v>
  </rv>
  <rv s="0">
    <fb>316.05</fb>
    <v>1</v>
  </rv>
  <rv s="0">
    <fb>320.39999999999998</fb>
    <v>1</v>
  </rv>
  <rv s="0">
    <fb>315.8</fb>
    <v>1</v>
  </rv>
  <rv s="0">
    <fb>634993</fb>
    <v>2</v>
  </rv>
  <rv s="0">
    <fb>45474</fb>
    <v>0</v>
  </rv>
  <rv s="0">
    <fb>530647</fb>
    <v>2</v>
  </rv>
  <rv s="0">
    <fb>324.2</fb>
    <v>1</v>
  </rv>
  <rv s="0">
    <fb>320.45</fb>
    <v>1</v>
  </rv>
  <rv s="0">
    <fb>324.25</fb>
    <v>1</v>
  </rv>
  <rv s="0">
    <fb>320.17500000000001</fb>
    <v>1</v>
  </rv>
  <rv s="0">
    <fb>244748</fb>
    <v>2</v>
  </rv>
  <rv s="0">
    <fb>45475</fb>
    <v>0</v>
  </rv>
  <rv s="0">
    <fb>532851</fb>
    <v>2</v>
  </rv>
  <rv s="0">
    <fb>325.14999999999998</fb>
    <v>1</v>
  </rv>
  <rv s="0">
    <fb>321.39999999999998</fb>
    <v>1</v>
  </rv>
  <rv s="0">
    <fb>331.35</fb>
    <v>1</v>
  </rv>
  <rv s="0">
    <fb>320</fb>
    <v>1</v>
  </rv>
  <rv s="0">
    <fb>245917</fb>
    <v>2</v>
  </rv>
  <rv s="0">
    <fb>45476</fb>
    <v>0</v>
  </rv>
  <rv s="0">
    <fb>719304</fb>
    <v>2</v>
  </rv>
  <rv s="0">
    <fb>326.5</fb>
    <v>1</v>
  </rv>
  <rv s="0">
    <fb>321.10000000000002</fb>
    <v>1</v>
  </rv>
  <rv s="0">
    <fb>209037</fb>
    <v>2</v>
  </rv>
  <rv s="0">
    <fb>45477</fb>
    <v>0</v>
  </rv>
  <rv s="0">
    <fb>381218</fb>
    <v>2</v>
  </rv>
  <rv s="0">
    <fb>341.75</fb>
    <v>1</v>
  </rv>
  <rv s="0">
    <fb>339.45</fb>
    <v>1</v>
  </rv>
  <rv s="0">
    <fb>346.35</fb>
    <v>1</v>
  </rv>
  <rv s="0">
    <fb>337.65</fb>
    <v>1</v>
  </rv>
  <rv s="0">
    <fb>383980</fb>
    <v>2</v>
  </rv>
  <rv s="0">
    <fb>45478</fb>
    <v>0</v>
  </rv>
  <rv s="0">
    <fb>469690</fb>
    <v>2</v>
  </rv>
  <rv s="0">
    <fb>338.5</fb>
    <v>1</v>
  </rv>
  <rv s="0">
    <fb>341.6</fb>
    <v>1</v>
  </rv>
  <rv s="0">
    <fb>345.2</fb>
    <v>1</v>
  </rv>
  <rv s="0">
    <fb>336.45</fb>
    <v>1</v>
  </rv>
  <rv s="0">
    <fb>293829</fb>
    <v>2</v>
  </rv>
  <rv s="0">
    <fb>45481</fb>
    <v>0</v>
  </rv>
  <rv s="0">
    <fb>570751</fb>
    <v>2</v>
  </rv>
  <rv s="0">
    <fb>336</fb>
    <v>1</v>
  </rv>
  <rv s="0">
    <fb>344.55</fb>
    <v>1</v>
  </rv>
  <rv s="0">
    <fb>218831</fb>
    <v>2</v>
  </rv>
  <rv s="0">
    <fb>45482</fb>
    <v>0</v>
  </rv>
  <rv s="0">
    <fb>661837</fb>
    <v>2</v>
  </rv>
  <rv s="0">
    <fb>329.35</fb>
    <v>1</v>
  </rv>
  <rv s="0">
    <fb>333.8</fb>
    <v>1</v>
  </rv>
  <rv s="0">
    <fb>334.6</fb>
    <v>1</v>
  </rv>
  <rv s="0">
    <fb>327.9</fb>
    <v>1</v>
  </rv>
  <rv s="0">
    <fb>214107</fb>
    <v>2</v>
  </rv>
  <rv s="0">
    <fb>45483</fb>
    <v>0</v>
  </rv>
  <rv s="0">
    <fb>610659</fb>
    <v>2</v>
  </rv>
  <rv s="0">
    <fb>330.6</fb>
    <v>1</v>
  </rv>
  <rv s="0">
    <fb>334.1</fb>
    <v>1</v>
  </rv>
  <rv s="0">
    <fb>327.8</fb>
    <v>1</v>
  </rv>
  <rv s="0">
    <fb>220243</fb>
    <v>2</v>
  </rv>
  <rv s="0">
    <fb>45484</fb>
    <v>0</v>
  </rv>
  <rv s="0">
    <fb>459323</fb>
    <v>2</v>
  </rv>
  <rv s="0">
    <fb>335.85</fb>
    <v>1</v>
  </rv>
  <rv s="0">
    <fb>332.2</fb>
    <v>1</v>
  </rv>
  <rv s="0">
    <fb>331</fb>
    <v>1</v>
  </rv>
  <rv s="0">
    <fb>160210</fb>
    <v>2</v>
  </rv>
  <rv s="0">
    <fb>45485</fb>
    <v>0</v>
  </rv>
  <rv s="0">
    <fb>533120</fb>
    <v>2</v>
  </rv>
  <rv s="0">
    <fb>335.05</fb>
    <v>1</v>
  </rv>
  <rv s="0">
    <fb>336.4</fb>
    <v>1</v>
  </rv>
  <rv s="0">
    <fb>341.3</fb>
    <v>1</v>
  </rv>
  <rv s="0">
    <fb>333.4</fb>
    <v>1</v>
  </rv>
  <rv s="0">
    <fb>100590</fb>
    <v>2</v>
  </rv>
  <rv s="0">
    <fb>45488</fb>
    <v>0</v>
  </rv>
  <rv s="0">
    <fb>796329</fb>
    <v>2</v>
  </rv>
  <rv s="0">
    <fb>325.7</fb>
    <v>1</v>
  </rv>
  <rv s="0">
    <fb>332.35</fb>
    <v>1</v>
  </rv>
  <rv s="0">
    <fb>334.9</fb>
    <v>1</v>
  </rv>
  <rv s="0">
    <fb>324.64999999999998</fb>
    <v>1</v>
  </rv>
  <rv s="0">
    <fb>230389</fb>
    <v>2</v>
  </rv>
  <rv s="0">
    <fb>45489</fb>
    <v>0</v>
  </rv>
  <rv s="0">
    <fb>620827</fb>
    <v>2</v>
  </rv>
  <rv s="0">
    <fb>321.89999999999998</fb>
    <v>1</v>
  </rv>
  <rv s="0">
    <fb>326.75</fb>
    <v>1</v>
  </rv>
  <rv s="0">
    <fb>327</fb>
    <v>1</v>
  </rv>
  <rv s="0">
    <fb>319.45</fb>
    <v>1</v>
  </rv>
  <rv s="0">
    <fb>196755</fb>
    <v>2</v>
  </rv>
  <rv s="0">
    <fb>45490</fb>
    <v>0</v>
  </rv>
  <rv s="0">
    <fb>465392</fb>
    <v>2</v>
  </rv>
  <rv s="0">
    <fb>324.95</fb>
    <v>1</v>
  </rv>
  <rv s="0">
    <fb>322.5</fb>
    <v>1</v>
  </rv>
  <rv s="0">
    <fb>327.14999999999998</fb>
    <v>1</v>
  </rv>
  <rv s="0">
    <fb>316.60000000000002</fb>
    <v>1</v>
  </rv>
  <rv s="0">
    <fb>189473</fb>
    <v>2</v>
  </rv>
  <rv s="0">
    <fb>45491</fb>
    <v>0</v>
  </rv>
  <rv s="0">
    <fb>56.32</fb>
    <v>1</v>
  </rv>
  <rv s="0">
    <fb>567772</fb>
    <v>2</v>
  </rv>
  <rv s="0">
    <fb>324.60000000000002</fb>
    <v>1</v>
  </rv>
  <rv s="0">
    <fb>246187</fb>
    <v>2</v>
  </rv>
  <rv s="0">
    <fb>45492</fb>
    <v>0</v>
  </rv>
  <rv s="0">
    <fb>518158</fb>
    <v>2</v>
  </rv>
  <rv s="0">
    <fb>339.2</fb>
    <v>1</v>
  </rv>
  <rv s="0">
    <fb>334.75</fb>
    <v>1</v>
  </rv>
  <rv s="0">
    <fb>341.7</fb>
    <v>1</v>
  </rv>
  <rv s="0">
    <fb>267829</fb>
    <v>2</v>
  </rv>
  <rv s="0">
    <fb>45495</fb>
    <v>0</v>
  </rv>
  <rv s="0">
    <fb>473051</fb>
    <v>2</v>
  </rv>
  <rv s="0">
    <fb>321.3</fb>
    <v>1</v>
  </rv>
  <rv s="0">
    <fb>325.05</fb>
    <v>1</v>
  </rv>
  <rv s="0">
    <fb>328.9</fb>
    <v>1</v>
  </rv>
  <rv s="0">
    <fb>318.3</fb>
    <v>1</v>
  </rv>
  <rv s="0">
    <fb>346410</fb>
    <v>2</v>
  </rv>
  <rv s="0">
    <fb>45496</fb>
    <v>0</v>
  </rv>
  <rv s="0">
    <fb>501178</fb>
    <v>2</v>
  </rv>
  <rv s="0">
    <fb>311.35000000000002</fb>
    <v>1</v>
  </rv>
  <rv s="0">
    <fb>320.89999999999998</fb>
    <v>1</v>
  </rv>
  <rv s="0">
    <fb>308.2</fb>
    <v>1</v>
  </rv>
  <rv s="0">
    <fb>327613</fb>
    <v>2</v>
  </rv>
  <rv s="0">
    <fb>45497</fb>
    <v>0</v>
  </rv>
  <rv s="0">
    <fb>54.42</fb>
    <v>1</v>
  </rv>
  <rv s="0">
    <fb>1008209</fb>
    <v>2</v>
  </rv>
  <rv s="0">
    <fb>314.05</fb>
    <v>1</v>
  </rv>
  <rv s="0">
    <fb>307.45</fb>
    <v>1</v>
  </rv>
  <rv s="0">
    <fb>212948</fb>
    <v>2</v>
  </rv>
  <rv s="0">
    <fb>45498</fb>
    <v>0</v>
  </rv>
  <rv s="0">
    <fb>1436846</fb>
    <v>2</v>
  </rv>
  <rv s="0">
    <fb>317.7</fb>
    <v>1</v>
  </rv>
  <rv s="0">
    <fb>314.3</fb>
    <v>1</v>
  </rv>
  <rv s="0">
    <fb>186591</fb>
    <v>2</v>
  </rv>
  <rv s="0">
    <fb>45499</fb>
    <v>0</v>
  </rv>
  <rv s="0">
    <fb>876983</fb>
    <v>2</v>
  </rv>
  <rv s="0">
    <fb>315.05</fb>
    <v>1</v>
  </rv>
  <rv s="0">
    <fb>311.95</fb>
    <v>1</v>
  </rv>
  <rv s="0">
    <fb>317.64999999999998</fb>
    <v>1</v>
  </rv>
  <rv s="0">
    <fb>308.8</fb>
    <v>1</v>
  </rv>
  <rv s="0">
    <fb>292102</fb>
    <v>2</v>
  </rv>
  <rv s="0">
    <fb>45502</fb>
    <v>0</v>
  </rv>
  <rv s="0">
    <fb>412772</fb>
    <v>2</v>
  </rv>
  <rv s="0">
    <fb>318.89999999999998</fb>
    <v>1</v>
  </rv>
  <rv s="0">
    <fb>317.39999999999998</fb>
    <v>1</v>
  </rv>
  <rv s="0">
    <fb>316</fb>
    <v>1</v>
  </rv>
  <rv s="0">
    <fb>206005</fb>
    <v>2</v>
  </rv>
  <rv s="0">
    <fb>45503</fb>
    <v>0</v>
  </rv>
  <rv s="0">
    <fb>565609</fb>
    <v>2</v>
  </rv>
  <rv s="0">
    <fb>314.89999999999998</fb>
    <v>1</v>
  </rv>
  <rv s="0">
    <fb>314.35000000000002</fb>
    <v>1</v>
  </rv>
  <rv s="0">
    <fb>181762</fb>
    <v>2</v>
  </rv>
  <rv s="0">
    <fb>45504</fb>
    <v>0</v>
  </rv>
  <rv s="0">
    <fb>641250</fb>
    <v>2</v>
  </rv>
  <rv s="0">
    <fb>300.60000000000002</fb>
    <v>1</v>
  </rv>
  <rv s="0">
    <fb>304.10000000000002</fb>
    <v>1</v>
  </rv>
  <rv s="0">
    <fb>311.05</fb>
    <v>1</v>
  </rv>
  <rv s="0">
    <fb>296.5</fb>
    <v>1</v>
  </rv>
  <rv s="0">
    <fb>443244</fb>
    <v>2</v>
  </rv>
  <rv s="0">
    <fb>45505</fb>
    <v>0</v>
  </rv>
  <rv s="0">
    <fb>53.56</fb>
    <v>1</v>
  </rv>
  <rv s="0">
    <fb>879884</fb>
    <v>2</v>
  </rv>
  <rv s="0">
    <fb>278.14999999999998</fb>
    <v>1</v>
  </rv>
  <rv s="0">
    <fb>275</fb>
    <v>1</v>
  </rv>
  <rv s="0">
    <fb>282.95</fb>
    <v>1</v>
  </rv>
  <rv s="0">
    <fb>270.39999999999998</fb>
    <v>1</v>
  </rv>
  <rv s="0">
    <fb>786576</fb>
    <v>2</v>
  </rv>
  <rv s="0">
    <fb>45506</fb>
    <v>0</v>
  </rv>
  <rv s="0">
    <fb>52.78</fb>
    <v>1</v>
  </rv>
  <rv s="0">
    <fb>954677</fb>
    <v>2</v>
  </rv>
  <rv s="0">
    <fb>284.2</fb>
    <v>1</v>
  </rv>
  <rv s="0">
    <fb>279</fb>
    <v>1</v>
  </rv>
  <rv s="0">
    <fb>286.25</fb>
    <v>1</v>
  </rv>
  <rv s="0">
    <fb>278.75</fb>
    <v>1</v>
  </rv>
  <rv s="0">
    <fb>293361</fb>
    <v>2</v>
  </rv>
  <rv s="0">
    <fb>45509</fb>
    <v>0</v>
  </rv>
  <rv s="0">
    <fb>52.64</fb>
    <v>1</v>
  </rv>
  <rv s="0">
    <fb>1117193</fb>
    <v>2</v>
  </rv>
  <rv s="0">
    <fb>283</fb>
    <v>1</v>
  </rv>
  <rv s="0">
    <fb>285</fb>
    <v>1</v>
  </rv>
  <rv s="0">
    <fb>286.5</fb>
    <v>1</v>
  </rv>
  <rv s="0">
    <fb>281.3</fb>
    <v>1</v>
  </rv>
  <rv s="0">
    <fb>199498</fb>
    <v>2</v>
  </rv>
  <rv s="0">
    <fb>45510</fb>
    <v>0</v>
  </rv>
  <rv s="0">
    <fb>725599</fb>
    <v>2</v>
  </rv>
  <rv s="0">
    <fb>287.39999999999998</fb>
    <v>1</v>
  </rv>
  <rv s="0">
    <fb>283.5</fb>
    <v>1</v>
  </rv>
  <rv s="0">
    <fb>289.14999999999998</fb>
    <v>1</v>
  </rv>
  <rv s="0">
    <fb>283.3</fb>
    <v>1</v>
  </rv>
  <rv s="0">
    <fb>169993</fb>
    <v>2</v>
  </rv>
  <rv s="0">
    <fb>45511</fb>
    <v>0</v>
  </rv>
  <rv s="0">
    <fb>804834</fb>
    <v>2</v>
  </rv>
  <rv s="0">
    <fb>284.5</fb>
    <v>1</v>
  </rv>
  <rv s="0">
    <fb>290.89999999999998</fb>
    <v>1</v>
  </rv>
  <rv s="0">
    <fb>292.45</fb>
    <v>1</v>
  </rv>
  <rv s="0">
    <fb>178055</fb>
    <v>2</v>
  </rv>
  <rv s="0">
    <fb>45512</fb>
    <v>0</v>
  </rv>
  <rv s="0">
    <fb>780270</fb>
    <v>2</v>
  </rv>
  <rv s="0">
    <fb>277.10000000000002</fb>
    <v>1</v>
  </rv>
  <rv s="0">
    <fb>283.35000000000002</fb>
    <v>1</v>
  </rv>
  <rv s="0">
    <fb>284.25</fb>
    <v>1</v>
  </rv>
  <rv s="0">
    <fb>274.64999999999998</fb>
    <v>1</v>
  </rv>
  <rv s="0">
    <fb>278522</fb>
    <v>2</v>
  </rv>
  <rv s="0">
    <fb>45513</fb>
    <v>0</v>
  </rv>
  <rv s="0">
    <fb>387185</fb>
    <v>2</v>
  </rv>
  <rv s="0">
    <fb>272.39999999999998</fb>
    <v>1</v>
  </rv>
  <rv s="0">
    <fb>274.85000000000002</fb>
    <v>1</v>
  </rv>
  <rv s="0">
    <fb>277.45</fb>
    <v>1</v>
  </rv>
  <rv s="0">
    <fb>270.55</fb>
    <v>1</v>
  </rv>
  <rv s="0">
    <fb>399009</fb>
    <v>2</v>
  </rv>
  <rv s="0">
    <fb>45516</fb>
    <v>0</v>
  </rv>
  <rv s="0">
    <fb>364083</fb>
    <v>2</v>
  </rv>
  <rv s="0">
    <fb>265.35000000000002</fb>
    <v>1</v>
  </rv>
  <rv s="0">
    <fb>267</fb>
    <v>1</v>
  </rv>
  <rv s="0">
    <fb>271.3</fb>
    <v>1</v>
  </rv>
  <rv s="0">
    <fb>263.55</fb>
    <v>1</v>
  </rv>
  <rv s="0">
    <fb>353217</fb>
    <v>2</v>
  </rv>
  <rv s="0">
    <fb>45517</fb>
    <v>0</v>
  </rv>
  <rv s="0">
    <fb>454005</fb>
    <v>2</v>
  </rv>
  <rv s="0">
    <fb>258.5</fb>
    <v>1</v>
  </rv>
  <rv s="0">
    <fb>266.25</fb>
    <v>1</v>
  </rv>
  <rv s="0">
    <fb>266.45</fb>
    <v>1</v>
  </rv>
  <rv s="0">
    <fb>256.95</fb>
    <v>1</v>
  </rv>
  <rv s="0">
    <fb>314096</fb>
    <v>2</v>
  </rv>
  <rv s="0">
    <fb>45518</fb>
    <v>0</v>
  </rv>
  <rv s="0">
    <fb>426750</fb>
    <v>2</v>
  </rv>
  <rv s="0">
    <fb>260</fb>
    <v>1</v>
  </rv>
  <rv s="0">
    <fb>259.10000000000002</fb>
    <v>1</v>
  </rv>
  <rv s="0">
    <fb>255.4</fb>
    <v>1</v>
  </rv>
  <rv s="0">
    <fb>360293</fb>
    <v>2</v>
  </rv>
  <rv s="0">
    <fb>45520</fb>
    <v>0</v>
  </rv>
  <rv s="0">
    <fb>602486</fb>
    <v>2</v>
  </rv>
  <rv s="0">
    <fb>259.14999999999998</fb>
    <v>1</v>
  </rv>
  <rv s="0">
    <fb>257.25</fb>
    <v>1</v>
  </rv>
  <rv s="0">
    <fb>260.75</fb>
    <v>1</v>
  </rv>
  <rv s="0">
    <fb>254.8</fb>
    <v>1</v>
  </rv>
  <rv s="0">
    <fb>247105</fb>
    <v>2</v>
  </rv>
  <rv s="0">
    <fb>45523</fb>
    <v>0</v>
  </rv>
  <rv s="0">
    <fb>425305</fb>
    <v>2</v>
  </rv>
  <rv s="0">
    <fb>254.55</fb>
    <v>1</v>
  </rv>
  <rv s="0">
    <fb>258.7</fb>
    <v>1</v>
  </rv>
  <rv s="0">
    <fb>262</fb>
    <v>1</v>
  </rv>
  <rv s="0">
    <fb>253.85</fb>
    <v>1</v>
  </rv>
  <rv s="0">
    <fb>244877</fb>
    <v>2</v>
  </rv>
  <rv s="0">
    <fb>45524</fb>
    <v>0</v>
  </rv>
  <rv s="0">
    <fb>448628</fb>
    <v>2</v>
  </rv>
  <rv s="0">
    <fb>249.85</fb>
    <v>1</v>
  </rv>
  <rv s="0">
    <fb>255</fb>
    <v>1</v>
  </rv>
  <rv s="0">
    <fb>256.25</fb>
    <v>1</v>
  </rv>
  <rv s="0">
    <fb>248.8</fb>
    <v>1</v>
  </rv>
  <rv s="0">
    <fb>284231</fb>
    <v>2</v>
  </rv>
  <rv s="0">
    <fb>45525</fb>
    <v>0</v>
  </rv>
  <rv s="0">
    <fb>55.54</fb>
    <v>1</v>
  </rv>
  <rv s="0">
    <fb>643192</fb>
    <v>2</v>
  </rv>
  <rv s="0">
    <fb>252.05</fb>
    <v>1</v>
  </rv>
  <rv s="0">
    <fb>250</fb>
    <v>1</v>
  </rv>
  <rv s="0">
    <fb>252.55</fb>
    <v>1</v>
  </rv>
  <rv s="0">
    <fb>246.7</fb>
    <v>1</v>
  </rv>
  <rv s="0">
    <fb>208345</fb>
    <v>2</v>
  </rv>
  <rv s="0">
    <fb>45526</fb>
    <v>0</v>
  </rv>
  <rv s="0">
    <fb>56.14</fb>
    <v>1</v>
  </rv>
  <rv s="0">
    <fb>480374</fb>
    <v>2</v>
  </rv>
  <rv s="0">
    <fb>251.15</fb>
    <v>1</v>
  </rv>
  <rv s="0">
    <fb>254.35</fb>
    <v>1</v>
  </rv>
  <rv s="0">
    <fb>254.6</fb>
    <v>1</v>
  </rv>
  <rv s="0">
    <fb>205132</fb>
    <v>2</v>
  </rv>
  <rv s="0">
    <fb>45527</fb>
    <v>0</v>
  </rv>
  <rv s="0">
    <fb>303785</fb>
    <v>2</v>
  </rv>
  <rv s="0">
    <fb>45519</fb>
    <v>0</v>
  </rv>
  <rv s="0">
    <fb>255.7</fb>
    <v>1</v>
  </rv>
  <rv s="0">
    <fb>251.05</fb>
    <v>1</v>
  </rv>
  <rv s="0">
    <fb>261.05</fb>
    <v>1</v>
  </rv>
  <rv s="0">
    <fb>249.95</fb>
    <v>1</v>
  </rv>
  <rv s="0">
    <fb>331269</fb>
    <v>2</v>
  </rv>
  <rv s="0">
    <fb>45530</fb>
    <v>0</v>
  </rv>
  <rv s="0">
    <fb>55.72</fb>
    <v>1</v>
  </rv>
  <rv s="0">
    <fb>294725</fb>
    <v>2</v>
  </rv>
  <rv s="0">
    <fb>254.5</fb>
    <v>1</v>
  </rv>
  <rv s="0">
    <fb>255.85</fb>
    <v>1</v>
  </rv>
  <rv s="0">
    <fb>257.2</fb>
    <v>1</v>
  </rv>
  <rv s="0">
    <fb>253.9</fb>
    <v>1</v>
  </rv>
  <rv s="0">
    <fb>196316</fb>
    <v>2</v>
  </rv>
  <rv s="0">
    <fb>45531</fb>
    <v>0</v>
  </rv>
  <rv s="0">
    <fb>473044</fb>
    <v>2</v>
  </rv>
  <rv s="0">
    <fb>261</fb>
    <v>1</v>
  </rv>
  <rv s="0">
    <fb>257.95</fb>
    <v>1</v>
  </rv>
  <rv s="0">
    <fb>263.64999999999998</fb>
    <v>1</v>
  </rv>
  <rv s="0">
    <fb>257.60000000000002</fb>
    <v>1</v>
  </rv>
  <rv s="0">
    <fb>429302</fb>
    <v>2</v>
  </rv>
  <rv s="0">
    <fb>45532</fb>
    <v>0</v>
  </rv>
  <rv s="0">
    <fb>410078</fb>
    <v>2</v>
  </rv>
  <rv s="0">
    <fb>261.10000000000002</fb>
    <v>1</v>
  </rv>
  <rv s="0">
    <fb>256.60000000000002</fb>
    <v>1</v>
  </rv>
  <rv s="0">
    <fb>256288</fb>
    <v>2</v>
  </rv>
  <rv s="0">
    <fb>45533</fb>
    <v>0</v>
  </rv>
  <rv s="0">
    <fb>523246</fb>
    <v>2</v>
  </rv>
  <rv s="0">
    <fb>258.60000000000002</fb>
    <v>1</v>
  </rv>
  <rv s="0">
    <fb>257.75</fb>
    <v>1</v>
  </rv>
  <rv s="0">
    <fb>260.89999999999998</fb>
    <v>1</v>
  </rv>
  <rv s="0">
    <fb>257.7</fb>
    <v>1</v>
  </rv>
  <rv s="0">
    <fb>234446</fb>
    <v>2</v>
  </rv>
  <rv s="0">
    <fb>45534</fb>
    <v>0</v>
  </rv>
  <rv s="0">
    <fb>1146507</fb>
    <v>2</v>
  </rv>
  <rv s="0">
    <fb>259.8</fb>
    <v>1</v>
  </rv>
  <rv s="0">
    <fb>262.55</fb>
    <v>1</v>
  </rv>
  <rv s="0">
    <fb>317319</fb>
    <v>2</v>
  </rv>
  <rv s="0">
    <fb>45537</fb>
    <v>0</v>
  </rv>
  <rv s="0">
    <fb>506780</fb>
    <v>2</v>
  </rv>
  <rv s="0">
    <fb>259.75</fb>
    <v>1</v>
  </rv>
  <rv s="0">
    <fb>261.7</fb>
    <v>1</v>
  </rv>
  <rv s="0">
    <fb>257.64999999999998</fb>
    <v>1</v>
  </rv>
  <rv s="0">
    <fb>373558</fb>
    <v>2</v>
  </rv>
  <rv s="0">
    <fb>45538</fb>
    <v>0</v>
  </rv>
  <rv s="0">
    <fb>582517</fb>
    <v>2</v>
  </rv>
  <rv s="0">
    <fb>260.10000000000002</fb>
    <v>1</v>
  </rv>
  <rv s="0">
    <fb>260.3</fb>
    <v>1</v>
  </rv>
  <rv s="0">
    <fb>261.64999999999998</fb>
    <v>1</v>
  </rv>
  <rv s="0">
    <fb>259.64999999999998</fb>
    <v>1</v>
  </rv>
  <rv s="0">
    <fb>121471</fb>
    <v>2</v>
  </rv>
  <rv s="0">
    <fb>45539</fb>
    <v>0</v>
  </rv>
  <rv s="0">
    <fb>804397</fb>
    <v>2</v>
  </rv>
  <rv s="0">
    <fb>259.45</fb>
    <v>1</v>
  </rv>
  <rv s="0">
    <fb>259.3</fb>
    <v>1</v>
  </rv>
  <rv s="0">
    <fb>264.2</fb>
    <v>1</v>
  </rv>
  <rv s="0">
    <fb>259</fb>
    <v>1</v>
  </rv>
  <rv s="0">
    <fb>202099</fb>
    <v>2</v>
  </rv>
  <rv s="0">
    <fb>45540</fb>
    <v>0</v>
  </rv>
  <rv s="0">
    <fb>990159</fb>
    <v>2</v>
  </rv>
  <rv s="0">
    <fb>256.39999999999998</fb>
    <v>1</v>
  </rv>
  <rv s="0">
    <fb>261.25</fb>
    <v>1</v>
  </rv>
  <rv s="0">
    <fb>256.3</fb>
    <v>1</v>
  </rv>
  <rv s="0">
    <fb>225407</fb>
    <v>2</v>
  </rv>
  <rv s="0">
    <fb>45541</fb>
    <v>0</v>
  </rv>
  <rv s="0">
    <fb>735869</fb>
    <v>2</v>
  </rv>
  <rv s="0">
    <fb>258.35000000000002</fb>
    <v>1</v>
  </rv>
  <rv s="0">
    <fb>256.05</fb>
    <v>1</v>
  </rv>
  <rv s="0">
    <fb>261.45</fb>
    <v>1</v>
  </rv>
  <rv s="0">
    <fb>256</fb>
    <v>1</v>
  </rv>
  <rv s="0">
    <fb>235217</fb>
    <v>2</v>
  </rv>
  <rv s="0">
    <fb>45544</fb>
    <v>0</v>
  </rv>
  <rv s="0">
    <fb>948168</fb>
    <v>2</v>
  </rv>
  <rv s="0">
    <fb>259.5</fb>
    <v>1</v>
  </rv>
  <rv s="0">
    <fb>261.5</fb>
    <v>1</v>
  </rv>
  <rv s="0">
    <fb>276357</fb>
    <v>2</v>
  </rv>
  <rv s="0">
    <fb>45545</fb>
    <v>0</v>
  </rv>
  <rv s="0">
    <fb>49.45</fb>
    <v>1</v>
  </rv>
  <rv s="0">
    <fb>668659</fb>
    <v>2</v>
  </rv>
  <rv s="0">
    <fb>256.85000000000002</fb>
    <v>1</v>
  </rv>
  <rv s="0">
    <fb>255.1</fb>
    <v>1</v>
  </rv>
  <rv s="0">
    <fb>250.85</fb>
    <v>1</v>
  </rv>
  <rv s="0">
    <fb>185886</fb>
    <v>2</v>
  </rv>
  <rv s="0">
    <fb>45546</fb>
    <v>0</v>
  </rv>
  <rv s="0">
    <fb>615473</fb>
    <v>2</v>
  </rv>
  <rv s="0">
    <fb>254.15</fb>
    <v>1</v>
  </rv>
  <rv s="0">
    <fb>257.5</fb>
    <v>1</v>
  </rv>
  <rv s="0">
    <fb>260.8</fb>
    <v>1</v>
  </rv>
  <rv s="0">
    <fb>253.45</fb>
    <v>1</v>
  </rv>
  <rv s="0">
    <fb>207202</fb>
    <v>2</v>
  </rv>
  <rv s="0">
    <fb>45547</fb>
    <v>0</v>
  </rv>
  <rv s="0">
    <fb>911222</fb>
    <v>2</v>
  </rv>
  <rv s="0">
    <fb>248.5</fb>
    <v>1</v>
  </rv>
  <rv s="0">
    <fb>249.2</fb>
    <v>1</v>
  </rv>
  <rv s="0">
    <fb>250.5</fb>
    <v>1</v>
  </rv>
  <rv s="0">
    <fb>246.05</fb>
    <v>1</v>
  </rv>
  <rv s="0">
    <fb>309529</fb>
    <v>2</v>
  </rv>
  <rv s="0">
    <fb>45548</fb>
    <v>0</v>
  </rv>
  <rv s="0">
    <fb>483002</fb>
    <v>2</v>
  </rv>
  <rv s="0">
    <fb>244.95</fb>
    <v>1</v>
  </rv>
  <rv s="0">
    <fb>247.5</fb>
    <v>1</v>
  </rv>
  <rv s="0">
    <fb>247.9</fb>
    <v>1</v>
  </rv>
  <rv s="0">
    <fb>243.3</fb>
    <v>1</v>
  </rv>
  <rv s="0">
    <fb>254069</fb>
    <v>2</v>
  </rv>
  <rv s="0">
    <fb>45551</fb>
    <v>0</v>
  </rv>
  <rv s="0">
    <fb>450012</fb>
    <v>2</v>
  </rv>
  <rv s="0">
    <fb>236.25</fb>
    <v>1</v>
  </rv>
  <rv s="0">
    <fb>245.4</fb>
    <v>1</v>
  </rv>
  <rv s="0">
    <fb>246.2</fb>
    <v>1</v>
  </rv>
  <rv s="0">
    <fb>287470</fb>
    <v>2</v>
  </rv>
  <rv s="0">
    <fb>45552</fb>
    <v>0</v>
  </rv>
  <rv s="0">
    <fb>937801</fb>
    <v>2</v>
  </rv>
  <rv s="0">
    <fb>230.3</fb>
    <v>1</v>
  </rv>
  <rv s="0">
    <fb>232.65</fb>
    <v>1</v>
  </rv>
  <rv s="0">
    <fb>234.05</fb>
    <v>1</v>
  </rv>
  <rv s="0">
    <fb>225.95</fb>
    <v>1</v>
  </rv>
  <rv s="0">
    <fb>448679</fb>
    <v>2</v>
  </rv>
  <rv s="0">
    <fb>45553</fb>
    <v>0</v>
  </rv>
  <rv s="0">
    <fb>49.64</fb>
    <v>1</v>
  </rv>
  <rv s="0">
    <fb>1174033</fb>
    <v>2</v>
  </rv>
  <rv s="0">
    <fb>229.3</fb>
    <v>1</v>
  </rv>
  <rv s="0">
    <fb>229.7</fb>
    <v>1</v>
  </rv>
  <rv s="0">
    <fb>231.7</fb>
    <v>1</v>
  </rv>
  <rv s="0">
    <fb>225.9</fb>
    <v>1</v>
  </rv>
  <rv s="0">
    <fb>300897</fb>
    <v>2</v>
  </rv>
  <rv s="0">
    <fb>45554</fb>
    <v>0</v>
  </rv>
  <rv s="0">
    <fb>1230364</fb>
    <v>2</v>
  </rv>
  <rv s="0">
    <fb>229.8</fb>
    <v>1</v>
  </rv>
  <rv s="0">
    <fb>235.15</fb>
    <v>1</v>
  </rv>
  <rv s="0">
    <fb>228.7</fb>
    <v>1</v>
  </rv>
  <rv s="0">
    <fb>221198</fb>
    <v>2</v>
  </rv>
  <rv s="0">
    <fb>45555</fb>
    <v>0</v>
  </rv>
  <rv s="0">
    <fb>4872111</fb>
    <v>2</v>
  </rv>
  <rv s="0">
    <fb>228.05</fb>
    <v>1</v>
  </rv>
  <rv s="0">
    <fb>232.75</fb>
    <v>1</v>
  </rv>
  <rv s="0">
    <fb>233.35</fb>
    <v>1</v>
  </rv>
  <rv s="0">
    <fb>225.5</fb>
    <v>1</v>
  </rv>
  <rv s="0">
    <fb>251603</fb>
    <v>2</v>
  </rv>
  <rv s="0">
    <fb>45558</fb>
    <v>0</v>
  </rv>
  <rv s="0">
    <fb>2017745</fb>
    <v>2</v>
  </rv>
  <rv s="0">
    <fb>229</fb>
    <v>1</v>
  </rv>
  <rv s="0">
    <fb>228.5</fb>
    <v>1</v>
  </rv>
  <rv s="0">
    <fb>233.3</fb>
    <v>1</v>
  </rv>
  <rv s="0">
    <fb>228.35</fb>
    <v>1</v>
  </rv>
  <rv s="0">
    <fb>242148</fb>
    <v>2</v>
  </rv>
  <rv s="0">
    <fb>45559</fb>
    <v>0</v>
  </rv>
  <rv s="0">
    <fb>49.17</fb>
    <v>1</v>
  </rv>
  <rv s="0">
    <fb>1406057</fb>
    <v>2</v>
  </rv>
  <rv s="0">
    <fb>225.55</fb>
    <v>1</v>
  </rv>
  <rv s="0">
    <fb>228.4</fb>
    <v>1</v>
  </rv>
  <rv s="0">
    <fb>224.95</fb>
    <v>1</v>
  </rv>
  <rv s="0">
    <fb>247990</fb>
    <v>2</v>
  </rv>
  <rv s="0">
    <fb>45560</fb>
    <v>0</v>
  </rv>
  <rv s="0">
    <fb>1237564</fb>
    <v>2</v>
  </rv>
  <rv s="0">
    <fb>229.65</fb>
    <v>1</v>
  </rv>
  <rv s="0">
    <fb>226.45</fb>
    <v>1</v>
  </rv>
  <rv s="0">
    <fb>232.45</fb>
    <v>1</v>
  </rv>
  <rv s="0">
    <fb>225.85</fb>
    <v>1</v>
  </rv>
  <rv s="0">
    <fb>259071</fb>
    <v>2</v>
  </rv>
  <rv s="0">
    <fb>45561</fb>
    <v>0</v>
  </rv>
  <rv s="0">
    <fb>2284826</fb>
    <v>2</v>
  </rv>
  <rv s="0">
    <fb>227</fb>
    <v>1</v>
  </rv>
  <rv s="0">
    <fb>229.1</fb>
    <v>1</v>
  </rv>
  <rv s="0">
    <fb>226.4</fb>
    <v>1</v>
  </rv>
  <rv s="0">
    <fb>212728</fb>
    <v>2</v>
  </rv>
  <rv s="0">
    <fb>45562</fb>
    <v>0</v>
  </rv>
  <rv s="0">
    <fb>4952727</fb>
    <v>2</v>
  </rv>
  <rv s="0">
    <fb>233</fb>
    <v>1</v>
  </rv>
  <rv s="0">
    <fb>231.95</fb>
    <v>1</v>
  </rv>
  <rv s="0">
    <fb>233.7</fb>
    <v>1</v>
  </rv>
  <rv s="0">
    <fb>229.4</fb>
    <v>1</v>
  </rv>
  <rv s="0">
    <fb>354185</fb>
    <v>2</v>
  </rv>
  <rv s="0">
    <fb>45565</fb>
    <v>0</v>
  </rv>
  <rv s="0">
    <fb>1652088</fb>
    <v>2</v>
  </rv>
  <rv s="0">
    <fb>225.25</fb>
    <v>1</v>
  </rv>
  <rv s="0">
    <fb>229.55</fb>
    <v>1</v>
  </rv>
  <rv s="0">
    <fb>229.9</fb>
    <v>1</v>
  </rv>
  <rv s="0">
    <fb>222.7</fb>
    <v>1</v>
  </rv>
  <rv s="0">
    <fb>773736</fb>
    <v>2</v>
  </rv>
  <rv s="0">
    <fb>45566</fb>
    <v>0</v>
  </rv>
  <rv s="0">
    <fb>1568188</fb>
    <v>2</v>
  </rv>
  <rv s="0">
    <fb>221.9</fb>
    <v>1</v>
  </rv>
  <rv s="0">
    <fb>220.8</fb>
    <v>1</v>
  </rv>
  <rv s="0">
    <fb>222.05</fb>
    <v>1</v>
  </rv>
  <rv s="0">
    <fb>218.45</fb>
    <v>1</v>
  </rv>
  <rv s="0">
    <fb>404086</fb>
    <v>2</v>
  </rv>
  <rv s="0">
    <fb>45567</fb>
    <v>0</v>
  </rv>
  <rv s="0">
    <fb>56.12</fb>
    <v>1</v>
  </rv>
  <rv s="0">
    <fb>877203</fb>
    <v>2</v>
  </rv>
  <rv s="0">
    <fb>228.95</fb>
    <v>1</v>
  </rv>
  <rv s="0">
    <fb>233.85</fb>
    <v>1</v>
  </rv>
  <rv s="0">
    <fb>235.2</fb>
    <v>1</v>
  </rv>
  <rv s="0">
    <fb>228.6</fb>
    <v>1</v>
  </rv>
  <rv s="0">
    <fb>445783</fb>
    <v>2</v>
  </rv>
  <rv s="0">
    <fb>45568</fb>
    <v>0</v>
  </rv>
  <rv s="0">
    <fb>1166979</fb>
    <v>2</v>
  </rv>
  <rv s="0">
    <fb>225.2</fb>
    <v>1</v>
  </rv>
  <rv s="0">
    <fb>244090</fb>
    <v>2</v>
  </rv>
  <rv s="0">
    <fb>45569</fb>
    <v>0</v>
  </rv>
  <rv s="0">
    <fb>595150</fb>
    <v>2</v>
  </rv>
  <rv s="0">
    <fb>250.95</fb>
    <v>1</v>
  </rv>
  <rv s="0">
    <fb>238.45</fb>
    <v>1</v>
  </rv>
  <rv s="0">
    <fb>254</fb>
    <v>1</v>
  </rv>
  <rv s="0">
    <fb>234.95</fb>
    <v>1</v>
  </rv>
  <rv s="0">
    <fb>743607</fb>
    <v>2</v>
  </rv>
  <rv s="0">
    <fb>45572</fb>
    <v>0</v>
  </rv>
  <rv s="0">
    <fb>54.08</fb>
    <v>1</v>
  </rv>
  <rv s="0">
    <fb>775889</fb>
    <v>2</v>
  </rv>
  <rv s="0">
    <fb>266.85000000000002</fb>
    <v>1</v>
  </rv>
  <rv s="0">
    <fb>266.89999999999998</fb>
    <v>1</v>
  </rv>
  <rv s="0">
    <fb>714221</fb>
    <v>2</v>
  </rv>
  <rv s="0">
    <fb>45573</fb>
    <v>0</v>
  </rv>
  <rv s="0">
    <fb>1201017</fb>
    <v>2</v>
  </rv>
  <rv s="0">
    <fb>266.05</fb>
    <v>1</v>
  </rv>
  <rv s="0">
    <fb>269.35000000000002</fb>
    <v>1</v>
  </rv>
  <rv s="0">
    <fb>255.6</fb>
    <v>1</v>
  </rv>
  <rv s="0">
    <fb>460794</fb>
    <v>2</v>
  </rv>
  <rv s="0">
    <fb>45574</fb>
    <v>0</v>
  </rv>
  <rv s="0">
    <fb>784116</fb>
    <v>2</v>
  </rv>
  <rv s="0">
    <fb>249.5</fb>
    <v>1</v>
  </rv>
  <rv s="0">
    <fb>251.25</fb>
    <v>1</v>
  </rv>
  <rv s="0">
    <fb>255.75</fb>
    <v>1</v>
  </rv>
  <rv s="0">
    <fb>248.05</fb>
    <v>1</v>
  </rv>
  <rv s="0">
    <fb>443786</fb>
    <v>2</v>
  </rv>
  <rv s="0">
    <fb>45575</fb>
    <v>0</v>
  </rv>
  <rv s="0">
    <fb>931201</fb>
    <v>2</v>
  </rv>
  <rv s="0">
    <fb>243.45</fb>
    <v>1</v>
  </rv>
  <rv s="0">
    <fb>249.6</fb>
    <v>1</v>
  </rv>
  <rv s="0">
    <fb>506743</fb>
    <v>2</v>
  </rv>
  <rv s="0">
    <fb>45576</fb>
    <v>0</v>
  </rv>
  <rv s="0">
    <fb>748470</fb>
    <v>2</v>
  </rv>
  <rv s="0">
    <fb>238.05</fb>
    <v>1</v>
  </rv>
  <rv s="0">
    <fb>242.05</fb>
    <v>1</v>
  </rv>
  <rv s="0">
    <fb>242.2</fb>
    <v>1</v>
  </rv>
  <rv s="0">
    <fb>237.2</fb>
    <v>1</v>
  </rv>
  <rv s="0">
    <fb>312330</fb>
    <v>2</v>
  </rv>
  <rv s="0">
    <fb>45579</fb>
    <v>0</v>
  </rv>
  <rv s="0">
    <fb>880721</fb>
    <v>2</v>
  </rv>
  <rv s="0">
    <fb>236.55</fb>
    <v>1</v>
  </rv>
  <rv s="0">
    <fb>237.95</fb>
    <v>1</v>
  </rv>
  <rv s="0">
    <fb>242.75</fb>
    <v>1</v>
  </rv>
  <rv s="0">
    <fb>235.35</fb>
    <v>1</v>
  </rv>
  <rv s="0">
    <fb>416095</fb>
    <v>2</v>
  </rv>
  <rv s="0">
    <fb>45580</fb>
    <v>0</v>
  </rv>
  <rv s="0">
    <fb>847052</fb>
    <v>2</v>
  </rv>
  <rv s="0">
    <fb>247.35</fb>
    <v>1</v>
  </rv>
  <rv s="0">
    <fb>240.65</fb>
    <v>1</v>
  </rv>
  <rv s="0">
    <fb>248.85</fb>
    <v>1</v>
  </rv>
  <rv s="0">
    <fb>238.9</fb>
    <v>1</v>
  </rv>
  <rv s="0">
    <fb>471070</fb>
    <v>2</v>
  </rv>
  <rv s="0">
    <fb>45581</fb>
    <v>0</v>
  </rv>
  <rv s="0">
    <fb>1649349</fb>
    <v>2</v>
  </rv>
  <rv s="0">
    <fb>236.35</fb>
    <v>1</v>
  </rv>
  <rv s="0">
    <fb>234</fb>
    <v>1</v>
  </rv>
  <rv s="0">
    <fb>227.75</fb>
    <v>1</v>
  </rv>
  <rv s="0">
    <fb>606255</fb>
    <v>2</v>
  </rv>
  <rv s="0">
    <fb>45582</fb>
    <v>0</v>
  </rv>
  <rv s="0">
    <fb>948682</fb>
    <v>2</v>
  </rv>
  <rv s="0">
    <fb>240</fb>
    <v>1</v>
  </rv>
  <rv s="0">
    <fb>238.1</fb>
    <v>1</v>
  </rv>
  <rv s="0">
    <fb>241.25</fb>
    <v>1</v>
  </rv>
  <rv s="0">
    <fb>236.3</fb>
    <v>1</v>
  </rv>
  <rv s="0">
    <fb>291276</fb>
    <v>2</v>
  </rv>
  <rv s="0">
    <fb>45583</fb>
    <v>0</v>
  </rv>
  <rv s="0">
    <fb>1292095</fb>
    <v>2</v>
  </rv>
  <rv s="0">
    <fb>240.4</fb>
    <v>1</v>
  </rv>
  <rv s="0">
    <fb>238.95</fb>
    <v>1</v>
  </rv>
  <rv s="0">
    <fb>240.45</fb>
    <v>1</v>
  </rv>
  <rv s="0">
    <fb>237.1</fb>
    <v>1</v>
  </rv>
  <rv s="0">
    <fb>181629</fb>
    <v>2</v>
  </rv>
  <rv s="0">
    <fb>45586</fb>
    <v>0</v>
  </rv>
  <rv s="0">
    <fb>573116</fb>
    <v>2</v>
  </rv>
  <rv s="0">
    <fb>239.15</fb>
    <v>1</v>
  </rv>
  <rv s="0">
    <fb>239.8</fb>
    <v>1</v>
  </rv>
  <rv s="0">
    <fb>241.7</fb>
    <v>1</v>
  </rv>
  <rv s="0">
    <fb>238.3</fb>
    <v>1</v>
  </rv>
  <rv s="0">
    <fb>259990</fb>
    <v>2</v>
  </rv>
  <rv s="0">
    <fb>45587</fb>
    <v>0</v>
  </rv>
  <rv s="0">
    <fb>577647</fb>
    <v>2</v>
  </rv>
  <rv s="0">
    <fb>230</fb>
    <v>1</v>
  </rv>
  <rv s="0">
    <fb>237.15</fb>
    <v>1</v>
  </rv>
  <rv s="0">
    <fb>228.3</fb>
    <v>1</v>
  </rv>
  <rv s="0">
    <fb>459199</fb>
    <v>2</v>
  </rv>
  <rv s="0">
    <fb>45588</fb>
    <v>0</v>
  </rv>
  <rv s="0">
    <fb>751589</fb>
    <v>2</v>
  </rv>
  <rv s="0">
    <fb>230.4</fb>
    <v>1</v>
  </rv>
  <rv s="0">
    <fb>230.55</fb>
    <v>1</v>
  </rv>
  <rv s="0">
    <fb>231.9</fb>
    <v>1</v>
  </rv>
  <rv s="0">
    <fb>431115</fb>
    <v>2</v>
  </rv>
  <rv s="0">
    <fb>45589</fb>
    <v>0</v>
  </rv>
  <rv s="0">
    <fb>870161</fb>
    <v>2</v>
  </rv>
  <rv s="0">
    <fb>218.8</fb>
    <v>1</v>
  </rv>
  <rv s="0">
    <fb>215.45</fb>
    <v>1</v>
  </rv>
  <rv s="0">
    <fb>482630</fb>
    <v>2</v>
  </rv>
  <rv s="0">
    <fb>45590</fb>
    <v>0</v>
  </rv>
  <rv s="0">
    <fb>775360</fb>
    <v>2</v>
  </rv>
  <rv s="0">
    <fb>229.75</fb>
    <v>1</v>
  </rv>
  <rv s="0">
    <fb>231.3</fb>
    <v>1</v>
  </rv>
  <rv s="0">
    <fb>379435</fb>
    <v>2</v>
  </rv>
  <rv s="0">
    <fb>45593</fb>
    <v>0</v>
  </rv>
  <rv s="0">
    <fb>895038</fb>
    <v>2</v>
  </rv>
  <rv s="0">
    <fb>233.1</fb>
    <v>1</v>
  </rv>
  <rv s="0">
    <fb>243.65</fb>
    <v>1</v>
  </rv>
  <rv s="0">
    <fb>440285</fb>
    <v>2</v>
  </rv>
  <rv s="0">
    <fb>45594</fb>
    <v>0</v>
  </rv>
  <rv s="0">
    <fb>1370438</fb>
    <v>2</v>
  </rv>
  <rv s="0">
    <fb>241247</fb>
    <v>2</v>
  </rv>
  <rv s="0">
    <fb>45595</fb>
    <v>0</v>
  </rv>
  <rv s="0">
    <fb>53.46</fb>
    <v>1</v>
  </rv>
  <rv s="0">
    <fb>1872300</fb>
    <v>2</v>
  </rv>
  <rv s="0">
    <fb>234.4</fb>
    <v>1</v>
  </rv>
  <rv s="0">
    <fb>232.7</fb>
    <v>1</v>
  </rv>
  <rv s="0">
    <fb>236.5</fb>
    <v>1</v>
  </rv>
  <rv s="0">
    <fb>232.4</fb>
    <v>1</v>
  </rv>
  <rv s="0">
    <fb>232840</fb>
    <v>2</v>
  </rv>
  <rv s="0">
    <fb>45596</fb>
    <v>0</v>
  </rv>
  <rv s="0">
    <fb>945966</fb>
    <v>2</v>
  </rv>
  <rv s="0">
    <fb>230.95</fb>
    <v>1</v>
  </rv>
  <rv s="0">
    <fb>235.8</fb>
    <v>1</v>
  </rv>
  <rv s="0">
    <fb>230.25</fb>
    <v>1</v>
  </rv>
  <rv s="0">
    <fb>250282</fb>
    <v>2</v>
  </rv>
  <rv s="0">
    <fb>45597</fb>
    <v>0</v>
  </rv>
  <rv s="0">
    <fb>501705</fb>
    <v>2</v>
  </rv>
  <rv s="0">
    <fb>235.65</fb>
    <v>1</v>
  </rv>
  <rv s="0">
    <fb>238.15</fb>
    <v>1</v>
  </rv>
  <rv s="0">
    <fb>388149</fb>
    <v>2</v>
  </rv>
  <rv s="0">
    <fb>45600</fb>
    <v>0</v>
  </rv>
  <rv s="0">
    <fb>1222213</fb>
    <v>2</v>
  </rv>
  <rv s="0">
    <fb>235.45</fb>
    <v>1</v>
  </rv>
  <rv s="0">
    <fb>237.25</fb>
    <v>1</v>
  </rv>
  <rv s="0">
    <fb>233.5</fb>
    <v>1</v>
  </rv>
  <rv s="0">
    <fb>248814</fb>
    <v>2</v>
  </rv>
  <rv s="0">
    <fb>45601</fb>
    <v>0</v>
  </rv>
  <rv s="0">
    <fb>48.95</fb>
    <v>1</v>
  </rv>
  <rv s="0">
    <fb>48.81</fb>
    <v>1</v>
  </rv>
  <rv s="0">
    <fb>1135652</fb>
    <v>2</v>
  </rv>
  <rv s="0">
    <fb>240.8</fb>
    <v>1</v>
  </rv>
  <rv s="0">
    <fb>237.8</fb>
    <v>1</v>
  </rv>
  <rv s="0">
    <fb>242.6</fb>
    <v>1</v>
  </rv>
  <rv s="0">
    <fb>237.35</fb>
    <v>1</v>
  </rv>
  <rv s="0">
    <fb>268230</fb>
    <v>2</v>
  </rv>
  <rv s="0">
    <fb>45602</fb>
    <v>0</v>
  </rv>
  <rv s="0">
    <fb>48.96</fb>
    <v>1</v>
  </rv>
  <rv s="0">
    <fb>1267261</fb>
    <v>2</v>
  </rv>
  <rv s="0">
    <fb>241</fb>
    <v>1</v>
  </rv>
  <rv s="0">
    <fb>244.85</fb>
    <v>1</v>
  </rv>
  <rv s="0">
    <fb>236.45</fb>
    <v>1</v>
  </rv>
  <rv s="0">
    <fb>295449</fb>
    <v>2</v>
  </rv>
  <rv s="0">
    <fb>45603</fb>
    <v>0</v>
  </rv>
  <rv s="0">
    <fb>1192685</fb>
    <v>2</v>
  </rv>
  <rv s="0">
    <fb>229.5</fb>
    <v>1</v>
  </rv>
  <rv s="0">
    <fb>235</fb>
    <v>1</v>
  </rv>
  <rv s="0">
    <fb>235.6</fb>
    <v>1</v>
  </rv>
  <rv s="0">
    <fb>458106</fb>
    <v>2</v>
  </rv>
  <rv s="0">
    <fb>45604</fb>
    <v>0</v>
  </rv>
  <rv s="0">
    <fb>48.79</fb>
    <v>1</v>
  </rv>
  <rv s="0">
    <fb>1275508</fb>
    <v>2</v>
  </rv>
  <rv s="0">
    <fb>228.85</fb>
    <v>1</v>
  </rv>
  <rv s="0">
    <fb>231.25</fb>
    <v>1</v>
  </rv>
  <rv s="0">
    <fb>228</fb>
    <v>1</v>
  </rv>
  <rv s="0">
    <fb>253068</fb>
    <v>2</v>
  </rv>
  <rv s="0">
    <fb>45607</fb>
    <v>0</v>
  </rv>
  <rv s="0">
    <fb>1572886</fb>
    <v>2</v>
  </rv>
  <rv s="0">
    <fb>230.7</fb>
    <v>1</v>
  </rv>
  <rv s="0">
    <fb>227.95</fb>
    <v>1</v>
  </rv>
  <rv s="0">
    <fb>232.15</fb>
    <v>1</v>
  </rv>
  <rv s="0">
    <fb>227.25</fb>
    <v>1</v>
  </rv>
  <rv s="0">
    <fb>144685</fb>
    <v>2</v>
  </rv>
  <rv s="0">
    <fb>45608</fb>
    <v>0</v>
  </rv>
  <rv s="0">
    <fb>46.52</fb>
    <v>1</v>
  </rv>
  <rv s="0">
    <fb>46.41</fb>
    <v>1</v>
  </rv>
  <rv s="0">
    <fb>1335297</fb>
    <v>2</v>
  </rv>
  <rv s="0">
    <fb>237.45</fb>
    <v>1</v>
  </rv>
  <rv s="0">
    <fb>230.2</fb>
    <v>1</v>
  </rv>
  <rv s="0">
    <fb>198592</fb>
    <v>2</v>
  </rv>
  <rv s="0">
    <fb>45609</fb>
    <v>0</v>
  </rv>
  <rv s="0">
    <fb>45.98</fb>
    <v>1</v>
  </rv>
  <rv s="0">
    <fb>794659</fb>
    <v>2</v>
  </rv>
  <rv s="0">
    <fb>230.75</fb>
    <v>1</v>
  </rv>
  <rv s="0">
    <fb>235.7</fb>
    <v>1</v>
  </rv>
  <rv s="0">
    <fb>237.05</fb>
    <v>1</v>
  </rv>
  <rv s="0">
    <fb>175580</fb>
    <v>2</v>
  </rv>
  <rv s="0">
    <fb>45610</fb>
    <v>0</v>
  </rv>
  <rv s="0">
    <fb>1173986</fb>
    <v>2</v>
  </rv>
  <rv s="0">
    <fb>230.6</fb>
    <v>1</v>
  </rv>
  <rv s="0">
    <fb>242.25</fb>
    <v>1</v>
  </rv>
  <rv s="0">
    <fb>228.1</fb>
    <v>1</v>
  </rv>
  <rv s="0">
    <fb>341931</fb>
    <v>2</v>
  </rv>
  <rv s="0">
    <fb>45611</fb>
    <v>0</v>
  </rv>
  <rv s="0">
    <fb>47.83</fb>
    <v>1</v>
  </rv>
  <rv s="0">
    <fb>716043</fb>
    <v>2</v>
  </rv>
  <rv s="0">
    <fb>240.1</fb>
    <v>1</v>
  </rv>
  <rv s="0">
    <fb>231.45</fb>
    <v>1</v>
  </rv>
  <rv s="0">
    <fb>241.95</fb>
    <v>1</v>
  </rv>
  <rv s="0">
    <fb>229.85</fb>
    <v>1</v>
  </rv>
  <rv s="0">
    <fb>376869</fb>
    <v>2</v>
  </rv>
  <rv s="0">
    <fb>45614</fb>
    <v>0</v>
  </rv>
  <rv s="0">
    <fb>48.07</fb>
    <v>1</v>
  </rv>
  <rv s="0">
    <fb>780634</fb>
    <v>2</v>
  </rv>
  <rv s="0">
    <fb>221</fb>
    <v>1</v>
  </rv>
  <rv s="0">
    <fb>238.4</fb>
    <v>1</v>
  </rv>
  <rv s="0">
    <fb>220.6</fb>
    <v>1</v>
  </rv>
  <rv s="0">
    <fb>700013</fb>
    <v>2</v>
  </rv>
  <rv s="0">
    <fb>45615</fb>
    <v>0</v>
  </rv>
  <rv s="0">
    <fb>796790</fb>
    <v>2</v>
  </rv>
  <rv s="0">
    <fb>223.9</fb>
    <v>1</v>
  </rv>
  <rv s="0">
    <fb>223.35</fb>
    <v>1</v>
  </rv>
  <rv s="0">
    <fb>225.75</fb>
    <v>1</v>
  </rv>
  <rv s="0">
    <fb>220.55</fb>
    <v>1</v>
  </rv>
  <rv s="0">
    <fb>323312</fb>
    <v>2</v>
  </rv>
  <rv s="0">
    <fb>45616</fb>
    <v>0</v>
  </rv>
  <rv s="0">
    <fb>47.63</fb>
    <v>1</v>
  </rv>
  <rv s="0">
    <fb>588446</fb>
    <v>2</v>
  </rv>
  <rv s="0">
    <fb>211</fb>
    <v>1</v>
  </rv>
  <rv s="0">
    <fb>220</fb>
    <v>1</v>
  </rv>
  <rv s="0">
    <fb>220.45</fb>
    <v>1</v>
  </rv>
  <rv s="0">
    <fb>208.25</fb>
    <v>1</v>
  </rv>
  <rv s="0">
    <fb>631791</fb>
    <v>2</v>
  </rv>
  <rv s="0">
    <fb>45617</fb>
    <v>0</v>
  </rv>
  <rv s="0">
    <fb>46.55</fb>
    <v>1</v>
  </rv>
  <rv s="0">
    <fb>46.96</fb>
    <v>1</v>
  </rv>
  <rv s="0">
    <fb>1200419</fb>
    <v>2</v>
  </rv>
  <rv s="0">
    <fb>212.7</fb>
    <v>1</v>
  </rv>
  <rv s="0">
    <fb>211.3</fb>
    <v>1</v>
  </rv>
  <rv s="0">
    <fb>214.3</fb>
    <v>1</v>
  </rv>
  <rv s="0">
    <fb>210.4</fb>
    <v>1</v>
  </rv>
  <rv s="0">
    <fb>305525</fb>
    <v>2</v>
  </rv>
  <rv s="0">
    <fb>45618</fb>
    <v>0</v>
  </rv>
  <rv s="0">
    <fb>47.08</fb>
    <v>1</v>
  </rv>
  <rv s="0">
    <fb>46.06</fb>
    <v>1</v>
  </rv>
  <rv s="0">
    <fb>1171113</fb>
    <v>2</v>
  </rv>
  <rv s="0">
    <fb>221.15</fb>
    <v>1</v>
  </rv>
  <rv s="0">
    <fb>212.55</fb>
    <v>1</v>
  </rv>
  <rv s="0">
    <fb>210.75</fb>
    <v>1</v>
  </rv>
  <rv s="0">
    <fb>408834</fb>
    <v>2</v>
  </rv>
  <rv s="0">
    <fb>45621</fb>
    <v>0</v>
  </rv>
  <rv s="0">
    <fb>3046739</fb>
    <v>2</v>
  </rv>
  <rv s="0">
    <fb>224.75</fb>
    <v>1</v>
  </rv>
  <rv s="0">
    <fb>219.2</fb>
    <v>1</v>
  </rv>
  <rv s="0">
    <fb>305820</fb>
    <v>2</v>
  </rv>
  <rv s="0">
    <fb>45622</fb>
    <v>0</v>
  </rv>
  <rv s="0">
    <fb>47.31</fb>
    <v>1</v>
  </rv>
  <rv s="0">
    <fb>46.85</fb>
    <v>1</v>
  </rv>
  <rv s="0">
    <fb>46.48</fb>
    <v>1</v>
  </rv>
  <rv s="0">
    <fb>1221869</fb>
    <v>2</v>
  </rv>
  <rv s="0">
    <fb>220.1</fb>
    <v>1</v>
  </rv>
  <rv s="0">
    <fb>225.6</fb>
    <v>1</v>
  </rv>
  <rv s="0">
    <fb>219.55</fb>
    <v>1</v>
  </rv>
  <rv s="0">
    <fb>218208</fb>
    <v>2</v>
  </rv>
  <rv s="0">
    <fb>45623</fb>
    <v>0</v>
  </rv>
  <rv s="0">
    <fb>46.59</fb>
    <v>1</v>
  </rv>
  <rv s="0">
    <fb>1163530</fb>
    <v>2</v>
  </rv>
  <rv s="0">
    <fb>215.2</fb>
    <v>1</v>
  </rv>
  <rv s="0">
    <fb>219.65</fb>
    <v>1</v>
  </rv>
  <rv s="0">
    <fb>221.1</fb>
    <v>1</v>
  </rv>
  <rv s="0">
    <fb>212.65</fb>
    <v>1</v>
  </rv>
  <rv s="0">
    <fb>373269</fb>
    <v>2</v>
  </rv>
  <rv s="0">
    <fb>45624</fb>
    <v>0</v>
  </rv>
  <rv s="0">
    <fb>47.09</fb>
    <v>1</v>
  </rv>
  <rv s="0">
    <fb>366554</fb>
    <v>2</v>
  </rv>
  <rv s="0">
    <fb>214.95</fb>
    <v>1</v>
  </rv>
  <rv s="0">
    <fb>217.75</fb>
    <v>1</v>
  </rv>
  <rv s="0">
    <fb>300835</fb>
    <v>2</v>
  </rv>
  <rv s="0">
    <fb>45625</fb>
    <v>0</v>
  </rv>
  <rv s="0">
    <fb>45.66</fb>
    <v>1</v>
  </rv>
  <rv s="0">
    <fb>969844</fb>
    <v>2</v>
  </rv>
  <rv s="0">
    <fb>208.45</fb>
    <v>1</v>
  </rv>
  <rv s="0">
    <fb>212.15</fb>
    <v>1</v>
  </rv>
  <rv s="0">
    <fb>213.15</fb>
    <v>1</v>
  </rv>
  <rv s="0">
    <fb>206.55</fb>
    <v>1</v>
  </rv>
  <rv s="0">
    <fb>423991</fb>
    <v>2</v>
  </rv>
  <rv s="0">
    <fb>45628</fb>
    <v>0</v>
  </rv>
  <rv s="0">
    <fb>46.6</fb>
    <v>1</v>
  </rv>
  <rv s="0">
    <fb>46.1</fb>
    <v>1</v>
  </rv>
  <rv s="0">
    <fb>47.7</fb>
    <v>1</v>
  </rv>
  <rv s="0">
    <fb>1416622</fb>
    <v>2</v>
  </rv>
  <rv s="0">
    <fb>210.1</fb>
    <v>1</v>
  </rv>
  <rv s="0">
    <fb>210.35</fb>
    <v>1</v>
  </rv>
  <rv s="0">
    <fb>213.6</fb>
    <v>1</v>
  </rv>
  <rv s="0">
    <fb>207.75</fb>
    <v>1</v>
  </rv>
  <rv s="0">
    <fb>418350</fb>
    <v>2</v>
  </rv>
  <rv s="0">
    <fb>45629</fb>
    <v>0</v>
  </rv>
  <rv s="0">
    <fb>46.37</fb>
    <v>1</v>
  </rv>
  <rv s="0">
    <fb>1637639</fb>
    <v>2</v>
  </rv>
  <rv s="0">
    <fb>221.7</fb>
    <v>1</v>
  </rv>
  <rv s="0">
    <fb>215.9</fb>
    <v>1</v>
  </rv>
  <rv s="0">
    <fb>221.85</fb>
    <v>1</v>
  </rv>
  <rv s="0">
    <fb>215.6</fb>
    <v>1</v>
  </rv>
  <rv s="0">
    <fb>711382</fb>
    <v>2</v>
  </rv>
  <rv s="0">
    <fb>45630</fb>
    <v>0</v>
  </rv>
  <rv s="0">
    <fb>46.5</fb>
    <v>1</v>
  </rv>
  <rv s="0">
    <fb>1149592</fb>
    <v>2</v>
  </rv>
  <rv s="0">
    <fb>223.4</fb>
    <v>1</v>
  </rv>
  <rv s="0">
    <fb>228.8</fb>
    <v>1</v>
  </rv>
  <rv s="0">
    <fb>217.1</fb>
    <v>1</v>
  </rv>
  <rv s="0">
    <fb>271872</fb>
    <v>2</v>
  </rv>
  <rv s="0">
    <fb>45631</fb>
    <v>0</v>
  </rv>
  <rv s="0">
    <fb>47.81</fb>
    <v>1</v>
  </rv>
  <rv s="0">
    <fb>48.04</fb>
    <v>1</v>
  </rv>
  <rv s="0">
    <fb>1312314</fb>
    <v>2</v>
  </rv>
  <rv s="0">
    <fb>221.75</fb>
    <v>1</v>
  </rv>
  <rv s="0">
    <fb>223.15</fb>
    <v>1</v>
  </rv>
  <rv s="0">
    <fb>223.8</fb>
    <v>1</v>
  </rv>
  <rv s="0">
    <fb>172333</fb>
    <v>2</v>
  </rv>
  <rv s="0">
    <fb>45632</fb>
    <v>0</v>
  </rv>
  <rv s="0">
    <fb>49.15</fb>
    <v>1</v>
  </rv>
  <rv s="0">
    <fb>2297401</fb>
    <v>2</v>
  </rv>
  <rv s="0">
    <fb>219.8</fb>
    <v>1</v>
  </rv>
  <rv s="0">
    <fb>222</fb>
    <v>1</v>
  </rv>
  <rv s="0">
    <fb>144072</fb>
    <v>2</v>
  </rv>
  <rv s="0">
    <fb>45635</fb>
    <v>0</v>
  </rv>
  <rv s="0">
    <fb>1785946</fb>
    <v>2</v>
  </rv>
  <rv s="0">
    <fb>220.75</fb>
    <v>1</v>
  </rv>
  <rv s="0">
    <fb>218.65</fb>
    <v>1</v>
  </rv>
  <rv s="0">
    <fb>220.9</fb>
    <v>1</v>
  </rv>
  <rv s="0">
    <fb>217.7</fb>
    <v>1</v>
  </rv>
  <rv s="0">
    <fb>197468</fb>
    <v>2</v>
  </rv>
  <rv s="0">
    <fb>45636</fb>
    <v>0</v>
  </rv>
  <rv s="0">
    <fb>1240517</fb>
    <v>2</v>
  </rv>
  <rv s="0">
    <fb>222.65</fb>
    <v>1</v>
  </rv>
  <rv s="0">
    <fb>215.8</fb>
    <v>1</v>
  </rv>
  <rv s="0">
    <fb>226.15</fb>
    <v>1</v>
  </rv>
  <rv s="0">
    <fb>215.65</fb>
    <v>1</v>
  </rv>
  <rv s="0">
    <fb>323704</fb>
    <v>2</v>
  </rv>
  <rv s="0">
    <fb>45637</fb>
    <v>0</v>
  </rv>
  <rv s="0">
    <fb>1182216</fb>
    <v>2</v>
  </rv>
  <rv s="0">
    <fb>221.05</fb>
    <v>1</v>
  </rv>
  <rv s="0">
    <fb>224.2</fb>
    <v>1</v>
  </rv>
  <rv s="0">
    <fb>195575</fb>
    <v>2</v>
  </rv>
  <rv s="0">
    <fb>45638</fb>
    <v>0</v>
  </rv>
  <rv s="0">
    <fb>1434340</fb>
    <v>2</v>
  </rv>
  <rv s="0">
    <fb>225.05</fb>
    <v>1</v>
  </rv>
  <rv s="0">
    <fb>222.45</fb>
    <v>1</v>
  </rv>
  <rv s="0">
    <fb>226.85</fb>
    <v>1</v>
  </rv>
  <rv s="0">
    <fb>222.2</fb>
    <v>1</v>
  </rv>
  <rv s="0">
    <fb>207745</fb>
    <v>2</v>
  </rv>
  <rv s="0">
    <fb>45639</fb>
    <v>0</v>
  </rv>
  <rv s="0">
    <fb>1010281</fb>
    <v>2</v>
  </rv>
  <rv s="0">
    <fb>224.8</fb>
    <v>1</v>
  </rv>
  <rv s="0">
    <fb>223.7</fb>
    <v>1</v>
  </rv>
  <rv s="0">
    <fb>227.9</fb>
    <v>1</v>
  </rv>
  <rv s="0">
    <fb>223.3</fb>
    <v>1</v>
  </rv>
  <rv s="0">
    <fb>217836</fb>
    <v>2</v>
  </rv>
  <rv s="0">
    <fb>45642</fb>
    <v>0</v>
  </rv>
  <rv s="0">
    <fb>728476</fb>
    <v>2</v>
  </rv>
  <rv s="0">
    <fb>238.2</fb>
    <v>1</v>
  </rv>
  <rv s="0">
    <fb>576966</fb>
    <v>2</v>
  </rv>
  <rv s="0">
    <fb>45643</fb>
    <v>0</v>
  </rv>
  <rv s="0">
    <fb>1040529</fb>
    <v>2</v>
  </rv>
  <rv s="0">
    <fb>246.5</fb>
    <v>1</v>
  </rv>
  <rv s="0">
    <fb>242.8</fb>
    <v>1</v>
  </rv>
  <rv s="0">
    <fb>453475</fb>
    <v>2</v>
  </rv>
  <rv s="0">
    <fb>45644</fb>
    <v>0</v>
  </rv>
  <rv s="0">
    <fb>908765</fb>
    <v>2</v>
  </rv>
  <rv s="0">
    <fb>241.05</fb>
    <v>1</v>
  </rv>
  <rv s="0">
    <fb>242.45</fb>
    <v>1</v>
  </rv>
  <rv s="0">
    <fb>239.2</fb>
    <v>1</v>
  </rv>
  <rv s="0">
    <fb>299063</fb>
    <v>2</v>
  </rv>
  <rv s="0">
    <fb>45645</fb>
    <v>0</v>
  </rv>
  <rv s="0">
    <fb>1321879</fb>
    <v>2</v>
  </rv>
  <rv s="0">
    <fb>239.65</fb>
    <v>1</v>
  </rv>
  <rv s="0">
    <fb>241.9</fb>
    <v>1</v>
  </rv>
  <rv s="0">
    <fb>204182</fb>
    <v>2</v>
  </rv>
  <rv s="0">
    <fb>45646</fb>
    <v>0</v>
  </rv>
  <rv s="0">
    <fb>1426591</fb>
    <v>2</v>
  </rv>
  <rv s="0">
    <fb>242</fb>
    <v>1</v>
  </rv>
  <rv s="0">
    <fb>244.65</fb>
    <v>1</v>
  </rv>
  <rv s="0">
    <fb>245.35</fb>
    <v>1</v>
  </rv>
  <rv s="0">
    <fb>239.75</fb>
    <v>1</v>
  </rv>
  <rv s="0">
    <fb>280297</fb>
    <v>2</v>
  </rv>
  <rv s="0">
    <fb>45649</fb>
    <v>0</v>
  </rv>
  <rv s="0">
    <fb>571873</fb>
    <v>2</v>
  </rv>
  <rv s="0">
    <fb>244.05</fb>
    <v>1</v>
  </rv>
  <rv s="0">
    <fb>240.85</fb>
    <v>1</v>
  </rv>
  <rv s="0">
    <fb>246.3</fb>
    <v>1</v>
  </rv>
  <rv s="0">
    <fb>240.75</fb>
    <v>1</v>
  </rv>
  <rv s="0">
    <fb>279122</fb>
    <v>2</v>
  </rv>
  <rv s="0">
    <fb>45653</fb>
    <v>0</v>
  </rv>
  <rv s="0">
    <fb>695808</fb>
    <v>2</v>
  </rv>
  <rv s="0">
    <fb>236591</fb>
    <v>2</v>
  </rv>
  <rv s="0">
    <fb>45656</fb>
    <v>0</v>
  </rv>
  <rv s="0">
    <fb>717205</fb>
    <v>2</v>
  </rv>
  <rv s="0">
    <fb>237</fb>
    <v>1</v>
  </rv>
  <rv s="0">
    <fb>243.2</fb>
    <v>1</v>
  </rv>
  <rv s="0">
    <fb>238426</fb>
    <v>2</v>
  </rv>
  <rv s="0">
    <fb>45659</fb>
    <v>0</v>
  </rv>
  <rv s="0">
    <fb>661923</fb>
    <v>2</v>
  </rv>
  <rv s="0">
    <fb>236.8</fb>
    <v>1</v>
  </rv>
  <rv s="0">
    <fb>238690</fb>
    <v>2</v>
  </rv>
  <rv s="0">
    <fb>45660</fb>
    <v>0</v>
  </rv>
  <rv s="0">
    <fb>823990</fb>
    <v>2</v>
  </rv>
  <rv s="0">
    <fb>234.75</fb>
    <v>1</v>
  </rv>
  <rv s="0">
    <fb>231.35</fb>
    <v>1</v>
  </rv>
  <rv s="0">
    <fb>235.4</fb>
    <v>1</v>
  </rv>
  <rv s="0">
    <fb>208219</fb>
    <v>2</v>
  </rv>
  <rv s="0">
    <fb>45663</fb>
    <v>0</v>
  </rv>
  <rv s="0">
    <fb>1097826</fb>
    <v>2</v>
  </rv>
  <rv s="0">
    <fb>234.2</fb>
    <v>1</v>
  </rv>
  <rv s="0">
    <fb>232.2</fb>
    <v>1</v>
  </rv>
  <rv s="0">
    <fb>235.5</fb>
    <v>1</v>
  </rv>
  <rv s="0">
    <fb>229.25</fb>
    <v>1</v>
  </rv>
  <rv s="0">
    <fb>510376</fb>
    <v>2</v>
  </rv>
  <rv s="0">
    <fb>45664</fb>
    <v>0</v>
  </rv>
  <rv s="0">
    <fb>1003781</fb>
    <v>2</v>
  </rv>
  <rv s="0">
    <fb>233.15</fb>
    <v>1</v>
  </rv>
  <rv s="0">
    <fb>45665</fb>
    <v>0</v>
  </rv>
  <rv s="0">
    <fb>971140</fb>
    <v>2</v>
  </rv>
  <rv s="0">
    <fb>45650</fb>
    <v>0</v>
  </rv>
  <rv s="0">
    <fb>235.55</fb>
    <v>1</v>
  </rv>
  <rv s="0">
    <fb>236.75</fb>
    <v>1</v>
  </rv>
  <rv s="0">
    <fb>57724</fb>
    <v>2</v>
  </rv>
  <rv s="0">
    <fb>45666</fb>
    <v>0</v>
  </rv>
  <rv s="0">
    <fb>1178934</fb>
    <v>2</v>
  </rv>
  <rv s="0">
    <fb>238.6</fb>
    <v>1</v>
  </rv>
  <rv s="0">
    <fb>213928</fb>
    <v>2</v>
  </rv>
  <rv s="0">
    <fb>45667</fb>
    <v>0</v>
  </rv>
  <rv s="0">
    <fb>1048940</fb>
    <v>2</v>
  </rv>
  <rv s="0">
    <fb>235.1</fb>
    <v>1</v>
  </rv>
  <rv s="0">
    <fb>197787</fb>
    <v>2</v>
  </rv>
  <rv s="0">
    <fb>45670</fb>
    <v>0</v>
  </rv>
  <rv s="0">
    <fb>952864</fb>
    <v>2</v>
  </rv>
  <rv s="0">
    <fb>45657</fb>
    <v>0</v>
  </rv>
  <rv s="0">
    <fb>238.25</fb>
    <v>1</v>
  </rv>
  <rv s="0">
    <fb>236.05</fb>
    <v>1</v>
  </rv>
  <rv s="0">
    <fb>86735</fb>
    <v>2</v>
  </rv>
  <rv s="0">
    <fb>45671</fb>
    <v>0</v>
  </rv>
  <rv s="0">
    <fb>1079304</fb>
    <v>2</v>
  </rv>
  <rv s="0">
    <fb>235.85</fb>
    <v>1</v>
  </rv>
  <rv s="0">
    <fb>231</fb>
    <v>1</v>
  </rv>
  <rv s="0">
    <fb>200262</fb>
    <v>2</v>
  </rv>
  <rv s="0">
    <fb>45672</fb>
    <v>0</v>
  </rv>
  <rv s="0">
    <fb>1080360</fb>
    <v>2</v>
  </rv>
  <rv s="0">
    <fb>224.35</fb>
    <v>1</v>
  </rv>
  <rv s="0">
    <fb>235.05</fb>
    <v>1</v>
  </rv>
  <rv s="0">
    <fb>479195</fb>
    <v>2</v>
  </rv>
  <rv s="0">
    <fb>45673</fb>
    <v>0</v>
  </rv>
  <rv s="0">
    <fb>2552116</fb>
    <v>2</v>
  </rv>
  <rv s="0">
    <fb>225.8</fb>
    <v>1</v>
  </rv>
  <rv s="0">
    <fb>236.9</fb>
    <v>1</v>
  </rv>
  <rv s="0">
    <fb>371107</fb>
    <v>2</v>
  </rv>
  <rv s="0">
    <fb>45674</fb>
    <v>0</v>
  </rv>
  <rv s="0">
    <fb>1562141</fb>
    <v>2</v>
  </rv>
  <rv s="0">
    <fb>231.85</fb>
    <v>1</v>
  </rv>
  <rv s="0">
    <fb>234.85</fb>
    <v>1</v>
  </rv>
  <rv s="0">
    <fb>211358</fb>
    <v>2</v>
  </rv>
  <rv s="0">
    <fb>45677</fb>
    <v>0</v>
  </rv>
  <rv s="0">
    <fb>808620</fb>
    <v>2</v>
  </rv>
  <rv s="0">
    <fb>226.7</fb>
    <v>1</v>
  </rv>
  <rv s="0">
    <fb>224.25</fb>
    <v>1</v>
  </rv>
  <rv s="0">
    <fb>307584</fb>
    <v>2</v>
  </rv>
  <rv s="0">
    <fb>45678</fb>
    <v>0</v>
  </rv>
  <rv s="0">
    <fb>976373</fb>
    <v>2</v>
  </rv>
  <rv s="0">
    <fb>228.75</fb>
    <v>1</v>
  </rv>
  <rv s="0">
    <fb>224.05</fb>
    <v>1</v>
  </rv>
  <rv s="0">
    <fb>230.35</fb>
    <v>1</v>
  </rv>
  <rv s="0">
    <fb>235827</fb>
    <v>2</v>
  </rv>
  <rv s="0">
    <fb>45679</fb>
    <v>0</v>
  </rv>
  <rv s="0">
    <fb>605826</fb>
    <v>2</v>
  </rv>
  <rv s="0">
    <fb>227.8</fb>
    <v>1</v>
  </rv>
  <rv s="0">
    <fb>233.8</fb>
    <v>1</v>
  </rv>
  <rv s="0">
    <fb>282241</fb>
    <v>2</v>
  </rv>
  <rv s="0">
    <fb>45680</fb>
    <v>0</v>
  </rv>
  <rv s="0">
    <fb>991789</fb>
    <v>2</v>
  </rv>
  <rv s="0">
    <fb>227.4</fb>
    <v>1</v>
  </rv>
  <rv s="0">
    <fb>227.5</fb>
    <v>1</v>
  </rv>
  <rv s="0">
    <fb>224.6</fb>
    <v>1</v>
  </rv>
  <rv s="0">
    <fb>185352</fb>
    <v>2</v>
  </rv>
  <rv s="0">
    <fb>45681</fb>
    <v>0</v>
  </rv>
  <rv s="0">
    <fb>61.04</fb>
    <v>1</v>
  </rv>
  <rv s="0">
    <fb>1920822</fb>
    <v>2</v>
  </rv>
  <rv s="0">
    <fb>220.5</fb>
    <v>1</v>
  </rv>
  <rv s="0">
    <fb>220.25</fb>
    <v>1</v>
  </rv>
  <rv s="0">
    <fb>292001</fb>
    <v>2</v>
  </rv>
  <rv s="0">
    <fb>45684</fb>
    <v>0</v>
  </rv>
  <rv s="0">
    <fb>60.68</fb>
    <v>1</v>
  </rv>
  <rv s="0">
    <fb>1072582</fb>
    <v>2</v>
  </rv>
  <rv s="0">
    <fb>223.25</fb>
    <v>1</v>
  </rv>
  <rv s="0">
    <fb>221.3</fb>
    <v>1</v>
  </rv>
  <rv s="0">
    <fb>217.5</fb>
    <v>1</v>
  </rv>
  <rv s="0">
    <fb>297197</fb>
    <v>2</v>
  </rv>
  <rv s="0">
    <fb>45685</fb>
    <v>0</v>
  </rv>
  <rv s="0">
    <fb>820496</fb>
    <v>2</v>
  </rv>
  <rv s="0">
    <fb>242.55</fb>
    <v>1</v>
  </rv>
  <rv s="0">
    <fb>245.5</fb>
    <v>1</v>
  </rv>
  <rv s="0">
    <fb>232.8</fb>
    <v>1</v>
  </rv>
  <rv s="0">
    <fb>750879</fb>
    <v>2</v>
  </rv>
  <rv s="0">
    <fb>45686</fb>
    <v>0</v>
  </rv>
  <rv s="0">
    <fb>1348834</fb>
    <v>2</v>
  </rv>
  <rv s="0">
    <fb>242.7</fb>
    <v>1</v>
  </rv>
  <rv s="0">
    <fb>238</fb>
    <v>1</v>
  </rv>
  <rv s="0">
    <fb>243.05</fb>
    <v>1</v>
  </rv>
  <rv s="0">
    <fb>507922</fb>
    <v>2</v>
  </rv>
  <rv s="0">
    <fb>45687</fb>
    <v>0</v>
  </rv>
  <rv s="0">
    <fb>61.38</fb>
    <v>1</v>
  </rv>
  <rv s="0">
    <fb>1051595</fb>
    <v>2</v>
  </rv>
  <rv s="0">
    <fb>247.55</fb>
    <v>1</v>
  </rv>
  <rv s="0">
    <fb>243</fb>
    <v>1</v>
  </rv>
  <rv s="0">
    <fb>248.25</fb>
    <v>1</v>
  </rv>
  <rv s="0">
    <fb>348064</fb>
    <v>2</v>
  </rv>
  <rv s="0">
    <fb>45688</fb>
    <v>0</v>
  </rv>
  <rv s="0">
    <fb>902207</fb>
    <v>2</v>
  </rv>
  <rv s="0">
    <fb>246.6</fb>
    <v>1</v>
  </rv>
  <rv s="0">
    <fb>249</fb>
    <v>1</v>
  </rv>
  <rv s="0">
    <fb>245.9</fb>
    <v>1</v>
  </rv>
  <rv s="0">
    <fb>249473</fb>
    <v>2</v>
  </rv>
  <rv s="0">
    <fb>245</fb>
    <v>1</v>
  </rv>
  <rv s="0">
    <fb>247.85</fb>
    <v>1</v>
  </rv>
  <rv s="0">
    <fb>250.9</fb>
    <v>1</v>
  </rv>
  <rv s="0">
    <fb>244.15</fb>
    <v>1</v>
  </rv>
  <rv s="0">
    <fb>287057</fb>
    <v>2</v>
  </rv>
  <rv s="0">
    <fb>247.2</fb>
    <v>1</v>
  </rv>
  <rv s="0">
    <fb>244.7</fb>
    <v>1</v>
  </rv>
  <rv s="0">
    <fb>289533</fb>
    <v>2</v>
  </rv>
  <rv s="0">
    <fb>258.3</fb>
    <v>1</v>
  </rv>
  <rv s="0">
    <fb>269.89999999999998</fb>
    <v>1</v>
  </rv>
  <rv s="0">
    <fb>272.95</fb>
    <v>1</v>
  </rv>
  <rv s="0">
    <fb>255.95</fb>
    <v>1</v>
  </rv>
  <rv s="0">
    <fb>762189</fb>
    <v>2</v>
  </rv>
  <rv s="0">
    <fb>256.64999999999998</fb>
    <v>1</v>
  </rv>
  <rv s="0">
    <fb>264</fb>
    <v>1</v>
  </rv>
  <rv s="0">
    <fb>401836</fb>
    <v>2</v>
  </rv>
  <rv s="0">
    <fb>262.05</fb>
    <v>1</v>
  </rv>
  <rv s="0">
    <fb>264.7</fb>
    <v>1</v>
  </rv>
  <rv s="0">
    <fb>265898</fb>
    <v>2</v>
  </rv>
  <rv s="0">
    <fb>246.25</fb>
    <v>1</v>
  </rv>
  <rv s="0">
    <fb>247.75</fb>
    <v>1</v>
  </rv>
  <rv s="0">
    <fb>249.05</fb>
    <v>1</v>
  </rv>
  <rv s="0">
    <fb>238.8</fb>
    <v>1</v>
  </rv>
  <rv s="0">
    <fb>247.7</fb>
    <v>1</v>
  </rv>
  <rv s="0">
    <fb>258.05</fb>
    <v>1</v>
  </rv>
  <rv s="0">
    <fb>245.05</fb>
    <v>1</v>
  </rv>
  <rv s="0">
    <fb>416215</fb>
    <v>2</v>
  </rv>
  <rv s="0">
    <fb>258.55</fb>
    <v>1</v>
  </rv>
  <rv s="0">
    <fb>252.65</fb>
    <v>1</v>
  </rv>
  <rv s="0">
    <fb>298147</fb>
    <v>2</v>
  </rv>
  <rv s="1">
    <v>3</v>
    <v>KER</v>
    <v>Daily</v>
    <v>43831</v>
    <v>45691</v>
    <v>0</v>
    <v>1</v>
    <v>638738784000000000,638741991709082788,0</v>
    <v>0</v>
    <v>ae92im</v>
    <v>XPAR:KER</v>
    <v>1</v>
    <v>2</v>
    <v>3</v>
    <v>4</v>
    <v>5</v>
  </rv>
  <rv s="1">
    <v>3</v>
    <v>MONC</v>
    <v>Daily</v>
    <v>43831</v>
    <v>45691</v>
    <v>0</v>
    <v>1</v>
    <v>638738784000000000,638741991709116933,0</v>
    <v>6</v>
    <v>ajfy27</v>
    <v>XMIL:MONC</v>
    <v>7</v>
    <v>8</v>
    <v>9</v>
    <v>10</v>
    <v>11</v>
  </rv>
</rvData>
</file>

<file path=xl/richData/rdrichvaluestructure.xml><?xml version="1.0" encoding="utf-8"?>
<rvStructures xmlns="http://schemas.microsoft.com/office/spreadsheetml/2017/richdata" count="2">
  <s t="_formattednumber">
    <k n="_Format" t="spb"/>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Data count="4">
    <spb s="0">
      <v>1</v>
    </spb>
    <spb s="0">
      <v>2</v>
    </spb>
    <spb s="0">
      <v>3</v>
    </spb>
    <spb s="1">
      <v>2</v>
      <v>1</v>
      <v>2</v>
      <v>2</v>
      <v>2</v>
      <v>3</v>
    </spb>
  </spbData>
</supportingPropertyBags>
</file>

<file path=xl/richData/rdsupportingpropertybagstructure.xml><?xml version="1.0" encoding="utf-8"?>
<spbStructures xmlns="http://schemas.microsoft.com/office/spreadsheetml/2017/richdata2" count="2">
  <s>
    <k n="_Self"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3">
    <x:dxf>
      <x:numFmt numFmtId="19" formatCode="dd/mm/yyyy"/>
    </x:dxf>
    <x:dxf>
      <x:numFmt numFmtId="0" formatCode="General"/>
    </x:dxf>
    <x:dxf>
      <x:numFmt numFmtId="3" formatCode="#,##0"/>
    </x:dxf>
  </dxfs>
  <richProperties>
    <rPr n="NumberFormat" t="s"/>
  </richProperties>
  <richStyles>
    <rSty dxfid="0"/>
    <rSty dxfid="1">
      <rpv i="0">_([$€-x-euro2] * #,##0.00_);_([$€-x-euro2] * (#,##0.00);_([$€-x-euro2] * "-"??_);_(@_)</rpv>
    </rSty>
    <rSty dxfid="2">
      <rpv i="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DD6676-5930-452E-91DC-EE7EEEFC6B01}" name="Table2" displayName="Table2" ref="H10:I1274" totalsRowShown="0" headerRowDxfId="74" dataDxfId="73" tableBorderDxfId="72">
  <autoFilter ref="H10:I1274" xr:uid="{27DD6676-5930-452E-91DC-EE7EEEFC6B01}">
    <filterColumn colId="0" hiddenButton="1"/>
    <filterColumn colId="1" hiddenButton="1"/>
  </autoFilter>
  <tableColumns count="2">
    <tableColumn id="1" xr3:uid="{1DB63D8E-2613-447A-BF2F-52B93B62FA46}" name="Ret" dataDxfId="71">
      <calculatedColumnFormula>C11/C10-1</calculatedColumnFormula>
    </tableColumn>
    <tableColumn id="2" xr3:uid="{CD6F711F-0E0A-439E-ACA6-A7C40ABCFAEC}" name="Logret" dataDxfId="70">
      <calculatedColumnFormula>LN(1+H11)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D11C88-D5B6-4FDD-A9AD-1C7D01A7D076}" name="Table3" displayName="Table3" ref="T10:U1267" totalsRowShown="0" headerRowDxfId="69" dataDxfId="67" headerRowBorderDxfId="68" tableBorderDxfId="66">
  <autoFilter ref="T10:U1267" xr:uid="{D8D11C88-D5B6-4FDD-A9AD-1C7D01A7D076}">
    <filterColumn colId="0" hiddenButton="1"/>
    <filterColumn colId="1" hiddenButton="1"/>
  </autoFilter>
  <tableColumns count="2">
    <tableColumn id="1" xr3:uid="{3A940F53-C769-4C1B-8AD0-9ABC8CEB21F4}" name="Ret" dataDxfId="65">
      <calculatedColumnFormula>O11/O10-1</calculatedColumnFormula>
    </tableColumn>
    <tableColumn id="2" xr3:uid="{8EC12C34-16AB-453A-AEDE-E5240E150681}" name="Logret" dataDxfId="64">
      <calculatedColumnFormula>LN(1+T11)</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ECB668C-997B-4338-96DF-B7A546D08157}" name="Table8" displayName="Table8" ref="B10:G48" totalsRowShown="0" headerRowDxfId="63" dataDxfId="61" headerRowBorderDxfId="62" tableBorderDxfId="60">
  <autoFilter ref="B10:G48" xr:uid="{5ECB668C-997B-4338-96DF-B7A546D08157}"/>
  <tableColumns count="6">
    <tableColumn id="1" xr3:uid="{7D564140-9D10-4DBF-A1CA-DCA84C47961D}" name="Category" dataDxfId="59"/>
    <tableColumn id="2" xr3:uid="{3557677B-4B60-464F-AD83-36AE227595C6}" name="2023,00" dataDxfId="58"/>
    <tableColumn id="3" xr3:uid="{A6AA9125-2963-471F-8848-0440CBA606EC}" name="2022,00" dataDxfId="57"/>
    <tableColumn id="4" xr3:uid="{BB8B66FA-AE77-4855-8C7E-64BC005B8691}" name="2021,00" dataDxfId="56"/>
    <tableColumn id="5" xr3:uid="{9A6E0854-F17F-4BFA-AB78-4F933AF4B787}" name="2020,00" dataDxfId="55"/>
    <tableColumn id="6" xr3:uid="{4055DFE5-1176-4116-8D32-4B1A34A9FB74}" name="2019,00" dataDxfId="5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D74BB98-CBAC-4B9D-AEE9-E29511EECE0B}" name="Table10" displayName="Table10" ref="R11:W76" totalsRowShown="0" headerRowDxfId="53" dataDxfId="51" headerRowBorderDxfId="52" tableBorderDxfId="50">
  <autoFilter ref="R11:W76" xr:uid="{4D74BB98-CBAC-4B9D-AEE9-E29511EECE0B}"/>
  <tableColumns count="6">
    <tableColumn id="1" xr3:uid="{E2ADEA3A-B2E0-4403-AA94-2F6F78763EF1}" name="Category" dataDxfId="49"/>
    <tableColumn id="2" xr3:uid="{EEC8F36F-F5B7-46C6-89C9-813C537DCE51}" name="2023" dataDxfId="48"/>
    <tableColumn id="3" xr3:uid="{5B52FEBF-0964-49F1-97B3-ED54A9BCDCEE}" name="2022,00" dataDxfId="47"/>
    <tableColumn id="4" xr3:uid="{4BCFBCE0-4616-47A3-A55E-75A9E738FE7F}" name="2021,00" dataDxfId="46"/>
    <tableColumn id="5" xr3:uid="{68ECD49A-E800-454E-B19C-0DAEB867C51D}" name="2020,00" dataDxfId="45"/>
    <tableColumn id="6" xr3:uid="{9A0F9243-1135-4B2B-B407-668FDDDAF229}" name="2019,00" dataDxfId="4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8AFA558-E100-4B61-B661-505A9B222089}" name="Table4" displayName="Table4" ref="B47:H238" totalsRowShown="0" headerRowDxfId="43" dataDxfId="42">
  <autoFilter ref="B47:H238" xr:uid="{98AFA558-E100-4B61-B661-505A9B222089}"/>
  <tableColumns count="7">
    <tableColumn id="1" xr3:uid="{A4E0A67F-EC18-4BD0-BCF6-9536FFB62470}" name="Country" dataDxfId="41"/>
    <tableColumn id="2" xr3:uid="{744E2AF5-3D18-41DB-9AE0-B6D6828F4D2F}" name="Adj. Default Spread" dataDxfId="40"/>
    <tableColumn id="3" xr3:uid="{00283A52-FB50-42B9-B55B-3AEA329FD0FC}" name="Equity Risk Premium" dataDxfId="39"/>
    <tableColumn id="4" xr3:uid="{6921ECF3-DB84-467C-85F8-2F6CC4ECE494}" name="Country Risk Premium" dataDxfId="38"/>
    <tableColumn id="5" xr3:uid="{8002381F-A0F7-4F9D-8BD6-6A5F7B3BD6F8}" name="Corporate Tax Rate" dataDxfId="37"/>
    <tableColumn id="6" xr3:uid="{CB69E32F-F3FB-4BDD-95AF-9D5C91E2C0F1}" name="Moody's rating" dataDxfId="36"/>
    <tableColumn id="7" xr3:uid="{7C8610AD-AAA8-41BF-B4F7-16D0D3D0C001}" name="Sovereign CDS Spread" dataDxfId="35"/>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C56E55B-CF96-46CD-85F7-A5AF1AE9B62B}" name="Table57" displayName="Table57" ref="B241:J414" totalsRowShown="0" headerRowDxfId="34" dataDxfId="32" headerRowBorderDxfId="33" tableBorderDxfId="31">
  <autoFilter ref="B241:J414" xr:uid="{CC56E55B-CF96-46CD-85F7-A5AF1AE9B62B}"/>
  <tableColumns count="9">
    <tableColumn id="1" xr3:uid="{73E3B4EC-2AFE-4F0D-9787-9F2760ABD684}" name="Country" dataDxfId="30"/>
    <tableColumn id="2" xr3:uid="{C9A84F70-054D-49E6-AF80-EABF8CD51617}" name="2016" dataDxfId="29"/>
    <tableColumn id="3" xr3:uid="{BF9192EC-9992-4D33-B51D-E6026F1C3422}" name="2017" dataDxfId="28"/>
    <tableColumn id="4" xr3:uid="{EE54A860-0965-438F-BE42-CA35EC3617C1}" name="2018" dataDxfId="27"/>
    <tableColumn id="5" xr3:uid="{33A6471C-AE37-41CD-AD13-C18521418C7B}" name="2019" dataDxfId="26"/>
    <tableColumn id="6" xr3:uid="{76C94128-C432-43FB-80C0-506432F33353}" name="2020" dataDxfId="25"/>
    <tableColumn id="7" xr3:uid="{D730C686-0B86-42FC-B883-0F3E0CE8BB61}" name="2021" dataDxfId="24"/>
    <tableColumn id="8" xr3:uid="{0A844BF1-849C-4BFA-949E-45C0BC5C0D0C}" name="2022" dataDxfId="23"/>
    <tableColumn id="9" xr3:uid="{C40D1E12-E495-4B24-ACAE-45273F118DCA}" name="2023" dataDxfId="2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9F9E92-126C-4A9F-8B63-A82D8F4D28BE}" name="Table1" displayName="Table1" ref="B45:H236" totalsRowShown="0" headerRowDxfId="21" dataDxfId="20">
  <autoFilter ref="B45:H236" xr:uid="{579F9E92-126C-4A9F-8B63-A82D8F4D28BE}"/>
  <tableColumns count="7">
    <tableColumn id="1" xr3:uid="{70909D7F-2EAD-4F06-81CA-C69B961D1D51}" name="Country" dataDxfId="19"/>
    <tableColumn id="2" xr3:uid="{161DE9B8-2489-456F-AD90-1F76E54D2651}" name="Adj. Default Spread" dataDxfId="18"/>
    <tableColumn id="3" xr3:uid="{5624412D-15FE-4BEF-A5FB-BC3A171DA348}" name="Equity Risk Premium" dataDxfId="17"/>
    <tableColumn id="4" xr3:uid="{F3CC45FB-2C04-4AC1-959A-C9D2484DD5E0}" name="Country Risk Premium" dataDxfId="16"/>
    <tableColumn id="5" xr3:uid="{389E17BF-D59A-4413-A12F-9EB3DA9537B1}" name="Corporate Tax Rate" dataDxfId="15"/>
    <tableColumn id="6" xr3:uid="{6B8CFB1C-2A7E-4108-8BF0-55A2D0A93CEF}" name="Moody's rating" dataDxfId="14"/>
    <tableColumn id="7" xr3:uid="{A8E8EE98-C356-4519-8CBD-7731DE686A97}" name="Sovereign CDS Spread" dataDxfId="1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F15DD92-2A9C-41AC-B2D1-619E2D5A1862}" name="Table5" displayName="Table5" ref="B239:J412" totalsRowShown="0" headerRowDxfId="12" dataDxfId="10" headerRowBorderDxfId="11" tableBorderDxfId="9">
  <autoFilter ref="B239:J412" xr:uid="{8F15DD92-2A9C-41AC-B2D1-619E2D5A1862}"/>
  <tableColumns count="9">
    <tableColumn id="1" xr3:uid="{B3755655-74D8-4A2B-8F43-DB2B15EB87DB}" name="Country" dataDxfId="8"/>
    <tableColumn id="2" xr3:uid="{E3341121-4481-4BA0-8B95-CEBC913A9C5E}" name="2016" dataDxfId="7"/>
    <tableColumn id="3" xr3:uid="{888AD250-CAD3-4F8F-AA94-45A8FF1D588C}" name="2017" dataDxfId="6"/>
    <tableColumn id="4" xr3:uid="{C3695DF1-93DE-4C66-8BDB-337640AB16B7}" name="2018" dataDxfId="5"/>
    <tableColumn id="5" xr3:uid="{202BF4FC-0C3B-45A0-A853-897418159734}" name="2019" dataDxfId="4"/>
    <tableColumn id="6" xr3:uid="{5D91B55A-1AB5-4142-93C5-9F23C3E1F648}" name="2020" dataDxfId="3"/>
    <tableColumn id="7" xr3:uid="{1875A909-BA73-4E1F-A4F8-D1B13F3EA298}" name="2021" dataDxfId="2"/>
    <tableColumn id="8" xr3:uid="{63004A8D-7EC0-44FD-BC9B-FCE3CA858383}" name="2022" dataDxfId="1"/>
    <tableColumn id="9" xr3:uid="{425C38A5-7868-4BD9-86C1-FA197900C354}" name="2023"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000DE-523E-4039-9D6B-A9C22F574435}">
  <sheetPr>
    <tabColor theme="5" tint="0.79998168889431442"/>
  </sheetPr>
  <dimension ref="A1:DT197"/>
  <sheetViews>
    <sheetView showGridLines="0" topLeftCell="A95" zoomScale="80" zoomScaleNormal="80" workbookViewId="0">
      <selection activeCell="I111" sqref="I111"/>
    </sheetView>
  </sheetViews>
  <sheetFormatPr defaultColWidth="9.140625" defaultRowHeight="15"/>
  <cols>
    <col min="1" max="1" width="32" style="52" customWidth="1"/>
    <col min="2" max="2" width="52.140625" style="52" bestFit="1" customWidth="1"/>
    <col min="3" max="4" width="14.42578125" style="52" bestFit="1" customWidth="1"/>
    <col min="5" max="9" width="16" style="52" customWidth="1"/>
    <col min="10" max="10" width="23.42578125" style="52" customWidth="1"/>
    <col min="11" max="14" width="16" style="52" customWidth="1"/>
    <col min="15" max="15" width="12.85546875" style="52" customWidth="1"/>
    <col min="16" max="16" width="18.140625" style="52" customWidth="1"/>
    <col min="17" max="21" width="12.85546875" style="52" customWidth="1"/>
    <col min="22" max="22" width="16" style="52" bestFit="1" customWidth="1"/>
    <col min="23" max="23" width="11.7109375" style="52" bestFit="1" customWidth="1"/>
    <col min="24" max="27" width="9.140625" style="52"/>
    <col min="28" max="28" width="11" style="52" customWidth="1"/>
    <col min="29" max="16384" width="9.140625" style="52"/>
  </cols>
  <sheetData>
    <row r="1" spans="1:47">
      <c r="A1" s="135"/>
    </row>
    <row r="8" spans="1:47">
      <c r="A8" s="135"/>
    </row>
    <row r="11" spans="1:47">
      <c r="H11" s="141"/>
    </row>
    <row r="12" spans="1:47" ht="21">
      <c r="H12" s="141"/>
      <c r="I12" s="235" t="s">
        <v>0</v>
      </c>
      <c r="J12" s="179">
        <v>2020</v>
      </c>
    </row>
    <row r="13" spans="1:47">
      <c r="C13" s="617" t="s">
        <v>1</v>
      </c>
      <c r="D13" s="618"/>
      <c r="E13" s="618"/>
      <c r="F13" s="618"/>
      <c r="G13" s="619"/>
    </row>
    <row r="14" spans="1:47" ht="15.75">
      <c r="B14" s="295" t="s">
        <v>2</v>
      </c>
      <c r="C14" s="296">
        <v>2024</v>
      </c>
      <c r="D14" s="296">
        <v>2025</v>
      </c>
      <c r="E14" s="296">
        <v>2026</v>
      </c>
      <c r="F14" s="296">
        <v>2027</v>
      </c>
      <c r="G14" s="297">
        <v>2028</v>
      </c>
      <c r="I14" s="244" t="s">
        <v>3</v>
      </c>
      <c r="J14" s="242"/>
      <c r="K14" s="242"/>
      <c r="L14" s="242"/>
      <c r="M14" s="242"/>
      <c r="N14" s="242"/>
      <c r="O14" s="242"/>
      <c r="P14" s="242"/>
      <c r="Q14" s="242"/>
      <c r="R14" s="242"/>
      <c r="S14" s="242"/>
      <c r="V14" s="244" t="s">
        <v>4</v>
      </c>
      <c r="W14" s="243"/>
      <c r="X14" s="243"/>
      <c r="Y14" s="242"/>
      <c r="Z14" s="242"/>
      <c r="AA14" s="242"/>
      <c r="AB14" s="242"/>
      <c r="AC14" s="242"/>
      <c r="AD14" s="242"/>
      <c r="AE14" s="242"/>
      <c r="AF14" s="242"/>
      <c r="AG14" s="242"/>
      <c r="AH14" s="242"/>
      <c r="AI14" s="242"/>
      <c r="AJ14" s="242"/>
      <c r="AK14" s="242"/>
      <c r="AL14" s="242"/>
      <c r="AM14" s="242"/>
      <c r="AN14" s="242"/>
      <c r="AO14" s="242"/>
      <c r="AP14" s="242"/>
      <c r="AQ14" s="242"/>
      <c r="AR14" s="242"/>
      <c r="AS14" s="242"/>
      <c r="AT14" s="242"/>
      <c r="AU14" s="242"/>
    </row>
    <row r="15" spans="1:47" ht="18.75">
      <c r="B15" s="169" t="s">
        <v>5</v>
      </c>
      <c r="C15" s="162">
        <v>0.01</v>
      </c>
      <c r="D15" s="162">
        <v>0.01</v>
      </c>
      <c r="E15" s="162">
        <v>0.01</v>
      </c>
      <c r="F15" s="162">
        <v>0.01</v>
      </c>
      <c r="G15" s="163">
        <v>0.01</v>
      </c>
    </row>
    <row r="16" spans="1:47" ht="18.75">
      <c r="B16" s="169" t="s">
        <v>6</v>
      </c>
      <c r="C16" s="162">
        <v>0.03</v>
      </c>
      <c r="D16" s="162">
        <v>0.03</v>
      </c>
      <c r="E16" s="162">
        <v>0.03</v>
      </c>
      <c r="F16" s="162">
        <v>0.03</v>
      </c>
      <c r="G16" s="163">
        <v>0.03</v>
      </c>
    </row>
    <row r="17" spans="1:75" ht="18.75">
      <c r="B17" s="169" t="s">
        <v>7</v>
      </c>
      <c r="C17" s="162">
        <v>0.03</v>
      </c>
      <c r="D17" s="162">
        <v>0.03</v>
      </c>
      <c r="E17" s="162">
        <v>0.01</v>
      </c>
      <c r="F17" s="162">
        <v>0.01</v>
      </c>
      <c r="G17" s="163">
        <v>0.01</v>
      </c>
    </row>
    <row r="18" spans="1:75" ht="18.75">
      <c r="B18" s="169" t="s">
        <v>8</v>
      </c>
      <c r="C18" s="162">
        <v>0</v>
      </c>
      <c r="D18" s="162">
        <v>0</v>
      </c>
      <c r="E18" s="162">
        <v>0</v>
      </c>
      <c r="F18" s="162">
        <v>0</v>
      </c>
      <c r="G18" s="163">
        <v>0</v>
      </c>
    </row>
    <row r="19" spans="1:75" ht="18.75">
      <c r="B19" s="169" t="s">
        <v>9</v>
      </c>
      <c r="C19" s="162">
        <v>0.05</v>
      </c>
      <c r="D19" s="162">
        <v>0.05</v>
      </c>
      <c r="E19" s="162">
        <v>0.05</v>
      </c>
      <c r="F19" s="162">
        <v>0.05</v>
      </c>
      <c r="G19" s="163">
        <v>0.05</v>
      </c>
    </row>
    <row r="20" spans="1:75" ht="18.75">
      <c r="B20" s="169" t="s">
        <v>10</v>
      </c>
      <c r="C20" s="162">
        <v>0.05</v>
      </c>
      <c r="D20" s="162">
        <v>0.05</v>
      </c>
      <c r="E20" s="162">
        <v>0.05</v>
      </c>
      <c r="F20" s="162">
        <v>0.05</v>
      </c>
      <c r="G20" s="163">
        <v>0.05</v>
      </c>
    </row>
    <row r="21" spans="1:75" ht="18.75">
      <c r="A21" s="228"/>
      <c r="B21" s="169" t="s">
        <v>11</v>
      </c>
      <c r="C21" s="162">
        <v>0.01</v>
      </c>
      <c r="D21" s="162">
        <v>0.01</v>
      </c>
      <c r="E21" s="162">
        <v>0.01</v>
      </c>
      <c r="F21" s="162">
        <v>0.01</v>
      </c>
      <c r="G21" s="163">
        <v>0.01</v>
      </c>
    </row>
    <row r="22" spans="1:75" ht="18.75">
      <c r="A22" s="228"/>
      <c r="B22" s="169" t="s">
        <v>12</v>
      </c>
      <c r="C22" s="162">
        <v>0.01</v>
      </c>
      <c r="D22" s="162">
        <v>0.01</v>
      </c>
      <c r="E22" s="162">
        <v>0.01</v>
      </c>
      <c r="F22" s="162">
        <v>0.01</v>
      </c>
      <c r="G22" s="163">
        <v>0.01</v>
      </c>
      <c r="BW22" s="52">
        <v>-0.1</v>
      </c>
    </row>
    <row r="23" spans="1:75" ht="18.75">
      <c r="A23" s="228"/>
      <c r="B23" s="169" t="s">
        <v>13</v>
      </c>
      <c r="C23" s="162">
        <v>0.01</v>
      </c>
      <c r="D23" s="162">
        <v>0.01</v>
      </c>
      <c r="E23" s="162">
        <v>0.01</v>
      </c>
      <c r="F23" s="162">
        <v>0.01</v>
      </c>
      <c r="G23" s="163">
        <v>0.01</v>
      </c>
      <c r="BW23" s="52">
        <v>-0.09</v>
      </c>
    </row>
    <row r="24" spans="1:75" ht="18.75">
      <c r="A24" s="228"/>
      <c r="B24" s="169" t="s">
        <v>14</v>
      </c>
      <c r="C24" s="162">
        <v>0.01</v>
      </c>
      <c r="D24" s="162">
        <v>0.01</v>
      </c>
      <c r="E24" s="162">
        <v>0.01</v>
      </c>
      <c r="F24" s="162">
        <v>0.01</v>
      </c>
      <c r="G24" s="163">
        <v>0.01</v>
      </c>
      <c r="BW24" s="52">
        <v>-0.08</v>
      </c>
    </row>
    <row r="25" spans="1:75" ht="18.75">
      <c r="A25" s="229"/>
      <c r="B25" s="169" t="s">
        <v>15</v>
      </c>
      <c r="C25" s="162">
        <v>0.03</v>
      </c>
      <c r="D25" s="162">
        <v>0.03</v>
      </c>
      <c r="E25" s="162">
        <v>0.03</v>
      </c>
      <c r="F25" s="162">
        <v>0.03</v>
      </c>
      <c r="G25" s="163">
        <v>0.03</v>
      </c>
      <c r="BW25" s="52">
        <v>-7.0000000000000007E-2</v>
      </c>
    </row>
    <row r="26" spans="1:75" ht="18.75">
      <c r="A26" s="228"/>
      <c r="B26" s="169" t="s">
        <v>16</v>
      </c>
      <c r="C26" s="162">
        <v>0.01</v>
      </c>
      <c r="D26" s="162">
        <v>0.01</v>
      </c>
      <c r="E26" s="162">
        <v>0.01</v>
      </c>
      <c r="F26" s="162">
        <v>0.01</v>
      </c>
      <c r="G26" s="163">
        <v>0.01</v>
      </c>
      <c r="BW26" s="52">
        <v>-0.06</v>
      </c>
    </row>
    <row r="27" spans="1:75" ht="18.75">
      <c r="A27" s="228"/>
      <c r="B27" s="169" t="s">
        <v>17</v>
      </c>
      <c r="C27" s="162">
        <v>0</v>
      </c>
      <c r="D27" s="162">
        <v>0</v>
      </c>
      <c r="E27" s="162">
        <v>0</v>
      </c>
      <c r="F27" s="162">
        <v>0</v>
      </c>
      <c r="G27" s="163">
        <v>0</v>
      </c>
      <c r="BW27" s="52">
        <v>-0.05</v>
      </c>
    </row>
    <row r="28" spans="1:75" ht="18.75">
      <c r="A28" s="228"/>
      <c r="B28" s="169" t="s">
        <v>18</v>
      </c>
      <c r="C28" s="162">
        <v>0.01</v>
      </c>
      <c r="D28" s="162">
        <v>0.01</v>
      </c>
      <c r="E28" s="162">
        <v>0.01</v>
      </c>
      <c r="F28" s="162">
        <v>0.01</v>
      </c>
      <c r="G28" s="163">
        <v>0.01</v>
      </c>
      <c r="BW28" s="52">
        <v>-0.04</v>
      </c>
    </row>
    <row r="29" spans="1:75" ht="18.75">
      <c r="A29" s="228"/>
      <c r="B29" s="169" t="s">
        <v>19</v>
      </c>
      <c r="C29" s="162">
        <v>0.01</v>
      </c>
      <c r="D29" s="162">
        <v>0.01</v>
      </c>
      <c r="E29" s="162">
        <v>0.01</v>
      </c>
      <c r="F29" s="162">
        <v>0.01</v>
      </c>
      <c r="G29" s="163">
        <v>0.01</v>
      </c>
      <c r="BW29" s="52">
        <v>-0.03</v>
      </c>
    </row>
    <row r="30" spans="1:75" ht="18.75">
      <c r="B30" s="169" t="s">
        <v>20</v>
      </c>
      <c r="C30" s="162">
        <v>0</v>
      </c>
      <c r="D30" s="162">
        <v>0</v>
      </c>
      <c r="E30" s="162">
        <v>0</v>
      </c>
      <c r="F30" s="162">
        <v>0</v>
      </c>
      <c r="G30" s="163">
        <v>0</v>
      </c>
      <c r="BW30" s="52">
        <v>-0.02</v>
      </c>
    </row>
    <row r="31" spans="1:75" ht="18.75">
      <c r="B31" s="169" t="s">
        <v>21</v>
      </c>
      <c r="C31" s="162">
        <v>0.1</v>
      </c>
      <c r="D31" s="162">
        <v>0.1</v>
      </c>
      <c r="E31" s="162">
        <v>0.1</v>
      </c>
      <c r="F31" s="162">
        <v>0.1</v>
      </c>
      <c r="G31" s="163">
        <v>0.1</v>
      </c>
      <c r="BW31" s="52">
        <v>-0.01</v>
      </c>
    </row>
    <row r="32" spans="1:75" ht="18.75">
      <c r="B32" s="169" t="s">
        <v>22</v>
      </c>
      <c r="C32" s="162">
        <v>0.1</v>
      </c>
      <c r="D32" s="162">
        <v>0.1</v>
      </c>
      <c r="E32" s="162">
        <v>0.1</v>
      </c>
      <c r="F32" s="162">
        <v>0.1</v>
      </c>
      <c r="G32" s="163">
        <v>0.1</v>
      </c>
      <c r="BW32" s="52">
        <v>0</v>
      </c>
    </row>
    <row r="33" spans="2:75" ht="18.75">
      <c r="B33" s="169" t="s">
        <v>23</v>
      </c>
      <c r="C33" s="162">
        <v>0.05</v>
      </c>
      <c r="D33" s="162">
        <v>0.05</v>
      </c>
      <c r="E33" s="162">
        <v>0.05</v>
      </c>
      <c r="F33" s="162">
        <v>0.05</v>
      </c>
      <c r="G33" s="163">
        <v>0.05</v>
      </c>
      <c r="BW33" s="52">
        <v>0.01</v>
      </c>
    </row>
    <row r="34" spans="2:75" ht="18.75">
      <c r="B34" s="169" t="s">
        <v>24</v>
      </c>
      <c r="C34" s="162">
        <v>0.01</v>
      </c>
      <c r="D34" s="162">
        <v>0.01</v>
      </c>
      <c r="E34" s="162">
        <v>0.01</v>
      </c>
      <c r="F34" s="162">
        <v>0.01</v>
      </c>
      <c r="G34" s="163">
        <v>0.01</v>
      </c>
      <c r="BW34" s="52">
        <v>0.02</v>
      </c>
    </row>
    <row r="35" spans="2:75" ht="18.75">
      <c r="B35" s="169" t="s">
        <v>25</v>
      </c>
      <c r="C35" s="162">
        <v>0.01</v>
      </c>
      <c r="D35" s="162">
        <v>0.01</v>
      </c>
      <c r="E35" s="162">
        <v>0.01</v>
      </c>
      <c r="F35" s="162">
        <v>0.01</v>
      </c>
      <c r="G35" s="163">
        <v>0.01</v>
      </c>
      <c r="BW35" s="52">
        <v>0.03</v>
      </c>
    </row>
    <row r="36" spans="2:75" ht="18.75">
      <c r="B36" s="169" t="s">
        <v>26</v>
      </c>
      <c r="C36" s="162">
        <v>0.01</v>
      </c>
      <c r="D36" s="162">
        <v>0.01</v>
      </c>
      <c r="E36" s="162">
        <v>0.01</v>
      </c>
      <c r="F36" s="162">
        <v>0.01</v>
      </c>
      <c r="G36" s="163">
        <v>0.01</v>
      </c>
      <c r="BW36" s="52">
        <v>0.04</v>
      </c>
    </row>
    <row r="37" spans="2:75" ht="18.75">
      <c r="B37" s="169" t="s">
        <v>27</v>
      </c>
      <c r="C37" s="162">
        <v>0</v>
      </c>
      <c r="D37" s="162">
        <v>0</v>
      </c>
      <c r="E37" s="162">
        <v>0</v>
      </c>
      <c r="F37" s="162">
        <v>0</v>
      </c>
      <c r="G37" s="163">
        <v>0</v>
      </c>
      <c r="BW37" s="52">
        <v>0.05</v>
      </c>
    </row>
    <row r="38" spans="2:75" ht="18.75">
      <c r="B38" s="169" t="s">
        <v>28</v>
      </c>
      <c r="C38" s="162">
        <v>0</v>
      </c>
      <c r="D38" s="162">
        <v>0</v>
      </c>
      <c r="E38" s="162">
        <v>0</v>
      </c>
      <c r="F38" s="162">
        <v>0</v>
      </c>
      <c r="G38" s="163">
        <v>0</v>
      </c>
      <c r="BW38" s="52">
        <v>0.06</v>
      </c>
    </row>
    <row r="39" spans="2:75" ht="18.75">
      <c r="B39" s="137"/>
      <c r="C39" s="288"/>
      <c r="D39" s="288"/>
      <c r="E39" s="288"/>
      <c r="F39" s="288"/>
      <c r="G39" s="288"/>
      <c r="BW39" s="52">
        <v>7.0000000000000007E-2</v>
      </c>
    </row>
    <row r="40" spans="2:75" ht="18.75">
      <c r="B40" s="137"/>
      <c r="C40" s="288"/>
      <c r="D40" s="288"/>
      <c r="E40" s="288"/>
      <c r="F40" s="288"/>
      <c r="G40" s="288"/>
      <c r="BW40" s="52">
        <v>0.08</v>
      </c>
    </row>
    <row r="41" spans="2:75" ht="18.75">
      <c r="B41" s="137"/>
      <c r="C41" s="288"/>
      <c r="D41" s="288"/>
      <c r="E41" s="288"/>
      <c r="F41" s="288"/>
      <c r="G41" s="288"/>
      <c r="BW41" s="52">
        <v>0.09</v>
      </c>
    </row>
    <row r="42" spans="2:75">
      <c r="BW42" s="52">
        <v>0.1</v>
      </c>
    </row>
    <row r="43" spans="2:75">
      <c r="BW43" s="52">
        <v>0.11</v>
      </c>
    </row>
    <row r="44" spans="2:75">
      <c r="BW44" s="52">
        <v>0.12</v>
      </c>
    </row>
    <row r="45" spans="2:75">
      <c r="BW45" s="52">
        <v>0.13</v>
      </c>
    </row>
    <row r="46" spans="2:75">
      <c r="E46" s="238"/>
      <c r="J46" s="620" t="s">
        <v>29</v>
      </c>
      <c r="K46" s="620"/>
      <c r="L46" s="620"/>
      <c r="M46" s="620"/>
      <c r="N46" s="620"/>
      <c r="BW46" s="52">
        <v>0.14000000000000001</v>
      </c>
    </row>
    <row r="47" spans="2:75" ht="15.75">
      <c r="B47" s="613" t="s">
        <v>30</v>
      </c>
      <c r="C47" s="613"/>
      <c r="D47" s="613"/>
      <c r="E47" s="140">
        <v>2019</v>
      </c>
      <c r="F47" s="140">
        <v>2020</v>
      </c>
      <c r="G47" s="140">
        <v>2021</v>
      </c>
      <c r="H47" s="140">
        <v>2022</v>
      </c>
      <c r="I47" s="140">
        <v>2023</v>
      </c>
      <c r="J47" s="287">
        <v>2024</v>
      </c>
      <c r="K47" s="287">
        <v>2025</v>
      </c>
      <c r="L47" s="287">
        <v>2026</v>
      </c>
      <c r="M47" s="287">
        <v>2027</v>
      </c>
      <c r="N47" s="287">
        <v>2028</v>
      </c>
      <c r="P47" s="615"/>
      <c r="Q47" s="615"/>
      <c r="R47" s="615"/>
      <c r="T47" s="135"/>
      <c r="BW47" s="52">
        <v>0.15</v>
      </c>
    </row>
    <row r="48" spans="2:75" ht="18.75">
      <c r="B48" s="612" t="s">
        <v>31</v>
      </c>
      <c r="C48" s="612"/>
      <c r="D48" s="612"/>
      <c r="E48" s="238">
        <f>'Kering Financials'!F116</f>
        <v>15888000</v>
      </c>
      <c r="F48" s="238">
        <f>'Kering Financials'!E116</f>
        <v>13101000</v>
      </c>
      <c r="G48" s="238">
        <f>'Kering Financials'!D116</f>
        <v>17650000</v>
      </c>
      <c r="H48" s="238">
        <f>'Kering Financials'!C116</f>
        <v>20385000</v>
      </c>
      <c r="I48" s="238">
        <f>'Kering Financials'!B116</f>
        <v>19649000</v>
      </c>
      <c r="J48" s="238">
        <f t="shared" ref="J48:N49" si="0">I48*(1+C15)</f>
        <v>19845490</v>
      </c>
      <c r="K48" s="238">
        <f t="shared" si="0"/>
        <v>20043944.899999999</v>
      </c>
      <c r="L48" s="238">
        <f t="shared" si="0"/>
        <v>20244384.348999999</v>
      </c>
      <c r="M48" s="238">
        <f t="shared" si="0"/>
        <v>20446828.19249</v>
      </c>
      <c r="N48" s="238">
        <f t="shared" si="0"/>
        <v>20651296.4744149</v>
      </c>
      <c r="P48" s="595"/>
      <c r="Q48" s="595"/>
      <c r="R48" s="595"/>
      <c r="T48" s="273"/>
      <c r="BW48" s="52">
        <v>0.16</v>
      </c>
    </row>
    <row r="49" spans="1:75" ht="18.75">
      <c r="B49" s="616" t="s">
        <v>6</v>
      </c>
      <c r="C49" s="616"/>
      <c r="D49" s="616"/>
      <c r="E49" s="239">
        <f>'Kering Financials'!F121</f>
        <v>-2862800</v>
      </c>
      <c r="F49" s="239">
        <f>'Kering Financials'!E121</f>
        <v>-2154500</v>
      </c>
      <c r="G49" s="239">
        <f>'Kering Financials'!D121</f>
        <v>-3117400</v>
      </c>
      <c r="H49" s="239">
        <f>'Kering Financials'!C121</f>
        <v>-3485000</v>
      </c>
      <c r="I49" s="239">
        <f>'Kering Financials'!B121</f>
        <v>-2737000</v>
      </c>
      <c r="J49" s="239">
        <f t="shared" si="0"/>
        <v>-2819110</v>
      </c>
      <c r="K49" s="239">
        <f t="shared" si="0"/>
        <v>-2903683.3000000003</v>
      </c>
      <c r="L49" s="239">
        <f t="shared" si="0"/>
        <v>-2990793.7990000006</v>
      </c>
      <c r="M49" s="239">
        <f t="shared" si="0"/>
        <v>-3080517.6129700006</v>
      </c>
      <c r="N49" s="239">
        <f t="shared" si="0"/>
        <v>-3172933.1413591006</v>
      </c>
      <c r="P49" s="595"/>
      <c r="Q49" s="595"/>
      <c r="R49" s="595"/>
      <c r="S49" s="271"/>
      <c r="T49" s="273"/>
      <c r="V49" s="244" t="s">
        <v>32</v>
      </c>
      <c r="W49" s="242"/>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BW49" s="52">
        <v>0.17</v>
      </c>
    </row>
    <row r="50" spans="1:75" ht="18.75">
      <c r="B50" s="612" t="s">
        <v>33</v>
      </c>
      <c r="C50" s="612"/>
      <c r="D50" s="612"/>
      <c r="E50" s="240">
        <f>E48+E49</f>
        <v>13025200</v>
      </c>
      <c r="F50" s="240">
        <f t="shared" ref="F50:N50" si="1">F48+F49</f>
        <v>10946500</v>
      </c>
      <c r="G50" s="240">
        <f t="shared" si="1"/>
        <v>14532600</v>
      </c>
      <c r="H50" s="240">
        <f t="shared" si="1"/>
        <v>16900000</v>
      </c>
      <c r="I50" s="240">
        <f t="shared" si="1"/>
        <v>16912000</v>
      </c>
      <c r="J50" s="240">
        <f t="shared" si="1"/>
        <v>17026380</v>
      </c>
      <c r="K50" s="240">
        <f t="shared" si="1"/>
        <v>17140261.599999998</v>
      </c>
      <c r="L50" s="240">
        <f t="shared" si="1"/>
        <v>17253590.549999997</v>
      </c>
      <c r="M50" s="240">
        <f t="shared" si="1"/>
        <v>17366310.579519998</v>
      </c>
      <c r="N50" s="240">
        <f t="shared" si="1"/>
        <v>17478363.333055798</v>
      </c>
      <c r="P50" s="595"/>
      <c r="Q50" s="595"/>
      <c r="R50" s="595"/>
      <c r="S50" s="271"/>
      <c r="T50" s="273"/>
      <c r="BW50" s="52">
        <v>0.18</v>
      </c>
    </row>
    <row r="51" spans="1:75" ht="18.75">
      <c r="B51" s="616" t="s">
        <v>7</v>
      </c>
      <c r="C51" s="616"/>
      <c r="D51" s="616"/>
      <c r="E51" s="239">
        <f>'Kering Financials'!F123</f>
        <v>-7074800</v>
      </c>
      <c r="F51" s="239">
        <f>'Kering Financials'!E123</f>
        <v>-6470200</v>
      </c>
      <c r="G51" s="239">
        <f>'Kering Financials'!D123</f>
        <v>-8206800</v>
      </c>
      <c r="H51" s="239">
        <f>'Kering Financials'!C123</f>
        <v>-9796000</v>
      </c>
      <c r="I51" s="239">
        <f>'Kering Financials'!B123</f>
        <v>-10382000</v>
      </c>
      <c r="J51" s="239">
        <f>I51*(1-C19)</f>
        <v>-9862900</v>
      </c>
      <c r="K51" s="239">
        <f>J51*(1-D19)</f>
        <v>-9369755</v>
      </c>
      <c r="L51" s="239">
        <f>K51*(1-E19)</f>
        <v>-8901267.25</v>
      </c>
      <c r="M51" s="239">
        <f>L51*(1-F19)</f>
        <v>-8456203.8874999993</v>
      </c>
      <c r="N51" s="239">
        <f>M51*(1-G19)</f>
        <v>-8033393.6931249993</v>
      </c>
      <c r="P51" s="595"/>
      <c r="Q51" s="595"/>
      <c r="R51" s="595"/>
      <c r="S51" s="271"/>
      <c r="T51" s="273"/>
      <c r="BW51" s="52">
        <v>0.19</v>
      </c>
    </row>
    <row r="52" spans="1:75" ht="21" customHeight="1">
      <c r="B52" s="612" t="s">
        <v>34</v>
      </c>
      <c r="C52" s="612"/>
      <c r="D52" s="612"/>
      <c r="E52" s="238">
        <f t="shared" ref="E52:H52" si="2">E48+E49+E51</f>
        <v>5950400</v>
      </c>
      <c r="F52" s="238">
        <f t="shared" si="2"/>
        <v>4476300</v>
      </c>
      <c r="G52" s="238">
        <f>G48+G49+G51</f>
        <v>6325800</v>
      </c>
      <c r="H52" s="238">
        <f t="shared" si="2"/>
        <v>7104000</v>
      </c>
      <c r="I52" s="238">
        <f>I48+I49+I51</f>
        <v>6530000</v>
      </c>
      <c r="J52" s="238">
        <f t="shared" ref="J52:N52" si="3">J48+J49+J51</f>
        <v>7163480</v>
      </c>
      <c r="K52" s="238">
        <f t="shared" si="3"/>
        <v>7770506.5999999978</v>
      </c>
      <c r="L52" s="238">
        <f t="shared" si="3"/>
        <v>8352323.299999997</v>
      </c>
      <c r="M52" s="238">
        <f t="shared" si="3"/>
        <v>8910106.692019999</v>
      </c>
      <c r="N52" s="238">
        <f t="shared" si="3"/>
        <v>9444969.6399307996</v>
      </c>
      <c r="P52" s="595"/>
      <c r="Q52" s="595"/>
      <c r="R52" s="595"/>
      <c r="S52" s="271"/>
      <c r="T52" s="273"/>
      <c r="BW52" s="52">
        <v>0.2</v>
      </c>
    </row>
    <row r="53" spans="1:75" ht="21" customHeight="1">
      <c r="B53" s="616" t="s">
        <v>35</v>
      </c>
      <c r="C53" s="616"/>
      <c r="D53" s="616"/>
      <c r="E53" s="239">
        <f>'Kering Financials'!F126</f>
        <v>-1331600</v>
      </c>
      <c r="F53" s="239">
        <f>'Kering Financials'!E126</f>
        <v>-1862900</v>
      </c>
      <c r="G53" s="239">
        <f>'Kering Financials'!D126</f>
        <v>-1528400</v>
      </c>
      <c r="H53" s="239">
        <f>'Kering Financials'!C126</f>
        <v>-1702000</v>
      </c>
      <c r="I53" s="239">
        <f>'Kering Financials'!B126</f>
        <v>-1972000</v>
      </c>
      <c r="J53" s="239">
        <f>I53*(1+C19)</f>
        <v>-2070600</v>
      </c>
      <c r="K53" s="239">
        <f>J53*(1+D19)</f>
        <v>-2174130</v>
      </c>
      <c r="L53" s="239">
        <f>K53*(1+E19)</f>
        <v>-2282836.5</v>
      </c>
      <c r="M53" s="239">
        <f>L53*(1+F19)</f>
        <v>-2396978.3250000002</v>
      </c>
      <c r="N53" s="239">
        <f>M53*(1+G19)</f>
        <v>-2516827.2412500004</v>
      </c>
      <c r="P53" s="595"/>
      <c r="Q53" s="595"/>
      <c r="R53" s="595"/>
      <c r="S53" s="271"/>
      <c r="T53" s="273"/>
    </row>
    <row r="54" spans="1:75" ht="21" customHeight="1">
      <c r="A54" s="238"/>
      <c r="B54" s="612" t="s">
        <v>36</v>
      </c>
      <c r="C54" s="612"/>
      <c r="D54" s="612"/>
      <c r="E54" s="240">
        <f>SUM(E52:E53)</f>
        <v>4618800</v>
      </c>
      <c r="F54" s="240">
        <f>SUM(F52:F53)</f>
        <v>2613400</v>
      </c>
      <c r="G54" s="240">
        <f t="shared" ref="G54:H54" si="4">SUM(G52:G53)</f>
        <v>4797400</v>
      </c>
      <c r="H54" s="240">
        <f t="shared" si="4"/>
        <v>5402000</v>
      </c>
      <c r="I54" s="240">
        <f>SUM(I52:I53)</f>
        <v>4558000</v>
      </c>
      <c r="J54" s="240">
        <f t="shared" ref="J54:N54" si="5">SUM(J52:J53)</f>
        <v>5092880</v>
      </c>
      <c r="K54" s="240">
        <f t="shared" si="5"/>
        <v>5596376.5999999978</v>
      </c>
      <c r="L54" s="240">
        <f t="shared" si="5"/>
        <v>6069486.799999997</v>
      </c>
      <c r="M54" s="240">
        <f t="shared" si="5"/>
        <v>6513128.3670199988</v>
      </c>
      <c r="N54" s="240">
        <f t="shared" si="5"/>
        <v>6928142.3986807987</v>
      </c>
      <c r="P54" s="595"/>
      <c r="Q54" s="595"/>
      <c r="R54" s="595"/>
      <c r="S54" s="271"/>
      <c r="T54" s="273"/>
    </row>
    <row r="55" spans="1:75" ht="21" customHeight="1">
      <c r="B55" s="616" t="s">
        <v>37</v>
      </c>
      <c r="C55" s="616"/>
      <c r="D55" s="616"/>
      <c r="E55" s="239">
        <f>'Kering Financials'!F138+'Kering Financials'!F140</f>
        <v>-318500</v>
      </c>
      <c r="F55" s="239">
        <f>'Kering Financials'!E138+'Kering Financials'!E140</f>
        <v>343100</v>
      </c>
      <c r="G55" s="239">
        <f>'Kering Financials'!D138+'Kering Financials'!D140</f>
        <v>-273200</v>
      </c>
      <c r="H55" s="239">
        <f>'Kering Financials'!C138+'Kering Financials'!C140</f>
        <v>-267000</v>
      </c>
      <c r="I55" s="239">
        <f>'Kering Financials'!B139+'Kering Financials'!B140</f>
        <v>-410000</v>
      </c>
      <c r="J55" s="239">
        <f>I55*(1+C20)</f>
        <v>-430500</v>
      </c>
      <c r="K55" s="239">
        <f>J55*(1+D20)</f>
        <v>-452025</v>
      </c>
      <c r="L55" s="239">
        <f>K55*(1+E20)</f>
        <v>-474626.25</v>
      </c>
      <c r="M55" s="239">
        <f>L55*(1+F20)</f>
        <v>-498357.5625</v>
      </c>
      <c r="N55" s="239">
        <f>M55*(1+G20)</f>
        <v>-523275.44062500005</v>
      </c>
      <c r="P55" s="595"/>
      <c r="Q55" s="595"/>
      <c r="R55" s="595"/>
      <c r="S55" s="271"/>
      <c r="T55" s="273"/>
    </row>
    <row r="56" spans="1:75" ht="21" customHeight="1">
      <c r="B56" s="616" t="s">
        <v>38</v>
      </c>
      <c r="C56" s="616"/>
      <c r="D56" s="616"/>
      <c r="E56" s="250">
        <f>E54+E55</f>
        <v>4300300</v>
      </c>
      <c r="F56" s="250">
        <f t="shared" ref="F56:H56" si="6">F54+F55</f>
        <v>2956500</v>
      </c>
      <c r="G56" s="250">
        <f t="shared" si="6"/>
        <v>4524200</v>
      </c>
      <c r="H56" s="250">
        <f t="shared" si="6"/>
        <v>5135000</v>
      </c>
      <c r="I56" s="250">
        <f>I54+I55</f>
        <v>4148000</v>
      </c>
      <c r="J56" s="250">
        <f>J54+J55</f>
        <v>4662380</v>
      </c>
      <c r="K56" s="250">
        <f t="shared" ref="K56:N56" si="7">K54+K55</f>
        <v>5144351.5999999978</v>
      </c>
      <c r="L56" s="250">
        <f t="shared" si="7"/>
        <v>5594860.549999997</v>
      </c>
      <c r="M56" s="250">
        <f t="shared" si="7"/>
        <v>6014770.8045199988</v>
      </c>
      <c r="N56" s="250">
        <f t="shared" si="7"/>
        <v>6404866.9580557989</v>
      </c>
      <c r="P56" s="595"/>
      <c r="Q56" s="595"/>
      <c r="R56" s="595"/>
      <c r="S56" s="271"/>
      <c r="T56" s="273"/>
    </row>
    <row r="57" spans="1:75" ht="21" customHeight="1">
      <c r="B57" s="621" t="s">
        <v>39</v>
      </c>
      <c r="C57" s="621"/>
      <c r="D57" s="621"/>
      <c r="E57" s="252">
        <f>'Kering Financials'!F142</f>
        <v>-2133700</v>
      </c>
      <c r="F57" s="252">
        <f>'Kering Financials'!E142</f>
        <v>-759200</v>
      </c>
      <c r="G57" s="252">
        <f>'Kering Financials'!D142</f>
        <v>-1280400</v>
      </c>
      <c r="H57" s="252">
        <f>'Kering Financials'!C142</f>
        <v>-1420000</v>
      </c>
      <c r="I57" s="252">
        <f>'Kering Financials'!B142</f>
        <v>-1163000</v>
      </c>
      <c r="J57" s="252">
        <f>-J56*J63</f>
        <v>-1280970.4559414128</v>
      </c>
      <c r="K57" s="252">
        <f>-K56*K63</f>
        <v>-1413390.2458776277</v>
      </c>
      <c r="L57" s="252">
        <f>-L56*L63</f>
        <v>-1537165.7972241901</v>
      </c>
      <c r="M57" s="252">
        <f>-M56*M63</f>
        <v>-1652534.4780667988</v>
      </c>
      <c r="N57" s="252">
        <f>-N56*N63</f>
        <v>-1759711.8526385294</v>
      </c>
      <c r="P57" s="595"/>
      <c r="Q57" s="595"/>
      <c r="R57" s="595"/>
      <c r="S57" s="271"/>
      <c r="T57" s="273"/>
    </row>
    <row r="58" spans="1:75" ht="21" customHeight="1">
      <c r="B58" s="612" t="s">
        <v>40</v>
      </c>
      <c r="C58" s="612"/>
      <c r="D58" s="612"/>
      <c r="E58" s="240">
        <f>E56+E57</f>
        <v>2166600</v>
      </c>
      <c r="F58" s="240">
        <f t="shared" ref="F58:H58" si="8">F56+F57</f>
        <v>2197300</v>
      </c>
      <c r="G58" s="240">
        <f t="shared" si="8"/>
        <v>3243800</v>
      </c>
      <c r="H58" s="240">
        <f t="shared" si="8"/>
        <v>3715000</v>
      </c>
      <c r="I58" s="240">
        <f>I56+I57</f>
        <v>2985000</v>
      </c>
      <c r="J58" s="240">
        <f t="shared" ref="J58:N58" si="9">J56+J57</f>
        <v>3381409.5440585874</v>
      </c>
      <c r="K58" s="240">
        <f t="shared" si="9"/>
        <v>3730961.35412237</v>
      </c>
      <c r="L58" s="240">
        <f t="shared" si="9"/>
        <v>4057694.7527758069</v>
      </c>
      <c r="M58" s="240">
        <f t="shared" si="9"/>
        <v>4362236.3264531996</v>
      </c>
      <c r="N58" s="240">
        <f t="shared" si="9"/>
        <v>4645155.1054172693</v>
      </c>
      <c r="P58" s="595"/>
      <c r="Q58" s="595"/>
      <c r="R58" s="595"/>
      <c r="S58" s="271"/>
      <c r="T58" s="273"/>
    </row>
    <row r="59" spans="1:75" ht="21" customHeight="1">
      <c r="B59" s="595" t="s">
        <v>41</v>
      </c>
      <c r="C59" s="595"/>
      <c r="D59" s="595"/>
      <c r="E59" s="238">
        <f>'Kering Financials'!F145</f>
        <v>-25200</v>
      </c>
      <c r="F59" s="238">
        <f>'Kering Financials'!E145</f>
        <v>-29500</v>
      </c>
      <c r="G59" s="238">
        <f>'Kering Financials'!D145</f>
        <v>-80200</v>
      </c>
      <c r="H59" s="238">
        <f>'Kering Financials'!C145</f>
        <v>-104000</v>
      </c>
      <c r="I59" s="238">
        <f>'Kering Financials'!B145</f>
        <v>-91000</v>
      </c>
      <c r="J59" s="238">
        <f>I59*(1+C21)</f>
        <v>-91910</v>
      </c>
      <c r="K59" s="238">
        <f t="shared" ref="K59:N59" si="10">J59*(1+D21)</f>
        <v>-92829.1</v>
      </c>
      <c r="L59" s="238">
        <f t="shared" si="10"/>
        <v>-93757.391000000003</v>
      </c>
      <c r="M59" s="238">
        <f t="shared" si="10"/>
        <v>-94694.96491000001</v>
      </c>
      <c r="N59" s="238">
        <f t="shared" si="10"/>
        <v>-95641.914559100012</v>
      </c>
      <c r="P59" s="595"/>
      <c r="Q59" s="595"/>
      <c r="R59" s="595"/>
      <c r="S59" s="271"/>
      <c r="T59" s="273"/>
    </row>
    <row r="60" spans="1:75" ht="21" customHeight="1">
      <c r="B60" s="595" t="s">
        <v>12</v>
      </c>
      <c r="C60" s="595"/>
      <c r="D60" s="595"/>
      <c r="E60" s="238">
        <f>'Kering Financials'!F146</f>
        <v>41800</v>
      </c>
      <c r="F60" s="238">
        <f>'Kering Financials'!E146</f>
        <v>-7600</v>
      </c>
      <c r="G60" s="238">
        <f>'Kering Financials'!D146</f>
        <v>1000</v>
      </c>
      <c r="H60" s="238">
        <f>'Kering Financials'!C146</f>
        <v>2000</v>
      </c>
      <c r="I60" s="238">
        <f>'Kering Financials'!B146</f>
        <v>4000</v>
      </c>
      <c r="J60" s="238">
        <f>I60*(1+C22)</f>
        <v>4040</v>
      </c>
      <c r="K60" s="238">
        <f t="shared" ref="K60:N60" si="11">J60*(1+D22)</f>
        <v>4080.4</v>
      </c>
      <c r="L60" s="238">
        <f>K60*(1+E22)</f>
        <v>4121.2039999999997</v>
      </c>
      <c r="M60" s="238">
        <f t="shared" si="11"/>
        <v>4162.4160400000001</v>
      </c>
      <c r="N60" s="238">
        <f t="shared" si="11"/>
        <v>4204.0402003999998</v>
      </c>
      <c r="T60" s="135"/>
    </row>
    <row r="61" spans="1:75" ht="21" customHeight="1">
      <c r="B61" s="314" t="s">
        <v>13</v>
      </c>
      <c r="C61" s="314"/>
      <c r="D61" s="314"/>
      <c r="E61" s="239">
        <f>'Kering Financials'!F147</f>
        <v>125400</v>
      </c>
      <c r="F61" s="239">
        <f>'Kering Financials'!E147</f>
        <v>-9800</v>
      </c>
      <c r="G61" s="239">
        <f>'Kering Financials'!D147</f>
        <v>11100</v>
      </c>
      <c r="H61" s="239">
        <f>'Kering Financials'!C147</f>
        <v>1000</v>
      </c>
      <c r="I61" s="239">
        <f>'Kering Financials'!B147</f>
        <v>0</v>
      </c>
      <c r="J61" s="239">
        <v>0</v>
      </c>
      <c r="K61" s="239">
        <v>0</v>
      </c>
      <c r="L61" s="239">
        <v>0</v>
      </c>
      <c r="M61" s="239">
        <v>0</v>
      </c>
      <c r="N61" s="239">
        <v>0</v>
      </c>
      <c r="Q61" s="271"/>
    </row>
    <row r="62" spans="1:75" ht="21" customHeight="1">
      <c r="B62" s="596" t="s">
        <v>42</v>
      </c>
      <c r="C62" s="596"/>
      <c r="D62" s="596"/>
      <c r="E62" s="250">
        <f>SUM(E58:E61)</f>
        <v>2308600</v>
      </c>
      <c r="F62" s="250">
        <f t="shared" ref="F62:N62" si="12">SUM(F58:F61)</f>
        <v>2150400</v>
      </c>
      <c r="G62" s="250">
        <f t="shared" si="12"/>
        <v>3175700</v>
      </c>
      <c r="H62" s="250">
        <f t="shared" si="12"/>
        <v>3614000</v>
      </c>
      <c r="I62" s="250">
        <f t="shared" si="12"/>
        <v>2898000</v>
      </c>
      <c r="J62" s="250">
        <f t="shared" si="12"/>
        <v>3293539.5440585874</v>
      </c>
      <c r="K62" s="250">
        <f t="shared" si="12"/>
        <v>3642212.6541223698</v>
      </c>
      <c r="L62" s="250">
        <f t="shared" si="12"/>
        <v>3968058.565775807</v>
      </c>
      <c r="M62" s="250">
        <f t="shared" si="12"/>
        <v>4271703.7775831996</v>
      </c>
      <c r="N62" s="250">
        <f t="shared" si="12"/>
        <v>4553717.2310585696</v>
      </c>
      <c r="Q62" s="54"/>
    </row>
    <row r="63" spans="1:75" ht="21" customHeight="1">
      <c r="B63" s="254" t="s">
        <v>8</v>
      </c>
      <c r="C63" s="254"/>
      <c r="D63" s="254"/>
      <c r="E63" s="255">
        <f>-'Kering Financials'!F142/'Kering Financials'!F141</f>
        <v>0.49617468548705906</v>
      </c>
      <c r="F63" s="255">
        <f>-'Kering Financials'!E142/'Kering Financials'!E141</f>
        <v>0.25679012345679014</v>
      </c>
      <c r="G63" s="255">
        <f>-'Kering Financials'!D142/'Kering Financials'!D141</f>
        <v>0.28301136112461872</v>
      </c>
      <c r="H63" s="255">
        <f>-'Kering Financials'!C142/'Kering Financials'!C141</f>
        <v>0.2765335929892892</v>
      </c>
      <c r="I63" s="255">
        <f>-'Kering Financials'!B142/'Kering Financials'!B141</f>
        <v>0.27474604299551147</v>
      </c>
      <c r="J63" s="255">
        <f>I63+C18</f>
        <v>0.27474604299551147</v>
      </c>
      <c r="K63" s="255">
        <f>J63+D18</f>
        <v>0.27474604299551147</v>
      </c>
      <c r="L63" s="255">
        <f>K63+E18</f>
        <v>0.27474604299551147</v>
      </c>
      <c r="M63" s="255">
        <f>L63+F18</f>
        <v>0.27474604299551147</v>
      </c>
      <c r="N63" s="255">
        <f>M63+G18</f>
        <v>0.27474604299551147</v>
      </c>
      <c r="Q63" s="271"/>
    </row>
    <row r="64" spans="1:75" ht="21" customHeight="1">
      <c r="Q64" s="54"/>
    </row>
    <row r="65" spans="2:17" ht="21" customHeight="1">
      <c r="B65" s="613" t="s">
        <v>43</v>
      </c>
      <c r="C65" s="613"/>
      <c r="D65" s="613"/>
      <c r="E65" s="140">
        <v>2019</v>
      </c>
      <c r="F65" s="140">
        <v>2020</v>
      </c>
      <c r="G65" s="140">
        <v>2021</v>
      </c>
      <c r="H65" s="140">
        <v>2022</v>
      </c>
      <c r="I65" s="140">
        <v>2023</v>
      </c>
      <c r="J65" s="287">
        <v>2024</v>
      </c>
      <c r="K65" s="287">
        <v>2025</v>
      </c>
      <c r="L65" s="287">
        <v>2026</v>
      </c>
      <c r="M65" s="287">
        <v>2027</v>
      </c>
      <c r="N65" s="287">
        <v>2028</v>
      </c>
      <c r="Q65" s="271"/>
    </row>
    <row r="66" spans="2:17" ht="21" customHeight="1">
      <c r="B66" s="614" t="s">
        <v>14</v>
      </c>
      <c r="C66" s="614"/>
      <c r="D66" s="614"/>
      <c r="E66" s="236">
        <f>'Kering Financials'!F29</f>
        <v>2285900</v>
      </c>
      <c r="F66" s="236">
        <f>'Kering Financials'!E29</f>
        <v>3442800</v>
      </c>
      <c r="G66" s="236">
        <f>'Kering Financials'!D29</f>
        <v>5248700</v>
      </c>
      <c r="H66" s="236">
        <f>'Kering Financials'!C29</f>
        <v>4336000</v>
      </c>
      <c r="I66" s="139">
        <f>'Kering Financials'!B29</f>
        <v>3922000</v>
      </c>
      <c r="J66" s="139">
        <f>I66*(1+C24)</f>
        <v>3961220</v>
      </c>
      <c r="K66" s="139">
        <f t="shared" ref="K66:N66" si="13">J66*(1+D24)</f>
        <v>4000832.2</v>
      </c>
      <c r="L66" s="139">
        <f t="shared" si="13"/>
        <v>4040840.5220000003</v>
      </c>
      <c r="M66" s="139">
        <f t="shared" si="13"/>
        <v>4081248.9272200004</v>
      </c>
      <c r="N66" s="139">
        <f t="shared" si="13"/>
        <v>4122061.4164922005</v>
      </c>
      <c r="Q66" s="54"/>
    </row>
    <row r="67" spans="2:17" ht="18.75">
      <c r="B67" s="614" t="s">
        <v>15</v>
      </c>
      <c r="C67" s="614"/>
      <c r="D67" s="614"/>
      <c r="E67" s="236">
        <f>'Kering Financials'!F21</f>
        <v>996000</v>
      </c>
      <c r="F67" s="236">
        <f>'Kering Financials'!E21</f>
        <v>824200</v>
      </c>
      <c r="G67" s="236">
        <f>'Kering Financials'!D21</f>
        <v>977200</v>
      </c>
      <c r="H67" s="236">
        <f>'Kering Financials'!C21</f>
        <v>1180000</v>
      </c>
      <c r="I67" s="139">
        <f>'Kering Financials'!B21</f>
        <v>1152000</v>
      </c>
      <c r="J67" s="139">
        <f>I67*(1+C25)</f>
        <v>1186560</v>
      </c>
      <c r="K67" s="139">
        <f t="shared" ref="K67:N67" si="14">J67*(1+D25)</f>
        <v>1222156.8</v>
      </c>
      <c r="L67" s="139">
        <f t="shared" si="14"/>
        <v>1258821.5040000002</v>
      </c>
      <c r="M67" s="139">
        <f t="shared" si="14"/>
        <v>1296586.1491200002</v>
      </c>
      <c r="N67" s="139">
        <f t="shared" si="14"/>
        <v>1335483.7335936003</v>
      </c>
      <c r="Q67" s="271"/>
    </row>
    <row r="68" spans="2:17" ht="18.75">
      <c r="B68" s="614" t="s">
        <v>16</v>
      </c>
      <c r="C68" s="614"/>
      <c r="D68" s="614"/>
      <c r="E68" s="236">
        <f>'Kering Financials'!F16</f>
        <v>2959200</v>
      </c>
      <c r="F68" s="236">
        <f>'Kering Financials'!E16</f>
        <v>2845500</v>
      </c>
      <c r="G68" s="236">
        <f>'Kering Financials'!D16</f>
        <v>3368900</v>
      </c>
      <c r="H68" s="236">
        <f>'Kering Financials'!C16</f>
        <v>4466000</v>
      </c>
      <c r="I68" s="139">
        <f>'Kering Financials'!B16</f>
        <v>4550000</v>
      </c>
      <c r="J68" s="139">
        <f>I68*(1+C26)</f>
        <v>4595500</v>
      </c>
      <c r="K68" s="139">
        <f t="shared" ref="K68:N68" si="15">J68*(1+D26)</f>
        <v>4641455</v>
      </c>
      <c r="L68" s="139">
        <f t="shared" si="15"/>
        <v>4687869.55</v>
      </c>
      <c r="M68" s="139">
        <f t="shared" si="15"/>
        <v>4734748.2455000002</v>
      </c>
      <c r="N68" s="139">
        <f t="shared" si="15"/>
        <v>4782095.7279550005</v>
      </c>
      <c r="Q68" s="54"/>
    </row>
    <row r="69" spans="2:17" ht="18.75">
      <c r="B69" s="614" t="s">
        <v>17</v>
      </c>
      <c r="C69" s="614"/>
      <c r="D69" s="614"/>
      <c r="E69" s="139">
        <f>'Kering Financials'!F25+'Kering Financials'!F26</f>
        <v>1298500</v>
      </c>
      <c r="F69" s="139">
        <f>'Kering Financials'!F25+'Kering Financials'!F26</f>
        <v>1298500</v>
      </c>
      <c r="G69" s="139">
        <f>'Kering Financials'!D25+'Kering Financials'!D26</f>
        <v>1818600</v>
      </c>
      <c r="H69" s="139">
        <f>'Kering Financials'!C25+'Kering Financials'!C26</f>
        <v>1680000</v>
      </c>
      <c r="I69" s="139">
        <f>'Kering Financials'!B25+'Kering Financials'!B26</f>
        <v>2306000</v>
      </c>
      <c r="J69" s="139">
        <f>I69*(1+C27)</f>
        <v>2306000</v>
      </c>
      <c r="K69" s="139">
        <f t="shared" ref="K69:N69" si="16">J69*(1+D27)</f>
        <v>2306000</v>
      </c>
      <c r="L69" s="139">
        <f t="shared" si="16"/>
        <v>2306000</v>
      </c>
      <c r="M69" s="139">
        <f t="shared" si="16"/>
        <v>2306000</v>
      </c>
      <c r="N69" s="139">
        <f t="shared" si="16"/>
        <v>2306000</v>
      </c>
      <c r="Q69" s="271"/>
    </row>
    <row r="70" spans="2:17" ht="23.25" customHeight="1">
      <c r="B70" s="612" t="s">
        <v>44</v>
      </c>
      <c r="C70" s="612"/>
      <c r="D70" s="612"/>
      <c r="E70" s="237">
        <f>SUM(E66:E69)</f>
        <v>7539600</v>
      </c>
      <c r="F70" s="237">
        <f t="shared" ref="F70:N70" si="17">SUM(F66:F69)</f>
        <v>8411000</v>
      </c>
      <c r="G70" s="237">
        <f t="shared" si="17"/>
        <v>11413400</v>
      </c>
      <c r="H70" s="237">
        <f t="shared" si="17"/>
        <v>11662000</v>
      </c>
      <c r="I70" s="237">
        <f t="shared" si="17"/>
        <v>11930000</v>
      </c>
      <c r="J70" s="237">
        <f t="shared" si="17"/>
        <v>12049280</v>
      </c>
      <c r="K70" s="237">
        <f t="shared" si="17"/>
        <v>12170444</v>
      </c>
      <c r="L70" s="237">
        <f t="shared" si="17"/>
        <v>12293531.576000001</v>
      </c>
      <c r="M70" s="237">
        <f t="shared" si="17"/>
        <v>12418583.321840001</v>
      </c>
      <c r="N70" s="237">
        <f t="shared" si="17"/>
        <v>12545640.878040802</v>
      </c>
      <c r="Q70" s="54"/>
    </row>
    <row r="71" spans="2:17" ht="23.25" customHeight="1">
      <c r="B71" s="595" t="s">
        <v>18</v>
      </c>
      <c r="C71" s="595"/>
      <c r="D71" s="595"/>
      <c r="E71" s="236">
        <f>'Kering Financials'!F33</f>
        <v>6866000</v>
      </c>
      <c r="F71" s="236">
        <f>'Kering Financials'!E33</f>
        <v>6627000</v>
      </c>
      <c r="G71" s="236">
        <f>'Kering Financials'!D33</f>
        <v>7268400</v>
      </c>
      <c r="H71" s="236">
        <f>'Kering Financials'!C33</f>
        <v>8319000</v>
      </c>
      <c r="I71" s="139">
        <f>'Kering Financials'!B33</f>
        <v>10324000</v>
      </c>
      <c r="J71" s="139">
        <f>I71*(1+C28)</f>
        <v>10427240</v>
      </c>
      <c r="K71" s="139">
        <f t="shared" ref="K71:N71" si="18">J71*(1+D28)</f>
        <v>10531512.4</v>
      </c>
      <c r="L71" s="139">
        <f t="shared" si="18"/>
        <v>10636827.524</v>
      </c>
      <c r="M71" s="139">
        <f t="shared" si="18"/>
        <v>10743195.799240001</v>
      </c>
      <c r="N71" s="139">
        <f t="shared" si="18"/>
        <v>10850627.757232402</v>
      </c>
      <c r="Q71" s="271"/>
    </row>
    <row r="72" spans="2:17" ht="23.25" customHeight="1">
      <c r="B72" s="595" t="s">
        <v>19</v>
      </c>
      <c r="E72" s="236">
        <f>'Kering Financials'!F53</f>
        <v>9786400</v>
      </c>
      <c r="F72" s="236">
        <f>'Kering Financials'!E53</f>
        <v>9438000</v>
      </c>
      <c r="G72" s="236">
        <f>'Kering Financials'!D53</f>
        <v>9923300</v>
      </c>
      <c r="H72" s="236">
        <f>'Kering Financials'!C53</f>
        <v>11411000</v>
      </c>
      <c r="I72" s="139">
        <f>'Kering Financials'!B53</f>
        <v>15291000</v>
      </c>
      <c r="J72" s="139">
        <f>I72*(1+C29)</f>
        <v>15443910</v>
      </c>
      <c r="K72" s="139">
        <f t="shared" ref="K72:N72" si="19">J72*(1+D29)</f>
        <v>15598349.1</v>
      </c>
      <c r="L72" s="139">
        <f t="shared" si="19"/>
        <v>15754332.591</v>
      </c>
      <c r="M72" s="139">
        <f t="shared" si="19"/>
        <v>15911875.91691</v>
      </c>
      <c r="N72" s="139">
        <f t="shared" si="19"/>
        <v>16070994.6760791</v>
      </c>
      <c r="Q72" s="54"/>
    </row>
    <row r="73" spans="2:17" ht="23.25" customHeight="1">
      <c r="B73" s="314" t="s">
        <v>20</v>
      </c>
      <c r="C73" s="247"/>
      <c r="D73" s="247"/>
      <c r="E73" s="245">
        <f>'Kering Financials'!F56</f>
        <v>2956200</v>
      </c>
      <c r="F73" s="245">
        <f>'Kering Financials'!E56</f>
        <v>2920300</v>
      </c>
      <c r="G73" s="245">
        <f>'Kering Financials'!D56</f>
        <v>2462500</v>
      </c>
      <c r="H73" s="245">
        <f>'Kering Financials'!C56</f>
        <v>2549000</v>
      </c>
      <c r="I73" s="246">
        <f>'Kering Financials'!B56</f>
        <v>3822000</v>
      </c>
      <c r="J73" s="246">
        <f>I73*(1+C30)</f>
        <v>3822000</v>
      </c>
      <c r="K73" s="246">
        <f t="shared" ref="K73:N73" si="20">J73*(1+D30)</f>
        <v>3822000</v>
      </c>
      <c r="L73" s="246">
        <f t="shared" si="20"/>
        <v>3822000</v>
      </c>
      <c r="M73" s="246">
        <f t="shared" si="20"/>
        <v>3822000</v>
      </c>
      <c r="N73" s="246">
        <f t="shared" si="20"/>
        <v>3822000</v>
      </c>
      <c r="Q73" s="271"/>
    </row>
    <row r="74" spans="2:17" ht="23.25" customHeight="1">
      <c r="B74" s="593" t="s">
        <v>45</v>
      </c>
      <c r="C74" s="593"/>
      <c r="D74" s="593"/>
      <c r="E74" s="240">
        <f>E70+E71+E72+E73</f>
        <v>27148200</v>
      </c>
      <c r="F74" s="240">
        <f t="shared" ref="F74:H74" si="21">F70+F71+F72+F73</f>
        <v>27396300</v>
      </c>
      <c r="G74" s="240">
        <f t="shared" si="21"/>
        <v>31067600</v>
      </c>
      <c r="H74" s="240">
        <f t="shared" si="21"/>
        <v>33941000</v>
      </c>
      <c r="I74" s="240">
        <f>I70+I71+I72+I73</f>
        <v>41367000</v>
      </c>
      <c r="J74" s="240">
        <f t="shared" ref="J74:N74" si="22">J70+J71+J72+J73</f>
        <v>41742430</v>
      </c>
      <c r="K74" s="240">
        <f t="shared" si="22"/>
        <v>42122305.5</v>
      </c>
      <c r="L74" s="240">
        <f t="shared" si="22"/>
        <v>42506691.691</v>
      </c>
      <c r="M74" s="240">
        <f t="shared" si="22"/>
        <v>42895655.037990004</v>
      </c>
      <c r="N74" s="240">
        <f t="shared" si="22"/>
        <v>43289263.311352305</v>
      </c>
      <c r="Q74" s="54"/>
    </row>
    <row r="75" spans="2:17" ht="23.25" customHeight="1">
      <c r="B75" s="595" t="s">
        <v>21</v>
      </c>
      <c r="C75" s="595"/>
      <c r="D75" s="595"/>
      <c r="E75" s="236">
        <f>'Kering Financials'!F71</f>
        <v>808700</v>
      </c>
      <c r="F75" s="236">
        <f>'Kering Financials'!E71</f>
        <v>666000</v>
      </c>
      <c r="G75" s="236">
        <f>'Kering Financials'!D71</f>
        <v>1741900</v>
      </c>
      <c r="H75" s="236">
        <f>'Kering Financials'!C71</f>
        <v>2263000</v>
      </c>
      <c r="I75" s="139">
        <f>'Kering Financials'!B71</f>
        <v>2200000</v>
      </c>
      <c r="J75" s="139">
        <f>I75*(1+C31)</f>
        <v>2420000</v>
      </c>
      <c r="K75" s="139">
        <f t="shared" ref="K75:N75" si="23">J75*(1+D31)</f>
        <v>2662000</v>
      </c>
      <c r="L75" s="139">
        <f t="shared" si="23"/>
        <v>2928200.0000000005</v>
      </c>
      <c r="M75" s="139">
        <f t="shared" si="23"/>
        <v>3221020.0000000009</v>
      </c>
      <c r="N75" s="139">
        <f t="shared" si="23"/>
        <v>3543122.0000000014</v>
      </c>
      <c r="Q75" s="271"/>
    </row>
    <row r="76" spans="2:17" ht="23.25" customHeight="1">
      <c r="B76" s="595" t="s">
        <v>22</v>
      </c>
      <c r="C76" s="595"/>
      <c r="D76" s="595"/>
      <c r="E76" s="236">
        <f>'Kering Financials'!F68</f>
        <v>1171300</v>
      </c>
      <c r="F76" s="236">
        <f>'Kering Financials'!E68</f>
        <v>1224000</v>
      </c>
      <c r="G76" s="236">
        <f>'Kering Financials'!D68</f>
        <v>1739000</v>
      </c>
      <c r="H76" s="236">
        <f>'Kering Financials'!C68</f>
        <v>1285000</v>
      </c>
      <c r="I76" s="139">
        <f>'Kering Financials'!B68</f>
        <v>1122000</v>
      </c>
      <c r="J76" s="52">
        <f>I76*(1+C32)</f>
        <v>1234200</v>
      </c>
      <c r="K76" s="52">
        <f t="shared" ref="K76:N76" si="24">J76*(1+D32)</f>
        <v>1357620</v>
      </c>
      <c r="L76" s="52">
        <f t="shared" si="24"/>
        <v>1493382.0000000002</v>
      </c>
      <c r="M76" s="52">
        <f t="shared" si="24"/>
        <v>1642720.2000000004</v>
      </c>
      <c r="N76" s="52">
        <f t="shared" si="24"/>
        <v>1806992.2200000007</v>
      </c>
      <c r="Q76" s="54"/>
    </row>
    <row r="77" spans="2:17" ht="23.25" customHeight="1">
      <c r="B77" s="595" t="s">
        <v>23</v>
      </c>
      <c r="C77" s="595"/>
      <c r="D77" s="595"/>
      <c r="E77" s="236">
        <v>804600</v>
      </c>
      <c r="F77" s="236">
        <v>552200</v>
      </c>
      <c r="G77" s="236">
        <v>702600</v>
      </c>
      <c r="H77" s="236">
        <v>1010000</v>
      </c>
      <c r="I77" s="236">
        <v>1277000</v>
      </c>
      <c r="J77" s="52">
        <f>I77*(1+C33)</f>
        <v>1340850</v>
      </c>
      <c r="K77" s="52">
        <f t="shared" ref="K77:N77" si="25">J77*(1+D33)</f>
        <v>1407892.5</v>
      </c>
      <c r="L77" s="52">
        <f t="shared" si="25"/>
        <v>1478287.125</v>
      </c>
      <c r="M77" s="52">
        <f t="shared" si="25"/>
        <v>1552201.48125</v>
      </c>
      <c r="N77" s="52">
        <f t="shared" si="25"/>
        <v>1629811.5553125001</v>
      </c>
      <c r="Q77" s="271"/>
    </row>
    <row r="78" spans="2:17" ht="23.25" customHeight="1">
      <c r="B78" s="314" t="s">
        <v>24</v>
      </c>
      <c r="C78" s="314"/>
      <c r="D78" s="314"/>
      <c r="E78" s="245">
        <f>'Kering Financials'!F72-E77</f>
        <v>5362100</v>
      </c>
      <c r="F78" s="245">
        <f>'Kering Financials'!E72-F77</f>
        <v>4292400</v>
      </c>
      <c r="G78" s="245">
        <f>'Kering Financials'!D72-G77</f>
        <v>4541200</v>
      </c>
      <c r="H78" s="245">
        <f>'Kering Financials'!C72-H77</f>
        <v>3948000</v>
      </c>
      <c r="I78" s="245">
        <f>'Kering Financials'!B72-I77</f>
        <v>4032000</v>
      </c>
      <c r="J78" s="247">
        <f>I78*(1+C34)</f>
        <v>4072320</v>
      </c>
      <c r="K78" s="247">
        <f t="shared" ref="K78:N78" si="26">J78*(1+D34)</f>
        <v>4113043.2</v>
      </c>
      <c r="L78" s="247">
        <f t="shared" si="26"/>
        <v>4154173.6320000002</v>
      </c>
      <c r="M78" s="247">
        <f t="shared" si="26"/>
        <v>4195715.3683200004</v>
      </c>
      <c r="N78" s="247">
        <f t="shared" si="26"/>
        <v>4237672.5220032008</v>
      </c>
    </row>
    <row r="79" spans="2:17" ht="23.25" customHeight="1">
      <c r="B79" s="593" t="s">
        <v>46</v>
      </c>
      <c r="C79" s="593"/>
      <c r="D79" s="593"/>
      <c r="E79" s="237">
        <f>E75+E76+E78+E77</f>
        <v>8146700</v>
      </c>
      <c r="F79" s="237">
        <f>F75+F76+F78+F77</f>
        <v>6734600</v>
      </c>
      <c r="G79" s="237">
        <f>G75+G76+G78+G77</f>
        <v>8724700</v>
      </c>
      <c r="H79" s="237">
        <f>H75+H76+H78+H77</f>
        <v>8506000</v>
      </c>
      <c r="I79" s="237">
        <f>I75+I76+I78+I77</f>
        <v>8631000</v>
      </c>
      <c r="J79" s="237">
        <f t="shared" ref="J79:N79" si="27">J75+J76+J78+J77</f>
        <v>9067370</v>
      </c>
      <c r="K79" s="237">
        <f t="shared" si="27"/>
        <v>9540555.6999999993</v>
      </c>
      <c r="L79" s="237">
        <f t="shared" si="27"/>
        <v>10054042.757000001</v>
      </c>
      <c r="M79" s="237">
        <f t="shared" si="27"/>
        <v>10611657.049570002</v>
      </c>
      <c r="N79" s="237">
        <f t="shared" si="27"/>
        <v>11217598.297315702</v>
      </c>
    </row>
    <row r="80" spans="2:17" ht="23.25" customHeight="1">
      <c r="B80" s="595" t="s">
        <v>25</v>
      </c>
      <c r="C80" s="593"/>
      <c r="D80" s="593"/>
      <c r="E80" s="236">
        <v>3122200</v>
      </c>
      <c r="F80" s="236">
        <v>3815300</v>
      </c>
      <c r="G80" s="236">
        <v>2975500</v>
      </c>
      <c r="H80" s="236">
        <v>4346000</v>
      </c>
      <c r="I80" s="236">
        <v>10026000</v>
      </c>
      <c r="J80" s="52">
        <f>I80*(1+C35)</f>
        <v>10126260</v>
      </c>
      <c r="K80" s="52">
        <f t="shared" ref="K80:N80" si="28">J80*(1+D35)</f>
        <v>10227522.6</v>
      </c>
      <c r="L80" s="52">
        <f t="shared" si="28"/>
        <v>10329797.825999999</v>
      </c>
      <c r="M80" s="52">
        <f t="shared" si="28"/>
        <v>10433095.804259999</v>
      </c>
      <c r="N80" s="52">
        <f t="shared" si="28"/>
        <v>10537426.762302598</v>
      </c>
    </row>
    <row r="81" spans="2:14" ht="23.25" customHeight="1">
      <c r="B81" s="314" t="s">
        <v>26</v>
      </c>
      <c r="C81" s="596"/>
      <c r="D81" s="596"/>
      <c r="E81" s="245">
        <v>5440700</v>
      </c>
      <c r="F81" s="245">
        <v>5420500</v>
      </c>
      <c r="G81" s="245">
        <v>5631200</v>
      </c>
      <c r="H81" s="245">
        <v>6306000</v>
      </c>
      <c r="I81" s="246">
        <v>6700000</v>
      </c>
      <c r="J81" s="247">
        <f>I81*(1+C36)</f>
        <v>6767000</v>
      </c>
      <c r="K81" s="247">
        <f t="shared" ref="K81:N81" si="29">J81*(1+D36)</f>
        <v>6834670</v>
      </c>
      <c r="L81" s="247">
        <f t="shared" si="29"/>
        <v>6903016.7000000002</v>
      </c>
      <c r="M81" s="247">
        <f t="shared" si="29"/>
        <v>6972046.8670000006</v>
      </c>
      <c r="N81" s="247">
        <f t="shared" si="29"/>
        <v>7041767.3356700009</v>
      </c>
    </row>
    <row r="82" spans="2:14" ht="23.25" customHeight="1">
      <c r="B82" s="593" t="s">
        <v>47</v>
      </c>
      <c r="C82" s="595"/>
      <c r="D82" s="595"/>
      <c r="E82" s="237">
        <f>E79+E81+E80</f>
        <v>16709600</v>
      </c>
      <c r="F82" s="237">
        <f>F79+F81+F80</f>
        <v>15970400</v>
      </c>
      <c r="G82" s="237">
        <f>G79+G81+G80</f>
        <v>17331400</v>
      </c>
      <c r="H82" s="237">
        <f>H79+H81+H80</f>
        <v>19158000</v>
      </c>
      <c r="I82" s="237">
        <f>I79+I81+I80</f>
        <v>25357000</v>
      </c>
      <c r="J82" s="237">
        <f t="shared" ref="J82:N82" si="30">J79+J81+J80</f>
        <v>25960630</v>
      </c>
      <c r="K82" s="237">
        <f t="shared" si="30"/>
        <v>26602748.299999997</v>
      </c>
      <c r="L82" s="237">
        <f t="shared" si="30"/>
        <v>27286857.283</v>
      </c>
      <c r="M82" s="237">
        <f t="shared" si="30"/>
        <v>28016799.720830001</v>
      </c>
      <c r="N82" s="237">
        <f t="shared" si="30"/>
        <v>28796792.395288303</v>
      </c>
    </row>
    <row r="83" spans="2:14" ht="23.25" customHeight="1">
      <c r="B83" s="595" t="s">
        <v>27</v>
      </c>
      <c r="C83" s="595"/>
      <c r="D83" s="595"/>
      <c r="E83" s="236">
        <f>'Kering Financials'!F97</f>
        <v>505100</v>
      </c>
      <c r="F83" s="236">
        <f>'Kering Financials'!E97</f>
        <v>500100</v>
      </c>
      <c r="G83" s="236">
        <f>'Kering Financials'!D97</f>
        <v>498800</v>
      </c>
      <c r="H83" s="236">
        <f>'Kering Financials'!C97</f>
        <v>496000</v>
      </c>
      <c r="I83" s="139">
        <f>'Kering Financials'!B97</f>
        <v>493000</v>
      </c>
      <c r="J83" s="52">
        <f>I83*(1+C37)</f>
        <v>493000</v>
      </c>
      <c r="K83" s="52">
        <f t="shared" ref="K83:N83" si="31">J83*(1+D37)</f>
        <v>493000</v>
      </c>
      <c r="L83" s="52">
        <f t="shared" si="31"/>
        <v>493000</v>
      </c>
      <c r="M83" s="52">
        <f t="shared" si="31"/>
        <v>493000</v>
      </c>
      <c r="N83" s="52">
        <f t="shared" si="31"/>
        <v>493000</v>
      </c>
    </row>
    <row r="84" spans="2:14" ht="23.25" customHeight="1">
      <c r="B84" s="314" t="s">
        <v>28</v>
      </c>
      <c r="C84" s="314"/>
      <c r="D84" s="314"/>
      <c r="E84" s="246">
        <f>SUM('Kering Financials'!F102:F106)</f>
        <v>9933500</v>
      </c>
      <c r="F84" s="246">
        <f>SUM('Kering Financials'!E102:E106)</f>
        <v>11534900</v>
      </c>
      <c r="G84" s="246">
        <f>SUM('Kering Financials'!D102:D106)</f>
        <v>13237400</v>
      </c>
      <c r="H84" s="246">
        <f>SUM('Kering Financials'!C102:C106)</f>
        <v>14287000</v>
      </c>
      <c r="I84" s="246">
        <f>SUM('Kering Financials'!B102:B106)</f>
        <v>15517000</v>
      </c>
      <c r="J84" s="52">
        <f>I84*(1+C38)</f>
        <v>15517000</v>
      </c>
      <c r="K84" s="52">
        <f t="shared" ref="K84:N84" si="32">J84*(1+D38)</f>
        <v>15517000</v>
      </c>
      <c r="L84" s="52">
        <f t="shared" si="32"/>
        <v>15517000</v>
      </c>
      <c r="M84" s="52">
        <f t="shared" si="32"/>
        <v>15517000</v>
      </c>
      <c r="N84" s="52">
        <f t="shared" si="32"/>
        <v>15517000</v>
      </c>
    </row>
    <row r="85" spans="2:14" ht="23.25" customHeight="1">
      <c r="B85" s="597" t="s">
        <v>48</v>
      </c>
      <c r="C85" s="597"/>
      <c r="D85" s="597"/>
      <c r="E85" s="241">
        <f>E83+E84</f>
        <v>10438600</v>
      </c>
      <c r="F85" s="241">
        <f t="shared" ref="F85:N85" si="33">F83+F84</f>
        <v>12035000</v>
      </c>
      <c r="G85" s="241">
        <f t="shared" si="33"/>
        <v>13736200</v>
      </c>
      <c r="H85" s="241">
        <f t="shared" si="33"/>
        <v>14783000</v>
      </c>
      <c r="I85" s="241">
        <f t="shared" si="33"/>
        <v>16010000</v>
      </c>
      <c r="J85" s="241">
        <f t="shared" si="33"/>
        <v>16010000</v>
      </c>
      <c r="K85" s="241">
        <f t="shared" si="33"/>
        <v>16010000</v>
      </c>
      <c r="L85" s="241">
        <f t="shared" si="33"/>
        <v>16010000</v>
      </c>
      <c r="M85" s="241">
        <f t="shared" si="33"/>
        <v>16010000</v>
      </c>
      <c r="N85" s="241">
        <f t="shared" si="33"/>
        <v>16010000</v>
      </c>
    </row>
    <row r="86" spans="2:14" ht="23.25" customHeight="1">
      <c r="B86" s="597" t="s">
        <v>49</v>
      </c>
      <c r="C86" s="248"/>
      <c r="D86" s="248"/>
      <c r="E86" s="241">
        <f>E82+E85</f>
        <v>27148200</v>
      </c>
      <c r="F86" s="241">
        <f t="shared" ref="F86:H86" si="34">F82+F85</f>
        <v>28005400</v>
      </c>
      <c r="G86" s="241">
        <f t="shared" si="34"/>
        <v>31067600</v>
      </c>
      <c r="H86" s="241">
        <f t="shared" si="34"/>
        <v>33941000</v>
      </c>
      <c r="I86" s="241">
        <f>I82+I85</f>
        <v>41367000</v>
      </c>
      <c r="J86" s="241">
        <f t="shared" ref="J86:N86" si="35">J82+J85</f>
        <v>41970630</v>
      </c>
      <c r="K86" s="241">
        <f t="shared" si="35"/>
        <v>42612748.299999997</v>
      </c>
      <c r="L86" s="241">
        <f t="shared" si="35"/>
        <v>43296857.283</v>
      </c>
      <c r="M86" s="241">
        <f t="shared" si="35"/>
        <v>44026799.720830001</v>
      </c>
      <c r="N86" s="241">
        <f t="shared" si="35"/>
        <v>44806792.395288303</v>
      </c>
    </row>
    <row r="87" spans="2:14" ht="18.75">
      <c r="B87" s="593" t="s">
        <v>50</v>
      </c>
      <c r="E87" s="240">
        <f>E70-E79</f>
        <v>-607100</v>
      </c>
      <c r="F87" s="240">
        <f>F70-F79</f>
        <v>1676400</v>
      </c>
      <c r="G87" s="240">
        <f>G70-G79</f>
        <v>2688700</v>
      </c>
      <c r="H87" s="240">
        <f>H70-H79</f>
        <v>3156000</v>
      </c>
      <c r="I87" s="240">
        <f>I70-I79</f>
        <v>3299000</v>
      </c>
      <c r="J87" s="240">
        <f t="shared" ref="J87:L87" si="36">J70-J79</f>
        <v>2981910</v>
      </c>
      <c r="K87" s="240">
        <f t="shared" si="36"/>
        <v>2629888.3000000007</v>
      </c>
      <c r="L87" s="240">
        <f t="shared" si="36"/>
        <v>2239488.8190000001</v>
      </c>
      <c r="M87" s="240">
        <f>M70-M79</f>
        <v>1806926.2722699996</v>
      </c>
      <c r="N87" s="240">
        <f>N70-N79</f>
        <v>1328042.5807250999</v>
      </c>
    </row>
    <row r="88" spans="2:14" ht="18.75">
      <c r="B88" s="593" t="s">
        <v>51</v>
      </c>
      <c r="C88" s="52" t="s">
        <v>52</v>
      </c>
      <c r="E88" s="240">
        <f t="shared" ref="E88:N88" si="37">E87-E66</f>
        <v>-2893000</v>
      </c>
      <c r="F88" s="240">
        <f t="shared" si="37"/>
        <v>-1766400</v>
      </c>
      <c r="G88" s="240">
        <f t="shared" si="37"/>
        <v>-2560000</v>
      </c>
      <c r="H88" s="240">
        <f t="shared" si="37"/>
        <v>-1180000</v>
      </c>
      <c r="I88" s="240">
        <f t="shared" si="37"/>
        <v>-623000</v>
      </c>
      <c r="J88" s="240">
        <f t="shared" si="37"/>
        <v>-979310</v>
      </c>
      <c r="K88" s="240">
        <f t="shared" si="37"/>
        <v>-1370943.8999999994</v>
      </c>
      <c r="L88" s="240">
        <f t="shared" si="37"/>
        <v>-1801351.7030000002</v>
      </c>
      <c r="M88" s="240">
        <f t="shared" si="37"/>
        <v>-2274322.6549500008</v>
      </c>
      <c r="N88" s="240">
        <f t="shared" si="37"/>
        <v>-2794018.8357671006</v>
      </c>
    </row>
    <row r="89" spans="2:14" ht="18.75">
      <c r="B89" s="593" t="s">
        <v>53</v>
      </c>
      <c r="E89" s="240">
        <f t="shared" ref="E89:N89" si="38">E67+E68-E75</f>
        <v>3146500</v>
      </c>
      <c r="F89" s="240">
        <f t="shared" si="38"/>
        <v>3003700</v>
      </c>
      <c r="G89" s="240">
        <f t="shared" si="38"/>
        <v>2604200</v>
      </c>
      <c r="H89" s="240">
        <f t="shared" si="38"/>
        <v>3383000</v>
      </c>
      <c r="I89" s="240">
        <f t="shared" si="38"/>
        <v>3502000</v>
      </c>
      <c r="J89" s="240">
        <f t="shared" si="38"/>
        <v>3362060</v>
      </c>
      <c r="K89" s="240">
        <f t="shared" si="38"/>
        <v>3201611.8</v>
      </c>
      <c r="L89" s="240">
        <f t="shared" si="38"/>
        <v>3018491.0539999991</v>
      </c>
      <c r="M89" s="240">
        <f t="shared" si="38"/>
        <v>2810314.3946199995</v>
      </c>
      <c r="N89" s="240">
        <f t="shared" si="38"/>
        <v>2574457.4615485989</v>
      </c>
    </row>
    <row r="90" spans="2:14">
      <c r="E90" s="238"/>
    </row>
    <row r="91" spans="2:14">
      <c r="B91" s="52" t="s">
        <v>54</v>
      </c>
      <c r="E91" s="238">
        <f t="shared" ref="E91:N91" si="39">E76+E77</f>
        <v>1975900</v>
      </c>
      <c r="F91" s="238">
        <f t="shared" si="39"/>
        <v>1776200</v>
      </c>
      <c r="G91" s="238">
        <f t="shared" si="39"/>
        <v>2441600</v>
      </c>
      <c r="H91" s="238">
        <f t="shared" si="39"/>
        <v>2295000</v>
      </c>
      <c r="I91" s="238">
        <f t="shared" si="39"/>
        <v>2399000</v>
      </c>
      <c r="J91" s="238">
        <f t="shared" si="39"/>
        <v>2575050</v>
      </c>
      <c r="K91" s="238">
        <f t="shared" si="39"/>
        <v>2765512.5</v>
      </c>
      <c r="L91" s="238">
        <f t="shared" si="39"/>
        <v>2971669.125</v>
      </c>
      <c r="M91" s="238">
        <f t="shared" si="39"/>
        <v>3194921.6812500004</v>
      </c>
      <c r="N91" s="238">
        <f t="shared" si="39"/>
        <v>3436803.775312501</v>
      </c>
    </row>
    <row r="92" spans="2:14">
      <c r="B92" s="52" t="s">
        <v>55</v>
      </c>
      <c r="E92" s="238">
        <f t="shared" ref="E92:N92" si="40">E80+E77+E76</f>
        <v>5098100</v>
      </c>
      <c r="F92" s="238">
        <f t="shared" si="40"/>
        <v>5591500</v>
      </c>
      <c r="G92" s="238">
        <f t="shared" si="40"/>
        <v>5417100</v>
      </c>
      <c r="H92" s="238">
        <f t="shared" si="40"/>
        <v>6641000</v>
      </c>
      <c r="I92" s="238">
        <f t="shared" si="40"/>
        <v>12425000</v>
      </c>
      <c r="J92" s="238">
        <f t="shared" si="40"/>
        <v>12701310</v>
      </c>
      <c r="K92" s="238">
        <f t="shared" si="40"/>
        <v>12993035.1</v>
      </c>
      <c r="L92" s="238">
        <f t="shared" si="40"/>
        <v>13301466.950999999</v>
      </c>
      <c r="M92" s="238">
        <f t="shared" si="40"/>
        <v>13628017.485509999</v>
      </c>
      <c r="N92" s="238">
        <f t="shared" si="40"/>
        <v>13974230.537615098</v>
      </c>
    </row>
    <row r="94" spans="2:14">
      <c r="E94" s="238">
        <v>1975900</v>
      </c>
      <c r="F94" s="238">
        <v>1776200</v>
      </c>
      <c r="G94" s="238">
        <v>2441600</v>
      </c>
      <c r="H94" s="238">
        <v>2295000</v>
      </c>
      <c r="I94" s="238">
        <v>2399000</v>
      </c>
    </row>
    <row r="95" spans="2:14">
      <c r="I95" s="238"/>
    </row>
    <row r="96" spans="2:14" ht="15.75">
      <c r="B96" s="613" t="s">
        <v>56</v>
      </c>
      <c r="C96" s="613"/>
      <c r="D96" s="613"/>
      <c r="E96" s="140">
        <v>2019</v>
      </c>
      <c r="F96" s="140">
        <v>2020</v>
      </c>
      <c r="G96" s="140">
        <v>2021</v>
      </c>
      <c r="H96" s="140">
        <v>2022</v>
      </c>
      <c r="I96" s="140">
        <v>2023</v>
      </c>
      <c r="J96" s="287">
        <v>2024</v>
      </c>
      <c r="K96" s="287">
        <v>2025</v>
      </c>
      <c r="L96" s="287">
        <v>2026</v>
      </c>
      <c r="M96" s="287">
        <v>2027</v>
      </c>
      <c r="N96" s="287">
        <v>2028</v>
      </c>
    </row>
    <row r="97" spans="2:19" ht="18.75">
      <c r="B97" s="270" t="s">
        <v>57</v>
      </c>
      <c r="C97" s="270"/>
      <c r="D97" s="270"/>
      <c r="E97" s="240">
        <f t="shared" ref="E97:N97" si="41">E48</f>
        <v>15888000</v>
      </c>
      <c r="F97" s="240">
        <f t="shared" si="41"/>
        <v>13101000</v>
      </c>
      <c r="G97" s="240">
        <f t="shared" si="41"/>
        <v>17650000</v>
      </c>
      <c r="H97" s="240">
        <f t="shared" si="41"/>
        <v>20385000</v>
      </c>
      <c r="I97" s="240">
        <f t="shared" si="41"/>
        <v>19649000</v>
      </c>
      <c r="J97" s="240">
        <f t="shared" si="41"/>
        <v>19845490</v>
      </c>
      <c r="K97" s="240">
        <f t="shared" si="41"/>
        <v>20043944.899999999</v>
      </c>
      <c r="L97" s="240">
        <f t="shared" si="41"/>
        <v>20244384.348999999</v>
      </c>
      <c r="M97" s="240">
        <f t="shared" si="41"/>
        <v>20446828.19249</v>
      </c>
      <c r="N97" s="240">
        <f t="shared" si="41"/>
        <v>20651296.4744149</v>
      </c>
    </row>
    <row r="98" spans="2:19" ht="18.75">
      <c r="B98" s="269" t="s">
        <v>58</v>
      </c>
      <c r="C98" s="269"/>
      <c r="D98" s="269"/>
      <c r="E98" s="238">
        <f t="shared" ref="E98:N98" si="42">E49</f>
        <v>-2862800</v>
      </c>
      <c r="F98" s="238">
        <f t="shared" si="42"/>
        <v>-2154500</v>
      </c>
      <c r="G98" s="238">
        <f t="shared" si="42"/>
        <v>-3117400</v>
      </c>
      <c r="H98" s="238">
        <f t="shared" si="42"/>
        <v>-3485000</v>
      </c>
      <c r="I98" s="238">
        <f t="shared" si="42"/>
        <v>-2737000</v>
      </c>
      <c r="J98" s="238">
        <f t="shared" si="42"/>
        <v>-2819110</v>
      </c>
      <c r="K98" s="238">
        <f t="shared" si="42"/>
        <v>-2903683.3000000003</v>
      </c>
      <c r="L98" s="238">
        <f t="shared" si="42"/>
        <v>-2990793.7990000006</v>
      </c>
      <c r="M98" s="238">
        <f t="shared" si="42"/>
        <v>-3080517.6129700006</v>
      </c>
      <c r="N98" s="238">
        <f t="shared" si="42"/>
        <v>-3172933.1413591006</v>
      </c>
    </row>
    <row r="99" spans="2:19" ht="18.75">
      <c r="B99" s="269" t="s">
        <v>59</v>
      </c>
      <c r="C99" s="269"/>
      <c r="D99" s="269"/>
      <c r="E99" s="238">
        <f t="shared" ref="E99:N99" si="43">E51</f>
        <v>-7074800</v>
      </c>
      <c r="F99" s="238">
        <f t="shared" si="43"/>
        <v>-6470200</v>
      </c>
      <c r="G99" s="238">
        <f t="shared" si="43"/>
        <v>-8206800</v>
      </c>
      <c r="H99" s="238">
        <f t="shared" si="43"/>
        <v>-9796000</v>
      </c>
      <c r="I99" s="238">
        <f t="shared" si="43"/>
        <v>-10382000</v>
      </c>
      <c r="J99" s="238">
        <f t="shared" si="43"/>
        <v>-9862900</v>
      </c>
      <c r="K99" s="238">
        <f t="shared" si="43"/>
        <v>-9369755</v>
      </c>
      <c r="L99" s="238">
        <f t="shared" si="43"/>
        <v>-8901267.25</v>
      </c>
      <c r="M99" s="238">
        <f t="shared" si="43"/>
        <v>-8456203.8874999993</v>
      </c>
      <c r="N99" s="238">
        <f t="shared" si="43"/>
        <v>-8033393.6931249993</v>
      </c>
    </row>
    <row r="100" spans="2:19" ht="18.75">
      <c r="B100" s="270" t="s">
        <v>34</v>
      </c>
      <c r="C100" s="269"/>
      <c r="D100" s="269"/>
      <c r="E100" s="240">
        <f>E97+E98+E99</f>
        <v>5950400</v>
      </c>
      <c r="F100" s="240">
        <f t="shared" ref="F100:I100" si="44">F97+F98+F99</f>
        <v>4476300</v>
      </c>
      <c r="G100" s="240">
        <f t="shared" si="44"/>
        <v>6325800</v>
      </c>
      <c r="H100" s="240">
        <f t="shared" si="44"/>
        <v>7104000</v>
      </c>
      <c r="I100" s="240">
        <f t="shared" si="44"/>
        <v>6530000</v>
      </c>
      <c r="J100" s="240">
        <f>J97+J98+J99</f>
        <v>7163480</v>
      </c>
      <c r="K100" s="240">
        <f>K97+K98+K99</f>
        <v>7770506.5999999978</v>
      </c>
      <c r="L100" s="240">
        <f>L97+L98+L99</f>
        <v>8352323.299999997</v>
      </c>
      <c r="M100" s="240">
        <f>M97+M98+M99</f>
        <v>8910106.692019999</v>
      </c>
      <c r="N100" s="240">
        <f>N97+N98+N99</f>
        <v>9444969.6399307996</v>
      </c>
    </row>
    <row r="101" spans="2:19" ht="18.75">
      <c r="B101" s="269" t="s">
        <v>60</v>
      </c>
      <c r="C101" s="269"/>
      <c r="D101" s="269"/>
      <c r="E101" s="238">
        <f t="shared" ref="E101:N101" si="45">E53</f>
        <v>-1331600</v>
      </c>
      <c r="F101" s="238">
        <f t="shared" si="45"/>
        <v>-1862900</v>
      </c>
      <c r="G101" s="238">
        <f t="shared" si="45"/>
        <v>-1528400</v>
      </c>
      <c r="H101" s="238">
        <f t="shared" si="45"/>
        <v>-1702000</v>
      </c>
      <c r="I101" s="238">
        <f t="shared" si="45"/>
        <v>-1972000</v>
      </c>
      <c r="J101" s="238">
        <f t="shared" si="45"/>
        <v>-2070600</v>
      </c>
      <c r="K101" s="238">
        <f t="shared" si="45"/>
        <v>-2174130</v>
      </c>
      <c r="L101" s="238">
        <f t="shared" si="45"/>
        <v>-2282836.5</v>
      </c>
      <c r="M101" s="238">
        <f t="shared" si="45"/>
        <v>-2396978.3250000002</v>
      </c>
      <c r="N101" s="238">
        <f t="shared" si="45"/>
        <v>-2516827.2412500004</v>
      </c>
    </row>
    <row r="102" spans="2:19" ht="18.75">
      <c r="B102" s="270" t="s">
        <v>36</v>
      </c>
      <c r="C102" s="269"/>
      <c r="D102" s="269"/>
      <c r="E102" s="240">
        <f>E100+E101</f>
        <v>4618800</v>
      </c>
      <c r="F102" s="240">
        <f t="shared" ref="F102:I102" si="46">F100+F101</f>
        <v>2613400</v>
      </c>
      <c r="G102" s="240">
        <f t="shared" si="46"/>
        <v>4797400</v>
      </c>
      <c r="H102" s="240">
        <f t="shared" si="46"/>
        <v>5402000</v>
      </c>
      <c r="I102" s="240">
        <f t="shared" si="46"/>
        <v>4558000</v>
      </c>
      <c r="J102" s="240">
        <f t="shared" ref="J102" si="47">J100+J101</f>
        <v>5092880</v>
      </c>
      <c r="K102" s="240">
        <f t="shared" ref="K102" si="48">K100+K101</f>
        <v>5596376.5999999978</v>
      </c>
      <c r="L102" s="240">
        <f t="shared" ref="L102" si="49">L100+L101</f>
        <v>6069486.799999997</v>
      </c>
      <c r="M102" s="240">
        <f t="shared" ref="M102" si="50">M100+M101</f>
        <v>6513128.3670199988</v>
      </c>
      <c r="N102" s="240">
        <f t="shared" ref="N102" si="51">N100+N101</f>
        <v>6928142.3986807987</v>
      </c>
      <c r="P102" s="135"/>
      <c r="Q102" s="135"/>
      <c r="R102" s="135"/>
    </row>
    <row r="103" spans="2:19" ht="18.75">
      <c r="B103" s="269" t="s">
        <v>39</v>
      </c>
      <c r="C103" s="269"/>
      <c r="D103" s="269"/>
      <c r="E103" s="238">
        <f t="shared" ref="E103:J103" si="52">E57</f>
        <v>-2133700</v>
      </c>
      <c r="F103" s="238">
        <f t="shared" si="52"/>
        <v>-759200</v>
      </c>
      <c r="G103" s="238">
        <f t="shared" si="52"/>
        <v>-1280400</v>
      </c>
      <c r="H103" s="238">
        <f t="shared" si="52"/>
        <v>-1420000</v>
      </c>
      <c r="I103" s="238">
        <f t="shared" si="52"/>
        <v>-1163000</v>
      </c>
      <c r="J103" s="238">
        <f t="shared" si="52"/>
        <v>-1280970.4559414128</v>
      </c>
      <c r="K103" s="238">
        <f t="shared" ref="K103:N103" si="53">K57</f>
        <v>-1413390.2458776277</v>
      </c>
      <c r="L103" s="238">
        <f t="shared" si="53"/>
        <v>-1537165.7972241901</v>
      </c>
      <c r="M103" s="238">
        <f t="shared" si="53"/>
        <v>-1652534.4780667988</v>
      </c>
      <c r="N103" s="238">
        <f t="shared" si="53"/>
        <v>-1759711.8526385294</v>
      </c>
      <c r="S103" s="135"/>
    </row>
    <row r="104" spans="2:19" ht="18.75">
      <c r="B104" s="270" t="s">
        <v>61</v>
      </c>
      <c r="C104" s="270"/>
      <c r="D104" s="270"/>
      <c r="E104" s="240">
        <f>E102+E103</f>
        <v>2485100</v>
      </c>
      <c r="F104" s="240">
        <f t="shared" ref="F104:I104" si="54">F102+F103</f>
        <v>1854200</v>
      </c>
      <c r="G104" s="240">
        <f t="shared" si="54"/>
        <v>3517000</v>
      </c>
      <c r="H104" s="240">
        <f t="shared" si="54"/>
        <v>3982000</v>
      </c>
      <c r="I104" s="240">
        <f t="shared" si="54"/>
        <v>3395000</v>
      </c>
      <c r="J104" s="240">
        <f t="shared" ref="J104" si="55">J102+J103</f>
        <v>3811909.5440585874</v>
      </c>
      <c r="K104" s="240">
        <f t="shared" ref="K104" si="56">K102+K103</f>
        <v>4182986.35412237</v>
      </c>
      <c r="L104" s="240">
        <f t="shared" ref="L104" si="57">L102+L103</f>
        <v>4532321.0027758069</v>
      </c>
      <c r="M104" s="240">
        <f t="shared" ref="M104" si="58">M102+M103</f>
        <v>4860593.8889531996</v>
      </c>
      <c r="N104" s="240">
        <f t="shared" ref="N104" si="59">N102+N103</f>
        <v>5168430.5460422691</v>
      </c>
    </row>
    <row r="105" spans="2:19" ht="18.75">
      <c r="B105" s="269" t="s">
        <v>62</v>
      </c>
      <c r="C105" s="269"/>
      <c r="D105" s="269"/>
      <c r="E105" s="238">
        <f>-E101</f>
        <v>1331600</v>
      </c>
      <c r="F105" s="238">
        <f>-F101</f>
        <v>1862900</v>
      </c>
      <c r="G105" s="238">
        <f t="shared" ref="G105:H105" si="60">-G101</f>
        <v>1528400</v>
      </c>
      <c r="H105" s="238">
        <f t="shared" si="60"/>
        <v>1702000</v>
      </c>
      <c r="I105" s="238">
        <f>-I101</f>
        <v>1972000</v>
      </c>
      <c r="J105" s="238">
        <f t="shared" ref="J105:N105" si="61">-J101</f>
        <v>2070600</v>
      </c>
      <c r="K105" s="238">
        <f t="shared" si="61"/>
        <v>2174130</v>
      </c>
      <c r="L105" s="238">
        <f t="shared" si="61"/>
        <v>2282836.5</v>
      </c>
      <c r="M105" s="238">
        <f t="shared" si="61"/>
        <v>2396978.3250000002</v>
      </c>
      <c r="N105" s="238">
        <f t="shared" si="61"/>
        <v>2516827.2412500004</v>
      </c>
      <c r="O105" s="135"/>
    </row>
    <row r="106" spans="2:19" ht="18.75">
      <c r="B106" s="269" t="s">
        <v>63</v>
      </c>
      <c r="C106" s="269"/>
      <c r="D106" s="269"/>
      <c r="E106" s="609" t="s">
        <v>64</v>
      </c>
      <c r="F106" s="238">
        <f>F89-E89</f>
        <v>-142800</v>
      </c>
      <c r="G106" s="238">
        <f>G89-F89</f>
        <v>-399500</v>
      </c>
      <c r="H106" s="238">
        <f>H89-G89</f>
        <v>778800</v>
      </c>
      <c r="I106" s="238">
        <f>I89-H89</f>
        <v>119000</v>
      </c>
      <c r="J106" s="238">
        <f t="shared" ref="J106:M106" si="62">J89-I89</f>
        <v>-139940</v>
      </c>
      <c r="K106" s="238">
        <f t="shared" si="62"/>
        <v>-160448.20000000019</v>
      </c>
      <c r="L106" s="238">
        <f t="shared" si="62"/>
        <v>-183120.74600000074</v>
      </c>
      <c r="M106" s="238">
        <f t="shared" si="62"/>
        <v>-208176.65937999962</v>
      </c>
      <c r="N106" s="238">
        <f>N89-M89</f>
        <v>-235856.9330714005</v>
      </c>
    </row>
    <row r="107" spans="2:19" ht="18.75">
      <c r="B107" s="284" t="s">
        <v>65</v>
      </c>
      <c r="C107" s="284"/>
      <c r="D107" s="284"/>
      <c r="E107" s="298" t="s">
        <v>64</v>
      </c>
      <c r="F107" s="239">
        <f>-(E71-F71-F53)</f>
        <v>-2101900</v>
      </c>
      <c r="G107" s="239">
        <f>-(F71-G71-G53)</f>
        <v>-887000</v>
      </c>
      <c r="H107" s="239">
        <f>-(G71-H71-H53)</f>
        <v>-651400</v>
      </c>
      <c r="I107" s="239">
        <f>-(H71-I71-I53)</f>
        <v>33000</v>
      </c>
      <c r="J107" s="239">
        <f>-(I71-J71-J53)</f>
        <v>-1967360</v>
      </c>
      <c r="K107" s="239">
        <f t="shared" ref="K107:N107" si="63">-(J71-K71-K53)</f>
        <v>-2069857.5999999996</v>
      </c>
      <c r="L107" s="239">
        <f t="shared" si="63"/>
        <v>-2177521.3760000002</v>
      </c>
      <c r="M107" s="239">
        <f t="shared" si="63"/>
        <v>-2290610.0497599998</v>
      </c>
      <c r="N107" s="239">
        <f t="shared" si="63"/>
        <v>-2409395.2832575995</v>
      </c>
    </row>
    <row r="108" spans="2:19" ht="18.75">
      <c r="B108" s="285" t="s">
        <v>56</v>
      </c>
      <c r="C108" s="286"/>
      <c r="D108" s="286"/>
      <c r="E108" s="299" t="s">
        <v>64</v>
      </c>
      <c r="F108" s="241">
        <f>SUM(F104:F107)</f>
        <v>1472400</v>
      </c>
      <c r="G108" s="241">
        <f t="shared" ref="G108:H108" si="64">SUM(G104:G107)</f>
        <v>3758900</v>
      </c>
      <c r="H108" s="241">
        <f t="shared" si="64"/>
        <v>5811400</v>
      </c>
      <c r="I108" s="241">
        <f>SUM(I104:I107)</f>
        <v>5519000</v>
      </c>
      <c r="J108" s="241">
        <f>J104+J105+J106+J107</f>
        <v>3775209.5440585874</v>
      </c>
      <c r="K108" s="241">
        <f>K104+K105+K106+K107</f>
        <v>4126810.5541223707</v>
      </c>
      <c r="L108" s="241">
        <f>L104+L105+L106+L107</f>
        <v>4454515.3807758056</v>
      </c>
      <c r="M108" s="241">
        <f>M104+M105+M106+M107</f>
        <v>4758785.5048132008</v>
      </c>
      <c r="N108" s="241">
        <f>N104+N105+N106+N107</f>
        <v>5040005.5709632691</v>
      </c>
    </row>
    <row r="109" spans="2:19" ht="18.75">
      <c r="B109" s="279" t="s">
        <v>66</v>
      </c>
      <c r="I109" s="52">
        <f>1</f>
        <v>1</v>
      </c>
      <c r="J109" s="52">
        <f>1/(1+'WACC Kering'!$C$27)^('Buyer Valuation Kering (2)'!J96-2023)</f>
        <v>0.94047053944637893</v>
      </c>
      <c r="K109" s="52">
        <f>1/(1+'WACC Kering'!$C$27)^('Buyer Valuation Kering (2)'!K96-2023)</f>
        <v>0.88448483556656299</v>
      </c>
      <c r="L109" s="52">
        <f>1/(1+'WACC Kering'!$C$27)^('Buyer Valuation Kering (2)'!L96-2023)</f>
        <v>0.83183193043742731</v>
      </c>
      <c r="M109" s="52">
        <f>1/(1+'WACC Kering'!$C$27)^('Buyer Valuation Kering (2)'!M96-2023)</f>
        <v>0.78231342434720996</v>
      </c>
      <c r="N109" s="52">
        <f>1/(1+'WACC Kering'!$C$27)^('Buyer Valuation Kering (2)'!N96-2023)</f>
        <v>0.73574272821196451</v>
      </c>
    </row>
    <row r="110" spans="2:19" ht="18.75">
      <c r="B110" s="269" t="s">
        <v>67</v>
      </c>
      <c r="I110" s="238">
        <f t="shared" ref="I110:N110" si="65">I109*I108</f>
        <v>5519000</v>
      </c>
      <c r="J110" s="238">
        <f t="shared" si="65"/>
        <v>3550473.3564238981</v>
      </c>
      <c r="K110" s="238">
        <f t="shared" si="65"/>
        <v>3650101.3543772819</v>
      </c>
      <c r="L110" s="238">
        <f t="shared" si="65"/>
        <v>3705408.1283539501</v>
      </c>
      <c r="M110" s="238">
        <f t="shared" si="65"/>
        <v>3722861.7840042813</v>
      </c>
      <c r="N110" s="238">
        <f t="shared" si="65"/>
        <v>3708147.4489840157</v>
      </c>
      <c r="O110" s="271"/>
    </row>
    <row r="111" spans="2:19" ht="18.75">
      <c r="B111" s="269" t="s">
        <v>68</v>
      </c>
      <c r="E111" s="238"/>
      <c r="F111" s="238"/>
      <c r="G111" s="238"/>
      <c r="H111" s="238"/>
      <c r="I111" s="238">
        <f>SUM(I110:N110)</f>
        <v>23855992.072143428</v>
      </c>
    </row>
    <row r="112" spans="2:19" ht="18.75">
      <c r="B112" s="269" t="s">
        <v>69</v>
      </c>
      <c r="E112" s="238">
        <f>N110*(1+E113)</f>
        <v>3782310.3979636962</v>
      </c>
      <c r="F112" s="238"/>
      <c r="G112" s="238"/>
      <c r="H112" s="238"/>
      <c r="I112" s="238"/>
    </row>
    <row r="113" spans="2:15" ht="18.75">
      <c r="B113" s="270" t="s">
        <v>70</v>
      </c>
      <c r="E113" s="54">
        <f>'WACC Kering'!C28</f>
        <v>0.02</v>
      </c>
    </row>
    <row r="114" spans="2:15" ht="18.75">
      <c r="B114" s="269" t="s">
        <v>71</v>
      </c>
      <c r="E114" s="238">
        <f>E112/('WACC Kering'!C27-'Buyer Valuation Kering (2)'!E113)</f>
        <v>87356266.038034469</v>
      </c>
    </row>
    <row r="116" spans="2:15" ht="18.75">
      <c r="B116" s="290" t="s">
        <v>72</v>
      </c>
      <c r="C116" s="291"/>
      <c r="D116" s="291"/>
      <c r="E116" s="292">
        <f>I111+E114/(1+'WACC Kering'!C27)^(5)</f>
        <v>88127729.573377088</v>
      </c>
    </row>
    <row r="117" spans="2:15" ht="18.75">
      <c r="B117" s="269" t="s">
        <v>73</v>
      </c>
      <c r="E117" s="139">
        <f>-I92+'Kering Financials'!B193</f>
        <v>-8775000</v>
      </c>
    </row>
    <row r="118" spans="2:15">
      <c r="E118" s="238">
        <f>E116-E117</f>
        <v>96902729.573377088</v>
      </c>
      <c r="F118" s="238"/>
    </row>
    <row r="119" spans="2:15" ht="18.75">
      <c r="B119" s="269" t="s">
        <v>74</v>
      </c>
      <c r="E119" s="282">
        <v>1.23</v>
      </c>
      <c r="F119" s="282"/>
    </row>
    <row r="120" spans="2:15" ht="18.75">
      <c r="B120" s="293" t="s">
        <v>75</v>
      </c>
      <c r="C120" s="291"/>
      <c r="D120" s="291"/>
      <c r="E120" s="294">
        <f>E118/(E119*1000000)</f>
        <v>78.782706970225277</v>
      </c>
      <c r="F120" s="283"/>
    </row>
    <row r="125" spans="2:15" ht="15.75">
      <c r="B125" s="613" t="s">
        <v>76</v>
      </c>
      <c r="C125" s="613"/>
      <c r="D125" s="613"/>
      <c r="E125" s="140">
        <v>2019</v>
      </c>
      <c r="F125" s="140">
        <v>2020</v>
      </c>
      <c r="G125" s="140">
        <v>2021</v>
      </c>
      <c r="H125" s="140">
        <v>2022</v>
      </c>
      <c r="I125" s="140">
        <v>2023</v>
      </c>
      <c r="J125" s="287">
        <v>2024</v>
      </c>
      <c r="K125" s="287">
        <v>2025</v>
      </c>
      <c r="L125" s="287">
        <v>2026</v>
      </c>
      <c r="M125" s="287">
        <v>2027</v>
      </c>
      <c r="N125" s="287">
        <v>2028</v>
      </c>
    </row>
    <row r="126" spans="2:15">
      <c r="E126" s="238"/>
      <c r="F126" s="238"/>
      <c r="G126" s="238"/>
      <c r="H126" s="238"/>
      <c r="I126" s="283"/>
      <c r="J126" s="283"/>
      <c r="K126" s="283"/>
      <c r="L126" s="283"/>
      <c r="M126" s="283"/>
      <c r="N126" s="283"/>
      <c r="O126" s="139"/>
    </row>
    <row r="127" spans="2:15">
      <c r="E127" s="238"/>
      <c r="F127" s="238"/>
      <c r="G127" s="238"/>
      <c r="H127" s="238"/>
      <c r="I127" s="283"/>
      <c r="J127" s="283"/>
      <c r="K127" s="283"/>
      <c r="L127" s="283"/>
      <c r="M127" s="283"/>
      <c r="N127" s="283"/>
      <c r="O127" s="139"/>
    </row>
    <row r="128" spans="2:15">
      <c r="E128" s="238"/>
      <c r="F128" s="238"/>
      <c r="G128" s="238"/>
      <c r="H128" s="238"/>
      <c r="I128" s="283"/>
      <c r="J128" s="283"/>
      <c r="K128" s="283"/>
      <c r="L128" s="283"/>
      <c r="M128" s="283"/>
      <c r="N128" s="283"/>
    </row>
    <row r="129" spans="2:14">
      <c r="E129" s="238"/>
      <c r="F129" s="238"/>
      <c r="G129" s="238"/>
      <c r="H129" s="238"/>
      <c r="I129" s="283"/>
      <c r="J129" s="283"/>
      <c r="K129" s="283"/>
      <c r="L129" s="283"/>
      <c r="M129" s="283"/>
      <c r="N129" s="283"/>
    </row>
    <row r="130" spans="2:14">
      <c r="E130" s="238"/>
      <c r="F130" s="238"/>
      <c r="G130" s="238"/>
      <c r="H130" s="238"/>
      <c r="I130" s="283"/>
      <c r="J130" s="283"/>
      <c r="K130" s="283"/>
      <c r="L130" s="283"/>
      <c r="M130" s="283"/>
      <c r="N130" s="283"/>
    </row>
    <row r="131" spans="2:14">
      <c r="E131" s="238"/>
      <c r="F131" s="238"/>
      <c r="G131" s="238"/>
      <c r="H131" s="238"/>
      <c r="I131" s="283"/>
      <c r="J131" s="283"/>
      <c r="K131" s="283"/>
      <c r="L131" s="283"/>
      <c r="M131" s="283"/>
      <c r="N131" s="283"/>
    </row>
    <row r="132" spans="2:14">
      <c r="E132" s="238"/>
      <c r="F132" s="238"/>
      <c r="G132" s="238"/>
      <c r="H132" s="238"/>
      <c r="I132" s="283"/>
      <c r="J132" s="283"/>
      <c r="K132" s="283"/>
      <c r="L132" s="283"/>
      <c r="M132" s="283"/>
      <c r="N132" s="283"/>
    </row>
    <row r="133" spans="2:14">
      <c r="E133" s="238"/>
      <c r="F133" s="238"/>
      <c r="G133" s="238"/>
      <c r="H133" s="238"/>
      <c r="I133" s="283"/>
      <c r="J133" s="283"/>
      <c r="K133" s="283"/>
      <c r="L133" s="283"/>
      <c r="M133" s="283"/>
      <c r="N133" s="283"/>
    </row>
    <row r="134" spans="2:14">
      <c r="E134" s="238"/>
      <c r="F134" s="238"/>
      <c r="G134" s="238"/>
      <c r="H134" s="238"/>
      <c r="I134" s="283"/>
      <c r="J134" s="283"/>
      <c r="K134" s="283"/>
      <c r="L134" s="283"/>
      <c r="M134" s="283"/>
      <c r="N134" s="283"/>
    </row>
    <row r="135" spans="2:14">
      <c r="E135" s="238"/>
      <c r="F135" s="238"/>
      <c r="G135" s="238"/>
      <c r="H135" s="238"/>
      <c r="I135" s="238"/>
    </row>
    <row r="136" spans="2:14">
      <c r="E136" s="238"/>
      <c r="F136" s="238"/>
      <c r="G136" s="238"/>
      <c r="H136" s="238"/>
      <c r="I136" s="238"/>
    </row>
    <row r="137" spans="2:14">
      <c r="E137" s="238"/>
      <c r="F137" s="238"/>
      <c r="G137" s="238"/>
      <c r="H137" s="238"/>
      <c r="I137" s="238"/>
    </row>
    <row r="138" spans="2:14">
      <c r="E138" s="238"/>
      <c r="F138" s="238"/>
      <c r="G138" s="238"/>
      <c r="H138" s="238"/>
      <c r="I138" s="238"/>
    </row>
    <row r="139" spans="2:14">
      <c r="E139" s="238"/>
      <c r="F139" s="238"/>
      <c r="G139" s="238"/>
      <c r="H139" s="238"/>
      <c r="I139" s="238"/>
    </row>
    <row r="140" spans="2:14">
      <c r="E140" s="238"/>
      <c r="F140" s="238"/>
      <c r="G140" s="238"/>
      <c r="H140" s="238"/>
      <c r="I140" s="238"/>
    </row>
    <row r="141" spans="2:14">
      <c r="E141" s="238"/>
      <c r="F141" s="238"/>
      <c r="G141" s="238"/>
      <c r="H141" s="238"/>
      <c r="I141" s="238"/>
    </row>
    <row r="142" spans="2:14">
      <c r="B142" s="135"/>
      <c r="E142" s="238"/>
      <c r="F142" s="238"/>
      <c r="G142" s="238"/>
      <c r="H142" s="238"/>
      <c r="I142" s="238"/>
    </row>
    <row r="143" spans="2:14">
      <c r="E143" s="238"/>
      <c r="F143" s="238"/>
      <c r="G143" s="238"/>
      <c r="H143" s="238"/>
      <c r="I143" s="238"/>
    </row>
    <row r="144" spans="2:14">
      <c r="E144" s="238"/>
      <c r="F144" s="238"/>
      <c r="G144" s="238"/>
      <c r="H144" s="238"/>
      <c r="I144" s="238"/>
    </row>
    <row r="147" spans="1:28">
      <c r="T147" s="52">
        <v>2023</v>
      </c>
    </row>
    <row r="148" spans="1:28" ht="15" customHeight="1">
      <c r="O148" s="52" t="s">
        <v>77</v>
      </c>
      <c r="T148" s="52">
        <v>2022</v>
      </c>
      <c r="U148" s="234" t="s">
        <v>31</v>
      </c>
      <c r="V148" s="234" t="s">
        <v>6</v>
      </c>
      <c r="W148" s="234" t="s">
        <v>7</v>
      </c>
      <c r="X148" s="234" t="s">
        <v>35</v>
      </c>
      <c r="Y148" s="234" t="s">
        <v>37</v>
      </c>
      <c r="Z148" s="234" t="s">
        <v>39</v>
      </c>
      <c r="AA148" s="234" t="s">
        <v>78</v>
      </c>
      <c r="AB148" s="135" t="s">
        <v>33</v>
      </c>
    </row>
    <row r="149" spans="1:28" ht="15" customHeight="1">
      <c r="A149" s="52">
        <v>2023</v>
      </c>
      <c r="O149" s="52">
        <v>-1972000</v>
      </c>
      <c r="T149" s="52">
        <v>2021</v>
      </c>
      <c r="U149" s="52">
        <v>19649000</v>
      </c>
      <c r="V149" s="52">
        <v>-2737000</v>
      </c>
      <c r="W149" s="52">
        <v>-10382000</v>
      </c>
      <c r="X149" s="52">
        <v>-1972000</v>
      </c>
      <c r="Y149" s="52">
        <v>-410000</v>
      </c>
      <c r="Z149" s="52">
        <v>-1163000</v>
      </c>
      <c r="AA149" s="52">
        <v>3070000</v>
      </c>
      <c r="AB149" s="52">
        <v>7584100</v>
      </c>
    </row>
    <row r="150" spans="1:28" ht="15" customHeight="1">
      <c r="A150" s="52">
        <v>2022</v>
      </c>
      <c r="O150" s="52">
        <v>-1702000</v>
      </c>
      <c r="T150" s="52">
        <v>2020</v>
      </c>
      <c r="U150" s="52">
        <v>20385000</v>
      </c>
      <c r="V150" s="52">
        <v>-3485000</v>
      </c>
      <c r="W150" s="52">
        <v>-9796000</v>
      </c>
      <c r="X150" s="52">
        <v>-1702000</v>
      </c>
      <c r="Y150" s="52">
        <v>-267000</v>
      </c>
      <c r="Z150" s="52">
        <v>-1420000</v>
      </c>
      <c r="AA150" s="52">
        <v>3715000</v>
      </c>
      <c r="AB150" s="52">
        <v>8255500</v>
      </c>
    </row>
    <row r="151" spans="1:28">
      <c r="A151" s="52">
        <v>2021</v>
      </c>
      <c r="O151" s="52">
        <v>-1528400</v>
      </c>
      <c r="T151" s="52">
        <v>2019</v>
      </c>
      <c r="U151" s="52">
        <v>17650000</v>
      </c>
      <c r="V151" s="52">
        <v>-3117400</v>
      </c>
      <c r="W151" s="52">
        <v>-8206800</v>
      </c>
      <c r="X151" s="52">
        <v>-1528400</v>
      </c>
      <c r="Y151" s="52">
        <v>-273200</v>
      </c>
      <c r="Z151" s="52">
        <v>-1280400</v>
      </c>
      <c r="AA151" s="52">
        <v>3243800</v>
      </c>
      <c r="AB151" s="52">
        <v>10700200</v>
      </c>
    </row>
    <row r="152" spans="1:28">
      <c r="A152" s="52">
        <v>2020</v>
      </c>
      <c r="O152" s="52">
        <v>-1862900</v>
      </c>
      <c r="U152" s="52">
        <v>13101000</v>
      </c>
      <c r="V152" s="52">
        <v>-2154500</v>
      </c>
      <c r="W152" s="52">
        <v>-6470200</v>
      </c>
      <c r="X152" s="52">
        <v>-1862900</v>
      </c>
      <c r="Y152" s="52">
        <v>343100</v>
      </c>
      <c r="Z152" s="52">
        <v>-759200</v>
      </c>
      <c r="AA152" s="52">
        <v>2197300</v>
      </c>
      <c r="AB152" s="52">
        <v>11671000</v>
      </c>
    </row>
    <row r="153" spans="1:28">
      <c r="A153" s="52">
        <v>2019</v>
      </c>
      <c r="O153" s="52">
        <v>-1331600</v>
      </c>
      <c r="U153" s="52">
        <v>15888000</v>
      </c>
      <c r="V153" s="52">
        <v>-2862800</v>
      </c>
      <c r="W153" s="52">
        <v>-7074800</v>
      </c>
      <c r="X153" s="52">
        <v>-1331600</v>
      </c>
      <c r="Y153" s="52">
        <v>-318500</v>
      </c>
      <c r="Z153" s="52">
        <v>-2133700</v>
      </c>
      <c r="AA153" s="52">
        <v>2166600</v>
      </c>
      <c r="AB153" s="52">
        <v>13020700</v>
      </c>
    </row>
    <row r="154" spans="1:28">
      <c r="A154" s="52">
        <v>2018</v>
      </c>
      <c r="O154" s="52">
        <v>-594800</v>
      </c>
    </row>
    <row r="155" spans="1:28">
      <c r="A155" s="52">
        <v>2017</v>
      </c>
      <c r="B155" s="52" t="s">
        <v>45</v>
      </c>
      <c r="C155" s="52" t="s">
        <v>79</v>
      </c>
      <c r="D155" s="52" t="s">
        <v>80</v>
      </c>
      <c r="G155" s="52" t="s">
        <v>81</v>
      </c>
      <c r="H155" s="52" t="s">
        <v>82</v>
      </c>
      <c r="I155" s="52" t="s">
        <v>77</v>
      </c>
      <c r="J155" s="52" t="s">
        <v>83</v>
      </c>
      <c r="K155" s="52" t="s">
        <v>84</v>
      </c>
      <c r="L155" s="52" t="s">
        <v>85</v>
      </c>
      <c r="N155" s="52" t="s">
        <v>81</v>
      </c>
      <c r="O155" s="52">
        <v>-715700</v>
      </c>
    </row>
    <row r="156" spans="1:28">
      <c r="A156" s="52">
        <v>2016</v>
      </c>
      <c r="B156" s="52">
        <v>41367000</v>
      </c>
      <c r="C156" s="52">
        <v>25357000</v>
      </c>
      <c r="D156" s="52">
        <v>16010000</v>
      </c>
      <c r="F156" s="52">
        <v>2023</v>
      </c>
      <c r="G156" s="52">
        <v>19649000</v>
      </c>
      <c r="H156" s="52">
        <v>6530000</v>
      </c>
      <c r="I156" s="52">
        <v>-1972000</v>
      </c>
      <c r="J156" s="52">
        <v>4643000</v>
      </c>
      <c r="K156" s="52">
        <v>3070000</v>
      </c>
      <c r="L156" s="52">
        <v>2983000</v>
      </c>
      <c r="N156" s="52">
        <v>19649000</v>
      </c>
      <c r="O156" s="52">
        <v>-765500</v>
      </c>
    </row>
    <row r="157" spans="1:28">
      <c r="A157" s="52">
        <v>2015</v>
      </c>
      <c r="B157" s="52">
        <v>33941000</v>
      </c>
      <c r="C157" s="52">
        <v>19158000</v>
      </c>
      <c r="D157" s="52">
        <v>14783000</v>
      </c>
      <c r="F157" s="52">
        <v>2022</v>
      </c>
      <c r="G157" s="52">
        <v>20385000</v>
      </c>
      <c r="H157" s="52">
        <v>7104000</v>
      </c>
      <c r="I157" s="52">
        <v>-1702000</v>
      </c>
      <c r="J157" s="52">
        <v>5402000</v>
      </c>
      <c r="K157" s="52">
        <v>3715000</v>
      </c>
      <c r="L157" s="52">
        <v>3614000</v>
      </c>
      <c r="N157" s="52">
        <v>20385000</v>
      </c>
      <c r="O157" s="52">
        <v>-647000</v>
      </c>
    </row>
    <row r="158" spans="1:28">
      <c r="A158" s="52">
        <v>2014</v>
      </c>
      <c r="B158" s="52">
        <v>31067600</v>
      </c>
      <c r="C158" s="52">
        <v>17331400</v>
      </c>
      <c r="D158" s="52">
        <v>13736200</v>
      </c>
      <c r="F158" s="52">
        <v>2021</v>
      </c>
      <c r="G158" s="52">
        <v>17650000</v>
      </c>
      <c r="H158" s="52">
        <v>6325800</v>
      </c>
      <c r="I158" s="52">
        <v>-1528400</v>
      </c>
      <c r="J158" s="52">
        <v>4797400</v>
      </c>
      <c r="K158" s="52">
        <v>3243800</v>
      </c>
      <c r="L158" s="52">
        <v>3175700</v>
      </c>
      <c r="N158" s="52">
        <v>17650000</v>
      </c>
      <c r="O158" s="52">
        <v>-529800</v>
      </c>
    </row>
    <row r="159" spans="1:28">
      <c r="A159" s="52">
        <v>2013</v>
      </c>
      <c r="B159" s="52">
        <v>28005400</v>
      </c>
      <c r="C159" s="52">
        <v>15970400</v>
      </c>
      <c r="D159" s="52">
        <v>12035000</v>
      </c>
      <c r="F159" s="52">
        <v>2020</v>
      </c>
      <c r="G159" s="52">
        <v>13101000</v>
      </c>
      <c r="H159" s="52">
        <v>4476300</v>
      </c>
      <c r="I159" s="52">
        <v>-1862900</v>
      </c>
      <c r="J159" s="52">
        <v>2613400</v>
      </c>
      <c r="K159" s="52">
        <v>2197300</v>
      </c>
      <c r="L159" s="52">
        <v>2150400</v>
      </c>
      <c r="N159" s="52">
        <v>13101000</v>
      </c>
      <c r="O159" s="52">
        <v>-338900</v>
      </c>
    </row>
    <row r="160" spans="1:28">
      <c r="A160" s="52">
        <v>2012</v>
      </c>
      <c r="B160" s="52">
        <v>27148200</v>
      </c>
      <c r="C160" s="52">
        <v>16709600</v>
      </c>
      <c r="D160" s="52">
        <v>10438600</v>
      </c>
      <c r="F160" s="52">
        <v>2019</v>
      </c>
      <c r="G160" s="52">
        <v>15888000</v>
      </c>
      <c r="H160" s="52">
        <v>5950400</v>
      </c>
      <c r="I160" s="52">
        <v>-1331600</v>
      </c>
      <c r="J160" s="52">
        <v>4618800</v>
      </c>
      <c r="K160" s="52">
        <v>2166600</v>
      </c>
      <c r="L160" s="52">
        <v>2308600</v>
      </c>
      <c r="N160" s="52">
        <v>15888000</v>
      </c>
      <c r="O160" s="52">
        <v>-332900</v>
      </c>
    </row>
    <row r="161" spans="1:15">
      <c r="A161" s="52">
        <v>2011</v>
      </c>
      <c r="B161" s="52">
        <v>21367500</v>
      </c>
      <c r="C161" s="52">
        <v>11305900</v>
      </c>
      <c r="D161" s="52">
        <v>10061600</v>
      </c>
      <c r="F161" s="52">
        <v>2018</v>
      </c>
      <c r="G161" s="52">
        <v>15619500</v>
      </c>
      <c r="H161" s="52">
        <v>4337000</v>
      </c>
      <c r="I161" s="52">
        <v>-594800</v>
      </c>
      <c r="J161" s="52">
        <v>3742400</v>
      </c>
      <c r="K161" s="52">
        <v>2563300</v>
      </c>
      <c r="L161" s="52">
        <v>3714900</v>
      </c>
      <c r="N161" s="52">
        <v>15619500</v>
      </c>
      <c r="O161" s="52">
        <v>-314100</v>
      </c>
    </row>
    <row r="162" spans="1:15">
      <c r="A162" s="52">
        <v>2010</v>
      </c>
      <c r="B162" s="52">
        <v>25577400</v>
      </c>
      <c r="C162" s="52">
        <v>12951000</v>
      </c>
      <c r="D162" s="52">
        <v>12626400</v>
      </c>
      <c r="F162" s="52">
        <v>2017</v>
      </c>
      <c r="G162" s="52">
        <v>15487900</v>
      </c>
      <c r="H162" s="52">
        <v>3390800</v>
      </c>
      <c r="I162" s="52">
        <v>-715700</v>
      </c>
      <c r="J162" s="52">
        <v>2706300</v>
      </c>
      <c r="K162" s="52">
        <v>1872600</v>
      </c>
      <c r="L162" s="52">
        <v>1785600</v>
      </c>
      <c r="N162" s="52">
        <v>15487900</v>
      </c>
      <c r="O162" s="52">
        <v>-344500</v>
      </c>
    </row>
    <row r="163" spans="1:15">
      <c r="A163" s="52">
        <v>2009</v>
      </c>
      <c r="B163" s="52">
        <v>24139000</v>
      </c>
      <c r="C163" s="52">
        <v>12175100</v>
      </c>
      <c r="D163" s="52">
        <v>11963900</v>
      </c>
      <c r="F163" s="52">
        <v>2016</v>
      </c>
      <c r="G163" s="52">
        <v>12392000</v>
      </c>
      <c r="H163" s="52">
        <v>2180400</v>
      </c>
      <c r="I163" s="52">
        <v>-765500</v>
      </c>
      <c r="J163" s="52">
        <v>1416000</v>
      </c>
      <c r="K163" s="52">
        <v>882300</v>
      </c>
      <c r="L163" s="52">
        <v>813500</v>
      </c>
      <c r="N163" s="52">
        <v>12392000</v>
      </c>
      <c r="O163" s="52">
        <v>-963200</v>
      </c>
    </row>
    <row r="164" spans="1:15">
      <c r="A164" s="52">
        <v>2008</v>
      </c>
      <c r="B164" s="52">
        <v>23850800</v>
      </c>
      <c r="C164" s="52">
        <v>12227700</v>
      </c>
      <c r="D164" s="52">
        <v>11623100</v>
      </c>
      <c r="F164" s="52">
        <v>2015</v>
      </c>
      <c r="G164" s="52">
        <v>11662100</v>
      </c>
      <c r="H164" s="52">
        <v>2061400</v>
      </c>
      <c r="I164" s="52">
        <v>-647000</v>
      </c>
      <c r="J164" s="52">
        <v>1562700</v>
      </c>
      <c r="K164" s="52">
        <v>665800</v>
      </c>
      <c r="L164" s="52">
        <v>696000</v>
      </c>
      <c r="N164" s="52">
        <v>11662100</v>
      </c>
      <c r="O164" s="52">
        <v>-419900</v>
      </c>
    </row>
    <row r="165" spans="1:15">
      <c r="A165" s="52">
        <v>2007</v>
      </c>
      <c r="B165" s="52">
        <v>23253900</v>
      </c>
      <c r="C165" s="52">
        <v>11991600</v>
      </c>
      <c r="D165" s="52">
        <v>11262300</v>
      </c>
      <c r="F165" s="52">
        <v>2014</v>
      </c>
      <c r="G165" s="52">
        <v>10625300</v>
      </c>
      <c r="H165" s="52">
        <v>1504900</v>
      </c>
      <c r="I165" s="52">
        <v>-529800</v>
      </c>
      <c r="J165" s="52">
        <v>1166700</v>
      </c>
      <c r="K165" s="52">
        <v>593700</v>
      </c>
      <c r="L165" s="52">
        <v>528900</v>
      </c>
      <c r="N165" s="52">
        <v>10625300</v>
      </c>
      <c r="O165" s="52">
        <v>-411000</v>
      </c>
    </row>
    <row r="166" spans="1:15">
      <c r="A166" s="52">
        <v>2006</v>
      </c>
      <c r="B166" s="52">
        <v>22810800</v>
      </c>
      <c r="C166" s="52">
        <v>11614900</v>
      </c>
      <c r="D166" s="52">
        <v>11195900</v>
      </c>
      <c r="F166" s="52">
        <v>2013</v>
      </c>
      <c r="G166" s="52">
        <v>12834700</v>
      </c>
      <c r="H166" s="52">
        <v>1242500</v>
      </c>
      <c r="I166" s="52">
        <v>-338900</v>
      </c>
      <c r="J166" s="52">
        <v>901300</v>
      </c>
      <c r="K166" s="52">
        <v>44700</v>
      </c>
      <c r="L166" s="52">
        <v>49600</v>
      </c>
      <c r="N166" s="52">
        <v>12834700</v>
      </c>
      <c r="O166" s="52">
        <v>-392400</v>
      </c>
    </row>
    <row r="167" spans="1:15">
      <c r="A167" s="52">
        <v>2005</v>
      </c>
      <c r="B167" s="52">
        <v>25256500</v>
      </c>
      <c r="C167" s="52">
        <v>13137800</v>
      </c>
      <c r="D167" s="52">
        <v>12118700</v>
      </c>
      <c r="F167" s="52">
        <v>2012</v>
      </c>
      <c r="G167" s="52">
        <v>16816300</v>
      </c>
      <c r="H167" s="52">
        <v>1619900</v>
      </c>
      <c r="I167" s="52">
        <v>-332900</v>
      </c>
      <c r="J167" s="52">
        <v>1519900</v>
      </c>
      <c r="K167" s="52">
        <v>1002100</v>
      </c>
      <c r="L167" s="52">
        <v>1048200</v>
      </c>
      <c r="N167" s="52">
        <v>16816300</v>
      </c>
      <c r="O167" s="52">
        <v>-397300</v>
      </c>
    </row>
    <row r="168" spans="1:15">
      <c r="A168" s="52">
        <v>2004</v>
      </c>
      <c r="B168" s="52">
        <v>24953800</v>
      </c>
      <c r="C168" s="52">
        <v>13204300</v>
      </c>
      <c r="D168" s="52">
        <v>11749500</v>
      </c>
      <c r="F168" s="52">
        <v>2011</v>
      </c>
      <c r="G168" s="52">
        <v>15705600</v>
      </c>
      <c r="H168" s="52">
        <v>1905500</v>
      </c>
      <c r="I168" s="52">
        <v>-314100</v>
      </c>
      <c r="J168" s="52">
        <v>1597300</v>
      </c>
      <c r="K168" s="52">
        <v>1007100</v>
      </c>
      <c r="L168" s="52">
        <v>986300</v>
      </c>
      <c r="N168" s="52">
        <v>15705600</v>
      </c>
      <c r="O168" s="52">
        <v>-239800</v>
      </c>
    </row>
    <row r="169" spans="1:15">
      <c r="A169" s="52">
        <v>2003</v>
      </c>
      <c r="B169" s="52">
        <v>24694500</v>
      </c>
      <c r="C169" s="52">
        <v>13043300</v>
      </c>
      <c r="D169" s="52">
        <v>11651200</v>
      </c>
      <c r="F169" s="52">
        <v>2010</v>
      </c>
      <c r="G169" s="52">
        <v>17455400</v>
      </c>
      <c r="H169" s="52">
        <v>1863800</v>
      </c>
      <c r="I169" s="52">
        <v>-344500</v>
      </c>
      <c r="J169" s="52">
        <v>1518700</v>
      </c>
      <c r="K169" s="52">
        <v>843400</v>
      </c>
      <c r="L169" s="52">
        <v>964500</v>
      </c>
      <c r="N169" s="52">
        <v>17455400</v>
      </c>
      <c r="O169" s="52">
        <v>-456400</v>
      </c>
    </row>
    <row r="170" spans="1:15">
      <c r="A170" s="52">
        <v>2002</v>
      </c>
      <c r="B170" s="52">
        <v>24374600</v>
      </c>
      <c r="C170" s="52">
        <v>13427800</v>
      </c>
      <c r="D170" s="52">
        <v>10946800</v>
      </c>
      <c r="F170" s="52">
        <v>2009</v>
      </c>
      <c r="G170" s="52">
        <v>19076300</v>
      </c>
      <c r="H170" s="52">
        <v>1429100</v>
      </c>
      <c r="I170" s="52">
        <v>-963200</v>
      </c>
      <c r="J170" s="52">
        <v>951900</v>
      </c>
      <c r="K170" s="52">
        <v>306900</v>
      </c>
      <c r="L170" s="52">
        <v>950900</v>
      </c>
      <c r="N170" s="52">
        <v>19076300</v>
      </c>
      <c r="O170" s="52">
        <v>-454900</v>
      </c>
    </row>
    <row r="171" spans="1:15">
      <c r="A171" s="52">
        <v>2001</v>
      </c>
      <c r="B171" s="52">
        <v>26977200</v>
      </c>
      <c r="C171" s="52">
        <v>16378400</v>
      </c>
      <c r="D171" s="52">
        <v>10598800</v>
      </c>
      <c r="F171" s="52">
        <v>2008</v>
      </c>
      <c r="G171" s="52">
        <v>20983800</v>
      </c>
      <c r="H171" s="52">
        <v>1885800</v>
      </c>
      <c r="I171" s="52">
        <v>-419900</v>
      </c>
      <c r="J171" s="52">
        <v>1478900</v>
      </c>
      <c r="K171" s="52">
        <v>549500</v>
      </c>
      <c r="L171" s="52">
        <v>921100</v>
      </c>
      <c r="N171" s="52">
        <v>20983800</v>
      </c>
      <c r="O171" s="52">
        <v>-438500</v>
      </c>
    </row>
    <row r="172" spans="1:15">
      <c r="A172" s="52">
        <v>2000</v>
      </c>
      <c r="B172" s="52">
        <v>28212100</v>
      </c>
      <c r="C172" s="52">
        <v>17550600</v>
      </c>
      <c r="D172" s="52">
        <v>10661500</v>
      </c>
      <c r="F172" s="52">
        <v>2007</v>
      </c>
      <c r="G172" s="52">
        <v>20566800</v>
      </c>
      <c r="H172" s="52">
        <v>1867800</v>
      </c>
      <c r="I172" s="52">
        <v>-411000</v>
      </c>
      <c r="J172" s="52">
        <v>1678500</v>
      </c>
      <c r="K172" s="52">
        <v>942100</v>
      </c>
      <c r="L172" s="52">
        <v>922300</v>
      </c>
      <c r="N172" s="52">
        <v>20566800</v>
      </c>
      <c r="O172" s="52">
        <v>-353376.82199999999</v>
      </c>
    </row>
    <row r="173" spans="1:15">
      <c r="A173" s="52">
        <v>1999</v>
      </c>
      <c r="B173" s="52">
        <v>22389300</v>
      </c>
      <c r="C173" s="52">
        <v>13418200</v>
      </c>
      <c r="D173" s="52">
        <v>8971100</v>
      </c>
      <c r="F173" s="52">
        <v>2006</v>
      </c>
      <c r="G173" s="52">
        <v>18501500</v>
      </c>
      <c r="H173" s="52">
        <v>1462500</v>
      </c>
      <c r="I173" s="52">
        <v>-392400</v>
      </c>
      <c r="J173" s="52">
        <v>1218700</v>
      </c>
      <c r="K173" s="52">
        <v>675400</v>
      </c>
      <c r="L173" s="52">
        <v>685300</v>
      </c>
      <c r="N173" s="52">
        <v>18501500</v>
      </c>
      <c r="O173" s="52">
        <v>-293769.25599999999</v>
      </c>
    </row>
    <row r="174" spans="1:15">
      <c r="A174" s="52">
        <v>1998</v>
      </c>
      <c r="B174" s="52">
        <v>23003600</v>
      </c>
      <c r="C174" s="52">
        <v>15018300</v>
      </c>
      <c r="D174" s="52">
        <v>7985300</v>
      </c>
      <c r="F174" s="52">
        <v>2005</v>
      </c>
      <c r="G174" s="52">
        <v>16955100</v>
      </c>
      <c r="H174" s="52">
        <v>1477100</v>
      </c>
      <c r="I174" s="52">
        <v>-397300</v>
      </c>
      <c r="J174" s="52">
        <v>1170000</v>
      </c>
      <c r="K174" s="52">
        <v>571300</v>
      </c>
      <c r="L174" s="52">
        <v>535400</v>
      </c>
      <c r="N174" s="52">
        <v>16955100</v>
      </c>
      <c r="O174" s="52">
        <v>-192085.76199999999</v>
      </c>
    </row>
    <row r="175" spans="1:15">
      <c r="A175" s="52">
        <v>1997</v>
      </c>
      <c r="B175" s="52">
        <v>25177200</v>
      </c>
      <c r="C175" s="52">
        <v>17396800</v>
      </c>
      <c r="D175" s="52">
        <v>7780400</v>
      </c>
      <c r="F175" s="52">
        <v>2004</v>
      </c>
      <c r="G175" s="52">
        <v>17548800</v>
      </c>
      <c r="H175" s="52">
        <v>1108500</v>
      </c>
      <c r="I175" s="52">
        <v>-239800</v>
      </c>
      <c r="J175" s="52">
        <v>1191600</v>
      </c>
      <c r="K175" s="52">
        <v>573800</v>
      </c>
      <c r="L175" s="52">
        <v>1065100</v>
      </c>
      <c r="N175" s="52">
        <v>17548800</v>
      </c>
      <c r="O175" s="52">
        <v>-167998.81700000001</v>
      </c>
    </row>
    <row r="176" spans="1:15">
      <c r="A176" s="52">
        <v>1996</v>
      </c>
      <c r="B176" s="52">
        <v>24639400</v>
      </c>
      <c r="C176" s="52">
        <v>17740200</v>
      </c>
      <c r="D176" s="52">
        <v>6899200</v>
      </c>
      <c r="F176" s="52">
        <v>2003</v>
      </c>
      <c r="G176" s="52">
        <v>24360800</v>
      </c>
      <c r="H176" s="52">
        <v>1753200</v>
      </c>
      <c r="I176" s="52">
        <v>-456400</v>
      </c>
      <c r="J176" s="52">
        <v>1265800</v>
      </c>
      <c r="K176" s="52">
        <v>809200</v>
      </c>
      <c r="L176" s="52">
        <v>644600</v>
      </c>
      <c r="N176" s="52">
        <v>24360800</v>
      </c>
      <c r="O176" s="52">
        <v>-157327.386</v>
      </c>
    </row>
    <row r="177" spans="1:124">
      <c r="A177" s="52">
        <v>1995</v>
      </c>
      <c r="B177" s="52">
        <v>30023600</v>
      </c>
      <c r="C177" s="52">
        <v>23554900</v>
      </c>
      <c r="D177" s="52">
        <v>6468700</v>
      </c>
      <c r="F177" s="52">
        <v>2002</v>
      </c>
      <c r="G177" s="52">
        <v>27375400</v>
      </c>
      <c r="H177" s="52">
        <v>2281800</v>
      </c>
      <c r="I177" s="52">
        <v>-454900</v>
      </c>
      <c r="J177" s="52">
        <v>3104900</v>
      </c>
      <c r="K177" s="52">
        <v>1984600</v>
      </c>
      <c r="L177" s="52">
        <v>1589200</v>
      </c>
      <c r="N177" s="52">
        <v>27375400</v>
      </c>
      <c r="O177" s="52">
        <v>-191933.31299999999</v>
      </c>
    </row>
    <row r="178" spans="1:124">
      <c r="B178" s="52">
        <v>34979200</v>
      </c>
      <c r="C178" s="52">
        <v>29287100</v>
      </c>
      <c r="D178" s="52">
        <v>5692100</v>
      </c>
      <c r="F178" s="52">
        <v>2001</v>
      </c>
      <c r="G178" s="52">
        <v>27798500</v>
      </c>
      <c r="H178" s="52">
        <v>2416800</v>
      </c>
      <c r="I178" s="52">
        <v>-438500</v>
      </c>
      <c r="J178" s="52">
        <v>1945300</v>
      </c>
      <c r="K178" s="52">
        <v>1235800</v>
      </c>
      <c r="L178" s="52">
        <v>752700</v>
      </c>
      <c r="N178" s="52">
        <v>27798500</v>
      </c>
      <c r="P178" s="138"/>
      <c r="Q178" s="138"/>
      <c r="R178" s="138"/>
    </row>
    <row r="179" spans="1:124">
      <c r="B179" s="52">
        <v>31709548.034000002</v>
      </c>
      <c r="C179" s="52">
        <v>27351640.427999999</v>
      </c>
      <c r="D179" s="52">
        <v>4357907.6069999998</v>
      </c>
      <c r="F179" s="52">
        <v>2000</v>
      </c>
      <c r="G179" s="52">
        <v>24761226.727000002</v>
      </c>
      <c r="H179" s="52">
        <v>2240543.2059999998</v>
      </c>
      <c r="I179" s="52">
        <v>-353376.82199999999</v>
      </c>
      <c r="J179" s="52">
        <v>1860182.9080000001</v>
      </c>
      <c r="K179" s="52">
        <v>1238495.8160000001</v>
      </c>
      <c r="L179" s="52">
        <v>766971.00600000005</v>
      </c>
      <c r="N179" s="52">
        <v>24761226.727000002</v>
      </c>
      <c r="S179" s="138"/>
    </row>
    <row r="180" spans="1:124" ht="15.75">
      <c r="B180" s="52">
        <v>26327335.480999999</v>
      </c>
      <c r="C180" s="52">
        <v>22736703.778000001</v>
      </c>
      <c r="D180" s="52">
        <v>3590631.7030000002</v>
      </c>
      <c r="F180" s="52">
        <v>1999</v>
      </c>
      <c r="G180" s="52">
        <v>19529328.903999999</v>
      </c>
      <c r="H180" s="52">
        <v>1772982.07</v>
      </c>
      <c r="I180" s="52">
        <v>-293769.25599999999</v>
      </c>
      <c r="J180" s="52">
        <v>1444606.8870000001</v>
      </c>
      <c r="K180" s="52">
        <v>958294.522</v>
      </c>
      <c r="L180" s="52">
        <v>628547.29799999995</v>
      </c>
      <c r="N180" s="52">
        <v>19529328.903999999</v>
      </c>
      <c r="O180" s="52" t="s">
        <v>77</v>
      </c>
      <c r="U180" s="234" t="s">
        <v>31</v>
      </c>
      <c r="V180" s="234" t="s">
        <v>6</v>
      </c>
      <c r="W180" s="234" t="s">
        <v>7</v>
      </c>
      <c r="X180" s="234" t="s">
        <v>35</v>
      </c>
      <c r="Y180" s="234" t="s">
        <v>37</v>
      </c>
      <c r="Z180" s="234" t="s">
        <v>39</v>
      </c>
      <c r="AA180" s="234" t="s">
        <v>78</v>
      </c>
      <c r="AB180" s="135" t="s">
        <v>33</v>
      </c>
    </row>
    <row r="181" spans="1:124">
      <c r="B181" s="52">
        <v>12611344.950999999</v>
      </c>
      <c r="C181" s="52">
        <v>9525624.3929999992</v>
      </c>
      <c r="D181" s="52">
        <v>3085720.5580000002</v>
      </c>
      <c r="F181" s="52">
        <v>1998</v>
      </c>
      <c r="G181" s="52">
        <v>16514649.588</v>
      </c>
      <c r="H181" s="52">
        <v>1103273.5379999999</v>
      </c>
      <c r="I181" s="52">
        <v>-192085.76199999999</v>
      </c>
      <c r="J181" s="52">
        <v>897619.81299999997</v>
      </c>
      <c r="K181" s="52">
        <v>547444.42099999997</v>
      </c>
      <c r="L181" s="52">
        <v>507807.67599999998</v>
      </c>
      <c r="N181" s="52">
        <v>16514649.588</v>
      </c>
      <c r="O181" s="138">
        <f>_xlfn.XLOOKUP($J$12,$A$149:$A$177,O149:O177)</f>
        <v>-1862900</v>
      </c>
      <c r="U181" s="138">
        <f t="shared" ref="U181:AB181" si="66">_xlfn.XLOOKUP($J$12,$T$147:$T$151,U149:U153,0,0)</f>
        <v>13101000</v>
      </c>
      <c r="V181" s="138">
        <f t="shared" si="66"/>
        <v>-2154500</v>
      </c>
      <c r="W181" s="138">
        <f t="shared" si="66"/>
        <v>-6470200</v>
      </c>
      <c r="X181" s="138">
        <f t="shared" si="66"/>
        <v>-1862900</v>
      </c>
      <c r="Y181" s="138">
        <f t="shared" si="66"/>
        <v>343100</v>
      </c>
      <c r="Z181" s="138">
        <f t="shared" si="66"/>
        <v>-759200</v>
      </c>
      <c r="AA181" s="138">
        <f t="shared" si="66"/>
        <v>2197300</v>
      </c>
      <c r="AB181" s="138">
        <f t="shared" si="66"/>
        <v>11671000</v>
      </c>
      <c r="AE181" s="611"/>
      <c r="AF181" s="611"/>
      <c r="AG181" s="610"/>
      <c r="AH181" s="610"/>
      <c r="AI181" s="610"/>
      <c r="AJ181" s="610"/>
      <c r="AK181" s="610"/>
      <c r="AL181" s="610"/>
      <c r="AM181" s="610"/>
      <c r="AN181" s="610"/>
      <c r="AO181" s="610"/>
      <c r="AP181" s="610"/>
      <c r="AQ181" s="610"/>
      <c r="AR181" s="610"/>
      <c r="AS181" s="610"/>
      <c r="AT181" s="610"/>
      <c r="AU181" s="610"/>
      <c r="AV181" s="610"/>
      <c r="AW181" s="610"/>
      <c r="AX181" s="610"/>
      <c r="AY181" s="610"/>
      <c r="AZ181" s="610"/>
      <c r="BA181" s="610"/>
      <c r="BB181" s="610"/>
      <c r="BC181" s="610"/>
      <c r="BD181" s="610"/>
      <c r="BE181" s="610"/>
      <c r="BF181" s="610"/>
      <c r="BG181" s="610"/>
      <c r="BH181" s="610"/>
      <c r="BI181" s="610"/>
      <c r="BJ181" s="610"/>
      <c r="BK181" s="610"/>
      <c r="BL181" s="610"/>
      <c r="BM181" s="610"/>
      <c r="BN181" s="610"/>
      <c r="BO181" s="610"/>
      <c r="BP181" s="610"/>
      <c r="BQ181" s="610"/>
      <c r="BR181" s="610"/>
      <c r="BS181" s="610"/>
      <c r="BT181" s="610"/>
      <c r="BU181" s="610"/>
      <c r="BV181" s="610"/>
      <c r="BW181" s="610"/>
      <c r="BX181" s="610"/>
      <c r="BY181" s="610"/>
      <c r="BZ181" s="610"/>
      <c r="CA181" s="610"/>
      <c r="CB181" s="610"/>
      <c r="CC181" s="610"/>
      <c r="CD181" s="610"/>
      <c r="CE181" s="610"/>
      <c r="CF181" s="610"/>
      <c r="CG181" s="610"/>
      <c r="CH181" s="610"/>
      <c r="CI181" s="610"/>
      <c r="CJ181" s="610"/>
      <c r="CK181" s="610"/>
      <c r="CL181" s="610"/>
      <c r="CM181" s="610"/>
      <c r="CN181" s="610"/>
      <c r="CO181" s="610"/>
      <c r="CP181" s="610"/>
      <c r="CQ181" s="610"/>
      <c r="CR181" s="610"/>
      <c r="CS181" s="610"/>
      <c r="CT181" s="610"/>
      <c r="CU181" s="610"/>
      <c r="CV181" s="610"/>
      <c r="CW181" s="610"/>
      <c r="CX181" s="610"/>
      <c r="CY181" s="610"/>
      <c r="CZ181" s="610"/>
      <c r="DA181" s="610"/>
      <c r="DB181" s="610"/>
      <c r="DC181" s="610"/>
      <c r="DD181" s="610"/>
      <c r="DE181" s="610"/>
      <c r="DF181" s="610"/>
      <c r="DG181" s="610"/>
      <c r="DH181" s="610"/>
      <c r="DI181" s="610"/>
      <c r="DJ181" s="610"/>
      <c r="DK181" s="610"/>
      <c r="DL181" s="610"/>
      <c r="DM181" s="610"/>
      <c r="DN181" s="610"/>
      <c r="DO181" s="610"/>
      <c r="DP181" s="610"/>
      <c r="DQ181" s="610"/>
      <c r="DR181" s="610"/>
      <c r="DS181" s="610"/>
      <c r="DT181" s="610"/>
    </row>
    <row r="182" spans="1:124">
      <c r="B182" s="52">
        <v>10317292.140000001</v>
      </c>
      <c r="C182" s="52">
        <v>7635866.375</v>
      </c>
      <c r="D182" s="52">
        <v>2681425.764</v>
      </c>
      <c r="F182" s="52">
        <v>1997</v>
      </c>
      <c r="G182" s="52">
        <v>13595250.908</v>
      </c>
      <c r="H182" s="52">
        <v>823072.24399999995</v>
      </c>
      <c r="I182" s="52">
        <v>-167998.81700000001</v>
      </c>
      <c r="J182" s="52">
        <v>708735.48100000003</v>
      </c>
      <c r="K182" s="52">
        <v>427771.94199999998</v>
      </c>
      <c r="L182" s="52">
        <v>434937.04599999997</v>
      </c>
      <c r="N182" s="52">
        <v>13595250.908</v>
      </c>
      <c r="AE182" s="611"/>
      <c r="AF182" s="611"/>
      <c r="AG182" s="610"/>
      <c r="AH182" s="610"/>
      <c r="AI182" s="610"/>
      <c r="AJ182" s="610"/>
      <c r="AK182" s="610"/>
      <c r="AL182" s="610"/>
      <c r="AM182" s="610"/>
      <c r="AN182" s="610"/>
      <c r="AO182" s="610"/>
      <c r="AP182" s="610"/>
      <c r="AQ182" s="610"/>
      <c r="AR182" s="610"/>
      <c r="AS182" s="610"/>
      <c r="AT182" s="610"/>
      <c r="AU182" s="610"/>
      <c r="AV182" s="610"/>
      <c r="AW182" s="610"/>
      <c r="AX182" s="610"/>
      <c r="AY182" s="610"/>
      <c r="AZ182" s="610"/>
      <c r="BA182" s="610"/>
      <c r="BB182" s="610"/>
      <c r="BC182" s="610"/>
      <c r="BD182" s="610"/>
      <c r="BE182" s="610"/>
      <c r="BF182" s="610"/>
      <c r="BG182" s="610"/>
      <c r="BH182" s="610"/>
      <c r="BI182" s="610"/>
      <c r="BJ182" s="610"/>
      <c r="BK182" s="610"/>
      <c r="BL182" s="610"/>
      <c r="BM182" s="610"/>
      <c r="BN182" s="610"/>
      <c r="BO182" s="610"/>
      <c r="BP182" s="610"/>
      <c r="BQ182" s="610"/>
      <c r="BR182" s="610"/>
      <c r="BS182" s="610"/>
      <c r="BT182" s="610"/>
      <c r="BU182" s="610"/>
      <c r="BV182" s="610"/>
      <c r="BW182" s="610"/>
      <c r="BX182" s="610"/>
      <c r="BY182" s="610"/>
      <c r="BZ182" s="610"/>
      <c r="CA182" s="610"/>
      <c r="CB182" s="610"/>
      <c r="CC182" s="610"/>
      <c r="CD182" s="610"/>
      <c r="CE182" s="610"/>
      <c r="CF182" s="610"/>
      <c r="CG182" s="610"/>
      <c r="CH182" s="610"/>
      <c r="CI182" s="610"/>
      <c r="CJ182" s="610"/>
      <c r="CK182" s="610"/>
      <c r="CL182" s="610"/>
      <c r="CM182" s="610"/>
      <c r="CN182" s="610"/>
      <c r="CO182" s="610"/>
      <c r="CP182" s="610"/>
      <c r="CQ182" s="610"/>
      <c r="CR182" s="610"/>
      <c r="CS182" s="610"/>
      <c r="CT182" s="610"/>
      <c r="CU182" s="610"/>
      <c r="CV182" s="610"/>
      <c r="CW182" s="610"/>
      <c r="CX182" s="610"/>
      <c r="CY182" s="610"/>
      <c r="CZ182" s="610"/>
      <c r="DA182" s="610"/>
      <c r="DB182" s="610"/>
      <c r="DC182" s="610"/>
      <c r="DD182" s="610"/>
      <c r="DE182" s="610"/>
      <c r="DF182" s="610"/>
      <c r="DG182" s="610"/>
      <c r="DH182" s="610"/>
      <c r="DI182" s="610"/>
      <c r="DJ182" s="610"/>
      <c r="DK182" s="610"/>
      <c r="DL182" s="610"/>
      <c r="DM182" s="610"/>
      <c r="DN182" s="610"/>
      <c r="DO182" s="610"/>
      <c r="DP182" s="610"/>
      <c r="DQ182" s="610"/>
      <c r="DR182" s="610"/>
      <c r="DS182" s="610"/>
      <c r="DT182" s="610"/>
    </row>
    <row r="183" spans="1:124">
      <c r="B183" s="52">
        <v>8748896.6500000004</v>
      </c>
      <c r="C183" s="52">
        <v>6436702.4060000004</v>
      </c>
      <c r="D183" s="52">
        <v>2312194.2439999999</v>
      </c>
      <c r="F183" s="52">
        <v>1996</v>
      </c>
      <c r="G183" s="52">
        <v>12255986.291999999</v>
      </c>
      <c r="H183" s="52">
        <v>696996.90700000001</v>
      </c>
      <c r="I183" s="52">
        <v>-157327.386</v>
      </c>
      <c r="J183" s="52">
        <v>503234.20600000001</v>
      </c>
      <c r="K183" s="52">
        <v>315569.46600000001</v>
      </c>
      <c r="L183" s="52">
        <v>314807.22100000002</v>
      </c>
      <c r="N183" s="52">
        <v>12255986.291999999</v>
      </c>
      <c r="AE183" s="611"/>
      <c r="AF183" s="611"/>
      <c r="AG183" s="610"/>
      <c r="AH183" s="610"/>
      <c r="AI183" s="610"/>
      <c r="AJ183" s="610"/>
      <c r="AK183" s="610"/>
      <c r="AL183" s="610"/>
      <c r="AM183" s="610"/>
      <c r="AN183" s="610"/>
      <c r="AO183" s="610"/>
      <c r="AP183" s="610"/>
      <c r="AQ183" s="610"/>
      <c r="AR183" s="610"/>
      <c r="AS183" s="610"/>
      <c r="AT183" s="610"/>
      <c r="AU183" s="610"/>
      <c r="AV183" s="610"/>
      <c r="AW183" s="610"/>
      <c r="AX183" s="610"/>
      <c r="AY183" s="610"/>
      <c r="AZ183" s="610"/>
      <c r="BA183" s="610"/>
      <c r="BB183" s="610"/>
      <c r="BC183" s="610"/>
      <c r="BD183" s="610"/>
      <c r="BE183" s="610"/>
      <c r="BF183" s="610"/>
      <c r="BG183" s="610"/>
      <c r="BH183" s="610"/>
      <c r="BI183" s="610"/>
      <c r="BJ183" s="610"/>
      <c r="BK183" s="610"/>
      <c r="BL183" s="610"/>
      <c r="BM183" s="610"/>
      <c r="BN183" s="610"/>
      <c r="BO183" s="610"/>
      <c r="BP183" s="610"/>
      <c r="BQ183" s="610"/>
      <c r="BR183" s="610"/>
      <c r="BS183" s="610"/>
      <c r="BT183" s="610"/>
      <c r="BU183" s="610"/>
      <c r="BV183" s="610"/>
      <c r="BW183" s="610"/>
      <c r="BX183" s="610"/>
      <c r="BY183" s="610"/>
      <c r="BZ183" s="610"/>
      <c r="CA183" s="610"/>
      <c r="CB183" s="610"/>
      <c r="CC183" s="610"/>
      <c r="CD183" s="610"/>
      <c r="CE183" s="610"/>
      <c r="CF183" s="610"/>
      <c r="CG183" s="610"/>
      <c r="CH183" s="610"/>
      <c r="CI183" s="610"/>
      <c r="CJ183" s="610"/>
      <c r="CK183" s="610"/>
      <c r="CL183" s="610"/>
      <c r="CM183" s="610"/>
      <c r="CN183" s="610"/>
      <c r="CO183" s="610"/>
      <c r="CP183" s="610"/>
      <c r="CQ183" s="610"/>
      <c r="CR183" s="610"/>
      <c r="CS183" s="610"/>
      <c r="CT183" s="610"/>
      <c r="CU183" s="610"/>
      <c r="CV183" s="610"/>
      <c r="CW183" s="610"/>
      <c r="CX183" s="610"/>
      <c r="CY183" s="610"/>
      <c r="CZ183" s="610"/>
      <c r="DA183" s="610"/>
      <c r="DB183" s="610"/>
      <c r="DC183" s="610"/>
      <c r="DD183" s="610"/>
      <c r="DE183" s="610"/>
      <c r="DF183" s="610"/>
      <c r="DG183" s="610"/>
      <c r="DH183" s="610"/>
      <c r="DI183" s="610"/>
      <c r="DJ183" s="610"/>
      <c r="DK183" s="610"/>
      <c r="DL183" s="610"/>
      <c r="DM183" s="610"/>
      <c r="DN183" s="610"/>
      <c r="DO183" s="610"/>
      <c r="DP183" s="610"/>
      <c r="DQ183" s="610"/>
      <c r="DR183" s="610"/>
      <c r="DS183" s="610"/>
      <c r="DT183" s="610"/>
    </row>
    <row r="184" spans="1:124" ht="15.75">
      <c r="B184" s="52">
        <v>8334540.2209999999</v>
      </c>
      <c r="C184" s="52">
        <v>6272057.4670000002</v>
      </c>
      <c r="D184" s="52">
        <v>2062482.754</v>
      </c>
      <c r="F184" s="52">
        <v>1995</v>
      </c>
      <c r="G184" s="52">
        <v>12003073.372</v>
      </c>
      <c r="H184" s="52">
        <v>660714.04099999997</v>
      </c>
      <c r="I184" s="52">
        <v>-191933.31299999999</v>
      </c>
      <c r="J184" s="52">
        <v>442711.946</v>
      </c>
      <c r="K184" s="52">
        <v>236143.52799999999</v>
      </c>
      <c r="L184" s="52">
        <v>231112.71</v>
      </c>
      <c r="N184" s="52">
        <v>12003073.372</v>
      </c>
      <c r="U184" s="52" t="s">
        <v>31</v>
      </c>
      <c r="V184" s="52" t="s">
        <v>33</v>
      </c>
      <c r="W184" s="234" t="s">
        <v>78</v>
      </c>
      <c r="AE184" s="611"/>
      <c r="AF184" s="611"/>
      <c r="AG184" s="610"/>
      <c r="AH184" s="610"/>
      <c r="AI184" s="610"/>
      <c r="AJ184" s="610"/>
      <c r="AK184" s="610"/>
      <c r="AL184" s="610"/>
      <c r="AM184" s="610"/>
      <c r="AN184" s="610"/>
      <c r="AO184" s="610"/>
      <c r="AP184" s="610"/>
      <c r="AQ184" s="610"/>
      <c r="AR184" s="610"/>
      <c r="AS184" s="610"/>
      <c r="AT184" s="610"/>
      <c r="AU184" s="610"/>
      <c r="AV184" s="610"/>
      <c r="AW184" s="610"/>
      <c r="AX184" s="610"/>
      <c r="AY184" s="610"/>
      <c r="AZ184" s="610"/>
      <c r="BA184" s="610"/>
      <c r="BB184" s="610"/>
      <c r="BC184" s="610"/>
      <c r="BD184" s="610"/>
      <c r="BE184" s="610"/>
      <c r="BF184" s="610"/>
      <c r="BG184" s="610"/>
      <c r="BH184" s="610"/>
      <c r="BI184" s="610"/>
      <c r="BJ184" s="610"/>
      <c r="BK184" s="610"/>
      <c r="BL184" s="610"/>
      <c r="BM184" s="610"/>
      <c r="BN184" s="610"/>
      <c r="BO184" s="610"/>
      <c r="BP184" s="610"/>
      <c r="BQ184" s="610"/>
      <c r="BR184" s="610"/>
      <c r="BS184" s="610"/>
      <c r="BT184" s="610"/>
      <c r="BU184" s="610"/>
      <c r="BV184" s="610"/>
      <c r="BW184" s="610"/>
      <c r="BX184" s="610"/>
      <c r="BY184" s="610"/>
      <c r="BZ184" s="610"/>
      <c r="CA184" s="610"/>
      <c r="CB184" s="610"/>
      <c r="CC184" s="610"/>
      <c r="CD184" s="610"/>
      <c r="CE184" s="610"/>
      <c r="CF184" s="610"/>
      <c r="CG184" s="610"/>
      <c r="CH184" s="610"/>
      <c r="CI184" s="610"/>
      <c r="CJ184" s="610"/>
      <c r="CK184" s="610"/>
      <c r="CL184" s="610"/>
      <c r="CM184" s="610"/>
      <c r="CN184" s="610"/>
      <c r="CO184" s="610"/>
      <c r="CP184" s="610"/>
      <c r="CQ184" s="610"/>
      <c r="CR184" s="610"/>
      <c r="CS184" s="610"/>
      <c r="CT184" s="610"/>
      <c r="CU184" s="610"/>
      <c r="CV184" s="610"/>
      <c r="CW184" s="610"/>
      <c r="CX184" s="610"/>
      <c r="CY184" s="610"/>
      <c r="CZ184" s="610"/>
      <c r="DA184" s="610"/>
      <c r="DB184" s="610"/>
      <c r="DC184" s="610"/>
      <c r="DD184" s="610"/>
      <c r="DE184" s="610"/>
      <c r="DF184" s="610"/>
      <c r="DG184" s="610"/>
      <c r="DH184" s="610"/>
      <c r="DI184" s="610"/>
      <c r="DJ184" s="610"/>
      <c r="DK184" s="610"/>
      <c r="DL184" s="610"/>
      <c r="DM184" s="610"/>
      <c r="DN184" s="610"/>
      <c r="DO184" s="610"/>
      <c r="DP184" s="610"/>
      <c r="DQ184" s="610"/>
      <c r="DR184" s="610"/>
      <c r="DS184" s="610"/>
      <c r="DT184" s="610"/>
    </row>
    <row r="185" spans="1:124">
      <c r="U185" s="138">
        <f>U181</f>
        <v>13101000</v>
      </c>
      <c r="V185" s="138">
        <f>AB181</f>
        <v>11671000</v>
      </c>
      <c r="W185" s="138">
        <f>AA181</f>
        <v>2197300</v>
      </c>
      <c r="AE185" s="611"/>
      <c r="AF185" s="611"/>
      <c r="AG185" s="610"/>
      <c r="AH185" s="610"/>
      <c r="AI185" s="610"/>
      <c r="AJ185" s="610"/>
      <c r="AK185" s="610"/>
      <c r="AL185" s="610"/>
      <c r="AM185" s="610"/>
      <c r="AN185" s="610"/>
      <c r="AO185" s="610"/>
      <c r="AP185" s="610"/>
      <c r="AQ185" s="610"/>
      <c r="AR185" s="610"/>
      <c r="AS185" s="610"/>
      <c r="AT185" s="610"/>
      <c r="AU185" s="610"/>
      <c r="AV185" s="610"/>
      <c r="AW185" s="610"/>
      <c r="AX185" s="610"/>
      <c r="AY185" s="610"/>
      <c r="AZ185" s="610"/>
      <c r="BA185" s="610"/>
      <c r="BB185" s="610"/>
      <c r="BC185" s="610"/>
      <c r="BD185" s="610"/>
      <c r="BE185" s="610"/>
      <c r="BF185" s="610"/>
      <c r="BG185" s="610"/>
      <c r="BH185" s="610"/>
      <c r="BI185" s="610"/>
      <c r="BJ185" s="610"/>
      <c r="BK185" s="610"/>
      <c r="BL185" s="610"/>
      <c r="BM185" s="610"/>
      <c r="BN185" s="610"/>
      <c r="BO185" s="610"/>
      <c r="BP185" s="610"/>
      <c r="BQ185" s="610"/>
      <c r="BR185" s="610"/>
      <c r="BS185" s="610"/>
      <c r="BT185" s="610"/>
      <c r="BU185" s="610"/>
      <c r="BV185" s="610"/>
      <c r="BW185" s="610"/>
      <c r="BX185" s="610"/>
      <c r="BY185" s="610"/>
      <c r="BZ185" s="610"/>
      <c r="CA185" s="610"/>
      <c r="CB185" s="610"/>
      <c r="CC185" s="610"/>
      <c r="CD185" s="610"/>
      <c r="CE185" s="610"/>
      <c r="CF185" s="610"/>
      <c r="CG185" s="610"/>
      <c r="CH185" s="610"/>
      <c r="CI185" s="610"/>
      <c r="CJ185" s="610"/>
      <c r="CK185" s="610"/>
      <c r="CL185" s="610"/>
      <c r="CM185" s="610"/>
      <c r="CN185" s="610"/>
      <c r="CO185" s="610"/>
      <c r="CP185" s="610"/>
      <c r="CQ185" s="610"/>
      <c r="CR185" s="610"/>
      <c r="CS185" s="610"/>
      <c r="CT185" s="610"/>
      <c r="CU185" s="610"/>
      <c r="CV185" s="610"/>
      <c r="CW185" s="610"/>
      <c r="CX185" s="610"/>
      <c r="CY185" s="610"/>
      <c r="CZ185" s="610"/>
      <c r="DA185" s="610"/>
      <c r="DB185" s="610"/>
      <c r="DC185" s="610"/>
      <c r="DD185" s="610"/>
      <c r="DE185" s="610"/>
      <c r="DF185" s="610"/>
      <c r="DG185" s="610"/>
      <c r="DH185" s="610"/>
      <c r="DI185" s="610"/>
      <c r="DJ185" s="610"/>
      <c r="DK185" s="610"/>
      <c r="DL185" s="610"/>
      <c r="DM185" s="610"/>
      <c r="DN185" s="610"/>
      <c r="DO185" s="610"/>
      <c r="DP185" s="610"/>
      <c r="DQ185" s="610"/>
      <c r="DR185" s="610"/>
      <c r="DS185" s="610"/>
      <c r="DT185" s="610"/>
    </row>
    <row r="186" spans="1:124">
      <c r="AE186" s="611"/>
      <c r="AF186" s="611"/>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10"/>
      <c r="BG186" s="610"/>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c r="CB186" s="610"/>
      <c r="CC186" s="610"/>
      <c r="CD186" s="610"/>
      <c r="CE186" s="610"/>
      <c r="CF186" s="610"/>
      <c r="CG186" s="610"/>
      <c r="CH186" s="610"/>
      <c r="CI186" s="610"/>
      <c r="CJ186" s="610"/>
      <c r="CK186" s="610"/>
      <c r="CL186" s="610"/>
      <c r="CM186" s="610"/>
      <c r="CN186" s="610"/>
      <c r="CO186" s="610"/>
      <c r="CP186" s="610"/>
      <c r="CQ186" s="610"/>
      <c r="CR186" s="610"/>
      <c r="CS186" s="610"/>
      <c r="CT186" s="610"/>
      <c r="CU186" s="610"/>
      <c r="CV186" s="610"/>
      <c r="CW186" s="610"/>
      <c r="CX186" s="610"/>
      <c r="CY186" s="610"/>
      <c r="CZ186" s="610"/>
      <c r="DA186" s="610"/>
      <c r="DB186" s="610"/>
      <c r="DC186" s="610"/>
      <c r="DD186" s="610"/>
      <c r="DE186" s="610"/>
      <c r="DF186" s="610"/>
      <c r="DG186" s="610"/>
      <c r="DH186" s="610"/>
      <c r="DI186" s="610"/>
      <c r="DJ186" s="610"/>
      <c r="DK186" s="610"/>
      <c r="DL186" s="610"/>
      <c r="DM186" s="610"/>
      <c r="DN186" s="610"/>
      <c r="DO186" s="610"/>
      <c r="DP186" s="610"/>
      <c r="DQ186" s="610"/>
      <c r="DR186" s="610"/>
      <c r="DS186" s="610"/>
      <c r="DT186" s="610"/>
    </row>
    <row r="187" spans="1:124">
      <c r="B187" s="52" t="s">
        <v>45</v>
      </c>
      <c r="C187" s="52" t="s">
        <v>79</v>
      </c>
      <c r="D187" s="52" t="s">
        <v>80</v>
      </c>
      <c r="N187" s="52" t="s">
        <v>81</v>
      </c>
    </row>
    <row r="188" spans="1:124">
      <c r="B188" s="138">
        <f>_xlfn.XLOOKUP($J$12,A149:A177,B156:B184,0,0)</f>
        <v>28005400</v>
      </c>
      <c r="C188" s="138">
        <f>_xlfn.XLOOKUP(J12,A149:A177,C156:C184,0,0)</f>
        <v>15970400</v>
      </c>
      <c r="D188" s="138">
        <f>_xlfn.XLOOKUP(J12,A149:A177,D156:D184,0,0)</f>
        <v>12035000</v>
      </c>
      <c r="F188" s="139"/>
      <c r="G188" s="139"/>
      <c r="H188" s="139"/>
      <c r="I188" s="139"/>
      <c r="J188" s="139"/>
      <c r="K188" s="139"/>
      <c r="N188" s="138">
        <f>_xlfn.XLOOKUP($J$12,$A$149:$A$177,N156:N184)</f>
        <v>13101000</v>
      </c>
    </row>
    <row r="190" spans="1:124" ht="15" customHeight="1"/>
    <row r="191" spans="1:124" ht="15" customHeight="1"/>
    <row r="192" spans="1:124" ht="15" customHeight="1"/>
    <row r="197" spans="4:14" ht="15.75">
      <c r="D197" s="234"/>
      <c r="E197" s="234"/>
      <c r="F197" s="234"/>
      <c r="G197" s="234"/>
      <c r="H197" s="234"/>
      <c r="I197" s="234"/>
      <c r="J197" s="234"/>
      <c r="K197" s="234"/>
      <c r="L197" s="234"/>
      <c r="M197" s="234"/>
      <c r="N197" s="234"/>
    </row>
  </sheetData>
  <mergeCells count="203">
    <mergeCell ref="C13:G13"/>
    <mergeCell ref="J46:N46"/>
    <mergeCell ref="B52:D52"/>
    <mergeCell ref="B53:D53"/>
    <mergeCell ref="B54:D54"/>
    <mergeCell ref="B55:D55"/>
    <mergeCell ref="B56:D56"/>
    <mergeCell ref="B57:D57"/>
    <mergeCell ref="B47:D47"/>
    <mergeCell ref="P47:R47"/>
    <mergeCell ref="B48:D48"/>
    <mergeCell ref="B49:D49"/>
    <mergeCell ref="B50:D50"/>
    <mergeCell ref="B51:D51"/>
    <mergeCell ref="B70:D70"/>
    <mergeCell ref="B96:D96"/>
    <mergeCell ref="B125:D125"/>
    <mergeCell ref="AE181:AF181"/>
    <mergeCell ref="AG181:AJ181"/>
    <mergeCell ref="AK181:AM181"/>
    <mergeCell ref="B58:D58"/>
    <mergeCell ref="B65:D65"/>
    <mergeCell ref="B66:D66"/>
    <mergeCell ref="B67:D67"/>
    <mergeCell ref="B68:D68"/>
    <mergeCell ref="B69:D69"/>
    <mergeCell ref="CM181:CO181"/>
    <mergeCell ref="CP181:CR181"/>
    <mergeCell ref="BI181:BK181"/>
    <mergeCell ref="BL181:BN181"/>
    <mergeCell ref="BO181:BQ181"/>
    <mergeCell ref="BR181:BT181"/>
    <mergeCell ref="BU181:BW181"/>
    <mergeCell ref="BX181:BZ181"/>
    <mergeCell ref="AN181:AQ181"/>
    <mergeCell ref="AR181:AT181"/>
    <mergeCell ref="AU181:AY181"/>
    <mergeCell ref="AZ181:BB181"/>
    <mergeCell ref="BC181:BE181"/>
    <mergeCell ref="BF181:BH181"/>
    <mergeCell ref="BI182:BK182"/>
    <mergeCell ref="BL182:BN182"/>
    <mergeCell ref="BO182:BQ182"/>
    <mergeCell ref="BR182:BT182"/>
    <mergeCell ref="DK181:DM181"/>
    <mergeCell ref="DN181:DP181"/>
    <mergeCell ref="DQ181:DT181"/>
    <mergeCell ref="AE182:AF182"/>
    <mergeCell ref="AG182:AJ182"/>
    <mergeCell ref="AK182:AM182"/>
    <mergeCell ref="AN182:AQ182"/>
    <mergeCell ref="AR182:AT182"/>
    <mergeCell ref="AU182:AY182"/>
    <mergeCell ref="AZ182:BB182"/>
    <mergeCell ref="CS181:CU181"/>
    <mergeCell ref="CV181:CX181"/>
    <mergeCell ref="CY181:DA181"/>
    <mergeCell ref="DB181:DD181"/>
    <mergeCell ref="DE181:DG181"/>
    <mergeCell ref="DH181:DJ181"/>
    <mergeCell ref="CA181:CC181"/>
    <mergeCell ref="CD181:CF181"/>
    <mergeCell ref="CG181:CI181"/>
    <mergeCell ref="CJ181:CL181"/>
    <mergeCell ref="DE182:DG182"/>
    <mergeCell ref="DH182:DJ182"/>
    <mergeCell ref="DK182:DM182"/>
    <mergeCell ref="DN182:DP182"/>
    <mergeCell ref="DQ182:DT182"/>
    <mergeCell ref="AE183:AF183"/>
    <mergeCell ref="AG183:AJ183"/>
    <mergeCell ref="AK183:AM183"/>
    <mergeCell ref="AN183:AQ183"/>
    <mergeCell ref="AR183:AT183"/>
    <mergeCell ref="CM182:CO182"/>
    <mergeCell ref="CP182:CR182"/>
    <mergeCell ref="CS182:CU182"/>
    <mergeCell ref="CV182:CX182"/>
    <mergeCell ref="CY182:DA182"/>
    <mergeCell ref="DB182:DD182"/>
    <mergeCell ref="BU182:BW182"/>
    <mergeCell ref="BX182:BZ182"/>
    <mergeCell ref="CA182:CC182"/>
    <mergeCell ref="CD182:CF182"/>
    <mergeCell ref="CG182:CI182"/>
    <mergeCell ref="CJ182:CL182"/>
    <mergeCell ref="BC182:BE182"/>
    <mergeCell ref="BF182:BH182"/>
    <mergeCell ref="BX183:BZ183"/>
    <mergeCell ref="CA183:CC183"/>
    <mergeCell ref="CD183:CF183"/>
    <mergeCell ref="AU183:AY183"/>
    <mergeCell ref="AZ183:BB183"/>
    <mergeCell ref="BC183:BE183"/>
    <mergeCell ref="BF183:BH183"/>
    <mergeCell ref="BI183:BK183"/>
    <mergeCell ref="BL183:BN183"/>
    <mergeCell ref="AE184:AF184"/>
    <mergeCell ref="AG184:AJ184"/>
    <mergeCell ref="AK184:AM184"/>
    <mergeCell ref="AN184:AQ184"/>
    <mergeCell ref="AR184:AT184"/>
    <mergeCell ref="AU184:AY184"/>
    <mergeCell ref="AZ184:BB184"/>
    <mergeCell ref="BC184:BE184"/>
    <mergeCell ref="BF184:BH184"/>
    <mergeCell ref="CM184:CO184"/>
    <mergeCell ref="CP184:CR184"/>
    <mergeCell ref="BI184:BK184"/>
    <mergeCell ref="BL184:BN184"/>
    <mergeCell ref="BO184:BQ184"/>
    <mergeCell ref="BR184:BT184"/>
    <mergeCell ref="BU184:BW184"/>
    <mergeCell ref="BX184:BZ184"/>
    <mergeCell ref="DQ183:DT183"/>
    <mergeCell ref="CY183:DA183"/>
    <mergeCell ref="DB183:DD183"/>
    <mergeCell ref="DE183:DG183"/>
    <mergeCell ref="DH183:DJ183"/>
    <mergeCell ref="DK183:DM183"/>
    <mergeCell ref="DN183:DP183"/>
    <mergeCell ref="CG183:CI183"/>
    <mergeCell ref="CJ183:CL183"/>
    <mergeCell ref="CM183:CO183"/>
    <mergeCell ref="CP183:CR183"/>
    <mergeCell ref="CS183:CU183"/>
    <mergeCell ref="CV183:CX183"/>
    <mergeCell ref="BO183:BQ183"/>
    <mergeCell ref="BR183:BT183"/>
    <mergeCell ref="BU183:BW183"/>
    <mergeCell ref="BI185:BK185"/>
    <mergeCell ref="BL185:BN185"/>
    <mergeCell ref="BO185:BQ185"/>
    <mergeCell ref="BR185:BT185"/>
    <mergeCell ref="DK184:DM184"/>
    <mergeCell ref="DN184:DP184"/>
    <mergeCell ref="DQ184:DT184"/>
    <mergeCell ref="AE185:AF185"/>
    <mergeCell ref="AG185:AJ185"/>
    <mergeCell ref="AK185:AM185"/>
    <mergeCell ref="AN185:AQ185"/>
    <mergeCell ref="AR185:AT185"/>
    <mergeCell ref="AU185:AY185"/>
    <mergeCell ref="AZ185:BB185"/>
    <mergeCell ref="CS184:CU184"/>
    <mergeCell ref="CV184:CX184"/>
    <mergeCell ref="CY184:DA184"/>
    <mergeCell ref="DB184:DD184"/>
    <mergeCell ref="DE184:DG184"/>
    <mergeCell ref="DH184:DJ184"/>
    <mergeCell ref="CA184:CC184"/>
    <mergeCell ref="CD184:CF184"/>
    <mergeCell ref="CG184:CI184"/>
    <mergeCell ref="CJ184:CL184"/>
    <mergeCell ref="DE185:DG185"/>
    <mergeCell ref="DH185:DJ185"/>
    <mergeCell ref="DK185:DM185"/>
    <mergeCell ref="DN185:DP185"/>
    <mergeCell ref="DQ185:DT185"/>
    <mergeCell ref="AE186:AF186"/>
    <mergeCell ref="AG186:AJ186"/>
    <mergeCell ref="AK186:AM186"/>
    <mergeCell ref="AN186:AQ186"/>
    <mergeCell ref="AR186:AT186"/>
    <mergeCell ref="CM185:CO185"/>
    <mergeCell ref="CP185:CR185"/>
    <mergeCell ref="CS185:CU185"/>
    <mergeCell ref="CV185:CX185"/>
    <mergeCell ref="CY185:DA185"/>
    <mergeCell ref="DB185:DD185"/>
    <mergeCell ref="BU185:BW185"/>
    <mergeCell ref="BX185:BZ185"/>
    <mergeCell ref="CA185:CC185"/>
    <mergeCell ref="CD185:CF185"/>
    <mergeCell ref="CG185:CI185"/>
    <mergeCell ref="CJ185:CL185"/>
    <mergeCell ref="BC185:BE185"/>
    <mergeCell ref="BF185:BH185"/>
    <mergeCell ref="BO186:BQ186"/>
    <mergeCell ref="BR186:BT186"/>
    <mergeCell ref="BU186:BW186"/>
    <mergeCell ref="BX186:BZ186"/>
    <mergeCell ref="CA186:CC186"/>
    <mergeCell ref="CD186:CF186"/>
    <mergeCell ref="AU186:AY186"/>
    <mergeCell ref="AZ186:BB186"/>
    <mergeCell ref="BC186:BE186"/>
    <mergeCell ref="BF186:BH186"/>
    <mergeCell ref="BI186:BK186"/>
    <mergeCell ref="BL186:BN186"/>
    <mergeCell ref="DQ186:DT186"/>
    <mergeCell ref="CY186:DA186"/>
    <mergeCell ref="DB186:DD186"/>
    <mergeCell ref="DE186:DG186"/>
    <mergeCell ref="DH186:DJ186"/>
    <mergeCell ref="DK186:DM186"/>
    <mergeCell ref="DN186:DP186"/>
    <mergeCell ref="CG186:CI186"/>
    <mergeCell ref="CJ186:CL186"/>
    <mergeCell ref="CM186:CO186"/>
    <mergeCell ref="CP186:CR186"/>
    <mergeCell ref="CS186:CU186"/>
    <mergeCell ref="CV186:CX186"/>
  </mergeCells>
  <dataValidations count="3">
    <dataValidation type="list" allowBlank="1" showInputMessage="1" showErrorMessage="1" sqref="A8" xr:uid="{78293B80-C231-4EF9-8057-C081856896A4}">
      <formula1>#REF!</formula1>
    </dataValidation>
    <dataValidation type="list" allowBlank="1" showInputMessage="1" showErrorMessage="1" sqref="J12" xr:uid="{6FB0BBE4-1A70-4B37-8ED7-18790B707D29}">
      <formula1>$A$149:$A$177</formula1>
    </dataValidation>
    <dataValidation type="list" allowBlank="1" showInputMessage="1" showErrorMessage="1" sqref="C15:G41" xr:uid="{15FCC24E-C06F-4558-A91C-D74F51AEDC40}">
      <formula1>$BW$22:$BW$52</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D57AF-A9C3-4B84-A9E8-9BF1C1515B1B}">
  <dimension ref="A1:I1295"/>
  <sheetViews>
    <sheetView workbookViewId="0">
      <selection activeCell="I35" sqref="I35"/>
    </sheetView>
  </sheetViews>
  <sheetFormatPr defaultRowHeight="15"/>
  <sheetData>
    <row r="1" spans="1:9">
      <c r="A1" t="s">
        <v>86</v>
      </c>
    </row>
    <row r="2" spans="1:9" ht="15.75" thickBot="1"/>
    <row r="3" spans="1:9">
      <c r="A3" s="578" t="s">
        <v>87</v>
      </c>
      <c r="B3" s="578"/>
    </row>
    <row r="4" spans="1:9">
      <c r="A4" t="s">
        <v>88</v>
      </c>
      <c r="B4">
        <v>0.72837095073658042</v>
      </c>
    </row>
    <row r="5" spans="1:9">
      <c r="A5" t="s">
        <v>89</v>
      </c>
      <c r="B5">
        <v>0.53052424187691005</v>
      </c>
    </row>
    <row r="6" spans="1:9">
      <c r="A6" t="s">
        <v>90</v>
      </c>
      <c r="B6">
        <v>0.53015428462070591</v>
      </c>
    </row>
    <row r="7" spans="1:9">
      <c r="A7" t="s">
        <v>91</v>
      </c>
      <c r="B7">
        <v>1.4083537435334031E-2</v>
      </c>
    </row>
    <row r="8" spans="1:9" ht="15.75" thickBot="1">
      <c r="A8" s="576" t="s">
        <v>92</v>
      </c>
      <c r="B8" s="576">
        <v>1271</v>
      </c>
    </row>
    <row r="10" spans="1:9" ht="15.75" thickBot="1">
      <c r="A10" t="s">
        <v>93</v>
      </c>
    </row>
    <row r="11" spans="1:9">
      <c r="A11" s="577"/>
      <c r="B11" s="577" t="s">
        <v>94</v>
      </c>
      <c r="C11" s="577" t="s">
        <v>95</v>
      </c>
      <c r="D11" s="577" t="s">
        <v>96</v>
      </c>
      <c r="E11" s="577" t="s">
        <v>97</v>
      </c>
      <c r="F11" s="577" t="s">
        <v>98</v>
      </c>
    </row>
    <row r="12" spans="1:9">
      <c r="A12" t="s">
        <v>99</v>
      </c>
      <c r="B12">
        <v>1</v>
      </c>
      <c r="C12">
        <v>0.28443117056268841</v>
      </c>
      <c r="D12">
        <v>0.28443117056268841</v>
      </c>
      <c r="E12">
        <v>1434.014965188652</v>
      </c>
      <c r="F12">
        <v>1.3366780323417185E-210</v>
      </c>
    </row>
    <row r="13" spans="1:9">
      <c r="A13" t="s">
        <v>100</v>
      </c>
      <c r="B13">
        <v>1269</v>
      </c>
      <c r="C13">
        <v>0.25170110787272548</v>
      </c>
      <c r="D13">
        <v>1.9834602669245506E-4</v>
      </c>
    </row>
    <row r="14" spans="1:9" ht="15.75" thickBot="1">
      <c r="A14" s="576" t="s">
        <v>101</v>
      </c>
      <c r="B14" s="576">
        <v>1270</v>
      </c>
      <c r="C14" s="576">
        <v>0.53613227843541389</v>
      </c>
      <c r="D14" s="576"/>
      <c r="E14" s="576"/>
      <c r="F14" s="576"/>
    </row>
    <row r="15" spans="1:9" ht="15.75" thickBot="1"/>
    <row r="16" spans="1:9">
      <c r="A16" s="577"/>
      <c r="B16" s="577" t="s">
        <v>102</v>
      </c>
      <c r="C16" s="577" t="s">
        <v>91</v>
      </c>
      <c r="D16" s="577" t="s">
        <v>103</v>
      </c>
      <c r="E16" s="577" t="s">
        <v>104</v>
      </c>
      <c r="F16" s="577" t="s">
        <v>105</v>
      </c>
      <c r="G16" s="577" t="s">
        <v>106</v>
      </c>
      <c r="H16" s="577" t="s">
        <v>107</v>
      </c>
      <c r="I16" s="577" t="s">
        <v>108</v>
      </c>
    </row>
    <row r="17" spans="1:9">
      <c r="A17" t="s">
        <v>109</v>
      </c>
      <c r="B17">
        <v>-3.0069049901776726E-4</v>
      </c>
      <c r="C17">
        <v>3.9530001804780849E-4</v>
      </c>
      <c r="D17">
        <v>-0.76066401540462636</v>
      </c>
      <c r="E17">
        <v>0.44699908344221517</v>
      </c>
      <c r="F17">
        <v>-1.0762039654942253E-3</v>
      </c>
      <c r="G17">
        <v>4.748229674586907E-4</v>
      </c>
      <c r="H17">
        <v>-1.0762039654942253E-3</v>
      </c>
      <c r="I17">
        <v>4.748229674586907E-4</v>
      </c>
    </row>
    <row r="18" spans="1:9" ht="15.75" thickBot="1">
      <c r="A18" s="576" t="s">
        <v>110</v>
      </c>
      <c r="B18" s="576">
        <v>1.1549090587773279</v>
      </c>
      <c r="C18" s="576">
        <v>3.0497970924245266E-2</v>
      </c>
      <c r="D18" s="576">
        <v>37.868390052769008</v>
      </c>
      <c r="E18" s="576">
        <v>1.3366780323408058E-210</v>
      </c>
      <c r="F18" s="576">
        <v>1.0950770677018831</v>
      </c>
      <c r="G18" s="576">
        <v>1.2147410498527726</v>
      </c>
      <c r="H18" s="576">
        <v>1.0950770677018831</v>
      </c>
      <c r="I18" s="576">
        <v>1.2147410498527726</v>
      </c>
    </row>
    <row r="22" spans="1:9">
      <c r="A22" t="s">
        <v>111</v>
      </c>
      <c r="F22" t="s">
        <v>112</v>
      </c>
    </row>
    <row r="23" spans="1:9" ht="15.75" thickBot="1"/>
    <row r="24" spans="1:9">
      <c r="A24" s="577" t="s">
        <v>113</v>
      </c>
      <c r="B24" s="577" t="s">
        <v>114</v>
      </c>
      <c r="C24" s="577" t="s">
        <v>115</v>
      </c>
      <c r="D24" s="577" t="s">
        <v>116</v>
      </c>
      <c r="F24" s="577" t="s">
        <v>117</v>
      </c>
      <c r="G24" s="577" t="s">
        <v>118</v>
      </c>
    </row>
    <row r="25" spans="1:9">
      <c r="A25">
        <v>1</v>
      </c>
      <c r="B25">
        <v>9.2852967034749592E-4</v>
      </c>
      <c r="C25">
        <v>2.086545706537006E-3</v>
      </c>
      <c r="D25">
        <v>0.14821330764734106</v>
      </c>
      <c r="F25">
        <v>3.9339103068450038E-2</v>
      </c>
      <c r="G25">
        <v>-0.12480109115708116</v>
      </c>
    </row>
    <row r="26" spans="1:9">
      <c r="A26">
        <v>2</v>
      </c>
      <c r="B26">
        <v>-5.892340339449363E-3</v>
      </c>
      <c r="C26">
        <v>-3.56510117374136E-3</v>
      </c>
      <c r="D26">
        <v>-0.25323933015327577</v>
      </c>
      <c r="F26">
        <v>0.11801730920535011</v>
      </c>
      <c r="G26">
        <v>-9.2504876010030657E-2</v>
      </c>
    </row>
    <row r="27" spans="1:9">
      <c r="A27">
        <v>3</v>
      </c>
      <c r="B27">
        <v>1.5707268947562375E-4</v>
      </c>
      <c r="C27">
        <v>9.8982314834755725E-3</v>
      </c>
      <c r="D27">
        <v>0.7030996845306553</v>
      </c>
      <c r="F27">
        <v>0.19669551534225019</v>
      </c>
      <c r="G27">
        <v>-7.9153605015673922E-2</v>
      </c>
    </row>
    <row r="28" spans="1:9">
      <c r="A28">
        <v>4</v>
      </c>
      <c r="B28">
        <v>-6.9423269354531398E-4</v>
      </c>
      <c r="C28">
        <v>-7.2858171817663311E-3</v>
      </c>
      <c r="D28">
        <v>-0.5175324269390813</v>
      </c>
      <c r="F28">
        <v>0.27537372147915029</v>
      </c>
      <c r="G28">
        <v>-7.7680140597539582E-2</v>
      </c>
    </row>
    <row r="29" spans="1:9">
      <c r="A29">
        <v>5</v>
      </c>
      <c r="B29">
        <v>-2.1327844165579708E-3</v>
      </c>
      <c r="C29">
        <v>-1.7187342753899309E-2</v>
      </c>
      <c r="D29">
        <v>-1.2208661000059418</v>
      </c>
      <c r="F29">
        <v>0.35405192761605031</v>
      </c>
      <c r="G29">
        <v>-7.5993331480966875E-2</v>
      </c>
    </row>
    <row r="30" spans="1:9">
      <c r="A30">
        <v>6</v>
      </c>
      <c r="B30">
        <v>1.0349456877587022E-3</v>
      </c>
      <c r="C30">
        <v>6.3560373129803354E-3</v>
      </c>
      <c r="D30">
        <v>0.45148750431651558</v>
      </c>
      <c r="F30">
        <v>0.43273013375295044</v>
      </c>
      <c r="G30">
        <v>-7.3774550255817695E-2</v>
      </c>
    </row>
    <row r="31" spans="1:9">
      <c r="A31">
        <v>7</v>
      </c>
      <c r="B31">
        <v>5.8583952419537038E-4</v>
      </c>
      <c r="C31">
        <v>-5.2449861647055184E-3</v>
      </c>
      <c r="D31">
        <v>-0.37256636439838242</v>
      </c>
      <c r="F31">
        <v>0.51140833988985046</v>
      </c>
      <c r="G31">
        <v>-6.6989302088639846E-2</v>
      </c>
    </row>
    <row r="32" spans="1:9">
      <c r="A32">
        <v>8</v>
      </c>
      <c r="B32">
        <v>-4.5649504545396818E-3</v>
      </c>
      <c r="C32">
        <v>-1.8434570388776009E-2</v>
      </c>
      <c r="D32">
        <v>-1.3094602451402204</v>
      </c>
      <c r="F32">
        <v>0.59008654602675059</v>
      </c>
      <c r="G32">
        <v>-6.331608770633157E-2</v>
      </c>
    </row>
    <row r="33" spans="1:7">
      <c r="A33">
        <v>9</v>
      </c>
      <c r="B33">
        <v>2.9098251233677184E-3</v>
      </c>
      <c r="C33">
        <v>-2.4475694790503301E-2</v>
      </c>
      <c r="D33">
        <v>-1.7385785849321154</v>
      </c>
      <c r="F33">
        <v>0.66876475216365061</v>
      </c>
      <c r="G33">
        <v>-5.8834802606362424E-2</v>
      </c>
    </row>
    <row r="34" spans="1:7">
      <c r="A34">
        <v>10</v>
      </c>
      <c r="B34">
        <v>6.5432990927392779E-3</v>
      </c>
      <c r="C34">
        <v>3.699877527125299E-2</v>
      </c>
      <c r="D34">
        <v>2.6281287990351521</v>
      </c>
      <c r="F34">
        <v>0.74744295830055063</v>
      </c>
      <c r="G34">
        <v>-5.5623973727421894E-2</v>
      </c>
    </row>
    <row r="35" spans="1:7">
      <c r="A35">
        <v>11</v>
      </c>
      <c r="B35">
        <v>-2.1883996935911547E-3</v>
      </c>
      <c r="C35">
        <v>-3.4063461103495491E-3</v>
      </c>
      <c r="D35">
        <v>-0.24196250406825551</v>
      </c>
      <c r="F35">
        <v>0.82612116443745076</v>
      </c>
      <c r="G35">
        <v>-5.403225806451617E-2</v>
      </c>
    </row>
    <row r="36" spans="1:7">
      <c r="A36">
        <v>12</v>
      </c>
      <c r="B36">
        <v>-1.5211285147632022E-3</v>
      </c>
      <c r="C36">
        <v>3.2267815362057458E-3</v>
      </c>
      <c r="D36">
        <v>0.22920751893336969</v>
      </c>
      <c r="F36">
        <v>0.90479937057435089</v>
      </c>
      <c r="G36">
        <v>-5.315029919042602E-2</v>
      </c>
    </row>
    <row r="37" spans="1:7">
      <c r="A37">
        <v>13</v>
      </c>
      <c r="B37">
        <v>3.5323576157569986E-3</v>
      </c>
      <c r="C37">
        <v>-1.3184867268266632E-2</v>
      </c>
      <c r="D37">
        <v>-0.93655882188378103</v>
      </c>
      <c r="F37">
        <v>0.98347757671125091</v>
      </c>
      <c r="G37">
        <v>-5.2933307854003298E-2</v>
      </c>
    </row>
    <row r="38" spans="1:7">
      <c r="A38">
        <v>14</v>
      </c>
      <c r="B38">
        <v>1.4939994729256577E-2</v>
      </c>
      <c r="C38">
        <v>1.2582941050559772E-2</v>
      </c>
      <c r="D38">
        <v>0.89380228153746244</v>
      </c>
      <c r="F38">
        <v>1.0621557828481509</v>
      </c>
      <c r="G38">
        <v>-5.118694362017806E-2</v>
      </c>
    </row>
    <row r="39" spans="1:7">
      <c r="A39">
        <v>15</v>
      </c>
      <c r="B39">
        <v>-1.4608817673043327E-3</v>
      </c>
      <c r="C39">
        <v>2.226450164375714E-4</v>
      </c>
      <c r="D39">
        <v>1.581511213199193E-2</v>
      </c>
      <c r="F39">
        <v>1.1408339889850512</v>
      </c>
      <c r="G39">
        <v>-4.9435028248587587E-2</v>
      </c>
    </row>
    <row r="40" spans="1:7">
      <c r="A40">
        <v>16</v>
      </c>
      <c r="B40">
        <v>7.360148879414964E-3</v>
      </c>
      <c r="C40">
        <v>6.1940679880550841E-3</v>
      </c>
      <c r="D40">
        <v>0.43998236004415708</v>
      </c>
      <c r="F40">
        <v>1.2195121951219512</v>
      </c>
      <c r="G40">
        <v>-4.8547193647356046E-2</v>
      </c>
    </row>
    <row r="41" spans="1:7">
      <c r="A41">
        <v>17</v>
      </c>
      <c r="B41">
        <v>8.2675033857469368E-3</v>
      </c>
      <c r="C41">
        <v>-1.1270506388750094E-2</v>
      </c>
      <c r="D41">
        <v>-0.80057629483206083</v>
      </c>
      <c r="F41">
        <v>1.2981904012588512</v>
      </c>
      <c r="G41">
        <v>-4.8360655737704983E-2</v>
      </c>
    </row>
    <row r="42" spans="1:7">
      <c r="A42">
        <v>18</v>
      </c>
      <c r="B42">
        <v>-2.4324965248980015E-3</v>
      </c>
      <c r="C42">
        <v>1.5103555825455453E-2</v>
      </c>
      <c r="D42">
        <v>1.0728487562547999</v>
      </c>
      <c r="F42">
        <v>1.3768686073957512</v>
      </c>
      <c r="G42">
        <v>-4.7800177507290487E-2</v>
      </c>
    </row>
    <row r="43" spans="1:7">
      <c r="A43">
        <v>19</v>
      </c>
      <c r="B43">
        <v>5.2884174197844426E-3</v>
      </c>
      <c r="C43">
        <v>-2.23808696731861E-3</v>
      </c>
      <c r="D43">
        <v>-0.15897771670635322</v>
      </c>
      <c r="F43">
        <v>1.4555468135326513</v>
      </c>
      <c r="G43">
        <v>-4.4821428571428568E-2</v>
      </c>
    </row>
    <row r="44" spans="1:7">
      <c r="A44">
        <v>20</v>
      </c>
      <c r="B44">
        <v>6.553147570158277E-3</v>
      </c>
      <c r="C44">
        <v>-3.0374487520530555E-2</v>
      </c>
      <c r="D44">
        <v>-2.1575866991106691</v>
      </c>
      <c r="F44">
        <v>1.5342250196695515</v>
      </c>
      <c r="G44">
        <v>-4.4485826608731682E-2</v>
      </c>
    </row>
    <row r="45" spans="1:7">
      <c r="A45">
        <v>21</v>
      </c>
      <c r="B45">
        <v>2.4885639859627473E-3</v>
      </c>
      <c r="C45">
        <v>2.0613746245060523E-2</v>
      </c>
      <c r="D45">
        <v>1.4642533371838173</v>
      </c>
      <c r="F45">
        <v>1.6129032258064515</v>
      </c>
      <c r="G45">
        <v>-4.3726823238566248E-2</v>
      </c>
    </row>
    <row r="46" spans="1:7">
      <c r="A46">
        <v>22</v>
      </c>
      <c r="B46">
        <v>-2.7422881259940085E-3</v>
      </c>
      <c r="C46">
        <v>-3.0869095583525206E-2</v>
      </c>
      <c r="D46">
        <v>-2.1927201240703114</v>
      </c>
      <c r="F46">
        <v>1.6915814319433515</v>
      </c>
      <c r="G46">
        <v>-4.3242068665797384E-2</v>
      </c>
    </row>
    <row r="47" spans="1:7">
      <c r="A47">
        <v>23</v>
      </c>
      <c r="B47">
        <v>-4.6255816787030861E-3</v>
      </c>
      <c r="C47">
        <v>8.3192531881834987E-3</v>
      </c>
      <c r="D47">
        <v>0.59094034140416063</v>
      </c>
      <c r="F47">
        <v>1.7702596380802518</v>
      </c>
      <c r="G47">
        <v>-4.2829241071428492E-2</v>
      </c>
    </row>
    <row r="48" spans="1:7">
      <c r="A48">
        <v>24</v>
      </c>
      <c r="B48">
        <v>2.0589773878703348E-3</v>
      </c>
      <c r="C48">
        <v>-3.0429872279687225E-3</v>
      </c>
      <c r="D48">
        <v>-0.21615208369165861</v>
      </c>
      <c r="F48">
        <v>1.8489378442171518</v>
      </c>
      <c r="G48">
        <v>-4.25897303795294E-2</v>
      </c>
    </row>
    <row r="49" spans="1:7">
      <c r="A49">
        <v>25</v>
      </c>
      <c r="B49">
        <v>2.4351825896346433E-3</v>
      </c>
      <c r="C49">
        <v>5.9994490154261062E-3</v>
      </c>
      <c r="D49">
        <v>0.42615801793945346</v>
      </c>
      <c r="F49">
        <v>1.9276160503540518</v>
      </c>
      <c r="G49">
        <v>-4.2574063174416255E-2</v>
      </c>
    </row>
    <row r="50" spans="1:7">
      <c r="A50">
        <v>26</v>
      </c>
      <c r="B50">
        <v>4.6963086307300192E-3</v>
      </c>
      <c r="C50">
        <v>6.5932046658078039E-3</v>
      </c>
      <c r="D50">
        <v>0.46833417952635942</v>
      </c>
      <c r="F50">
        <v>2.0062942564909521</v>
      </c>
      <c r="G50">
        <v>-4.1733870967741948E-2</v>
      </c>
    </row>
    <row r="51" spans="1:7">
      <c r="A51">
        <v>27</v>
      </c>
      <c r="B51">
        <v>-3.0863956662304168E-3</v>
      </c>
      <c r="C51">
        <v>-9.3021078025505369E-3</v>
      </c>
      <c r="D51">
        <v>-0.66075531496328743</v>
      </c>
      <c r="F51">
        <v>2.0849724626278521</v>
      </c>
      <c r="G51">
        <v>-4.1386554621848703E-2</v>
      </c>
    </row>
    <row r="52" spans="1:7">
      <c r="A52">
        <v>28</v>
      </c>
      <c r="B52">
        <v>1.7779800878821601E-3</v>
      </c>
      <c r="C52">
        <v>-4.4960428504222123E-3</v>
      </c>
      <c r="D52">
        <v>-0.31936677931259932</v>
      </c>
      <c r="F52">
        <v>2.1636506687647521</v>
      </c>
      <c r="G52">
        <v>-4.1338582677165392E-2</v>
      </c>
    </row>
    <row r="53" spans="1:7">
      <c r="A53">
        <v>29</v>
      </c>
      <c r="B53">
        <v>1.0253699942433978E-2</v>
      </c>
      <c r="C53">
        <v>-6.0353376595555595E-3</v>
      </c>
      <c r="D53">
        <v>-0.42870729094926097</v>
      </c>
      <c r="F53">
        <v>2.2423288749016526</v>
      </c>
      <c r="G53">
        <v>-4.0812141099261789E-2</v>
      </c>
    </row>
    <row r="54" spans="1:7">
      <c r="A54">
        <v>30</v>
      </c>
      <c r="B54">
        <v>-6.9021297325149739E-3</v>
      </c>
      <c r="C54">
        <v>-2.2013532918087442E-2</v>
      </c>
      <c r="D54">
        <v>-1.5636841870137572</v>
      </c>
      <c r="F54">
        <v>2.3210070810385526</v>
      </c>
      <c r="G54">
        <v>-4.065040650406504E-2</v>
      </c>
    </row>
    <row r="55" spans="1:7">
      <c r="A55">
        <v>31</v>
      </c>
      <c r="B55">
        <v>3.5454275825752765E-3</v>
      </c>
      <c r="C55">
        <v>1.3611435162522702E-2</v>
      </c>
      <c r="D55">
        <v>0.96685915910897569</v>
      </c>
      <c r="F55">
        <v>2.3996852871754526</v>
      </c>
      <c r="G55">
        <v>-4.0184331797234907E-2</v>
      </c>
    </row>
    <row r="56" spans="1:7">
      <c r="A56">
        <v>32</v>
      </c>
      <c r="B56">
        <v>1.5770449208649357E-2</v>
      </c>
      <c r="C56">
        <v>1.8974668721860471E-2</v>
      </c>
      <c r="D56">
        <v>1.3478249740558024</v>
      </c>
      <c r="F56">
        <v>2.4783634933123526</v>
      </c>
      <c r="G56">
        <v>-4.0131682081831044E-2</v>
      </c>
    </row>
    <row r="57" spans="1:7">
      <c r="A57">
        <v>33</v>
      </c>
      <c r="B57">
        <v>6.5877414545018505E-3</v>
      </c>
      <c r="C57">
        <v>-7.2039451572629767E-4</v>
      </c>
      <c r="D57">
        <v>-5.1171682293989273E-2</v>
      </c>
      <c r="F57">
        <v>2.5570416994492526</v>
      </c>
      <c r="G57">
        <v>-3.9921626255204568E-2</v>
      </c>
    </row>
    <row r="58" spans="1:7">
      <c r="A58">
        <v>34</v>
      </c>
      <c r="B58">
        <v>-1.1441208827599674E-2</v>
      </c>
      <c r="C58">
        <v>-2.8480417427604893E-2</v>
      </c>
      <c r="D58">
        <v>-2.0230454846484491</v>
      </c>
      <c r="F58">
        <v>2.6357199055861527</v>
      </c>
      <c r="G58">
        <v>-3.9883551673944639E-2</v>
      </c>
    </row>
    <row r="59" spans="1:7">
      <c r="A59">
        <v>35</v>
      </c>
      <c r="B59">
        <v>1.2752079152624832E-2</v>
      </c>
      <c r="C59">
        <v>3.9928561164320406E-4</v>
      </c>
      <c r="D59">
        <v>2.8362398682293795E-2</v>
      </c>
      <c r="F59">
        <v>2.7143981117230527</v>
      </c>
      <c r="G59">
        <v>-3.9372822299651555E-2</v>
      </c>
    </row>
    <row r="60" spans="1:7">
      <c r="A60">
        <v>36</v>
      </c>
      <c r="B60">
        <v>7.622723300298442E-3</v>
      </c>
      <c r="C60">
        <v>-2.3845092818398552E-3</v>
      </c>
      <c r="D60">
        <v>-0.16937851237576174</v>
      </c>
      <c r="F60">
        <v>2.7930763178599527</v>
      </c>
      <c r="G60">
        <v>-3.8440316350929038E-2</v>
      </c>
    </row>
    <row r="61" spans="1:7">
      <c r="A61">
        <v>37</v>
      </c>
      <c r="B61">
        <v>-4.8289513696780553E-3</v>
      </c>
      <c r="C61">
        <v>9.5908561315828002E-3</v>
      </c>
      <c r="D61">
        <v>0.6812659343997256</v>
      </c>
      <c r="F61">
        <v>2.8717545239968527</v>
      </c>
      <c r="G61">
        <v>-3.8121378469045397E-2</v>
      </c>
    </row>
    <row r="62" spans="1:7">
      <c r="A62">
        <v>38</v>
      </c>
      <c r="B62">
        <v>-5.8347492311796919E-3</v>
      </c>
      <c r="C62">
        <v>-1.5024146474341771E-2</v>
      </c>
      <c r="D62">
        <v>-1.067208082988063</v>
      </c>
      <c r="F62">
        <v>2.9504327301337532</v>
      </c>
      <c r="G62">
        <v>-3.7605525709900278E-2</v>
      </c>
    </row>
    <row r="63" spans="1:7">
      <c r="A63">
        <v>39</v>
      </c>
      <c r="B63">
        <v>-2.4581638458539183E-3</v>
      </c>
      <c r="C63">
        <v>3.3060085950052352E-2</v>
      </c>
      <c r="D63">
        <v>2.3483524345579649</v>
      </c>
      <c r="F63">
        <v>3.0291109362706532</v>
      </c>
      <c r="G63">
        <v>-3.7556904400607105E-2</v>
      </c>
    </row>
    <row r="64" spans="1:7">
      <c r="A64">
        <v>40</v>
      </c>
      <c r="B64">
        <v>2.1032866039701916E-2</v>
      </c>
      <c r="C64">
        <v>1.2152396568084731E-2</v>
      </c>
      <c r="D64">
        <v>0.86321947588071679</v>
      </c>
      <c r="F64">
        <v>3.1077891424075532</v>
      </c>
      <c r="G64">
        <v>-3.7509819324430427E-2</v>
      </c>
    </row>
    <row r="65" spans="1:7">
      <c r="A65">
        <v>41</v>
      </c>
      <c r="B65">
        <v>7.5791215131176207E-3</v>
      </c>
      <c r="C65">
        <v>-3.3807483827057953E-3</v>
      </c>
      <c r="D65">
        <v>-0.24014422428150056</v>
      </c>
      <c r="F65">
        <v>3.1864673485444532</v>
      </c>
      <c r="G65">
        <v>-3.715379419049758E-2</v>
      </c>
    </row>
    <row r="66" spans="1:7">
      <c r="A66">
        <v>42</v>
      </c>
      <c r="B66">
        <v>9.950397150007147E-3</v>
      </c>
      <c r="C66">
        <v>-1.3089293304859336E-2</v>
      </c>
      <c r="D66">
        <v>-0.92976992998595087</v>
      </c>
      <c r="F66">
        <v>3.2651455546813533</v>
      </c>
      <c r="G66">
        <v>-3.7021000216497013E-2</v>
      </c>
    </row>
    <row r="67" spans="1:7">
      <c r="A67">
        <v>43</v>
      </c>
      <c r="B67">
        <v>4.7452745471016338E-3</v>
      </c>
      <c r="C67">
        <v>-6.5729507873104869E-3</v>
      </c>
      <c r="D67">
        <v>-0.4668954886242766</v>
      </c>
      <c r="F67">
        <v>3.3438237608182533</v>
      </c>
      <c r="G67">
        <v>-3.6998616874135526E-2</v>
      </c>
    </row>
    <row r="68" spans="1:7">
      <c r="A68">
        <v>44</v>
      </c>
      <c r="B68">
        <v>-1.5989036740015328E-2</v>
      </c>
      <c r="C68">
        <v>1.3384870073348699E-2</v>
      </c>
      <c r="D68">
        <v>0.95076559300175356</v>
      </c>
      <c r="F68">
        <v>3.4225019669551533</v>
      </c>
      <c r="G68">
        <v>-3.6894860311366906E-2</v>
      </c>
    </row>
    <row r="69" spans="1:7">
      <c r="A69">
        <v>45</v>
      </c>
      <c r="B69">
        <v>-4.6614092660983318E-3</v>
      </c>
      <c r="C69">
        <v>-1.9480903313317127E-2</v>
      </c>
      <c r="D69">
        <v>-1.3837842645761227</v>
      </c>
      <c r="F69">
        <v>3.5011801730920538</v>
      </c>
      <c r="G69">
        <v>-3.6867277799920273E-2</v>
      </c>
    </row>
    <row r="70" spans="1:7">
      <c r="A70">
        <v>46</v>
      </c>
      <c r="B70">
        <v>3.2878514256534518E-3</v>
      </c>
      <c r="C70">
        <v>-3.8354060351597594E-2</v>
      </c>
      <c r="D70">
        <v>-2.7243985734923566</v>
      </c>
      <c r="F70">
        <v>3.5798583792289538</v>
      </c>
      <c r="G70">
        <v>-3.6363636363636376E-2</v>
      </c>
    </row>
    <row r="71" spans="1:7">
      <c r="A71">
        <v>47</v>
      </c>
      <c r="B71">
        <v>6.9789520887177181E-3</v>
      </c>
      <c r="C71">
        <v>2.9269419182163725E-3</v>
      </c>
      <c r="D71">
        <v>0.20790905352870973</v>
      </c>
      <c r="F71">
        <v>3.6585365853658538</v>
      </c>
      <c r="G71">
        <v>-3.5880627910988561E-2</v>
      </c>
    </row>
    <row r="72" spans="1:7">
      <c r="A72">
        <v>48</v>
      </c>
      <c r="B72">
        <v>5.5024724363221429E-3</v>
      </c>
      <c r="C72">
        <v>-3.0198507878613397E-3</v>
      </c>
      <c r="D72">
        <v>-0.21450863619623275</v>
      </c>
      <c r="F72">
        <v>3.7372147915027538</v>
      </c>
      <c r="G72">
        <v>-3.5307017543859676E-2</v>
      </c>
    </row>
    <row r="73" spans="1:7">
      <c r="A73">
        <v>49</v>
      </c>
      <c r="B73">
        <v>-1.7846160186440346E-2</v>
      </c>
      <c r="C73">
        <v>-1.6280365029462014E-3</v>
      </c>
      <c r="D73">
        <v>-0.11564408788952026</v>
      </c>
      <c r="F73">
        <v>3.8158929976396538</v>
      </c>
      <c r="G73">
        <v>-3.5236220472440904E-2</v>
      </c>
    </row>
    <row r="74" spans="1:7">
      <c r="A74">
        <v>50</v>
      </c>
      <c r="B74">
        <v>-7.6983528847868951E-3</v>
      </c>
      <c r="C74">
        <v>1.0872956059390058E-2</v>
      </c>
      <c r="D74">
        <v>0.77233715821207627</v>
      </c>
      <c r="F74">
        <v>3.8945712037765539</v>
      </c>
      <c r="G74">
        <v>-3.5077288941736118E-2</v>
      </c>
    </row>
    <row r="75" spans="1:7">
      <c r="A75">
        <v>51</v>
      </c>
      <c r="B75">
        <v>-1.0767603188706315E-2</v>
      </c>
      <c r="C75">
        <v>1.5675578648828986E-2</v>
      </c>
      <c r="D75">
        <v>1.1134811729981033</v>
      </c>
      <c r="F75">
        <v>3.9732494099134539</v>
      </c>
      <c r="G75">
        <v>-3.5066208925944142E-2</v>
      </c>
    </row>
    <row r="76" spans="1:7">
      <c r="A76">
        <v>52</v>
      </c>
      <c r="B76">
        <v>9.3444654959775328E-4</v>
      </c>
      <c r="C76">
        <v>-5.3321988095538422E-3</v>
      </c>
      <c r="D76">
        <v>-0.37876132793124273</v>
      </c>
      <c r="F76">
        <v>4.0519276160503539</v>
      </c>
      <c r="G76">
        <v>-3.4957784031995343E-2</v>
      </c>
    </row>
    <row r="77" spans="1:7">
      <c r="A77">
        <v>53</v>
      </c>
      <c r="B77">
        <v>2.7764153371513571E-3</v>
      </c>
      <c r="C77">
        <v>6.8437129312256357E-3</v>
      </c>
      <c r="D77">
        <v>0.48612849790349982</v>
      </c>
      <c r="F77">
        <v>4.1306058221872535</v>
      </c>
      <c r="G77">
        <v>-3.4285714285714253E-2</v>
      </c>
    </row>
    <row r="78" spans="1:7">
      <c r="A78">
        <v>54</v>
      </c>
      <c r="B78">
        <v>-1.6719203044747055E-2</v>
      </c>
      <c r="C78">
        <v>-1.3424337625109417E-2</v>
      </c>
      <c r="D78">
        <v>-0.95356908605386947</v>
      </c>
      <c r="F78">
        <v>4.2092840283241539</v>
      </c>
      <c r="G78">
        <v>-3.4232715008431613E-2</v>
      </c>
    </row>
    <row r="79" spans="1:7">
      <c r="A79">
        <v>55</v>
      </c>
      <c r="B79">
        <v>-4.6215524127994406E-3</v>
      </c>
      <c r="C79">
        <v>-2.1700366990881008E-2</v>
      </c>
      <c r="D79">
        <v>-1.5414391157611622</v>
      </c>
      <c r="F79">
        <v>4.2879622344610535</v>
      </c>
      <c r="G79">
        <v>-3.4136546184738936E-2</v>
      </c>
    </row>
    <row r="80" spans="1:7">
      <c r="A80">
        <v>56</v>
      </c>
      <c r="B80">
        <v>-5.3347726212902595E-3</v>
      </c>
      <c r="C80">
        <v>-6.8603493299292636E-3</v>
      </c>
      <c r="D80">
        <v>-0.48731022887228698</v>
      </c>
      <c r="F80">
        <v>4.366640440597954</v>
      </c>
      <c r="G80">
        <v>-3.4120734908136496E-2</v>
      </c>
    </row>
    <row r="81" spans="1:7">
      <c r="A81">
        <v>57</v>
      </c>
      <c r="B81">
        <v>2.2896510138941506E-2</v>
      </c>
      <c r="C81">
        <v>1.4830328447496044E-2</v>
      </c>
      <c r="D81">
        <v>1.0534406343525078</v>
      </c>
      <c r="F81">
        <v>4.4453186467348544</v>
      </c>
      <c r="G81">
        <v>-3.3767213733257861E-2</v>
      </c>
    </row>
    <row r="82" spans="1:7">
      <c r="A82">
        <v>58</v>
      </c>
      <c r="B82">
        <v>-6.6394688574976171E-3</v>
      </c>
      <c r="C82">
        <v>4.6955903310281349E-4</v>
      </c>
      <c r="D82">
        <v>3.3354120743111074E-2</v>
      </c>
      <c r="F82">
        <v>4.523996852871754</v>
      </c>
      <c r="G82">
        <v>-3.371559633027521E-2</v>
      </c>
    </row>
    <row r="83" spans="1:7">
      <c r="A83">
        <v>59</v>
      </c>
      <c r="B83">
        <v>9.9145591331498521E-3</v>
      </c>
      <c r="C83">
        <v>-9.6771985824733835E-3</v>
      </c>
      <c r="D83">
        <v>-0.68739908556760032</v>
      </c>
      <c r="F83">
        <v>4.6026750590086545</v>
      </c>
      <c r="G83">
        <v>-3.3709392415386841E-2</v>
      </c>
    </row>
    <row r="84" spans="1:7">
      <c r="A84">
        <v>60</v>
      </c>
      <c r="B84">
        <v>-4.9793041299472647E-5</v>
      </c>
      <c r="C84">
        <v>3.1450311365375126E-3</v>
      </c>
      <c r="D84">
        <v>0.2234005542939847</v>
      </c>
      <c r="F84">
        <v>4.6813532651455541</v>
      </c>
      <c r="G84">
        <v>-3.3611383709519216E-2</v>
      </c>
    </row>
    <row r="85" spans="1:7">
      <c r="A85">
        <v>61</v>
      </c>
      <c r="B85">
        <v>-3.5350860076195656E-4</v>
      </c>
      <c r="C85">
        <v>-5.0928565425011757E-3</v>
      </c>
      <c r="D85">
        <v>-0.36176016234519676</v>
      </c>
      <c r="F85">
        <v>4.7600314712824545</v>
      </c>
      <c r="G85">
        <v>-3.327205882352946E-2</v>
      </c>
    </row>
    <row r="86" spans="1:7">
      <c r="A86">
        <v>62</v>
      </c>
      <c r="B86">
        <v>-1.1919779932428334E-2</v>
      </c>
      <c r="C86">
        <v>-1.6284564609377744E-3</v>
      </c>
      <c r="D86">
        <v>-0.115673918706458</v>
      </c>
      <c r="F86">
        <v>4.8387096774193541</v>
      </c>
      <c r="G86">
        <v>-3.3104631217838687E-2</v>
      </c>
    </row>
    <row r="87" spans="1:7">
      <c r="A87">
        <v>63</v>
      </c>
      <c r="B87">
        <v>-1.1129389351193295E-2</v>
      </c>
      <c r="C87">
        <v>-1.3273580536509646E-3</v>
      </c>
      <c r="D87">
        <v>-9.4286037898713593E-2</v>
      </c>
      <c r="F87">
        <v>4.9173878835562546</v>
      </c>
      <c r="G87">
        <v>-3.2946569259418412E-2</v>
      </c>
    </row>
    <row r="88" spans="1:7">
      <c r="A88">
        <v>64</v>
      </c>
      <c r="B88">
        <v>2.7536455669652177E-3</v>
      </c>
      <c r="C88">
        <v>5.8550096214944397E-3</v>
      </c>
      <c r="D88">
        <v>0.41589807478933682</v>
      </c>
      <c r="F88">
        <v>4.9960660896931541</v>
      </c>
      <c r="G88">
        <v>-3.2880013771733552E-2</v>
      </c>
    </row>
    <row r="89" spans="1:7">
      <c r="A89">
        <v>65</v>
      </c>
      <c r="B89">
        <v>6.9585334969792046E-3</v>
      </c>
      <c r="C89">
        <v>-6.3682897813125642E-4</v>
      </c>
      <c r="D89">
        <v>-4.5235783217594111E-2</v>
      </c>
      <c r="F89">
        <v>5.0747442958300546</v>
      </c>
      <c r="G89">
        <v>-3.2686414708886669E-2</v>
      </c>
    </row>
    <row r="90" spans="1:7">
      <c r="A90">
        <v>66</v>
      </c>
      <c r="B90">
        <v>-6.6476173447846095E-4</v>
      </c>
      <c r="C90">
        <v>-7.6937244508012183E-3</v>
      </c>
      <c r="D90">
        <v>-0.54650724659802563</v>
      </c>
      <c r="F90">
        <v>5.1534225019669551</v>
      </c>
      <c r="G90">
        <v>-3.2312070986104113E-2</v>
      </c>
    </row>
    <row r="91" spans="1:7">
      <c r="A91">
        <v>67</v>
      </c>
      <c r="B91">
        <v>-8.3838931456986284E-3</v>
      </c>
      <c r="C91">
        <v>-1.3419422775264445E-2</v>
      </c>
      <c r="D91">
        <v>-0.95321997021622873</v>
      </c>
      <c r="F91">
        <v>5.2321007081038546</v>
      </c>
      <c r="G91">
        <v>-3.2195500387897646E-2</v>
      </c>
    </row>
    <row r="92" spans="1:7">
      <c r="A92">
        <v>68</v>
      </c>
      <c r="B92">
        <v>-1.0096364996345393E-2</v>
      </c>
      <c r="C92">
        <v>-3.3145703669451992E-2</v>
      </c>
      <c r="D92">
        <v>-2.3544341059757952</v>
      </c>
      <c r="F92">
        <v>5.3107789142407551</v>
      </c>
      <c r="G92">
        <v>-3.1783276450512044E-2</v>
      </c>
    </row>
    <row r="93" spans="1:7">
      <c r="A93">
        <v>69</v>
      </c>
      <c r="B93">
        <v>-4.9562520439857868E-3</v>
      </c>
      <c r="C93">
        <v>2.0850291779085074E-2</v>
      </c>
      <c r="D93">
        <v>1.481055842826108</v>
      </c>
      <c r="F93">
        <v>5.3894571203776547</v>
      </c>
      <c r="G93">
        <v>-3.1684828164291634E-2</v>
      </c>
    </row>
    <row r="94" spans="1:7">
      <c r="A94">
        <v>70</v>
      </c>
      <c r="B94">
        <v>-1.8715802632973566E-2</v>
      </c>
      <c r="C94">
        <v>8.0147762079899598E-3</v>
      </c>
      <c r="D94">
        <v>0.56931247090241377</v>
      </c>
      <c r="F94">
        <v>5.4681353265145551</v>
      </c>
      <c r="G94">
        <v>-3.1424581005586649E-2</v>
      </c>
    </row>
    <row r="95" spans="1:7">
      <c r="A95">
        <v>71</v>
      </c>
      <c r="B95">
        <v>7.4181364209853409E-3</v>
      </c>
      <c r="C95">
        <v>-1.7076158850750835E-3</v>
      </c>
      <c r="D95">
        <v>-0.12129683894544069</v>
      </c>
      <c r="F95">
        <v>5.5468135326514547</v>
      </c>
      <c r="G95">
        <v>-3.1309041835357654E-2</v>
      </c>
    </row>
    <row r="96" spans="1:7">
      <c r="A96">
        <v>72</v>
      </c>
      <c r="B96">
        <v>6.4848807251709987E-4</v>
      </c>
      <c r="C96">
        <v>-1.1510969063175329E-2</v>
      </c>
      <c r="D96">
        <v>-0.81765704615738899</v>
      </c>
      <c r="F96">
        <v>5.6254917387883552</v>
      </c>
      <c r="G96">
        <v>-3.1153846153846088E-2</v>
      </c>
    </row>
    <row r="97" spans="1:7">
      <c r="A97">
        <v>73</v>
      </c>
      <c r="B97">
        <v>-1.6371832247326485E-2</v>
      </c>
      <c r="C97">
        <v>-3.2234819166777999E-3</v>
      </c>
      <c r="D97">
        <v>-0.22897313752361553</v>
      </c>
      <c r="F97">
        <v>5.7041699449252548</v>
      </c>
      <c r="G97">
        <v>-3.0607783121993859E-2</v>
      </c>
    </row>
    <row r="98" spans="1:7">
      <c r="A98">
        <v>74</v>
      </c>
      <c r="B98">
        <v>1.0784345557231742E-2</v>
      </c>
      <c r="C98">
        <v>7.6538323169547031E-3</v>
      </c>
      <c r="D98">
        <v>0.54367359426633755</v>
      </c>
      <c r="F98">
        <v>5.7828481510621552</v>
      </c>
      <c r="G98">
        <v>-3.0549898167006151E-2</v>
      </c>
    </row>
    <row r="99" spans="1:7">
      <c r="A99">
        <v>75</v>
      </c>
      <c r="B99">
        <v>1.3466939300448021E-2</v>
      </c>
      <c r="C99">
        <v>-1.5631441464950168E-2</v>
      </c>
      <c r="D99">
        <v>-1.1103459826246436</v>
      </c>
      <c r="F99">
        <v>5.8615263571990557</v>
      </c>
      <c r="G99">
        <v>-3.0498889113310446E-2</v>
      </c>
    </row>
    <row r="100" spans="1:7">
      <c r="A100">
        <v>76</v>
      </c>
      <c r="B100">
        <v>-5.1270896082738692E-3</v>
      </c>
      <c r="C100">
        <v>6.2105132269086516E-3</v>
      </c>
      <c r="D100">
        <v>0.44115051238220632</v>
      </c>
      <c r="F100">
        <v>5.9402045633359553</v>
      </c>
      <c r="G100">
        <v>-3.04325525730893E-2</v>
      </c>
    </row>
    <row r="101" spans="1:7">
      <c r="A101">
        <v>77</v>
      </c>
      <c r="B101">
        <v>-4.3295518908535177E-3</v>
      </c>
      <c r="C101">
        <v>-1.4590516136357284E-2</v>
      </c>
      <c r="D101">
        <v>-1.036406080191018</v>
      </c>
      <c r="F101">
        <v>6.0188827694728557</v>
      </c>
      <c r="G101">
        <v>-3.0311496018996964E-2</v>
      </c>
    </row>
    <row r="102" spans="1:7">
      <c r="A102">
        <v>78</v>
      </c>
      <c r="B102">
        <v>5.6805918375500142E-3</v>
      </c>
      <c r="C102">
        <v>-4.4034526293763865E-3</v>
      </c>
      <c r="D102">
        <v>-0.31278983116619319</v>
      </c>
      <c r="F102">
        <v>6.0975609756097553</v>
      </c>
      <c r="G102">
        <v>-3.0195712954333764E-2</v>
      </c>
    </row>
    <row r="103" spans="1:7">
      <c r="A103">
        <v>79</v>
      </c>
      <c r="B103">
        <v>6.8684410660778033E-3</v>
      </c>
      <c r="C103">
        <v>7.5992764895258065E-3</v>
      </c>
      <c r="D103">
        <v>0.53979833785122922</v>
      </c>
      <c r="F103">
        <v>6.1762391817466558</v>
      </c>
      <c r="G103">
        <v>-3.0143540669856472E-2</v>
      </c>
    </row>
    <row r="104" spans="1:7">
      <c r="A104">
        <v>80</v>
      </c>
      <c r="B104">
        <v>2.1986477242356354E-5</v>
      </c>
      <c r="C104">
        <v>-1.3022838992161249E-2</v>
      </c>
      <c r="D104">
        <v>-0.92504949014053717</v>
      </c>
      <c r="F104">
        <v>6.2549173878835553</v>
      </c>
      <c r="G104">
        <v>-3.0136268343815553E-2</v>
      </c>
    </row>
    <row r="105" spans="1:7">
      <c r="A105">
        <v>81</v>
      </c>
      <c r="B105">
        <v>-9.9526324393916753E-3</v>
      </c>
      <c r="C105">
        <v>-4.4079625625124491E-2</v>
      </c>
      <c r="D105">
        <v>-3.1311018461221165</v>
      </c>
      <c r="F105">
        <v>6.3335955940204558</v>
      </c>
      <c r="G105">
        <v>-3.0078203328654518E-2</v>
      </c>
    </row>
    <row r="106" spans="1:7">
      <c r="A106">
        <v>82</v>
      </c>
      <c r="B106">
        <v>-4.2336743903909407E-3</v>
      </c>
      <c r="C106">
        <v>1.4416973779393029E-2</v>
      </c>
      <c r="D106">
        <v>1.0240788703618706</v>
      </c>
      <c r="F106">
        <v>6.4122738001573563</v>
      </c>
      <c r="G106">
        <v>-3.005877413937863E-2</v>
      </c>
    </row>
    <row r="107" spans="1:7">
      <c r="A107">
        <v>83</v>
      </c>
      <c r="B107">
        <v>-3.0325472458382526E-3</v>
      </c>
      <c r="C107">
        <v>8.3560525693437034E-3</v>
      </c>
      <c r="D107">
        <v>0.59355430666935549</v>
      </c>
      <c r="F107">
        <v>6.4909520062942558</v>
      </c>
      <c r="G107">
        <v>-2.9974364030763256E-2</v>
      </c>
    </row>
    <row r="108" spans="1:7">
      <c r="A108">
        <v>84</v>
      </c>
      <c r="B108">
        <v>-3.4465537353717706E-3</v>
      </c>
      <c r="C108">
        <v>-1.1478819398956631E-2</v>
      </c>
      <c r="D108">
        <v>-0.81537336358160062</v>
      </c>
      <c r="F108">
        <v>6.5696302124311563</v>
      </c>
      <c r="G108">
        <v>-2.9795978276823676E-2</v>
      </c>
    </row>
    <row r="109" spans="1:7">
      <c r="A109">
        <v>85</v>
      </c>
      <c r="B109">
        <v>-7.7811589830325449E-3</v>
      </c>
      <c r="C109">
        <v>2.165434955756153E-3</v>
      </c>
      <c r="D109">
        <v>0.15381703658936885</v>
      </c>
      <c r="F109">
        <v>6.6483084185680559</v>
      </c>
      <c r="G109">
        <v>-2.97491039426524E-2</v>
      </c>
    </row>
    <row r="110" spans="1:7">
      <c r="A110">
        <v>86</v>
      </c>
      <c r="B110">
        <v>-1.7150700755188446E-3</v>
      </c>
      <c r="C110">
        <v>-1.0849299244810691E-3</v>
      </c>
      <c r="D110">
        <v>-7.7065674702998563E-2</v>
      </c>
      <c r="F110">
        <v>6.7269866247049563</v>
      </c>
      <c r="G110">
        <v>-2.955032119914347E-2</v>
      </c>
    </row>
    <row r="111" spans="1:7">
      <c r="A111">
        <v>87</v>
      </c>
      <c r="B111">
        <v>7.3811384530679857E-3</v>
      </c>
      <c r="C111">
        <v>7.402979194503622E-5</v>
      </c>
      <c r="D111">
        <v>5.2585477970806711E-3</v>
      </c>
      <c r="F111">
        <v>6.8056648308418559</v>
      </c>
      <c r="G111">
        <v>-2.9002514668901802E-2</v>
      </c>
    </row>
    <row r="112" spans="1:7">
      <c r="A112">
        <v>88</v>
      </c>
      <c r="B112">
        <v>1.4892874923731909E-2</v>
      </c>
      <c r="C112">
        <v>4.2036343165145085E-3</v>
      </c>
      <c r="D112">
        <v>0.29859616505814385</v>
      </c>
      <c r="F112">
        <v>6.8843430369787564</v>
      </c>
      <c r="G112">
        <v>-2.8915662650602414E-2</v>
      </c>
    </row>
    <row r="113" spans="1:7">
      <c r="A113">
        <v>89</v>
      </c>
      <c r="B113">
        <v>2.122959108837843E-3</v>
      </c>
      <c r="C113">
        <v>-4.3461541786003234E-2</v>
      </c>
      <c r="D113">
        <v>-3.0871975837268448</v>
      </c>
      <c r="F113">
        <v>6.9630212431156568</v>
      </c>
      <c r="G113">
        <v>-2.8904109589041105E-2</v>
      </c>
    </row>
    <row r="114" spans="1:7">
      <c r="A114">
        <v>90</v>
      </c>
      <c r="B114">
        <v>-5.4260972859444222E-3</v>
      </c>
      <c r="C114">
        <v>2.1426097285944436E-2</v>
      </c>
      <c r="D114">
        <v>1.5219569543933309</v>
      </c>
      <c r="F114">
        <v>7.0416994492525564</v>
      </c>
      <c r="G114">
        <v>-2.8902833238258152E-2</v>
      </c>
    </row>
    <row r="115" spans="1:7">
      <c r="A115">
        <v>91</v>
      </c>
      <c r="B115">
        <v>6.148305422620518E-4</v>
      </c>
      <c r="C115">
        <v>-4.9955553530943442E-3</v>
      </c>
      <c r="D115">
        <v>-0.3548485806459194</v>
      </c>
      <c r="F115">
        <v>7.1203776553894569</v>
      </c>
      <c r="G115">
        <v>-2.885077736816799E-2</v>
      </c>
    </row>
    <row r="116" spans="1:7">
      <c r="A116">
        <v>92</v>
      </c>
      <c r="B116">
        <v>6.5696614981654066E-3</v>
      </c>
      <c r="C116">
        <v>-2.9725391960071556E-3</v>
      </c>
      <c r="D116">
        <v>-0.21114795854761914</v>
      </c>
      <c r="F116">
        <v>7.1990558615263565</v>
      </c>
      <c r="G116">
        <v>-2.8846153846153855E-2</v>
      </c>
    </row>
    <row r="117" spans="1:7">
      <c r="A117">
        <v>93</v>
      </c>
      <c r="B117">
        <v>5.1723078979208298E-3</v>
      </c>
      <c r="C117">
        <v>7.1683758973451533E-3</v>
      </c>
      <c r="D117">
        <v>0.50919023670386043</v>
      </c>
      <c r="F117">
        <v>7.2777340676632569</v>
      </c>
      <c r="G117">
        <v>-2.8691099476439774E-2</v>
      </c>
    </row>
    <row r="118" spans="1:7">
      <c r="A118">
        <v>94</v>
      </c>
      <c r="B118">
        <v>-4.7377442987960212E-3</v>
      </c>
      <c r="C118">
        <v>-1.8940884986316069E-3</v>
      </c>
      <c r="D118">
        <v>-0.13454252187214086</v>
      </c>
      <c r="F118">
        <v>7.3564122738001565</v>
      </c>
      <c r="G118">
        <v>-2.8684470820969366E-2</v>
      </c>
    </row>
    <row r="119" spans="1:7">
      <c r="A119">
        <v>95</v>
      </c>
      <c r="B119">
        <v>-1.1198775222937095E-2</v>
      </c>
      <c r="C119">
        <v>-5.9847128276258165E-3</v>
      </c>
      <c r="D119">
        <v>-0.42511126438445068</v>
      </c>
      <c r="F119">
        <v>7.435090479937057</v>
      </c>
      <c r="G119">
        <v>-2.8616297330308793E-2</v>
      </c>
    </row>
    <row r="120" spans="1:7">
      <c r="A120">
        <v>96</v>
      </c>
      <c r="B120">
        <v>-1.4223077367841145E-2</v>
      </c>
      <c r="C120">
        <v>-1.1405943552239301E-3</v>
      </c>
      <c r="D120">
        <v>-8.101967838135482E-2</v>
      </c>
      <c r="F120">
        <v>7.5137686860739565</v>
      </c>
      <c r="G120">
        <v>-2.8508023216114564E-2</v>
      </c>
    </row>
    <row r="121" spans="1:7">
      <c r="A121">
        <v>97</v>
      </c>
      <c r="B121">
        <v>1.0603047011642922E-3</v>
      </c>
      <c r="C121">
        <v>-7.2450747050295953E-3</v>
      </c>
      <c r="D121">
        <v>-0.51463837232049414</v>
      </c>
      <c r="F121">
        <v>7.592446892210857</v>
      </c>
      <c r="G121">
        <v>-2.8379387602688544E-2</v>
      </c>
    </row>
    <row r="122" spans="1:7">
      <c r="A122">
        <v>98</v>
      </c>
      <c r="B122">
        <v>-1.4816249992449812E-2</v>
      </c>
      <c r="C122">
        <v>-9.6935539291188397E-3</v>
      </c>
      <c r="D122">
        <v>-0.68856085260507638</v>
      </c>
      <c r="F122">
        <v>7.6711250983477575</v>
      </c>
      <c r="G122">
        <v>-2.837911588138986E-2</v>
      </c>
    </row>
    <row r="123" spans="1:7">
      <c r="A123">
        <v>99</v>
      </c>
      <c r="B123">
        <v>1.7298879126165193E-2</v>
      </c>
      <c r="C123">
        <v>3.2899221053144662E-3</v>
      </c>
      <c r="D123">
        <v>0.23369257409656125</v>
      </c>
      <c r="F123">
        <v>7.749803304484657</v>
      </c>
      <c r="G123">
        <v>-2.7630805408583203E-2</v>
      </c>
    </row>
    <row r="124" spans="1:7">
      <c r="A124">
        <v>100</v>
      </c>
      <c r="B124">
        <v>8.0511658563869812E-3</v>
      </c>
      <c r="C124">
        <v>-1.8556189057575764E-3</v>
      </c>
      <c r="D124">
        <v>-0.13180991669323508</v>
      </c>
      <c r="F124">
        <v>7.8284815106215575</v>
      </c>
      <c r="G124">
        <v>-2.752293577981646E-2</v>
      </c>
    </row>
    <row r="125" spans="1:7">
      <c r="A125">
        <v>101</v>
      </c>
      <c r="B125">
        <v>-8.2354283272951471E-3</v>
      </c>
      <c r="C125">
        <v>1.6957091505303782E-3</v>
      </c>
      <c r="D125">
        <v>0.12045106954550815</v>
      </c>
      <c r="F125">
        <v>7.9071597167584571</v>
      </c>
      <c r="G125">
        <v>-2.7265100671140963E-2</v>
      </c>
    </row>
    <row r="126" spans="1:7">
      <c r="A126">
        <v>102</v>
      </c>
      <c r="B126">
        <v>4.3977042420872406E-4</v>
      </c>
      <c r="C126">
        <v>8.8788084925064455E-3</v>
      </c>
      <c r="D126">
        <v>0.63068715462061375</v>
      </c>
      <c r="F126">
        <v>7.9858379228953575</v>
      </c>
      <c r="G126">
        <v>-2.7223537368955109E-2</v>
      </c>
    </row>
    <row r="127" spans="1:7">
      <c r="A127">
        <v>103</v>
      </c>
      <c r="B127">
        <v>8.3748111607391991E-3</v>
      </c>
      <c r="C127">
        <v>-9.4277517403858549E-4</v>
      </c>
      <c r="D127">
        <v>-6.6968016312456552E-2</v>
      </c>
      <c r="F127">
        <v>8.064516129032258</v>
      </c>
      <c r="G127">
        <v>-2.7191352812025005E-2</v>
      </c>
    </row>
    <row r="128" spans="1:7">
      <c r="A128">
        <v>104</v>
      </c>
      <c r="B128">
        <v>-8.56195327307579E-3</v>
      </c>
      <c r="C128">
        <v>1.2488911843662793E-2</v>
      </c>
      <c r="D128">
        <v>0.88712311811152078</v>
      </c>
      <c r="F128">
        <v>8.1431943351691576</v>
      </c>
      <c r="G128">
        <v>-2.7184134040006747E-2</v>
      </c>
    </row>
    <row r="129" spans="1:7">
      <c r="A129">
        <v>105</v>
      </c>
      <c r="B129">
        <v>-1.4840598336956052E-2</v>
      </c>
      <c r="C129">
        <v>-9.3019577082632584E-3</v>
      </c>
      <c r="D129">
        <v>-0.66074465333689369</v>
      </c>
      <c r="F129">
        <v>8.2218725413060572</v>
      </c>
      <c r="G129">
        <v>-2.7142857142857135E-2</v>
      </c>
    </row>
    <row r="130" spans="1:7">
      <c r="A130">
        <v>106</v>
      </c>
      <c r="B130">
        <v>-1.442555955224163E-2</v>
      </c>
      <c r="C130">
        <v>1.0037921246251425E-2</v>
      </c>
      <c r="D130">
        <v>0.713022247799036</v>
      </c>
      <c r="F130">
        <v>8.3005507474429585</v>
      </c>
      <c r="G130">
        <v>-2.6732249786141971E-2</v>
      </c>
    </row>
    <row r="131" spans="1:7">
      <c r="A131">
        <v>107</v>
      </c>
      <c r="B131">
        <v>2.9911186090966976E-3</v>
      </c>
      <c r="C131">
        <v>-2.0423171092695501E-2</v>
      </c>
      <c r="D131">
        <v>-1.4507162391950583</v>
      </c>
      <c r="F131">
        <v>8.3792289535798581</v>
      </c>
      <c r="G131">
        <v>-2.6562500000000044E-2</v>
      </c>
    </row>
    <row r="132" spans="1:7">
      <c r="A132">
        <v>108</v>
      </c>
      <c r="B132">
        <v>1.4366453039931812E-3</v>
      </c>
      <c r="C132">
        <v>-1.1273319394564722E-2</v>
      </c>
      <c r="D132">
        <v>-0.80077611067837129</v>
      </c>
      <c r="F132">
        <v>8.4579071597167577</v>
      </c>
      <c r="G132">
        <v>-2.6503759398496252E-2</v>
      </c>
    </row>
    <row r="133" spans="1:7">
      <c r="A133">
        <v>109</v>
      </c>
      <c r="B133">
        <v>2.3408268315674559E-2</v>
      </c>
      <c r="C133">
        <v>1.0955333143338623E-2</v>
      </c>
      <c r="D133">
        <v>0.77818863802778715</v>
      </c>
      <c r="F133">
        <v>8.5365853658536572</v>
      </c>
      <c r="G133">
        <v>-2.6397725734398247E-2</v>
      </c>
    </row>
    <row r="134" spans="1:7">
      <c r="A134">
        <v>110</v>
      </c>
      <c r="B134">
        <v>-1.5934235505735958E-2</v>
      </c>
      <c r="C134">
        <v>-5.8498020529495626E-3</v>
      </c>
      <c r="D134">
        <v>-0.41552816630546402</v>
      </c>
      <c r="F134">
        <v>8.6152635719905586</v>
      </c>
      <c r="G134">
        <v>-2.6321919403680449E-2</v>
      </c>
    </row>
    <row r="135" spans="1:7">
      <c r="A135">
        <v>111</v>
      </c>
      <c r="B135">
        <v>-2.1448603851676683E-3</v>
      </c>
      <c r="C135">
        <v>2.5205883581153831E-3</v>
      </c>
      <c r="D135">
        <v>0.17904459825789867</v>
      </c>
      <c r="F135">
        <v>8.6939417781274582</v>
      </c>
      <c r="G135">
        <v>-2.6247288503253863E-2</v>
      </c>
    </row>
    <row r="136" spans="1:7">
      <c r="A136">
        <v>112</v>
      </c>
      <c r="B136">
        <v>-1.1490691601258379E-3</v>
      </c>
      <c r="C136">
        <v>-1.8014372888888484E-2</v>
      </c>
      <c r="D136">
        <v>-1.2796124152420507</v>
      </c>
      <c r="F136">
        <v>8.7726199842643577</v>
      </c>
      <c r="G136">
        <v>-2.6200873362445365E-2</v>
      </c>
    </row>
    <row r="137" spans="1:7">
      <c r="A137">
        <v>113</v>
      </c>
      <c r="B137">
        <v>7.1840246231818818E-3</v>
      </c>
      <c r="C137">
        <v>-7.7365108110270843E-3</v>
      </c>
      <c r="D137">
        <v>-0.54954648410497253</v>
      </c>
      <c r="F137">
        <v>8.8512981904012591</v>
      </c>
      <c r="G137">
        <v>-2.6169379765093703E-2</v>
      </c>
    </row>
    <row r="138" spans="1:7">
      <c r="A138">
        <v>114</v>
      </c>
      <c r="B138">
        <v>8.8368318687541293E-3</v>
      </c>
      <c r="C138">
        <v>1.5498199257448371E-2</v>
      </c>
      <c r="D138">
        <v>1.1008814076430342</v>
      </c>
      <c r="F138">
        <v>8.9299763965381587</v>
      </c>
      <c r="G138">
        <v>-2.6085598250546793E-2</v>
      </c>
    </row>
    <row r="139" spans="1:7">
      <c r="A139">
        <v>115</v>
      </c>
      <c r="B139">
        <v>9.2377648992238777E-4</v>
      </c>
      <c r="C139">
        <v>7.4766158575012773E-2</v>
      </c>
      <c r="D139">
        <v>5.310854024319319</v>
      </c>
      <c r="F139">
        <v>9.0086546026750582</v>
      </c>
      <c r="G139">
        <v>-2.607952116289014E-2</v>
      </c>
    </row>
    <row r="140" spans="1:7">
      <c r="A140">
        <v>116</v>
      </c>
      <c r="B140">
        <v>4.0581382584329133E-3</v>
      </c>
      <c r="C140">
        <v>1.0407807707330137E-3</v>
      </c>
      <c r="D140">
        <v>7.3929634075501169E-2</v>
      </c>
      <c r="F140">
        <v>9.0873328088119578</v>
      </c>
      <c r="G140">
        <v>-2.60777009047366E-2</v>
      </c>
    </row>
    <row r="141" spans="1:7">
      <c r="A141">
        <v>117</v>
      </c>
      <c r="B141">
        <v>-1.3280328929545707E-2</v>
      </c>
      <c r="C141">
        <v>-1.0026443978820762E-2</v>
      </c>
      <c r="D141">
        <v>-0.71220698467619992</v>
      </c>
      <c r="F141">
        <v>9.1660110149488592</v>
      </c>
      <c r="G141">
        <v>-2.6071321546298987E-2</v>
      </c>
    </row>
    <row r="142" spans="1:7">
      <c r="A142">
        <v>118</v>
      </c>
      <c r="B142">
        <v>4.4210699054832072E-4</v>
      </c>
      <c r="C142">
        <v>-4.0149533581545624E-3</v>
      </c>
      <c r="D142">
        <v>-0.28519361708568136</v>
      </c>
      <c r="F142">
        <v>9.2446892210857587</v>
      </c>
      <c r="G142">
        <v>-2.5951219512195145E-2</v>
      </c>
    </row>
    <row r="143" spans="1:7">
      <c r="A143">
        <v>119</v>
      </c>
      <c r="B143">
        <v>5.4935337380168387E-3</v>
      </c>
      <c r="C143">
        <v>4.9688159744645626E-4</v>
      </c>
      <c r="D143">
        <v>3.5294920612527585E-2</v>
      </c>
      <c r="F143">
        <v>9.3233674272226583</v>
      </c>
      <c r="G143">
        <v>-2.5879917184264967E-2</v>
      </c>
    </row>
    <row r="144" spans="1:7">
      <c r="A144">
        <v>120</v>
      </c>
      <c r="B144">
        <v>1.7774730953561586E-2</v>
      </c>
      <c r="C144">
        <v>6.5656249474406667E-3</v>
      </c>
      <c r="D144">
        <v>0.46637511327136721</v>
      </c>
      <c r="F144">
        <v>9.4020456333595579</v>
      </c>
      <c r="G144">
        <v>-2.5843392138656829E-2</v>
      </c>
    </row>
    <row r="145" spans="1:7">
      <c r="A145">
        <v>121</v>
      </c>
      <c r="B145">
        <v>1.2037843139184068E-2</v>
      </c>
      <c r="C145">
        <v>3.7527240746118348E-3</v>
      </c>
      <c r="D145">
        <v>0.26656672127693104</v>
      </c>
      <c r="F145">
        <v>9.4807238394964592</v>
      </c>
      <c r="G145">
        <v>-2.5302922309337172E-2</v>
      </c>
    </row>
    <row r="146" spans="1:7">
      <c r="A146">
        <v>122</v>
      </c>
      <c r="B146">
        <v>4.8649840005107609E-3</v>
      </c>
      <c r="C146">
        <v>1.8281764261781214E-3</v>
      </c>
      <c r="D146">
        <v>0.1298605989017422</v>
      </c>
      <c r="F146">
        <v>9.5594020456333588</v>
      </c>
      <c r="G146">
        <v>-2.52830188679245E-2</v>
      </c>
    </row>
    <row r="147" spans="1:7">
      <c r="A147">
        <v>123</v>
      </c>
      <c r="B147">
        <v>4.5245509199614104E-3</v>
      </c>
      <c r="C147">
        <v>-1.1278621407907318E-4</v>
      </c>
      <c r="D147">
        <v>-8.0115272784627451E-3</v>
      </c>
      <c r="F147">
        <v>9.6380802517702584</v>
      </c>
      <c r="G147">
        <v>-2.5166666666666671E-2</v>
      </c>
    </row>
    <row r="148" spans="1:7">
      <c r="A148">
        <v>124</v>
      </c>
      <c r="B148">
        <v>-3.6400632654783729E-2</v>
      </c>
      <c r="C148">
        <v>5.8507344877775785E-3</v>
      </c>
      <c r="D148">
        <v>0.41559439981743207</v>
      </c>
      <c r="F148">
        <v>9.7167584579071598</v>
      </c>
      <c r="G148">
        <v>-2.5024826216484608E-2</v>
      </c>
    </row>
    <row r="149" spans="1:7">
      <c r="A149">
        <v>125</v>
      </c>
      <c r="B149">
        <v>-9.565123615060336E-3</v>
      </c>
      <c r="C149">
        <v>-1.9119347205909028E-2</v>
      </c>
      <c r="D149">
        <v>-1.3581019004605581</v>
      </c>
      <c r="F149">
        <v>9.7954366640440593</v>
      </c>
      <c r="G149">
        <v>-2.4649670774944954E-2</v>
      </c>
    </row>
    <row r="150" spans="1:7">
      <c r="A150">
        <v>126</v>
      </c>
      <c r="B150">
        <v>-2.922676624851375E-3</v>
      </c>
      <c r="C150">
        <v>4.7062675879905556E-3</v>
      </c>
      <c r="D150">
        <v>0.33429964352289782</v>
      </c>
      <c r="F150">
        <v>9.8741148701809589</v>
      </c>
      <c r="G150">
        <v>-2.4587155963302743E-2</v>
      </c>
    </row>
    <row r="151" spans="1:7">
      <c r="A151">
        <v>127</v>
      </c>
      <c r="B151">
        <v>-2.3857526505767644E-3</v>
      </c>
      <c r="C151">
        <v>-2.7404303147228882E-3</v>
      </c>
      <c r="D151">
        <v>-0.19466060103530233</v>
      </c>
      <c r="F151">
        <v>9.9527930763178585</v>
      </c>
      <c r="G151">
        <v>-2.4509803921568651E-2</v>
      </c>
    </row>
    <row r="152" spans="1:7">
      <c r="A152">
        <v>128</v>
      </c>
      <c r="B152">
        <v>1.3491451163948814E-2</v>
      </c>
      <c r="C152">
        <v>-5.1415505675274364E-3</v>
      </c>
      <c r="D152">
        <v>-0.36521903817484852</v>
      </c>
      <c r="F152">
        <v>10.03147128245476</v>
      </c>
      <c r="G152">
        <v>-2.44813278008299E-2</v>
      </c>
    </row>
    <row r="153" spans="1:7">
      <c r="A153">
        <v>129</v>
      </c>
      <c r="B153">
        <v>3.885393593131412E-3</v>
      </c>
      <c r="C153">
        <v>1.7123673025102671E-3</v>
      </c>
      <c r="D153">
        <v>0.12163434571170778</v>
      </c>
      <c r="F153">
        <v>10.110149488591659</v>
      </c>
      <c r="G153">
        <v>-2.42637909581086E-2</v>
      </c>
    </row>
    <row r="154" spans="1:7">
      <c r="A154">
        <v>130</v>
      </c>
      <c r="B154">
        <v>1.102179041282955E-2</v>
      </c>
      <c r="C154">
        <v>-2.3265076352797925E-2</v>
      </c>
      <c r="D154">
        <v>-1.6525848957505036</v>
      </c>
      <c r="F154">
        <v>10.188827694728559</v>
      </c>
      <c r="G154">
        <v>-2.425172678434373E-2</v>
      </c>
    </row>
    <row r="155" spans="1:7">
      <c r="A155">
        <v>131</v>
      </c>
      <c r="B155">
        <v>4.71963978912449E-3</v>
      </c>
      <c r="C155">
        <v>4.2264972780254977E-5</v>
      </c>
      <c r="D155">
        <v>3.002201865869037E-3</v>
      </c>
      <c r="F155">
        <v>10.26750590086546</v>
      </c>
      <c r="G155">
        <v>-2.4215246636771326E-2</v>
      </c>
    </row>
    <row r="156" spans="1:7">
      <c r="A156">
        <v>132</v>
      </c>
      <c r="B156">
        <v>3.0737098014266017E-3</v>
      </c>
      <c r="C156">
        <v>8.1622452547532014E-3</v>
      </c>
      <c r="D156">
        <v>0.57978761895591879</v>
      </c>
      <c r="F156">
        <v>10.34618410700236</v>
      </c>
      <c r="G156">
        <v>-2.414255604521931E-2</v>
      </c>
    </row>
    <row r="157" spans="1:7">
      <c r="A157">
        <v>133</v>
      </c>
      <c r="B157">
        <v>-6.6914840101493598E-3</v>
      </c>
      <c r="C157">
        <v>-1.9871015989850686E-2</v>
      </c>
      <c r="D157">
        <v>-1.4114950834491771</v>
      </c>
      <c r="F157">
        <v>10.424862313139259</v>
      </c>
      <c r="G157">
        <v>-2.4142312579415459E-2</v>
      </c>
    </row>
    <row r="158" spans="1:7">
      <c r="A158">
        <v>134</v>
      </c>
      <c r="B158">
        <v>-9.4766964046838764E-3</v>
      </c>
      <c r="C158">
        <v>1.0845755665391948E-2</v>
      </c>
      <c r="D158">
        <v>0.77040503645162761</v>
      </c>
      <c r="F158">
        <v>10.503540519276159</v>
      </c>
      <c r="G158">
        <v>-2.3821339950372278E-2</v>
      </c>
    </row>
    <row r="159" spans="1:7">
      <c r="A159">
        <v>135</v>
      </c>
      <c r="B159">
        <v>-5.5573517437388963E-3</v>
      </c>
      <c r="C159">
        <v>-1.6271142756785718E-3</v>
      </c>
      <c r="D159">
        <v>-0.11557857944975317</v>
      </c>
      <c r="F159">
        <v>10.58221872541306</v>
      </c>
      <c r="G159">
        <v>-2.3306772908366469E-2</v>
      </c>
    </row>
    <row r="160" spans="1:7">
      <c r="A160">
        <v>136</v>
      </c>
      <c r="B160">
        <v>-3.4397983925232127E-3</v>
      </c>
      <c r="C160">
        <v>-2.1597381975520698E-3</v>
      </c>
      <c r="D160">
        <v>-0.15341237956525045</v>
      </c>
      <c r="F160">
        <v>10.66089693154996</v>
      </c>
      <c r="G160">
        <v>-2.3128119800332692E-2</v>
      </c>
    </row>
    <row r="161" spans="1:7">
      <c r="A161">
        <v>137</v>
      </c>
      <c r="B161">
        <v>-1.1961307226672725E-2</v>
      </c>
      <c r="C161">
        <v>-1.4542452171823527E-2</v>
      </c>
      <c r="D161">
        <v>-1.0329919593596963</v>
      </c>
      <c r="F161">
        <v>10.73957513768686</v>
      </c>
      <c r="G161">
        <v>-2.2999520843315691E-2</v>
      </c>
    </row>
    <row r="162" spans="1:7">
      <c r="A162">
        <v>138</v>
      </c>
      <c r="B162">
        <v>1.5181713124795347E-2</v>
      </c>
      <c r="C162">
        <v>2.1249223949040698E-2</v>
      </c>
      <c r="D162">
        <v>1.5093931355347283</v>
      </c>
      <c r="F162">
        <v>10.818253343823761</v>
      </c>
      <c r="G162">
        <v>-2.2842639593908642E-2</v>
      </c>
    </row>
    <row r="163" spans="1:7">
      <c r="A163">
        <v>139</v>
      </c>
      <c r="B163">
        <v>-6.2292571817225834E-3</v>
      </c>
      <c r="C163">
        <v>-1.5497443790261564E-2</v>
      </c>
      <c r="D163">
        <v>-1.1008277446486292</v>
      </c>
      <c r="F163">
        <v>10.89693154996066</v>
      </c>
      <c r="G163">
        <v>-2.2542372881355854E-2</v>
      </c>
    </row>
    <row r="164" spans="1:7">
      <c r="A164">
        <v>140</v>
      </c>
      <c r="B164">
        <v>5.6759813048538697E-3</v>
      </c>
      <c r="C164">
        <v>1.296117652857647E-2</v>
      </c>
      <c r="D164">
        <v>0.9206694290390951</v>
      </c>
      <c r="F164">
        <v>10.97560975609756</v>
      </c>
      <c r="G164">
        <v>-2.2535211267605604E-2</v>
      </c>
    </row>
    <row r="165" spans="1:7">
      <c r="A165">
        <v>141</v>
      </c>
      <c r="B165">
        <v>6.1425945048156176E-3</v>
      </c>
      <c r="C165">
        <v>3.8574054951843913E-3</v>
      </c>
      <c r="D165">
        <v>0.2740025418983883</v>
      </c>
      <c r="F165">
        <v>11.05428796223446</v>
      </c>
      <c r="G165">
        <v>-2.2505759347864474E-2</v>
      </c>
    </row>
    <row r="166" spans="1:7">
      <c r="A166">
        <v>142</v>
      </c>
      <c r="B166">
        <v>5.6570707640526989E-3</v>
      </c>
      <c r="C166">
        <v>4.2439193349572109E-3</v>
      </c>
      <c r="D166">
        <v>0.30145772510608382</v>
      </c>
      <c r="F166">
        <v>11.132966168371361</v>
      </c>
      <c r="G166">
        <v>-2.2011005502751479E-2</v>
      </c>
    </row>
    <row r="167" spans="1:7">
      <c r="A167">
        <v>143</v>
      </c>
      <c r="B167">
        <v>-1.7414983775003679E-3</v>
      </c>
      <c r="C167">
        <v>5.1192055104229929E-3</v>
      </c>
      <c r="D167">
        <v>0.36363180487694252</v>
      </c>
      <c r="F167">
        <v>11.211644374508261</v>
      </c>
      <c r="G167">
        <v>-2.2005444646097994E-2</v>
      </c>
    </row>
    <row r="168" spans="1:7">
      <c r="A168">
        <v>144</v>
      </c>
      <c r="B168">
        <v>2.8035287518458564E-3</v>
      </c>
      <c r="C168">
        <v>-8.1394971312924655E-3</v>
      </c>
      <c r="D168">
        <v>-0.5781717547022277</v>
      </c>
      <c r="F168">
        <v>11.29032258064516</v>
      </c>
      <c r="G168">
        <v>-2.1956087824351322E-2</v>
      </c>
    </row>
    <row r="169" spans="1:7">
      <c r="A169">
        <v>145</v>
      </c>
      <c r="B169">
        <v>-1.2955559803615787E-3</v>
      </c>
      <c r="C169">
        <v>8.6616718473733253E-3</v>
      </c>
      <c r="D169">
        <v>0.61526331785260002</v>
      </c>
      <c r="F169">
        <v>11.36900078678206</v>
      </c>
      <c r="G169">
        <v>-2.1803315920963073E-2</v>
      </c>
    </row>
    <row r="170" spans="1:7">
      <c r="A170">
        <v>146</v>
      </c>
      <c r="B170">
        <v>9.9681416157507098E-4</v>
      </c>
      <c r="C170">
        <v>-1.3948241118238165E-3</v>
      </c>
      <c r="D170">
        <v>-9.9078344918108838E-2</v>
      </c>
      <c r="F170">
        <v>11.447678992918961</v>
      </c>
      <c r="G170">
        <v>-2.1796165489404662E-2</v>
      </c>
    </row>
    <row r="171" spans="1:7">
      <c r="A171">
        <v>147</v>
      </c>
      <c r="B171">
        <v>-1.1384859143463025E-2</v>
      </c>
      <c r="C171">
        <v>2.3136700288899723E-3</v>
      </c>
      <c r="D171">
        <v>0.16434659768629428</v>
      </c>
      <c r="F171">
        <v>11.526357199055861</v>
      </c>
      <c r="G171">
        <v>-2.1784037558685521E-2</v>
      </c>
    </row>
    <row r="172" spans="1:7">
      <c r="A172">
        <v>148</v>
      </c>
      <c r="B172">
        <v>2.1262138302478958E-2</v>
      </c>
      <c r="C172">
        <v>-9.4020671294163527E-4</v>
      </c>
      <c r="D172">
        <v>-6.6785571176675496E-2</v>
      </c>
      <c r="F172">
        <v>11.60503540519276</v>
      </c>
      <c r="G172">
        <v>-2.1726700971984148E-2</v>
      </c>
    </row>
    <row r="173" spans="1:7">
      <c r="A173">
        <v>149</v>
      </c>
      <c r="B173">
        <v>6.0004108077632151E-3</v>
      </c>
      <c r="C173">
        <v>-1.0407462089814426E-2</v>
      </c>
      <c r="D173">
        <v>-0.7392717905546381</v>
      </c>
      <c r="F173">
        <v>11.683713611329662</v>
      </c>
      <c r="G173">
        <v>-2.1691176470588158E-2</v>
      </c>
    </row>
    <row r="174" spans="1:7">
      <c r="A174">
        <v>150</v>
      </c>
      <c r="B174">
        <v>-1.8089469718439007E-2</v>
      </c>
      <c r="C174">
        <v>-7.8617497937561384E-3</v>
      </c>
      <c r="D174">
        <v>-0.55844256714715446</v>
      </c>
      <c r="F174">
        <v>11.762391817466561</v>
      </c>
      <c r="G174">
        <v>-2.1647927504614861E-2</v>
      </c>
    </row>
    <row r="175" spans="1:7">
      <c r="A175">
        <v>151</v>
      </c>
      <c r="B175">
        <v>-1.5173852050125489E-2</v>
      </c>
      <c r="C175">
        <v>9.7401241246452414E-3</v>
      </c>
      <c r="D175">
        <v>0.6918688667526347</v>
      </c>
      <c r="F175">
        <v>11.841070023603461</v>
      </c>
      <c r="G175">
        <v>-2.1565869667135584E-2</v>
      </c>
    </row>
    <row r="176" spans="1:7">
      <c r="A176">
        <v>152</v>
      </c>
      <c r="B176">
        <v>-2.725955656235898E-3</v>
      </c>
      <c r="C176">
        <v>-5.5496409565433148E-3</v>
      </c>
      <c r="D176">
        <v>-0.39420686536964222</v>
      </c>
      <c r="F176">
        <v>11.91974822974036</v>
      </c>
      <c r="G176">
        <v>-2.1484375000000111E-2</v>
      </c>
    </row>
    <row r="177" spans="1:7">
      <c r="A177">
        <v>153</v>
      </c>
      <c r="B177">
        <v>1.4062844612365561E-2</v>
      </c>
      <c r="C177">
        <v>-4.3465601195555262E-3</v>
      </c>
      <c r="D177">
        <v>-0.30874859351944961</v>
      </c>
      <c r="F177">
        <v>11.998426435877262</v>
      </c>
      <c r="G177">
        <v>-2.1484375E-2</v>
      </c>
    </row>
    <row r="178" spans="1:7">
      <c r="A178">
        <v>154</v>
      </c>
      <c r="B178">
        <v>-4.1522661790137309E-3</v>
      </c>
      <c r="C178">
        <v>1.1788843425929752E-2</v>
      </c>
      <c r="D178">
        <v>0.83739525667690995</v>
      </c>
      <c r="F178">
        <v>12.077104642014161</v>
      </c>
      <c r="G178">
        <v>-2.1449396084964656E-2</v>
      </c>
    </row>
    <row r="179" spans="1:7">
      <c r="A179">
        <v>155</v>
      </c>
      <c r="B179">
        <v>-1.9904707950829794E-2</v>
      </c>
      <c r="C179">
        <v>-8.9981252874283581E-3</v>
      </c>
      <c r="D179">
        <v>-0.6391625677293955</v>
      </c>
      <c r="F179">
        <v>12.155782848151061</v>
      </c>
      <c r="G179">
        <v>-2.1221737405791363E-2</v>
      </c>
    </row>
    <row r="180" spans="1:7">
      <c r="A180">
        <v>156</v>
      </c>
      <c r="B180">
        <v>-1.5659509499334069E-2</v>
      </c>
      <c r="C180">
        <v>-1.7612549324195391E-2</v>
      </c>
      <c r="D180">
        <v>-1.2510697384977909</v>
      </c>
      <c r="F180">
        <v>12.234461054287962</v>
      </c>
      <c r="G180">
        <v>-2.110389610389618E-2</v>
      </c>
    </row>
    <row r="181" spans="1:7">
      <c r="A181">
        <v>157</v>
      </c>
      <c r="B181">
        <v>-2.4280036468625169E-3</v>
      </c>
      <c r="C181">
        <v>1.3580420003739765E-2</v>
      </c>
      <c r="D181">
        <v>0.964656063698209</v>
      </c>
      <c r="F181">
        <v>12.313139260424862</v>
      </c>
      <c r="G181">
        <v>-2.1101498206372638E-2</v>
      </c>
    </row>
    <row r="182" spans="1:7">
      <c r="A182">
        <v>158</v>
      </c>
      <c r="B182">
        <v>6.6890396136995971E-3</v>
      </c>
      <c r="C182">
        <v>-1.953307631094725E-2</v>
      </c>
      <c r="D182">
        <v>-1.3874902617773397</v>
      </c>
      <c r="F182">
        <v>12.391817466561761</v>
      </c>
      <c r="G182">
        <v>-2.1054118976967739E-2</v>
      </c>
    </row>
    <row r="183" spans="1:7">
      <c r="A183">
        <v>159</v>
      </c>
      <c r="B183">
        <v>7.1053341243300363E-3</v>
      </c>
      <c r="C183">
        <v>-2.8672652096443365E-3</v>
      </c>
      <c r="D183">
        <v>-0.20367004628374141</v>
      </c>
      <c r="F183">
        <v>12.470495672698661</v>
      </c>
      <c r="G183">
        <v>-2.1032504780114647E-2</v>
      </c>
    </row>
    <row r="184" spans="1:7">
      <c r="A184">
        <v>160</v>
      </c>
      <c r="B184">
        <v>-1.3252303681467294E-3</v>
      </c>
      <c r="C184">
        <v>-7.8038548975096376E-3</v>
      </c>
      <c r="D184">
        <v>-0.55433012712644913</v>
      </c>
      <c r="F184">
        <v>12.549173878835562</v>
      </c>
      <c r="G184">
        <v>-2.0972354623450928E-2</v>
      </c>
    </row>
    <row r="185" spans="1:7">
      <c r="A185">
        <v>161</v>
      </c>
      <c r="B185">
        <v>-2.2000557794671968E-3</v>
      </c>
      <c r="C185">
        <v>1.2879798947535489E-3</v>
      </c>
      <c r="D185">
        <v>9.1488894677281343E-2</v>
      </c>
      <c r="F185">
        <v>12.627852084972462</v>
      </c>
      <c r="G185">
        <v>-2.0858895705521463E-2</v>
      </c>
    </row>
    <row r="186" spans="1:7">
      <c r="A186">
        <v>162</v>
      </c>
      <c r="B186">
        <v>2.2265042325189687E-4</v>
      </c>
      <c r="C186">
        <v>8.42500367058438E-3</v>
      </c>
      <c r="D186">
        <v>0.59845210054407894</v>
      </c>
      <c r="F186">
        <v>12.706530291109361</v>
      </c>
      <c r="G186">
        <v>-2.0495803240288768E-2</v>
      </c>
    </row>
    <row r="187" spans="1:7">
      <c r="A187">
        <v>163</v>
      </c>
      <c r="B187">
        <v>4.8732435079245247E-3</v>
      </c>
      <c r="C187">
        <v>-4.6892170081084435E-3</v>
      </c>
      <c r="D187">
        <v>-0.33308849208072439</v>
      </c>
      <c r="F187">
        <v>12.785208497246263</v>
      </c>
      <c r="G187">
        <v>-2.0485744456177346E-2</v>
      </c>
    </row>
    <row r="188" spans="1:7">
      <c r="A188">
        <v>164</v>
      </c>
      <c r="B188">
        <v>2.9281347508921356E-3</v>
      </c>
      <c r="C188">
        <v>5.2351305552301892E-3</v>
      </c>
      <c r="D188">
        <v>0.37186629227696061</v>
      </c>
      <c r="F188">
        <v>12.863886703383162</v>
      </c>
      <c r="G188">
        <v>-2.0431765612952901E-2</v>
      </c>
    </row>
    <row r="189" spans="1:7">
      <c r="A189">
        <v>165</v>
      </c>
      <c r="B189">
        <v>-5.9166326558454385E-3</v>
      </c>
      <c r="C189">
        <v>-1.6926006938063204E-2</v>
      </c>
      <c r="D189">
        <v>-1.2023026697631072</v>
      </c>
      <c r="F189">
        <v>12.942564909520062</v>
      </c>
      <c r="G189">
        <v>-2.0418163998693228E-2</v>
      </c>
    </row>
    <row r="190" spans="1:7">
      <c r="A190">
        <v>166</v>
      </c>
      <c r="B190">
        <v>-7.0896077458222325E-3</v>
      </c>
      <c r="C190">
        <v>-1.5416151602042242E-2</v>
      </c>
      <c r="D190">
        <v>-1.0950533280786356</v>
      </c>
      <c r="F190">
        <v>13.021243115656961</v>
      </c>
      <c r="G190">
        <v>-2.0408163265306145E-2</v>
      </c>
    </row>
    <row r="191" spans="1:7">
      <c r="A191">
        <v>167</v>
      </c>
      <c r="B191">
        <v>9.3922085344259225E-4</v>
      </c>
      <c r="C191">
        <v>6.7393505751288316E-3</v>
      </c>
      <c r="D191">
        <v>0.47871534134406424</v>
      </c>
      <c r="F191">
        <v>13.099921321793863</v>
      </c>
      <c r="G191">
        <v>-2.0240963855421734E-2</v>
      </c>
    </row>
    <row r="192" spans="1:7">
      <c r="A192">
        <v>168</v>
      </c>
      <c r="B192">
        <v>1.4198662955308933E-2</v>
      </c>
      <c r="C192">
        <v>-1.5625196478846654E-2</v>
      </c>
      <c r="D192">
        <v>-1.109902383405267</v>
      </c>
      <c r="F192">
        <v>13.178599527930762</v>
      </c>
      <c r="G192">
        <v>-2.0000000000000018E-2</v>
      </c>
    </row>
    <row r="193" spans="1:7">
      <c r="A193">
        <v>169</v>
      </c>
      <c r="B193">
        <v>-1.0137297396596147E-2</v>
      </c>
      <c r="C193">
        <v>9.7807911577368466E-3</v>
      </c>
      <c r="D193">
        <v>0.69475756239339026</v>
      </c>
      <c r="F193">
        <v>13.257277734067662</v>
      </c>
      <c r="G193">
        <v>-1.9983851433185262E-2</v>
      </c>
    </row>
    <row r="194" spans="1:7">
      <c r="A194">
        <v>170</v>
      </c>
      <c r="B194">
        <v>2.9263348941147632E-3</v>
      </c>
      <c r="C194">
        <v>-4.3503291981374986E-3</v>
      </c>
      <c r="D194">
        <v>-0.30901632194814721</v>
      </c>
      <c r="F194">
        <v>13.335955940204563</v>
      </c>
      <c r="G194">
        <v>-1.9911894273127673E-2</v>
      </c>
    </row>
    <row r="195" spans="1:7">
      <c r="A195">
        <v>171</v>
      </c>
      <c r="B195">
        <v>-1.6996499224317695E-2</v>
      </c>
      <c r="C195">
        <v>-1.5883514547415857E-2</v>
      </c>
      <c r="D195">
        <v>-1.1282514544310136</v>
      </c>
      <c r="F195">
        <v>13.414634146341463</v>
      </c>
      <c r="G195">
        <v>-1.963350785340312E-2</v>
      </c>
    </row>
    <row r="196" spans="1:7">
      <c r="A196">
        <v>172</v>
      </c>
      <c r="B196">
        <v>8.8140363851514365E-4</v>
      </c>
      <c r="C196">
        <v>6.7032049941588838E-4</v>
      </c>
      <c r="D196">
        <v>4.7614781737581047E-2</v>
      </c>
      <c r="F196">
        <v>13.493312352478362</v>
      </c>
      <c r="G196">
        <v>-1.9595314164004285E-2</v>
      </c>
    </row>
    <row r="197" spans="1:7">
      <c r="A197">
        <v>173</v>
      </c>
      <c r="B197">
        <v>2.356633877583609E-3</v>
      </c>
      <c r="C197">
        <v>1.6796414795760165E-2</v>
      </c>
      <c r="D197">
        <v>1.1930973693492877</v>
      </c>
      <c r="F197">
        <v>13.571990558615262</v>
      </c>
      <c r="G197">
        <v>-1.9474196689386547E-2</v>
      </c>
    </row>
    <row r="198" spans="1:7">
      <c r="A198">
        <v>174</v>
      </c>
      <c r="B198">
        <v>-1.0260226822272282E-2</v>
      </c>
      <c r="C198">
        <v>-1.8247796393842282E-2</v>
      </c>
      <c r="D198">
        <v>-1.2961931542325504</v>
      </c>
      <c r="F198">
        <v>13.650668764752163</v>
      </c>
      <c r="G198">
        <v>-1.9442886520845026E-2</v>
      </c>
    </row>
    <row r="199" spans="1:7">
      <c r="A199">
        <v>175</v>
      </c>
      <c r="B199">
        <v>-6.7432320476260724E-3</v>
      </c>
      <c r="C199">
        <v>1.3964690094393398E-2</v>
      </c>
      <c r="D199">
        <v>0.99195186699036109</v>
      </c>
      <c r="F199">
        <v>13.729346970889063</v>
      </c>
      <c r="G199">
        <v>-1.9355973957416839E-2</v>
      </c>
    </row>
    <row r="200" spans="1:7">
      <c r="A200">
        <v>176</v>
      </c>
      <c r="B200">
        <v>-7.7929871395264754E-4</v>
      </c>
      <c r="C200">
        <v>1.4196270311792037E-2</v>
      </c>
      <c r="D200">
        <v>1.00840167199526</v>
      </c>
      <c r="F200">
        <v>13.808025177025963</v>
      </c>
      <c r="G200">
        <v>-1.932012717045728E-2</v>
      </c>
    </row>
    <row r="201" spans="1:7">
      <c r="A201">
        <v>177</v>
      </c>
      <c r="B201">
        <v>5.5652292486026954E-3</v>
      </c>
      <c r="C201">
        <v>-8.1721114175287123E-3</v>
      </c>
      <c r="D201">
        <v>-0.58048844070842787</v>
      </c>
      <c r="F201">
        <v>13.886703383162864</v>
      </c>
      <c r="G201">
        <v>-1.9270346117867043E-2</v>
      </c>
    </row>
    <row r="202" spans="1:7">
      <c r="A202">
        <v>178</v>
      </c>
      <c r="B202">
        <v>-1.9421598266341931E-3</v>
      </c>
      <c r="C202">
        <v>8.0621108670259518E-3</v>
      </c>
      <c r="D202">
        <v>0.57267478707890773</v>
      </c>
      <c r="F202">
        <v>13.965381589299763</v>
      </c>
      <c r="G202">
        <v>-1.9163442049014323E-2</v>
      </c>
    </row>
    <row r="203" spans="1:7">
      <c r="A203">
        <v>179</v>
      </c>
      <c r="B203">
        <v>2.1229900134667233E-3</v>
      </c>
      <c r="C203">
        <v>-2.2978151882919783E-3</v>
      </c>
      <c r="D203">
        <v>-0.16322038302447883</v>
      </c>
      <c r="F203">
        <v>14.044059795436663</v>
      </c>
      <c r="G203">
        <v>-1.9138755980861344E-2</v>
      </c>
    </row>
    <row r="204" spans="1:7">
      <c r="A204">
        <v>180</v>
      </c>
      <c r="B204">
        <v>5.1595046594948239E-3</v>
      </c>
      <c r="C204">
        <v>-5.9329461383277916E-4</v>
      </c>
      <c r="D204">
        <v>-4.2143412842583015E-2</v>
      </c>
      <c r="F204">
        <v>14.122738001573563</v>
      </c>
      <c r="G204">
        <v>-1.904419690980963E-2</v>
      </c>
    </row>
    <row r="205" spans="1:7">
      <c r="A205">
        <v>181</v>
      </c>
      <c r="B205">
        <v>-3.5920448551076895E-3</v>
      </c>
      <c r="C205">
        <v>-6.1470855796750051E-3</v>
      </c>
      <c r="D205">
        <v>-0.43664506523895164</v>
      </c>
      <c r="F205">
        <v>14.201416207710464</v>
      </c>
      <c r="G205">
        <v>-1.9043401240035451E-2</v>
      </c>
    </row>
    <row r="206" spans="1:7">
      <c r="A206">
        <v>182</v>
      </c>
      <c r="B206">
        <v>5.6862619246282539E-3</v>
      </c>
      <c r="C206">
        <v>5.2138787223479435E-3</v>
      </c>
      <c r="D206">
        <v>0.37035671382144053</v>
      </c>
      <c r="F206">
        <v>14.280094413847364</v>
      </c>
      <c r="G206">
        <v>-1.8977088636889738E-2</v>
      </c>
    </row>
    <row r="207" spans="1:7">
      <c r="A207">
        <v>183</v>
      </c>
      <c r="B207">
        <v>1.2797336650158898E-2</v>
      </c>
      <c r="C207">
        <v>7.2887465636143553E-3</v>
      </c>
      <c r="D207">
        <v>0.5177405093078008</v>
      </c>
      <c r="F207">
        <v>14.358772619984263</v>
      </c>
      <c r="G207">
        <v>-1.8920068027210801E-2</v>
      </c>
    </row>
    <row r="208" spans="1:7">
      <c r="A208">
        <v>184</v>
      </c>
      <c r="B208">
        <v>7.4009473935698628E-4</v>
      </c>
      <c r="C208">
        <v>-9.1940261097256122E-4</v>
      </c>
      <c r="D208">
        <v>-6.5307796328126153E-2</v>
      </c>
      <c r="F208">
        <v>14.437450826121163</v>
      </c>
      <c r="G208">
        <v>-1.883890811226463E-2</v>
      </c>
    </row>
    <row r="209" spans="1:7">
      <c r="A209">
        <v>185</v>
      </c>
      <c r="B209">
        <v>1.0031565294241856E-2</v>
      </c>
      <c r="C209">
        <v>-8.7748327987301304E-3</v>
      </c>
      <c r="D209">
        <v>-0.62330146379139562</v>
      </c>
      <c r="F209">
        <v>14.516129032258064</v>
      </c>
      <c r="G209">
        <v>-1.8581802648440782E-2</v>
      </c>
    </row>
    <row r="210" spans="1:7">
      <c r="A210">
        <v>186</v>
      </c>
      <c r="B210">
        <v>1.0331779244570662E-3</v>
      </c>
      <c r="C210">
        <v>-1.2918932758588745E-2</v>
      </c>
      <c r="D210">
        <v>-0.91766873326820508</v>
      </c>
      <c r="F210">
        <v>14.594807238394964</v>
      </c>
      <c r="G210">
        <v>-1.851851851851849E-2</v>
      </c>
    </row>
    <row r="211" spans="1:7">
      <c r="A211">
        <v>187</v>
      </c>
      <c r="B211">
        <v>-4.8071403128436187E-3</v>
      </c>
      <c r="C211">
        <v>-2.8297490904995067E-2</v>
      </c>
      <c r="D211">
        <v>-2.0100516907011188</v>
      </c>
      <c r="F211">
        <v>14.673485444531863</v>
      </c>
      <c r="G211">
        <v>-1.8294190358467133E-2</v>
      </c>
    </row>
    <row r="212" spans="1:7">
      <c r="A212">
        <v>188</v>
      </c>
      <c r="B212">
        <v>-4.5790739902499579E-4</v>
      </c>
      <c r="C212">
        <v>-2.1190020105589867E-2</v>
      </c>
      <c r="D212">
        <v>-1.5051877172513943</v>
      </c>
      <c r="F212">
        <v>14.752163650668765</v>
      </c>
      <c r="G212">
        <v>-1.8281535648994485E-2</v>
      </c>
    </row>
    <row r="213" spans="1:7">
      <c r="A213">
        <v>189</v>
      </c>
      <c r="B213">
        <v>3.4168397766682237E-3</v>
      </c>
      <c r="C213">
        <v>-1.4863422391133963E-2</v>
      </c>
      <c r="D213">
        <v>-1.0557913917954451</v>
      </c>
      <c r="F213">
        <v>14.830841856805664</v>
      </c>
      <c r="G213">
        <v>-1.8278427205100978E-2</v>
      </c>
    </row>
    <row r="214" spans="1:7">
      <c r="A214">
        <v>190</v>
      </c>
      <c r="B214">
        <v>9.0837595082156729E-3</v>
      </c>
      <c r="C214">
        <v>1.9863511928911882E-3</v>
      </c>
      <c r="D214">
        <v>0.14109620485441457</v>
      </c>
      <c r="F214">
        <v>14.909520062942564</v>
      </c>
      <c r="G214">
        <v>-1.8209741114523892E-2</v>
      </c>
    </row>
    <row r="215" spans="1:7">
      <c r="A215">
        <v>191</v>
      </c>
      <c r="B215">
        <v>1.1973147910304249E-2</v>
      </c>
      <c r="C215">
        <v>1.049298139856213E-2</v>
      </c>
      <c r="D215">
        <v>0.74534647158247325</v>
      </c>
      <c r="F215">
        <v>14.988198269079463</v>
      </c>
      <c r="G215">
        <v>-1.8201477743737704E-2</v>
      </c>
    </row>
    <row r="216" spans="1:7">
      <c r="A216">
        <v>192</v>
      </c>
      <c r="B216">
        <v>1.5772435035082331E-2</v>
      </c>
      <c r="C216">
        <v>-1.5090848872303698E-3</v>
      </c>
      <c r="D216">
        <v>-0.10719461450391236</v>
      </c>
      <c r="F216">
        <v>15.066876475216365</v>
      </c>
      <c r="G216">
        <v>-1.8175523628180756E-2</v>
      </c>
    </row>
    <row r="217" spans="1:7">
      <c r="A217">
        <v>193</v>
      </c>
      <c r="B217">
        <v>1.3423570566543697E-3</v>
      </c>
      <c r="C217">
        <v>-6.4609944133681716E-4</v>
      </c>
      <c r="D217">
        <v>-4.5894290726351032E-2</v>
      </c>
      <c r="F217">
        <v>15.145554681353264</v>
      </c>
      <c r="G217">
        <v>-1.8169398907103784E-2</v>
      </c>
    </row>
    <row r="218" spans="1:7">
      <c r="A218">
        <v>194</v>
      </c>
      <c r="B218">
        <v>1.0099104976878973E-2</v>
      </c>
      <c r="C218">
        <v>-1.0968670194270317E-2</v>
      </c>
      <c r="D218">
        <v>-0.77913600689042661</v>
      </c>
      <c r="F218">
        <v>15.224232887490164</v>
      </c>
      <c r="G218">
        <v>-1.8163672654690655E-2</v>
      </c>
    </row>
    <row r="219" spans="1:7">
      <c r="A219">
        <v>195</v>
      </c>
      <c r="B219">
        <v>-2.0384307075997848E-2</v>
      </c>
      <c r="C219">
        <v>1.5538339613207979E-2</v>
      </c>
      <c r="D219">
        <v>1.1037326918869563</v>
      </c>
      <c r="F219">
        <v>15.302911093627065</v>
      </c>
      <c r="G219">
        <v>-1.7824663514005024E-2</v>
      </c>
    </row>
    <row r="220" spans="1:7">
      <c r="A220">
        <v>196</v>
      </c>
      <c r="B220">
        <v>1.0159905620019745E-3</v>
      </c>
      <c r="C220">
        <v>1.0538631286737259E-2</v>
      </c>
      <c r="D220">
        <v>0.74858911366741299</v>
      </c>
      <c r="F220">
        <v>15.381589299763965</v>
      </c>
      <c r="G220">
        <v>-1.7814065689367276E-2</v>
      </c>
    </row>
    <row r="221" spans="1:7">
      <c r="A221">
        <v>197</v>
      </c>
      <c r="B221">
        <v>2.6560310060112021E-3</v>
      </c>
      <c r="C221">
        <v>1.2104013314230204E-3</v>
      </c>
      <c r="D221">
        <v>8.5978267501598898E-2</v>
      </c>
      <c r="F221">
        <v>15.460267505900864</v>
      </c>
      <c r="G221">
        <v>-1.7722550417600291E-2</v>
      </c>
    </row>
    <row r="222" spans="1:7">
      <c r="A222">
        <v>198</v>
      </c>
      <c r="B222">
        <v>1.6129222035768876E-2</v>
      </c>
      <c r="C222">
        <v>1.032022154434941E-3</v>
      </c>
      <c r="D222">
        <v>7.3307484516119722E-2</v>
      </c>
      <c r="F222">
        <v>15.538945712037764</v>
      </c>
      <c r="G222">
        <v>-1.7638691322901856E-2</v>
      </c>
    </row>
    <row r="223" spans="1:7">
      <c r="A223">
        <v>199</v>
      </c>
      <c r="B223">
        <v>1.4331203805588949E-2</v>
      </c>
      <c r="C223">
        <v>7.9641178318379195E-3</v>
      </c>
      <c r="D223">
        <v>0.56571406159557991</v>
      </c>
      <c r="F223">
        <v>15.617623918174665</v>
      </c>
      <c r="G223">
        <v>-1.7578475336322841E-2</v>
      </c>
    </row>
    <row r="224" spans="1:7">
      <c r="A224">
        <v>200</v>
      </c>
      <c r="B224">
        <v>-1.6791594886972686E-2</v>
      </c>
      <c r="C224">
        <v>1.6728043902124491E-3</v>
      </c>
      <c r="D224">
        <v>0.11882407892797497</v>
      </c>
      <c r="F224">
        <v>15.696302124311565</v>
      </c>
      <c r="G224">
        <v>-1.749039353385462E-2</v>
      </c>
    </row>
    <row r="225" spans="1:7">
      <c r="A225">
        <v>201</v>
      </c>
      <c r="B225">
        <v>2.3182554848145295E-2</v>
      </c>
      <c r="C225">
        <v>9.5311997986948262E-3</v>
      </c>
      <c r="D225">
        <v>0.67702837449785691</v>
      </c>
      <c r="F225">
        <v>15.774980330448464</v>
      </c>
      <c r="G225">
        <v>-1.746535796766735E-2</v>
      </c>
    </row>
    <row r="226" spans="1:7">
      <c r="A226">
        <v>202</v>
      </c>
      <c r="B226">
        <v>-4.1677451040294591E-2</v>
      </c>
      <c r="C226">
        <v>-1.1472848150131429E-2</v>
      </c>
      <c r="D226">
        <v>-0.81494920870380627</v>
      </c>
      <c r="F226">
        <v>15.853658536585366</v>
      </c>
      <c r="G226">
        <v>-1.745440282408306E-2</v>
      </c>
    </row>
    <row r="227" spans="1:7">
      <c r="A227">
        <v>203</v>
      </c>
      <c r="B227">
        <v>2.112397202329077E-2</v>
      </c>
      <c r="C227">
        <v>8.22385406366586E-3</v>
      </c>
      <c r="D227">
        <v>0.58416386881258409</v>
      </c>
      <c r="F227">
        <v>15.932336742722265</v>
      </c>
      <c r="G227">
        <v>-1.7432052483598803E-2</v>
      </c>
    </row>
    <row r="228" spans="1:7">
      <c r="A228">
        <v>204</v>
      </c>
      <c r="B228">
        <v>-3.3756357054123241E-2</v>
      </c>
      <c r="C228">
        <v>-3.6437785401325501E-4</v>
      </c>
      <c r="D228">
        <v>-2.5882800845219194E-2</v>
      </c>
      <c r="F228">
        <v>16.011014948859167</v>
      </c>
      <c r="G228">
        <v>-1.7367458866544783E-2</v>
      </c>
    </row>
    <row r="229" spans="1:7">
      <c r="A229">
        <v>205</v>
      </c>
      <c r="B229">
        <v>-1.5330856587880535E-2</v>
      </c>
      <c r="C229">
        <v>-3.3956519539992541E-6</v>
      </c>
      <c r="D229">
        <v>-2.4120286756462689E-4</v>
      </c>
      <c r="F229">
        <v>16.089693154996066</v>
      </c>
      <c r="G229">
        <v>-1.7343399306264051E-2</v>
      </c>
    </row>
    <row r="230" spans="1:7">
      <c r="A230">
        <v>206</v>
      </c>
      <c r="B230">
        <v>-1.7008172529240635E-3</v>
      </c>
      <c r="C230">
        <v>-5.3401169670649938E-4</v>
      </c>
      <c r="D230">
        <v>-3.7932377729984444E-2</v>
      </c>
      <c r="F230">
        <v>16.168371361132966</v>
      </c>
      <c r="G230">
        <v>-1.7309340188517597E-2</v>
      </c>
    </row>
    <row r="231" spans="1:7">
      <c r="A231">
        <v>207</v>
      </c>
      <c r="B231">
        <v>-2.5839871270011E-3</v>
      </c>
      <c r="C231">
        <v>1.2129283898955359E-2</v>
      </c>
      <c r="D231">
        <v>0.86157771690582796</v>
      </c>
      <c r="F231">
        <v>16.247049567269865</v>
      </c>
      <c r="G231">
        <v>-1.7248814144027569E-2</v>
      </c>
    </row>
    <row r="232" spans="1:7">
      <c r="A232">
        <v>208</v>
      </c>
      <c r="B232">
        <v>-5.6169114468684568E-3</v>
      </c>
      <c r="C232">
        <v>2.6562541199889444E-4</v>
      </c>
      <c r="D232">
        <v>1.8868132523626378E-2</v>
      </c>
      <c r="F232">
        <v>16.325727773406765</v>
      </c>
      <c r="G232">
        <v>-1.7244961562435046E-2</v>
      </c>
    </row>
    <row r="233" spans="1:7">
      <c r="A233">
        <v>209</v>
      </c>
      <c r="B233">
        <v>3.642722004414737E-3</v>
      </c>
      <c r="C233">
        <v>-3.2973585093362158E-3</v>
      </c>
      <c r="D233">
        <v>-0.23422080313732105</v>
      </c>
      <c r="F233">
        <v>16.404405979543665</v>
      </c>
      <c r="G233">
        <v>-1.7183488050562912E-2</v>
      </c>
    </row>
    <row r="234" spans="1:7">
      <c r="A234">
        <v>210</v>
      </c>
      <c r="B234">
        <v>9.8306192164866642E-3</v>
      </c>
      <c r="C234">
        <v>2.4050039263204641E-3</v>
      </c>
      <c r="D234">
        <v>0.17083430557406593</v>
      </c>
      <c r="F234">
        <v>16.483084185680564</v>
      </c>
      <c r="G234">
        <v>-1.708995964870641E-2</v>
      </c>
    </row>
    <row r="235" spans="1:7">
      <c r="A235">
        <v>211</v>
      </c>
      <c r="B235">
        <v>7.6767509312760263E-3</v>
      </c>
      <c r="C235">
        <v>1.0475945278013916E-2</v>
      </c>
      <c r="D235">
        <v>0.7441363472281306</v>
      </c>
      <c r="F235">
        <v>16.561762391817467</v>
      </c>
      <c r="G235">
        <v>-1.7014446227929358E-2</v>
      </c>
    </row>
    <row r="236" spans="1:7">
      <c r="A236">
        <v>212</v>
      </c>
      <c r="B236">
        <v>-5.6526046065588451E-3</v>
      </c>
      <c r="C236">
        <v>1.7173756721770274E-2</v>
      </c>
      <c r="D236">
        <v>1.2199010452969368</v>
      </c>
      <c r="F236">
        <v>16.640440597954367</v>
      </c>
      <c r="G236">
        <v>-1.6933080465998396E-2</v>
      </c>
    </row>
    <row r="237" spans="1:7">
      <c r="A237">
        <v>213</v>
      </c>
      <c r="B237">
        <v>-4.6730254433920513E-3</v>
      </c>
      <c r="C237">
        <v>-8.1224250630946206E-3</v>
      </c>
      <c r="D237">
        <v>-0.57695907688354575</v>
      </c>
      <c r="F237">
        <v>16.719118804091266</v>
      </c>
      <c r="G237">
        <v>-1.6777918094894373E-2</v>
      </c>
    </row>
    <row r="238" spans="1:7">
      <c r="A238">
        <v>214</v>
      </c>
      <c r="B238">
        <v>1.7098621462882876E-2</v>
      </c>
      <c r="C238">
        <v>-5.9575612652188435E-3</v>
      </c>
      <c r="D238">
        <v>-0.42318261127154594</v>
      </c>
      <c r="F238">
        <v>16.797797010228166</v>
      </c>
      <c r="G238">
        <v>-1.6731279330748916E-2</v>
      </c>
    </row>
    <row r="239" spans="1:7">
      <c r="A239">
        <v>215</v>
      </c>
      <c r="B239">
        <v>-2.0843826967758404E-2</v>
      </c>
      <c r="C239">
        <v>-1.5519809395877972E-2</v>
      </c>
      <c r="D239">
        <v>-1.1024164375660948</v>
      </c>
      <c r="F239">
        <v>16.876475216365066</v>
      </c>
      <c r="G239">
        <v>-1.667328304882898E-2</v>
      </c>
    </row>
    <row r="240" spans="1:7">
      <c r="A240">
        <v>216</v>
      </c>
      <c r="B240">
        <v>2.5742170392784847E-3</v>
      </c>
      <c r="C240">
        <v>-1.1870139874317876E-3</v>
      </c>
      <c r="D240">
        <v>-8.4316997585887468E-2</v>
      </c>
      <c r="F240">
        <v>16.955153422501965</v>
      </c>
      <c r="G240">
        <v>-1.6435185185185275E-2</v>
      </c>
    </row>
    <row r="241" spans="1:7">
      <c r="A241">
        <v>217</v>
      </c>
      <c r="B241">
        <v>-1.7844933985845662E-3</v>
      </c>
      <c r="C241">
        <v>-2.0757879482771288E-2</v>
      </c>
      <c r="D241">
        <v>-1.4744915331821633</v>
      </c>
      <c r="F241">
        <v>17.033831628638865</v>
      </c>
      <c r="G241">
        <v>-1.6399162595952754E-2</v>
      </c>
    </row>
    <row r="242" spans="1:7">
      <c r="A242">
        <v>218</v>
      </c>
      <c r="B242">
        <v>-4.5452384268161632E-3</v>
      </c>
      <c r="C242">
        <v>1.1668600484377638E-3</v>
      </c>
      <c r="D242">
        <v>8.2885405672483092E-2</v>
      </c>
      <c r="F242">
        <v>17.112509834775768</v>
      </c>
      <c r="G242">
        <v>-1.6352824578790837E-2</v>
      </c>
    </row>
    <row r="243" spans="1:7">
      <c r="A243">
        <v>219</v>
      </c>
      <c r="B243">
        <v>-2.2041311175762029E-3</v>
      </c>
      <c r="C243">
        <v>4.57460182533096E-3</v>
      </c>
      <c r="D243">
        <v>0.32494704792599788</v>
      </c>
      <c r="F243">
        <v>17.191188040912667</v>
      </c>
      <c r="G243">
        <v>-1.6308243727598648E-2</v>
      </c>
    </row>
    <row r="244" spans="1:7">
      <c r="A244">
        <v>220</v>
      </c>
      <c r="B244">
        <v>-3.1918200758738117E-3</v>
      </c>
      <c r="C244">
        <v>-6.3671267629655873E-3</v>
      </c>
      <c r="D244">
        <v>-0.4522752196573081</v>
      </c>
      <c r="F244">
        <v>17.269866247049567</v>
      </c>
      <c r="G244">
        <v>-1.6150540820862314E-2</v>
      </c>
    </row>
    <row r="245" spans="1:7">
      <c r="A245">
        <v>221</v>
      </c>
      <c r="B245">
        <v>1.0028991420394489E-2</v>
      </c>
      <c r="C245">
        <v>1.7542954125013048E-2</v>
      </c>
      <c r="D245">
        <v>1.2461261925045857</v>
      </c>
      <c r="F245">
        <v>17.348544453186467</v>
      </c>
      <c r="G245">
        <v>-1.6142050040355072E-2</v>
      </c>
    </row>
    <row r="246" spans="1:7">
      <c r="A246">
        <v>222</v>
      </c>
      <c r="B246">
        <v>1.3635749962619664E-2</v>
      </c>
      <c r="C246">
        <v>1.6726465946471165E-2</v>
      </c>
      <c r="D246">
        <v>1.188128702577806</v>
      </c>
      <c r="F246">
        <v>17.427222659323366</v>
      </c>
      <c r="G246">
        <v>-1.6140253235007673E-2</v>
      </c>
    </row>
    <row r="247" spans="1:7">
      <c r="A247">
        <v>223</v>
      </c>
      <c r="B247">
        <v>5.3562080275110192E-4</v>
      </c>
      <c r="C247">
        <v>-8.28755878724724E-3</v>
      </c>
      <c r="D247">
        <v>-0.58868899748106962</v>
      </c>
      <c r="F247">
        <v>17.505900865460266</v>
      </c>
      <c r="G247">
        <v>-1.6046552636219347E-2</v>
      </c>
    </row>
    <row r="248" spans="1:7">
      <c r="A248">
        <v>224</v>
      </c>
      <c r="B248">
        <v>1.2473443777480884E-2</v>
      </c>
      <c r="C248">
        <v>3.0928471511289541E-3</v>
      </c>
      <c r="D248">
        <v>0.21969377659944786</v>
      </c>
      <c r="F248">
        <v>17.584579071597165</v>
      </c>
      <c r="G248">
        <v>-1.5942345490281618E-2</v>
      </c>
    </row>
    <row r="249" spans="1:7">
      <c r="A249">
        <v>225</v>
      </c>
      <c r="B249">
        <v>-9.7204076690140962E-3</v>
      </c>
      <c r="C249">
        <v>-2.6160220241974466E-2</v>
      </c>
      <c r="D249">
        <v>-1.8582352443556189</v>
      </c>
      <c r="F249">
        <v>17.663257277734068</v>
      </c>
      <c r="G249">
        <v>-1.5738060781475993E-2</v>
      </c>
    </row>
    <row r="250" spans="1:7">
      <c r="A250">
        <v>226</v>
      </c>
      <c r="B250">
        <v>1.0815574608156046E-2</v>
      </c>
      <c r="C250">
        <v>1.1583014457099779E-2</v>
      </c>
      <c r="D250">
        <v>0.82277463648902882</v>
      </c>
      <c r="F250">
        <v>17.741935483870968</v>
      </c>
      <c r="G250">
        <v>-1.5717092337917515E-2</v>
      </c>
    </row>
    <row r="251" spans="1:7">
      <c r="A251">
        <v>227</v>
      </c>
      <c r="B251">
        <v>-2.3279972654962379E-3</v>
      </c>
      <c r="C251">
        <v>-4.6772566749591314E-3</v>
      </c>
      <c r="D251">
        <v>-0.3322389154186508</v>
      </c>
      <c r="F251">
        <v>17.820613690007868</v>
      </c>
      <c r="G251">
        <v>-1.5618898867629905E-2</v>
      </c>
    </row>
    <row r="252" spans="1:7">
      <c r="A252">
        <v>228</v>
      </c>
      <c r="B252">
        <v>-1.0693245421434846E-3</v>
      </c>
      <c r="C252">
        <v>-1.1041402101455095E-2</v>
      </c>
      <c r="D252">
        <v>-0.78430236222191196</v>
      </c>
      <c r="F252">
        <v>17.899291896144767</v>
      </c>
      <c r="G252">
        <v>-1.5487748497457376E-2</v>
      </c>
    </row>
    <row r="253" spans="1:7">
      <c r="A253">
        <v>229</v>
      </c>
      <c r="B253">
        <v>-1.5761337567143274E-2</v>
      </c>
      <c r="C253">
        <v>-1.655073341896084E-2</v>
      </c>
      <c r="D253">
        <v>-1.1756459186723625</v>
      </c>
      <c r="F253">
        <v>17.977970102281667</v>
      </c>
      <c r="G253">
        <v>-1.547564861174322E-2</v>
      </c>
    </row>
    <row r="254" spans="1:7">
      <c r="A254">
        <v>230</v>
      </c>
      <c r="B254">
        <v>1.0604940464853298E-2</v>
      </c>
      <c r="C254">
        <v>-5.5569848868623171E-3</v>
      </c>
      <c r="D254">
        <v>-0.39472852573888351</v>
      </c>
      <c r="F254">
        <v>18.056648308418566</v>
      </c>
      <c r="G254">
        <v>-1.5461763476807389E-2</v>
      </c>
    </row>
    <row r="255" spans="1:7">
      <c r="A255">
        <v>231</v>
      </c>
      <c r="B255">
        <v>1.4249272929639989E-2</v>
      </c>
      <c r="C255">
        <v>4.0409112163527681E-2</v>
      </c>
      <c r="D255">
        <v>2.8703747797544925</v>
      </c>
      <c r="F255">
        <v>18.135326514555466</v>
      </c>
      <c r="G255">
        <v>-1.5446071904127834E-2</v>
      </c>
    </row>
    <row r="256" spans="1:7">
      <c r="A256">
        <v>232</v>
      </c>
      <c r="B256">
        <v>-1.1665763264761527E-3</v>
      </c>
      <c r="C256">
        <v>-1.300417244889124E-2</v>
      </c>
      <c r="D256">
        <v>-0.92372355219835711</v>
      </c>
      <c r="F256">
        <v>18.214004720692365</v>
      </c>
      <c r="G256">
        <v>-1.5363671723065075E-2</v>
      </c>
    </row>
    <row r="257" spans="1:7">
      <c r="A257">
        <v>233</v>
      </c>
      <c r="B257">
        <v>-2.3382915399009304E-4</v>
      </c>
      <c r="C257">
        <v>9.9494271048821449E-3</v>
      </c>
      <c r="D257">
        <v>0.7067362559040774</v>
      </c>
      <c r="F257">
        <v>18.292682926829269</v>
      </c>
      <c r="G257">
        <v>-1.5334252239834534E-2</v>
      </c>
    </row>
    <row r="258" spans="1:7">
      <c r="A258">
        <v>234</v>
      </c>
      <c r="B258">
        <v>-2.7741438269332131E-3</v>
      </c>
      <c r="C258">
        <v>1.8200152795543229E-2</v>
      </c>
      <c r="D258">
        <v>1.2928088932168433</v>
      </c>
      <c r="F258">
        <v>18.371361132966168</v>
      </c>
      <c r="G258">
        <v>-1.5118790496760237E-2</v>
      </c>
    </row>
    <row r="259" spans="1:7">
      <c r="A259">
        <v>235</v>
      </c>
      <c r="B259">
        <v>-1.0212919161619818E-4</v>
      </c>
      <c r="C259">
        <v>2.0230217023272292E-2</v>
      </c>
      <c r="D259">
        <v>1.4370101599255596</v>
      </c>
      <c r="F259">
        <v>18.450039339103068</v>
      </c>
      <c r="G259">
        <v>-1.5117830146731959E-2</v>
      </c>
    </row>
    <row r="260" spans="1:7">
      <c r="A260">
        <v>236</v>
      </c>
      <c r="B260">
        <v>8.2432243679143643E-3</v>
      </c>
      <c r="C260">
        <v>1.5740286968042187E-2</v>
      </c>
      <c r="D260">
        <v>1.118077589933923</v>
      </c>
      <c r="F260">
        <v>18.528717545239967</v>
      </c>
      <c r="G260">
        <v>-1.5091342335186608E-2</v>
      </c>
    </row>
    <row r="261" spans="1:7">
      <c r="A261">
        <v>237</v>
      </c>
      <c r="B261">
        <v>-1.3818083502747259E-3</v>
      </c>
      <c r="C261">
        <v>-7.1636124188129823E-3</v>
      </c>
      <c r="D261">
        <v>-0.50885187320338776</v>
      </c>
      <c r="F261">
        <v>18.607395751376867</v>
      </c>
      <c r="G261">
        <v>-1.494177103933203E-2</v>
      </c>
    </row>
    <row r="262" spans="1:7">
      <c r="A262">
        <v>238</v>
      </c>
      <c r="B262">
        <v>2.7311013936429113E-3</v>
      </c>
      <c r="C262">
        <v>-2.3594232669006971E-3</v>
      </c>
      <c r="D262">
        <v>-0.1675965810055671</v>
      </c>
      <c r="F262">
        <v>18.686073957513766</v>
      </c>
      <c r="G262">
        <v>-1.4925373134328401E-2</v>
      </c>
    </row>
    <row r="263" spans="1:7">
      <c r="A263">
        <v>239</v>
      </c>
      <c r="B263">
        <v>5.6471987043327301E-3</v>
      </c>
      <c r="C263">
        <v>5.2489125111474452E-3</v>
      </c>
      <c r="D263">
        <v>0.37284526401285251</v>
      </c>
      <c r="F263">
        <v>18.764752163650666</v>
      </c>
      <c r="G263">
        <v>-1.4903129657228065E-2</v>
      </c>
    </row>
    <row r="264" spans="1:7">
      <c r="A264">
        <v>240</v>
      </c>
      <c r="B264">
        <v>7.0289327064298008E-3</v>
      </c>
      <c r="C264">
        <v>-5.7121531729461645E-3</v>
      </c>
      <c r="D264">
        <v>-0.40575057277595761</v>
      </c>
      <c r="F264">
        <v>18.843430369787569</v>
      </c>
      <c r="G264">
        <v>-1.4808043875685573E-2</v>
      </c>
    </row>
    <row r="265" spans="1:7">
      <c r="A265">
        <v>241</v>
      </c>
      <c r="B265">
        <v>-2.1744326866688451E-2</v>
      </c>
      <c r="C265">
        <v>-2.8428290966142911E-3</v>
      </c>
      <c r="D265">
        <v>-0.20193427930443172</v>
      </c>
      <c r="F265">
        <v>18.922108575924469</v>
      </c>
      <c r="G265">
        <v>-1.4742898238043978E-2</v>
      </c>
    </row>
    <row r="266" spans="1:7">
      <c r="A266">
        <v>242</v>
      </c>
      <c r="B266">
        <v>7.1597203739267917E-4</v>
      </c>
      <c r="C266">
        <v>-1.7493890132287051E-2</v>
      </c>
      <c r="D266">
        <v>-1.2426410368113638</v>
      </c>
      <c r="F266">
        <v>19.000786782061368</v>
      </c>
      <c r="G266">
        <v>-1.4661492022423506E-2</v>
      </c>
    </row>
    <row r="267" spans="1:7">
      <c r="A267">
        <v>243</v>
      </c>
      <c r="B267">
        <v>5.2497781924941457E-3</v>
      </c>
      <c r="C267">
        <v>-1.5428349621065627E-2</v>
      </c>
      <c r="D267">
        <v>-1.0959197882479659</v>
      </c>
      <c r="F267">
        <v>19.079464988198268</v>
      </c>
      <c r="G267">
        <v>-1.464501751034708E-2</v>
      </c>
    </row>
    <row r="268" spans="1:7">
      <c r="A268">
        <v>244</v>
      </c>
      <c r="B268">
        <v>2.9567663891974789E-3</v>
      </c>
      <c r="C268">
        <v>-6.3381509772024447E-3</v>
      </c>
      <c r="D268">
        <v>-0.45021698674336741</v>
      </c>
      <c r="F268">
        <v>19.158143194335167</v>
      </c>
      <c r="G268">
        <v>-1.4605647517039966E-2</v>
      </c>
    </row>
    <row r="269" spans="1:7">
      <c r="A269">
        <v>245</v>
      </c>
      <c r="B269">
        <v>7.6164948063189696E-3</v>
      </c>
      <c r="C269">
        <v>9.7653628797213111E-3</v>
      </c>
      <c r="D269">
        <v>0.69366164769148786</v>
      </c>
      <c r="F269">
        <v>19.236821400472067</v>
      </c>
      <c r="G269">
        <v>-1.4554275318374832E-2</v>
      </c>
    </row>
    <row r="270" spans="1:7">
      <c r="A270">
        <v>246</v>
      </c>
      <c r="B270">
        <v>8.2875006737324515E-3</v>
      </c>
      <c r="C270">
        <v>1.4111610766474669E-2</v>
      </c>
      <c r="D270">
        <v>1.0023880624222243</v>
      </c>
      <c r="F270">
        <v>19.315499606608967</v>
      </c>
      <c r="G270">
        <v>-1.4356213548676666E-2</v>
      </c>
    </row>
    <row r="271" spans="1:7">
      <c r="A271">
        <v>247</v>
      </c>
      <c r="B271">
        <v>8.9548704133658157E-3</v>
      </c>
      <c r="C271">
        <v>2.0782072018963677E-2</v>
      </c>
      <c r="D271">
        <v>1.476209998202229</v>
      </c>
      <c r="F271">
        <v>19.39417781274587</v>
      </c>
      <c r="G271">
        <v>-1.4253135689851759E-2</v>
      </c>
    </row>
    <row r="272" spans="1:7">
      <c r="A272">
        <v>248</v>
      </c>
      <c r="B272">
        <v>-6.6910660153464887E-3</v>
      </c>
      <c r="C272">
        <v>1.193435683592944E-3</v>
      </c>
      <c r="D272">
        <v>8.4773149025929903E-2</v>
      </c>
      <c r="F272">
        <v>19.472856018882769</v>
      </c>
      <c r="G272">
        <v>-1.4190459907676423E-2</v>
      </c>
    </row>
    <row r="273" spans="1:7">
      <c r="A273">
        <v>249</v>
      </c>
      <c r="B273">
        <v>7.511540958412475E-3</v>
      </c>
      <c r="C273">
        <v>-4.850449911083219E-3</v>
      </c>
      <c r="D273">
        <v>-0.34454132619627098</v>
      </c>
      <c r="F273">
        <v>19.551534225019669</v>
      </c>
      <c r="G273">
        <v>-1.4170748775367392E-2</v>
      </c>
    </row>
    <row r="274" spans="1:7">
      <c r="A274">
        <v>250</v>
      </c>
      <c r="B274">
        <v>1.668602929620603E-2</v>
      </c>
      <c r="C274">
        <v>-3.0058751536240838E-3</v>
      </c>
      <c r="D274">
        <v>-0.213515906935482</v>
      </c>
      <c r="F274">
        <v>19.630212431156568</v>
      </c>
      <c r="G274">
        <v>-1.4122533748701982E-2</v>
      </c>
    </row>
    <row r="275" spans="1:7">
      <c r="A275">
        <v>251</v>
      </c>
      <c r="B275">
        <v>-2.8452150123007033E-3</v>
      </c>
      <c r="C275">
        <v>2.0492273835830053E-2</v>
      </c>
      <c r="D275">
        <v>1.4556248046270972</v>
      </c>
      <c r="F275">
        <v>19.708890637293468</v>
      </c>
      <c r="G275">
        <v>-1.3675213675213738E-2</v>
      </c>
    </row>
    <row r="276" spans="1:7">
      <c r="A276">
        <v>252</v>
      </c>
      <c r="B276">
        <v>2.6295437731658513E-2</v>
      </c>
      <c r="C276">
        <v>1.3247978493372035E-2</v>
      </c>
      <c r="D276">
        <v>0.94104179265851284</v>
      </c>
      <c r="F276">
        <v>19.787568843430368</v>
      </c>
      <c r="G276">
        <v>-1.3667852462085905E-2</v>
      </c>
    </row>
    <row r="277" spans="1:7">
      <c r="A277">
        <v>253</v>
      </c>
      <c r="B277">
        <v>4.8341300584031988E-3</v>
      </c>
      <c r="C277">
        <v>1.3219408020036481E-2</v>
      </c>
      <c r="D277">
        <v>0.93901235024522378</v>
      </c>
      <c r="F277">
        <v>19.866247049567267</v>
      </c>
      <c r="G277">
        <v>-1.3651877133105894E-2</v>
      </c>
    </row>
    <row r="278" spans="1:7">
      <c r="A278">
        <v>254</v>
      </c>
      <c r="B278">
        <v>2.1251632013847659E-2</v>
      </c>
      <c r="C278">
        <v>-1.1402512147963333E-2</v>
      </c>
      <c r="D278">
        <v>-0.80995304135632662</v>
      </c>
      <c r="F278">
        <v>19.94492525570417</v>
      </c>
      <c r="G278">
        <v>-1.3642842598248883E-2</v>
      </c>
    </row>
    <row r="279" spans="1:7">
      <c r="A279">
        <v>255</v>
      </c>
      <c r="B279">
        <v>-1.7818984832252308E-2</v>
      </c>
      <c r="C279">
        <v>2.3509185043000484E-2</v>
      </c>
      <c r="D279">
        <v>1.6699246340016385</v>
      </c>
      <c r="F279">
        <v>20.02360346184107</v>
      </c>
      <c r="G279">
        <v>-1.3639059102589446E-2</v>
      </c>
    </row>
    <row r="280" spans="1:7">
      <c r="A280">
        <v>256</v>
      </c>
      <c r="B280">
        <v>1.0871459757229808E-2</v>
      </c>
      <c r="C280">
        <v>-1.6112549903980367E-2</v>
      </c>
      <c r="D280">
        <v>-1.1445204906942803</v>
      </c>
      <c r="F280">
        <v>20.102281667977969</v>
      </c>
      <c r="G280">
        <v>-1.3561741613133504E-2</v>
      </c>
    </row>
    <row r="281" spans="1:7">
      <c r="A281">
        <v>257</v>
      </c>
      <c r="B281">
        <v>-7.3828313659052413E-3</v>
      </c>
      <c r="C281">
        <v>-1.757176943193205E-3</v>
      </c>
      <c r="D281">
        <v>-0.1248173026147366</v>
      </c>
      <c r="F281">
        <v>20.180959874114869</v>
      </c>
      <c r="G281">
        <v>-1.3548236393366109E-2</v>
      </c>
    </row>
    <row r="282" spans="1:7">
      <c r="A282">
        <v>258</v>
      </c>
      <c r="B282">
        <v>7.8237447005473151E-3</v>
      </c>
      <c r="C282">
        <v>6.5041103352721438E-3</v>
      </c>
      <c r="D282">
        <v>0.462005554478777</v>
      </c>
      <c r="F282">
        <v>20.259638080251769</v>
      </c>
      <c r="G282">
        <v>-1.3384321223709361E-2</v>
      </c>
    </row>
    <row r="283" spans="1:7">
      <c r="A283">
        <v>259</v>
      </c>
      <c r="B283">
        <v>-2.6165436554791408E-3</v>
      </c>
      <c r="C283">
        <v>1.3539173928529533E-3</v>
      </c>
      <c r="D283">
        <v>9.6172623704009794E-2</v>
      </c>
      <c r="F283">
        <v>20.338316286388668</v>
      </c>
      <c r="G283">
        <v>-1.3324104516352242E-2</v>
      </c>
    </row>
    <row r="284" spans="1:7">
      <c r="A284">
        <v>260</v>
      </c>
      <c r="B284">
        <v>-1.1229803584568333E-2</v>
      </c>
      <c r="C284">
        <v>-1.8543085649644232E-3</v>
      </c>
      <c r="D284">
        <v>-0.13171683944000739</v>
      </c>
      <c r="F284">
        <v>20.416994492525568</v>
      </c>
      <c r="G284">
        <v>-1.3315579227696439E-2</v>
      </c>
    </row>
    <row r="285" spans="1:7">
      <c r="A285">
        <v>261</v>
      </c>
      <c r="B285">
        <v>2.2940976323176199E-2</v>
      </c>
      <c r="C285">
        <v>6.5651173265993228E-3</v>
      </c>
      <c r="D285">
        <v>0.46633905551155364</v>
      </c>
      <c r="F285">
        <v>20.495672698662471</v>
      </c>
      <c r="G285">
        <v>-1.3307984790874472E-2</v>
      </c>
    </row>
    <row r="286" spans="1:7">
      <c r="A286">
        <v>262</v>
      </c>
      <c r="B286">
        <v>-4.3791762587550116E-3</v>
      </c>
      <c r="C286">
        <v>-3.643296484050678E-2</v>
      </c>
      <c r="D286">
        <v>-2.5879376663034162</v>
      </c>
      <c r="F286">
        <v>20.57435090479937</v>
      </c>
      <c r="G286">
        <v>-1.3300083125519557E-2</v>
      </c>
    </row>
    <row r="287" spans="1:7">
      <c r="A287">
        <v>263</v>
      </c>
      <c r="B287">
        <v>3.3970918245216238E-3</v>
      </c>
      <c r="C287">
        <v>-3.3970918245216238E-3</v>
      </c>
      <c r="D287">
        <v>-0.24130514568488839</v>
      </c>
      <c r="F287">
        <v>20.65302911093627</v>
      </c>
      <c r="G287">
        <v>-1.3248058474189195E-2</v>
      </c>
    </row>
    <row r="288" spans="1:7">
      <c r="A288">
        <v>264</v>
      </c>
      <c r="B288">
        <v>-1.2719543437668396E-2</v>
      </c>
      <c r="C288">
        <v>-3.4225066026866754E-3</v>
      </c>
      <c r="D288">
        <v>-0.24311043004705912</v>
      </c>
      <c r="F288">
        <v>20.73170731707317</v>
      </c>
      <c r="G288">
        <v>-1.3198416190057238E-2</v>
      </c>
    </row>
    <row r="289" spans="1:7">
      <c r="A289">
        <v>265</v>
      </c>
      <c r="B289">
        <v>-3.5994001745819224E-2</v>
      </c>
      <c r="C289">
        <v>-1.6939306108184074E-2</v>
      </c>
      <c r="D289">
        <v>-1.2032473478434405</v>
      </c>
      <c r="F289">
        <v>20.810385523210069</v>
      </c>
      <c r="G289">
        <v>-1.3084112149532756E-2</v>
      </c>
    </row>
    <row r="290" spans="1:7">
      <c r="A290">
        <v>266</v>
      </c>
      <c r="B290">
        <v>-2.730372950863398E-3</v>
      </c>
      <c r="C290">
        <v>-9.9111364830989628E-3</v>
      </c>
      <c r="D290">
        <v>-0.70401636355349106</v>
      </c>
      <c r="F290">
        <v>20.889063729346969</v>
      </c>
      <c r="G290">
        <v>-1.3037992429552725E-2</v>
      </c>
    </row>
    <row r="291" spans="1:7">
      <c r="A291">
        <v>267</v>
      </c>
      <c r="B291">
        <v>1.6097661880912082E-2</v>
      </c>
      <c r="C291">
        <v>6.6734689566023929E-3</v>
      </c>
      <c r="D291">
        <v>0.47403558160318138</v>
      </c>
      <c r="F291">
        <v>20.967741935483868</v>
      </c>
      <c r="G291">
        <v>-1.3032812020852491E-2</v>
      </c>
    </row>
    <row r="292" spans="1:7">
      <c r="A292">
        <v>268</v>
      </c>
      <c r="B292">
        <v>-4.9859515197193255E-3</v>
      </c>
      <c r="C292">
        <v>-6.0827507703569567E-3</v>
      </c>
      <c r="D292">
        <v>-0.43207517977897081</v>
      </c>
      <c r="F292">
        <v>21.046420141620771</v>
      </c>
      <c r="G292">
        <v>-1.3000852514918892E-2</v>
      </c>
    </row>
    <row r="293" spans="1:7">
      <c r="A293">
        <v>269</v>
      </c>
      <c r="B293">
        <v>4.968868428234993E-3</v>
      </c>
      <c r="C293">
        <v>-4.0137585906037413E-3</v>
      </c>
      <c r="D293">
        <v>-0.28510874933031793</v>
      </c>
      <c r="F293">
        <v>21.125098347757671</v>
      </c>
      <c r="G293">
        <v>-1.2878906863515116E-2</v>
      </c>
    </row>
    <row r="294" spans="1:7">
      <c r="A294">
        <v>270</v>
      </c>
      <c r="B294">
        <v>-2.6033682348584036E-3</v>
      </c>
      <c r="C294">
        <v>3.9423123817597921E-3</v>
      </c>
      <c r="D294">
        <v>0.28003372082821087</v>
      </c>
      <c r="F294">
        <v>21.203776553894571</v>
      </c>
      <c r="G294">
        <v>-1.2871287128712883E-2</v>
      </c>
    </row>
    <row r="295" spans="1:7">
      <c r="A295">
        <v>271</v>
      </c>
      <c r="B295">
        <v>-4.9978365515617584E-3</v>
      </c>
      <c r="C295">
        <v>-3.3442479799367278E-2</v>
      </c>
      <c r="D295">
        <v>-2.3755149630630452</v>
      </c>
      <c r="F295">
        <v>21.28245476003147</v>
      </c>
      <c r="G295">
        <v>-1.2844036697247652E-2</v>
      </c>
    </row>
    <row r="296" spans="1:7">
      <c r="A296">
        <v>272</v>
      </c>
      <c r="B296">
        <v>-1.8820820660852946E-3</v>
      </c>
      <c r="C296">
        <v>-7.5914103733388969E-3</v>
      </c>
      <c r="D296">
        <v>-0.53923958512669135</v>
      </c>
      <c r="F296">
        <v>21.36113296616837</v>
      </c>
      <c r="G296">
        <v>-1.2802714792534253E-2</v>
      </c>
    </row>
    <row r="297" spans="1:7">
      <c r="A297">
        <v>273</v>
      </c>
      <c r="B297">
        <v>-8.0586097799737449E-3</v>
      </c>
      <c r="C297">
        <v>-8.2496339476249032E-3</v>
      </c>
      <c r="D297">
        <v>-0.58599508768325814</v>
      </c>
      <c r="F297">
        <v>21.439811172305269</v>
      </c>
      <c r="G297">
        <v>-1.2795450506486672E-2</v>
      </c>
    </row>
    <row r="298" spans="1:7">
      <c r="A298">
        <v>274</v>
      </c>
      <c r="B298">
        <v>-2.3047761210845375E-3</v>
      </c>
      <c r="C298">
        <v>-1.3741776515134809E-2</v>
      </c>
      <c r="D298">
        <v>-0.97611767807328387</v>
      </c>
      <c r="F298">
        <v>21.518489378442169</v>
      </c>
      <c r="G298">
        <v>-1.2794882047181044E-2</v>
      </c>
    </row>
    <row r="299" spans="1:7">
      <c r="A299">
        <v>275</v>
      </c>
      <c r="B299">
        <v>2.3421180705331039E-3</v>
      </c>
      <c r="C299">
        <v>-5.155552218590119E-3</v>
      </c>
      <c r="D299">
        <v>-0.36621361548509984</v>
      </c>
      <c r="F299">
        <v>21.597167584579072</v>
      </c>
      <c r="G299">
        <v>-1.2791228871630977E-2</v>
      </c>
    </row>
    <row r="300" spans="1:7">
      <c r="A300">
        <v>276</v>
      </c>
      <c r="B300">
        <v>1.1748932202797836E-2</v>
      </c>
      <c r="C300">
        <v>1.2382168103343237E-2</v>
      </c>
      <c r="D300">
        <v>0.87954080502159215</v>
      </c>
      <c r="F300">
        <v>21.675845790715972</v>
      </c>
      <c r="G300">
        <v>-1.2755519215044919E-2</v>
      </c>
    </row>
    <row r="301" spans="1:7">
      <c r="A301">
        <v>277</v>
      </c>
      <c r="B301">
        <v>3.5255428757380964E-4</v>
      </c>
      <c r="C301">
        <v>1.6308009608434863E-2</v>
      </c>
      <c r="D301">
        <v>1.1584045523844759</v>
      </c>
      <c r="F301">
        <v>21.754523996852871</v>
      </c>
      <c r="G301">
        <v>-1.2745435756114309E-2</v>
      </c>
    </row>
    <row r="302" spans="1:7">
      <c r="A302">
        <v>278</v>
      </c>
      <c r="B302">
        <v>-8.4354037941026892E-3</v>
      </c>
      <c r="C302">
        <v>1.0269593082437143E-2</v>
      </c>
      <c r="D302">
        <v>0.72947856074834894</v>
      </c>
      <c r="F302">
        <v>21.833202202989771</v>
      </c>
      <c r="G302">
        <v>-1.2713010549093795E-2</v>
      </c>
    </row>
    <row r="303" spans="1:7">
      <c r="A303">
        <v>279</v>
      </c>
      <c r="B303">
        <v>5.8779115137183927E-4</v>
      </c>
      <c r="C303">
        <v>-7.3285453871158902E-3</v>
      </c>
      <c r="D303">
        <v>-0.52056753353888041</v>
      </c>
      <c r="F303">
        <v>21.91188040912667</v>
      </c>
      <c r="G303">
        <v>-1.2696493349455884E-2</v>
      </c>
    </row>
    <row r="304" spans="1:7">
      <c r="A304">
        <v>280</v>
      </c>
      <c r="B304">
        <v>4.5806754848637613E-3</v>
      </c>
      <c r="C304">
        <v>9.2722982868392641E-3</v>
      </c>
      <c r="D304">
        <v>0.65863785982722634</v>
      </c>
      <c r="F304">
        <v>21.99055861526357</v>
      </c>
      <c r="G304">
        <v>-1.2677388836329295E-2</v>
      </c>
    </row>
    <row r="305" spans="1:7">
      <c r="A305">
        <v>281</v>
      </c>
      <c r="B305">
        <v>3.4394112064556207E-3</v>
      </c>
      <c r="C305">
        <v>-7.4865046575226394E-3</v>
      </c>
      <c r="D305">
        <v>-0.53178783217274106</v>
      </c>
      <c r="F305">
        <v>22.069236821400469</v>
      </c>
      <c r="G305">
        <v>-1.2641509433962361E-2</v>
      </c>
    </row>
    <row r="306" spans="1:7">
      <c r="A306">
        <v>282</v>
      </c>
      <c r="B306">
        <v>3.7170202496622983E-3</v>
      </c>
      <c r="C306">
        <v>-1.6071671412452963E-2</v>
      </c>
      <c r="D306">
        <v>-1.1416167745562016</v>
      </c>
      <c r="F306">
        <v>22.147915027537373</v>
      </c>
      <c r="G306">
        <v>-1.2624330527926331E-2</v>
      </c>
    </row>
    <row r="307" spans="1:7">
      <c r="A307">
        <v>283</v>
      </c>
      <c r="B307">
        <v>-2.0405820294598525E-3</v>
      </c>
      <c r="C307">
        <v>-8.5796869517788593E-4</v>
      </c>
      <c r="D307">
        <v>-6.0943969629707467E-2</v>
      </c>
      <c r="F307">
        <v>22.226593233674272</v>
      </c>
      <c r="G307">
        <v>-1.2559549588566532E-2</v>
      </c>
    </row>
    <row r="308" spans="1:7">
      <c r="A308">
        <v>284</v>
      </c>
      <c r="B308">
        <v>1.170129320517892E-2</v>
      </c>
      <c r="C308">
        <v>1.1468308277675487E-2</v>
      </c>
      <c r="D308">
        <v>0.81462672858229046</v>
      </c>
      <c r="F308">
        <v>22.305271439811172</v>
      </c>
      <c r="G308">
        <v>-1.2528473804100049E-2</v>
      </c>
    </row>
    <row r="309" spans="1:7">
      <c r="A309">
        <v>285</v>
      </c>
      <c r="B309">
        <v>-5.7368151820122891E-3</v>
      </c>
      <c r="C309">
        <v>5.7368151820122891E-3</v>
      </c>
      <c r="D309">
        <v>0.40750238579662013</v>
      </c>
      <c r="F309">
        <v>22.383949645948071</v>
      </c>
      <c r="G309">
        <v>-1.2520868113522488E-2</v>
      </c>
    </row>
    <row r="310" spans="1:7">
      <c r="A310">
        <v>286</v>
      </c>
      <c r="B310">
        <v>-6.2894144000139917E-3</v>
      </c>
      <c r="C310">
        <v>-3.438926275463129E-3</v>
      </c>
      <c r="D310">
        <v>-0.24427676635354925</v>
      </c>
      <c r="F310">
        <v>22.462627852084971</v>
      </c>
      <c r="G310">
        <v>-1.2519837771116205E-2</v>
      </c>
    </row>
    <row r="311" spans="1:7">
      <c r="A311">
        <v>287</v>
      </c>
      <c r="B311">
        <v>5.376723657324895E-3</v>
      </c>
      <c r="C311">
        <v>-5.8144516230485607E-4</v>
      </c>
      <c r="D311">
        <v>-4.1301712419123268E-2</v>
      </c>
      <c r="F311">
        <v>22.541306058221871</v>
      </c>
      <c r="G311">
        <v>-1.2519837771116205E-2</v>
      </c>
    </row>
    <row r="312" spans="1:7">
      <c r="A312">
        <v>288</v>
      </c>
      <c r="B312">
        <v>2.2474361262024138E-3</v>
      </c>
      <c r="C312">
        <v>-6.2885823422198905E-3</v>
      </c>
      <c r="D312">
        <v>-0.4466959848677261</v>
      </c>
      <c r="F312">
        <v>22.61998426435877</v>
      </c>
      <c r="G312">
        <v>-1.245674740484437E-2</v>
      </c>
    </row>
    <row r="313" spans="1:7">
      <c r="A313">
        <v>289</v>
      </c>
      <c r="B313">
        <v>6.3555768330917769E-3</v>
      </c>
      <c r="C313">
        <v>1.7530072969428392E-2</v>
      </c>
      <c r="D313">
        <v>1.2452112071919992</v>
      </c>
      <c r="F313">
        <v>22.69866247049567</v>
      </c>
      <c r="G313">
        <v>-1.2456747404844259E-2</v>
      </c>
    </row>
    <row r="314" spans="1:7">
      <c r="A314">
        <v>290</v>
      </c>
      <c r="B314">
        <v>2.2375187029914551E-2</v>
      </c>
      <c r="C314">
        <v>1.5898587623473553E-2</v>
      </c>
      <c r="D314">
        <v>1.1293221381222129</v>
      </c>
      <c r="F314">
        <v>22.777340676632573</v>
      </c>
      <c r="G314">
        <v>-1.2440541529454952E-2</v>
      </c>
    </row>
    <row r="315" spans="1:7">
      <c r="A315">
        <v>291</v>
      </c>
      <c r="B315">
        <v>-2.2603514494852254E-3</v>
      </c>
      <c r="C315">
        <v>-4.9129715439228897E-3</v>
      </c>
      <c r="D315">
        <v>-0.34898241654653206</v>
      </c>
      <c r="F315">
        <v>22.856018882769472</v>
      </c>
      <c r="G315">
        <v>-1.2388503468780954E-2</v>
      </c>
    </row>
    <row r="316" spans="1:7">
      <c r="A316">
        <v>292</v>
      </c>
      <c r="B316">
        <v>4.1791963061593163E-3</v>
      </c>
      <c r="C316">
        <v>1.0775545921310081E-2</v>
      </c>
      <c r="D316">
        <v>0.76541783757702564</v>
      </c>
      <c r="F316">
        <v>22.934697088906372</v>
      </c>
      <c r="G316">
        <v>-1.2365250475586453E-2</v>
      </c>
    </row>
    <row r="317" spans="1:7">
      <c r="A317">
        <v>293</v>
      </c>
      <c r="B317">
        <v>-2.7009182748147838E-4</v>
      </c>
      <c r="C317">
        <v>1.7891237201930733E-2</v>
      </c>
      <c r="D317">
        <v>1.2708657353125103</v>
      </c>
      <c r="F317">
        <v>23.013375295043272</v>
      </c>
      <c r="G317">
        <v>-1.2354651162790664E-2</v>
      </c>
    </row>
    <row r="318" spans="1:7">
      <c r="A318">
        <v>294</v>
      </c>
      <c r="B318">
        <v>3.1731198607010111E-2</v>
      </c>
      <c r="C318">
        <v>3.0821992882351448E-2</v>
      </c>
      <c r="D318">
        <v>2.1893742845240145</v>
      </c>
      <c r="F318">
        <v>23.092053501180171</v>
      </c>
      <c r="G318">
        <v>-1.2244897959183709E-2</v>
      </c>
    </row>
    <row r="319" spans="1:7">
      <c r="A319">
        <v>295</v>
      </c>
      <c r="B319">
        <v>-6.4828931817070591E-3</v>
      </c>
      <c r="C319">
        <v>-1.5373685320962636E-3</v>
      </c>
      <c r="D319">
        <v>-0.10920368267086579</v>
      </c>
      <c r="F319">
        <v>23.170731707317071</v>
      </c>
      <c r="G319">
        <v>-1.2243285939968374E-2</v>
      </c>
    </row>
    <row r="320" spans="1:7">
      <c r="A320">
        <v>296</v>
      </c>
      <c r="B320">
        <v>-9.6757433729388644E-3</v>
      </c>
      <c r="C320">
        <v>7.1494275834651545E-3</v>
      </c>
      <c r="D320">
        <v>0.50784428378957913</v>
      </c>
      <c r="F320">
        <v>23.24940991345397</v>
      </c>
      <c r="G320">
        <v>-1.2195121951219523E-2</v>
      </c>
    </row>
    <row r="321" spans="1:7">
      <c r="A321">
        <v>297</v>
      </c>
      <c r="B321">
        <v>1.1029517715681255E-2</v>
      </c>
      <c r="C321">
        <v>1.3560646218744891E-2</v>
      </c>
      <c r="D321">
        <v>0.96325147521034804</v>
      </c>
      <c r="F321">
        <v>23.328088119590873</v>
      </c>
      <c r="G321">
        <v>-1.2156862745097974E-2</v>
      </c>
    </row>
    <row r="322" spans="1:7">
      <c r="A322">
        <v>298</v>
      </c>
      <c r="B322">
        <v>-1.4568790977251573E-3</v>
      </c>
      <c r="C322">
        <v>8.1018800050600311E-4</v>
      </c>
      <c r="D322">
        <v>5.7549970266635359E-2</v>
      </c>
      <c r="F322">
        <v>23.406766325727773</v>
      </c>
      <c r="G322">
        <v>-1.2110726643598579E-2</v>
      </c>
    </row>
    <row r="323" spans="1:7">
      <c r="A323">
        <v>299</v>
      </c>
      <c r="B323">
        <v>5.0669103750522228E-3</v>
      </c>
      <c r="C323">
        <v>-2.616840858142486E-2</v>
      </c>
      <c r="D323">
        <v>-1.858816885519903</v>
      </c>
      <c r="F323">
        <v>23.485444531864673</v>
      </c>
      <c r="G323">
        <v>-1.203088525767626E-2</v>
      </c>
    </row>
    <row r="324" spans="1:7">
      <c r="A324">
        <v>300</v>
      </c>
      <c r="B324">
        <v>-6.2405603297516071E-3</v>
      </c>
      <c r="C324">
        <v>-3.579748905518057E-3</v>
      </c>
      <c r="D324">
        <v>-0.25427980042399823</v>
      </c>
      <c r="F324">
        <v>23.564122738001572</v>
      </c>
      <c r="G324">
        <v>-1.2019668548533979E-2</v>
      </c>
    </row>
    <row r="325" spans="1:7">
      <c r="A325">
        <v>301</v>
      </c>
      <c r="B325">
        <v>4.4589638280580152E-3</v>
      </c>
      <c r="C325">
        <v>1.3838908512367666E-2</v>
      </c>
      <c r="D325">
        <v>0.98301724156866843</v>
      </c>
      <c r="F325">
        <v>23.642800944138472</v>
      </c>
      <c r="G325">
        <v>-1.1900595029751382E-2</v>
      </c>
    </row>
    <row r="326" spans="1:7">
      <c r="A326">
        <v>302</v>
      </c>
      <c r="B326">
        <v>2.2150056270976187E-2</v>
      </c>
      <c r="C326">
        <v>5.3969485388183636E-3</v>
      </c>
      <c r="D326">
        <v>0.38336068634141246</v>
      </c>
      <c r="F326">
        <v>23.721479150275371</v>
      </c>
      <c r="G326">
        <v>-1.1885754834131679E-2</v>
      </c>
    </row>
    <row r="327" spans="1:7">
      <c r="A327">
        <v>303</v>
      </c>
      <c r="B327">
        <v>1.8063760244158619E-2</v>
      </c>
      <c r="C327">
        <v>-8.7963286466298772E-3</v>
      </c>
      <c r="D327">
        <v>-0.62482837533132707</v>
      </c>
      <c r="F327">
        <v>23.800157356412271</v>
      </c>
      <c r="G327">
        <v>-1.1885245901639419E-2</v>
      </c>
    </row>
    <row r="328" spans="1:7">
      <c r="A328">
        <v>304</v>
      </c>
      <c r="B328">
        <v>-1.0074034174389337E-2</v>
      </c>
      <c r="C328">
        <v>-1.9476287024754131E-2</v>
      </c>
      <c r="D328">
        <v>-1.3834563564000246</v>
      </c>
      <c r="F328">
        <v>23.878835562549174</v>
      </c>
      <c r="G328">
        <v>-1.1869436201780381E-2</v>
      </c>
    </row>
    <row r="329" spans="1:7">
      <c r="A329">
        <v>305</v>
      </c>
      <c r="B329">
        <v>8.5283398705966185E-3</v>
      </c>
      <c r="C329">
        <v>7.7937493568245586E-3</v>
      </c>
      <c r="D329">
        <v>0.55361230167656428</v>
      </c>
      <c r="F329">
        <v>23.957513768686074</v>
      </c>
      <c r="G329">
        <v>-1.1738304850681724E-2</v>
      </c>
    </row>
    <row r="330" spans="1:7">
      <c r="A330">
        <v>306</v>
      </c>
      <c r="B330">
        <v>-5.3033293756730437E-3</v>
      </c>
      <c r="C330">
        <v>-1.3278473272767738E-2</v>
      </c>
      <c r="D330">
        <v>-0.94320792403347065</v>
      </c>
      <c r="F330">
        <v>24.036191974822973</v>
      </c>
      <c r="G330">
        <v>-1.1738085136473009E-2</v>
      </c>
    </row>
    <row r="331" spans="1:7">
      <c r="A331">
        <v>307</v>
      </c>
      <c r="B331">
        <v>4.735233490777313E-3</v>
      </c>
      <c r="C331">
        <v>-1.4203447858962548E-5</v>
      </c>
      <c r="D331">
        <v>-1.0089115136937203E-3</v>
      </c>
      <c r="F331">
        <v>24.114870180959873</v>
      </c>
      <c r="G331">
        <v>-1.1697027804410398E-2</v>
      </c>
    </row>
    <row r="332" spans="1:7">
      <c r="A332">
        <v>308</v>
      </c>
      <c r="B332">
        <v>2.0870331876780716E-2</v>
      </c>
      <c r="C332">
        <v>1.8380337168714518E-2</v>
      </c>
      <c r="D332">
        <v>1.3056079044488582</v>
      </c>
      <c r="F332">
        <v>24.193548387096772</v>
      </c>
      <c r="G332">
        <v>-1.1496255007838352E-2</v>
      </c>
    </row>
    <row r="333" spans="1:7">
      <c r="A333">
        <v>309</v>
      </c>
      <c r="B333">
        <v>1.0057599447272256E-2</v>
      </c>
      <c r="C333">
        <v>6.7224459042016706E-3</v>
      </c>
      <c r="D333">
        <v>0.4775145542321621</v>
      </c>
      <c r="F333">
        <v>24.272226593233672</v>
      </c>
      <c r="G333">
        <v>-1.1446582614465739E-2</v>
      </c>
    </row>
    <row r="334" spans="1:7">
      <c r="A334">
        <v>310</v>
      </c>
      <c r="B334">
        <v>1.175163219903844E-2</v>
      </c>
      <c r="C334">
        <v>-1.9625647947069922E-2</v>
      </c>
      <c r="D334">
        <v>-1.3940658897835139</v>
      </c>
      <c r="F334">
        <v>24.350904799370571</v>
      </c>
      <c r="G334">
        <v>-1.1299435028248594E-2</v>
      </c>
    </row>
    <row r="335" spans="1:7">
      <c r="A335">
        <v>311</v>
      </c>
      <c r="B335">
        <v>-3.2170675194850588E-3</v>
      </c>
      <c r="C335">
        <v>3.4420900217352638E-3</v>
      </c>
      <c r="D335">
        <v>0.24450149629743737</v>
      </c>
      <c r="F335">
        <v>24.429583005507475</v>
      </c>
      <c r="G335">
        <v>-1.1230769230769155E-2</v>
      </c>
    </row>
    <row r="336" spans="1:7">
      <c r="A336">
        <v>312</v>
      </c>
      <c r="B336">
        <v>-1.7540778652783994E-3</v>
      </c>
      <c r="C336">
        <v>-2.5031482158330543E-3</v>
      </c>
      <c r="D336">
        <v>-0.17780577508455242</v>
      </c>
      <c r="F336">
        <v>24.508261211644374</v>
      </c>
      <c r="G336">
        <v>-1.1200716845878089E-2</v>
      </c>
    </row>
    <row r="337" spans="1:7">
      <c r="A337">
        <v>313</v>
      </c>
      <c r="B337">
        <v>-5.4955706343409868E-3</v>
      </c>
      <c r="C337">
        <v>2.8140063885309782E-3</v>
      </c>
      <c r="D337">
        <v>0.19988691993578817</v>
      </c>
      <c r="F337">
        <v>24.586939417781274</v>
      </c>
      <c r="G337">
        <v>-1.1144449207029727E-2</v>
      </c>
    </row>
    <row r="338" spans="1:7">
      <c r="A338">
        <v>314</v>
      </c>
      <c r="B338">
        <v>-1.38177734216966E-2</v>
      </c>
      <c r="C338">
        <v>-4.3919676928272922E-3</v>
      </c>
      <c r="D338">
        <v>-0.31197402328394636</v>
      </c>
      <c r="F338">
        <v>24.665617623918173</v>
      </c>
      <c r="G338">
        <v>-1.1068702290076282E-2</v>
      </c>
    </row>
    <row r="339" spans="1:7">
      <c r="A339">
        <v>315</v>
      </c>
      <c r="B339">
        <v>-9.7630777244674428E-3</v>
      </c>
      <c r="C339">
        <v>-7.485736419560126E-3</v>
      </c>
      <c r="D339">
        <v>-0.53173326203362181</v>
      </c>
      <c r="F339">
        <v>24.744295830055073</v>
      </c>
      <c r="G339">
        <v>-1.0908018867924474E-2</v>
      </c>
    </row>
    <row r="340" spans="1:7">
      <c r="A340">
        <v>316</v>
      </c>
      <c r="B340">
        <v>-1.0670546941565971E-2</v>
      </c>
      <c r="C340">
        <v>-1.6594553729574992E-2</v>
      </c>
      <c r="D340">
        <v>-1.1787586006317894</v>
      </c>
      <c r="F340">
        <v>24.822974036191972</v>
      </c>
      <c r="G340">
        <v>-1.0892857142857149E-2</v>
      </c>
    </row>
    <row r="341" spans="1:7">
      <c r="A341">
        <v>317</v>
      </c>
      <c r="B341">
        <v>4.8641150891382073E-2</v>
      </c>
      <c r="C341">
        <v>9.5035450695587775E-3</v>
      </c>
      <c r="D341">
        <v>0.67506398001346879</v>
      </c>
      <c r="F341">
        <v>24.901652242328872</v>
      </c>
      <c r="G341">
        <v>-1.0884093946916251E-2</v>
      </c>
    </row>
    <row r="342" spans="1:7">
      <c r="A342">
        <v>318</v>
      </c>
      <c r="B342">
        <v>6.0747849431993907E-3</v>
      </c>
      <c r="C342">
        <v>-2.2017130433481007E-2</v>
      </c>
      <c r="D342">
        <v>-1.5639397288186274</v>
      </c>
      <c r="F342">
        <v>24.980330448465775</v>
      </c>
      <c r="G342">
        <v>-1.0875870069605553E-2</v>
      </c>
    </row>
    <row r="343" spans="1:7">
      <c r="A343">
        <v>319</v>
      </c>
      <c r="B343">
        <v>1.7087426060582708E-2</v>
      </c>
      <c r="C343">
        <v>-7.6077082475316943E-3</v>
      </c>
      <c r="D343">
        <v>-0.54039726973152269</v>
      </c>
      <c r="F343">
        <v>25.059008654602675</v>
      </c>
      <c r="G343">
        <v>-1.086248099065823E-2</v>
      </c>
    </row>
    <row r="344" spans="1:7">
      <c r="A344">
        <v>320</v>
      </c>
      <c r="B344">
        <v>-1.7957847111171852E-2</v>
      </c>
      <c r="C344">
        <v>1.0518022165876471E-2</v>
      </c>
      <c r="D344">
        <v>0.74712518888449952</v>
      </c>
      <c r="F344">
        <v>25.137686860739574</v>
      </c>
      <c r="G344">
        <v>-1.073201986224559E-2</v>
      </c>
    </row>
    <row r="345" spans="1:7">
      <c r="A345">
        <v>321</v>
      </c>
      <c r="B345">
        <v>1.9453707903027782E-3</v>
      </c>
      <c r="C345">
        <v>-1.6606862812726282E-2</v>
      </c>
      <c r="D345">
        <v>-1.1796329500036931</v>
      </c>
      <c r="F345">
        <v>25.216365066876474</v>
      </c>
      <c r="G345">
        <v>-1.0728499740439434E-2</v>
      </c>
    </row>
    <row r="346" spans="1:7">
      <c r="A346">
        <v>322</v>
      </c>
      <c r="B346">
        <v>-3.4174730436479423E-3</v>
      </c>
      <c r="C346">
        <v>-2.5273626432791831E-2</v>
      </c>
      <c r="D346">
        <v>-1.7952579510296538</v>
      </c>
      <c r="F346">
        <v>25.295043273013373</v>
      </c>
      <c r="G346">
        <v>-1.0701026424983606E-2</v>
      </c>
    </row>
    <row r="347" spans="1:7">
      <c r="A347">
        <v>323</v>
      </c>
      <c r="B347">
        <v>-3.1003925785966831E-3</v>
      </c>
      <c r="C347">
        <v>-4.1761146979106215E-3</v>
      </c>
      <c r="D347">
        <v>-0.29664136786118001</v>
      </c>
      <c r="F347">
        <v>25.373721479150273</v>
      </c>
      <c r="G347">
        <v>-1.0598031794095464E-2</v>
      </c>
    </row>
    <row r="348" spans="1:7">
      <c r="A348">
        <v>324</v>
      </c>
      <c r="B348">
        <v>-2.6661536110275552E-2</v>
      </c>
      <c r="C348">
        <v>-7.4750100744633841E-3</v>
      </c>
      <c r="D348">
        <v>-0.53097133907129501</v>
      </c>
      <c r="F348">
        <v>25.452399685287173</v>
      </c>
      <c r="G348">
        <v>-1.0566762728146051E-2</v>
      </c>
    </row>
    <row r="349" spans="1:7">
      <c r="A349">
        <v>325</v>
      </c>
      <c r="B349">
        <v>-2.190593993850224E-2</v>
      </c>
      <c r="C349">
        <v>2.5533509466918271E-2</v>
      </c>
      <c r="D349">
        <v>1.813718186033676</v>
      </c>
      <c r="F349">
        <v>25.531077891424076</v>
      </c>
      <c r="G349">
        <v>-1.0334212840809154E-2</v>
      </c>
    </row>
    <row r="350" spans="1:7">
      <c r="A350">
        <v>326</v>
      </c>
      <c r="B350">
        <v>9.7158467171891156E-3</v>
      </c>
      <c r="C350">
        <v>-1.1124580868929925E-2</v>
      </c>
      <c r="D350">
        <v>-0.79021078791076715</v>
      </c>
      <c r="F350">
        <v>25.609756097560975</v>
      </c>
      <c r="G350">
        <v>-1.0320478001086264E-2</v>
      </c>
    </row>
    <row r="351" spans="1:7">
      <c r="A351">
        <v>327</v>
      </c>
      <c r="B351">
        <v>-1.5946937095503853E-2</v>
      </c>
      <c r="C351">
        <v>1.5946937095503853E-2</v>
      </c>
      <c r="D351">
        <v>1.1327565393673726</v>
      </c>
      <c r="F351">
        <v>25.688434303697875</v>
      </c>
      <c r="G351">
        <v>-1.028608164577316E-2</v>
      </c>
    </row>
    <row r="352" spans="1:7">
      <c r="A352">
        <v>328</v>
      </c>
      <c r="B352">
        <v>-3.2861645275159279E-3</v>
      </c>
      <c r="C352">
        <v>7.6535640855940335E-5</v>
      </c>
      <c r="D352">
        <v>5.4365454102582858E-3</v>
      </c>
      <c r="F352">
        <v>25.767112509834774</v>
      </c>
      <c r="G352">
        <v>-1.0227425649307009E-2</v>
      </c>
    </row>
    <row r="353" spans="1:7">
      <c r="A353">
        <v>329</v>
      </c>
      <c r="B353">
        <v>-1.5406048155911348E-2</v>
      </c>
      <c r="C353">
        <v>2.5347610271984657E-3</v>
      </c>
      <c r="D353">
        <v>0.18005132346713512</v>
      </c>
      <c r="F353">
        <v>25.845790715971674</v>
      </c>
      <c r="G353">
        <v>-1.0199556541020005E-2</v>
      </c>
    </row>
    <row r="354" spans="1:7">
      <c r="A354">
        <v>330</v>
      </c>
      <c r="B354">
        <v>-1.2285191347604007E-2</v>
      </c>
      <c r="C354">
        <v>-1.6560962498549846E-2</v>
      </c>
      <c r="D354">
        <v>-1.1763725194438313</v>
      </c>
      <c r="F354">
        <v>25.924468922108574</v>
      </c>
      <c r="G354">
        <v>-1.0178571428571481E-2</v>
      </c>
    </row>
    <row r="355" spans="1:7">
      <c r="A355">
        <v>331</v>
      </c>
      <c r="B355">
        <v>-4.6054643331875852E-3</v>
      </c>
      <c r="C355">
        <v>-3.4067447473161219E-3</v>
      </c>
      <c r="D355">
        <v>-0.24199082039182374</v>
      </c>
      <c r="F355">
        <v>26.003147128245473</v>
      </c>
      <c r="G355">
        <v>-1.0161836657884837E-2</v>
      </c>
    </row>
    <row r="356" spans="1:7">
      <c r="A356">
        <v>332</v>
      </c>
      <c r="B356">
        <v>-1.6328962974269143E-2</v>
      </c>
      <c r="C356">
        <v>-2.9413831435978997E-3</v>
      </c>
      <c r="D356">
        <v>-0.2089348550597144</v>
      </c>
      <c r="F356">
        <v>26.081825334382376</v>
      </c>
      <c r="G356">
        <v>-1.0107816711590334E-2</v>
      </c>
    </row>
    <row r="357" spans="1:7">
      <c r="A357">
        <v>333</v>
      </c>
      <c r="B357">
        <v>2.2242263991059014E-2</v>
      </c>
      <c r="C357">
        <v>-3.9530660485937071E-3</v>
      </c>
      <c r="D357">
        <v>-0.28079758453165082</v>
      </c>
      <c r="F357">
        <v>26.160503540519276</v>
      </c>
      <c r="G357">
        <v>-1.0031208203299169E-2</v>
      </c>
    </row>
    <row r="358" spans="1:7">
      <c r="A358">
        <v>334</v>
      </c>
      <c r="B358">
        <v>1.5993860497590929E-2</v>
      </c>
      <c r="C358">
        <v>1.2213779071458885E-2</v>
      </c>
      <c r="D358">
        <v>0.86757965060790099</v>
      </c>
      <c r="F358">
        <v>26.239181746656175</v>
      </c>
      <c r="G358">
        <v>-1.0020040080160331E-2</v>
      </c>
    </row>
    <row r="359" spans="1:7">
      <c r="A359">
        <v>335</v>
      </c>
      <c r="B359">
        <v>3.4784423743855174E-3</v>
      </c>
      <c r="C359">
        <v>-9.7077590962076597E-3</v>
      </c>
      <c r="D359">
        <v>-0.6895698862405828</v>
      </c>
      <c r="F359">
        <v>26.317859952793075</v>
      </c>
      <c r="G359">
        <v>-9.9800399201597223E-3</v>
      </c>
    </row>
    <row r="360" spans="1:7">
      <c r="A360">
        <v>336</v>
      </c>
      <c r="B360">
        <v>-5.2856343027552378E-5</v>
      </c>
      <c r="C360">
        <v>2.6631593353419369E-2</v>
      </c>
      <c r="D360">
        <v>1.8917182242704078</v>
      </c>
      <c r="F360">
        <v>26.396538158929975</v>
      </c>
      <c r="G360">
        <v>-9.9542106310969158E-3</v>
      </c>
    </row>
    <row r="361" spans="1:7">
      <c r="A361">
        <v>337</v>
      </c>
      <c r="B361">
        <v>1.8581703626405787E-3</v>
      </c>
      <c r="C361">
        <v>1.7494039863474638E-2</v>
      </c>
      <c r="D361">
        <v>1.2426516726457484</v>
      </c>
      <c r="F361">
        <v>26.475216365066874</v>
      </c>
      <c r="G361">
        <v>-9.9228224917309316E-3</v>
      </c>
    </row>
    <row r="362" spans="1:7">
      <c r="A362">
        <v>338</v>
      </c>
      <c r="B362">
        <v>-1.4212008677110343E-2</v>
      </c>
      <c r="C362">
        <v>5.1284398438443454E-3</v>
      </c>
      <c r="D362">
        <v>0.36428774598382035</v>
      </c>
      <c r="F362">
        <v>26.553894571203774</v>
      </c>
      <c r="G362">
        <v>-9.9123141441098683E-3</v>
      </c>
    </row>
    <row r="363" spans="1:7">
      <c r="A363">
        <v>339</v>
      </c>
      <c r="B363">
        <v>2.5192511976350508E-2</v>
      </c>
      <c r="C363">
        <v>-1.4378392408915343E-2</v>
      </c>
      <c r="D363">
        <v>-1.0213383253001689</v>
      </c>
      <c r="F363">
        <v>26.632572777340677</v>
      </c>
      <c r="G363">
        <v>-9.8952270081489324E-3</v>
      </c>
    </row>
    <row r="364" spans="1:7">
      <c r="A364">
        <v>340</v>
      </c>
      <c r="B364">
        <v>-1.7419463000102393E-2</v>
      </c>
      <c r="C364">
        <v>-1.7816757472338511E-2</v>
      </c>
      <c r="D364">
        <v>-1.265575227157832</v>
      </c>
      <c r="F364">
        <v>26.711250983477576</v>
      </c>
      <c r="G364">
        <v>-9.8943484823075245E-3</v>
      </c>
    </row>
    <row r="365" spans="1:7">
      <c r="A365">
        <v>341</v>
      </c>
      <c r="B365">
        <v>-1.6130380764922368E-2</v>
      </c>
      <c r="C365">
        <v>6.963226483666228E-3</v>
      </c>
      <c r="D365">
        <v>0.49461788726142714</v>
      </c>
      <c r="F365">
        <v>26.789929189614476</v>
      </c>
      <c r="G365">
        <v>-9.8821740782972789E-3</v>
      </c>
    </row>
    <row r="366" spans="1:7">
      <c r="A366">
        <v>342</v>
      </c>
      <c r="B366">
        <v>-2.5391309499222807E-3</v>
      </c>
      <c r="C366">
        <v>-5.010230257975451E-3</v>
      </c>
      <c r="D366">
        <v>-0.35589098109994477</v>
      </c>
      <c r="F366">
        <v>26.868607395751376</v>
      </c>
      <c r="G366">
        <v>-9.83667409057154E-3</v>
      </c>
    </row>
    <row r="367" spans="1:7">
      <c r="A367">
        <v>343</v>
      </c>
      <c r="B367">
        <v>-9.8686989773476789E-3</v>
      </c>
      <c r="C367">
        <v>-1.5414319890576822E-2</v>
      </c>
      <c r="D367">
        <v>-1.0949232163757887</v>
      </c>
      <c r="F367">
        <v>26.947285601888275</v>
      </c>
      <c r="G367">
        <v>-9.8203092352696641E-3</v>
      </c>
    </row>
    <row r="368" spans="1:7">
      <c r="A368">
        <v>344</v>
      </c>
      <c r="B368">
        <v>-1.9719412881445835E-2</v>
      </c>
      <c r="C368">
        <v>-7.8035228983706247E-3</v>
      </c>
      <c r="D368">
        <v>-0.55430654427831172</v>
      </c>
      <c r="F368">
        <v>27.025963808025175</v>
      </c>
      <c r="G368">
        <v>-9.7613882863342161E-3</v>
      </c>
    </row>
    <row r="369" spans="1:7">
      <c r="A369">
        <v>345</v>
      </c>
      <c r="B369">
        <v>-1.2409993732579493E-3</v>
      </c>
      <c r="C369">
        <v>1.6081065685590356E-3</v>
      </c>
      <c r="D369">
        <v>0.11422840766384294</v>
      </c>
      <c r="F369">
        <v>27.104642014162074</v>
      </c>
      <c r="G369">
        <v>-9.7391304347826946E-3</v>
      </c>
    </row>
    <row r="370" spans="1:7">
      <c r="A370">
        <v>346</v>
      </c>
      <c r="B370">
        <v>4.1904066861766795E-3</v>
      </c>
      <c r="C370">
        <v>3.0197985273563146E-3</v>
      </c>
      <c r="D370">
        <v>0.21450492398313106</v>
      </c>
      <c r="F370">
        <v>27.183320220298977</v>
      </c>
      <c r="G370">
        <v>-9.7283406754771207E-3</v>
      </c>
    </row>
    <row r="371" spans="1:7">
      <c r="A371">
        <v>347</v>
      </c>
      <c r="B371">
        <v>-3.3279465813719944E-3</v>
      </c>
      <c r="C371">
        <v>2.4044149965917927E-3</v>
      </c>
      <c r="D371">
        <v>0.17079247221149696</v>
      </c>
      <c r="F371">
        <v>27.261998426435877</v>
      </c>
      <c r="G371">
        <v>-9.6525096525096332E-3</v>
      </c>
    </row>
    <row r="372" spans="1:7">
      <c r="A372">
        <v>348</v>
      </c>
      <c r="B372">
        <v>-2.1118399966820561E-2</v>
      </c>
      <c r="C372">
        <v>-8.6307039758318389E-3</v>
      </c>
      <c r="D372">
        <v>-0.6130635813898031</v>
      </c>
      <c r="F372">
        <v>27.340676632572777</v>
      </c>
      <c r="G372">
        <v>-9.5589468388393994E-3</v>
      </c>
    </row>
    <row r="373" spans="1:7">
      <c r="A373">
        <v>349</v>
      </c>
      <c r="B373">
        <v>-1.1144584534598963E-2</v>
      </c>
      <c r="C373">
        <v>2.9682603255693791E-3</v>
      </c>
      <c r="D373">
        <v>0.21084401814574324</v>
      </c>
      <c r="F373">
        <v>27.419354838709676</v>
      </c>
      <c r="G373">
        <v>-9.5318788392290132E-3</v>
      </c>
    </row>
    <row r="374" spans="1:7">
      <c r="A374">
        <v>350</v>
      </c>
      <c r="B374">
        <v>4.843780885541168E-3</v>
      </c>
      <c r="C374">
        <v>-4.1322903127912836E-3</v>
      </c>
      <c r="D374">
        <v>-0.29352839647799944</v>
      </c>
      <c r="F374">
        <v>27.498033044846576</v>
      </c>
      <c r="G374">
        <v>-9.5060963008885002E-3</v>
      </c>
    </row>
    <row r="375" spans="1:7">
      <c r="A375">
        <v>351</v>
      </c>
      <c r="B375">
        <v>-1.1557960963241387E-2</v>
      </c>
      <c r="C375">
        <v>1.2448115850191821E-2</v>
      </c>
      <c r="D375">
        <v>0.88422526204627927</v>
      </c>
      <c r="F375">
        <v>27.576711250983475</v>
      </c>
      <c r="G375">
        <v>-9.4800344728526165E-3</v>
      </c>
    </row>
    <row r="376" spans="1:7">
      <c r="A376">
        <v>352</v>
      </c>
      <c r="B376">
        <v>6.5224761166650814E-3</v>
      </c>
      <c r="C376">
        <v>-3.4867618309506066E-3</v>
      </c>
      <c r="D376">
        <v>-0.24767466263721793</v>
      </c>
      <c r="F376">
        <v>27.655389457120375</v>
      </c>
      <c r="G376">
        <v>-9.4734924394241915E-3</v>
      </c>
    </row>
    <row r="377" spans="1:7">
      <c r="A377">
        <v>353</v>
      </c>
      <c r="B377">
        <v>1.321028281327517E-3</v>
      </c>
      <c r="C377">
        <v>3.163276651407922E-3</v>
      </c>
      <c r="D377">
        <v>0.22469658538508422</v>
      </c>
      <c r="F377">
        <v>27.734067663257278</v>
      </c>
      <c r="G377">
        <v>-9.457441513190723E-3</v>
      </c>
    </row>
    <row r="378" spans="1:7">
      <c r="A378">
        <v>354</v>
      </c>
      <c r="B378">
        <v>3.4578662314562504E-3</v>
      </c>
      <c r="C378">
        <v>2.6782102890273961E-3</v>
      </c>
      <c r="D378">
        <v>0.19024093470288506</v>
      </c>
      <c r="F378">
        <v>27.812745869394178</v>
      </c>
      <c r="G378">
        <v>-9.4086021505376261E-3</v>
      </c>
    </row>
    <row r="379" spans="1:7">
      <c r="A379">
        <v>355</v>
      </c>
      <c r="B379">
        <v>5.6500273631568962E-3</v>
      </c>
      <c r="C379">
        <v>5.850520281969084E-3</v>
      </c>
      <c r="D379">
        <v>0.41557918416637069</v>
      </c>
      <c r="F379">
        <v>27.891424075531077</v>
      </c>
      <c r="G379">
        <v>-9.3802345058626724E-3</v>
      </c>
    </row>
    <row r="380" spans="1:7">
      <c r="A380">
        <v>356</v>
      </c>
      <c r="B380">
        <v>-6.3970095676719871E-3</v>
      </c>
      <c r="C380">
        <v>-3.364378718662229E-3</v>
      </c>
      <c r="D380">
        <v>-0.23898144023829865</v>
      </c>
      <c r="F380">
        <v>27.970102281667977</v>
      </c>
      <c r="G380">
        <v>-9.3658836173804438E-3</v>
      </c>
    </row>
    <row r="381" spans="1:7">
      <c r="A381">
        <v>357</v>
      </c>
      <c r="B381">
        <v>8.9941116781990776E-3</v>
      </c>
      <c r="C381">
        <v>6.4243905244443251E-3</v>
      </c>
      <c r="D381">
        <v>0.45634282837083978</v>
      </c>
      <c r="F381">
        <v>28.048780487804876</v>
      </c>
      <c r="G381">
        <v>-9.3646713183989094E-3</v>
      </c>
    </row>
    <row r="382" spans="1:7">
      <c r="A382">
        <v>358</v>
      </c>
      <c r="B382">
        <v>-7.577618146866502E-3</v>
      </c>
      <c r="C382">
        <v>-1.0623859596871201E-2</v>
      </c>
      <c r="D382">
        <v>-0.75464312423165314</v>
      </c>
      <c r="F382">
        <v>28.127458693941776</v>
      </c>
      <c r="G382">
        <v>-9.3045260999842228E-3</v>
      </c>
    </row>
    <row r="383" spans="1:7">
      <c r="A383">
        <v>359</v>
      </c>
      <c r="B383">
        <v>7.074456115702581E-3</v>
      </c>
      <c r="C383">
        <v>6.9971813111979596E-3</v>
      </c>
      <c r="D383">
        <v>0.49702979574888861</v>
      </c>
      <c r="F383">
        <v>28.206136900078675</v>
      </c>
      <c r="G383">
        <v>-9.2898431048720198E-3</v>
      </c>
    </row>
    <row r="384" spans="1:7">
      <c r="A384">
        <v>360</v>
      </c>
      <c r="B384">
        <v>1.0917231744964357E-2</v>
      </c>
      <c r="C384">
        <v>-5.21974966446433E-3</v>
      </c>
      <c r="D384">
        <v>-0.37077374362689824</v>
      </c>
      <c r="F384">
        <v>28.284815106215575</v>
      </c>
      <c r="G384">
        <v>-9.1671542812561402E-3</v>
      </c>
    </row>
    <row r="385" spans="1:7">
      <c r="A385">
        <v>361</v>
      </c>
      <c r="B385">
        <v>-5.1558278067289172E-3</v>
      </c>
      <c r="C385">
        <v>-1.0582232974747075E-2</v>
      </c>
      <c r="D385">
        <v>-0.75168626623814083</v>
      </c>
      <c r="F385">
        <v>28.363493312352478</v>
      </c>
      <c r="G385">
        <v>-9.1400083090984463E-3</v>
      </c>
    </row>
    <row r="386" spans="1:7">
      <c r="A386">
        <v>362</v>
      </c>
      <c r="B386">
        <v>-2.3853832871341824E-3</v>
      </c>
      <c r="C386">
        <v>-1.1176358325999322E-2</v>
      </c>
      <c r="D386">
        <v>-0.79388868873497676</v>
      </c>
      <c r="F386">
        <v>28.442171518489378</v>
      </c>
      <c r="G386">
        <v>-9.129085265656367E-3</v>
      </c>
    </row>
    <row r="387" spans="1:7">
      <c r="A387">
        <v>363</v>
      </c>
      <c r="B387">
        <v>1.9610309615156453E-2</v>
      </c>
      <c r="C387">
        <v>-1.187788738893817E-2</v>
      </c>
      <c r="D387">
        <v>-0.8437203039750153</v>
      </c>
      <c r="F387">
        <v>28.520849724626277</v>
      </c>
      <c r="G387">
        <v>-9.0835688332659981E-3</v>
      </c>
    </row>
    <row r="388" spans="1:7">
      <c r="A388">
        <v>364</v>
      </c>
      <c r="B388">
        <v>1.4697768931215523E-2</v>
      </c>
      <c r="C388">
        <v>3.5538302834601271E-2</v>
      </c>
      <c r="D388">
        <v>2.5243872658946298</v>
      </c>
      <c r="F388">
        <v>28.599527930763177</v>
      </c>
      <c r="G388">
        <v>-9.0835688332659981E-3</v>
      </c>
    </row>
    <row r="389" spans="1:7">
      <c r="A389">
        <v>365</v>
      </c>
      <c r="B389">
        <v>8.3433011844954077E-3</v>
      </c>
      <c r="C389">
        <v>8.9477650979254229E-3</v>
      </c>
      <c r="D389">
        <v>0.63558533947286011</v>
      </c>
      <c r="F389">
        <v>28.678206136900076</v>
      </c>
      <c r="G389">
        <v>-9.0711891145730528E-3</v>
      </c>
    </row>
    <row r="390" spans="1:7">
      <c r="A390">
        <v>366</v>
      </c>
      <c r="B390">
        <v>-5.1332171215039708E-3</v>
      </c>
      <c r="C390">
        <v>-1.7401994146101635E-2</v>
      </c>
      <c r="D390">
        <v>-1.2361134021521356</v>
      </c>
      <c r="F390">
        <v>28.756884343036976</v>
      </c>
      <c r="G390">
        <v>-8.9588377723970325E-3</v>
      </c>
    </row>
    <row r="391" spans="1:7">
      <c r="A391">
        <v>367</v>
      </c>
      <c r="B391">
        <v>3.5503563044048531E-3</v>
      </c>
      <c r="C391">
        <v>-4.8631845114566613E-3</v>
      </c>
      <c r="D391">
        <v>-0.34544590127315605</v>
      </c>
      <c r="F391">
        <v>28.835562549173876</v>
      </c>
      <c r="G391">
        <v>-8.9270386266094848E-3</v>
      </c>
    </row>
    <row r="392" spans="1:7">
      <c r="A392">
        <v>368</v>
      </c>
      <c r="B392">
        <v>2.6251762108764447E-3</v>
      </c>
      <c r="C392">
        <v>6.8409351105926837E-3</v>
      </c>
      <c r="D392">
        <v>0.48593118136124963</v>
      </c>
      <c r="F392">
        <v>28.914240755310779</v>
      </c>
      <c r="G392">
        <v>-8.8842975206612218E-3</v>
      </c>
    </row>
    <row r="393" spans="1:7">
      <c r="A393">
        <v>369</v>
      </c>
      <c r="B393">
        <v>2.7711443337599317E-3</v>
      </c>
      <c r="C393">
        <v>-1.254269096748104E-3</v>
      </c>
      <c r="D393">
        <v>-8.9094320304831678E-2</v>
      </c>
      <c r="F393">
        <v>28.992918961447678</v>
      </c>
      <c r="G393">
        <v>-8.8794926004227559E-3</v>
      </c>
    </row>
    <row r="394" spans="1:7">
      <c r="A394">
        <v>370</v>
      </c>
      <c r="B394">
        <v>-3.3848084650555774E-3</v>
      </c>
      <c r="C394">
        <v>1.1146609054641485E-3</v>
      </c>
      <c r="D394">
        <v>7.9177551292759829E-2</v>
      </c>
      <c r="F394">
        <v>29.071597167584578</v>
      </c>
      <c r="G394">
        <v>-8.8784200036238214E-3</v>
      </c>
    </row>
    <row r="395" spans="1:7">
      <c r="A395">
        <v>371</v>
      </c>
      <c r="B395">
        <v>2.0422384729432901E-2</v>
      </c>
      <c r="C395">
        <v>2.2181165566425038E-2</v>
      </c>
      <c r="D395">
        <v>1.5755916133413761</v>
      </c>
      <c r="F395">
        <v>29.150275373721477</v>
      </c>
      <c r="G395">
        <v>-8.8709677419355204E-3</v>
      </c>
    </row>
    <row r="396" spans="1:7">
      <c r="A396">
        <v>372</v>
      </c>
      <c r="B396">
        <v>1.0396951229981582E-2</v>
      </c>
      <c r="C396">
        <v>1.1780468124857163E-2</v>
      </c>
      <c r="D396">
        <v>0.83680033509401741</v>
      </c>
      <c r="F396">
        <v>29.228953579858377</v>
      </c>
      <c r="G396">
        <v>-8.7763713080170058E-3</v>
      </c>
    </row>
    <row r="397" spans="1:7">
      <c r="A397">
        <v>373</v>
      </c>
      <c r="B397">
        <v>2.3242983295014709E-2</v>
      </c>
      <c r="C397">
        <v>-1.8380746666165383E-2</v>
      </c>
      <c r="D397">
        <v>-1.3056369922236795</v>
      </c>
      <c r="F397">
        <v>29.307631785995277</v>
      </c>
      <c r="G397">
        <v>-8.7401406949477733E-3</v>
      </c>
    </row>
    <row r="398" spans="1:7">
      <c r="A398">
        <v>374</v>
      </c>
      <c r="B398">
        <v>-1.6628526628252732E-2</v>
      </c>
      <c r="C398">
        <v>9.1883496726927472E-3</v>
      </c>
      <c r="D398">
        <v>0.65267474972803952</v>
      </c>
      <c r="F398">
        <v>29.386309992132176</v>
      </c>
      <c r="G398">
        <v>-8.6393088552916275E-3</v>
      </c>
    </row>
    <row r="399" spans="1:7">
      <c r="A399">
        <v>375</v>
      </c>
      <c r="B399">
        <v>-8.7004460041055325E-3</v>
      </c>
      <c r="C399">
        <v>-1.2537646269913834E-3</v>
      </c>
      <c r="D399">
        <v>-8.9058486375568902E-2</v>
      </c>
      <c r="F399">
        <v>29.464988198269079</v>
      </c>
      <c r="G399">
        <v>-8.6303939962476539E-3</v>
      </c>
    </row>
    <row r="400" spans="1:7">
      <c r="A400">
        <v>376</v>
      </c>
      <c r="B400">
        <v>8.9250226766793943E-3</v>
      </c>
      <c r="C400">
        <v>1.6177018139647104E-2</v>
      </c>
      <c r="D400">
        <v>1.1490998538093178</v>
      </c>
      <c r="F400">
        <v>29.543666404405979</v>
      </c>
      <c r="G400">
        <v>-8.5454207690877082E-3</v>
      </c>
    </row>
    <row r="401" spans="1:7">
      <c r="A401">
        <v>377</v>
      </c>
      <c r="B401">
        <v>-7.3509779343571393E-3</v>
      </c>
      <c r="C401">
        <v>-1.4605109889994184E-2</v>
      </c>
      <c r="D401">
        <v>-1.0374427162401296</v>
      </c>
      <c r="F401">
        <v>29.622344610542878</v>
      </c>
      <c r="G401">
        <v>-8.5287846481877372E-3</v>
      </c>
    </row>
    <row r="402" spans="1:7">
      <c r="A402">
        <v>378</v>
      </c>
      <c r="B402">
        <v>4.7810093400761228E-3</v>
      </c>
      <c r="C402">
        <v>-2.0498101677993638E-2</v>
      </c>
      <c r="D402">
        <v>-1.4560387729196707</v>
      </c>
      <c r="F402">
        <v>29.701022816679778</v>
      </c>
      <c r="G402">
        <v>-8.4615384615384093E-3</v>
      </c>
    </row>
    <row r="403" spans="1:7">
      <c r="A403">
        <v>379</v>
      </c>
      <c r="B403">
        <v>1.8123535011500411E-2</v>
      </c>
      <c r="C403">
        <v>2.0651975192581242E-2</v>
      </c>
      <c r="D403">
        <v>1.4669688486351942</v>
      </c>
      <c r="F403">
        <v>29.779701022816678</v>
      </c>
      <c r="G403">
        <v>-8.3584861852796788E-3</v>
      </c>
    </row>
    <row r="404" spans="1:7">
      <c r="A404">
        <v>380</v>
      </c>
      <c r="B404">
        <v>2.3100579170079853E-2</v>
      </c>
      <c r="C404">
        <v>-2.2672458367465932E-3</v>
      </c>
      <c r="D404">
        <v>-0.1610489545765032</v>
      </c>
      <c r="F404">
        <v>29.858379228953577</v>
      </c>
      <c r="G404">
        <v>-8.3520065186392101E-3</v>
      </c>
    </row>
    <row r="405" spans="1:7">
      <c r="A405">
        <v>381</v>
      </c>
      <c r="B405">
        <v>-3.1272691808272017E-2</v>
      </c>
      <c r="C405">
        <v>7.7380269496157145E-4</v>
      </c>
      <c r="D405">
        <v>5.496541797640557E-2</v>
      </c>
      <c r="F405">
        <v>29.937057435090477</v>
      </c>
      <c r="G405">
        <v>-8.3160083160082054E-3</v>
      </c>
    </row>
    <row r="406" spans="1:7">
      <c r="A406">
        <v>382</v>
      </c>
      <c r="B406">
        <v>4.2928062277993459E-3</v>
      </c>
      <c r="C406">
        <v>1.6531936040241862E-2</v>
      </c>
      <c r="D406">
        <v>1.1743106871141411</v>
      </c>
      <c r="F406">
        <v>30.01573564122738</v>
      </c>
      <c r="G406">
        <v>-8.2755966127792124E-3</v>
      </c>
    </row>
    <row r="407" spans="1:7">
      <c r="A407">
        <v>383</v>
      </c>
      <c r="B407">
        <v>1.2982421588494386E-3</v>
      </c>
      <c r="C407">
        <v>-2.3281082762541816E-3</v>
      </c>
      <c r="D407">
        <v>-0.16537218768021375</v>
      </c>
      <c r="F407">
        <v>30.094413847364279</v>
      </c>
      <c r="G407">
        <v>-8.2600107739271289E-3</v>
      </c>
    </row>
    <row r="408" spans="1:7">
      <c r="A408">
        <v>384</v>
      </c>
      <c r="B408">
        <v>-2.109927094103092E-2</v>
      </c>
      <c r="C408">
        <v>1.1154195078456573E-3</v>
      </c>
      <c r="D408">
        <v>7.9231436989009058E-2</v>
      </c>
      <c r="F408">
        <v>30.173092053501179</v>
      </c>
      <c r="G408">
        <v>-8.2508250825082952E-3</v>
      </c>
    </row>
    <row r="409" spans="1:7">
      <c r="A409">
        <v>385</v>
      </c>
      <c r="B409">
        <v>-1.0650433034487056E-2</v>
      </c>
      <c r="C409">
        <v>-6.0228500143419232E-3</v>
      </c>
      <c r="D409">
        <v>-0.42782025780350197</v>
      </c>
      <c r="F409">
        <v>30.251770259638079</v>
      </c>
      <c r="G409">
        <v>-8.176324209029584E-3</v>
      </c>
    </row>
    <row r="410" spans="1:7">
      <c r="A410">
        <v>386</v>
      </c>
      <c r="B410">
        <v>7.0921055814329882E-3</v>
      </c>
      <c r="C410">
        <v>1.3779221672872972E-2</v>
      </c>
      <c r="D410">
        <v>0.97877751469529617</v>
      </c>
      <c r="F410">
        <v>30.330448465774978</v>
      </c>
      <c r="G410">
        <v>-8.1336557485160998E-3</v>
      </c>
    </row>
    <row r="411" spans="1:7">
      <c r="A411">
        <v>387</v>
      </c>
      <c r="B411">
        <v>-5.2524604267449003E-3</v>
      </c>
      <c r="C411">
        <v>-1.5969276979046463E-2</v>
      </c>
      <c r="D411">
        <v>-1.1343434051723886</v>
      </c>
      <c r="F411">
        <v>30.409126671911878</v>
      </c>
      <c r="G411">
        <v>-8.1239372756469752E-3</v>
      </c>
    </row>
    <row r="412" spans="1:7">
      <c r="A412">
        <v>388</v>
      </c>
      <c r="B412">
        <v>3.7000603045432116E-2</v>
      </c>
      <c r="C412">
        <v>-4.2271495427691971E-3</v>
      </c>
      <c r="D412">
        <v>-0.30026651881668548</v>
      </c>
      <c r="F412">
        <v>30.487804878048777</v>
      </c>
      <c r="G412">
        <v>-8.0862533692721561E-3</v>
      </c>
    </row>
    <row r="413" spans="1:7">
      <c r="A413">
        <v>389</v>
      </c>
      <c r="B413">
        <v>-6.8007541597985399E-3</v>
      </c>
      <c r="C413">
        <v>1.8823971406896303E-2</v>
      </c>
      <c r="D413">
        <v>1.3371205128813179</v>
      </c>
      <c r="F413">
        <v>30.56648308418568</v>
      </c>
      <c r="G413">
        <v>-8.0379978078187753E-3</v>
      </c>
    </row>
    <row r="414" spans="1:7">
      <c r="A414">
        <v>390</v>
      </c>
      <c r="B414">
        <v>-9.6005134718402003E-3</v>
      </c>
      <c r="C414">
        <v>-1.150338263205598E-2</v>
      </c>
      <c r="D414">
        <v>-0.81711816026291051</v>
      </c>
      <c r="F414">
        <v>30.64516129032258</v>
      </c>
      <c r="G414">
        <v>-8.0202617138033228E-3</v>
      </c>
    </row>
    <row r="415" spans="1:7">
      <c r="A415">
        <v>391</v>
      </c>
      <c r="B415">
        <v>8.3941598748287442E-3</v>
      </c>
      <c r="C415">
        <v>1.4419056989418474E-3</v>
      </c>
      <c r="D415">
        <v>0.10242268467265524</v>
      </c>
      <c r="F415">
        <v>30.72383949645948</v>
      </c>
      <c r="G415">
        <v>-8.0122090805037072E-3</v>
      </c>
    </row>
    <row r="416" spans="1:7">
      <c r="A416">
        <v>392</v>
      </c>
      <c r="B416">
        <v>7.0497034833920981E-3</v>
      </c>
      <c r="C416">
        <v>6.2393330614582652E-3</v>
      </c>
      <c r="D416">
        <v>0.44319766763553486</v>
      </c>
      <c r="F416">
        <v>30.802517702596379</v>
      </c>
      <c r="G416">
        <v>-8.0098582871225288E-3</v>
      </c>
    </row>
    <row r="417" spans="1:7">
      <c r="A417">
        <v>393</v>
      </c>
      <c r="B417">
        <v>-1.0050660462280483E-3</v>
      </c>
      <c r="C417">
        <v>-1.6338333260036003E-2</v>
      </c>
      <c r="D417">
        <v>-1.1605585280628758</v>
      </c>
      <c r="F417">
        <v>30.881195908733279</v>
      </c>
      <c r="G417">
        <v>-7.9800498753116456E-3</v>
      </c>
    </row>
    <row r="418" spans="1:7">
      <c r="A418">
        <v>394</v>
      </c>
      <c r="B418">
        <v>-2.7858946202869998E-2</v>
      </c>
      <c r="C418">
        <v>-6.4267680828442551E-3</v>
      </c>
      <c r="D418">
        <v>-0.45651171314219868</v>
      </c>
      <c r="F418">
        <v>30.959874114870178</v>
      </c>
      <c r="G418">
        <v>-7.9324021382997101E-3</v>
      </c>
    </row>
    <row r="419" spans="1:7">
      <c r="A419">
        <v>395</v>
      </c>
      <c r="B419">
        <v>1.5284207301466131E-2</v>
      </c>
      <c r="C419">
        <v>2.0641491820803708E-2</v>
      </c>
      <c r="D419">
        <v>1.4662241847624704</v>
      </c>
      <c r="F419">
        <v>31.038552321007078</v>
      </c>
      <c r="G419">
        <v>-7.8740157480314821E-3</v>
      </c>
    </row>
    <row r="420" spans="1:7">
      <c r="A420">
        <v>396</v>
      </c>
      <c r="B420">
        <v>-1.4200285435882677E-2</v>
      </c>
      <c r="C420">
        <v>1.5037920864267931E-3</v>
      </c>
      <c r="D420">
        <v>0.10681865172899738</v>
      </c>
      <c r="F420">
        <v>31.117230527143981</v>
      </c>
      <c r="G420">
        <v>-7.8693684831792066E-3</v>
      </c>
    </row>
    <row r="421" spans="1:7">
      <c r="A421">
        <v>397</v>
      </c>
      <c r="B421">
        <v>-3.1082809942285489E-2</v>
      </c>
      <c r="C421">
        <v>3.4520045337022853E-3</v>
      </c>
      <c r="D421">
        <v>0.24520575243126547</v>
      </c>
      <c r="F421">
        <v>31.195908733280881</v>
      </c>
      <c r="G421">
        <v>-7.7519379844961378E-3</v>
      </c>
    </row>
    <row r="422" spans="1:7">
      <c r="A422">
        <v>398</v>
      </c>
      <c r="B422">
        <v>-3.1401787012079511E-2</v>
      </c>
      <c r="C422">
        <v>2.1506560003930579E-2</v>
      </c>
      <c r="D422">
        <v>1.5276724513209368</v>
      </c>
      <c r="F422">
        <v>31.27458693941778</v>
      </c>
      <c r="G422">
        <v>-7.740884090446043E-3</v>
      </c>
    </row>
    <row r="423" spans="1:7">
      <c r="A423">
        <v>399</v>
      </c>
      <c r="B423">
        <v>-1.6449570157170291E-2</v>
      </c>
      <c r="C423">
        <v>4.7525423527598927E-3</v>
      </c>
      <c r="D423">
        <v>0.33758667237904927</v>
      </c>
      <c r="F423">
        <v>31.35326514555468</v>
      </c>
      <c r="G423">
        <v>-7.7378243058715546E-3</v>
      </c>
    </row>
    <row r="424" spans="1:7">
      <c r="A424">
        <v>400</v>
      </c>
      <c r="B424">
        <v>-9.4897182467488846E-3</v>
      </c>
      <c r="C424">
        <v>2.823051580082175E-3</v>
      </c>
      <c r="D424">
        <v>0.20052942575481078</v>
      </c>
      <c r="F424">
        <v>31.431943351691579</v>
      </c>
      <c r="G424">
        <v>-7.6446280991735449E-3</v>
      </c>
    </row>
    <row r="425" spans="1:7">
      <c r="A425">
        <v>401</v>
      </c>
      <c r="B425">
        <v>-8.8415554718195566E-3</v>
      </c>
      <c r="C425">
        <v>6.181981003734488E-3</v>
      </c>
      <c r="D425">
        <v>0.43912378698725035</v>
      </c>
      <c r="F425">
        <v>31.510621557828479</v>
      </c>
      <c r="G425">
        <v>-7.5493612078977312E-3</v>
      </c>
    </row>
    <row r="426" spans="1:7">
      <c r="A426">
        <v>402</v>
      </c>
      <c r="B426">
        <v>1.1003894801767802E-2</v>
      </c>
      <c r="C426">
        <v>-6.3921150042425476E-4</v>
      </c>
      <c r="D426">
        <v>-4.5405020588471012E-2</v>
      </c>
      <c r="F426">
        <v>31.589299763965379</v>
      </c>
      <c r="G426">
        <v>-7.5426756649463744E-3</v>
      </c>
    </row>
    <row r="427" spans="1:7">
      <c r="A427">
        <v>403</v>
      </c>
      <c r="B427">
        <v>-2.990558131037799E-3</v>
      </c>
      <c r="C427">
        <v>2.990558131037799E-3</v>
      </c>
      <c r="D427">
        <v>0.2124278950248347</v>
      </c>
      <c r="F427">
        <v>31.667977970102282</v>
      </c>
      <c r="G427">
        <v>-7.4861144651050537E-3</v>
      </c>
    </row>
    <row r="428" spans="1:7">
      <c r="A428">
        <v>404</v>
      </c>
      <c r="B428">
        <v>1.4372069704582968E-2</v>
      </c>
      <c r="C428">
        <v>6.7960996407717359E-3</v>
      </c>
      <c r="D428">
        <v>0.48274638974069412</v>
      </c>
      <c r="F428">
        <v>31.746656176239181</v>
      </c>
      <c r="G428">
        <v>-7.440176955559985E-3</v>
      </c>
    </row>
    <row r="429" spans="1:7">
      <c r="A429">
        <v>405</v>
      </c>
      <c r="B429">
        <v>-9.2113866286826652E-3</v>
      </c>
      <c r="C429">
        <v>1.9108457095824385E-2</v>
      </c>
      <c r="D429">
        <v>1.3573283448028834</v>
      </c>
      <c r="F429">
        <v>31.825334382376081</v>
      </c>
      <c r="G429">
        <v>-7.4398249452953813E-3</v>
      </c>
    </row>
    <row r="430" spans="1:7">
      <c r="A430">
        <v>406</v>
      </c>
      <c r="B430">
        <v>-1.6771509638229348E-2</v>
      </c>
      <c r="C430">
        <v>1.3024714134383858E-2</v>
      </c>
      <c r="D430">
        <v>0.92518268685424987</v>
      </c>
      <c r="F430">
        <v>31.90401258851298</v>
      </c>
      <c r="G430">
        <v>-7.3529411764705621E-3</v>
      </c>
    </row>
    <row r="431" spans="1:7">
      <c r="A431">
        <v>407</v>
      </c>
      <c r="B431">
        <v>7.966194894279301E-3</v>
      </c>
      <c r="C431">
        <v>3.2452352500058179E-2</v>
      </c>
      <c r="D431">
        <v>2.3051833898975151</v>
      </c>
      <c r="F431">
        <v>31.98269079464988</v>
      </c>
      <c r="G431">
        <v>-7.3212747631351549E-3</v>
      </c>
    </row>
    <row r="432" spans="1:7">
      <c r="A432">
        <v>408</v>
      </c>
      <c r="B432">
        <v>1.8646391623288079E-2</v>
      </c>
      <c r="C432">
        <v>2.080764975013915E-2</v>
      </c>
      <c r="D432">
        <v>1.4780268575826654</v>
      </c>
      <c r="F432">
        <v>32.061369000786783</v>
      </c>
      <c r="G432">
        <v>-7.2992700729926918E-3</v>
      </c>
    </row>
    <row r="433" spans="1:7">
      <c r="A433">
        <v>409</v>
      </c>
      <c r="B433">
        <v>2.0224457793237852E-2</v>
      </c>
      <c r="C433">
        <v>1.6935462578361246E-2</v>
      </c>
      <c r="D433">
        <v>1.2029743309302245</v>
      </c>
      <c r="F433">
        <v>32.140047206923683</v>
      </c>
      <c r="G433">
        <v>-7.2844316449262037E-3</v>
      </c>
    </row>
    <row r="434" spans="1:7">
      <c r="A434">
        <v>410</v>
      </c>
      <c r="B434">
        <v>8.1028255224318835E-3</v>
      </c>
      <c r="C434">
        <v>-1.1985938965966836E-3</v>
      </c>
      <c r="D434">
        <v>-8.5139551644592221E-2</v>
      </c>
      <c r="F434">
        <v>32.218725413060582</v>
      </c>
      <c r="G434">
        <v>-7.2765072765073047E-3</v>
      </c>
    </row>
    <row r="435" spans="1:7">
      <c r="A435">
        <v>411</v>
      </c>
      <c r="B435">
        <v>-1.9480338763750285E-2</v>
      </c>
      <c r="C435">
        <v>9.5575162720193535E-3</v>
      </c>
      <c r="D435">
        <v>0.67889770884544465</v>
      </c>
      <c r="F435">
        <v>32.297403619197482</v>
      </c>
      <c r="G435">
        <v>-7.1844660194174681E-3</v>
      </c>
    </row>
    <row r="436" spans="1:7">
      <c r="A436">
        <v>412</v>
      </c>
      <c r="B436">
        <v>1.3204890166181021E-2</v>
      </c>
      <c r="C436">
        <v>-1.6501593462884306E-2</v>
      </c>
      <c r="D436">
        <v>-1.1721553670851481</v>
      </c>
      <c r="F436">
        <v>32.376081825334381</v>
      </c>
      <c r="G436">
        <v>-7.1733229934081155E-3</v>
      </c>
    </row>
    <row r="437" spans="1:7">
      <c r="A437">
        <v>413</v>
      </c>
      <c r="B437">
        <v>2.006288542971961E-3</v>
      </c>
      <c r="C437">
        <v>-3.54238685326385E-3</v>
      </c>
      <c r="D437">
        <v>-0.25162586702213696</v>
      </c>
      <c r="F437">
        <v>32.454760031471281</v>
      </c>
      <c r="G437">
        <v>-7.1374906085649448E-3</v>
      </c>
    </row>
    <row r="438" spans="1:7">
      <c r="A438">
        <v>414</v>
      </c>
      <c r="B438">
        <v>-1.4885804444010931E-2</v>
      </c>
      <c r="C438">
        <v>-5.1141955559890866E-3</v>
      </c>
      <c r="D438">
        <v>-0.36327593348841486</v>
      </c>
      <c r="F438">
        <v>32.533438237608181</v>
      </c>
      <c r="G438">
        <v>-7.1267164957411477E-3</v>
      </c>
    </row>
    <row r="439" spans="1:7">
      <c r="A439">
        <v>415</v>
      </c>
      <c r="B439">
        <v>-1.4175354356625191E-2</v>
      </c>
      <c r="C439">
        <v>5.4352136616774172E-3</v>
      </c>
      <c r="D439">
        <v>0.38607876743050823</v>
      </c>
      <c r="F439">
        <v>32.61211644374508</v>
      </c>
      <c r="G439">
        <v>-7.0988230898560989E-3</v>
      </c>
    </row>
    <row r="440" spans="1:7">
      <c r="A440">
        <v>416</v>
      </c>
      <c r="B440">
        <v>1.4694749572759616E-2</v>
      </c>
      <c r="C440">
        <v>9.3174748323921006E-3</v>
      </c>
      <c r="D440">
        <v>0.66184687903226425</v>
      </c>
      <c r="F440">
        <v>32.69079464988198</v>
      </c>
      <c r="G440">
        <v>-7.0175438596490336E-3</v>
      </c>
    </row>
    <row r="441" spans="1:7">
      <c r="A441">
        <v>417</v>
      </c>
      <c r="B441">
        <v>-3.0070491507761333E-3</v>
      </c>
      <c r="C441">
        <v>4.0997064934334216E-3</v>
      </c>
      <c r="D441">
        <v>0.29121387462128567</v>
      </c>
      <c r="F441">
        <v>32.769472856018879</v>
      </c>
      <c r="G441">
        <v>-7.0052539404553693E-3</v>
      </c>
    </row>
    <row r="442" spans="1:7">
      <c r="A442">
        <v>418</v>
      </c>
      <c r="B442">
        <v>2.8807157862789579E-2</v>
      </c>
      <c r="C442">
        <v>-1.2144194076964255E-2</v>
      </c>
      <c r="D442">
        <v>-0.86263682948284248</v>
      </c>
      <c r="F442">
        <v>32.848151062155779</v>
      </c>
      <c r="G442">
        <v>-6.9609507640068236E-3</v>
      </c>
    </row>
    <row r="443" spans="1:7">
      <c r="A443">
        <v>419</v>
      </c>
      <c r="B443">
        <v>-1.1992115482325892E-2</v>
      </c>
      <c r="C443">
        <v>1.6579026415167383E-3</v>
      </c>
      <c r="D443">
        <v>0.11776556510917809</v>
      </c>
      <c r="F443">
        <v>32.926829268292678</v>
      </c>
      <c r="G443">
        <v>-6.9169960474309011E-3</v>
      </c>
    </row>
    <row r="444" spans="1:7">
      <c r="A444">
        <v>420</v>
      </c>
      <c r="B444">
        <v>2.8552636158126237E-2</v>
      </c>
      <c r="C444">
        <v>-3.0734929788702008E-3</v>
      </c>
      <c r="D444">
        <v>-0.21831899440404265</v>
      </c>
      <c r="F444">
        <v>33.005507474429578</v>
      </c>
      <c r="G444">
        <v>-6.8397053665382179E-3</v>
      </c>
    </row>
    <row r="445" spans="1:7">
      <c r="A445">
        <v>421</v>
      </c>
      <c r="B445">
        <v>5.5611273763148256E-3</v>
      </c>
      <c r="C445">
        <v>-8.4837892468184323E-3</v>
      </c>
      <c r="D445">
        <v>-0.60262780811104344</v>
      </c>
      <c r="F445">
        <v>33.084185680566485</v>
      </c>
      <c r="G445">
        <v>-6.8292682926829329E-3</v>
      </c>
    </row>
    <row r="446" spans="1:7">
      <c r="A446">
        <v>422</v>
      </c>
      <c r="B446">
        <v>-3.2104074642736499E-2</v>
      </c>
      <c r="C446">
        <v>-4.9169255737605139E-3</v>
      </c>
      <c r="D446">
        <v>-0.34926328259175432</v>
      </c>
      <c r="F446">
        <v>33.162863886703384</v>
      </c>
      <c r="G446">
        <v>-6.8226120857700634E-3</v>
      </c>
    </row>
    <row r="447" spans="1:7">
      <c r="A447">
        <v>423</v>
      </c>
      <c r="B447">
        <v>-2.025643963975278E-2</v>
      </c>
      <c r="C447">
        <v>1.9780124346518019E-3</v>
      </c>
      <c r="D447">
        <v>0.14050387901345221</v>
      </c>
      <c r="F447">
        <v>33.241542092840284</v>
      </c>
      <c r="G447">
        <v>-6.8159688412853248E-3</v>
      </c>
    </row>
    <row r="448" spans="1:7">
      <c r="A448">
        <v>424</v>
      </c>
      <c r="B448">
        <v>-5.226815496429553E-3</v>
      </c>
      <c r="C448">
        <v>-1.9036975461679047E-2</v>
      </c>
      <c r="D448">
        <v>-1.3522507999403262</v>
      </c>
      <c r="F448">
        <v>33.320220298977183</v>
      </c>
      <c r="G448">
        <v>-6.7855452106676539E-3</v>
      </c>
    </row>
    <row r="449" spans="1:7">
      <c r="A449">
        <v>425</v>
      </c>
      <c r="B449">
        <v>-1.4656403161663742E-2</v>
      </c>
      <c r="C449">
        <v>-3.0661472559365497E-3</v>
      </c>
      <c r="D449">
        <v>-0.21779720670025718</v>
      </c>
      <c r="F449">
        <v>33.398898505114083</v>
      </c>
      <c r="G449">
        <v>-6.7407542357440509E-3</v>
      </c>
    </row>
    <row r="450" spans="1:7">
      <c r="A450">
        <v>426</v>
      </c>
      <c r="B450">
        <v>8.7885245486383889E-3</v>
      </c>
      <c r="C450">
        <v>-3.3813350765122999E-2</v>
      </c>
      <c r="D450">
        <v>-2.4018589882012478</v>
      </c>
      <c r="F450">
        <v>33.477576711250983</v>
      </c>
      <c r="G450">
        <v>-6.6712281902154835E-3</v>
      </c>
    </row>
    <row r="451" spans="1:7">
      <c r="A451">
        <v>427</v>
      </c>
      <c r="B451">
        <v>-1.9419050006217603E-2</v>
      </c>
      <c r="C451">
        <v>9.0053148769911329E-4</v>
      </c>
      <c r="D451">
        <v>6.3967326483341164E-2</v>
      </c>
      <c r="F451">
        <v>33.556254917387882</v>
      </c>
      <c r="G451">
        <v>-6.6666666666667096E-3</v>
      </c>
    </row>
    <row r="452" spans="1:7">
      <c r="A452">
        <v>428</v>
      </c>
      <c r="B452">
        <v>4.2475090136636527E-3</v>
      </c>
      <c r="C452">
        <v>1.2600855703878488E-2</v>
      </c>
      <c r="D452">
        <v>0.89507481058650451</v>
      </c>
      <c r="F452">
        <v>33.634933123524782</v>
      </c>
      <c r="G452">
        <v>-6.6626287098727754E-3</v>
      </c>
    </row>
    <row r="453" spans="1:7">
      <c r="A453">
        <v>429</v>
      </c>
      <c r="B453">
        <v>1.0966610062312403E-2</v>
      </c>
      <c r="C453">
        <v>-1.0570020730565382E-2</v>
      </c>
      <c r="D453">
        <v>-0.75081879561514175</v>
      </c>
      <c r="F453">
        <v>33.713611329661681</v>
      </c>
      <c r="G453">
        <v>-6.6318327974276281E-3</v>
      </c>
    </row>
    <row r="454" spans="1:7">
      <c r="A454">
        <v>430</v>
      </c>
      <c r="B454">
        <v>5.2248800402197888E-3</v>
      </c>
      <c r="C454">
        <v>-1.3094248523398995E-2</v>
      </c>
      <c r="D454">
        <v>-0.93012191332740246</v>
      </c>
      <c r="F454">
        <v>33.792289535798581</v>
      </c>
      <c r="G454">
        <v>-6.5397191767647689E-3</v>
      </c>
    </row>
    <row r="455" spans="1:7">
      <c r="A455">
        <v>431</v>
      </c>
      <c r="B455">
        <v>-6.5342174947971149E-3</v>
      </c>
      <c r="C455">
        <v>8.3079660166733987E-3</v>
      </c>
      <c r="D455">
        <v>0.59013858133810815</v>
      </c>
      <c r="F455">
        <v>33.87096774193548</v>
      </c>
      <c r="G455">
        <v>-6.5314541079407595E-3</v>
      </c>
    </row>
    <row r="456" spans="1:7">
      <c r="A456">
        <v>432</v>
      </c>
      <c r="B456">
        <v>-2.3471099334946524E-2</v>
      </c>
      <c r="C456">
        <v>-1.4085805065660581E-2</v>
      </c>
      <c r="D456">
        <v>-1.0005550097065177</v>
      </c>
      <c r="F456">
        <v>33.94964594807238</v>
      </c>
      <c r="G456">
        <v>-6.4179703168871782E-3</v>
      </c>
    </row>
    <row r="457" spans="1:7">
      <c r="A457">
        <v>433</v>
      </c>
      <c r="B457">
        <v>-2.329189583882706E-2</v>
      </c>
      <c r="C457">
        <v>-2.5255297808528986E-2</v>
      </c>
      <c r="D457">
        <v>-1.7939560164407731</v>
      </c>
      <c r="F457">
        <v>34.02832415420928</v>
      </c>
      <c r="G457">
        <v>-6.3694267515923553E-3</v>
      </c>
    </row>
    <row r="458" spans="1:7">
      <c r="A458">
        <v>434</v>
      </c>
      <c r="B458">
        <v>1.5421975621899692E-2</v>
      </c>
      <c r="C458">
        <v>4.4565445327110868E-3</v>
      </c>
      <c r="D458">
        <v>0.31656110086705619</v>
      </c>
      <c r="F458">
        <v>34.107002360346179</v>
      </c>
      <c r="G458">
        <v>-6.2293167218221424E-3</v>
      </c>
    </row>
    <row r="459" spans="1:7">
      <c r="A459">
        <v>435</v>
      </c>
      <c r="B459">
        <v>1.5626432541969316E-2</v>
      </c>
      <c r="C459">
        <v>6.5748844853119152E-3</v>
      </c>
      <c r="D459">
        <v>0.46703284472238887</v>
      </c>
      <c r="F459">
        <v>34.185680566483086</v>
      </c>
      <c r="G459">
        <v>-6.2063615205585343E-3</v>
      </c>
    </row>
    <row r="460" spans="1:7">
      <c r="A460">
        <v>436</v>
      </c>
      <c r="B460">
        <v>-9.8633694046596204E-3</v>
      </c>
      <c r="C460">
        <v>2.7645463148035215E-3</v>
      </c>
      <c r="D460">
        <v>0.19637362947650835</v>
      </c>
      <c r="F460">
        <v>34.264358772619985</v>
      </c>
      <c r="G460">
        <v>-6.1847700038653031E-3</v>
      </c>
    </row>
    <row r="461" spans="1:7">
      <c r="A461">
        <v>437</v>
      </c>
      <c r="B461">
        <v>8.0334718186454053E-3</v>
      </c>
      <c r="C461">
        <v>1.1974150132574118E-2</v>
      </c>
      <c r="D461">
        <v>0.85055812190193292</v>
      </c>
      <c r="F461">
        <v>34.343036978756885</v>
      </c>
      <c r="G461">
        <v>-6.1786433848221023E-3</v>
      </c>
    </row>
    <row r="462" spans="1:7">
      <c r="A462">
        <v>438</v>
      </c>
      <c r="B462">
        <v>5.3491868688566521E-4</v>
      </c>
      <c r="C462">
        <v>-4.3314259002493298E-3</v>
      </c>
      <c r="D462">
        <v>-0.30767356664848089</v>
      </c>
      <c r="F462">
        <v>34.421715184893785</v>
      </c>
      <c r="G462">
        <v>-6.1699098243948036E-3</v>
      </c>
    </row>
    <row r="463" spans="1:7">
      <c r="A463">
        <v>439</v>
      </c>
      <c r="B463">
        <v>-3.5421399433280512E-3</v>
      </c>
      <c r="C463">
        <v>-1.0125712518757855E-2</v>
      </c>
      <c r="D463">
        <v>-0.71925831290893594</v>
      </c>
      <c r="F463">
        <v>34.500393391030684</v>
      </c>
      <c r="G463">
        <v>-6.1534058385803725E-3</v>
      </c>
    </row>
    <row r="464" spans="1:7">
      <c r="A464">
        <v>440</v>
      </c>
      <c r="B464">
        <v>1.0379572183954566E-3</v>
      </c>
      <c r="C464">
        <v>-2.9417073099785317E-2</v>
      </c>
      <c r="D464">
        <v>-2.0895788152462766</v>
      </c>
      <c r="F464">
        <v>34.579071597167584</v>
      </c>
      <c r="G464">
        <v>-6.131834440470163E-3</v>
      </c>
    </row>
    <row r="465" spans="1:7">
      <c r="A465">
        <v>441</v>
      </c>
      <c r="B465">
        <v>1.5166777705317524E-2</v>
      </c>
      <c r="C465">
        <v>-1.1515143599055066E-2</v>
      </c>
      <c r="D465">
        <v>-0.81795357537728097</v>
      </c>
      <c r="F465">
        <v>34.657749803304483</v>
      </c>
      <c r="G465">
        <v>-6.0147458284828259E-3</v>
      </c>
    </row>
    <row r="466" spans="1:7">
      <c r="A466">
        <v>442</v>
      </c>
      <c r="B466">
        <v>-6.9026283145287347E-3</v>
      </c>
      <c r="C466">
        <v>-1.0675847021794107E-2</v>
      </c>
      <c r="D466">
        <v>-0.75833593967286383</v>
      </c>
      <c r="F466">
        <v>34.736428009441383</v>
      </c>
      <c r="G466">
        <v>-6.0080106809078382E-3</v>
      </c>
    </row>
    <row r="467" spans="1:7">
      <c r="A467">
        <v>443</v>
      </c>
      <c r="B467">
        <v>-2.5791895950737619E-2</v>
      </c>
      <c r="C467">
        <v>-1.6797834428791781E-2</v>
      </c>
      <c r="D467">
        <v>-1.1931982099427154</v>
      </c>
      <c r="F467">
        <v>34.815106215578282</v>
      </c>
      <c r="G467">
        <v>-5.9798393985990295E-3</v>
      </c>
    </row>
    <row r="468" spans="1:7">
      <c r="A468">
        <v>444</v>
      </c>
      <c r="B468">
        <v>-1.5031791565609165E-2</v>
      </c>
      <c r="C468">
        <v>1.2120832661499525E-2</v>
      </c>
      <c r="D468">
        <v>0.86097740134450662</v>
      </c>
      <c r="F468">
        <v>34.893784421715182</v>
      </c>
      <c r="G468">
        <v>-5.9760956175298752E-3</v>
      </c>
    </row>
    <row r="469" spans="1:7">
      <c r="A469">
        <v>445</v>
      </c>
      <c r="B469">
        <v>7.8302938966880193E-3</v>
      </c>
      <c r="C469">
        <v>1.0478337315168977E-2</v>
      </c>
      <c r="D469">
        <v>0.74430626046686588</v>
      </c>
      <c r="F469">
        <v>34.972462627852082</v>
      </c>
      <c r="G469">
        <v>-5.9140720125239188E-3</v>
      </c>
    </row>
    <row r="470" spans="1:7">
      <c r="A470">
        <v>446</v>
      </c>
      <c r="B470">
        <v>3.9375269731729478E-3</v>
      </c>
      <c r="C470">
        <v>-9.3138710591944493E-3</v>
      </c>
      <c r="D470">
        <v>-0.66159089271767679</v>
      </c>
      <c r="F470">
        <v>35.051140833988981</v>
      </c>
      <c r="G470">
        <v>-5.8957778623048851E-3</v>
      </c>
    </row>
    <row r="471" spans="1:7">
      <c r="A471">
        <v>447</v>
      </c>
      <c r="B471">
        <v>-1.430023189552565E-2</v>
      </c>
      <c r="C471">
        <v>1.0977198784922759E-4</v>
      </c>
      <c r="D471">
        <v>7.7974181707048092E-3</v>
      </c>
      <c r="F471">
        <v>35.129819040125881</v>
      </c>
      <c r="G471">
        <v>-5.8651026392961825E-3</v>
      </c>
    </row>
    <row r="472" spans="1:7">
      <c r="A472">
        <v>448</v>
      </c>
      <c r="B472">
        <v>-8.8993912219644429E-3</v>
      </c>
      <c r="C472">
        <v>-1.6267275444702228E-2</v>
      </c>
      <c r="D472">
        <v>-1.1555110882623396</v>
      </c>
      <c r="F472">
        <v>35.20849724626278</v>
      </c>
      <c r="G472">
        <v>-5.8577405857740406E-3</v>
      </c>
    </row>
    <row r="473" spans="1:7">
      <c r="A473">
        <v>449</v>
      </c>
      <c r="B473">
        <v>3.5288984644474428E-2</v>
      </c>
      <c r="C473">
        <v>-1.4186193630179075E-2</v>
      </c>
      <c r="D473">
        <v>-1.0076858964877851</v>
      </c>
      <c r="F473">
        <v>35.287175452399687</v>
      </c>
      <c r="G473">
        <v>-5.7037718491260714E-3</v>
      </c>
    </row>
    <row r="474" spans="1:7">
      <c r="A474">
        <v>450</v>
      </c>
      <c r="B474">
        <v>5.9428898943612411E-3</v>
      </c>
      <c r="C474">
        <v>2.8124749125057642E-3</v>
      </c>
      <c r="D474">
        <v>0.19977813481472975</v>
      </c>
      <c r="F474">
        <v>35.365853658536587</v>
      </c>
      <c r="G474">
        <v>-5.615724027276392E-3</v>
      </c>
    </row>
    <row r="475" spans="1:7">
      <c r="A475">
        <v>451</v>
      </c>
      <c r="B475">
        <v>-6.6887912260346714E-4</v>
      </c>
      <c r="C475">
        <v>1.3712357383472956E-2</v>
      </c>
      <c r="D475">
        <v>0.9740279530324879</v>
      </c>
      <c r="F475">
        <v>35.444531864673486</v>
      </c>
      <c r="G475">
        <v>-5.5995365900752825E-3</v>
      </c>
    </row>
    <row r="476" spans="1:7">
      <c r="A476">
        <v>452</v>
      </c>
      <c r="B476">
        <v>-4.8035062166089937E-3</v>
      </c>
      <c r="C476">
        <v>3.0212117505770686E-4</v>
      </c>
      <c r="D476">
        <v>2.146053092693655E-2</v>
      </c>
      <c r="F476">
        <v>35.523210070810386</v>
      </c>
      <c r="G476">
        <v>-5.5947458039407039E-3</v>
      </c>
    </row>
    <row r="477" spans="1:7">
      <c r="A477">
        <v>453</v>
      </c>
      <c r="B477">
        <v>-1.3824382298059299E-2</v>
      </c>
      <c r="C477">
        <v>-1.7860445866232335E-2</v>
      </c>
      <c r="D477">
        <v>-1.2686785386954214</v>
      </c>
      <c r="F477">
        <v>35.601888276947285</v>
      </c>
      <c r="G477">
        <v>-5.566600397614363E-3</v>
      </c>
    </row>
    <row r="478" spans="1:7">
      <c r="A478">
        <v>454</v>
      </c>
      <c r="B478">
        <v>1.3223455244291341E-2</v>
      </c>
      <c r="C478">
        <v>-8.1686953453865372E-3</v>
      </c>
      <c r="D478">
        <v>-0.58024578733650922</v>
      </c>
      <c r="F478">
        <v>35.680566483084185</v>
      </c>
      <c r="G478">
        <v>-5.5577610162763635E-3</v>
      </c>
    </row>
    <row r="479" spans="1:7">
      <c r="A479">
        <v>455</v>
      </c>
      <c r="B479">
        <v>-6.9141369025089586E-3</v>
      </c>
      <c r="C479">
        <v>-6.3859462230105987E-3</v>
      </c>
      <c r="D479">
        <v>-0.45361201971525528</v>
      </c>
      <c r="F479">
        <v>35.759244689221084</v>
      </c>
      <c r="G479">
        <v>-5.5304172951231578E-3</v>
      </c>
    </row>
    <row r="480" spans="1:7">
      <c r="A480">
        <v>456</v>
      </c>
      <c r="B480">
        <v>1.0476453750150718E-3</v>
      </c>
      <c r="C480">
        <v>2.0174765490859215E-2</v>
      </c>
      <c r="D480">
        <v>1.4330712790243134</v>
      </c>
      <c r="F480">
        <v>35.837922895357984</v>
      </c>
      <c r="G480">
        <v>-5.5248618784530246E-3</v>
      </c>
    </row>
    <row r="481" spans="1:7">
      <c r="A481">
        <v>457</v>
      </c>
      <c r="B481">
        <v>3.8851852391622909E-3</v>
      </c>
      <c r="C481">
        <v>-2.6953161247648448E-3</v>
      </c>
      <c r="D481">
        <v>-0.19145601112645746</v>
      </c>
      <c r="F481">
        <v>35.916601101494884</v>
      </c>
      <c r="G481">
        <v>-5.4976303317535447E-3</v>
      </c>
    </row>
    <row r="482" spans="1:7">
      <c r="A482">
        <v>458</v>
      </c>
      <c r="B482">
        <v>4.2159254818485814E-2</v>
      </c>
      <c r="C482">
        <v>1.5553798040197964E-2</v>
      </c>
      <c r="D482">
        <v>1.1048307481567197</v>
      </c>
      <c r="F482">
        <v>35.995279307631783</v>
      </c>
      <c r="G482">
        <v>-5.4463651432631321E-3</v>
      </c>
    </row>
    <row r="483" spans="1:7">
      <c r="A483">
        <v>459</v>
      </c>
      <c r="B483">
        <v>-3.0094038209851383E-3</v>
      </c>
      <c r="C483">
        <v>-1.6902490452142534E-2</v>
      </c>
      <c r="D483">
        <v>-1.2006322265268892</v>
      </c>
      <c r="F483">
        <v>36.073957513768683</v>
      </c>
      <c r="G483">
        <v>-5.4337279254802473E-3</v>
      </c>
    </row>
    <row r="484" spans="1:7">
      <c r="A484">
        <v>460</v>
      </c>
      <c r="B484">
        <v>1.9935238522552409E-2</v>
      </c>
      <c r="C484">
        <v>-2.9101489168177307E-3</v>
      </c>
      <c r="D484">
        <v>-0.20671619862271776</v>
      </c>
      <c r="F484">
        <v>36.152635719905582</v>
      </c>
      <c r="G484">
        <v>-5.3763440860215006E-3</v>
      </c>
    </row>
    <row r="485" spans="1:7">
      <c r="A485">
        <v>461</v>
      </c>
      <c r="B485">
        <v>9.5697705088661281E-3</v>
      </c>
      <c r="C485">
        <v>-7.7744383724209012E-3</v>
      </c>
      <c r="D485">
        <v>-0.55224058723799463</v>
      </c>
      <c r="F485">
        <v>36.231313926042482</v>
      </c>
      <c r="G485">
        <v>-5.3512860348695623E-3</v>
      </c>
    </row>
    <row r="486" spans="1:7">
      <c r="A486">
        <v>462</v>
      </c>
      <c r="B486">
        <v>-3.2958294612926396E-2</v>
      </c>
      <c r="C486">
        <v>-4.0403222612091297E-3</v>
      </c>
      <c r="D486">
        <v>-0.2869956428075825</v>
      </c>
      <c r="F486">
        <v>36.309992132179381</v>
      </c>
      <c r="G486">
        <v>-5.3359683794466095E-3</v>
      </c>
    </row>
    <row r="487" spans="1:7">
      <c r="A487">
        <v>463</v>
      </c>
      <c r="B487">
        <v>8.1988342431393274E-2</v>
      </c>
      <c r="C487">
        <v>-5.8953191755793666E-3</v>
      </c>
      <c r="D487">
        <v>-0.41876137767409943</v>
      </c>
      <c r="F487">
        <v>36.388670338316281</v>
      </c>
      <c r="G487">
        <v>-5.3310404127256961E-3</v>
      </c>
    </row>
    <row r="488" spans="1:7">
      <c r="A488">
        <v>464</v>
      </c>
      <c r="B488">
        <v>-4.0285887592083711E-3</v>
      </c>
      <c r="C488">
        <v>-1.3338870107336412E-2</v>
      </c>
      <c r="D488">
        <v>-0.94749808388705425</v>
      </c>
      <c r="F488">
        <v>36.467348544453188</v>
      </c>
      <c r="G488">
        <v>-5.2883404683958801E-3</v>
      </c>
    </row>
    <row r="489" spans="1:7">
      <c r="A489">
        <v>465</v>
      </c>
      <c r="B489">
        <v>-1.5426618079306188E-2</v>
      </c>
      <c r="C489">
        <v>-9.8763042300309845E-3</v>
      </c>
      <c r="D489">
        <v>-0.70154212902134527</v>
      </c>
      <c r="F489">
        <v>36.546026750590087</v>
      </c>
      <c r="G489">
        <v>-5.24109014675056E-3</v>
      </c>
    </row>
    <row r="490" spans="1:7">
      <c r="A490">
        <v>466</v>
      </c>
      <c r="B490">
        <v>-5.7646258097850629E-2</v>
      </c>
      <c r="C490">
        <v>-1.6128292157967065E-2</v>
      </c>
      <c r="D490">
        <v>-1.1456387080071737</v>
      </c>
      <c r="F490">
        <v>36.624704956726987</v>
      </c>
      <c r="G490">
        <v>-5.1261829652996527E-3</v>
      </c>
    </row>
    <row r="491" spans="1:7">
      <c r="A491">
        <v>467</v>
      </c>
      <c r="B491">
        <v>-2.1566378952224706E-2</v>
      </c>
      <c r="C491">
        <v>-7.2843984159432842E-3</v>
      </c>
      <c r="D491">
        <v>-0.51743164794595786</v>
      </c>
      <c r="F491">
        <v>36.703383162863886</v>
      </c>
      <c r="G491">
        <v>-5.1242236024844345E-3</v>
      </c>
    </row>
    <row r="492" spans="1:7">
      <c r="A492">
        <v>468</v>
      </c>
      <c r="B492">
        <v>1.8030912729887851E-2</v>
      </c>
      <c r="C492">
        <v>9.140488902330858E-4</v>
      </c>
      <c r="D492">
        <v>6.4927506235974389E-2</v>
      </c>
      <c r="F492">
        <v>36.782061369000786</v>
      </c>
      <c r="G492">
        <v>-5.0815726129980199E-3</v>
      </c>
    </row>
    <row r="493" spans="1:7">
      <c r="A493">
        <v>469</v>
      </c>
      <c r="B493">
        <v>-4.580100248770709E-2</v>
      </c>
      <c r="C493">
        <v>5.6693204058760466E-3</v>
      </c>
      <c r="D493">
        <v>0.40270803885817125</v>
      </c>
      <c r="F493">
        <v>36.860739575137686</v>
      </c>
      <c r="G493">
        <v>-5.0624367195409858E-3</v>
      </c>
    </row>
    <row r="494" spans="1:7">
      <c r="A494">
        <v>470</v>
      </c>
      <c r="B494">
        <v>-1.6309666216138576E-2</v>
      </c>
      <c r="C494">
        <v>1.2250337566645921E-2</v>
      </c>
      <c r="D494">
        <v>0.87017650505365041</v>
      </c>
      <c r="F494">
        <v>36.939417781274585</v>
      </c>
      <c r="G494">
        <v>-5.0397067806963181E-3</v>
      </c>
    </row>
    <row r="495" spans="1:7">
      <c r="A495">
        <v>471</v>
      </c>
      <c r="B495">
        <v>4.0677811125704955E-2</v>
      </c>
      <c r="C495">
        <v>-5.7771809754383896E-3</v>
      </c>
      <c r="D495">
        <v>-0.41036968352259284</v>
      </c>
      <c r="F495">
        <v>37.018095987411485</v>
      </c>
      <c r="G495">
        <v>-5.0347222222222321E-3</v>
      </c>
    </row>
    <row r="496" spans="1:7">
      <c r="A496">
        <v>472</v>
      </c>
      <c r="B496">
        <v>-4.4520139290917402E-2</v>
      </c>
      <c r="C496">
        <v>7.9331605235115343E-4</v>
      </c>
      <c r="D496">
        <v>5.6351507546815532E-2</v>
      </c>
      <c r="F496">
        <v>37.096774193548384</v>
      </c>
      <c r="G496">
        <v>-5.0158394931363315E-3</v>
      </c>
    </row>
    <row r="497" spans="1:7">
      <c r="A497">
        <v>473</v>
      </c>
      <c r="B497">
        <v>-1.4798288951116804E-3</v>
      </c>
      <c r="C497">
        <v>8.4815404245966019E-3</v>
      </c>
      <c r="D497">
        <v>0.60246806783851348</v>
      </c>
      <c r="F497">
        <v>37.175452399685284</v>
      </c>
      <c r="G497">
        <v>-5.001087192867959E-3</v>
      </c>
    </row>
    <row r="498" spans="1:7">
      <c r="A498">
        <v>474</v>
      </c>
      <c r="B498">
        <v>-4.2658765553830341E-4</v>
      </c>
      <c r="C498">
        <v>-1.0804181575230852E-2</v>
      </c>
      <c r="D498">
        <v>-0.76745190995365531</v>
      </c>
      <c r="F498">
        <v>37.254130605822183</v>
      </c>
      <c r="G498">
        <v>-4.9991936784390401E-3</v>
      </c>
    </row>
    <row r="499" spans="1:7">
      <c r="A499">
        <v>475</v>
      </c>
      <c r="B499">
        <v>-2.3848426945934673E-2</v>
      </c>
      <c r="C499">
        <v>-2.2228946003643134E-3</v>
      </c>
      <c r="D499">
        <v>-0.15789855944167694</v>
      </c>
      <c r="F499">
        <v>37.332808811959083</v>
      </c>
      <c r="G499">
        <v>-4.9841413683733293E-3</v>
      </c>
    </row>
    <row r="500" spans="1:7">
      <c r="A500">
        <v>476</v>
      </c>
      <c r="B500">
        <v>-3.1585285775028375E-3</v>
      </c>
      <c r="C500">
        <v>4.0583486134957089E-3</v>
      </c>
      <c r="D500">
        <v>0.28827610615369553</v>
      </c>
      <c r="F500">
        <v>37.411487018095983</v>
      </c>
      <c r="G500">
        <v>-4.8459674627898686E-3</v>
      </c>
    </row>
    <row r="501" spans="1:7">
      <c r="A501">
        <v>477</v>
      </c>
      <c r="B501">
        <v>-3.3119193191142636E-3</v>
      </c>
      <c r="C501">
        <v>5.687488345246864E-2</v>
      </c>
      <c r="D501">
        <v>4.0399855953972121</v>
      </c>
      <c r="F501">
        <v>37.490165224232882</v>
      </c>
      <c r="G501">
        <v>-4.8238255033556943E-3</v>
      </c>
    </row>
    <row r="502" spans="1:7">
      <c r="A502">
        <v>478</v>
      </c>
      <c r="B502">
        <v>-2.7809428197402026E-3</v>
      </c>
      <c r="C502">
        <v>5.1566159271207185E-3</v>
      </c>
      <c r="D502">
        <v>0.36628917374351661</v>
      </c>
      <c r="F502">
        <v>37.568843430369789</v>
      </c>
      <c r="G502">
        <v>-4.6629104332622795E-3</v>
      </c>
    </row>
    <row r="503" spans="1:7">
      <c r="A503">
        <v>479</v>
      </c>
      <c r="B503">
        <v>2.1234397566126134E-2</v>
      </c>
      <c r="C503">
        <v>6.2676366079990886E-3</v>
      </c>
      <c r="D503">
        <v>0.44520814947536391</v>
      </c>
      <c r="F503">
        <v>37.647521636506688</v>
      </c>
      <c r="G503">
        <v>-4.6591466405101478E-3</v>
      </c>
    </row>
    <row r="504" spans="1:7">
      <c r="A504">
        <v>480</v>
      </c>
      <c r="B504">
        <v>-2.6556110655487967E-2</v>
      </c>
      <c r="C504">
        <v>1.7685142913552446E-2</v>
      </c>
      <c r="D504">
        <v>1.2562262687184775</v>
      </c>
      <c r="F504">
        <v>37.726199842643588</v>
      </c>
      <c r="G504">
        <v>-4.6552225778293543E-3</v>
      </c>
    </row>
    <row r="505" spans="1:7">
      <c r="A505">
        <v>481</v>
      </c>
      <c r="B505">
        <v>-1.4929056114555257E-2</v>
      </c>
      <c r="C505">
        <v>-1.6228622063135106E-4</v>
      </c>
      <c r="D505">
        <v>-1.1527654280470522E-2</v>
      </c>
      <c r="F505">
        <v>37.804878048780488</v>
      </c>
      <c r="G505">
        <v>-4.6511627906976605E-3</v>
      </c>
    </row>
    <row r="506" spans="1:7">
      <c r="A506">
        <v>482</v>
      </c>
      <c r="B506">
        <v>-5.0509433000660567E-3</v>
      </c>
      <c r="C506">
        <v>-2.0792448838590771E-2</v>
      </c>
      <c r="D506">
        <v>-1.4769470933710398</v>
      </c>
      <c r="F506">
        <v>37.883556254917387</v>
      </c>
      <c r="G506">
        <v>-4.5884315906563611E-3</v>
      </c>
    </row>
    <row r="507" spans="1:7">
      <c r="A507">
        <v>483</v>
      </c>
      <c r="B507">
        <v>1.6537190508622984E-2</v>
      </c>
      <c r="C507">
        <v>-7.6378930847352533E-3</v>
      </c>
      <c r="D507">
        <v>-0.54254138502634697</v>
      </c>
      <c r="F507">
        <v>37.962234461054287</v>
      </c>
      <c r="G507">
        <v>-4.5438022537259704E-3</v>
      </c>
    </row>
    <row r="508" spans="1:7">
      <c r="A508">
        <v>484</v>
      </c>
      <c r="B508">
        <v>2.8562888591408802E-3</v>
      </c>
      <c r="C508">
        <v>-9.0626503796994145E-3</v>
      </c>
      <c r="D508">
        <v>-0.64374596953160934</v>
      </c>
      <c r="F508">
        <v>38.040912667191186</v>
      </c>
      <c r="G508">
        <v>-4.5402951191827468E-3</v>
      </c>
    </row>
    <row r="509" spans="1:7">
      <c r="A509">
        <v>485</v>
      </c>
      <c r="B509">
        <v>9.313887790680599E-3</v>
      </c>
      <c r="C509">
        <v>-1.7775426252219007E-2</v>
      </c>
      <c r="D509">
        <v>-1.2626393524133583</v>
      </c>
      <c r="F509">
        <v>38.119590873328086</v>
      </c>
      <c r="G509">
        <v>-4.5310376076121983E-3</v>
      </c>
    </row>
    <row r="510" spans="1:7">
      <c r="A510">
        <v>486</v>
      </c>
      <c r="B510">
        <v>-9.2440426941337462E-3</v>
      </c>
      <c r="C510">
        <v>-5.3102326242410857E-3</v>
      </c>
      <c r="D510">
        <v>-0.37720100698001779</v>
      </c>
      <c r="F510">
        <v>38.198269079464986</v>
      </c>
      <c r="G510">
        <v>-4.5013850415512868E-3</v>
      </c>
    </row>
    <row r="511" spans="1:7">
      <c r="A511">
        <v>487</v>
      </c>
      <c r="B511">
        <v>-1.8096814778819689E-2</v>
      </c>
      <c r="C511">
        <v>-2.1786736895124951E-2</v>
      </c>
      <c r="D511">
        <v>-1.5475742170192242</v>
      </c>
      <c r="F511">
        <v>38.276947285601885</v>
      </c>
      <c r="G511">
        <v>-4.4642857142858094E-3</v>
      </c>
    </row>
    <row r="512" spans="1:7">
      <c r="A512">
        <v>488</v>
      </c>
      <c r="B512">
        <v>2.2663199408176115E-3</v>
      </c>
      <c r="C512">
        <v>1.853605747374398E-2</v>
      </c>
      <c r="D512">
        <v>1.3166691629700409</v>
      </c>
      <c r="F512">
        <v>38.355625491738785</v>
      </c>
      <c r="G512">
        <v>-4.4470224284610671E-3</v>
      </c>
    </row>
    <row r="513" spans="1:7">
      <c r="A513">
        <v>489</v>
      </c>
      <c r="B513">
        <v>1.6247747823187313E-2</v>
      </c>
      <c r="C513">
        <v>7.7936398822295479E-3</v>
      </c>
      <c r="D513">
        <v>0.55360452538305727</v>
      </c>
      <c r="F513">
        <v>38.434303697875684</v>
      </c>
      <c r="G513">
        <v>-4.4070512820512109E-3</v>
      </c>
    </row>
    <row r="514" spans="1:7">
      <c r="A514">
        <v>490</v>
      </c>
      <c r="B514">
        <v>5.2236036086125998E-3</v>
      </c>
      <c r="C514">
        <v>2.8597381132617478E-2</v>
      </c>
      <c r="D514">
        <v>2.0313537510527229</v>
      </c>
      <c r="F514">
        <v>38.512981904012584</v>
      </c>
      <c r="G514">
        <v>-4.3977522599560892E-3</v>
      </c>
    </row>
    <row r="515" spans="1:7">
      <c r="A515">
        <v>491</v>
      </c>
      <c r="B515">
        <v>-9.8243575573598828E-3</v>
      </c>
      <c r="C515">
        <v>-1.4427369226983847E-2</v>
      </c>
      <c r="D515">
        <v>-1.0248172887282083</v>
      </c>
      <c r="F515">
        <v>38.591660110149483</v>
      </c>
      <c r="G515">
        <v>-4.3876383059902047E-3</v>
      </c>
    </row>
    <row r="516" spans="1:7">
      <c r="A516">
        <v>492</v>
      </c>
      <c r="B516">
        <v>6.6202020611292036E-3</v>
      </c>
      <c r="C516">
        <v>-1.1659908841825523E-2</v>
      </c>
      <c r="D516">
        <v>-0.82823666450212452</v>
      </c>
      <c r="F516">
        <v>38.67033831628639</v>
      </c>
      <c r="G516">
        <v>-4.3807248108322927E-3</v>
      </c>
    </row>
    <row r="517" spans="1:7">
      <c r="A517">
        <v>493</v>
      </c>
      <c r="B517">
        <v>2.4020438092541053E-2</v>
      </c>
      <c r="C517">
        <v>-9.141330838976492E-3</v>
      </c>
      <c r="D517">
        <v>-0.64933486752705361</v>
      </c>
      <c r="F517">
        <v>38.74901652242329</v>
      </c>
      <c r="G517">
        <v>-4.3798177995795218E-3</v>
      </c>
    </row>
    <row r="518" spans="1:7">
      <c r="A518">
        <v>494</v>
      </c>
      <c r="B518">
        <v>8.2354880626140155E-3</v>
      </c>
      <c r="C518">
        <v>-1.7601371679994461E-2</v>
      </c>
      <c r="D518">
        <v>-1.2502757584696829</v>
      </c>
      <c r="F518">
        <v>38.827694728560189</v>
      </c>
      <c r="G518">
        <v>-4.366812227074246E-3</v>
      </c>
    </row>
    <row r="519" spans="1:7">
      <c r="A519">
        <v>495</v>
      </c>
      <c r="B519">
        <v>-4.6179495706940958E-2</v>
      </c>
      <c r="C519">
        <v>2.4695120706940847E-2</v>
      </c>
      <c r="D519">
        <v>1.7541650351866529</v>
      </c>
      <c r="F519">
        <v>38.906372934697089</v>
      </c>
      <c r="G519">
        <v>-4.2572260811114537E-3</v>
      </c>
    </row>
    <row r="520" spans="1:7">
      <c r="A520">
        <v>496</v>
      </c>
      <c r="B520">
        <v>-2.0458975901437075E-2</v>
      </c>
      <c r="C520">
        <v>-5.7352887867757191E-4</v>
      </c>
      <c r="D520">
        <v>-4.0739396157850674E-2</v>
      </c>
      <c r="F520">
        <v>38.985051140833988</v>
      </c>
      <c r="G520">
        <v>-4.222150048716955E-3</v>
      </c>
    </row>
    <row r="521" spans="1:7">
      <c r="A521">
        <v>497</v>
      </c>
      <c r="B521">
        <v>3.1094645362540786E-3</v>
      </c>
      <c r="C521">
        <v>-1.1205462781136571E-5</v>
      </c>
      <c r="D521">
        <v>-7.9595606140246786E-4</v>
      </c>
      <c r="F521">
        <v>39.063729346970888</v>
      </c>
      <c r="G521">
        <v>-4.2055220332783971E-3</v>
      </c>
    </row>
    <row r="522" spans="1:7">
      <c r="A522">
        <v>498</v>
      </c>
      <c r="B522">
        <v>6.0373761007095116E-3</v>
      </c>
      <c r="C522">
        <v>-6.3323613514470788E-3</v>
      </c>
      <c r="D522">
        <v>-0.44980573307154287</v>
      </c>
      <c r="F522">
        <v>39.142407553107788</v>
      </c>
      <c r="G522">
        <v>-4.1476565740357074E-3</v>
      </c>
    </row>
    <row r="523" spans="1:7">
      <c r="A523">
        <v>499</v>
      </c>
      <c r="B523">
        <v>-1.1175211202036982E-2</v>
      </c>
      <c r="C523">
        <v>5.3101085627407993E-3</v>
      </c>
      <c r="D523">
        <v>0.37719219453692032</v>
      </c>
      <c r="F523">
        <v>39.221085759244687</v>
      </c>
      <c r="G523">
        <v>-4.1411297001822112E-3</v>
      </c>
    </row>
    <row r="524" spans="1:7">
      <c r="A524">
        <v>500</v>
      </c>
      <c r="B524">
        <v>9.1804612868849646E-3</v>
      </c>
      <c r="C524">
        <v>1.6229251538254188E-2</v>
      </c>
      <c r="D524">
        <v>1.1528101414646343</v>
      </c>
      <c r="F524">
        <v>39.299763965381587</v>
      </c>
      <c r="G524">
        <v>-4.1307471264366846E-3</v>
      </c>
    </row>
    <row r="525" spans="1:7">
      <c r="A525">
        <v>501</v>
      </c>
      <c r="B525">
        <v>-9.6251047830497229E-3</v>
      </c>
      <c r="C525">
        <v>-2.0982678338944134E-2</v>
      </c>
      <c r="D525">
        <v>-1.4904596387090794</v>
      </c>
      <c r="F525">
        <v>39.378442171518486</v>
      </c>
      <c r="G525">
        <v>-4.0736804817571581E-3</v>
      </c>
    </row>
    <row r="526" spans="1:7">
      <c r="A526">
        <v>502</v>
      </c>
      <c r="B526">
        <v>-6.0535409242410392E-3</v>
      </c>
      <c r="C526">
        <v>-3.6775700147187451E-2</v>
      </c>
      <c r="D526">
        <v>-2.6122831351285281</v>
      </c>
      <c r="F526">
        <v>39.457120377655386</v>
      </c>
      <c r="G526">
        <v>-4.059328649492655E-3</v>
      </c>
    </row>
    <row r="527" spans="1:7">
      <c r="A527">
        <v>503</v>
      </c>
      <c r="B527">
        <v>8.3506207851976634E-3</v>
      </c>
      <c r="C527">
        <v>2.7934051705084083E-3</v>
      </c>
      <c r="D527">
        <v>0.19842355651407012</v>
      </c>
      <c r="F527">
        <v>39.535798583792285</v>
      </c>
      <c r="G527">
        <v>-4.0470934510670187E-3</v>
      </c>
    </row>
    <row r="528" spans="1:7">
      <c r="A528">
        <v>504</v>
      </c>
      <c r="B528">
        <v>1.0672598612903405E-2</v>
      </c>
      <c r="C528">
        <v>1.050285514681989E-2</v>
      </c>
      <c r="D528">
        <v>0.74604783215347581</v>
      </c>
      <c r="F528">
        <v>39.614476789929185</v>
      </c>
      <c r="G528">
        <v>-4.0411462160174771E-3</v>
      </c>
    </row>
    <row r="529" spans="1:7">
      <c r="A529">
        <v>505</v>
      </c>
      <c r="B529">
        <v>-1.6891306233917776E-2</v>
      </c>
      <c r="C529">
        <v>-1.3420189785079188E-2</v>
      </c>
      <c r="D529">
        <v>-0.95327445311650016</v>
      </c>
      <c r="F529">
        <v>39.693154996066085</v>
      </c>
      <c r="G529">
        <v>-4.0356839422260871E-3</v>
      </c>
    </row>
    <row r="530" spans="1:7">
      <c r="A530">
        <v>506</v>
      </c>
      <c r="B530">
        <v>-5.1085236103499288E-3</v>
      </c>
      <c r="C530">
        <v>5.2009201969356773E-4</v>
      </c>
      <c r="D530">
        <v>3.6943623270877336E-2</v>
      </c>
      <c r="F530">
        <v>39.771833202202991</v>
      </c>
      <c r="G530">
        <v>-4.0017785682526785E-3</v>
      </c>
    </row>
    <row r="531" spans="1:7">
      <c r="A531">
        <v>507</v>
      </c>
      <c r="B531">
        <v>-2.013951729833445E-2</v>
      </c>
      <c r="C531">
        <v>-6.2582084360637974E-3</v>
      </c>
      <c r="D531">
        <v>-0.44453843946459376</v>
      </c>
      <c r="F531">
        <v>39.850511408339891</v>
      </c>
      <c r="G531">
        <v>-3.9647577092510877E-3</v>
      </c>
    </row>
    <row r="532" spans="1:7">
      <c r="A532">
        <v>508</v>
      </c>
      <c r="B532">
        <v>9.0049843375038293E-3</v>
      </c>
      <c r="C532">
        <v>2.1116337653850258E-2</v>
      </c>
      <c r="D532">
        <v>1.4999538420222636</v>
      </c>
      <c r="F532">
        <v>39.92918961447679</v>
      </c>
      <c r="G532">
        <v>-3.8346115371790113E-3</v>
      </c>
    </row>
    <row r="533" spans="1:7">
      <c r="A533">
        <v>509</v>
      </c>
      <c r="B533">
        <v>1.5731845380295782E-2</v>
      </c>
      <c r="C533">
        <v>-2.1629407866562075E-3</v>
      </c>
      <c r="D533">
        <v>-0.15363986862655998</v>
      </c>
      <c r="F533">
        <v>40.00786782061369</v>
      </c>
      <c r="G533">
        <v>-3.8167938931297218E-3</v>
      </c>
    </row>
    <row r="534" spans="1:7">
      <c r="A534">
        <v>510</v>
      </c>
      <c r="B534">
        <v>6.7818161954023553E-3</v>
      </c>
      <c r="C534">
        <v>-5.3663880283819059E-3</v>
      </c>
      <c r="D534">
        <v>-0.38118988590268355</v>
      </c>
      <c r="F534">
        <v>40.08654602675059</v>
      </c>
      <c r="G534">
        <v>-3.8060332675499131E-3</v>
      </c>
    </row>
    <row r="535" spans="1:7">
      <c r="A535">
        <v>511</v>
      </c>
      <c r="B535">
        <v>1.5877333381398911E-3</v>
      </c>
      <c r="C535">
        <v>4.8225230721164964E-3</v>
      </c>
      <c r="D535">
        <v>0.34255760297255966</v>
      </c>
      <c r="F535">
        <v>40.165224232887489</v>
      </c>
      <c r="G535">
        <v>-3.7965072133636646E-3</v>
      </c>
    </row>
    <row r="536" spans="1:7">
      <c r="A536">
        <v>512</v>
      </c>
      <c r="B536">
        <v>-3.4512714623294457E-3</v>
      </c>
      <c r="C536">
        <v>1.1772521331650672E-3</v>
      </c>
      <c r="D536">
        <v>8.3623585165009701E-2</v>
      </c>
      <c r="F536">
        <v>40.243902439024389</v>
      </c>
      <c r="G536">
        <v>-3.7467955038454903E-3</v>
      </c>
    </row>
    <row r="537" spans="1:7">
      <c r="A537">
        <v>513</v>
      </c>
      <c r="B537">
        <v>6.2854899299800851E-3</v>
      </c>
      <c r="C537">
        <v>-1.8600795088522118E-3</v>
      </c>
      <c r="D537">
        <v>-0.13212676608536036</v>
      </c>
      <c r="F537">
        <v>40.322580645161288</v>
      </c>
      <c r="G537">
        <v>-3.6746283614499387E-3</v>
      </c>
    </row>
    <row r="538" spans="1:7">
      <c r="A538">
        <v>514</v>
      </c>
      <c r="B538">
        <v>5.2640789151567691E-3</v>
      </c>
      <c r="C538">
        <v>9.6591317484189462E-3</v>
      </c>
      <c r="D538">
        <v>0.6861157466857658</v>
      </c>
      <c r="F538">
        <v>40.401258851298188</v>
      </c>
      <c r="G538">
        <v>-3.6645828842423178E-3</v>
      </c>
    </row>
    <row r="539" spans="1:7">
      <c r="A539">
        <v>515</v>
      </c>
      <c r="B539">
        <v>8.6219399590422383E-3</v>
      </c>
      <c r="C539">
        <v>3.2531516697512832E-3</v>
      </c>
      <c r="D539">
        <v>0.23108066491988771</v>
      </c>
      <c r="F539">
        <v>40.479937057435087</v>
      </c>
      <c r="G539">
        <v>-3.6452004860267895E-3</v>
      </c>
    </row>
    <row r="540" spans="1:7">
      <c r="A540">
        <v>516</v>
      </c>
      <c r="B540">
        <v>1.4072268717695968E-2</v>
      </c>
      <c r="C540">
        <v>-1.4658349303776529E-2</v>
      </c>
      <c r="D540">
        <v>-1.0412244640298691</v>
      </c>
      <c r="F540">
        <v>40.558615263571987</v>
      </c>
      <c r="G540">
        <v>-3.5756853396899935E-3</v>
      </c>
    </row>
    <row r="541" spans="1:7">
      <c r="A541">
        <v>517</v>
      </c>
      <c r="B541">
        <v>1.5650943478272134E-2</v>
      </c>
      <c r="C541">
        <v>-1.5064519200306953E-2</v>
      </c>
      <c r="D541">
        <v>-1.0700758731521092</v>
      </c>
      <c r="F541">
        <v>40.637293469708887</v>
      </c>
      <c r="G541">
        <v>-3.5728463676062416E-3</v>
      </c>
    </row>
    <row r="542" spans="1:7">
      <c r="A542">
        <v>518</v>
      </c>
      <c r="B542">
        <v>-9.7261988764945559E-3</v>
      </c>
      <c r="C542">
        <v>-1.1496711931109974E-3</v>
      </c>
      <c r="D542">
        <v>-8.1664432130101453E-2</v>
      </c>
      <c r="F542">
        <v>40.715971675845786</v>
      </c>
      <c r="G542">
        <v>-3.5527690700104531E-3</v>
      </c>
    </row>
    <row r="543" spans="1:7">
      <c r="A543">
        <v>519</v>
      </c>
      <c r="B543">
        <v>-1.3232904819573146E-2</v>
      </c>
      <c r="C543">
        <v>3.7528703467205292E-3</v>
      </c>
      <c r="D543">
        <v>0.26657711140305107</v>
      </c>
      <c r="F543">
        <v>40.794649881982686</v>
      </c>
      <c r="G543">
        <v>-3.5406403940887454E-3</v>
      </c>
    </row>
    <row r="544" spans="1:7">
      <c r="A544">
        <v>520</v>
      </c>
      <c r="B544">
        <v>1.2609375066221078E-2</v>
      </c>
      <c r="C544">
        <v>-1.1458958040049054E-2</v>
      </c>
      <c r="D544">
        <v>-0.81396255446831811</v>
      </c>
      <c r="F544">
        <v>40.873328088119585</v>
      </c>
      <c r="G544">
        <v>-3.3813845880049653E-3</v>
      </c>
    </row>
    <row r="545" spans="1:7">
      <c r="A545">
        <v>521</v>
      </c>
      <c r="B545">
        <v>5.1126499859905561E-3</v>
      </c>
      <c r="C545">
        <v>4.909136506384062E-3</v>
      </c>
      <c r="D545">
        <v>0.34871000286453097</v>
      </c>
      <c r="F545">
        <v>40.952006294256492</v>
      </c>
      <c r="G545">
        <v>-3.3783783783783994E-3</v>
      </c>
    </row>
    <row r="546" spans="1:7">
      <c r="A546">
        <v>522</v>
      </c>
      <c r="B546">
        <v>-8.2186487035458573E-3</v>
      </c>
      <c r="C546">
        <v>-4.2066015174577025E-4</v>
      </c>
      <c r="D546">
        <v>-2.9880693382533033E-2</v>
      </c>
      <c r="F546">
        <v>41.030684500393392</v>
      </c>
      <c r="G546">
        <v>-3.3752684872658811E-3</v>
      </c>
    </row>
    <row r="547" spans="1:7">
      <c r="A547">
        <v>523</v>
      </c>
      <c r="B547">
        <v>-8.3566820198783288E-3</v>
      </c>
      <c r="C547">
        <v>2.2032761812979564E-3</v>
      </c>
      <c r="D547">
        <v>0.15650500703996018</v>
      </c>
      <c r="F547">
        <v>41.109362706530291</v>
      </c>
      <c r="G547">
        <v>-3.296703296703285E-3</v>
      </c>
    </row>
    <row r="548" spans="1:7">
      <c r="A548">
        <v>524</v>
      </c>
      <c r="B548">
        <v>-3.0280189289871103E-3</v>
      </c>
      <c r="C548">
        <v>-8.7100662074858989E-3</v>
      </c>
      <c r="D548">
        <v>-0.61870090762659324</v>
      </c>
      <c r="F548">
        <v>41.188040912667191</v>
      </c>
      <c r="G548">
        <v>-3.2096288866599876E-3</v>
      </c>
    </row>
    <row r="549" spans="1:7">
      <c r="A549">
        <v>525</v>
      </c>
      <c r="B549">
        <v>-1.3445354435615174E-3</v>
      </c>
      <c r="C549">
        <v>-1.4795717791446155E-2</v>
      </c>
      <c r="D549">
        <v>-1.0509821404901749</v>
      </c>
      <c r="F549">
        <v>41.26671911880409</v>
      </c>
      <c r="G549">
        <v>-3.1402651779485202E-3</v>
      </c>
    </row>
    <row r="550" spans="1:7">
      <c r="A550">
        <v>526</v>
      </c>
      <c r="B550">
        <v>-8.6077306435906973E-3</v>
      </c>
      <c r="C550">
        <v>-9.5616682635130869E-3</v>
      </c>
      <c r="D550">
        <v>-0.67919263667313701</v>
      </c>
      <c r="F550">
        <v>41.34539732494099</v>
      </c>
      <c r="G550">
        <v>-3.1388961548521888E-3</v>
      </c>
    </row>
    <row r="551" spans="1:7">
      <c r="A551">
        <v>527</v>
      </c>
      <c r="B551">
        <v>3.3276178731068681E-2</v>
      </c>
      <c r="C551">
        <v>1.9506792648192231E-2</v>
      </c>
      <c r="D551">
        <v>1.3856232580583203</v>
      </c>
      <c r="F551">
        <v>41.424075531077889</v>
      </c>
      <c r="G551">
        <v>-3.10283687943258E-3</v>
      </c>
    </row>
    <row r="552" spans="1:7">
      <c r="A552">
        <v>528</v>
      </c>
      <c r="B552">
        <v>1.6814207133834465E-2</v>
      </c>
      <c r="C552">
        <v>4.6343017540748134E-3</v>
      </c>
      <c r="D552">
        <v>0.32918770456616442</v>
      </c>
      <c r="F552">
        <v>41.502753737214789</v>
      </c>
      <c r="G552">
        <v>-3.0745580322828481E-3</v>
      </c>
    </row>
    <row r="553" spans="1:7">
      <c r="A553">
        <v>529</v>
      </c>
      <c r="B553">
        <v>-5.4381515367013444E-3</v>
      </c>
      <c r="C553">
        <v>-1.2027206430966005E-2</v>
      </c>
      <c r="D553">
        <v>-0.85432686248190182</v>
      </c>
      <c r="F553">
        <v>41.581431943351689</v>
      </c>
      <c r="G553">
        <v>-3.0681569143108378E-3</v>
      </c>
    </row>
    <row r="554" spans="1:7">
      <c r="A554">
        <v>530</v>
      </c>
      <c r="B554">
        <v>-1.4753269251871814E-2</v>
      </c>
      <c r="C554">
        <v>-6.300849725095925E-3</v>
      </c>
      <c r="D554">
        <v>-0.44756737214984371</v>
      </c>
      <c r="F554">
        <v>41.660110149488588</v>
      </c>
      <c r="G554">
        <v>-3.0030030030031574E-3</v>
      </c>
    </row>
    <row r="555" spans="1:7">
      <c r="A555">
        <v>531</v>
      </c>
      <c r="B555">
        <v>2.7314398984955964E-2</v>
      </c>
      <c r="C555">
        <v>7.0322832716940877E-3</v>
      </c>
      <c r="D555">
        <v>0.49952318837083698</v>
      </c>
      <c r="F555">
        <v>41.738788355625488</v>
      </c>
      <c r="G555">
        <v>-2.9446407538280539E-3</v>
      </c>
    </row>
    <row r="556" spans="1:7">
      <c r="A556">
        <v>532</v>
      </c>
      <c r="B556">
        <v>-9.6899456250894526E-3</v>
      </c>
      <c r="C556">
        <v>5.0347230472600982E-3</v>
      </c>
      <c r="D556">
        <v>0.35763077395567466</v>
      </c>
      <c r="F556">
        <v>41.817466561762387</v>
      </c>
      <c r="G556">
        <v>-2.9226618705036067E-3</v>
      </c>
    </row>
    <row r="557" spans="1:7">
      <c r="A557">
        <v>533</v>
      </c>
      <c r="B557">
        <v>5.9573166951204549E-3</v>
      </c>
      <c r="C557">
        <v>2.7571475967636979E-2</v>
      </c>
      <c r="D557">
        <v>1.9584807737880123</v>
      </c>
      <c r="F557">
        <v>41.896144767899287</v>
      </c>
      <c r="G557">
        <v>-2.9109589041096395E-3</v>
      </c>
    </row>
    <row r="558" spans="1:7">
      <c r="A558">
        <v>534</v>
      </c>
      <c r="B558">
        <v>-5.5164775200603783E-2</v>
      </c>
      <c r="C558">
        <v>-2.0828556280363092E-2</v>
      </c>
      <c r="D558">
        <v>-1.4795119082030337</v>
      </c>
      <c r="F558">
        <v>41.974822974036186</v>
      </c>
      <c r="G558">
        <v>-2.8985507246377384E-3</v>
      </c>
    </row>
    <row r="559" spans="1:7">
      <c r="A559">
        <v>535</v>
      </c>
      <c r="B559">
        <v>5.2161899120549892E-3</v>
      </c>
      <c r="C559">
        <v>8.0157920699269539E-3</v>
      </c>
      <c r="D559">
        <v>0.56938463048047772</v>
      </c>
      <c r="F559">
        <v>42.053501180173093</v>
      </c>
      <c r="G559">
        <v>-2.8609574670990234E-3</v>
      </c>
    </row>
    <row r="560" spans="1:7">
      <c r="A560">
        <v>536</v>
      </c>
      <c r="B560">
        <v>-6.9251186773297557E-4</v>
      </c>
      <c r="C560">
        <v>9.783420958642014E-3</v>
      </c>
      <c r="D560">
        <v>0.6949443646711394</v>
      </c>
      <c r="F560">
        <v>42.132179386309993</v>
      </c>
      <c r="G560">
        <v>-2.8552233792407122E-3</v>
      </c>
    </row>
    <row r="561" spans="1:7">
      <c r="A561">
        <v>537</v>
      </c>
      <c r="B561">
        <v>-1.0115385638915739E-2</v>
      </c>
      <c r="C561">
        <v>-2.9226067906369859E-3</v>
      </c>
      <c r="D561">
        <v>-0.20760111702120781</v>
      </c>
      <c r="F561">
        <v>42.210857592446892</v>
      </c>
      <c r="G561">
        <v>-2.8134341480570146E-3</v>
      </c>
    </row>
    <row r="562" spans="1:7">
      <c r="A562">
        <v>538</v>
      </c>
      <c r="B562">
        <v>-1.4844564925987794E-3</v>
      </c>
      <c r="C562">
        <v>-5.3381555931712836E-3</v>
      </c>
      <c r="D562">
        <v>-0.3791844553039691</v>
      </c>
      <c r="F562">
        <v>42.289535798583792</v>
      </c>
      <c r="G562">
        <v>-2.7999999999999137E-3</v>
      </c>
    </row>
    <row r="563" spans="1:7">
      <c r="A563">
        <v>539</v>
      </c>
      <c r="B563">
        <v>-5.1017750659163178E-3</v>
      </c>
      <c r="C563">
        <v>2.3247686788016734E-3</v>
      </c>
      <c r="D563">
        <v>0.16513496652416804</v>
      </c>
      <c r="F563">
        <v>42.368214004720691</v>
      </c>
      <c r="G563">
        <v>-2.7770063871146444E-3</v>
      </c>
    </row>
    <row r="564" spans="1:7">
      <c r="A564">
        <v>540</v>
      </c>
      <c r="B564">
        <v>-2.7002793829568965E-3</v>
      </c>
      <c r="C564">
        <v>2.8391489844012767E-3</v>
      </c>
      <c r="D564">
        <v>0.20167287041130497</v>
      </c>
      <c r="F564">
        <v>42.446892210857591</v>
      </c>
      <c r="G564">
        <v>-2.7723418134377731E-3</v>
      </c>
    </row>
    <row r="565" spans="1:7">
      <c r="A565">
        <v>541</v>
      </c>
      <c r="B565">
        <v>3.8554436659810304E-4</v>
      </c>
      <c r="C565">
        <v>7.0291170771625807E-3</v>
      </c>
      <c r="D565">
        <v>0.49929828452008529</v>
      </c>
      <c r="F565">
        <v>42.525570416994491</v>
      </c>
      <c r="G565">
        <v>-2.7647809442790106E-3</v>
      </c>
    </row>
    <row r="566" spans="1:7">
      <c r="A566">
        <v>542</v>
      </c>
      <c r="B566">
        <v>3.582688234187943E-3</v>
      </c>
      <c r="C566">
        <v>4.6821426387413718E-2</v>
      </c>
      <c r="D566">
        <v>3.3258597939666106</v>
      </c>
      <c r="F566">
        <v>42.60424862313139</v>
      </c>
      <c r="G566">
        <v>-2.7180627625400522E-3</v>
      </c>
    </row>
    <row r="567" spans="1:7">
      <c r="A567">
        <v>543</v>
      </c>
      <c r="B567">
        <v>5.7626064886405863E-3</v>
      </c>
      <c r="C567">
        <v>-1.0379645279140585E-3</v>
      </c>
      <c r="D567">
        <v>-7.3729588295517678E-2</v>
      </c>
      <c r="F567">
        <v>42.68292682926829</v>
      </c>
      <c r="G567">
        <v>-2.6815642458100086E-3</v>
      </c>
    </row>
    <row r="568" spans="1:7">
      <c r="A568">
        <v>544</v>
      </c>
      <c r="B568">
        <v>4.9098191683203457E-3</v>
      </c>
      <c r="C568">
        <v>2.1768974222614805E-2</v>
      </c>
      <c r="D568">
        <v>1.5463124836015774</v>
      </c>
      <c r="F568">
        <v>42.761605035405189</v>
      </c>
      <c r="G568">
        <v>-2.6595744680850686E-3</v>
      </c>
    </row>
    <row r="569" spans="1:7">
      <c r="A569">
        <v>545</v>
      </c>
      <c r="B569">
        <v>2.058253989937228E-3</v>
      </c>
      <c r="C569">
        <v>-4.0249710852472724E-3</v>
      </c>
      <c r="D569">
        <v>-0.2859052048850127</v>
      </c>
      <c r="F569">
        <v>42.840283241542089</v>
      </c>
      <c r="G569">
        <v>-2.6555386949922433E-3</v>
      </c>
    </row>
    <row r="570" spans="1:7">
      <c r="A570">
        <v>546</v>
      </c>
      <c r="B570">
        <v>9.2192618020138593E-6</v>
      </c>
      <c r="C570">
        <v>-2.9805197538625691E-2</v>
      </c>
      <c r="D570">
        <v>-2.1171484039109667</v>
      </c>
      <c r="F570">
        <v>42.918961447678988</v>
      </c>
      <c r="G570">
        <v>-2.6068821689260169E-3</v>
      </c>
    </row>
    <row r="571" spans="1:7">
      <c r="A571">
        <v>547</v>
      </c>
      <c r="B571">
        <v>-9.9060620469576402E-4</v>
      </c>
      <c r="C571">
        <v>2.5347845717550832E-2</v>
      </c>
      <c r="D571">
        <v>1.8005299590431321</v>
      </c>
      <c r="F571">
        <v>42.997639653815888</v>
      </c>
      <c r="G571">
        <v>-2.6041666666666297E-3</v>
      </c>
    </row>
    <row r="572" spans="1:7">
      <c r="A572">
        <v>548</v>
      </c>
      <c r="B572">
        <v>7.9667806377415327E-4</v>
      </c>
      <c r="C572">
        <v>8.3066446490159766E-3</v>
      </c>
      <c r="D572">
        <v>0.590044720815182</v>
      </c>
      <c r="F572">
        <v>43.076317859952788</v>
      </c>
      <c r="G572">
        <v>-2.5263157894737098E-3</v>
      </c>
    </row>
    <row r="573" spans="1:7">
      <c r="A573">
        <v>549</v>
      </c>
      <c r="B573">
        <v>8.4589001748861074E-3</v>
      </c>
      <c r="C573">
        <v>1.0242799979673412E-2</v>
      </c>
      <c r="D573">
        <v>0.7275753700488562</v>
      </c>
      <c r="F573">
        <v>43.154996066089694</v>
      </c>
      <c r="G573">
        <v>-2.4761904761904097E-3</v>
      </c>
    </row>
    <row r="574" spans="1:7">
      <c r="A574">
        <v>550</v>
      </c>
      <c r="B574">
        <v>5.8704334164420783E-3</v>
      </c>
      <c r="C574">
        <v>-4.632426607404672E-3</v>
      </c>
      <c r="D574">
        <v>-0.32905450753653076</v>
      </c>
      <c r="F574">
        <v>43.233674272226594</v>
      </c>
      <c r="G574">
        <v>-2.3198865833224946E-3</v>
      </c>
    </row>
    <row r="575" spans="1:7">
      <c r="A575">
        <v>551</v>
      </c>
      <c r="B575">
        <v>3.6373539396984166E-3</v>
      </c>
      <c r="C575">
        <v>2.4644286005295456E-4</v>
      </c>
      <c r="D575">
        <v>1.7505541009758544E-2</v>
      </c>
      <c r="F575">
        <v>43.312352478363493</v>
      </c>
      <c r="G575">
        <v>-2.2753128555175195E-3</v>
      </c>
    </row>
    <row r="576" spans="1:7">
      <c r="A576">
        <v>552</v>
      </c>
      <c r="B576">
        <v>5.3521445975975258E-3</v>
      </c>
      <c r="C576">
        <v>-1.8384956618450018E-2</v>
      </c>
      <c r="D576">
        <v>-1.3059360371720783</v>
      </c>
      <c r="F576">
        <v>43.391030684500393</v>
      </c>
      <c r="G576">
        <v>-2.2740193291643784E-3</v>
      </c>
    </row>
    <row r="577" spans="1:7">
      <c r="A577">
        <v>553</v>
      </c>
      <c r="B577">
        <v>1.0343219650408656E-2</v>
      </c>
      <c r="C577">
        <v>-4.1722847537718748E-3</v>
      </c>
      <c r="D577">
        <v>-0.29636931597795035</v>
      </c>
      <c r="F577">
        <v>43.469708890637293</v>
      </c>
      <c r="G577">
        <v>-2.2701475595914289E-3</v>
      </c>
    </row>
    <row r="578" spans="1:7">
      <c r="A578">
        <v>554</v>
      </c>
      <c r="B578">
        <v>4.1327676512572268E-3</v>
      </c>
      <c r="C578">
        <v>-3.5152931220814058E-3</v>
      </c>
      <c r="D578">
        <v>-0.24970132182646873</v>
      </c>
      <c r="F578">
        <v>43.548387096774192</v>
      </c>
      <c r="G578">
        <v>-2.2444751381216488E-3</v>
      </c>
    </row>
    <row r="579" spans="1:7">
      <c r="A579">
        <v>555</v>
      </c>
      <c r="B579">
        <v>8.3694384529970165E-3</v>
      </c>
      <c r="C579">
        <v>-6.3586109201278305E-3</v>
      </c>
      <c r="D579">
        <v>-0.45167031499098104</v>
      </c>
      <c r="F579">
        <v>43.627065302911092</v>
      </c>
      <c r="G579">
        <v>-2.2348289496305629E-3</v>
      </c>
    </row>
    <row r="580" spans="1:7">
      <c r="A580">
        <v>556</v>
      </c>
      <c r="B580">
        <v>-2.517825872129975E-3</v>
      </c>
      <c r="C580">
        <v>1.2674075872130064E-2</v>
      </c>
      <c r="D580">
        <v>0.90027584849766162</v>
      </c>
      <c r="F580">
        <v>43.705743509047991</v>
      </c>
      <c r="G580">
        <v>-2.1645021645021467E-3</v>
      </c>
    </row>
    <row r="581" spans="1:7">
      <c r="A581">
        <v>557</v>
      </c>
      <c r="B581">
        <v>8.9277500804685241E-3</v>
      </c>
      <c r="C581">
        <v>-1.0020305098417661E-2</v>
      </c>
      <c r="D581">
        <v>-0.71177092244811424</v>
      </c>
      <c r="F581">
        <v>43.784421715184891</v>
      </c>
      <c r="G581">
        <v>-2.1385799828913532E-3</v>
      </c>
    </row>
    <row r="582" spans="1:7">
      <c r="A582">
        <v>558</v>
      </c>
      <c r="B582">
        <v>-3.8715716360680241E-3</v>
      </c>
      <c r="C582">
        <v>-1.2526519664164105E-3</v>
      </c>
      <c r="D582">
        <v>-8.8979450913470523E-2</v>
      </c>
      <c r="F582">
        <v>43.86309992132179</v>
      </c>
      <c r="G582">
        <v>-2.0072992700730374E-3</v>
      </c>
    </row>
    <row r="583" spans="1:7">
      <c r="A583">
        <v>559</v>
      </c>
      <c r="B583">
        <v>7.9074882450312477E-3</v>
      </c>
      <c r="C583">
        <v>-1.6574882450311589E-3</v>
      </c>
      <c r="D583">
        <v>-0.1177361293419132</v>
      </c>
      <c r="F583">
        <v>43.94177812745869</v>
      </c>
      <c r="G583">
        <v>-1.9736842105262387E-3</v>
      </c>
    </row>
    <row r="584" spans="1:7">
      <c r="A584">
        <v>560</v>
      </c>
      <c r="B584">
        <v>-3.6488470578738075E-3</v>
      </c>
      <c r="C584">
        <v>-9.1538677346604466E-3</v>
      </c>
      <c r="D584">
        <v>-0.65022539907454246</v>
      </c>
      <c r="F584">
        <v>44.02045633359559</v>
      </c>
      <c r="G584">
        <v>-1.9667170953100443E-3</v>
      </c>
    </row>
    <row r="585" spans="1:7">
      <c r="A585">
        <v>561</v>
      </c>
      <c r="B585">
        <v>5.8912850239515408E-3</v>
      </c>
      <c r="C585">
        <v>-1.8682513895582519E-2</v>
      </c>
      <c r="D585">
        <v>-1.3270723813797207</v>
      </c>
      <c r="F585">
        <v>44.099134539732489</v>
      </c>
      <c r="G585">
        <v>-1.9364833462431896E-3</v>
      </c>
    </row>
    <row r="586" spans="1:7">
      <c r="A586">
        <v>562</v>
      </c>
      <c r="B586">
        <v>-8.6316587643255017E-4</v>
      </c>
      <c r="C586">
        <v>1.0394295776509424E-2</v>
      </c>
      <c r="D586">
        <v>0.73833654967381679</v>
      </c>
      <c r="F586">
        <v>44.177812745869389</v>
      </c>
      <c r="G586">
        <v>-1.9295706705257931E-3</v>
      </c>
    </row>
    <row r="587" spans="1:7">
      <c r="A587">
        <v>563</v>
      </c>
      <c r="B587">
        <v>-9.6429371186728709E-3</v>
      </c>
      <c r="C587">
        <v>-1.8736450484015673E-2</v>
      </c>
      <c r="D587">
        <v>-1.3309036514783561</v>
      </c>
      <c r="F587">
        <v>44.256490952006295</v>
      </c>
      <c r="G587">
        <v>-1.8276762402088531E-3</v>
      </c>
    </row>
    <row r="588" spans="1:7">
      <c r="A588">
        <v>564</v>
      </c>
      <c r="B588">
        <v>7.0086090258841436E-3</v>
      </c>
      <c r="C588">
        <v>-3.9306249152833411E-4</v>
      </c>
      <c r="D588">
        <v>-2.7920352666612507E-2</v>
      </c>
      <c r="F588">
        <v>44.335169158143195</v>
      </c>
      <c r="G588">
        <v>-1.7344686218858651E-3</v>
      </c>
    </row>
    <row r="589" spans="1:7">
      <c r="A589">
        <v>565</v>
      </c>
      <c r="B589">
        <v>1.5074452759732442E-2</v>
      </c>
      <c r="C589">
        <v>8.1563164710367238E-3</v>
      </c>
      <c r="D589">
        <v>0.57936648049621875</v>
      </c>
      <c r="F589">
        <v>44.413847364280095</v>
      </c>
      <c r="G589">
        <v>-1.7236426314277686E-3</v>
      </c>
    </row>
    <row r="590" spans="1:7">
      <c r="A590">
        <v>566</v>
      </c>
      <c r="B590">
        <v>8.3892015959468862E-3</v>
      </c>
      <c r="C590">
        <v>1.8304843578590996E-2</v>
      </c>
      <c r="D590">
        <v>1.3002453788816852</v>
      </c>
      <c r="F590">
        <v>44.492525570416994</v>
      </c>
      <c r="G590">
        <v>-1.536098310291889E-3</v>
      </c>
    </row>
    <row r="591" spans="1:7">
      <c r="A591">
        <v>567</v>
      </c>
      <c r="B591">
        <v>-4.2432294970872388E-3</v>
      </c>
      <c r="C591">
        <v>2.5087608752013737E-3</v>
      </c>
      <c r="D591">
        <v>0.17820445832790061</v>
      </c>
      <c r="F591">
        <v>44.571203776553894</v>
      </c>
      <c r="G591">
        <v>-1.5159171298637641E-3</v>
      </c>
    </row>
    <row r="592" spans="1:7">
      <c r="A592">
        <v>568</v>
      </c>
      <c r="B592">
        <v>1.5566736997236598E-3</v>
      </c>
      <c r="C592">
        <v>7.5125387107775219E-3</v>
      </c>
      <c r="D592">
        <v>0.53363710541525111</v>
      </c>
      <c r="F592">
        <v>44.649881982690793</v>
      </c>
      <c r="G592">
        <v>-1.5079165619501511E-3</v>
      </c>
    </row>
    <row r="593" spans="1:7">
      <c r="A593">
        <v>569</v>
      </c>
      <c r="B593">
        <v>-7.334934083346129E-3</v>
      </c>
      <c r="C593">
        <v>-5.543972780168987E-3</v>
      </c>
      <c r="D593">
        <v>-0.39380423859461605</v>
      </c>
      <c r="F593">
        <v>44.728560188827693</v>
      </c>
      <c r="G593">
        <v>-1.4265335235377208E-3</v>
      </c>
    </row>
    <row r="594" spans="1:7">
      <c r="A594">
        <v>570</v>
      </c>
      <c r="B594">
        <v>1.8743484400458723E-2</v>
      </c>
      <c r="C594">
        <v>1.2182681402650084E-2</v>
      </c>
      <c r="D594">
        <v>0.8653706942740742</v>
      </c>
      <c r="F594">
        <v>44.807238394964592</v>
      </c>
      <c r="G594">
        <v>-1.4239943040227354E-3</v>
      </c>
    </row>
    <row r="595" spans="1:7">
      <c r="A595">
        <v>571</v>
      </c>
      <c r="B595">
        <v>-1.4905031756981553E-2</v>
      </c>
      <c r="C595">
        <v>1.5877479082751507E-2</v>
      </c>
      <c r="D595">
        <v>1.1278227381185506</v>
      </c>
      <c r="F595">
        <v>44.885916601101492</v>
      </c>
      <c r="G595">
        <v>-1.4087341517408092E-3</v>
      </c>
    </row>
    <row r="596" spans="1:7">
      <c r="A596">
        <v>572</v>
      </c>
      <c r="B596">
        <v>1.7282376746966241E-2</v>
      </c>
      <c r="C596">
        <v>-2.2281570425405281E-2</v>
      </c>
      <c r="D596">
        <v>-1.5827236575648524</v>
      </c>
      <c r="F596">
        <v>44.964594807238392</v>
      </c>
      <c r="G596">
        <v>-1.3128282070518082E-3</v>
      </c>
    </row>
    <row r="597" spans="1:7">
      <c r="A597">
        <v>573</v>
      </c>
      <c r="B597">
        <v>-7.3938492136630622E-3</v>
      </c>
      <c r="C597">
        <v>-9.221591023451433E-4</v>
      </c>
      <c r="D597">
        <v>-6.550359779202497E-2</v>
      </c>
      <c r="F597">
        <v>45.043273013375291</v>
      </c>
      <c r="G597">
        <v>-1.2936610608020871E-3</v>
      </c>
    </row>
    <row r="598" spans="1:7">
      <c r="A598">
        <v>574</v>
      </c>
      <c r="B598">
        <v>-7.1163910436713464E-4</v>
      </c>
      <c r="C598">
        <v>1.3015346405645967E-2</v>
      </c>
      <c r="D598">
        <v>0.92451727029661779</v>
      </c>
      <c r="F598">
        <v>45.121951219512191</v>
      </c>
      <c r="G598">
        <v>-1.2626262626261875E-3</v>
      </c>
    </row>
    <row r="599" spans="1:7">
      <c r="A599">
        <v>575</v>
      </c>
      <c r="B599">
        <v>-7.481025291653883E-3</v>
      </c>
      <c r="C599">
        <v>8.4533150339970858E-3</v>
      </c>
      <c r="D599">
        <v>0.60046313763866876</v>
      </c>
      <c r="F599">
        <v>45.20062942564909</v>
      </c>
      <c r="G599">
        <v>-1.2382367508667613E-3</v>
      </c>
    </row>
    <row r="600" spans="1:7">
      <c r="A600">
        <v>576</v>
      </c>
      <c r="B600">
        <v>9.3376038053868769E-3</v>
      </c>
      <c r="C600">
        <v>-1.6628814017291358E-3</v>
      </c>
      <c r="D600">
        <v>-0.11811922068295753</v>
      </c>
      <c r="F600">
        <v>45.27930763178599</v>
      </c>
      <c r="G600">
        <v>-1.205787781350498E-3</v>
      </c>
    </row>
    <row r="601" spans="1:7">
      <c r="A601">
        <v>577</v>
      </c>
      <c r="B601">
        <v>-2.5377020982821269E-2</v>
      </c>
      <c r="C601">
        <v>8.3625747548919105E-3</v>
      </c>
      <c r="D601">
        <v>0.59401759615789196</v>
      </c>
      <c r="F601">
        <v>45.35798583792289</v>
      </c>
      <c r="G601">
        <v>-1.176747469992967E-3</v>
      </c>
    </row>
    <row r="602" spans="1:7">
      <c r="A602">
        <v>578</v>
      </c>
      <c r="B602">
        <v>1.8652663315991366E-3</v>
      </c>
      <c r="C602">
        <v>-1.423051680718559E-2</v>
      </c>
      <c r="D602">
        <v>-1.0108342984849197</v>
      </c>
      <c r="F602">
        <v>45.436664044059796</v>
      </c>
      <c r="G602">
        <v>-1.175088131609936E-3</v>
      </c>
    </row>
    <row r="603" spans="1:7">
      <c r="A603">
        <v>579</v>
      </c>
      <c r="B603">
        <v>-1.1246683088302603E-2</v>
      </c>
      <c r="C603">
        <v>-2.6874695380742795E-2</v>
      </c>
      <c r="D603">
        <v>-1.9089864563788619</v>
      </c>
      <c r="F603">
        <v>45.515342250196696</v>
      </c>
      <c r="G603">
        <v>-1.1516314779270731E-3</v>
      </c>
    </row>
    <row r="604" spans="1:7">
      <c r="A604">
        <v>580</v>
      </c>
      <c r="B604">
        <v>1.1006525206775511E-2</v>
      </c>
      <c r="C604">
        <v>5.7376608397361108E-3</v>
      </c>
      <c r="D604">
        <v>0.40756245528275337</v>
      </c>
      <c r="F604">
        <v>45.594020456333595</v>
      </c>
      <c r="G604">
        <v>-1.1477761836441447E-3</v>
      </c>
    </row>
    <row r="605" spans="1:7">
      <c r="A605">
        <v>581</v>
      </c>
      <c r="B605">
        <v>1.4551773494335616E-2</v>
      </c>
      <c r="C605">
        <v>2.7451457523435085E-2</v>
      </c>
      <c r="D605">
        <v>1.9499555205246302</v>
      </c>
      <c r="F605">
        <v>45.672698662470495</v>
      </c>
      <c r="G605">
        <v>-1.0925550179491372E-3</v>
      </c>
    </row>
    <row r="606" spans="1:7">
      <c r="A606">
        <v>582</v>
      </c>
      <c r="B606">
        <v>1.7037766793978431E-2</v>
      </c>
      <c r="C606">
        <v>-3.1682784304325515E-2</v>
      </c>
      <c r="D606">
        <v>-2.2505187605091477</v>
      </c>
      <c r="F606">
        <v>45.751376868607394</v>
      </c>
      <c r="G606">
        <v>-1.0559662090813271E-3</v>
      </c>
    </row>
    <row r="607" spans="1:7">
      <c r="A607">
        <v>583</v>
      </c>
      <c r="B607">
        <v>-2.0406425362537665E-2</v>
      </c>
      <c r="C607">
        <v>1.1101899262553443E-2</v>
      </c>
      <c r="D607">
        <v>0.78859964855576459</v>
      </c>
      <c r="F607">
        <v>45.830055074744294</v>
      </c>
      <c r="G607">
        <v>-1.031565917062105E-3</v>
      </c>
    </row>
    <row r="608" spans="1:7">
      <c r="A608">
        <v>584</v>
      </c>
      <c r="B608">
        <v>-9.4386915952554933E-3</v>
      </c>
      <c r="C608">
        <v>2.7909619960176862E-2</v>
      </c>
      <c r="D608">
        <v>1.9825001084416456</v>
      </c>
      <c r="F608">
        <v>45.908733280881194</v>
      </c>
      <c r="G608">
        <v>-1.029866117404743E-3</v>
      </c>
    </row>
    <row r="609" spans="1:7">
      <c r="A609">
        <v>585</v>
      </c>
      <c r="B609">
        <v>6.535488688200375E-3</v>
      </c>
      <c r="C609">
        <v>-1.3553032547849408E-2</v>
      </c>
      <c r="D609">
        <v>-0.96271065439668335</v>
      </c>
      <c r="F609">
        <v>45.987411487018093</v>
      </c>
      <c r="G609">
        <v>-9.8400984009838766E-4</v>
      </c>
    </row>
    <row r="610" spans="1:7">
      <c r="A610">
        <v>586</v>
      </c>
      <c r="B610">
        <v>-1.2339365440616526E-2</v>
      </c>
      <c r="C610">
        <v>-2.5266160269283751E-2</v>
      </c>
      <c r="D610">
        <v>-1.7947276080874881</v>
      </c>
      <c r="F610">
        <v>46.066089693154993</v>
      </c>
      <c r="G610">
        <v>-9.235315847802017E-4</v>
      </c>
    </row>
    <row r="611" spans="1:7">
      <c r="A611">
        <v>587</v>
      </c>
      <c r="B611">
        <v>-4.4450534095626815E-3</v>
      </c>
      <c r="C611">
        <v>-3.0512730622432663E-2</v>
      </c>
      <c r="D611">
        <v>-2.167406501920714</v>
      </c>
      <c r="F611">
        <v>46.144767899291892</v>
      </c>
      <c r="G611">
        <v>-9.1207588471364787E-4</v>
      </c>
    </row>
    <row r="612" spans="1:7">
      <c r="A612">
        <v>588</v>
      </c>
      <c r="B612">
        <v>1.9800909825623239E-3</v>
      </c>
      <c r="C612">
        <v>-3.4926660241980739E-2</v>
      </c>
      <c r="D612">
        <v>-2.4809405436559211</v>
      </c>
      <c r="F612">
        <v>46.223446105428792</v>
      </c>
      <c r="G612">
        <v>-9.0909090909085943E-4</v>
      </c>
    </row>
    <row r="613" spans="1:7">
      <c r="A613">
        <v>589</v>
      </c>
      <c r="B613">
        <v>-3.9201906099251413E-3</v>
      </c>
      <c r="C613">
        <v>8.3806222646014977E-3</v>
      </c>
      <c r="D613">
        <v>0.59529956237625714</v>
      </c>
      <c r="F613">
        <v>46.302124311565692</v>
      </c>
      <c r="G613">
        <v>-8.6956521739134374E-4</v>
      </c>
    </row>
    <row r="614" spans="1:7">
      <c r="A614">
        <v>590</v>
      </c>
      <c r="B614">
        <v>2.4407267983802394E-3</v>
      </c>
      <c r="C614">
        <v>-4.164369429808008E-3</v>
      </c>
      <c r="D614">
        <v>-0.29580706788431427</v>
      </c>
      <c r="F614">
        <v>46.380802517702591</v>
      </c>
      <c r="G614">
        <v>-7.2337962962965019E-4</v>
      </c>
    </row>
    <row r="615" spans="1:7">
      <c r="A615">
        <v>591</v>
      </c>
      <c r="B615">
        <v>-1.0118860690658177E-2</v>
      </c>
      <c r="C615">
        <v>8.9710845070140321E-3</v>
      </c>
      <c r="D615">
        <v>0.63724178377819019</v>
      </c>
      <c r="F615">
        <v>46.459480723839491</v>
      </c>
      <c r="G615">
        <v>-7.0633939607978036E-4</v>
      </c>
    </row>
    <row r="616" spans="1:7">
      <c r="A616">
        <v>592</v>
      </c>
      <c r="B616">
        <v>-3.285796882125856E-3</v>
      </c>
      <c r="C616">
        <v>5.730784657187047E-3</v>
      </c>
      <c r="D616">
        <v>0.40707402037505364</v>
      </c>
      <c r="F616">
        <v>46.538158929976397</v>
      </c>
      <c r="G616">
        <v>-6.4669109721915419E-4</v>
      </c>
    </row>
    <row r="617" spans="1:7">
      <c r="A617">
        <v>593</v>
      </c>
      <c r="B617">
        <v>8.9368694577497167E-3</v>
      </c>
      <c r="C617">
        <v>1.2061662113468954E-2</v>
      </c>
      <c r="D617">
        <v>0.85677434813007602</v>
      </c>
      <c r="F617">
        <v>46.616837136113297</v>
      </c>
      <c r="G617">
        <v>-5.8608058608056179E-4</v>
      </c>
    </row>
    <row r="618" spans="1:7">
      <c r="A618">
        <v>594</v>
      </c>
      <c r="B618">
        <v>-1.2782030821183871E-2</v>
      </c>
      <c r="C618">
        <v>-1.4360826321673265E-2</v>
      </c>
      <c r="D618">
        <v>-1.0200905558962139</v>
      </c>
      <c r="F618">
        <v>46.695515342250197</v>
      </c>
      <c r="G618">
        <v>-5.7012542759415918E-4</v>
      </c>
    </row>
    <row r="619" spans="1:7">
      <c r="A619">
        <v>595</v>
      </c>
      <c r="B619">
        <v>4.4946238090899605E-4</v>
      </c>
      <c r="C619">
        <v>1.3161890066238288E-2</v>
      </c>
      <c r="D619">
        <v>0.93492668552442271</v>
      </c>
      <c r="F619">
        <v>46.774193548387096</v>
      </c>
      <c r="G619">
        <v>-5.5248618784520254E-4</v>
      </c>
    </row>
    <row r="620" spans="1:7">
      <c r="A620">
        <v>596</v>
      </c>
      <c r="B620">
        <v>1.3272583006278104E-2</v>
      </c>
      <c r="C620">
        <v>2.5223657595225591E-2</v>
      </c>
      <c r="D620">
        <v>1.7917085216201842</v>
      </c>
      <c r="F620">
        <v>46.852871754523996</v>
      </c>
      <c r="G620">
        <v>-5.3944706675657095E-4</v>
      </c>
    </row>
    <row r="621" spans="1:7">
      <c r="A621">
        <v>597</v>
      </c>
      <c r="B621">
        <v>-1.5303276468194302E-3</v>
      </c>
      <c r="C621">
        <v>-9.7691073814291651E-3</v>
      </c>
      <c r="D621">
        <v>-0.69392763035454352</v>
      </c>
      <c r="F621">
        <v>46.931549960660895</v>
      </c>
      <c r="G621">
        <v>-4.9188391539589649E-4</v>
      </c>
    </row>
    <row r="622" spans="1:7">
      <c r="A622">
        <v>598</v>
      </c>
      <c r="B622">
        <v>6.2919353674181105E-4</v>
      </c>
      <c r="C622">
        <v>1.6919974390640892E-2</v>
      </c>
      <c r="D622">
        <v>1.2018741606706875</v>
      </c>
      <c r="F622">
        <v>47.010228166797795</v>
      </c>
      <c r="G622">
        <v>-3.9800995024874553E-4</v>
      </c>
    </row>
    <row r="623" spans="1:7">
      <c r="A623">
        <v>599</v>
      </c>
      <c r="B623">
        <v>2.4522981529942148E-3</v>
      </c>
      <c r="C623">
        <v>-1.7355427810222278E-2</v>
      </c>
      <c r="D623">
        <v>-1.2328056621663428</v>
      </c>
      <c r="F623">
        <v>47.088906372934694</v>
      </c>
      <c r="G623">
        <v>-3.9666798889326227E-4</v>
      </c>
    </row>
    <row r="624" spans="1:7">
      <c r="A624">
        <v>600</v>
      </c>
      <c r="B624">
        <v>-2.1083495744920792E-3</v>
      </c>
      <c r="C624">
        <v>-8.7996692934323942E-3</v>
      </c>
      <c r="D624">
        <v>-0.62506567102570432</v>
      </c>
      <c r="F624">
        <v>47.167584579071594</v>
      </c>
      <c r="G624">
        <v>-3.8409832917229991E-4</v>
      </c>
    </row>
    <row r="625" spans="1:7">
      <c r="A625">
        <v>601</v>
      </c>
      <c r="B625">
        <v>1.8083415306025205E-3</v>
      </c>
      <c r="C625">
        <v>1.9878405457349289E-2</v>
      </c>
      <c r="D625">
        <v>1.4120199784544909</v>
      </c>
      <c r="F625">
        <v>47.246262785208494</v>
      </c>
      <c r="G625">
        <v>-3.5650623885929988E-4</v>
      </c>
    </row>
    <row r="626" spans="1:7">
      <c r="A626">
        <v>602</v>
      </c>
      <c r="B626">
        <v>-3.5477975622707084E-3</v>
      </c>
      <c r="C626">
        <v>-1.2602743258591606E-2</v>
      </c>
      <c r="D626">
        <v>-0.89520888899490936</v>
      </c>
      <c r="F626">
        <v>47.324940991345393</v>
      </c>
      <c r="G626">
        <v>-3.4825004353111755E-4</v>
      </c>
    </row>
    <row r="627" spans="1:7">
      <c r="A627">
        <v>603</v>
      </c>
      <c r="B627">
        <v>9.63247802062955E-3</v>
      </c>
      <c r="C627">
        <v>2.6602743843334779E-2</v>
      </c>
      <c r="D627">
        <v>1.8896689610789781</v>
      </c>
      <c r="F627">
        <v>47.403619197482293</v>
      </c>
      <c r="G627">
        <v>-2.9498525073756721E-4</v>
      </c>
    </row>
    <row r="628" spans="1:7">
      <c r="A628">
        <v>604</v>
      </c>
      <c r="B628">
        <v>3.2343761110040655E-3</v>
      </c>
      <c r="C628">
        <v>-3.387891616070103E-3</v>
      </c>
      <c r="D628">
        <v>-0.24065162857219211</v>
      </c>
      <c r="F628">
        <v>47.482297403619192</v>
      </c>
      <c r="G628">
        <v>-2.6709401709390512E-4</v>
      </c>
    </row>
    <row r="629" spans="1:7">
      <c r="A629">
        <v>605</v>
      </c>
      <c r="B629">
        <v>-2.8314883124013795E-2</v>
      </c>
      <c r="C629">
        <v>-6.4189992886016858E-2</v>
      </c>
      <c r="D629">
        <v>-4.5595987347364249</v>
      </c>
      <c r="F629">
        <v>47.560975609756092</v>
      </c>
      <c r="G629">
        <v>-2.5342118601123786E-4</v>
      </c>
    </row>
    <row r="630" spans="1:7">
      <c r="A630">
        <v>606</v>
      </c>
      <c r="B630">
        <v>-8.7222410768900797E-3</v>
      </c>
      <c r="C630">
        <v>-2.2586800758467574E-2</v>
      </c>
      <c r="D630">
        <v>-1.6044050408749475</v>
      </c>
      <c r="F630">
        <v>47.639653815892999</v>
      </c>
      <c r="G630">
        <v>-2.2773855613755778E-4</v>
      </c>
    </row>
    <row r="631" spans="1:7">
      <c r="A631">
        <v>607</v>
      </c>
      <c r="B631">
        <v>-3.4975268427835157E-3</v>
      </c>
      <c r="C631">
        <v>-9.8180523849129234E-3</v>
      </c>
      <c r="D631">
        <v>-0.69740433390166034</v>
      </c>
      <c r="F631">
        <v>47.718332022029898</v>
      </c>
      <c r="G631">
        <v>-2.1294718909714572E-4</v>
      </c>
    </row>
    <row r="632" spans="1:7">
      <c r="A632">
        <v>608</v>
      </c>
      <c r="B632">
        <v>-9.891940230193446E-3</v>
      </c>
      <c r="C632">
        <v>-3.7908237277097037E-2</v>
      </c>
      <c r="D632">
        <v>-2.6927304857575804</v>
      </c>
      <c r="F632">
        <v>47.797010228166798</v>
      </c>
      <c r="G632">
        <v>-2.0470829068586216E-4</v>
      </c>
    </row>
    <row r="633" spans="1:7">
      <c r="A633">
        <v>609</v>
      </c>
      <c r="B633">
        <v>1.9764158200229324E-3</v>
      </c>
      <c r="C633">
        <v>-4.6319545150151752E-3</v>
      </c>
      <c r="D633">
        <v>-0.32902097346423931</v>
      </c>
      <c r="F633">
        <v>47.875688434303697</v>
      </c>
      <c r="G633">
        <v>-1.8853695324283493E-4</v>
      </c>
    </row>
    <row r="634" spans="1:7">
      <c r="A634">
        <v>610</v>
      </c>
      <c r="B634">
        <v>3.8218255383151555E-3</v>
      </c>
      <c r="C634">
        <v>-1.5404567170223381E-3</v>
      </c>
      <c r="D634">
        <v>-0.10942304527628881</v>
      </c>
      <c r="F634">
        <v>47.954366640440597</v>
      </c>
      <c r="G634">
        <v>-1.7930787161557493E-4</v>
      </c>
    </row>
    <row r="635" spans="1:7">
      <c r="A635">
        <v>611</v>
      </c>
      <c r="B635">
        <v>6.0968345391565829E-3</v>
      </c>
      <c r="C635">
        <v>-6.3502557251678207E-3</v>
      </c>
      <c r="D635">
        <v>-0.45107682160275486</v>
      </c>
      <c r="F635">
        <v>48.033044846577496</v>
      </c>
      <c r="G635">
        <v>-1.778410101367367E-4</v>
      </c>
    </row>
    <row r="636" spans="1:7">
      <c r="A636">
        <v>612</v>
      </c>
      <c r="B636">
        <v>8.9097193808265155E-4</v>
      </c>
      <c r="C636">
        <v>2.4143929233463096E-3</v>
      </c>
      <c r="D636">
        <v>0.17150123287900437</v>
      </c>
      <c r="F636">
        <v>48.111723052714396</v>
      </c>
      <c r="G636">
        <v>-1.7482517482525495E-4</v>
      </c>
    </row>
    <row r="637" spans="1:7">
      <c r="A637">
        <v>613</v>
      </c>
      <c r="B637">
        <v>-9.4108684022819078E-4</v>
      </c>
      <c r="C637">
        <v>5.0258455841649579E-3</v>
      </c>
      <c r="D637">
        <v>0.35700018236847586</v>
      </c>
      <c r="F637">
        <v>48.190401258851296</v>
      </c>
      <c r="G637">
        <v>-1.7391304347824654E-4</v>
      </c>
    </row>
    <row r="638" spans="1:7">
      <c r="A638">
        <v>614</v>
      </c>
      <c r="B638">
        <v>5.7913224120590707E-3</v>
      </c>
      <c r="C638">
        <v>-1.432348053084816E-3</v>
      </c>
      <c r="D638">
        <v>-0.10174377775901586</v>
      </c>
      <c r="F638">
        <v>48.269079464988195</v>
      </c>
      <c r="G638">
        <v>-1.5351550506603751E-4</v>
      </c>
    </row>
    <row r="639" spans="1:7">
      <c r="A639">
        <v>615</v>
      </c>
      <c r="B639">
        <v>5.6842256237433584E-3</v>
      </c>
      <c r="C639">
        <v>-4.4005285762466016E-3</v>
      </c>
      <c r="D639">
        <v>-0.3125821273115667</v>
      </c>
      <c r="F639">
        <v>48.347757671125095</v>
      </c>
      <c r="G639">
        <v>-1.3486176668919825E-4</v>
      </c>
    </row>
    <row r="640" spans="1:7">
      <c r="A640">
        <v>616</v>
      </c>
      <c r="B640">
        <v>3.5502602413788561E-3</v>
      </c>
      <c r="C640">
        <v>2.7796712920147063E-3</v>
      </c>
      <c r="D640">
        <v>0.19744799985504222</v>
      </c>
      <c r="F640">
        <v>48.426435877261994</v>
      </c>
      <c r="G640">
        <v>-1.3349352556402128E-4</v>
      </c>
    </row>
    <row r="641" spans="1:7">
      <c r="A641">
        <v>617</v>
      </c>
      <c r="B641">
        <v>7.9875841914394743E-3</v>
      </c>
      <c r="C641">
        <v>-1.0307470774761969E-2</v>
      </c>
      <c r="D641">
        <v>-0.73216912153880875</v>
      </c>
      <c r="F641">
        <v>48.505114083398894</v>
      </c>
      <c r="G641">
        <v>0</v>
      </c>
    </row>
    <row r="642" spans="1:7">
      <c r="A642">
        <v>618</v>
      </c>
      <c r="B642">
        <v>1.0726620029596557E-2</v>
      </c>
      <c r="C642">
        <v>1.1808962469085593E-2</v>
      </c>
      <c r="D642">
        <v>0.83882436983914965</v>
      </c>
      <c r="F642">
        <v>48.583792289535793</v>
      </c>
      <c r="G642">
        <v>0</v>
      </c>
    </row>
    <row r="643" spans="1:7">
      <c r="A643">
        <v>619</v>
      </c>
      <c r="B643">
        <v>-3.9584355406625856E-3</v>
      </c>
      <c r="C643">
        <v>4.7497834699688265E-3</v>
      </c>
      <c r="D643">
        <v>0.33739070104585767</v>
      </c>
      <c r="F643">
        <v>48.662470495672693</v>
      </c>
      <c r="G643">
        <v>0</v>
      </c>
    </row>
    <row r="644" spans="1:7">
      <c r="A644">
        <v>620</v>
      </c>
      <c r="B644">
        <v>3.9734433481906847E-3</v>
      </c>
      <c r="C644">
        <v>-2.9171982993393061E-3</v>
      </c>
      <c r="D644">
        <v>-0.20721693641969999</v>
      </c>
      <c r="F644">
        <v>48.7411487018096</v>
      </c>
      <c r="G644">
        <v>0</v>
      </c>
    </row>
    <row r="645" spans="1:7">
      <c r="A645">
        <v>621</v>
      </c>
      <c r="B645">
        <v>1.3382638760798257E-2</v>
      </c>
      <c r="C645">
        <v>1.4297144142865207E-2</v>
      </c>
      <c r="D645">
        <v>1.0155670286474405</v>
      </c>
      <c r="F645">
        <v>48.819826907946499</v>
      </c>
      <c r="G645">
        <v>0</v>
      </c>
    </row>
    <row r="646" spans="1:7">
      <c r="A646">
        <v>622</v>
      </c>
      <c r="B646">
        <v>-8.495618730514784E-3</v>
      </c>
      <c r="C646">
        <v>-9.1298342002284205E-4</v>
      </c>
      <c r="D646">
        <v>-6.485182284041531E-2</v>
      </c>
      <c r="F646">
        <v>48.898505114083399</v>
      </c>
      <c r="G646">
        <v>0</v>
      </c>
    </row>
    <row r="647" spans="1:7">
      <c r="A647">
        <v>623</v>
      </c>
      <c r="B647">
        <v>1.4187980232499924E-3</v>
      </c>
      <c r="C647">
        <v>-6.5003706362480127E-3</v>
      </c>
      <c r="D647">
        <v>-0.46173991296407857</v>
      </c>
      <c r="F647">
        <v>48.977183320220298</v>
      </c>
      <c r="G647">
        <v>0</v>
      </c>
    </row>
    <row r="648" spans="1:7">
      <c r="A648">
        <v>624</v>
      </c>
      <c r="B648">
        <v>1.5242211350242408E-2</v>
      </c>
      <c r="C648">
        <v>1.0828041119570907E-2</v>
      </c>
      <c r="D648">
        <v>0.76914672161031772</v>
      </c>
      <c r="F648">
        <v>49.055861526357198</v>
      </c>
      <c r="G648">
        <v>0</v>
      </c>
    </row>
    <row r="649" spans="1:7">
      <c r="A649">
        <v>625</v>
      </c>
      <c r="B649">
        <v>2.7560896280273625E-3</v>
      </c>
      <c r="C649">
        <v>-1.6571885291262675E-3</v>
      </c>
      <c r="D649">
        <v>-0.11771483966420362</v>
      </c>
      <c r="F649">
        <v>49.134539732494098</v>
      </c>
      <c r="G649">
        <v>0</v>
      </c>
    </row>
    <row r="650" spans="1:7">
      <c r="A650">
        <v>626</v>
      </c>
      <c r="B650">
        <v>2.1103935824902845E-2</v>
      </c>
      <c r="C650">
        <v>-9.9928247137917731E-3</v>
      </c>
      <c r="D650">
        <v>-0.70981891215279036</v>
      </c>
      <c r="F650">
        <v>49.213217938630997</v>
      </c>
      <c r="G650">
        <v>0</v>
      </c>
    </row>
    <row r="651" spans="1:7">
      <c r="A651">
        <v>627</v>
      </c>
      <c r="B651">
        <v>9.0325453503572965E-3</v>
      </c>
      <c r="C651">
        <v>6.6255164355081882E-3</v>
      </c>
      <c r="D651">
        <v>0.4706293769180242</v>
      </c>
      <c r="F651">
        <v>49.291896144767897</v>
      </c>
      <c r="G651">
        <v>0</v>
      </c>
    </row>
    <row r="652" spans="1:7">
      <c r="A652">
        <v>628</v>
      </c>
      <c r="B652">
        <v>-2.9639665501795868E-2</v>
      </c>
      <c r="C652">
        <v>7.3555591275476298E-4</v>
      </c>
      <c r="D652">
        <v>5.2248639676280649E-2</v>
      </c>
      <c r="F652">
        <v>49.370574350904796</v>
      </c>
      <c r="G652">
        <v>0</v>
      </c>
    </row>
    <row r="653" spans="1:7">
      <c r="A653">
        <v>629</v>
      </c>
      <c r="B653">
        <v>-6.2198715510630807E-3</v>
      </c>
      <c r="C653">
        <v>-6.4931389980307144E-3</v>
      </c>
      <c r="D653">
        <v>-0.46122622902390087</v>
      </c>
      <c r="F653">
        <v>49.449252557041696</v>
      </c>
      <c r="G653">
        <v>0</v>
      </c>
    </row>
    <row r="654" spans="1:7">
      <c r="A654">
        <v>630</v>
      </c>
      <c r="B654">
        <v>-1.1750497768755421E-2</v>
      </c>
      <c r="C654">
        <v>-3.695574135372413E-3</v>
      </c>
      <c r="D654">
        <v>-0.26250719768251268</v>
      </c>
      <c r="F654">
        <v>49.527930763178595</v>
      </c>
      <c r="G654">
        <v>0</v>
      </c>
    </row>
    <row r="655" spans="1:7">
      <c r="A655">
        <v>631</v>
      </c>
      <c r="B655">
        <v>-3.1653898430325343E-4</v>
      </c>
      <c r="C655">
        <v>1.4222303801368101E-2</v>
      </c>
      <c r="D655">
        <v>1.0102509051980517</v>
      </c>
      <c r="F655">
        <v>49.606608969315495</v>
      </c>
      <c r="G655">
        <v>1.3886960144438021E-4</v>
      </c>
    </row>
    <row r="656" spans="1:7">
      <c r="A656">
        <v>632</v>
      </c>
      <c r="B656">
        <v>-4.3802770461992058E-4</v>
      </c>
      <c r="C656">
        <v>9.2912012268209724E-3</v>
      </c>
      <c r="D656">
        <v>0.65998058970377338</v>
      </c>
      <c r="F656">
        <v>49.685287175452395</v>
      </c>
      <c r="G656">
        <v>1.5344483658119579E-4</v>
      </c>
    </row>
    <row r="657" spans="1:7">
      <c r="A657">
        <v>633</v>
      </c>
      <c r="B657">
        <v>4.9755725110700432E-3</v>
      </c>
      <c r="C657">
        <v>-5.9800753158987911E-4</v>
      </c>
      <c r="D657">
        <v>-4.2478184866632747E-2</v>
      </c>
      <c r="F657">
        <v>49.763965381589294</v>
      </c>
      <c r="G657">
        <v>1.6869095816463009E-4</v>
      </c>
    </row>
    <row r="658" spans="1:7">
      <c r="A658">
        <v>634</v>
      </c>
      <c r="B658">
        <v>2.3656062874840993E-2</v>
      </c>
      <c r="C658">
        <v>4.617955974505001E-3</v>
      </c>
      <c r="D658">
        <v>0.32802661710542669</v>
      </c>
      <c r="F658">
        <v>49.842643587726201</v>
      </c>
      <c r="G658">
        <v>1.8053800324979719E-4</v>
      </c>
    </row>
    <row r="659" spans="1:7">
      <c r="A659">
        <v>635</v>
      </c>
      <c r="B659">
        <v>-2.3475939683915911E-2</v>
      </c>
      <c r="C659">
        <v>-1.0233452731470929E-2</v>
      </c>
      <c r="D659">
        <v>-0.72691140828221468</v>
      </c>
      <c r="F659">
        <v>49.9213217938631</v>
      </c>
      <c r="G659">
        <v>1.8402649981608121E-4</v>
      </c>
    </row>
    <row r="660" spans="1:7">
      <c r="A660">
        <v>636</v>
      </c>
      <c r="B660">
        <v>3.2913849817602955E-3</v>
      </c>
      <c r="C660">
        <v>1.0488413833176998E-2</v>
      </c>
      <c r="D660">
        <v>0.74502202435301412</v>
      </c>
      <c r="F660">
        <v>50</v>
      </c>
      <c r="G660">
        <v>1.9127773527172209E-4</v>
      </c>
    </row>
    <row r="661" spans="1:7">
      <c r="A661">
        <v>637</v>
      </c>
      <c r="B661">
        <v>-1.0862306883564637E-2</v>
      </c>
      <c r="C661">
        <v>-6.070773582433759E-3</v>
      </c>
      <c r="D661">
        <v>-0.43122440587411487</v>
      </c>
      <c r="F661">
        <v>50.0786782061369</v>
      </c>
      <c r="G661">
        <v>1.9677292404574054E-4</v>
      </c>
    </row>
    <row r="662" spans="1:7">
      <c r="A662">
        <v>638</v>
      </c>
      <c r="B662">
        <v>2.2865866567357944E-3</v>
      </c>
      <c r="C662">
        <v>5.3574209872718388E-3</v>
      </c>
      <c r="D662">
        <v>0.38055293133295187</v>
      </c>
      <c r="F662">
        <v>50.157356412273799</v>
      </c>
      <c r="G662">
        <v>2.0846362309789868E-4</v>
      </c>
    </row>
    <row r="663" spans="1:7">
      <c r="A663">
        <v>639</v>
      </c>
      <c r="B663">
        <v>-4.6986095173487548E-4</v>
      </c>
      <c r="C663">
        <v>-1.1399575250045505E-2</v>
      </c>
      <c r="D663">
        <v>-0.80974442509967803</v>
      </c>
      <c r="F663">
        <v>50.236034618410699</v>
      </c>
      <c r="G663">
        <v>2.2031284423884578E-4</v>
      </c>
    </row>
    <row r="664" spans="1:7">
      <c r="A664">
        <v>640</v>
      </c>
      <c r="B664">
        <v>7.8609037056816215E-3</v>
      </c>
      <c r="C664">
        <v>-7.9957654723708197E-3</v>
      </c>
      <c r="D664">
        <v>-0.56796208399351722</v>
      </c>
      <c r="F664">
        <v>50.314712824547598</v>
      </c>
      <c r="G664">
        <v>2.2502250225020504E-4</v>
      </c>
    </row>
    <row r="665" spans="1:7">
      <c r="A665">
        <v>641</v>
      </c>
      <c r="B665">
        <v>-1.0781590927820037E-2</v>
      </c>
      <c r="C665">
        <v>-6.7088026060345834E-3</v>
      </c>
      <c r="D665">
        <v>-0.47654543175273223</v>
      </c>
      <c r="F665">
        <v>50.393391030684498</v>
      </c>
      <c r="G665">
        <v>2.3736055067646866E-4</v>
      </c>
    </row>
    <row r="666" spans="1:7">
      <c r="A666">
        <v>642</v>
      </c>
      <c r="B666">
        <v>1.3564703884292027E-3</v>
      </c>
      <c r="C666">
        <v>6.2536764740542001E-3</v>
      </c>
      <c r="D666">
        <v>0.4442165212447004</v>
      </c>
      <c r="F666">
        <v>50.472069236821397</v>
      </c>
      <c r="G666">
        <v>3.4536349507852115E-4</v>
      </c>
    </row>
    <row r="667" spans="1:7">
      <c r="A667">
        <v>643</v>
      </c>
      <c r="B667">
        <v>-1.1609360677008441E-2</v>
      </c>
      <c r="C667">
        <v>-8.0241471763946789E-3</v>
      </c>
      <c r="D667">
        <v>-0.56997811758284389</v>
      </c>
      <c r="F667">
        <v>50.550747442958297</v>
      </c>
      <c r="G667">
        <v>3.6710719530108626E-4</v>
      </c>
    </row>
    <row r="668" spans="1:7">
      <c r="A668">
        <v>644</v>
      </c>
      <c r="B668">
        <v>-1.7427702297847978E-3</v>
      </c>
      <c r="C668">
        <v>1.8782173850657991E-2</v>
      </c>
      <c r="D668">
        <v>1.334151512948919</v>
      </c>
      <c r="F668">
        <v>50.629425649095197</v>
      </c>
      <c r="G668">
        <v>3.7167812674221423E-4</v>
      </c>
    </row>
    <row r="669" spans="1:7">
      <c r="A669">
        <v>645</v>
      </c>
      <c r="B669">
        <v>1.3816868529795471E-2</v>
      </c>
      <c r="C669">
        <v>1.0439798895507356E-3</v>
      </c>
      <c r="D669">
        <v>7.4156876632443941E-2</v>
      </c>
      <c r="F669">
        <v>50.708103855232096</v>
      </c>
      <c r="G669">
        <v>3.7572797294771476E-4</v>
      </c>
    </row>
    <row r="670" spans="1:7">
      <c r="A670">
        <v>646</v>
      </c>
      <c r="B670">
        <v>-1.0856714763090041E-2</v>
      </c>
      <c r="C670">
        <v>-1.9279553580725514E-2</v>
      </c>
      <c r="D670">
        <v>-1.3694818173458438</v>
      </c>
      <c r="F670">
        <v>50.786782061368996</v>
      </c>
      <c r="G670">
        <v>3.9658933174702149E-4</v>
      </c>
    </row>
    <row r="671" spans="1:7">
      <c r="A671">
        <v>647</v>
      </c>
      <c r="B671">
        <v>1.2665828785981882E-3</v>
      </c>
      <c r="C671">
        <v>4.6646152234185115E-3</v>
      </c>
      <c r="D671">
        <v>0.33134095696970389</v>
      </c>
      <c r="F671">
        <v>50.865460267505895</v>
      </c>
      <c r="G671">
        <v>4.1059330732906574E-4</v>
      </c>
    </row>
    <row r="672" spans="1:7">
      <c r="A672">
        <v>648</v>
      </c>
      <c r="B672">
        <v>5.5677712802640021E-3</v>
      </c>
      <c r="C672">
        <v>9.326267032860637E-4</v>
      </c>
      <c r="D672">
        <v>6.6247141417130173E-2</v>
      </c>
      <c r="F672">
        <v>50.944138473642795</v>
      </c>
      <c r="G672">
        <v>4.20786871449641E-4</v>
      </c>
    </row>
    <row r="673" spans="1:7">
      <c r="A673">
        <v>649</v>
      </c>
      <c r="B673">
        <v>-1.712296709898219E-2</v>
      </c>
      <c r="C673">
        <v>1.2107127605845858E-2</v>
      </c>
      <c r="D673">
        <v>0.86000389205422034</v>
      </c>
      <c r="F673">
        <v>51.022816679779702</v>
      </c>
      <c r="G673">
        <v>5.1939058171734942E-4</v>
      </c>
    </row>
    <row r="674" spans="1:7">
      <c r="A674">
        <v>650</v>
      </c>
      <c r="B674">
        <v>2.0620239516087203E-3</v>
      </c>
      <c r="C674">
        <v>9.9604179399221792E-3</v>
      </c>
      <c r="D674">
        <v>0.70751696634333894</v>
      </c>
      <c r="F674">
        <v>51.101494885916601</v>
      </c>
      <c r="G674">
        <v>5.704506560184619E-4</v>
      </c>
    </row>
    <row r="675" spans="1:7">
      <c r="A675">
        <v>651</v>
      </c>
      <c r="B675">
        <v>1.9832029061899311E-3</v>
      </c>
      <c r="C675">
        <v>-2.2502969232838363E-3</v>
      </c>
      <c r="D675">
        <v>-0.1598450247907939</v>
      </c>
      <c r="F675">
        <v>51.180173092053501</v>
      </c>
      <c r="G675">
        <v>5.8642427796518071E-4</v>
      </c>
    </row>
    <row r="676" spans="1:7">
      <c r="A676">
        <v>652</v>
      </c>
      <c r="B676">
        <v>3.7437211315443945E-3</v>
      </c>
      <c r="C676">
        <v>6.6462397374339706E-3</v>
      </c>
      <c r="D676">
        <v>0.47210141230846497</v>
      </c>
      <c r="F676">
        <v>51.2588512981904</v>
      </c>
      <c r="G676">
        <v>6.1747452917582102E-4</v>
      </c>
    </row>
    <row r="677" spans="1:7">
      <c r="A677">
        <v>653</v>
      </c>
      <c r="B677">
        <v>2.4445687829656505E-3</v>
      </c>
      <c r="C677">
        <v>-2.9840158497222214E-3</v>
      </c>
      <c r="D677">
        <v>-0.21196317807648157</v>
      </c>
      <c r="F677">
        <v>51.3375295043273</v>
      </c>
      <c r="G677">
        <v>6.3224446786103172E-4</v>
      </c>
    </row>
    <row r="678" spans="1:7">
      <c r="A678">
        <v>654</v>
      </c>
      <c r="B678">
        <v>9.2557930080168632E-3</v>
      </c>
      <c r="C678">
        <v>-7.0933386222889333E-3</v>
      </c>
      <c r="D678">
        <v>-0.50386012450067086</v>
      </c>
      <c r="F678">
        <v>51.416207710464199</v>
      </c>
      <c r="G678">
        <v>6.8665598535133654E-4</v>
      </c>
    </row>
    <row r="679" spans="1:7">
      <c r="A679">
        <v>655</v>
      </c>
      <c r="B679">
        <v>-3.2849834603206085E-3</v>
      </c>
      <c r="C679">
        <v>-2.8936599245014938E-3</v>
      </c>
      <c r="D679">
        <v>-0.20554493835110976</v>
      </c>
      <c r="F679">
        <v>51.494885916601099</v>
      </c>
      <c r="G679">
        <v>6.9625761531755259E-4</v>
      </c>
    </row>
    <row r="680" spans="1:7">
      <c r="A680">
        <v>656</v>
      </c>
      <c r="B680">
        <v>1.8924169288733802E-3</v>
      </c>
      <c r="C680">
        <v>1.4768553083233608E-3</v>
      </c>
      <c r="D680">
        <v>0.10490525535931119</v>
      </c>
      <c r="F680">
        <v>51.573564122737999</v>
      </c>
      <c r="G680">
        <v>7.1149057274988436E-4</v>
      </c>
    </row>
    <row r="681" spans="1:7">
      <c r="A681">
        <v>657</v>
      </c>
      <c r="B681">
        <v>1.0142011636078466E-3</v>
      </c>
      <c r="C681">
        <v>1.5530194822508344E-3</v>
      </c>
      <c r="D681">
        <v>0.11031541441149588</v>
      </c>
      <c r="F681">
        <v>51.652242328874898</v>
      </c>
      <c r="G681">
        <v>7.1684587813614087E-4</v>
      </c>
    </row>
    <row r="682" spans="1:7">
      <c r="A682">
        <v>658</v>
      </c>
      <c r="B682">
        <v>4.6446201433250466E-3</v>
      </c>
      <c r="C682">
        <v>1.6096286670081606E-3</v>
      </c>
      <c r="D682">
        <v>0.11433652666885823</v>
      </c>
      <c r="F682">
        <v>51.730920535011798</v>
      </c>
      <c r="G682">
        <v>7.3126142595980603E-4</v>
      </c>
    </row>
    <row r="683" spans="1:7">
      <c r="A683">
        <v>659</v>
      </c>
      <c r="B683">
        <v>1.0728660466890346E-3</v>
      </c>
      <c r="C683">
        <v>-1.1300291695996044E-2</v>
      </c>
      <c r="D683">
        <v>-0.80269203037161019</v>
      </c>
      <c r="F683">
        <v>51.809598741148697</v>
      </c>
      <c r="G683">
        <v>7.5901328273242363E-4</v>
      </c>
    </row>
    <row r="684" spans="1:7">
      <c r="A684">
        <v>660</v>
      </c>
      <c r="B684">
        <v>-2.709141780217912E-3</v>
      </c>
      <c r="C684">
        <v>-3.7088285366692663E-3</v>
      </c>
      <c r="D684">
        <v>-0.26344869570526736</v>
      </c>
      <c r="F684">
        <v>51.888276947285597</v>
      </c>
      <c r="G684">
        <v>7.9134792930624087E-4</v>
      </c>
    </row>
    <row r="685" spans="1:7">
      <c r="A685">
        <v>661</v>
      </c>
      <c r="B685">
        <v>5.4156590815179909E-3</v>
      </c>
      <c r="C685">
        <v>-8.4883571012774137E-4</v>
      </c>
      <c r="D685">
        <v>-6.029522758742447E-2</v>
      </c>
      <c r="F685">
        <v>51.966955153422496</v>
      </c>
      <c r="G685">
        <v>8.2712985938782069E-4</v>
      </c>
    </row>
    <row r="686" spans="1:7">
      <c r="A686">
        <v>662</v>
      </c>
      <c r="B686">
        <v>7.2641495086393105E-3</v>
      </c>
      <c r="C686">
        <v>-1.3272160189547149E-2</v>
      </c>
      <c r="D686">
        <v>-0.94275948768115636</v>
      </c>
      <c r="F686">
        <v>52.045633359559396</v>
      </c>
      <c r="G686">
        <v>8.9015488695043388E-4</v>
      </c>
    </row>
    <row r="687" spans="1:7">
      <c r="A687">
        <v>663</v>
      </c>
      <c r="B687">
        <v>-6.8802119184931156E-3</v>
      </c>
      <c r="C687">
        <v>6.7467183929290943E-3</v>
      </c>
      <c r="D687">
        <v>0.47923869850940154</v>
      </c>
      <c r="F687">
        <v>52.124311565696303</v>
      </c>
      <c r="G687">
        <v>8.9225964755734744E-4</v>
      </c>
    </row>
    <row r="688" spans="1:7">
      <c r="A688">
        <v>664</v>
      </c>
      <c r="B688">
        <v>8.384846674786145E-3</v>
      </c>
      <c r="C688">
        <v>6.2433532439461759E-3</v>
      </c>
      <c r="D688">
        <v>0.44348323269265894</v>
      </c>
      <c r="F688">
        <v>52.202989771833202</v>
      </c>
      <c r="G688">
        <v>8.9982003599287097E-4</v>
      </c>
    </row>
    <row r="689" spans="1:7">
      <c r="A689">
        <v>665</v>
      </c>
      <c r="B689">
        <v>7.6696203124640653E-3</v>
      </c>
      <c r="C689">
        <v>-5.361719144937627E-3</v>
      </c>
      <c r="D689">
        <v>-0.3808582417617819</v>
      </c>
      <c r="F689">
        <v>52.281667977970102</v>
      </c>
      <c r="G689">
        <v>9.5510983763125168E-4</v>
      </c>
    </row>
    <row r="690" spans="1:7">
      <c r="A690">
        <v>666</v>
      </c>
      <c r="B690">
        <v>-6.0320522760963415E-5</v>
      </c>
      <c r="C690">
        <v>1.3404659496484965E-2</v>
      </c>
      <c r="D690">
        <v>0.95217129231151221</v>
      </c>
      <c r="F690">
        <v>52.360346184107001</v>
      </c>
      <c r="G690">
        <v>9.6899224806201723E-4</v>
      </c>
    </row>
    <row r="691" spans="1:7">
      <c r="A691">
        <v>667</v>
      </c>
      <c r="B691">
        <v>-3.5842164233653331E-3</v>
      </c>
      <c r="C691">
        <v>9.9527613492963081E-3</v>
      </c>
      <c r="D691">
        <v>0.70697309681850329</v>
      </c>
      <c r="F691">
        <v>52.439024390243901</v>
      </c>
      <c r="G691">
        <v>9.7228974234320198E-4</v>
      </c>
    </row>
    <row r="692" spans="1:7">
      <c r="A692">
        <v>668</v>
      </c>
      <c r="B692">
        <v>3.6922244591203954E-3</v>
      </c>
      <c r="C692">
        <v>-1.4721606322855782E-3</v>
      </c>
      <c r="D692">
        <v>-0.10457177909674359</v>
      </c>
      <c r="F692">
        <v>52.517702596380801</v>
      </c>
      <c r="G692">
        <v>9.7244732576995396E-4</v>
      </c>
    </row>
    <row r="693" spans="1:7">
      <c r="A693">
        <v>669</v>
      </c>
      <c r="B693">
        <v>7.4969182625069276E-3</v>
      </c>
      <c r="C693">
        <v>4.8643684350630455E-3</v>
      </c>
      <c r="D693">
        <v>0.34552999875213974</v>
      </c>
      <c r="F693">
        <v>52.5963808025177</v>
      </c>
      <c r="G693">
        <v>1.0562450488513786E-3</v>
      </c>
    </row>
    <row r="694" spans="1:7">
      <c r="A694">
        <v>670</v>
      </c>
      <c r="B694">
        <v>1.4642468602742133E-2</v>
      </c>
      <c r="C694">
        <v>-7.2843251189442029E-3</v>
      </c>
      <c r="D694">
        <v>-0.51742644145053318</v>
      </c>
      <c r="F694">
        <v>52.6750590086546</v>
      </c>
      <c r="G694">
        <v>1.0834236186347823E-3</v>
      </c>
    </row>
    <row r="695" spans="1:7">
      <c r="A695">
        <v>671</v>
      </c>
      <c r="B695">
        <v>-1.6863608219923949E-2</v>
      </c>
      <c r="C695">
        <v>1.3057574952374036E-2</v>
      </c>
      <c r="D695">
        <v>0.92751688471584615</v>
      </c>
      <c r="F695">
        <v>52.753737214791499</v>
      </c>
      <c r="G695">
        <v>1.0926573426572883E-3</v>
      </c>
    </row>
    <row r="696" spans="1:7">
      <c r="A696">
        <v>672</v>
      </c>
      <c r="B696">
        <v>-2.7819669993002904E-3</v>
      </c>
      <c r="C696">
        <v>9.4514717530961977E-3</v>
      </c>
      <c r="D696">
        <v>0.67136506345060321</v>
      </c>
      <c r="F696">
        <v>52.832415420928399</v>
      </c>
      <c r="G696">
        <v>1.098901098901095E-3</v>
      </c>
    </row>
    <row r="697" spans="1:7">
      <c r="A697">
        <v>673</v>
      </c>
      <c r="B697">
        <v>-3.5184480040447957E-3</v>
      </c>
      <c r="C697">
        <v>-2.9834588908492611E-4</v>
      </c>
      <c r="D697">
        <v>-2.1192361569520885E-2</v>
      </c>
      <c r="F697">
        <v>52.911093627065299</v>
      </c>
      <c r="G697">
        <v>1.1504170261720237E-3</v>
      </c>
    </row>
    <row r="698" spans="1:7">
      <c r="A698">
        <v>674</v>
      </c>
      <c r="B698">
        <v>1.7479347441140155E-2</v>
      </c>
      <c r="C698">
        <v>-3.140374111630536E-3</v>
      </c>
      <c r="D698">
        <v>-0.22306975249889505</v>
      </c>
      <c r="F698">
        <v>52.989771833202198</v>
      </c>
      <c r="G698">
        <v>1.1541632316571793E-3</v>
      </c>
    </row>
    <row r="699" spans="1:7">
      <c r="A699">
        <v>675</v>
      </c>
      <c r="B699">
        <v>1.3509268416017507E-3</v>
      </c>
      <c r="C699">
        <v>2.5356429007329494E-3</v>
      </c>
      <c r="D699">
        <v>0.18011396546585243</v>
      </c>
      <c r="F699">
        <v>53.068450039339098</v>
      </c>
      <c r="G699">
        <v>1.1764705882353343E-3</v>
      </c>
    </row>
    <row r="700" spans="1:7">
      <c r="A700">
        <v>676</v>
      </c>
      <c r="B700">
        <v>1.9032113393832478E-3</v>
      </c>
      <c r="C700">
        <v>4.0336551535214548E-3</v>
      </c>
      <c r="D700">
        <v>0.2865220590851002</v>
      </c>
      <c r="F700">
        <v>53.147128245475997</v>
      </c>
      <c r="G700">
        <v>1.189869114397446E-3</v>
      </c>
    </row>
    <row r="701" spans="1:7">
      <c r="A701">
        <v>677</v>
      </c>
      <c r="B701">
        <v>-2.1749551892629459E-2</v>
      </c>
      <c r="C701">
        <v>4.1108605697276028E-3</v>
      </c>
      <c r="D701">
        <v>0.29200618055358907</v>
      </c>
      <c r="F701">
        <v>53.225806451612904</v>
      </c>
      <c r="G701">
        <v>1.2359029816160216E-3</v>
      </c>
    </row>
    <row r="702" spans="1:7">
      <c r="A702">
        <v>678</v>
      </c>
      <c r="B702">
        <v>-2.1387576562710431E-4</v>
      </c>
      <c r="C702">
        <v>1.8021896614041702E-2</v>
      </c>
      <c r="D702">
        <v>1.2801468469524582</v>
      </c>
      <c r="F702">
        <v>53.304484657749803</v>
      </c>
      <c r="G702">
        <v>1.2380068090374063E-3</v>
      </c>
    </row>
    <row r="703" spans="1:7">
      <c r="A703">
        <v>679</v>
      </c>
      <c r="B703">
        <v>4.8624447484700659E-3</v>
      </c>
      <c r="C703">
        <v>-5.5858243780997161E-3</v>
      </c>
      <c r="D703">
        <v>-0.39677707726295031</v>
      </c>
      <c r="F703">
        <v>53.383162863886703</v>
      </c>
      <c r="G703">
        <v>1.2567324955117254E-3</v>
      </c>
    </row>
    <row r="704" spans="1:7">
      <c r="A704">
        <v>680</v>
      </c>
      <c r="B704">
        <v>2.9092777815570826E-3</v>
      </c>
      <c r="C704">
        <v>3.4972452236848328E-3</v>
      </c>
      <c r="D704">
        <v>0.24841932799855551</v>
      </c>
      <c r="F704">
        <v>53.461841070023603</v>
      </c>
      <c r="G704">
        <v>1.2771392081736277E-3</v>
      </c>
    </row>
    <row r="705" spans="1:7">
      <c r="A705">
        <v>681</v>
      </c>
      <c r="B705">
        <v>1.5904151766899473E-2</v>
      </c>
      <c r="C705">
        <v>6.1196577569099728E-3</v>
      </c>
      <c r="D705">
        <v>0.43469678856289584</v>
      </c>
      <c r="F705">
        <v>53.540519276160502</v>
      </c>
      <c r="G705">
        <v>1.2836970474967568E-3</v>
      </c>
    </row>
    <row r="706" spans="1:7">
      <c r="A706">
        <v>682</v>
      </c>
      <c r="B706">
        <v>-1.0581155257550172E-2</v>
      </c>
      <c r="C706">
        <v>6.5793766892974937E-3</v>
      </c>
      <c r="D706">
        <v>0.46735193881615505</v>
      </c>
      <c r="F706">
        <v>53.619197482297402</v>
      </c>
      <c r="G706">
        <v>1.3167795334836363E-3</v>
      </c>
    </row>
    <row r="707" spans="1:7">
      <c r="A707">
        <v>683</v>
      </c>
      <c r="B707">
        <v>6.7767076326014962E-3</v>
      </c>
      <c r="C707">
        <v>5.3890896936927956E-4</v>
      </c>
      <c r="D707">
        <v>3.8280245010115212E-2</v>
      </c>
      <c r="F707">
        <v>53.697875688434301</v>
      </c>
      <c r="G707">
        <v>1.3389441469013885E-3</v>
      </c>
    </row>
    <row r="708" spans="1:7">
      <c r="A708">
        <v>684</v>
      </c>
      <c r="B708">
        <v>-6.3642392981492022E-3</v>
      </c>
      <c r="C708">
        <v>2.6312465276525733E-2</v>
      </c>
      <c r="D708">
        <v>1.869049644477808</v>
      </c>
      <c r="F708">
        <v>53.776553894571201</v>
      </c>
      <c r="G708">
        <v>1.3422818791946067E-3</v>
      </c>
    </row>
    <row r="709" spans="1:7">
      <c r="A709">
        <v>685</v>
      </c>
      <c r="B709">
        <v>-1.1082321353013654E-3</v>
      </c>
      <c r="C709">
        <v>7.5450137444968398E-3</v>
      </c>
      <c r="D709">
        <v>0.53594389991700564</v>
      </c>
      <c r="F709">
        <v>53.855232100708101</v>
      </c>
      <c r="G709">
        <v>1.3560635412630528E-3</v>
      </c>
    </row>
    <row r="710" spans="1:7">
      <c r="A710">
        <v>686</v>
      </c>
      <c r="B710">
        <v>5.8146341121534982E-3</v>
      </c>
      <c r="C710">
        <v>9.7444164776011154E-4</v>
      </c>
      <c r="D710">
        <v>6.9217376485632198E-2</v>
      </c>
      <c r="F710">
        <v>53.933910306845</v>
      </c>
      <c r="G710">
        <v>1.369059260708072E-3</v>
      </c>
    </row>
    <row r="711" spans="1:7">
      <c r="A711">
        <v>687</v>
      </c>
      <c r="B711">
        <v>-6.2459034213016009E-4</v>
      </c>
      <c r="C711">
        <v>1.8604933237461817E-3</v>
      </c>
      <c r="D711">
        <v>0.13215616054051027</v>
      </c>
      <c r="F711">
        <v>54.0125885129819</v>
      </c>
      <c r="G711">
        <v>1.3723696248857387E-3</v>
      </c>
    </row>
    <row r="712" spans="1:7">
      <c r="A712">
        <v>688</v>
      </c>
      <c r="B712">
        <v>2.9437160074853772E-3</v>
      </c>
      <c r="C712">
        <v>-6.4843564015741231E-3</v>
      </c>
      <c r="D712">
        <v>-0.46060237608529281</v>
      </c>
      <c r="F712">
        <v>54.091266719118799</v>
      </c>
      <c r="G712">
        <v>1.3776476666091941E-3</v>
      </c>
    </row>
    <row r="713" spans="1:7">
      <c r="A713">
        <v>689</v>
      </c>
      <c r="B713">
        <v>-2.0218279955043178E-3</v>
      </c>
      <c r="C713">
        <v>-1.3534404917615634E-3</v>
      </c>
      <c r="D713">
        <v>-9.6138748055873205E-2</v>
      </c>
      <c r="F713">
        <v>54.169944925255699</v>
      </c>
      <c r="G713">
        <v>1.3872030518466971E-3</v>
      </c>
    </row>
    <row r="714" spans="1:7">
      <c r="A714">
        <v>690</v>
      </c>
      <c r="B714">
        <v>1.0248776280001478E-2</v>
      </c>
      <c r="C714">
        <v>-1.0095331443420282E-2</v>
      </c>
      <c r="D714">
        <v>-0.71710025825834411</v>
      </c>
      <c r="F714">
        <v>54.248623131392598</v>
      </c>
      <c r="G714">
        <v>1.4079549454417695E-3</v>
      </c>
    </row>
    <row r="715" spans="1:7">
      <c r="A715">
        <v>691</v>
      </c>
      <c r="B715">
        <v>8.2115773487321988E-3</v>
      </c>
      <c r="C715">
        <v>3.7016971167707226E-2</v>
      </c>
      <c r="D715">
        <v>2.6294213055882758</v>
      </c>
      <c r="F715">
        <v>54.327301337529505</v>
      </c>
      <c r="G715">
        <v>1.4104372355430161E-3</v>
      </c>
    </row>
    <row r="716" spans="1:7">
      <c r="A716">
        <v>692</v>
      </c>
      <c r="B716">
        <v>-2.4434470938251802E-2</v>
      </c>
      <c r="C716">
        <v>-1.6511273122949907E-3</v>
      </c>
      <c r="D716">
        <v>-0.11728429410169004</v>
      </c>
      <c r="F716">
        <v>54.405979543666405</v>
      </c>
      <c r="G716">
        <v>1.4154281670204494E-3</v>
      </c>
    </row>
    <row r="717" spans="1:7">
      <c r="A717">
        <v>693</v>
      </c>
      <c r="B717">
        <v>1.4664641764412603E-3</v>
      </c>
      <c r="C717">
        <v>5.6123465833510713E-3</v>
      </c>
      <c r="D717">
        <v>0.39866102533755499</v>
      </c>
      <c r="F717">
        <v>54.484657749803304</v>
      </c>
      <c r="G717">
        <v>1.4849384811201904E-3</v>
      </c>
    </row>
    <row r="718" spans="1:7">
      <c r="A718">
        <v>694</v>
      </c>
      <c r="B718">
        <v>9.50488596880022E-3</v>
      </c>
      <c r="C718">
        <v>5.0464691966506901E-4</v>
      </c>
      <c r="D718">
        <v>3.584651365329454E-2</v>
      </c>
      <c r="F718">
        <v>54.563335955940204</v>
      </c>
      <c r="G718">
        <v>1.5000937558597993E-3</v>
      </c>
    </row>
    <row r="719" spans="1:7">
      <c r="A719">
        <v>695</v>
      </c>
      <c r="B719">
        <v>4.4539354448131429E-3</v>
      </c>
      <c r="C719">
        <v>-1.1239480655480798E-2</v>
      </c>
      <c r="D719">
        <v>-0.79837244828529219</v>
      </c>
      <c r="F719">
        <v>54.642014162077103</v>
      </c>
      <c r="G719">
        <v>1.5098137896325525E-3</v>
      </c>
    </row>
    <row r="720" spans="1:7">
      <c r="A720">
        <v>696</v>
      </c>
      <c r="B720">
        <v>4.2710618592669983E-3</v>
      </c>
      <c r="C720">
        <v>5.7703790078035963E-3</v>
      </c>
      <c r="D720">
        <v>0.40988652031245831</v>
      </c>
      <c r="F720">
        <v>54.720692368214003</v>
      </c>
      <c r="G720">
        <v>1.5168752370118277E-3</v>
      </c>
    </row>
    <row r="721" spans="1:7">
      <c r="A721">
        <v>697</v>
      </c>
      <c r="B721">
        <v>3.9015824359265351E-3</v>
      </c>
      <c r="C721">
        <v>1.229537253653867E-2</v>
      </c>
      <c r="D721">
        <v>0.87337546773474151</v>
      </c>
      <c r="F721">
        <v>54.799370574350903</v>
      </c>
      <c r="G721">
        <v>1.5209125475283969E-3</v>
      </c>
    </row>
    <row r="722" spans="1:7">
      <c r="A722">
        <v>698</v>
      </c>
      <c r="B722">
        <v>-1.7477408692068951E-3</v>
      </c>
      <c r="C722">
        <v>1.4875407426476386E-2</v>
      </c>
      <c r="D722">
        <v>1.0566427231249269</v>
      </c>
      <c r="F722">
        <v>54.878048780487802</v>
      </c>
      <c r="G722">
        <v>1.551724137931032E-3</v>
      </c>
    </row>
    <row r="723" spans="1:7">
      <c r="A723">
        <v>699</v>
      </c>
      <c r="B723">
        <v>3.9048821602072695E-4</v>
      </c>
      <c r="C723">
        <v>9.2185243750991762E-3</v>
      </c>
      <c r="D723">
        <v>0.65481814511924497</v>
      </c>
      <c r="F723">
        <v>54.956726986624702</v>
      </c>
      <c r="G723">
        <v>1.5695849319845578E-3</v>
      </c>
    </row>
    <row r="724" spans="1:7">
      <c r="A724">
        <v>700</v>
      </c>
      <c r="B724">
        <v>6.3039999585729062E-3</v>
      </c>
      <c r="C724">
        <v>9.8576162030433595E-3</v>
      </c>
      <c r="D724">
        <v>0.7002146650292741</v>
      </c>
      <c r="F724">
        <v>55.035405192761601</v>
      </c>
      <c r="G724">
        <v>1.5817223198593133E-3</v>
      </c>
    </row>
    <row r="725" spans="1:7">
      <c r="A725">
        <v>701</v>
      </c>
      <c r="B725">
        <v>-4.2877639214533927E-4</v>
      </c>
      <c r="C725">
        <v>-5.4289641936287013E-3</v>
      </c>
      <c r="D725">
        <v>-0.38563484984574858</v>
      </c>
      <c r="F725">
        <v>55.114083398898501</v>
      </c>
      <c r="G725">
        <v>1.5905476028175158E-3</v>
      </c>
    </row>
    <row r="726" spans="1:7">
      <c r="A726">
        <v>702</v>
      </c>
      <c r="B726">
        <v>5.06987052188047E-3</v>
      </c>
      <c r="C726">
        <v>-8.9044820590594813E-3</v>
      </c>
      <c r="D726">
        <v>-0.63251082146194304</v>
      </c>
      <c r="F726">
        <v>55.1927616050354</v>
      </c>
      <c r="G726">
        <v>1.663339986693213E-3</v>
      </c>
    </row>
    <row r="727" spans="1:7">
      <c r="A727">
        <v>703</v>
      </c>
      <c r="B727">
        <v>6.5005846578683529E-3</v>
      </c>
      <c r="C727">
        <v>1.4783256649810887E-2</v>
      </c>
      <c r="D727">
        <v>1.0500969899693697</v>
      </c>
      <c r="F727">
        <v>55.2714398111723</v>
      </c>
      <c r="G727">
        <v>1.7056530214425436E-3</v>
      </c>
    </row>
    <row r="728" spans="1:7">
      <c r="A728">
        <v>704</v>
      </c>
      <c r="B728">
        <v>-4.2483744027300785E-3</v>
      </c>
      <c r="C728">
        <v>-4.5279969052869273E-3</v>
      </c>
      <c r="D728">
        <v>-0.32163656719666361</v>
      </c>
      <c r="F728">
        <v>55.3501180173092</v>
      </c>
      <c r="G728">
        <v>1.7335314512134659E-3</v>
      </c>
    </row>
    <row r="729" spans="1:7">
      <c r="A729">
        <v>705</v>
      </c>
      <c r="B729">
        <v>1.362423922981984E-2</v>
      </c>
      <c r="C729">
        <v>1.6810543378875858E-2</v>
      </c>
      <c r="D729">
        <v>1.1941009630062045</v>
      </c>
      <c r="F729">
        <v>55.428796223446106</v>
      </c>
      <c r="G729">
        <v>1.7373175816539632E-3</v>
      </c>
    </row>
    <row r="730" spans="1:7">
      <c r="A730">
        <v>706</v>
      </c>
      <c r="B730">
        <v>4.8482576007474118E-3</v>
      </c>
      <c r="C730">
        <v>1.1232322006957181E-2</v>
      </c>
      <c r="D730">
        <v>0.79786394901175794</v>
      </c>
      <c r="F730">
        <v>55.507474429583006</v>
      </c>
      <c r="G730">
        <v>1.7706079087151938E-3</v>
      </c>
    </row>
    <row r="731" spans="1:7">
      <c r="A731">
        <v>707</v>
      </c>
      <c r="B731">
        <v>6.7617749123863461E-3</v>
      </c>
      <c r="C731">
        <v>-7.4681143084661264E-3</v>
      </c>
      <c r="D731">
        <v>-0.53048151309527469</v>
      </c>
      <c r="F731">
        <v>55.586152635719905</v>
      </c>
      <c r="G731">
        <v>1.7737485218762838E-3</v>
      </c>
    </row>
    <row r="732" spans="1:7">
      <c r="A732">
        <v>708</v>
      </c>
      <c r="B732">
        <v>6.9356644505919279E-4</v>
      </c>
      <c r="C732">
        <v>-7.533271811597411E-3</v>
      </c>
      <c r="D732">
        <v>-0.53510983684915858</v>
      </c>
      <c r="F732">
        <v>55.664830841856805</v>
      </c>
      <c r="G732">
        <v>1.7835909631391811E-3</v>
      </c>
    </row>
    <row r="733" spans="1:7">
      <c r="A733">
        <v>709</v>
      </c>
      <c r="B733">
        <v>8.5878560065353856E-5</v>
      </c>
      <c r="C733">
        <v>-1.3409983076417597E-2</v>
      </c>
      <c r="D733">
        <v>-0.95254944141597142</v>
      </c>
      <c r="F733">
        <v>55.743509047993705</v>
      </c>
      <c r="G733">
        <v>1.7953321364452268E-3</v>
      </c>
    </row>
    <row r="734" spans="1:7">
      <c r="A734">
        <v>710</v>
      </c>
      <c r="B734">
        <v>-4.7860522632286705E-3</v>
      </c>
      <c r="C734">
        <v>5.3054428449460199E-3</v>
      </c>
      <c r="D734">
        <v>0.37686077526115425</v>
      </c>
      <c r="F734">
        <v>55.822187254130604</v>
      </c>
      <c r="G734">
        <v>1.820020222446761E-3</v>
      </c>
    </row>
    <row r="735" spans="1:7">
      <c r="A735">
        <v>711</v>
      </c>
      <c r="B735">
        <v>-5.9770736447466964E-3</v>
      </c>
      <c r="C735">
        <v>-2.4081700494631934E-2</v>
      </c>
      <c r="D735">
        <v>-1.7105920435386859</v>
      </c>
      <c r="F735">
        <v>55.900865460267504</v>
      </c>
      <c r="G735">
        <v>1.8221574344023939E-3</v>
      </c>
    </row>
    <row r="736" spans="1:7">
      <c r="A736">
        <v>712</v>
      </c>
      <c r="B736">
        <v>-1.2650244793415887E-2</v>
      </c>
      <c r="C736">
        <v>-3.7025797853749501E-3</v>
      </c>
      <c r="D736">
        <v>-0.26300482903362216</v>
      </c>
      <c r="F736">
        <v>55.979543666404403</v>
      </c>
      <c r="G736">
        <v>1.831501831501825E-3</v>
      </c>
    </row>
    <row r="737" spans="1:7">
      <c r="A737">
        <v>713</v>
      </c>
      <c r="B737">
        <v>1.2195240075168309E-3</v>
      </c>
      <c r="C737">
        <v>1.0983567871851343E-3</v>
      </c>
      <c r="D737">
        <v>7.801942315263069E-2</v>
      </c>
      <c r="F737">
        <v>56.058221872541303</v>
      </c>
      <c r="G737">
        <v>1.8341892883344535E-3</v>
      </c>
    </row>
    <row r="738" spans="1:7">
      <c r="A738">
        <v>714</v>
      </c>
      <c r="B738">
        <v>-4.1703145677879773E-4</v>
      </c>
      <c r="C738">
        <v>4.1703145677879773E-4</v>
      </c>
      <c r="D738">
        <v>2.9622936803411232E-2</v>
      </c>
      <c r="F738">
        <v>56.136900078678202</v>
      </c>
      <c r="G738">
        <v>1.9131432944328175E-3</v>
      </c>
    </row>
    <row r="739" spans="1:7">
      <c r="A739">
        <v>715</v>
      </c>
      <c r="B739">
        <v>3.4227425670523069E-3</v>
      </c>
      <c r="C739">
        <v>-1.0048343083977158E-4</v>
      </c>
      <c r="D739">
        <v>-7.1376254073211454E-3</v>
      </c>
      <c r="F739">
        <v>56.215578284815102</v>
      </c>
      <c r="G739">
        <v>2.0083987584442742E-3</v>
      </c>
    </row>
    <row r="740" spans="1:7">
      <c r="A740">
        <v>716</v>
      </c>
      <c r="B740">
        <v>-2.3215020100222786E-3</v>
      </c>
      <c r="C740">
        <v>1.221917018650269E-2</v>
      </c>
      <c r="D740">
        <v>0.86796259692441169</v>
      </c>
      <c r="F740">
        <v>56.294256490952002</v>
      </c>
      <c r="G740">
        <v>2.010827532869186E-3</v>
      </c>
    </row>
    <row r="741" spans="1:7">
      <c r="A741">
        <v>717</v>
      </c>
      <c r="B741">
        <v>2.1474159655683676E-3</v>
      </c>
      <c r="C741">
        <v>1.2663615699395968E-2</v>
      </c>
      <c r="D741">
        <v>0.8995328325193267</v>
      </c>
      <c r="F741">
        <v>56.372934697088901</v>
      </c>
      <c r="G741">
        <v>2.1624543857279299E-3</v>
      </c>
    </row>
    <row r="742" spans="1:7">
      <c r="A742">
        <v>718</v>
      </c>
      <c r="B742">
        <v>8.0296999375477733E-3</v>
      </c>
      <c r="C742">
        <v>8.5850456491605061E-3</v>
      </c>
      <c r="D742">
        <v>0.60982033989434969</v>
      </c>
      <c r="F742">
        <v>56.451612903225801</v>
      </c>
      <c r="G742">
        <v>2.2200638268348172E-3</v>
      </c>
    </row>
    <row r="743" spans="1:7">
      <c r="A743">
        <v>719</v>
      </c>
      <c r="B743">
        <v>1.2482317022474623E-2</v>
      </c>
      <c r="C743">
        <v>9.8106766080985099E-3</v>
      </c>
      <c r="D743">
        <v>0.69688041138479051</v>
      </c>
      <c r="F743">
        <v>56.5302911093627</v>
      </c>
      <c r="G743">
        <v>2.269949362667889E-3</v>
      </c>
    </row>
    <row r="744" spans="1:7">
      <c r="A744">
        <v>720</v>
      </c>
      <c r="B744">
        <v>3.9996557851409006E-3</v>
      </c>
      <c r="C744">
        <v>1.4378722593237511E-2</v>
      </c>
      <c r="D744">
        <v>1.0213617792366767</v>
      </c>
      <c r="F744">
        <v>56.608969315499607</v>
      </c>
      <c r="G744">
        <v>2.2813688212928174E-3</v>
      </c>
    </row>
    <row r="745" spans="1:7">
      <c r="A745">
        <v>721</v>
      </c>
      <c r="B745">
        <v>2.3733576858208469E-2</v>
      </c>
      <c r="C745">
        <v>4.4250003926252363E-3</v>
      </c>
      <c r="D745">
        <v>0.31432043040181418</v>
      </c>
      <c r="F745">
        <v>56.687647521636507</v>
      </c>
      <c r="G745">
        <v>2.2883295194509046E-3</v>
      </c>
    </row>
    <row r="746" spans="1:7">
      <c r="A746">
        <v>722</v>
      </c>
      <c r="B746">
        <v>-9.8083156902592332E-3</v>
      </c>
      <c r="C746">
        <v>-2.6322258391957183E-3</v>
      </c>
      <c r="D746">
        <v>-0.18697452774686024</v>
      </c>
      <c r="F746">
        <v>56.766325727773406</v>
      </c>
      <c r="G746">
        <v>2.3079011675264383E-3</v>
      </c>
    </row>
    <row r="747" spans="1:7">
      <c r="A747">
        <v>723</v>
      </c>
      <c r="B747">
        <v>-1.8381411272356228E-4</v>
      </c>
      <c r="C747">
        <v>-1.0136663888362702E-2</v>
      </c>
      <c r="D747">
        <v>-0.72003622000549172</v>
      </c>
      <c r="F747">
        <v>56.845003933910306</v>
      </c>
      <c r="G747">
        <v>2.3178807947019653E-3</v>
      </c>
    </row>
    <row r="748" spans="1:7">
      <c r="A748">
        <v>724</v>
      </c>
      <c r="B748">
        <v>3.7406851182560487E-3</v>
      </c>
      <c r="C748">
        <v>-1.2000695892183177E-2</v>
      </c>
      <c r="D748">
        <v>-0.85244374310991489</v>
      </c>
      <c r="F748">
        <v>56.923682140047205</v>
      </c>
      <c r="G748">
        <v>2.3550724637679821E-3</v>
      </c>
    </row>
    <row r="749" spans="1:7">
      <c r="A749">
        <v>725</v>
      </c>
      <c r="B749">
        <v>3.0766388113296198E-3</v>
      </c>
      <c r="C749">
        <v>1.3164237101079017E-2</v>
      </c>
      <c r="D749">
        <v>0.93509340212009473</v>
      </c>
      <c r="F749">
        <v>57.002360346184105</v>
      </c>
      <c r="G749">
        <v>2.3704707077547571E-3</v>
      </c>
    </row>
    <row r="750" spans="1:7">
      <c r="A750">
        <v>726</v>
      </c>
      <c r="B750">
        <v>1.7837344574972755E-2</v>
      </c>
      <c r="C750">
        <v>2.5972179234550988E-2</v>
      </c>
      <c r="D750">
        <v>1.8448781539280015</v>
      </c>
      <c r="F750">
        <v>57.081038552321004</v>
      </c>
      <c r="G750">
        <v>2.375673107380516E-3</v>
      </c>
    </row>
    <row r="751" spans="1:7">
      <c r="A751">
        <v>727</v>
      </c>
      <c r="B751">
        <v>-1.640862370168359E-2</v>
      </c>
      <c r="C751">
        <v>8.2846864260366151E-3</v>
      </c>
      <c r="D751">
        <v>0.58848496545126505</v>
      </c>
      <c r="F751">
        <v>57.159716758457904</v>
      </c>
      <c r="G751">
        <v>2.4449877750611915E-3</v>
      </c>
    </row>
    <row r="752" spans="1:7">
      <c r="A752">
        <v>728</v>
      </c>
      <c r="B752">
        <v>-3.1073004973571862E-3</v>
      </c>
      <c r="C752">
        <v>8.4254391488289802E-3</v>
      </c>
      <c r="D752">
        <v>0.59848303380896661</v>
      </c>
      <c r="F752">
        <v>57.238394964594804</v>
      </c>
      <c r="G752">
        <v>2.462548737943715E-3</v>
      </c>
    </row>
    <row r="753" spans="1:7">
      <c r="A753">
        <v>729</v>
      </c>
      <c r="B753">
        <v>3.3239860190554383E-3</v>
      </c>
      <c r="C753">
        <v>3.5606955644214432E-3</v>
      </c>
      <c r="D753">
        <v>0.25292638712621385</v>
      </c>
      <c r="F753">
        <v>57.317073170731703</v>
      </c>
      <c r="G753">
        <v>2.4826216484608032E-3</v>
      </c>
    </row>
    <row r="754" spans="1:7">
      <c r="A754">
        <v>730</v>
      </c>
      <c r="B754">
        <v>2.1823647783391041E-3</v>
      </c>
      <c r="C754">
        <v>-1.991087043067382E-3</v>
      </c>
      <c r="D754">
        <v>-0.1414326058337638</v>
      </c>
      <c r="F754">
        <v>57.395751376868603</v>
      </c>
      <c r="G754">
        <v>2.5104602510459539E-3</v>
      </c>
    </row>
    <row r="755" spans="1:7">
      <c r="A755">
        <v>731</v>
      </c>
      <c r="B755">
        <v>-1.5229011578204066E-3</v>
      </c>
      <c r="C755">
        <v>-9.0751306362750576E-3</v>
      </c>
      <c r="D755">
        <v>-0.64463247784128519</v>
      </c>
      <c r="F755">
        <v>57.474429583005502</v>
      </c>
      <c r="G755">
        <v>2.567220645858681E-3</v>
      </c>
    </row>
    <row r="756" spans="1:7">
      <c r="A756">
        <v>732</v>
      </c>
      <c r="B756">
        <v>8.8162751153778585E-3</v>
      </c>
      <c r="C756">
        <v>-1.7446669111625512E-2</v>
      </c>
      <c r="D756">
        <v>-1.2392867926935363</v>
      </c>
      <c r="F756">
        <v>57.553107789142402</v>
      </c>
      <c r="G756">
        <v>2.6610910473292559E-3</v>
      </c>
    </row>
    <row r="757" spans="1:7">
      <c r="A757">
        <v>733</v>
      </c>
      <c r="B757">
        <v>-7.8140170559007488E-3</v>
      </c>
      <c r="C757">
        <v>2.3439017055900749E-2</v>
      </c>
      <c r="D757">
        <v>1.6649404012448743</v>
      </c>
      <c r="F757">
        <v>57.631785995279301</v>
      </c>
      <c r="G757">
        <v>2.9131870266070337E-3</v>
      </c>
    </row>
    <row r="758" spans="1:7">
      <c r="A758">
        <v>734</v>
      </c>
      <c r="B758">
        <v>-4.4301201271545465E-3</v>
      </c>
      <c r="C758">
        <v>-7.3250020470385035E-2</v>
      </c>
      <c r="D758">
        <v>-5.2031583996162318</v>
      </c>
      <c r="F758">
        <v>57.710464201416208</v>
      </c>
      <c r="G758">
        <v>3.0150753768845018E-3</v>
      </c>
    </row>
    <row r="759" spans="1:7">
      <c r="A759">
        <v>735</v>
      </c>
      <c r="B759">
        <v>-2.448037785238761E-4</v>
      </c>
      <c r="C759">
        <v>1.6527587239656455E-3</v>
      </c>
      <c r="D759">
        <v>0.1174001779373926</v>
      </c>
      <c r="F759">
        <v>57.789142407553108</v>
      </c>
      <c r="G759">
        <v>3.0165912518853588E-3</v>
      </c>
    </row>
    <row r="760" spans="1:7">
      <c r="A760">
        <v>736</v>
      </c>
      <c r="B760">
        <v>1.642054163289575E-2</v>
      </c>
      <c r="C760">
        <v>1.8929312594509581E-2</v>
      </c>
      <c r="D760">
        <v>1.344603198642166</v>
      </c>
      <c r="F760">
        <v>57.867820613690007</v>
      </c>
      <c r="G760">
        <v>3.0357142857144748E-3</v>
      </c>
    </row>
    <row r="761" spans="1:7">
      <c r="A761">
        <v>737</v>
      </c>
      <c r="B761">
        <v>6.5943558410094423E-3</v>
      </c>
      <c r="C761">
        <v>-4.5859570825651681E-3</v>
      </c>
      <c r="D761">
        <v>-0.32575364431571302</v>
      </c>
      <c r="F761">
        <v>57.946498819826907</v>
      </c>
      <c r="G761">
        <v>3.0503304524658326E-3</v>
      </c>
    </row>
    <row r="762" spans="1:7">
      <c r="A762">
        <v>738</v>
      </c>
      <c r="B762">
        <v>-5.0027625016438055E-4</v>
      </c>
      <c r="C762">
        <v>-4.0435260035615898E-3</v>
      </c>
      <c r="D762">
        <v>-0.28722321378741794</v>
      </c>
      <c r="F762">
        <v>58.025177025963806</v>
      </c>
      <c r="G762">
        <v>3.0952380952380398E-3</v>
      </c>
    </row>
    <row r="763" spans="1:7">
      <c r="A763">
        <v>739</v>
      </c>
      <c r="B763">
        <v>-4.5091848395726192E-3</v>
      </c>
      <c r="C763">
        <v>-7.5217004181036412E-3</v>
      </c>
      <c r="D763">
        <v>-0.5342878876829229</v>
      </c>
      <c r="F763">
        <v>58.103855232100706</v>
      </c>
      <c r="G763">
        <v>3.098259073472942E-3</v>
      </c>
    </row>
    <row r="764" spans="1:7">
      <c r="A764">
        <v>740</v>
      </c>
      <c r="B764">
        <v>8.1846450260252143E-4</v>
      </c>
      <c r="C764">
        <v>1.2648323486478331E-2</v>
      </c>
      <c r="D764">
        <v>0.89844658291038237</v>
      </c>
      <c r="F764">
        <v>58.182533438237606</v>
      </c>
      <c r="G764">
        <v>3.1126789790412168E-3</v>
      </c>
    </row>
    <row r="765" spans="1:7">
      <c r="A765">
        <v>741</v>
      </c>
      <c r="B765">
        <v>5.1623763159842897E-3</v>
      </c>
      <c r="C765">
        <v>-6.0714672250751492E-3</v>
      </c>
      <c r="D765">
        <v>-0.43127367729428245</v>
      </c>
      <c r="F765">
        <v>58.261211644374505</v>
      </c>
      <c r="G765">
        <v>3.1746031746031633E-3</v>
      </c>
    </row>
    <row r="766" spans="1:7">
      <c r="A766">
        <v>742</v>
      </c>
      <c r="B766">
        <v>1.0143558353836353E-2</v>
      </c>
      <c r="C766">
        <v>8.3749601646822477E-3</v>
      </c>
      <c r="D766">
        <v>0.59489736722920983</v>
      </c>
      <c r="F766">
        <v>58.339889850511405</v>
      </c>
      <c r="G766">
        <v>3.1746031746031633E-3</v>
      </c>
    </row>
    <row r="767" spans="1:7">
      <c r="A767">
        <v>743</v>
      </c>
      <c r="B767">
        <v>9.1431960531038105E-3</v>
      </c>
      <c r="C767">
        <v>-1.4668057931556835E-2</v>
      </c>
      <c r="D767">
        <v>-1.0419140956212249</v>
      </c>
      <c r="F767">
        <v>58.418568056648304</v>
      </c>
      <c r="G767">
        <v>3.1808172253486866E-3</v>
      </c>
    </row>
    <row r="768" spans="1:7">
      <c r="A768">
        <v>744</v>
      </c>
      <c r="B768">
        <v>-3.1314657907479087E-4</v>
      </c>
      <c r="C768">
        <v>-7.7248512287439843E-3</v>
      </c>
      <c r="D768">
        <v>-0.5487182706368704</v>
      </c>
      <c r="F768">
        <v>58.497246262785204</v>
      </c>
      <c r="G768">
        <v>3.305364861428961E-3</v>
      </c>
    </row>
    <row r="769" spans="1:7">
      <c r="A769">
        <v>745</v>
      </c>
      <c r="B769">
        <v>2.1147366844470643E-2</v>
      </c>
      <c r="C769">
        <v>-2.0416105418510837E-2</v>
      </c>
      <c r="D769">
        <v>-1.4502143441546638</v>
      </c>
      <c r="F769">
        <v>58.575924468922103</v>
      </c>
      <c r="G769">
        <v>3.3222591362125353E-3</v>
      </c>
    </row>
    <row r="770" spans="1:7">
      <c r="A770">
        <v>746</v>
      </c>
      <c r="B770">
        <v>1.3061851225015984E-2</v>
      </c>
      <c r="C770">
        <v>-1.1230349393514159E-2</v>
      </c>
      <c r="D770">
        <v>-0.7977238286385574</v>
      </c>
      <c r="F770">
        <v>58.654602675059003</v>
      </c>
      <c r="G770">
        <v>3.369272237196741E-3</v>
      </c>
    </row>
    <row r="771" spans="1:7">
      <c r="A771">
        <v>747</v>
      </c>
      <c r="B771">
        <v>-2.3629328691512252E-2</v>
      </c>
      <c r="C771">
        <v>4.585131781702622E-3</v>
      </c>
      <c r="D771">
        <v>0.32569502083564311</v>
      </c>
      <c r="F771">
        <v>58.733280881195903</v>
      </c>
      <c r="G771">
        <v>3.3777071329226249E-3</v>
      </c>
    </row>
    <row r="772" spans="1:7">
      <c r="A772">
        <v>748</v>
      </c>
      <c r="B772">
        <v>1.0466518774112398E-2</v>
      </c>
      <c r="C772">
        <v>2.603255012719121E-2</v>
      </c>
      <c r="D772">
        <v>1.8491664710522306</v>
      </c>
      <c r="F772">
        <v>58.811959087332809</v>
      </c>
      <c r="G772">
        <v>3.5419126328217754E-3</v>
      </c>
    </row>
    <row r="773" spans="1:7">
      <c r="A773">
        <v>749</v>
      </c>
      <c r="B773">
        <v>-1.3661498254918327E-2</v>
      </c>
      <c r="C773">
        <v>-4.6200373940761576E-3</v>
      </c>
      <c r="D773">
        <v>-0.32817446628902069</v>
      </c>
      <c r="F773">
        <v>58.890637293469709</v>
      </c>
      <c r="G773">
        <v>3.597122302158251E-3</v>
      </c>
    </row>
    <row r="774" spans="1:7">
      <c r="A774">
        <v>750</v>
      </c>
      <c r="B774">
        <v>1.0496323485268607E-2</v>
      </c>
      <c r="C774">
        <v>1.7312770840172825E-2</v>
      </c>
      <c r="D774">
        <v>1.2297756156135953</v>
      </c>
      <c r="F774">
        <v>58.969315499606608</v>
      </c>
      <c r="G774">
        <v>3.6275695284160303E-3</v>
      </c>
    </row>
    <row r="775" spans="1:7">
      <c r="A775">
        <v>751</v>
      </c>
      <c r="B775">
        <v>-1.8417130981999489E-2</v>
      </c>
      <c r="C775">
        <v>-3.2740454885886693E-3</v>
      </c>
      <c r="D775">
        <v>-0.23256481261412293</v>
      </c>
      <c r="F775">
        <v>59.047993705743508</v>
      </c>
      <c r="G775">
        <v>3.651634106262458E-3</v>
      </c>
    </row>
    <row r="776" spans="1:7">
      <c r="A776">
        <v>752</v>
      </c>
      <c r="B776">
        <v>-6.7499151729956E-3</v>
      </c>
      <c r="C776">
        <v>-5.4935489999709177E-4</v>
      </c>
      <c r="D776">
        <v>-3.9022249330917878E-2</v>
      </c>
      <c r="F776">
        <v>59.126671911880408</v>
      </c>
      <c r="G776">
        <v>3.6936715094804118E-3</v>
      </c>
    </row>
    <row r="777" spans="1:7">
      <c r="A777">
        <v>753</v>
      </c>
      <c r="B777">
        <v>-8.0261572469916102E-3</v>
      </c>
      <c r="C777">
        <v>-6.7167409910523675E-3</v>
      </c>
      <c r="D777">
        <v>-0.4771093179389671</v>
      </c>
      <c r="F777">
        <v>59.205350118017307</v>
      </c>
      <c r="G777">
        <v>3.7037037037037646E-3</v>
      </c>
    </row>
    <row r="778" spans="1:7">
      <c r="A778">
        <v>754</v>
      </c>
      <c r="B778">
        <v>5.8527899583328607E-3</v>
      </c>
      <c r="C778">
        <v>7.261964140027854E-3</v>
      </c>
      <c r="D778">
        <v>0.51583807718080188</v>
      </c>
      <c r="F778">
        <v>59.284028324154207</v>
      </c>
      <c r="G778">
        <v>3.7484381507706388E-3</v>
      </c>
    </row>
    <row r="779" spans="1:7">
      <c r="A779">
        <v>755</v>
      </c>
      <c r="B779">
        <v>-4.1371810071802835E-3</v>
      </c>
      <c r="C779">
        <v>-2.1940519897556316E-2</v>
      </c>
      <c r="D779">
        <v>-1.5584978633974864</v>
      </c>
      <c r="F779">
        <v>59.362706530291106</v>
      </c>
      <c r="G779">
        <v>3.7535879885184364E-3</v>
      </c>
    </row>
    <row r="780" spans="1:7">
      <c r="A780">
        <v>756</v>
      </c>
      <c r="B780">
        <v>8.4769662642535679E-4</v>
      </c>
      <c r="C780">
        <v>1.0636243800633891E-2</v>
      </c>
      <c r="D780">
        <v>0.75552280963537866</v>
      </c>
      <c r="F780">
        <v>59.441384736428006</v>
      </c>
      <c r="G780">
        <v>3.7751677852349008E-3</v>
      </c>
    </row>
    <row r="781" spans="1:7">
      <c r="A781">
        <v>757</v>
      </c>
      <c r="B781">
        <v>-1.4419060074857572E-2</v>
      </c>
      <c r="C781">
        <v>-4.9369138825592664E-3</v>
      </c>
      <c r="D781">
        <v>-0.35068310931879804</v>
      </c>
      <c r="F781">
        <v>59.520062942564905</v>
      </c>
      <c r="G781">
        <v>3.8664323374342224E-3</v>
      </c>
    </row>
    <row r="782" spans="1:7">
      <c r="A782">
        <v>758</v>
      </c>
      <c r="B782">
        <v>3.4662905038691191E-3</v>
      </c>
      <c r="C782">
        <v>-7.8461083034486404E-3</v>
      </c>
      <c r="D782">
        <v>-0.55733150736651071</v>
      </c>
      <c r="F782">
        <v>59.598741148701805</v>
      </c>
      <c r="G782">
        <v>3.8837967997513712E-3</v>
      </c>
    </row>
    <row r="783" spans="1:7">
      <c r="A783">
        <v>759</v>
      </c>
      <c r="B783">
        <v>2.0904805720894401E-3</v>
      </c>
      <c r="C783">
        <v>-1.4547227976933811E-2</v>
      </c>
      <c r="D783">
        <v>-1.0333311984522582</v>
      </c>
      <c r="F783">
        <v>59.677419354838705</v>
      </c>
      <c r="G783">
        <v>3.8865697423347001E-3</v>
      </c>
    </row>
    <row r="784" spans="1:7">
      <c r="A784">
        <v>760</v>
      </c>
      <c r="B784">
        <v>-2.6380717670578258E-3</v>
      </c>
      <c r="C784">
        <v>-3.8933823408829338E-3</v>
      </c>
      <c r="D784">
        <v>-0.27655808011784522</v>
      </c>
      <c r="F784">
        <v>59.756097560975604</v>
      </c>
      <c r="G784">
        <v>3.9269585705870025E-3</v>
      </c>
    </row>
    <row r="785" spans="1:7">
      <c r="A785">
        <v>761</v>
      </c>
      <c r="B785">
        <v>-9.296097387309115E-3</v>
      </c>
      <c r="C785">
        <v>3.3162579887100856E-3</v>
      </c>
      <c r="D785">
        <v>0.23556328719699829</v>
      </c>
      <c r="F785">
        <v>59.834775767112504</v>
      </c>
      <c r="G785">
        <v>3.9377830281550619E-3</v>
      </c>
    </row>
    <row r="786" spans="1:7">
      <c r="A786">
        <v>762</v>
      </c>
      <c r="B786">
        <v>7.2420632681055039E-3</v>
      </c>
      <c r="C786">
        <v>4.1628097230815833E-3</v>
      </c>
      <c r="D786">
        <v>0.2956962774558281</v>
      </c>
      <c r="F786">
        <v>59.91345397324941</v>
      </c>
      <c r="G786">
        <v>3.9761431411531323E-3</v>
      </c>
    </row>
    <row r="787" spans="1:7">
      <c r="A787">
        <v>763</v>
      </c>
      <c r="B787">
        <v>7.7499933636273593E-3</v>
      </c>
      <c r="C787">
        <v>7.6913121285644443E-3</v>
      </c>
      <c r="D787">
        <v>0.54633589245193459</v>
      </c>
      <c r="F787">
        <v>59.99213217938631</v>
      </c>
      <c r="G787">
        <v>4.0847587439367672E-3</v>
      </c>
    </row>
    <row r="788" spans="1:7">
      <c r="A788">
        <v>764</v>
      </c>
      <c r="B788">
        <v>1.3397328743929352E-2</v>
      </c>
      <c r="C788">
        <v>-1.1815606424070039E-2</v>
      </c>
      <c r="D788">
        <v>-0.8392963089589206</v>
      </c>
      <c r="F788">
        <v>60.07081038552321</v>
      </c>
      <c r="G788">
        <v>4.1983731304118255E-3</v>
      </c>
    </row>
    <row r="789" spans="1:7">
      <c r="A789">
        <v>765</v>
      </c>
      <c r="B789">
        <v>-5.3344686387459825E-3</v>
      </c>
      <c r="C789">
        <v>-2.1849665401260765E-2</v>
      </c>
      <c r="D789">
        <v>-1.5520442087430932</v>
      </c>
      <c r="F789">
        <v>60.149488591660109</v>
      </c>
      <c r="G789">
        <v>4.2122999157538921E-3</v>
      </c>
    </row>
    <row r="790" spans="1:7">
      <c r="A790">
        <v>766</v>
      </c>
      <c r="B790">
        <v>-2.4560603798128786E-3</v>
      </c>
      <c r="C790">
        <v>-4.504890384193945E-3</v>
      </c>
      <c r="D790">
        <v>-0.31999524493437881</v>
      </c>
      <c r="F790">
        <v>60.228166797797009</v>
      </c>
      <c r="G790">
        <v>4.2183622828784184E-3</v>
      </c>
    </row>
    <row r="791" spans="1:7">
      <c r="A791">
        <v>767</v>
      </c>
      <c r="B791">
        <v>-2.8485004041751945E-3</v>
      </c>
      <c r="C791">
        <v>2.1174918108186194E-2</v>
      </c>
      <c r="D791">
        <v>1.5041149791942947</v>
      </c>
      <c r="F791">
        <v>60.306845003933908</v>
      </c>
      <c r="G791">
        <v>4.2380689146856998E-3</v>
      </c>
    </row>
    <row r="792" spans="1:7">
      <c r="A792">
        <v>768</v>
      </c>
      <c r="B792">
        <v>4.537280624273228E-3</v>
      </c>
      <c r="C792">
        <v>9.3102215667872287E-3</v>
      </c>
      <c r="D792">
        <v>0.66133165883690748</v>
      </c>
      <c r="F792">
        <v>60.385523210070808</v>
      </c>
      <c r="G792">
        <v>4.2401628222523691E-3</v>
      </c>
    </row>
    <row r="793" spans="1:7">
      <c r="A793">
        <v>769</v>
      </c>
      <c r="B793">
        <v>1.2400490609399092E-2</v>
      </c>
      <c r="C793">
        <v>1.6454333556516133E-2</v>
      </c>
      <c r="D793">
        <v>1.1687983608043915</v>
      </c>
      <c r="F793">
        <v>60.464201416207707</v>
      </c>
      <c r="G793">
        <v>4.3586550435865679E-3</v>
      </c>
    </row>
    <row r="794" spans="1:7">
      <c r="A794">
        <v>770</v>
      </c>
      <c r="B794">
        <v>1.2528909516264895E-2</v>
      </c>
      <c r="C794">
        <v>-1.6659656642701581E-2</v>
      </c>
      <c r="D794">
        <v>-1.1833830467015491</v>
      </c>
      <c r="F794">
        <v>60.542879622344607</v>
      </c>
      <c r="G794">
        <v>4.3589743589742547E-3</v>
      </c>
    </row>
    <row r="795" spans="1:7">
      <c r="A795">
        <v>771</v>
      </c>
      <c r="B795">
        <v>1.5442599188135068E-2</v>
      </c>
      <c r="C795">
        <v>8.0868125765707309E-3</v>
      </c>
      <c r="D795">
        <v>0.57442942013808573</v>
      </c>
      <c r="F795">
        <v>60.621557828481507</v>
      </c>
      <c r="G795">
        <v>4.3775649794801641E-3</v>
      </c>
    </row>
    <row r="796" spans="1:7">
      <c r="A796">
        <v>772</v>
      </c>
      <c r="B796">
        <v>-2.8401226767352395E-2</v>
      </c>
      <c r="C796">
        <v>4.1859801305810691E-3</v>
      </c>
      <c r="D796">
        <v>0.29734213775223883</v>
      </c>
      <c r="F796">
        <v>60.700236034618406</v>
      </c>
      <c r="G796">
        <v>4.4117647058823373E-3</v>
      </c>
    </row>
    <row r="797" spans="1:7">
      <c r="A797">
        <v>773</v>
      </c>
      <c r="B797">
        <v>-4.8000713127844142E-3</v>
      </c>
      <c r="C797">
        <v>-2.1400802049660952E-2</v>
      </c>
      <c r="D797">
        <v>-1.5201601614328168</v>
      </c>
      <c r="F797">
        <v>60.778914240755306</v>
      </c>
      <c r="G797">
        <v>4.4254104211278733E-3</v>
      </c>
    </row>
    <row r="798" spans="1:7">
      <c r="A798">
        <v>774</v>
      </c>
      <c r="B798">
        <v>6.986766667003107E-5</v>
      </c>
      <c r="C798">
        <v>3.1833520941837577E-2</v>
      </c>
      <c r="D798">
        <v>2.261226014876645</v>
      </c>
      <c r="F798">
        <v>60.857592446892205</v>
      </c>
      <c r="G798">
        <v>4.4604316546763556E-3</v>
      </c>
    </row>
    <row r="799" spans="1:7">
      <c r="A799">
        <v>775</v>
      </c>
      <c r="B799">
        <v>3.3267318970074287E-3</v>
      </c>
      <c r="C799">
        <v>-3.4751312902594075E-2</v>
      </c>
      <c r="D799">
        <v>-2.4684851207642788</v>
      </c>
      <c r="F799">
        <v>60.936270653029105</v>
      </c>
      <c r="G799">
        <v>4.4796691936594968E-3</v>
      </c>
    </row>
    <row r="800" spans="1:7">
      <c r="A800">
        <v>776</v>
      </c>
      <c r="B800">
        <v>2.153565239027326E-4</v>
      </c>
      <c r="C800">
        <v>9.1238505245554106E-3</v>
      </c>
      <c r="D800">
        <v>0.64809319081182659</v>
      </c>
      <c r="F800">
        <v>61.014948859166005</v>
      </c>
      <c r="G800">
        <v>4.484304932735439E-3</v>
      </c>
    </row>
    <row r="801" spans="1:7">
      <c r="A801">
        <v>777</v>
      </c>
      <c r="B801">
        <v>3.9540334349624272E-3</v>
      </c>
      <c r="C801">
        <v>-1.5450288442800778E-2</v>
      </c>
      <c r="D801">
        <v>-1.0974781654860322</v>
      </c>
      <c r="F801">
        <v>61.093627065302911</v>
      </c>
      <c r="G801">
        <v>4.5112781954887993E-3</v>
      </c>
    </row>
    <row r="802" spans="1:7">
      <c r="A802">
        <v>778</v>
      </c>
      <c r="B802">
        <v>-9.0619045169332696E-3</v>
      </c>
      <c r="C802">
        <v>8.713654473402152E-3</v>
      </c>
      <c r="D802">
        <v>0.6189557924146426</v>
      </c>
      <c r="F802">
        <v>61.172305271439811</v>
      </c>
      <c r="G802">
        <v>4.5435770342834303E-3</v>
      </c>
    </row>
    <row r="803" spans="1:7">
      <c r="A803">
        <v>779</v>
      </c>
      <c r="B803">
        <v>2.885466920827432E-4</v>
      </c>
      <c r="C803">
        <v>1.2810382399018145E-3</v>
      </c>
      <c r="D803">
        <v>9.0995809084716342E-2</v>
      </c>
      <c r="F803">
        <v>61.25098347757671</v>
      </c>
      <c r="G803">
        <v>4.5662100456620447E-3</v>
      </c>
    </row>
    <row r="804" spans="1:7">
      <c r="A804">
        <v>780</v>
      </c>
      <c r="B804">
        <v>-3.1772306396961958E-3</v>
      </c>
      <c r="C804">
        <v>-1.4132109548821402E-2</v>
      </c>
      <c r="D804">
        <v>-1.0038441495449908</v>
      </c>
      <c r="F804">
        <v>61.32966168371361</v>
      </c>
      <c r="G804">
        <v>4.5668233713902495E-3</v>
      </c>
    </row>
    <row r="805" spans="1:7">
      <c r="A805">
        <v>781</v>
      </c>
      <c r="B805">
        <v>-2.934441317562268E-3</v>
      </c>
      <c r="C805">
        <v>-3.197393122907895E-3</v>
      </c>
      <c r="D805">
        <v>-0.22711997590580252</v>
      </c>
      <c r="F805">
        <v>61.40833988985051</v>
      </c>
      <c r="G805">
        <v>4.6354825115886289E-3</v>
      </c>
    </row>
    <row r="806" spans="1:7">
      <c r="A806">
        <v>782</v>
      </c>
      <c r="B806">
        <v>-7.6656383132969758E-3</v>
      </c>
      <c r="C806">
        <v>-1.5462481487035716E-2</v>
      </c>
      <c r="D806">
        <v>-1.0983442722819141</v>
      </c>
      <c r="F806">
        <v>61.487018095987409</v>
      </c>
      <c r="G806">
        <v>4.7068891741550711E-3</v>
      </c>
    </row>
    <row r="807" spans="1:7">
      <c r="A807">
        <v>783</v>
      </c>
      <c r="B807">
        <v>6.907183795943901E-3</v>
      </c>
      <c r="C807">
        <v>-1.5158008878452197E-2</v>
      </c>
      <c r="D807">
        <v>-1.0767167123081269</v>
      </c>
      <c r="F807">
        <v>61.565696302124309</v>
      </c>
      <c r="G807">
        <v>4.7210300429183505E-3</v>
      </c>
    </row>
    <row r="808" spans="1:7">
      <c r="A808">
        <v>784</v>
      </c>
      <c r="B808">
        <v>-2.0900412897962507E-3</v>
      </c>
      <c r="C808">
        <v>7.0651656679057914E-3</v>
      </c>
      <c r="D808">
        <v>0.5018589189952074</v>
      </c>
      <c r="F808">
        <v>61.644374508261208</v>
      </c>
      <c r="G808">
        <v>4.7246419607265278E-3</v>
      </c>
    </row>
    <row r="809" spans="1:7">
      <c r="A809">
        <v>785</v>
      </c>
      <c r="B809">
        <v>-1.7220871717452103E-5</v>
      </c>
      <c r="C809">
        <v>-6.8997751757134494E-3</v>
      </c>
      <c r="D809">
        <v>-0.49011075942963883</v>
      </c>
      <c r="F809">
        <v>61.723052714398108</v>
      </c>
      <c r="G809">
        <v>4.761904761904745E-3</v>
      </c>
    </row>
    <row r="810" spans="1:7">
      <c r="A810">
        <v>786</v>
      </c>
      <c r="B810">
        <v>1.2902635106125266E-2</v>
      </c>
      <c r="C810">
        <v>-1.1748471874468086E-2</v>
      </c>
      <c r="D810">
        <v>-0.83452754994120704</v>
      </c>
      <c r="F810">
        <v>61.801730920535007</v>
      </c>
      <c r="G810">
        <v>4.761904761904745E-3</v>
      </c>
    </row>
    <row r="811" spans="1:7">
      <c r="A811">
        <v>787</v>
      </c>
      <c r="B811">
        <v>-1.6728423860652965E-2</v>
      </c>
      <c r="C811">
        <v>1.6728423860652965E-2</v>
      </c>
      <c r="D811">
        <v>1.1882677788204521</v>
      </c>
      <c r="F811">
        <v>61.880409126671907</v>
      </c>
      <c r="G811">
        <v>4.7952784950200389E-3</v>
      </c>
    </row>
    <row r="812" spans="1:7">
      <c r="A812">
        <v>788</v>
      </c>
      <c r="B812">
        <v>6.2116074958805771E-3</v>
      </c>
      <c r="C812">
        <v>9.2887739286072815E-4</v>
      </c>
      <c r="D812">
        <v>6.5980817177122078E-2</v>
      </c>
      <c r="F812">
        <v>61.959087332808807</v>
      </c>
      <c r="G812">
        <v>4.8409405255880333E-3</v>
      </c>
    </row>
    <row r="813" spans="1:7">
      <c r="A813">
        <v>789</v>
      </c>
      <c r="B813">
        <v>-1.2335248631412891E-3</v>
      </c>
      <c r="C813">
        <v>2.8968648498345021E-3</v>
      </c>
      <c r="D813">
        <v>0.20577259336143602</v>
      </c>
      <c r="F813">
        <v>62.037765538945706</v>
      </c>
      <c r="G813">
        <v>4.8622366288493257E-3</v>
      </c>
    </row>
    <row r="814" spans="1:7">
      <c r="A814">
        <v>790</v>
      </c>
      <c r="B814">
        <v>2.373393069058058E-3</v>
      </c>
      <c r="C814">
        <v>-6.5145227692402687E-3</v>
      </c>
      <c r="D814">
        <v>-0.46274517943606425</v>
      </c>
      <c r="F814">
        <v>62.116443745082606</v>
      </c>
      <c r="G814">
        <v>4.9079754601226711E-3</v>
      </c>
    </row>
    <row r="815" spans="1:7">
      <c r="A815">
        <v>791</v>
      </c>
      <c r="B815">
        <v>1.3634803492438083E-2</v>
      </c>
      <c r="C815">
        <v>-2.6390322707483004E-2</v>
      </c>
      <c r="D815">
        <v>-1.8745800804183912</v>
      </c>
      <c r="F815">
        <v>62.195121951219512</v>
      </c>
      <c r="G815">
        <v>4.9751243781095411E-3</v>
      </c>
    </row>
    <row r="816" spans="1:7">
      <c r="A816">
        <v>792</v>
      </c>
      <c r="B816">
        <v>-1.0866159596488768E-3</v>
      </c>
      <c r="C816">
        <v>-1.6857258537888963E-3</v>
      </c>
      <c r="D816">
        <v>-0.11974192743247208</v>
      </c>
      <c r="F816">
        <v>62.273800157356412</v>
      </c>
      <c r="G816">
        <v>5.0479555779909813E-3</v>
      </c>
    </row>
    <row r="817" spans="1:7">
      <c r="A817">
        <v>793</v>
      </c>
      <c r="B817">
        <v>4.177892521268896E-3</v>
      </c>
      <c r="C817">
        <v>-8.4000425699858501E-3</v>
      </c>
      <c r="D817">
        <v>-0.59667904219666978</v>
      </c>
      <c r="F817">
        <v>62.352478363493312</v>
      </c>
      <c r="G817">
        <v>5.0547598989048037E-3</v>
      </c>
    </row>
    <row r="818" spans="1:7">
      <c r="A818">
        <v>794</v>
      </c>
      <c r="B818">
        <v>-8.0099329438223198E-3</v>
      </c>
      <c r="C818">
        <v>-2.2761487019508399E-3</v>
      </c>
      <c r="D818">
        <v>-0.16168135054814467</v>
      </c>
      <c r="F818">
        <v>62.431156569630211</v>
      </c>
      <c r="G818">
        <v>5.098919029165927E-3</v>
      </c>
    </row>
    <row r="819" spans="1:7">
      <c r="A819">
        <v>795</v>
      </c>
      <c r="B819">
        <v>5.6918615203537725E-3</v>
      </c>
      <c r="C819">
        <v>1.7563250081436632E-3</v>
      </c>
      <c r="D819">
        <v>0.12475678723220858</v>
      </c>
      <c r="F819">
        <v>62.509834775767111</v>
      </c>
      <c r="G819">
        <v>5.2382140184585868E-3</v>
      </c>
    </row>
    <row r="820" spans="1:7">
      <c r="A820">
        <v>796</v>
      </c>
      <c r="B820">
        <v>2.1309280680090717E-3</v>
      </c>
      <c r="C820">
        <v>-1.2862947930254661E-2</v>
      </c>
      <c r="D820">
        <v>-0.9136919708328235</v>
      </c>
      <c r="F820">
        <v>62.58851298190401</v>
      </c>
      <c r="G820">
        <v>5.3181386514717932E-3</v>
      </c>
    </row>
    <row r="821" spans="1:7">
      <c r="A821">
        <v>797</v>
      </c>
      <c r="B821">
        <v>1.9302127121191427E-2</v>
      </c>
      <c r="C821">
        <v>4.8120461071548756E-3</v>
      </c>
      <c r="D821">
        <v>0.3418133941942893</v>
      </c>
      <c r="F821">
        <v>62.66719118804091</v>
      </c>
      <c r="G821">
        <v>5.3235053235054508E-3</v>
      </c>
    </row>
    <row r="822" spans="1:7">
      <c r="A822">
        <v>798</v>
      </c>
      <c r="B822">
        <v>3.4875771308486999E-3</v>
      </c>
      <c r="C822">
        <v>-3.9794610462445968E-3</v>
      </c>
      <c r="D822">
        <v>-0.28267249668666655</v>
      </c>
      <c r="F822">
        <v>62.745869394177809</v>
      </c>
      <c r="G822">
        <v>5.418292154312887E-3</v>
      </c>
    </row>
    <row r="823" spans="1:7">
      <c r="A823">
        <v>799</v>
      </c>
      <c r="B823">
        <v>-1.7828331235988228E-2</v>
      </c>
      <c r="C823">
        <v>-2.4126326194335058E-3</v>
      </c>
      <c r="D823">
        <v>-0.17137619345879718</v>
      </c>
      <c r="F823">
        <v>62.824547600314709</v>
      </c>
      <c r="G823">
        <v>5.4347826086955653E-3</v>
      </c>
    </row>
    <row r="824" spans="1:7">
      <c r="A824">
        <v>800</v>
      </c>
      <c r="B824">
        <v>5.2916662961512897E-3</v>
      </c>
      <c r="C824">
        <v>9.3782603542154151E-3</v>
      </c>
      <c r="D824">
        <v>0.66616464845292811</v>
      </c>
      <c r="F824">
        <v>62.903225806451609</v>
      </c>
      <c r="G824">
        <v>5.4669703872436415E-3</v>
      </c>
    </row>
    <row r="825" spans="1:7">
      <c r="A825">
        <v>801</v>
      </c>
      <c r="B825">
        <v>1.7586773841191672E-2</v>
      </c>
      <c r="C825">
        <v>-3.0341030953673354E-3</v>
      </c>
      <c r="D825">
        <v>-0.21552101835036083</v>
      </c>
      <c r="F825">
        <v>62.981904012588508</v>
      </c>
      <c r="G825">
        <v>5.5544914767284848E-3</v>
      </c>
    </row>
    <row r="826" spans="1:7">
      <c r="A826">
        <v>802</v>
      </c>
      <c r="B826">
        <v>8.7102967123694114E-2</v>
      </c>
      <c r="C826">
        <v>-2.2490291067355977E-2</v>
      </c>
      <c r="D826">
        <v>-1.5975496815627315</v>
      </c>
      <c r="F826">
        <v>63.060582218725408</v>
      </c>
      <c r="G826">
        <v>5.5876685934488357E-3</v>
      </c>
    </row>
    <row r="827" spans="1:7">
      <c r="A827">
        <v>803</v>
      </c>
      <c r="B827">
        <v>-5.6558273167769315E-3</v>
      </c>
      <c r="C827">
        <v>7.0662645523199476E-3</v>
      </c>
      <c r="D827">
        <v>0.50193697589721242</v>
      </c>
      <c r="F827">
        <v>63.139260424862307</v>
      </c>
      <c r="G827">
        <v>5.5977608956416791E-3</v>
      </c>
    </row>
    <row r="828" spans="1:7">
      <c r="A828">
        <v>804</v>
      </c>
      <c r="B828">
        <v>1.4042858431712426E-2</v>
      </c>
      <c r="C828">
        <v>1.2191988682454477E-2</v>
      </c>
      <c r="D828">
        <v>0.86603181697111686</v>
      </c>
      <c r="F828">
        <v>63.217938630999207</v>
      </c>
      <c r="G828">
        <v>5.6571751838581097E-3</v>
      </c>
    </row>
    <row r="829" spans="1:7">
      <c r="A829">
        <v>805</v>
      </c>
      <c r="B829">
        <v>2.7875032884913751E-2</v>
      </c>
      <c r="C829">
        <v>-5.6815799535285573E-3</v>
      </c>
      <c r="D829">
        <v>-0.40357886958195854</v>
      </c>
      <c r="F829">
        <v>63.296616837136114</v>
      </c>
      <c r="G829">
        <v>5.6627516778522402E-3</v>
      </c>
    </row>
    <row r="830" spans="1:7">
      <c r="A830">
        <v>806</v>
      </c>
      <c r="B830">
        <v>2.788061297055244E-2</v>
      </c>
      <c r="C830">
        <v>1.8280139576516453E-3</v>
      </c>
      <c r="D830">
        <v>0.12984905829775631</v>
      </c>
      <c r="F830">
        <v>63.375295043273013</v>
      </c>
      <c r="G830">
        <v>5.6902002107481753E-3</v>
      </c>
    </row>
    <row r="831" spans="1:7">
      <c r="A831">
        <v>807</v>
      </c>
      <c r="B831">
        <v>2.4058221485450535E-2</v>
      </c>
      <c r="C831">
        <v>-4.4465710000136417E-3</v>
      </c>
      <c r="D831">
        <v>-0.31585265232198662</v>
      </c>
      <c r="F831">
        <v>63.453973249409913</v>
      </c>
      <c r="G831">
        <v>5.697482080500027E-3</v>
      </c>
    </row>
    <row r="832" spans="1:7">
      <c r="A832">
        <v>808</v>
      </c>
      <c r="B832">
        <v>5.9089735629733273E-3</v>
      </c>
      <c r="C832">
        <v>-1.6475736291119376E-2</v>
      </c>
      <c r="D832">
        <v>-1.1703186582406311</v>
      </c>
      <c r="F832">
        <v>63.532651455546812</v>
      </c>
      <c r="G832">
        <v>5.7105205359102573E-3</v>
      </c>
    </row>
    <row r="833" spans="1:7">
      <c r="A833">
        <v>809</v>
      </c>
      <c r="B833">
        <v>-6.6703794455120645E-4</v>
      </c>
      <c r="C833">
        <v>2.8293961537890653E-4</v>
      </c>
      <c r="D833">
        <v>2.0098009896640855E-2</v>
      </c>
      <c r="F833">
        <v>63.611329661683712</v>
      </c>
      <c r="G833">
        <v>5.7260650480990272E-3</v>
      </c>
    </row>
    <row r="834" spans="1:7">
      <c r="A834">
        <v>810</v>
      </c>
      <c r="B834">
        <v>-3.924963023202227E-2</v>
      </c>
      <c r="C834">
        <v>-9.347015652126367E-4</v>
      </c>
      <c r="D834">
        <v>-6.6394524792478954E-2</v>
      </c>
      <c r="F834">
        <v>63.690007867820611</v>
      </c>
      <c r="G834">
        <v>5.7692307692307487E-3</v>
      </c>
    </row>
    <row r="835" spans="1:7">
      <c r="A835">
        <v>811</v>
      </c>
      <c r="B835">
        <v>-2.0794060299419381E-2</v>
      </c>
      <c r="C835">
        <v>8.7743917508854019E-3</v>
      </c>
      <c r="D835">
        <v>0.62327013490188554</v>
      </c>
      <c r="F835">
        <v>63.768686073957511</v>
      </c>
      <c r="G835">
        <v>5.8621386699009292E-3</v>
      </c>
    </row>
    <row r="836" spans="1:7">
      <c r="A836">
        <v>812</v>
      </c>
      <c r="B836">
        <v>-2.2299675185645709E-2</v>
      </c>
      <c r="C836">
        <v>8.6477980525398145E-3</v>
      </c>
      <c r="D836">
        <v>0.61427782253588925</v>
      </c>
      <c r="F836">
        <v>63.847364280094411</v>
      </c>
      <c r="G836">
        <v>5.8673469387755528E-3</v>
      </c>
    </row>
    <row r="837" spans="1:7">
      <c r="A837">
        <v>813</v>
      </c>
      <c r="B837">
        <v>1.3568559439013793E-2</v>
      </c>
      <c r="C837">
        <v>-4.2184856769322585E-2</v>
      </c>
      <c r="D837">
        <v>-2.9965109965348069</v>
      </c>
      <c r="F837">
        <v>63.92604248623131</v>
      </c>
      <c r="G837">
        <v>5.9311981020166993E-3</v>
      </c>
    </row>
    <row r="838" spans="1:7">
      <c r="A838">
        <v>814</v>
      </c>
      <c r="B838">
        <v>-9.1217522404737981E-4</v>
      </c>
      <c r="C838">
        <v>-4.1225469981748522E-3</v>
      </c>
      <c r="D838">
        <v>-0.2928363009814926</v>
      </c>
      <c r="F838">
        <v>64.00472069236821</v>
      </c>
      <c r="G838">
        <v>5.9368664929047021E-3</v>
      </c>
    </row>
    <row r="839" spans="1:7">
      <c r="A839">
        <v>815</v>
      </c>
      <c r="B839">
        <v>-1.7950184826322307E-2</v>
      </c>
      <c r="C839">
        <v>-9.2411679857026981E-3</v>
      </c>
      <c r="D839">
        <v>-0.65642658552585198</v>
      </c>
      <c r="F839">
        <v>64.083398898505123</v>
      </c>
      <c r="G839">
        <v>5.990415335463295E-3</v>
      </c>
    </row>
    <row r="840" spans="1:7">
      <c r="A840">
        <v>816</v>
      </c>
      <c r="B840">
        <v>-3.4177593499692383E-3</v>
      </c>
      <c r="C840">
        <v>7.6579221722216078E-3</v>
      </c>
      <c r="D840">
        <v>0.54396410838017062</v>
      </c>
      <c r="F840">
        <v>64.162077104642023</v>
      </c>
      <c r="G840">
        <v>6.1199510403917579E-3</v>
      </c>
    </row>
    <row r="841" spans="1:7">
      <c r="A841">
        <v>817</v>
      </c>
      <c r="B841">
        <v>1.2810369481414206E-3</v>
      </c>
      <c r="C841">
        <v>-6.3434736676824064E-3</v>
      </c>
      <c r="D841">
        <v>-0.45059507266746029</v>
      </c>
      <c r="F841">
        <v>64.240755310778923</v>
      </c>
      <c r="G841">
        <v>6.1360765204836465E-3</v>
      </c>
    </row>
    <row r="842" spans="1:7">
      <c r="A842">
        <v>818</v>
      </c>
      <c r="B842">
        <v>2.3201351446076792E-2</v>
      </c>
      <c r="C842">
        <v>2.1580030782414026E-2</v>
      </c>
      <c r="D842">
        <v>1.5328912907934396</v>
      </c>
      <c r="F842">
        <v>64.319433516915822</v>
      </c>
      <c r="G842">
        <v>6.1709348966367816E-3</v>
      </c>
    </row>
    <row r="843" spans="1:7">
      <c r="A843">
        <v>819</v>
      </c>
      <c r="B843">
        <v>-2.466248800976286E-2</v>
      </c>
      <c r="C843">
        <v>6.486964381582104E-3</v>
      </c>
      <c r="D843">
        <v>0.46078762836232179</v>
      </c>
      <c r="F843">
        <v>64.398111723052722</v>
      </c>
      <c r="G843">
        <v>6.1955469506294047E-3</v>
      </c>
    </row>
    <row r="844" spans="1:7">
      <c r="A844">
        <v>820</v>
      </c>
      <c r="B844">
        <v>-1.6895851167674919E-3</v>
      </c>
      <c r="C844">
        <v>-2.2960085658177462E-2</v>
      </c>
      <c r="D844">
        <v>-1.6309205346441358</v>
      </c>
      <c r="F844">
        <v>64.476789929189621</v>
      </c>
      <c r="G844">
        <v>6.2500000000000888E-3</v>
      </c>
    </row>
    <row r="845" spans="1:7">
      <c r="A845">
        <v>821</v>
      </c>
      <c r="B845">
        <v>-7.6486294586016407E-3</v>
      </c>
      <c r="C845">
        <v>1.7537802519130029E-2</v>
      </c>
      <c r="D845">
        <v>1.2457602592086001</v>
      </c>
      <c r="F845">
        <v>64.555468135326521</v>
      </c>
      <c r="G845">
        <v>6.2542488103332072E-3</v>
      </c>
    </row>
    <row r="846" spans="1:7">
      <c r="A846">
        <v>822</v>
      </c>
      <c r="B846">
        <v>7.2822662405956813E-3</v>
      </c>
      <c r="C846">
        <v>1.8367977649099802E-3</v>
      </c>
      <c r="D846">
        <v>0.13047299724307432</v>
      </c>
      <c r="F846">
        <v>64.634146341463421</v>
      </c>
      <c r="G846">
        <v>6.3059397884457358E-3</v>
      </c>
    </row>
    <row r="847" spans="1:7">
      <c r="A847">
        <v>823</v>
      </c>
      <c r="B847">
        <v>7.8980413420808339E-3</v>
      </c>
      <c r="C847">
        <v>-3.0571008164928005E-3</v>
      </c>
      <c r="D847">
        <v>-0.21715461223985846</v>
      </c>
      <c r="F847">
        <v>64.71282454760032</v>
      </c>
      <c r="G847">
        <v>6.3205417607223868E-3</v>
      </c>
    </row>
    <row r="848" spans="1:7">
      <c r="A848">
        <v>824</v>
      </c>
      <c r="B848">
        <v>6.7820578049136446E-3</v>
      </c>
      <c r="C848">
        <v>-1.211309821763934E-2</v>
      </c>
      <c r="D848">
        <v>-0.86042800168183009</v>
      </c>
      <c r="F848">
        <v>64.79150275373722</v>
      </c>
      <c r="G848">
        <v>6.3217045188479482E-3</v>
      </c>
    </row>
    <row r="849" spans="1:7">
      <c r="A849">
        <v>825</v>
      </c>
      <c r="B849">
        <v>-3.4760970861705603E-3</v>
      </c>
      <c r="C849">
        <v>4.8537447527797544E-3</v>
      </c>
      <c r="D849">
        <v>0.3447753682229987</v>
      </c>
      <c r="F849">
        <v>64.870180959874119</v>
      </c>
      <c r="G849">
        <v>6.3299315333935624E-3</v>
      </c>
    </row>
    <row r="850" spans="1:7">
      <c r="A850">
        <v>826</v>
      </c>
      <c r="B850">
        <v>5.2914752805612699E-3</v>
      </c>
      <c r="C850">
        <v>-1.1962703470776753E-2</v>
      </c>
      <c r="D850">
        <v>-0.84974503278474145</v>
      </c>
      <c r="F850">
        <v>64.948859166011019</v>
      </c>
      <c r="G850">
        <v>6.3339731285987355E-3</v>
      </c>
    </row>
    <row r="851" spans="1:7">
      <c r="A851">
        <v>827</v>
      </c>
      <c r="B851">
        <v>1.0947086994297387E-2</v>
      </c>
      <c r="C851">
        <v>1.6979848920703772E-3</v>
      </c>
      <c r="D851">
        <v>0.12061272197417865</v>
      </c>
      <c r="F851">
        <v>65.027537372147918</v>
      </c>
      <c r="G851">
        <v>6.3685449259309745E-3</v>
      </c>
    </row>
    <row r="852" spans="1:7">
      <c r="A852">
        <v>828</v>
      </c>
      <c r="B852">
        <v>-9.9588599080531611E-5</v>
      </c>
      <c r="C852">
        <v>-8.8274500275289536E-3</v>
      </c>
      <c r="D852">
        <v>-0.6270390160027266</v>
      </c>
      <c r="F852">
        <v>65.106215578284818</v>
      </c>
      <c r="G852">
        <v>6.4065230052419153E-3</v>
      </c>
    </row>
    <row r="853" spans="1:7">
      <c r="A853">
        <v>829</v>
      </c>
      <c r="B853">
        <v>4.6522446080750441E-3</v>
      </c>
      <c r="C853">
        <v>1.4595349442668677E-2</v>
      </c>
      <c r="D853">
        <v>1.0367494037583089</v>
      </c>
      <c r="F853">
        <v>65.184893784421718</v>
      </c>
      <c r="G853">
        <v>6.4102564102563875E-3</v>
      </c>
    </row>
    <row r="854" spans="1:7">
      <c r="A854">
        <v>830</v>
      </c>
      <c r="B854">
        <v>-7.1435231468881897E-3</v>
      </c>
      <c r="C854">
        <v>1.2294511343642709E-3</v>
      </c>
      <c r="D854">
        <v>8.7331429474091116E-2</v>
      </c>
      <c r="F854">
        <v>65.263571990558617</v>
      </c>
      <c r="G854">
        <v>6.4367816091954744E-3</v>
      </c>
    </row>
    <row r="855" spans="1:7">
      <c r="A855">
        <v>831</v>
      </c>
      <c r="B855">
        <v>-2.9714029429465266E-3</v>
      </c>
      <c r="C855">
        <v>2.79748989946828E-3</v>
      </c>
      <c r="D855">
        <v>0.19871370649165687</v>
      </c>
      <c r="F855">
        <v>65.342250196695517</v>
      </c>
      <c r="G855">
        <v>6.5003979835500658E-3</v>
      </c>
    </row>
    <row r="856" spans="1:7">
      <c r="A856">
        <v>832</v>
      </c>
      <c r="B856">
        <v>2.7441096049633216E-2</v>
      </c>
      <c r="C856">
        <v>-7.5758956239502552E-3</v>
      </c>
      <c r="D856">
        <v>-0.53813752811590754</v>
      </c>
      <c r="F856">
        <v>65.420928402832416</v>
      </c>
      <c r="G856">
        <v>6.5237651444547406E-3</v>
      </c>
    </row>
    <row r="857" spans="1:7">
      <c r="A857">
        <v>833</v>
      </c>
      <c r="B857">
        <v>-8.2933085490198045E-3</v>
      </c>
      <c r="C857">
        <v>-8.1058540469329497E-3</v>
      </c>
      <c r="D857">
        <v>-0.57578199022366372</v>
      </c>
      <c r="F857">
        <v>65.499606608969316</v>
      </c>
      <c r="G857">
        <v>6.5304402780703708E-3</v>
      </c>
    </row>
    <row r="858" spans="1:7">
      <c r="A858">
        <v>834</v>
      </c>
      <c r="B858">
        <v>-9.8338259581419261E-3</v>
      </c>
      <c r="C858">
        <v>-2.9116097979723834E-3</v>
      </c>
      <c r="D858">
        <v>-0.20681996918826656</v>
      </c>
      <c r="F858">
        <v>65.578284815106215</v>
      </c>
      <c r="G858">
        <v>6.5520065520066062E-3</v>
      </c>
    </row>
    <row r="859" spans="1:7">
      <c r="A859">
        <v>835</v>
      </c>
      <c r="B859">
        <v>6.8182207800591066E-3</v>
      </c>
      <c r="C859">
        <v>9.6383618529940554E-3</v>
      </c>
      <c r="D859">
        <v>0.68464040162585749</v>
      </c>
      <c r="F859">
        <v>65.656963021243115</v>
      </c>
      <c r="G859">
        <v>6.5735414954806171E-3</v>
      </c>
    </row>
    <row r="860" spans="1:7">
      <c r="A860">
        <v>836</v>
      </c>
      <c r="B860">
        <v>-4.9280003563070031E-3</v>
      </c>
      <c r="C860">
        <v>-2.1987161394341447E-3</v>
      </c>
      <c r="D860">
        <v>-0.15618109422773258</v>
      </c>
      <c r="F860">
        <v>65.735641227380015</v>
      </c>
      <c r="G860">
        <v>6.6155465343558095E-3</v>
      </c>
    </row>
    <row r="861" spans="1:7">
      <c r="A861">
        <v>837</v>
      </c>
      <c r="B861">
        <v>-4.348409732657562E-2</v>
      </c>
      <c r="C861">
        <v>1.6260559957620511E-2</v>
      </c>
      <c r="D861">
        <v>1.1550340680131663</v>
      </c>
      <c r="F861">
        <v>65.814319433516914</v>
      </c>
      <c r="G861">
        <v>6.6695047537959073E-3</v>
      </c>
    </row>
    <row r="862" spans="1:7">
      <c r="A862">
        <v>838</v>
      </c>
      <c r="B862">
        <v>-1.4353478173236471E-2</v>
      </c>
      <c r="C862">
        <v>4.973243667373799E-3</v>
      </c>
      <c r="D862">
        <v>0.35326371781283133</v>
      </c>
      <c r="F862">
        <v>65.892997639653814</v>
      </c>
      <c r="G862">
        <v>6.6931604266888822E-3</v>
      </c>
    </row>
    <row r="863" spans="1:7">
      <c r="A863">
        <v>839</v>
      </c>
      <c r="B863">
        <v>-8.2482833928863245E-3</v>
      </c>
      <c r="C863">
        <v>9.758097182518877E-3</v>
      </c>
      <c r="D863">
        <v>0.69314554444421028</v>
      </c>
      <c r="F863">
        <v>65.971675845790713</v>
      </c>
      <c r="G863">
        <v>6.7567567567567988E-3</v>
      </c>
    </row>
    <row r="864" spans="1:7">
      <c r="A864">
        <v>840</v>
      </c>
      <c r="B864">
        <v>1.1782880566182292E-3</v>
      </c>
      <c r="C864">
        <v>9.6746880329188299E-3</v>
      </c>
      <c r="D864">
        <v>0.68722075405426364</v>
      </c>
      <c r="F864">
        <v>66.050354051927613</v>
      </c>
      <c r="G864">
        <v>6.7890757599136098E-3</v>
      </c>
    </row>
    <row r="865" spans="1:7">
      <c r="A865">
        <v>841</v>
      </c>
      <c r="B865">
        <v>3.368496099511219E-3</v>
      </c>
      <c r="C865">
        <v>1.9350893425289353E-2</v>
      </c>
      <c r="D865">
        <v>1.3745492904890046</v>
      </c>
      <c r="F865">
        <v>66.129032258064527</v>
      </c>
      <c r="G865">
        <v>6.8274920345925416E-3</v>
      </c>
    </row>
    <row r="866" spans="1:7">
      <c r="A866">
        <v>842</v>
      </c>
      <c r="B866">
        <v>3.7691380521765313E-3</v>
      </c>
      <c r="C866">
        <v>-2.0318204705225681E-3</v>
      </c>
      <c r="D866">
        <v>-0.14432601765600755</v>
      </c>
      <c r="F866">
        <v>66.207710464201426</v>
      </c>
      <c r="G866">
        <v>6.8846815834768815E-3</v>
      </c>
    </row>
    <row r="867" spans="1:7">
      <c r="A867">
        <v>843</v>
      </c>
      <c r="B867">
        <v>2.0464006209056623E-3</v>
      </c>
      <c r="C867">
        <v>2.5810742236237139E-2</v>
      </c>
      <c r="D867">
        <v>1.8334108223369454</v>
      </c>
      <c r="F867">
        <v>66.286388670338326</v>
      </c>
      <c r="G867">
        <v>6.8924773532887951E-3</v>
      </c>
    </row>
    <row r="868" spans="1:7">
      <c r="A868">
        <v>844</v>
      </c>
      <c r="B868">
        <v>-4.6633922288892311E-3</v>
      </c>
      <c r="C868">
        <v>1.3672401237898148E-2</v>
      </c>
      <c r="D868">
        <v>0.97118975376470873</v>
      </c>
      <c r="F868">
        <v>66.365066876475225</v>
      </c>
      <c r="G868">
        <v>6.9042316258351999E-3</v>
      </c>
    </row>
    <row r="869" spans="1:7">
      <c r="A869">
        <v>845</v>
      </c>
      <c r="B869">
        <v>1.5828727543469645E-2</v>
      </c>
      <c r="C869">
        <v>-1.039394493477408E-2</v>
      </c>
      <c r="D869">
        <v>-0.73831162838218478</v>
      </c>
      <c r="F869">
        <v>66.443745082612125</v>
      </c>
      <c r="G869">
        <v>7.0017115294849219E-3</v>
      </c>
    </row>
    <row r="870" spans="1:7">
      <c r="A870">
        <v>846</v>
      </c>
      <c r="B870">
        <v>-1.862851762714144E-2</v>
      </c>
      <c r="C870">
        <v>-1.7796456381647049E-3</v>
      </c>
      <c r="D870">
        <v>-0.12641331826386043</v>
      </c>
      <c r="F870">
        <v>66.522423288749025</v>
      </c>
      <c r="G870">
        <v>7.0788107597923311E-3</v>
      </c>
    </row>
    <row r="871" spans="1:7">
      <c r="A871">
        <v>847</v>
      </c>
      <c r="B871">
        <v>2.031990257632884E-2</v>
      </c>
      <c r="C871">
        <v>-5.918462432314385E-3</v>
      </c>
      <c r="D871">
        <v>-0.42040530937407722</v>
      </c>
      <c r="F871">
        <v>66.601101494885924</v>
      </c>
      <c r="G871">
        <v>7.0921985815601829E-3</v>
      </c>
    </row>
    <row r="872" spans="1:7">
      <c r="A872">
        <v>848</v>
      </c>
      <c r="B872">
        <v>-1.054832054394284E-2</v>
      </c>
      <c r="C872">
        <v>1.4524463685095973E-2</v>
      </c>
      <c r="D872">
        <v>1.0317141857125107</v>
      </c>
      <c r="F872">
        <v>66.679779701022824</v>
      </c>
      <c r="G872">
        <v>7.1404848887413053E-3</v>
      </c>
    </row>
    <row r="873" spans="1:7">
      <c r="A873">
        <v>849</v>
      </c>
      <c r="B873">
        <v>-5.4007312972369414E-3</v>
      </c>
      <c r="C873">
        <v>7.7558037610049235E-3</v>
      </c>
      <c r="D873">
        <v>0.55091691750671001</v>
      </c>
      <c r="F873">
        <v>66.758457907159723</v>
      </c>
      <c r="G873">
        <v>7.2102052135329942E-3</v>
      </c>
    </row>
    <row r="874" spans="1:7">
      <c r="A874">
        <v>850</v>
      </c>
      <c r="B874">
        <v>2.1599571598531587E-2</v>
      </c>
      <c r="C874">
        <v>3.163454402825723E-2</v>
      </c>
      <c r="D874">
        <v>2.2470921157653967</v>
      </c>
      <c r="F874">
        <v>66.837136113296623</v>
      </c>
      <c r="G874">
        <v>7.2214580467673262E-3</v>
      </c>
    </row>
    <row r="875" spans="1:7">
      <c r="A875">
        <v>851</v>
      </c>
      <c r="B875">
        <v>-2.429718643318853E-3</v>
      </c>
      <c r="C875">
        <v>1.714414265106344E-2</v>
      </c>
      <c r="D875">
        <v>1.2177974731783818</v>
      </c>
      <c r="F875">
        <v>66.915814319433522</v>
      </c>
      <c r="G875">
        <v>7.3156166019707758E-3</v>
      </c>
    </row>
    <row r="876" spans="1:7">
      <c r="A876">
        <v>852</v>
      </c>
      <c r="B876">
        <v>-1.3163433756996469E-2</v>
      </c>
      <c r="C876">
        <v>1.4132426005058487E-2</v>
      </c>
      <c r="D876">
        <v>1.0038666283363622</v>
      </c>
      <c r="F876">
        <v>66.994492525570422</v>
      </c>
      <c r="G876">
        <v>7.3417721518986845E-3</v>
      </c>
    </row>
    <row r="877" spans="1:7">
      <c r="A877">
        <v>853</v>
      </c>
      <c r="B877">
        <v>-3.3008011527635782E-3</v>
      </c>
      <c r="C877">
        <v>-1.0083520070945783E-2</v>
      </c>
      <c r="D877">
        <v>-0.71626126269892942</v>
      </c>
      <c r="F877">
        <v>67.073170731707322</v>
      </c>
      <c r="G877">
        <v>7.3581434837979298E-3</v>
      </c>
    </row>
    <row r="878" spans="1:7">
      <c r="A878">
        <v>854</v>
      </c>
      <c r="B878">
        <v>-7.7264343536245297E-3</v>
      </c>
      <c r="C878">
        <v>1.3495665122855278E-2</v>
      </c>
      <c r="D878">
        <v>0.95863568216724571</v>
      </c>
      <c r="F878">
        <v>67.151848937844221</v>
      </c>
      <c r="G878">
        <v>7.3661158670117466E-3</v>
      </c>
    </row>
    <row r="879" spans="1:7">
      <c r="A879">
        <v>855</v>
      </c>
      <c r="B879">
        <v>8.9602215126143702E-3</v>
      </c>
      <c r="C879">
        <v>7.8563604193370874E-3</v>
      </c>
      <c r="D879">
        <v>0.55805974447219697</v>
      </c>
      <c r="F879">
        <v>67.230527143981121</v>
      </c>
      <c r="G879">
        <v>7.3909830007390376E-3</v>
      </c>
    </row>
    <row r="880" spans="1:7">
      <c r="A880">
        <v>856</v>
      </c>
      <c r="B880">
        <v>-2.1305569826632651E-4</v>
      </c>
      <c r="C880">
        <v>1.1484560543035902E-2</v>
      </c>
      <c r="D880">
        <v>0.81578117346134726</v>
      </c>
      <c r="F880">
        <v>67.30920535011802</v>
      </c>
      <c r="G880">
        <v>7.4146614437606839E-3</v>
      </c>
    </row>
    <row r="881" spans="1:7">
      <c r="A881">
        <v>857</v>
      </c>
      <c r="B881">
        <v>2.6013233316819716E-2</v>
      </c>
      <c r="C881">
        <v>1.8322951384648241E-3</v>
      </c>
      <c r="D881">
        <v>0.13015316281220315</v>
      </c>
      <c r="F881">
        <v>67.38788355625492</v>
      </c>
      <c r="G881">
        <v>7.4320359867006136E-3</v>
      </c>
    </row>
    <row r="882" spans="1:7">
      <c r="A882">
        <v>858</v>
      </c>
      <c r="B882">
        <v>-3.8068710290611015E-3</v>
      </c>
      <c r="C882">
        <v>1.61670543034312E-4</v>
      </c>
      <c r="D882">
        <v>1.1483920940330575E-2</v>
      </c>
      <c r="F882">
        <v>67.466561762391819</v>
      </c>
      <c r="G882">
        <v>7.4481865284974358E-3</v>
      </c>
    </row>
    <row r="883" spans="1:7">
      <c r="A883">
        <v>859</v>
      </c>
      <c r="B883">
        <v>-1.5612912113995521E-2</v>
      </c>
      <c r="C883">
        <v>2.8180300668144767E-3</v>
      </c>
      <c r="D883">
        <v>0.20017273330926844</v>
      </c>
      <c r="F883">
        <v>67.545239968528719</v>
      </c>
      <c r="G883">
        <v>7.4551682450130219E-3</v>
      </c>
    </row>
    <row r="884" spans="1:7">
      <c r="A884">
        <v>860</v>
      </c>
      <c r="B884">
        <v>8.8603540877848462E-3</v>
      </c>
      <c r="C884">
        <v>-1.4426954485399209E-2</v>
      </c>
      <c r="D884">
        <v>-1.0247878284475707</v>
      </c>
      <c r="F884">
        <v>67.623918174665619</v>
      </c>
      <c r="G884">
        <v>7.6101468624834023E-3</v>
      </c>
    </row>
    <row r="885" spans="1:7">
      <c r="A885">
        <v>861</v>
      </c>
      <c r="B885">
        <v>-8.1705197631229479E-3</v>
      </c>
      <c r="C885">
        <v>1.6186551827251212E-2</v>
      </c>
      <c r="D885">
        <v>1.1497770588997476</v>
      </c>
      <c r="F885">
        <v>67.702596380802518</v>
      </c>
      <c r="G885">
        <v>7.6365772469160209E-3</v>
      </c>
    </row>
    <row r="886" spans="1:7">
      <c r="A886">
        <v>862</v>
      </c>
      <c r="B886">
        <v>1.7960004919055669E-3</v>
      </c>
      <c r="C886">
        <v>-1.5435059594495013E-2</v>
      </c>
      <c r="D886">
        <v>-1.0963964168466489</v>
      </c>
      <c r="F886">
        <v>67.781274586939418</v>
      </c>
      <c r="G886">
        <v>7.6440076440076332E-3</v>
      </c>
    </row>
    <row r="887" spans="1:7">
      <c r="A887">
        <v>863</v>
      </c>
      <c r="B887">
        <v>-1.8497955425472841E-2</v>
      </c>
      <c r="C887">
        <v>1.8497955425472841E-2</v>
      </c>
      <c r="D887">
        <v>1.3139626655352079</v>
      </c>
      <c r="F887">
        <v>67.859952793076317</v>
      </c>
      <c r="G887">
        <v>7.6747224036577411E-3</v>
      </c>
    </row>
    <row r="888" spans="1:7">
      <c r="A888">
        <v>864</v>
      </c>
      <c r="B888">
        <v>-7.3417223279387336E-3</v>
      </c>
      <c r="C888">
        <v>1.8737164151209414E-2</v>
      </c>
      <c r="D888">
        <v>1.3309543452997337</v>
      </c>
      <c r="F888">
        <v>67.938630999213217</v>
      </c>
      <c r="G888">
        <v>7.6785714285714235E-3</v>
      </c>
    </row>
    <row r="889" spans="1:7">
      <c r="A889">
        <v>865</v>
      </c>
      <c r="B889">
        <v>1.0109131028827226E-2</v>
      </c>
      <c r="C889">
        <v>2.8515818103789642E-3</v>
      </c>
      <c r="D889">
        <v>0.20255600958998857</v>
      </c>
      <c r="F889">
        <v>68.017309205350116</v>
      </c>
      <c r="G889">
        <v>7.7324222262182829E-3</v>
      </c>
    </row>
    <row r="890" spans="1:7">
      <c r="A890">
        <v>866</v>
      </c>
      <c r="B890">
        <v>2.7570446393245886E-2</v>
      </c>
      <c r="C890">
        <v>-9.0060899576024159E-3</v>
      </c>
      <c r="D890">
        <v>-0.63972832102543831</v>
      </c>
      <c r="F890">
        <v>68.095987411487016</v>
      </c>
      <c r="G890">
        <v>7.8559110940794596E-3</v>
      </c>
    </row>
    <row r="891" spans="1:7">
      <c r="A891">
        <v>867</v>
      </c>
      <c r="B891">
        <v>4.4209656318413724E-3</v>
      </c>
      <c r="C891">
        <v>4.9481786529806783E-3</v>
      </c>
      <c r="D891">
        <v>0.35148327817146913</v>
      </c>
      <c r="F891">
        <v>68.174665617623916</v>
      </c>
      <c r="G891">
        <v>7.8609846917667703E-3</v>
      </c>
    </row>
    <row r="892" spans="1:7">
      <c r="A892">
        <v>868</v>
      </c>
      <c r="B892">
        <v>7.3716330795007689E-4</v>
      </c>
      <c r="C892">
        <v>-8.3817914071236226E-3</v>
      </c>
      <c r="D892">
        <v>-0.59538260991256198</v>
      </c>
      <c r="F892">
        <v>68.253343823760815</v>
      </c>
      <c r="G892">
        <v>7.9319017218031362E-3</v>
      </c>
    </row>
    <row r="893" spans="1:7">
      <c r="A893">
        <v>869</v>
      </c>
      <c r="B893">
        <v>-1.1586789921245911E-2</v>
      </c>
      <c r="C893">
        <v>-6.58108037937798E-4</v>
      </c>
      <c r="D893">
        <v>-4.6747295679397539E-2</v>
      </c>
      <c r="F893">
        <v>68.332022029897729</v>
      </c>
      <c r="G893">
        <v>8.0160320641282645E-3</v>
      </c>
    </row>
    <row r="894" spans="1:7">
      <c r="A894">
        <v>870</v>
      </c>
      <c r="B894">
        <v>1.0049633245566904E-2</v>
      </c>
      <c r="C894">
        <v>-3.4760917500862871E-3</v>
      </c>
      <c r="D894">
        <v>-0.2469167362841978</v>
      </c>
      <c r="F894">
        <v>68.410700236034629</v>
      </c>
      <c r="G894">
        <v>8.1149619611158297E-3</v>
      </c>
    </row>
    <row r="895" spans="1:7">
      <c r="A895">
        <v>871</v>
      </c>
      <c r="B895">
        <v>2.9182265298943627E-3</v>
      </c>
      <c r="C895">
        <v>-1.1270233048533572E-2</v>
      </c>
      <c r="D895">
        <v>-0.80055687869491277</v>
      </c>
      <c r="F895">
        <v>68.489378442171528</v>
      </c>
      <c r="G895">
        <v>8.1632653061223248E-3</v>
      </c>
    </row>
    <row r="896" spans="1:7">
      <c r="A896">
        <v>872</v>
      </c>
      <c r="B896">
        <v>2.1968480701796189E-2</v>
      </c>
      <c r="C896">
        <v>-5.6123730413407125E-3</v>
      </c>
      <c r="D896">
        <v>-0.39866290472421118</v>
      </c>
      <c r="F896">
        <v>68.568056648308428</v>
      </c>
      <c r="G896">
        <v>8.1983212961156404E-3</v>
      </c>
    </row>
    <row r="897" spans="1:7">
      <c r="A897">
        <v>873</v>
      </c>
      <c r="B897">
        <v>-1.6780896790529742E-2</v>
      </c>
      <c r="C897">
        <v>8.7710385034072136E-3</v>
      </c>
      <c r="D897">
        <v>0.62303194414548591</v>
      </c>
      <c r="F897">
        <v>68.646734854445327</v>
      </c>
      <c r="G897">
        <v>8.280377431157504E-3</v>
      </c>
    </row>
    <row r="898" spans="1:7">
      <c r="A898">
        <v>874</v>
      </c>
      <c r="B898">
        <v>-2.4941905488842085E-2</v>
      </c>
      <c r="C898">
        <v>-1.0135383452894033E-2</v>
      </c>
      <c r="D898">
        <v>-0.71994526701297112</v>
      </c>
      <c r="F898">
        <v>68.725413060582227</v>
      </c>
      <c r="G898">
        <v>8.3499005964213779E-3</v>
      </c>
    </row>
    <row r="899" spans="1:7">
      <c r="A899">
        <v>875</v>
      </c>
      <c r="B899">
        <v>6.6818026844180532E-3</v>
      </c>
      <c r="C899">
        <v>3.6526797687713428E-2</v>
      </c>
      <c r="D899">
        <v>2.5946028817390974</v>
      </c>
      <c r="F899">
        <v>68.804091266719126</v>
      </c>
      <c r="G899">
        <v>8.4005929830341941E-3</v>
      </c>
    </row>
    <row r="900" spans="1:7">
      <c r="A900">
        <v>876</v>
      </c>
      <c r="B900">
        <v>-2.7977305036623085E-3</v>
      </c>
      <c r="C900">
        <v>-2.728047282499221E-2</v>
      </c>
      <c r="D900">
        <v>-1.9378099884934332</v>
      </c>
      <c r="F900">
        <v>68.882769472856026</v>
      </c>
      <c r="G900">
        <v>8.4346316050607495E-3</v>
      </c>
    </row>
    <row r="901" spans="1:7">
      <c r="A901">
        <v>877</v>
      </c>
      <c r="B901">
        <v>-4.2176269387631821E-3</v>
      </c>
      <c r="C901">
        <v>1.7835513117625018E-2</v>
      </c>
      <c r="D901">
        <v>1.2669074942710157</v>
      </c>
      <c r="F901">
        <v>68.961447678992926</v>
      </c>
      <c r="G901">
        <v>8.4688346883468046E-3</v>
      </c>
    </row>
    <row r="902" spans="1:7">
      <c r="A902">
        <v>878</v>
      </c>
      <c r="B902">
        <v>-1.8042719820092031E-2</v>
      </c>
      <c r="C902">
        <v>-1.0960361607693127E-3</v>
      </c>
      <c r="D902">
        <v>-7.7854582422890062E-2</v>
      </c>
      <c r="F902">
        <v>69.040125885129825</v>
      </c>
      <c r="G902">
        <v>8.5359064761552084E-3</v>
      </c>
    </row>
    <row r="903" spans="1:7">
      <c r="A903">
        <v>879</v>
      </c>
      <c r="B903">
        <v>-1.071070088444179E-3</v>
      </c>
      <c r="C903">
        <v>-3.295742138630067E-3</v>
      </c>
      <c r="D903">
        <v>-0.23410598770433433</v>
      </c>
      <c r="F903">
        <v>69.118804091266725</v>
      </c>
      <c r="G903">
        <v>8.5505735140771755E-3</v>
      </c>
    </row>
    <row r="904" spans="1:7">
      <c r="A904">
        <v>880</v>
      </c>
      <c r="B904">
        <v>-1.5496505067866881E-2</v>
      </c>
      <c r="C904">
        <v>-1.5657341085979208E-2</v>
      </c>
      <c r="D904">
        <v>-1.1121857067617666</v>
      </c>
      <c r="F904">
        <v>69.197482297403624</v>
      </c>
      <c r="G904">
        <v>8.6086551884596574E-3</v>
      </c>
    </row>
    <row r="905" spans="1:7">
      <c r="A905">
        <v>881</v>
      </c>
      <c r="B905">
        <v>2.2163009586623384E-3</v>
      </c>
      <c r="C905">
        <v>1.1626553398912259E-2</v>
      </c>
      <c r="D905">
        <v>0.82586733201794804</v>
      </c>
      <c r="F905">
        <v>69.276160503540524</v>
      </c>
      <c r="G905">
        <v>8.6476540938362767E-3</v>
      </c>
    </row>
    <row r="906" spans="1:7">
      <c r="A906">
        <v>882</v>
      </c>
      <c r="B906">
        <v>5.1122836156835575E-3</v>
      </c>
      <c r="C906">
        <v>-9.5765693299693679E-3</v>
      </c>
      <c r="D906">
        <v>-0.68025110203051642</v>
      </c>
      <c r="F906">
        <v>69.354838709677423</v>
      </c>
      <c r="G906">
        <v>8.7141339001062246E-3</v>
      </c>
    </row>
    <row r="907" spans="1:7">
      <c r="A907">
        <v>883</v>
      </c>
      <c r="B907">
        <v>-3.902627397715205E-3</v>
      </c>
      <c r="C907">
        <v>-4.1836259715569511E-3</v>
      </c>
      <c r="D907">
        <v>-0.2971749151054503</v>
      </c>
      <c r="F907">
        <v>69.433516915814323</v>
      </c>
      <c r="G907">
        <v>8.7416141492173693E-3</v>
      </c>
    </row>
    <row r="908" spans="1:7">
      <c r="A908">
        <v>884</v>
      </c>
      <c r="B908">
        <v>-5.65818743441823E-3</v>
      </c>
      <c r="C908">
        <v>-4.2541267096916384E-3</v>
      </c>
      <c r="D908">
        <v>-0.30218278411967059</v>
      </c>
      <c r="F908">
        <v>69.512195121951223</v>
      </c>
      <c r="G908">
        <v>8.7553648068670054E-3</v>
      </c>
    </row>
    <row r="909" spans="1:7">
      <c r="A909">
        <v>885</v>
      </c>
      <c r="B909">
        <v>2.3113648836108867E-2</v>
      </c>
      <c r="C909">
        <v>2.399213958704496E-2</v>
      </c>
      <c r="D909">
        <v>1.7042302761890533</v>
      </c>
      <c r="F909">
        <v>69.590873328088122</v>
      </c>
      <c r="G909">
        <v>8.8531735222010521E-3</v>
      </c>
    </row>
    <row r="910" spans="1:7">
      <c r="A910">
        <v>886</v>
      </c>
      <c r="B910">
        <v>-1.1440396326594833E-2</v>
      </c>
      <c r="C910">
        <v>-1.0043978673405167E-2</v>
      </c>
      <c r="D910">
        <v>-0.71345252416991833</v>
      </c>
      <c r="F910">
        <v>69.669551534225022</v>
      </c>
      <c r="G910">
        <v>8.8649400312881266E-3</v>
      </c>
    </row>
    <row r="911" spans="1:7">
      <c r="A911">
        <v>887</v>
      </c>
      <c r="B911">
        <v>1.9623633065337421E-2</v>
      </c>
      <c r="C911">
        <v>4.3763669346626004E-3</v>
      </c>
      <c r="D911">
        <v>0.31086585682387258</v>
      </c>
      <c r="F911">
        <v>69.748229740361921</v>
      </c>
      <c r="G911">
        <v>8.8992974238877309E-3</v>
      </c>
    </row>
    <row r="912" spans="1:7">
      <c r="A912">
        <v>888</v>
      </c>
      <c r="B912">
        <v>1.1309395873030455E-2</v>
      </c>
      <c r="C912">
        <v>-1.8852071537976828E-2</v>
      </c>
      <c r="D912">
        <v>-1.3391165455393712</v>
      </c>
      <c r="F912">
        <v>69.826907946498821</v>
      </c>
      <c r="G912">
        <v>8.9870810709604676E-3</v>
      </c>
    </row>
    <row r="913" spans="1:7">
      <c r="A913">
        <v>889</v>
      </c>
      <c r="B913">
        <v>-1.4239923687810791E-2</v>
      </c>
      <c r="C913">
        <v>3.4077980367972709E-2</v>
      </c>
      <c r="D913">
        <v>2.4206563855536656</v>
      </c>
      <c r="F913">
        <v>69.905586152635721</v>
      </c>
      <c r="G913">
        <v>9.009009009008917E-3</v>
      </c>
    </row>
    <row r="914" spans="1:7">
      <c r="A914">
        <v>890</v>
      </c>
      <c r="B914">
        <v>-1.4634785916389483E-2</v>
      </c>
      <c r="C914">
        <v>4.6147458362291519E-3</v>
      </c>
      <c r="D914">
        <v>0.32779859180486492</v>
      </c>
      <c r="F914">
        <v>69.98426435877262</v>
      </c>
      <c r="G914">
        <v>9.0293453724605843E-3</v>
      </c>
    </row>
    <row r="915" spans="1:7">
      <c r="A915">
        <v>891</v>
      </c>
      <c r="B915">
        <v>-8.8872059719004668E-3</v>
      </c>
      <c r="C915">
        <v>2.9111103543705916E-3</v>
      </c>
      <c r="D915">
        <v>0.20678449228115978</v>
      </c>
      <c r="F915">
        <v>70.06294256490952</v>
      </c>
      <c r="G915">
        <v>9.0673575129534001E-3</v>
      </c>
    </row>
    <row r="916" spans="1:7">
      <c r="A916">
        <v>892</v>
      </c>
      <c r="B916">
        <v>1.6852931469065798E-2</v>
      </c>
      <c r="C916">
        <v>3.4722717829666662E-3</v>
      </c>
      <c r="D916">
        <v>0.24664539309716418</v>
      </c>
      <c r="F916">
        <v>70.141620771046419</v>
      </c>
      <c r="G916">
        <v>9.0692124105011818E-3</v>
      </c>
    </row>
    <row r="917" spans="1:7">
      <c r="A917">
        <v>893</v>
      </c>
      <c r="B917">
        <v>-9.9619476519264318E-3</v>
      </c>
      <c r="C917">
        <v>3.2993189420536563E-3</v>
      </c>
      <c r="D917">
        <v>0.23436005827875483</v>
      </c>
      <c r="F917">
        <v>70.220298977183319</v>
      </c>
      <c r="G917">
        <v>9.0909090909090384E-3</v>
      </c>
    </row>
    <row r="918" spans="1:7">
      <c r="A918">
        <v>894</v>
      </c>
      <c r="B918">
        <v>2.8400098460599488E-2</v>
      </c>
      <c r="C918">
        <v>4.98191697858269E-3</v>
      </c>
      <c r="D918">
        <v>0.35387980790781326</v>
      </c>
      <c r="F918">
        <v>70.298977183320218</v>
      </c>
      <c r="G918">
        <v>9.1033227127901295E-3</v>
      </c>
    </row>
    <row r="919" spans="1:7">
      <c r="A919">
        <v>895</v>
      </c>
      <c r="B919">
        <v>-2.4181840478165223E-3</v>
      </c>
      <c r="C919">
        <v>-7.0879122530719783E-3</v>
      </c>
      <c r="D919">
        <v>-0.50347467397943813</v>
      </c>
      <c r="F919">
        <v>70.377655389457118</v>
      </c>
      <c r="G919">
        <v>9.1190640055056615E-3</v>
      </c>
    </row>
    <row r="920" spans="1:7">
      <c r="A920">
        <v>896</v>
      </c>
      <c r="B920">
        <v>-2.512211527723214E-3</v>
      </c>
      <c r="C920">
        <v>6.8708665713097822E-3</v>
      </c>
      <c r="D920">
        <v>0.488057298599755</v>
      </c>
      <c r="F920">
        <v>70.456333595594018</v>
      </c>
      <c r="G920">
        <v>9.14243920277924E-3</v>
      </c>
    </row>
    <row r="921" spans="1:7">
      <c r="A921">
        <v>897</v>
      </c>
      <c r="B921">
        <v>8.125353464573078E-3</v>
      </c>
      <c r="C921">
        <v>-5.8370239451221734E-3</v>
      </c>
      <c r="D921">
        <v>-0.41462050076972312</v>
      </c>
      <c r="F921">
        <v>70.535011801730931</v>
      </c>
      <c r="G921">
        <v>9.2674315975287413E-3</v>
      </c>
    </row>
    <row r="922" spans="1:7">
      <c r="A922">
        <v>898</v>
      </c>
      <c r="B922">
        <v>-2.399850619513639E-3</v>
      </c>
      <c r="C922">
        <v>1.3335707612152853E-2</v>
      </c>
      <c r="D922">
        <v>0.947273442811565</v>
      </c>
      <c r="F922">
        <v>70.613690007867831</v>
      </c>
      <c r="G922">
        <v>9.31857891671517E-3</v>
      </c>
    </row>
    <row r="923" spans="1:7">
      <c r="A923">
        <v>899</v>
      </c>
      <c r="B923">
        <v>1.0894295245305208E-2</v>
      </c>
      <c r="C923">
        <v>-1.0473508373855567E-2</v>
      </c>
      <c r="D923">
        <v>-0.74396324695786242</v>
      </c>
      <c r="F923">
        <v>70.69236821400473</v>
      </c>
      <c r="G923">
        <v>9.3392070484581424E-3</v>
      </c>
    </row>
    <row r="924" spans="1:7">
      <c r="A924">
        <v>900</v>
      </c>
      <c r="B924">
        <v>-3.3978863176490084E-2</v>
      </c>
      <c r="C924">
        <v>-7.7550077912518639E-3</v>
      </c>
      <c r="D924">
        <v>-0.55086037749921413</v>
      </c>
      <c r="F924">
        <v>70.77104642014163</v>
      </c>
      <c r="G924">
        <v>9.3691442848220507E-3</v>
      </c>
    </row>
    <row r="925" spans="1:7">
      <c r="A925">
        <v>901</v>
      </c>
      <c r="B925">
        <v>1.5797603370980653E-2</v>
      </c>
      <c r="C925">
        <v>-2.5777643291140375E-2</v>
      </c>
      <c r="D925">
        <v>-1.8310597096260857</v>
      </c>
      <c r="F925">
        <v>70.84972462627853</v>
      </c>
      <c r="G925">
        <v>9.4381035996486951E-3</v>
      </c>
    </row>
    <row r="926" spans="1:7">
      <c r="A926">
        <v>902</v>
      </c>
      <c r="B926">
        <v>-7.4326937438344912E-3</v>
      </c>
      <c r="C926">
        <v>-1.0021709080248568E-2</v>
      </c>
      <c r="D926">
        <v>-0.71187065129200378</v>
      </c>
      <c r="F926">
        <v>70.928402832415429</v>
      </c>
      <c r="G926">
        <v>9.4661113214691284E-3</v>
      </c>
    </row>
    <row r="927" spans="1:7">
      <c r="A927">
        <v>903</v>
      </c>
      <c r="B927">
        <v>4.5204070591753779E-3</v>
      </c>
      <c r="C927">
        <v>-5.8262403102031599E-4</v>
      </c>
      <c r="D927">
        <v>-4.1385450834751016E-2</v>
      </c>
      <c r="F927">
        <v>71.007081038552329</v>
      </c>
      <c r="G927">
        <v>9.479717813051014E-3</v>
      </c>
    </row>
    <row r="928" spans="1:7">
      <c r="A928">
        <v>904</v>
      </c>
      <c r="B928">
        <v>-8.9047684193600575E-3</v>
      </c>
      <c r="C928">
        <v>5.9601276655320036E-3</v>
      </c>
      <c r="D928">
        <v>0.42336491002396193</v>
      </c>
      <c r="F928">
        <v>71.085759244689228</v>
      </c>
      <c r="G928">
        <v>9.5311299000768734E-3</v>
      </c>
    </row>
    <row r="929" spans="1:7">
      <c r="A929">
        <v>905</v>
      </c>
      <c r="B929">
        <v>9.8458009713629589E-3</v>
      </c>
      <c r="C929">
        <v>2.2582249292114991E-2</v>
      </c>
      <c r="D929">
        <v>1.6040817372058025</v>
      </c>
      <c r="F929">
        <v>71.164437450826128</v>
      </c>
      <c r="G929">
        <v>9.5452967719542592E-3</v>
      </c>
    </row>
    <row r="930" spans="1:7">
      <c r="A930">
        <v>906</v>
      </c>
      <c r="B930">
        <v>3.2492383993936766E-2</v>
      </c>
      <c r="C930">
        <v>-4.3615233979791695E-3</v>
      </c>
      <c r="D930">
        <v>-0.30981147797075498</v>
      </c>
      <c r="F930">
        <v>71.243115656963028</v>
      </c>
      <c r="G930">
        <v>9.5785440613027628E-3</v>
      </c>
    </row>
    <row r="931" spans="1:7">
      <c r="A931">
        <v>907</v>
      </c>
      <c r="B931">
        <v>-5.9186071316471942E-3</v>
      </c>
      <c r="C931">
        <v>-3.3712359732248256E-3</v>
      </c>
      <c r="D931">
        <v>-0.23946853063699833</v>
      </c>
      <c r="F931">
        <v>71.321793863099927</v>
      </c>
      <c r="G931">
        <v>9.6090125911199031E-3</v>
      </c>
    </row>
    <row r="932" spans="1:7">
      <c r="A932">
        <v>908</v>
      </c>
      <c r="B932">
        <v>5.3736072687932636E-3</v>
      </c>
      <c r="C932">
        <v>-1.9016449867042148E-2</v>
      </c>
      <c r="D932">
        <v>-1.3507928082639242</v>
      </c>
      <c r="F932">
        <v>71.400472069236827</v>
      </c>
      <c r="G932">
        <v>9.6201282683769929E-3</v>
      </c>
    </row>
    <row r="933" spans="1:7">
      <c r="A933">
        <v>909</v>
      </c>
      <c r="B933">
        <v>-5.4652094569612272E-2</v>
      </c>
      <c r="C933">
        <v>-4.1827080367501518E-3</v>
      </c>
      <c r="D933">
        <v>-0.29710971157144955</v>
      </c>
      <c r="F933">
        <v>71.479150275373726</v>
      </c>
      <c r="G933">
        <v>9.715597950892052E-3</v>
      </c>
    </row>
    <row r="934" spans="1:7">
      <c r="A934">
        <v>910</v>
      </c>
      <c r="B934">
        <v>-9.7505666862691184E-3</v>
      </c>
      <c r="C934">
        <v>-2.9268221500601769E-3</v>
      </c>
      <c r="D934">
        <v>-0.20790054605411909</v>
      </c>
      <c r="F934">
        <v>71.557828481510626</v>
      </c>
      <c r="G934">
        <v>9.7162844928100345E-3</v>
      </c>
    </row>
    <row r="935" spans="1:7">
      <c r="A935">
        <v>911</v>
      </c>
      <c r="B935">
        <v>-1.8244054144851626E-2</v>
      </c>
      <c r="C935">
        <v>3.4004192526554608E-2</v>
      </c>
      <c r="D935">
        <v>2.4154150241943282</v>
      </c>
      <c r="F935">
        <v>71.636506687647525</v>
      </c>
      <c r="G935">
        <v>9.8360655737705915E-3</v>
      </c>
    </row>
    <row r="936" spans="1:7">
      <c r="A936">
        <v>912</v>
      </c>
      <c r="B936">
        <v>-5.2489136359606288E-3</v>
      </c>
      <c r="C936">
        <v>-2.4946799318373136E-2</v>
      </c>
      <c r="D936">
        <v>-1.7720424865875997</v>
      </c>
      <c r="F936">
        <v>71.715184893784425</v>
      </c>
      <c r="G936">
        <v>9.849119865884326E-3</v>
      </c>
    </row>
    <row r="937" spans="1:7">
      <c r="A937">
        <v>913</v>
      </c>
      <c r="B937">
        <v>4.2515452464724227E-2</v>
      </c>
      <c r="C937">
        <v>1.8600053864389551E-2</v>
      </c>
      <c r="D937">
        <v>1.3212150095840667</v>
      </c>
      <c r="F937">
        <v>71.793863099921325</v>
      </c>
      <c r="G937">
        <v>9.889173060528389E-3</v>
      </c>
    </row>
    <row r="938" spans="1:7">
      <c r="A938">
        <v>914</v>
      </c>
      <c r="B938">
        <v>-2.6921969583626852E-3</v>
      </c>
      <c r="C938">
        <v>5.8668001329658485E-3</v>
      </c>
      <c r="D938">
        <v>0.41673558853205361</v>
      </c>
      <c r="F938">
        <v>71.872541306058224</v>
      </c>
      <c r="G938">
        <v>9.897070467141722E-3</v>
      </c>
    </row>
    <row r="939" spans="1:7">
      <c r="A939">
        <v>915</v>
      </c>
      <c r="B939">
        <v>3.8539575914399611E-2</v>
      </c>
      <c r="C939">
        <v>-1.2891128561571888E-3</v>
      </c>
      <c r="D939">
        <v>-9.1569372165286586E-2</v>
      </c>
      <c r="F939">
        <v>71.951219512195124</v>
      </c>
      <c r="G939">
        <v>9.897668176480412E-3</v>
      </c>
    </row>
    <row r="940" spans="1:7">
      <c r="A940">
        <v>916</v>
      </c>
      <c r="B940">
        <v>2.3024069906416075E-2</v>
      </c>
      <c r="C940">
        <v>-6.0713700319918046E-3</v>
      </c>
      <c r="D940">
        <v>-0.43126677339166586</v>
      </c>
      <c r="F940">
        <v>72.029897718332023</v>
      </c>
      <c r="G940">
        <v>9.9009900990099098E-3</v>
      </c>
    </row>
    <row r="941" spans="1:7">
      <c r="A941">
        <v>917</v>
      </c>
      <c r="B941">
        <v>1.6262523175966024E-2</v>
      </c>
      <c r="C941">
        <v>-9.7320828978956532E-3</v>
      </c>
      <c r="D941">
        <v>-0.6912976754241319</v>
      </c>
      <c r="F941">
        <v>72.108575924468923</v>
      </c>
      <c r="G941">
        <v>9.9058940069340906E-3</v>
      </c>
    </row>
    <row r="942" spans="1:7">
      <c r="A942">
        <v>918</v>
      </c>
      <c r="B942">
        <v>-1.8684294231711748E-2</v>
      </c>
      <c r="C942">
        <v>4.5617604830097656E-3</v>
      </c>
      <c r="D942">
        <v>0.32403489066335406</v>
      </c>
      <c r="F942">
        <v>72.187254130605822</v>
      </c>
      <c r="G942">
        <v>9.9652375434531315E-3</v>
      </c>
    </row>
    <row r="943" spans="1:7">
      <c r="A943">
        <v>919</v>
      </c>
      <c r="B943">
        <v>2.0057280663372718E-2</v>
      </c>
      <c r="C943">
        <v>1.4092203872709635E-2</v>
      </c>
      <c r="D943">
        <v>1.0010095352674802</v>
      </c>
      <c r="F943">
        <v>72.265932336742722</v>
      </c>
      <c r="G943">
        <v>1.0000000000000009E-2</v>
      </c>
    </row>
    <row r="944" spans="1:7">
      <c r="A944">
        <v>920</v>
      </c>
      <c r="B944">
        <v>2.0384292773484192E-2</v>
      </c>
      <c r="C944">
        <v>1.5433282309941787E-2</v>
      </c>
      <c r="D944">
        <v>1.0962701712429994</v>
      </c>
      <c r="F944">
        <v>72.344610542879622</v>
      </c>
      <c r="G944">
        <v>1.0009532888465289E-2</v>
      </c>
    </row>
    <row r="945" spans="1:7">
      <c r="A945">
        <v>921</v>
      </c>
      <c r="B945">
        <v>1.6573017981701046E-2</v>
      </c>
      <c r="C945">
        <v>2.7804305438373342E-2</v>
      </c>
      <c r="D945">
        <v>1.9750193168295109</v>
      </c>
      <c r="F945">
        <v>72.423288749016521</v>
      </c>
      <c r="G945">
        <v>1.0021786492374618E-2</v>
      </c>
    </row>
    <row r="946" spans="1:7">
      <c r="A946">
        <v>922</v>
      </c>
      <c r="B946">
        <v>2.4475795532089409E-2</v>
      </c>
      <c r="C946">
        <v>-1.3909935001448506E-2</v>
      </c>
      <c r="D946">
        <v>-0.98806245617588673</v>
      </c>
      <c r="F946">
        <v>72.501966955153421</v>
      </c>
      <c r="G946">
        <v>1.0041440867070595E-2</v>
      </c>
    </row>
    <row r="947" spans="1:7">
      <c r="A947">
        <v>923</v>
      </c>
      <c r="B947">
        <v>-5.3190872491415159E-4</v>
      </c>
      <c r="C947">
        <v>-1.4955839772543224E-2</v>
      </c>
      <c r="D947">
        <v>-1.0623560626482613</v>
      </c>
      <c r="F947">
        <v>72.58064516129032</v>
      </c>
      <c r="G947">
        <v>1.0055018023145346E-2</v>
      </c>
    </row>
    <row r="948" spans="1:7">
      <c r="A948">
        <v>924</v>
      </c>
      <c r="B948">
        <v>-1.3534563853757104E-2</v>
      </c>
      <c r="C948">
        <v>1.3534563853757104E-2</v>
      </c>
      <c r="D948">
        <v>0.9613987702473108</v>
      </c>
      <c r="F948">
        <v>72.65932336742722</v>
      </c>
      <c r="G948">
        <v>1.0055304172951196E-2</v>
      </c>
    </row>
    <row r="949" spans="1:7">
      <c r="A949">
        <v>925</v>
      </c>
      <c r="B949">
        <v>9.7558282579885552E-3</v>
      </c>
      <c r="C949">
        <v>-2.5231476869731775E-2</v>
      </c>
      <c r="D949">
        <v>-1.7922639470462045</v>
      </c>
      <c r="F949">
        <v>72.738001573564119</v>
      </c>
      <c r="G949">
        <v>1.0156250000000089E-2</v>
      </c>
    </row>
    <row r="950" spans="1:7">
      <c r="A950">
        <v>926</v>
      </c>
      <c r="B950">
        <v>-1.0616550567770493E-2</v>
      </c>
      <c r="C950">
        <v>3.2952520786476751E-2</v>
      </c>
      <c r="D950">
        <v>2.3407117734254435</v>
      </c>
      <c r="F950">
        <v>72.816679779701033</v>
      </c>
      <c r="G950">
        <v>1.0183299389002087E-2</v>
      </c>
    </row>
    <row r="951" spans="1:7">
      <c r="A951">
        <v>927</v>
      </c>
      <c r="B951">
        <v>5.9288375961322082E-2</v>
      </c>
      <c r="C951">
        <v>-1.354628350390108E-2</v>
      </c>
      <c r="D951">
        <v>-0.9622312505073245</v>
      </c>
      <c r="F951">
        <v>72.895357985837933</v>
      </c>
      <c r="G951">
        <v>1.0364683301343547E-2</v>
      </c>
    </row>
    <row r="952" spans="1:7">
      <c r="A952">
        <v>928</v>
      </c>
      <c r="B952">
        <v>9.1553525692651563E-4</v>
      </c>
      <c r="C952">
        <v>-8.4016497220315688E-3</v>
      </c>
      <c r="D952">
        <v>-0.596793202801847</v>
      </c>
      <c r="F952">
        <v>72.974036191974832</v>
      </c>
      <c r="G952">
        <v>1.0389960868978365E-2</v>
      </c>
    </row>
    <row r="953" spans="1:7">
      <c r="A953">
        <v>929</v>
      </c>
      <c r="B953">
        <v>-1.9390799384364488E-2</v>
      </c>
      <c r="C953">
        <v>2.3008397356580786E-3</v>
      </c>
      <c r="D953">
        <v>0.16343522527205642</v>
      </c>
      <c r="F953">
        <v>73.052714398111732</v>
      </c>
      <c r="G953">
        <v>1.0523854069223626E-2</v>
      </c>
    </row>
    <row r="954" spans="1:7">
      <c r="A954">
        <v>930</v>
      </c>
      <c r="B954">
        <v>-3.3237224975719459E-2</v>
      </c>
      <c r="C954">
        <v>-4.7837135455575108E-4</v>
      </c>
      <c r="D954">
        <v>-3.3980085133203067E-2</v>
      </c>
      <c r="F954">
        <v>73.131392604248632</v>
      </c>
      <c r="G954">
        <v>1.0565860530640903E-2</v>
      </c>
    </row>
    <row r="955" spans="1:7">
      <c r="A955">
        <v>931</v>
      </c>
      <c r="B955">
        <v>-4.8583710851659552E-3</v>
      </c>
      <c r="C955">
        <v>-2.8794532207055993E-3</v>
      </c>
      <c r="D955">
        <v>-0.20453579555890597</v>
      </c>
      <c r="F955">
        <v>73.210070810385531</v>
      </c>
      <c r="G955">
        <v>1.0648596321394033E-2</v>
      </c>
    </row>
    <row r="956" spans="1:7">
      <c r="A956">
        <v>932</v>
      </c>
      <c r="B956">
        <v>-1.5384234751430944E-2</v>
      </c>
      <c r="C956">
        <v>1.0280212027542774E-3</v>
      </c>
      <c r="D956">
        <v>7.3023285478221567E-2</v>
      </c>
      <c r="F956">
        <v>73.288749016522431</v>
      </c>
      <c r="G956">
        <v>1.0676835081029568E-2</v>
      </c>
    </row>
    <row r="957" spans="1:7">
      <c r="A957">
        <v>933</v>
      </c>
      <c r="B957">
        <v>1.2065711504134154E-2</v>
      </c>
      <c r="C957">
        <v>-5.7451697434117675E-3</v>
      </c>
      <c r="D957">
        <v>-0.40809583418123024</v>
      </c>
      <c r="F957">
        <v>73.36742722265933</v>
      </c>
      <c r="G957">
        <v>1.070434596446157E-2</v>
      </c>
    </row>
    <row r="958" spans="1:7">
      <c r="A958">
        <v>934</v>
      </c>
      <c r="B958">
        <v>1.7429147805026642E-2</v>
      </c>
      <c r="C958">
        <v>-3.25469779517586E-2</v>
      </c>
      <c r="D958">
        <v>-2.3119049062967028</v>
      </c>
      <c r="F958">
        <v>73.44610542879623</v>
      </c>
      <c r="G958">
        <v>1.0814119567435165E-2</v>
      </c>
    </row>
    <row r="959" spans="1:7">
      <c r="A959">
        <v>935</v>
      </c>
      <c r="B959">
        <v>-1.3116898298963828E-2</v>
      </c>
      <c r="C959">
        <v>1.0014061419531248E-2</v>
      </c>
      <c r="D959">
        <v>0.71132741608410599</v>
      </c>
      <c r="F959">
        <v>73.524783634933129</v>
      </c>
      <c r="G959">
        <v>1.0852976089537059E-2</v>
      </c>
    </row>
    <row r="960" spans="1:7">
      <c r="A960">
        <v>936</v>
      </c>
      <c r="B960">
        <v>2.7370299893388034E-2</v>
      </c>
      <c r="C960">
        <v>-3.5503955641904131E-2</v>
      </c>
      <c r="D960">
        <v>-2.5219474865875702</v>
      </c>
      <c r="F960">
        <v>73.603461841070029</v>
      </c>
      <c r="G960">
        <v>1.0896111215480175E-2</v>
      </c>
    </row>
    <row r="961" spans="1:7">
      <c r="A961">
        <v>937</v>
      </c>
      <c r="B961">
        <v>-4.9291459005477191E-2</v>
      </c>
      <c r="C961">
        <v>4.6223302091166353E-2</v>
      </c>
      <c r="D961">
        <v>3.2833733149724886</v>
      </c>
      <c r="F961">
        <v>73.682140047206929</v>
      </c>
      <c r="G961">
        <v>1.0900140646976197E-2</v>
      </c>
    </row>
    <row r="962" spans="1:7">
      <c r="A962">
        <v>938</v>
      </c>
      <c r="B962">
        <v>-2.4760648236009649E-2</v>
      </c>
      <c r="C962">
        <v>-1.6625906385839054E-2</v>
      </c>
      <c r="D962">
        <v>-1.1809856694536554</v>
      </c>
      <c r="F962">
        <v>73.760818253343828</v>
      </c>
      <c r="G962">
        <v>1.0935856992639215E-2</v>
      </c>
    </row>
    <row r="963" spans="1:7">
      <c r="A963">
        <v>939</v>
      </c>
      <c r="B963">
        <v>2.5305603408430636E-2</v>
      </c>
      <c r="C963">
        <v>-5.1598683034156968E-3</v>
      </c>
      <c r="D963">
        <v>-0.36652019933134933</v>
      </c>
      <c r="F963">
        <v>73.839496459480728</v>
      </c>
      <c r="G963">
        <v>1.1063191449465659E-2</v>
      </c>
    </row>
    <row r="964" spans="1:7">
      <c r="A964">
        <v>940</v>
      </c>
      <c r="B964">
        <v>1.6241369573630801E-2</v>
      </c>
      <c r="C964">
        <v>9.4940598444906432E-5</v>
      </c>
      <c r="D964">
        <v>6.7439021735553936E-3</v>
      </c>
      <c r="F964">
        <v>73.918174665617627</v>
      </c>
      <c r="G964">
        <v>1.1070110701106861E-2</v>
      </c>
    </row>
    <row r="965" spans="1:7">
      <c r="A965">
        <v>941</v>
      </c>
      <c r="B965">
        <v>2.9125920819878703E-2</v>
      </c>
      <c r="C965">
        <v>-6.4037109735875612E-3</v>
      </c>
      <c r="D965">
        <v>-0.45487390074392992</v>
      </c>
      <c r="F965">
        <v>73.996852871754527</v>
      </c>
      <c r="G965">
        <v>1.1070110701107083E-2</v>
      </c>
    </row>
    <row r="966" spans="1:7">
      <c r="A966">
        <v>942</v>
      </c>
      <c r="B966">
        <v>-1.5267024920558231E-2</v>
      </c>
      <c r="C966">
        <v>-1.0980263582695632E-2</v>
      </c>
      <c r="D966">
        <v>-0.77995951841954059</v>
      </c>
      <c r="F966">
        <v>74.075531077891426</v>
      </c>
      <c r="G966">
        <v>1.1082693947144007E-2</v>
      </c>
    </row>
    <row r="967" spans="1:7">
      <c r="A967">
        <v>943</v>
      </c>
      <c r="B967">
        <v>9.9609793645460028E-3</v>
      </c>
      <c r="C967">
        <v>-1.7282254127681158E-2</v>
      </c>
      <c r="D967">
        <v>-1.2276079262681172</v>
      </c>
      <c r="F967">
        <v>74.154209284028326</v>
      </c>
      <c r="G967">
        <v>1.1108539689886454E-2</v>
      </c>
    </row>
    <row r="968" spans="1:7">
      <c r="A968">
        <v>944</v>
      </c>
      <c r="B968">
        <v>1.410168112435003E-2</v>
      </c>
      <c r="C968">
        <v>-6.2462336862055011E-2</v>
      </c>
      <c r="D968">
        <v>-4.4368783874245894</v>
      </c>
      <c r="F968">
        <v>74.232887490165226</v>
      </c>
      <c r="G968">
        <v>1.1111111111111072E-2</v>
      </c>
    </row>
    <row r="969" spans="1:7">
      <c r="A969">
        <v>945</v>
      </c>
      <c r="B969">
        <v>-4.3872155199130104E-2</v>
      </c>
      <c r="C969">
        <v>1.2980920247138497E-3</v>
      </c>
      <c r="D969">
        <v>9.2207188182226119E-2</v>
      </c>
      <c r="F969">
        <v>74.311565696302125</v>
      </c>
      <c r="G969">
        <v>1.1113071088375559E-2</v>
      </c>
    </row>
    <row r="970" spans="1:7">
      <c r="A970">
        <v>946</v>
      </c>
      <c r="B970">
        <v>7.2181383836894143E-3</v>
      </c>
      <c r="C970">
        <v>1.218186161631067E-2</v>
      </c>
      <c r="D970">
        <v>0.86531246250635008</v>
      </c>
      <c r="F970">
        <v>74.390243902439025</v>
      </c>
      <c r="G970">
        <v>1.1141060197664032E-2</v>
      </c>
    </row>
    <row r="971" spans="1:7">
      <c r="A971">
        <v>947</v>
      </c>
      <c r="B971">
        <v>3.9216985494280224E-2</v>
      </c>
      <c r="C971">
        <v>4.188690632597955E-3</v>
      </c>
      <c r="D971">
        <v>0.29753467246070403</v>
      </c>
      <c r="F971">
        <v>74.468922108575924</v>
      </c>
      <c r="G971">
        <v>1.1144025955706072E-2</v>
      </c>
    </row>
    <row r="972" spans="1:7">
      <c r="A972">
        <v>948</v>
      </c>
      <c r="B972">
        <v>-1.2450498627911582E-3</v>
      </c>
      <c r="C972">
        <v>1.5210348212346668E-2</v>
      </c>
      <c r="D972">
        <v>1.08043452484981</v>
      </c>
      <c r="F972">
        <v>74.547600314712824</v>
      </c>
      <c r="G972">
        <v>1.1152416356877248E-2</v>
      </c>
    </row>
    <row r="973" spans="1:7">
      <c r="A973">
        <v>949</v>
      </c>
      <c r="B973">
        <v>-4.3748498415911136E-2</v>
      </c>
      <c r="C973">
        <v>1.7579118650817432E-2</v>
      </c>
      <c r="D973">
        <v>1.248695062178599</v>
      </c>
      <c r="F973">
        <v>74.626278520849723</v>
      </c>
      <c r="G973">
        <v>1.1181800655484686E-2</v>
      </c>
    </row>
    <row r="974" spans="1:7">
      <c r="A974">
        <v>950</v>
      </c>
      <c r="B974">
        <v>4.0710433156732886E-3</v>
      </c>
      <c r="C974">
        <v>3.0904431199148791E-2</v>
      </c>
      <c r="D974">
        <v>2.1952301138840586</v>
      </c>
      <c r="F974">
        <v>74.704956726986623</v>
      </c>
      <c r="G974">
        <v>1.1235955056179803E-2</v>
      </c>
    </row>
    <row r="975" spans="1:7">
      <c r="A975">
        <v>951</v>
      </c>
      <c r="B975">
        <v>1.6362338180882539E-2</v>
      </c>
      <c r="C975">
        <v>-1.9127119125161549E-2</v>
      </c>
      <c r="D975">
        <v>-1.3586539621075067</v>
      </c>
      <c r="F975">
        <v>74.783634933123523</v>
      </c>
      <c r="G975">
        <v>1.1271504844769575E-2</v>
      </c>
    </row>
    <row r="976" spans="1:7">
      <c r="A976">
        <v>952</v>
      </c>
      <c r="B976">
        <v>8.6507737524898359E-4</v>
      </c>
      <c r="C976">
        <v>-2.5346405176078883E-2</v>
      </c>
      <c r="D976">
        <v>-1.8004276332634035</v>
      </c>
      <c r="F976">
        <v>74.862313139260422</v>
      </c>
      <c r="G976">
        <v>1.1289513296537823E-2</v>
      </c>
    </row>
    <row r="977" spans="1:7">
      <c r="A977">
        <v>953</v>
      </c>
      <c r="B977">
        <v>2.4181211046987588E-2</v>
      </c>
      <c r="C977">
        <v>-1.2610073118432263E-3</v>
      </c>
      <c r="D977">
        <v>-8.9572954989784181E-2</v>
      </c>
      <c r="F977">
        <v>74.940991345397322</v>
      </c>
      <c r="G977">
        <v>1.139544182327068E-2</v>
      </c>
    </row>
    <row r="978" spans="1:7">
      <c r="A978">
        <v>954</v>
      </c>
      <c r="B978">
        <v>5.2950030223506722E-2</v>
      </c>
      <c r="C978">
        <v>-1.0933223500817574E-2</v>
      </c>
      <c r="D978">
        <v>-0.7766181269008664</v>
      </c>
      <c r="F978">
        <v>75.019669551534236</v>
      </c>
      <c r="G978">
        <v>1.1404872991187087E-2</v>
      </c>
    </row>
    <row r="979" spans="1:7">
      <c r="A979">
        <v>955</v>
      </c>
      <c r="B979">
        <v>-1.8463114052341953E-2</v>
      </c>
      <c r="C979">
        <v>1.4498356343090865E-2</v>
      </c>
      <c r="D979">
        <v>1.029859706560516</v>
      </c>
      <c r="F979">
        <v>75.098347757671135</v>
      </c>
      <c r="G979">
        <v>1.1483940427059247E-2</v>
      </c>
    </row>
    <row r="980" spans="1:7">
      <c r="A980">
        <v>956</v>
      </c>
      <c r="B980">
        <v>3.4655201964560057E-3</v>
      </c>
      <c r="C980">
        <v>-3.2452073522171599E-3</v>
      </c>
      <c r="D980">
        <v>-0.23051635733005429</v>
      </c>
      <c r="F980">
        <v>75.177025963808035</v>
      </c>
      <c r="G980">
        <v>1.1491611123879641E-2</v>
      </c>
    </row>
    <row r="981" spans="1:7">
      <c r="A981">
        <v>957</v>
      </c>
      <c r="B981">
        <v>-4.9921543210468301E-2</v>
      </c>
      <c r="C981">
        <v>1.8138266759956258E-2</v>
      </c>
      <c r="D981">
        <v>1.2884129511568205</v>
      </c>
      <c r="F981">
        <v>75.255704169944934</v>
      </c>
      <c r="G981">
        <v>1.150054764512598E-2</v>
      </c>
    </row>
    <row r="982" spans="1:7">
      <c r="A982">
        <v>958</v>
      </c>
      <c r="B982">
        <v>4.344256874647864E-3</v>
      </c>
      <c r="C982">
        <v>-1.322374947507062E-2</v>
      </c>
      <c r="D982">
        <v>-0.93932073620992895</v>
      </c>
      <c r="F982">
        <v>75.334382376081834</v>
      </c>
      <c r="G982">
        <v>1.152115211521143E-2</v>
      </c>
    </row>
    <row r="983" spans="1:7">
      <c r="A983">
        <v>959</v>
      </c>
      <c r="B983">
        <v>6.8705641213914221E-3</v>
      </c>
      <c r="C983">
        <v>-7.9265303304727492E-3</v>
      </c>
      <c r="D983">
        <v>-0.56304411389873465</v>
      </c>
      <c r="F983">
        <v>75.413060582218733</v>
      </c>
      <c r="G983">
        <v>1.1554621848739233E-2</v>
      </c>
    </row>
    <row r="984" spans="1:7">
      <c r="A984">
        <v>960</v>
      </c>
      <c r="B984">
        <v>-4.9127052332756181E-2</v>
      </c>
      <c r="C984">
        <v>1.6440637623869513E-2</v>
      </c>
      <c r="D984">
        <v>1.1678254995473814</v>
      </c>
      <c r="F984">
        <v>75.491738788355633</v>
      </c>
      <c r="G984">
        <v>1.1840929401250921E-2</v>
      </c>
    </row>
    <row r="985" spans="1:7">
      <c r="A985">
        <v>961</v>
      </c>
      <c r="B985">
        <v>2.8695153658810264E-2</v>
      </c>
      <c r="C985">
        <v>1.2794208043317427E-2</v>
      </c>
      <c r="D985">
        <v>0.90880918011400391</v>
      </c>
      <c r="F985">
        <v>75.570416994492533</v>
      </c>
      <c r="G985">
        <v>1.1875091628793522E-2</v>
      </c>
    </row>
    <row r="986" spans="1:7">
      <c r="A986">
        <v>962</v>
      </c>
      <c r="B986">
        <v>5.1310490481061254E-2</v>
      </c>
      <c r="C986">
        <v>1.2278556814707055E-2</v>
      </c>
      <c r="D986">
        <v>0.87218099893143031</v>
      </c>
      <c r="F986">
        <v>75.649095200629432</v>
      </c>
      <c r="G986">
        <v>1.1961722488038173E-2</v>
      </c>
    </row>
    <row r="987" spans="1:7">
      <c r="A987">
        <v>963</v>
      </c>
      <c r="B987">
        <v>9.6590098889632117E-2</v>
      </c>
      <c r="C987">
        <v>-1.8785220840851782E-2</v>
      </c>
      <c r="D987">
        <v>-1.3343679493747187</v>
      </c>
      <c r="F987">
        <v>75.727773406766332</v>
      </c>
      <c r="G987">
        <v>1.2022441891530899E-2</v>
      </c>
    </row>
    <row r="988" spans="1:7">
      <c r="A988">
        <v>964</v>
      </c>
      <c r="B988">
        <v>-3.8663592918244033E-2</v>
      </c>
      <c r="C988">
        <v>4.184441014359272E-2</v>
      </c>
      <c r="D988">
        <v>2.9723280992617132</v>
      </c>
      <c r="F988">
        <v>75.806451612903231</v>
      </c>
      <c r="G988">
        <v>1.2023217247097762E-2</v>
      </c>
    </row>
    <row r="989" spans="1:7">
      <c r="A989">
        <v>965</v>
      </c>
      <c r="B989">
        <v>5.7602025377433357E-2</v>
      </c>
      <c r="C989">
        <v>3.6934664499374499E-2</v>
      </c>
      <c r="D989">
        <v>2.6235748275950987</v>
      </c>
      <c r="F989">
        <v>75.885129819040131</v>
      </c>
      <c r="G989">
        <v>1.2048192771084265E-2</v>
      </c>
    </row>
    <row r="990" spans="1:7">
      <c r="A990">
        <v>966</v>
      </c>
      <c r="B990">
        <v>3.0660188221919796E-2</v>
      </c>
      <c r="C990">
        <v>-1.1277168838900457E-2</v>
      </c>
      <c r="D990">
        <v>-0.8010495477163504</v>
      </c>
      <c r="F990">
        <v>75.96380802517703</v>
      </c>
      <c r="G990">
        <v>1.2115967113803583E-2</v>
      </c>
    </row>
    <row r="991" spans="1:7">
      <c r="A991">
        <v>967</v>
      </c>
      <c r="B991">
        <v>-6.885260277542081E-2</v>
      </c>
      <c r="C991">
        <v>1.8633006867809637E-3</v>
      </c>
      <c r="D991">
        <v>0.13235557556403374</v>
      </c>
      <c r="F991">
        <v>76.04248623131393</v>
      </c>
      <c r="G991">
        <v>1.2235623142807128E-2</v>
      </c>
    </row>
    <row r="992" spans="1:7">
      <c r="A992">
        <v>968</v>
      </c>
      <c r="B992">
        <v>3.2524475125338896E-2</v>
      </c>
      <c r="C992">
        <v>8.9938341257762844E-5</v>
      </c>
      <c r="D992">
        <v>6.3885775424742351E-3</v>
      </c>
      <c r="F992">
        <v>76.12116443745083</v>
      </c>
      <c r="G992">
        <v>1.2303707301278832E-2</v>
      </c>
    </row>
    <row r="993" spans="1:7">
      <c r="A993">
        <v>969</v>
      </c>
      <c r="B993">
        <v>-6.6734405867355837E-2</v>
      </c>
      <c r="C993">
        <v>3.4183181610242669E-3</v>
      </c>
      <c r="D993">
        <v>0.24281291305966285</v>
      </c>
      <c r="F993">
        <v>76.199842643587729</v>
      </c>
      <c r="G993">
        <v>1.2340683795265983E-2</v>
      </c>
    </row>
    <row r="994" spans="1:7">
      <c r="A994">
        <v>970</v>
      </c>
      <c r="B994">
        <v>2.0859858341907202E-2</v>
      </c>
      <c r="C994">
        <v>3.3425855943807065E-2</v>
      </c>
      <c r="D994">
        <v>2.3743341230696</v>
      </c>
      <c r="F994">
        <v>76.278520849724629</v>
      </c>
      <c r="G994">
        <v>1.2361286697569973E-2</v>
      </c>
    </row>
    <row r="995" spans="1:7">
      <c r="A995">
        <v>971</v>
      </c>
      <c r="B995">
        <v>-0.14208627223045961</v>
      </c>
      <c r="C995">
        <v>1.7285181073378453E-2</v>
      </c>
      <c r="D995">
        <v>1.2278158355900848</v>
      </c>
      <c r="F995">
        <v>76.357199055861528</v>
      </c>
      <c r="G995">
        <v>1.2521440823327623E-2</v>
      </c>
    </row>
    <row r="996" spans="1:7">
      <c r="A996">
        <v>972</v>
      </c>
      <c r="B996">
        <v>-6.8665657374721786E-3</v>
      </c>
      <c r="C996">
        <v>-2.8440451806387497E-2</v>
      </c>
      <c r="D996">
        <v>-2.0202066122986833</v>
      </c>
      <c r="F996">
        <v>76.435877261998428</v>
      </c>
      <c r="G996">
        <v>1.2645071886367765E-2</v>
      </c>
    </row>
    <row r="997" spans="1:7">
      <c r="A997">
        <v>973</v>
      </c>
      <c r="B997">
        <v>-1.779147003618467E-2</v>
      </c>
      <c r="C997">
        <v>5.231920447618138E-3</v>
      </c>
      <c r="D997">
        <v>0.37163826915453607</v>
      </c>
      <c r="F997">
        <v>76.514555468135327</v>
      </c>
      <c r="G997">
        <v>1.2671059300557452E-2</v>
      </c>
    </row>
    <row r="998" spans="1:7">
      <c r="A998">
        <v>974</v>
      </c>
      <c r="B998">
        <v>-9.7204003746794804E-2</v>
      </c>
      <c r="C998">
        <v>5.2718177138063121E-2</v>
      </c>
      <c r="D998">
        <v>3.7447228605112728</v>
      </c>
      <c r="F998">
        <v>76.593233674272227</v>
      </c>
      <c r="G998">
        <v>1.2777777777777777E-2</v>
      </c>
    </row>
    <row r="999" spans="1:7">
      <c r="A999">
        <v>975</v>
      </c>
      <c r="B999">
        <v>-4.8122641583306404E-2</v>
      </c>
      <c r="C999">
        <v>1.1255363783386131E-2</v>
      </c>
      <c r="D999">
        <v>0.79950067227543054</v>
      </c>
      <c r="F999">
        <v>76.671911880409127</v>
      </c>
      <c r="G999">
        <v>1.2793584113041767E-2</v>
      </c>
    </row>
    <row r="1000" spans="1:7">
      <c r="A1000">
        <v>976</v>
      </c>
      <c r="B1000">
        <v>-2.2234894336697675E-2</v>
      </c>
      <c r="C1000">
        <v>1.7390910964089068E-3</v>
      </c>
      <c r="D1000">
        <v>0.12353261320433651</v>
      </c>
      <c r="F1000">
        <v>76.750590086546026</v>
      </c>
      <c r="G1000">
        <v>1.2925764192139644E-2</v>
      </c>
    </row>
    <row r="1001" spans="1:7">
      <c r="A1001">
        <v>977</v>
      </c>
      <c r="B1001">
        <v>1.5057638219622716E-2</v>
      </c>
      <c r="C1001">
        <v>-1.9720548652884994E-2</v>
      </c>
      <c r="D1001">
        <v>-1.4008069582695062</v>
      </c>
      <c r="F1001">
        <v>76.829268292682926</v>
      </c>
      <c r="G1001">
        <v>1.2948937209870559E-2</v>
      </c>
    </row>
    <row r="1002" spans="1:7">
      <c r="A1002">
        <v>978</v>
      </c>
      <c r="B1002">
        <v>1.2615793428307443E-2</v>
      </c>
      <c r="C1002">
        <v>8.6143653018514333E-3</v>
      </c>
      <c r="D1002">
        <v>0.61190299865939823</v>
      </c>
      <c r="F1002">
        <v>76.907946498819825</v>
      </c>
      <c r="G1002">
        <v>1.296071283920619E-2</v>
      </c>
    </row>
    <row r="1003" spans="1:7">
      <c r="A1003">
        <v>979</v>
      </c>
      <c r="B1003">
        <v>4.8366853401357211E-3</v>
      </c>
      <c r="C1003">
        <v>-5.2333533290289834E-3</v>
      </c>
      <c r="D1003">
        <v>-0.37174005081822187</v>
      </c>
      <c r="F1003">
        <v>76.986624704956725</v>
      </c>
      <c r="G1003">
        <v>1.304347826086949E-2</v>
      </c>
    </row>
    <row r="1004" spans="1:7">
      <c r="A1004">
        <v>980</v>
      </c>
      <c r="B1004">
        <v>-3.9325840112335787E-2</v>
      </c>
      <c r="C1004">
        <v>2.3706941244705883E-2</v>
      </c>
      <c r="D1004">
        <v>1.6839718224579974</v>
      </c>
      <c r="F1004">
        <v>77.065302911093625</v>
      </c>
      <c r="G1004">
        <v>1.3114754098360715E-2</v>
      </c>
    </row>
    <row r="1005" spans="1:7">
      <c r="A1005">
        <v>981</v>
      </c>
      <c r="B1005">
        <v>-3.8688965148018291E-2</v>
      </c>
      <c r="C1005">
        <v>4.9217514147604294E-3</v>
      </c>
      <c r="D1005">
        <v>0.34960607587662551</v>
      </c>
      <c r="F1005">
        <v>77.143981117230524</v>
      </c>
      <c r="G1005">
        <v>1.3127666557269491E-2</v>
      </c>
    </row>
    <row r="1006" spans="1:7">
      <c r="A1006">
        <v>982</v>
      </c>
      <c r="B1006">
        <v>6.8957781121206185E-4</v>
      </c>
      <c r="C1006">
        <v>9.9872572698175063E-3</v>
      </c>
      <c r="D1006">
        <v>0.70942344068816721</v>
      </c>
      <c r="F1006">
        <v>77.222659323367424</v>
      </c>
      <c r="G1006">
        <v>1.3137254901960826E-2</v>
      </c>
    </row>
    <row r="1007" spans="1:7">
      <c r="A1007">
        <v>983</v>
      </c>
      <c r="B1007">
        <v>-2.2671573703272684E-2</v>
      </c>
      <c r="C1007">
        <v>3.2286871824276572E-3</v>
      </c>
      <c r="D1007">
        <v>0.22934288243337367</v>
      </c>
      <c r="F1007">
        <v>77.301337529504337</v>
      </c>
      <c r="G1007">
        <v>1.3151364764268036E-2</v>
      </c>
    </row>
    <row r="1008" spans="1:7">
      <c r="A1008">
        <v>984</v>
      </c>
      <c r="B1008">
        <v>-4.5857552116172068E-2</v>
      </c>
      <c r="C1008">
        <v>1.0361235447435002E-3</v>
      </c>
      <c r="D1008">
        <v>7.3598817996943969E-2</v>
      </c>
      <c r="F1008">
        <v>77.380015735641237</v>
      </c>
      <c r="G1008">
        <v>1.3221368590316196E-2</v>
      </c>
    </row>
    <row r="1009" spans="1:7">
      <c r="A1009">
        <v>985</v>
      </c>
      <c r="B1009">
        <v>-6.5074003508834681E-3</v>
      </c>
      <c r="C1009">
        <v>-6.0124374202327364E-3</v>
      </c>
      <c r="D1009">
        <v>-0.42708062147093717</v>
      </c>
      <c r="F1009">
        <v>77.458693941778137</v>
      </c>
      <c r="G1009">
        <v>1.3231981981981944E-2</v>
      </c>
    </row>
    <row r="1010" spans="1:7">
      <c r="A1010">
        <v>986</v>
      </c>
      <c r="B1010">
        <v>-9.5494271443731481E-3</v>
      </c>
      <c r="C1010">
        <v>-2.0883125428716152E-2</v>
      </c>
      <c r="D1010">
        <v>-1.4833881108414742</v>
      </c>
      <c r="F1010">
        <v>77.537372147915036</v>
      </c>
      <c r="G1010">
        <v>1.3289036544850363E-2</v>
      </c>
    </row>
    <row r="1011" spans="1:7">
      <c r="A1011">
        <v>987</v>
      </c>
      <c r="B1011">
        <v>1.0076066772729051E-2</v>
      </c>
      <c r="C1011">
        <v>1.301296593673378E-2</v>
      </c>
      <c r="D1011">
        <v>0.92434817878325126</v>
      </c>
      <c r="F1011">
        <v>77.616050354051936</v>
      </c>
      <c r="G1011">
        <v>1.3344338973724001E-2</v>
      </c>
    </row>
    <row r="1012" spans="1:7">
      <c r="A1012">
        <v>988</v>
      </c>
      <c r="B1012">
        <v>-5.828586863954017E-3</v>
      </c>
      <c r="C1012">
        <v>-4.8999128764854174E-3</v>
      </c>
      <c r="D1012">
        <v>-0.34805482205947591</v>
      </c>
      <c r="F1012">
        <v>77.694728560188835</v>
      </c>
      <c r="G1012">
        <v>1.3416971597839389E-2</v>
      </c>
    </row>
    <row r="1013" spans="1:7">
      <c r="A1013">
        <v>989</v>
      </c>
      <c r="B1013">
        <v>2.8580481427977248E-3</v>
      </c>
      <c r="C1013">
        <v>-5.102523280919374E-3</v>
      </c>
      <c r="D1013">
        <v>-0.3624468184153869</v>
      </c>
      <c r="F1013">
        <v>77.773406766325735</v>
      </c>
      <c r="G1013">
        <v>1.3466787989080853E-2</v>
      </c>
    </row>
    <row r="1014" spans="1:7">
      <c r="A1014">
        <v>990</v>
      </c>
      <c r="B1014">
        <v>-4.8099068486031592E-3</v>
      </c>
      <c r="C1014">
        <v>-2.4192607820298643E-2</v>
      </c>
      <c r="D1014">
        <v>-1.7184701080008662</v>
      </c>
      <c r="F1014">
        <v>77.852084972462634</v>
      </c>
      <c r="G1014">
        <v>1.3554216867470048E-2</v>
      </c>
    </row>
    <row r="1015" spans="1:7">
      <c r="A1015">
        <v>991</v>
      </c>
      <c r="B1015">
        <v>-2.4933175261308595E-3</v>
      </c>
      <c r="C1015">
        <v>-1.1813108353190792E-3</v>
      </c>
      <c r="D1015">
        <v>-8.3911886384157142E-2</v>
      </c>
      <c r="F1015">
        <v>77.930763178599534</v>
      </c>
      <c r="G1015">
        <v>1.3568904593639575E-2</v>
      </c>
    </row>
    <row r="1016" spans="1:7">
      <c r="A1016">
        <v>992</v>
      </c>
      <c r="B1016">
        <v>9.2307864987662604E-3</v>
      </c>
      <c r="C1016">
        <v>5.5692728264663018E-2</v>
      </c>
      <c r="D1016">
        <v>3.9560137322416575</v>
      </c>
      <c r="F1016">
        <v>78.009441384736434</v>
      </c>
      <c r="G1016">
        <v>1.360287171736263E-2</v>
      </c>
    </row>
    <row r="1017" spans="1:7">
      <c r="A1017">
        <v>993</v>
      </c>
      <c r="B1017">
        <v>7.2039424192783131E-3</v>
      </c>
      <c r="C1017">
        <v>-7.3817834294150498E-3</v>
      </c>
      <c r="D1017">
        <v>-0.5243491839082477</v>
      </c>
      <c r="F1017">
        <v>78.088119590873333</v>
      </c>
      <c r="G1017">
        <v>1.3611352447147285E-2</v>
      </c>
    </row>
    <row r="1018" spans="1:7">
      <c r="A1018">
        <v>994</v>
      </c>
      <c r="B1018">
        <v>-2.9975053831481115E-3</v>
      </c>
      <c r="C1018">
        <v>-1.0761750986090467E-3</v>
      </c>
      <c r="D1018">
        <v>-7.6443794388417516E-2</v>
      </c>
      <c r="F1018">
        <v>78.166797797010233</v>
      </c>
      <c r="G1018">
        <v>1.3617886178861838E-2</v>
      </c>
    </row>
    <row r="1019" spans="1:7">
      <c r="A1019">
        <v>995</v>
      </c>
      <c r="B1019">
        <v>-1.9130775702036126E-3</v>
      </c>
      <c r="C1019">
        <v>-9.9875174595477692E-3</v>
      </c>
      <c r="D1019">
        <v>-0.70944192270867479</v>
      </c>
      <c r="F1019">
        <v>78.245476003147132</v>
      </c>
      <c r="G1019">
        <v>1.3680154142581946E-2</v>
      </c>
    </row>
    <row r="1020" spans="1:7">
      <c r="A1020">
        <v>996</v>
      </c>
      <c r="B1020">
        <v>9.8834409077834407E-3</v>
      </c>
      <c r="C1020">
        <v>-1.3023706085731961E-2</v>
      </c>
      <c r="D1020">
        <v>-0.92511108227616712</v>
      </c>
      <c r="F1020">
        <v>78.324154209284032</v>
      </c>
      <c r="G1020">
        <v>1.3779798814937294E-2</v>
      </c>
    </row>
    <row r="1021" spans="1:7">
      <c r="A1021">
        <v>997</v>
      </c>
      <c r="B1021">
        <v>9.4969811481356199E-3</v>
      </c>
      <c r="C1021">
        <v>1.6160899402399391E-3</v>
      </c>
      <c r="D1021">
        <v>0.11479548938139066</v>
      </c>
      <c r="F1021">
        <v>78.402832415420932</v>
      </c>
      <c r="G1021">
        <v>1.3842854357574597E-2</v>
      </c>
    </row>
    <row r="1022" spans="1:7">
      <c r="A1022">
        <v>998</v>
      </c>
      <c r="B1022">
        <v>2.0003496701180276E-2</v>
      </c>
      <c r="C1022">
        <v>3.2817018547762894E-3</v>
      </c>
      <c r="D1022">
        <v>0.23310866619646781</v>
      </c>
      <c r="F1022">
        <v>78.481510621557831</v>
      </c>
      <c r="G1022">
        <v>1.3847502191060457E-2</v>
      </c>
    </row>
    <row r="1023" spans="1:7">
      <c r="A1023">
        <v>999</v>
      </c>
      <c r="B1023">
        <v>4.9046488486957709E-3</v>
      </c>
      <c r="C1023">
        <v>-4.7241108454459738E-3</v>
      </c>
      <c r="D1023">
        <v>-0.33556710111962584</v>
      </c>
      <c r="F1023">
        <v>78.560188827694731</v>
      </c>
      <c r="G1023">
        <v>1.3852973771703025E-2</v>
      </c>
    </row>
    <row r="1024" spans="1:7">
      <c r="A1024">
        <v>1000</v>
      </c>
      <c r="B1024">
        <v>-1.3170012648182456E-2</v>
      </c>
      <c r="C1024">
        <v>2.2771555053253071E-3</v>
      </c>
      <c r="D1024">
        <v>0.16175286667061101</v>
      </c>
      <c r="F1024">
        <v>78.63886703383163</v>
      </c>
      <c r="G1024">
        <v>1.3905764817064847E-2</v>
      </c>
    </row>
    <row r="1025" spans="1:7">
      <c r="A1025">
        <v>1001</v>
      </c>
      <c r="B1025">
        <v>-1.6421230251317368E-2</v>
      </c>
      <c r="C1025">
        <v>3.9013924802011636E-3</v>
      </c>
      <c r="D1025">
        <v>0.27712706321720959</v>
      </c>
      <c r="F1025">
        <v>78.71754523996853</v>
      </c>
      <c r="G1025">
        <v>1.3965298349555511E-2</v>
      </c>
    </row>
    <row r="1026" spans="1:7">
      <c r="A1026">
        <v>1002</v>
      </c>
      <c r="B1026">
        <v>5.3648893428703565E-3</v>
      </c>
      <c r="C1026">
        <v>7.8564792474458394E-3</v>
      </c>
      <c r="D1026">
        <v>0.55806818517252976</v>
      </c>
      <c r="F1026">
        <v>78.796223446105429</v>
      </c>
      <c r="G1026">
        <v>1.4054054054053911E-2</v>
      </c>
    </row>
    <row r="1027" spans="1:7">
      <c r="A1027">
        <v>1003</v>
      </c>
      <c r="B1027">
        <v>1.206977538566539E-2</v>
      </c>
      <c r="C1027">
        <v>2.9828180129564709E-3</v>
      </c>
      <c r="D1027">
        <v>0.21187809230600588</v>
      </c>
      <c r="F1027">
        <v>78.874901652242329</v>
      </c>
      <c r="G1027">
        <v>1.4071637426900541E-2</v>
      </c>
    </row>
    <row r="1028" spans="1:7">
      <c r="A1028">
        <v>1004</v>
      </c>
      <c r="B1028">
        <v>-3.1211962030667426E-2</v>
      </c>
      <c r="C1028">
        <v>-8.1608602689841291E-3</v>
      </c>
      <c r="D1028">
        <v>-0.57968923945661732</v>
      </c>
      <c r="F1028">
        <v>78.953579858379229</v>
      </c>
      <c r="G1028">
        <v>1.4204545454545414E-2</v>
      </c>
    </row>
    <row r="1029" spans="1:7">
      <c r="A1029">
        <v>1005</v>
      </c>
      <c r="B1029">
        <v>9.846698862303771E-3</v>
      </c>
      <c r="C1029">
        <v>-7.576749499635882E-3</v>
      </c>
      <c r="D1029">
        <v>-0.53819818134736552</v>
      </c>
      <c r="F1029">
        <v>79.032258064516128</v>
      </c>
      <c r="G1029">
        <v>1.4263350147851961E-2</v>
      </c>
    </row>
    <row r="1030" spans="1:7">
      <c r="A1030">
        <v>1006</v>
      </c>
      <c r="B1030">
        <v>-7.8303921472487239E-3</v>
      </c>
      <c r="C1030">
        <v>-2.6402322861182888E-2</v>
      </c>
      <c r="D1030">
        <v>-1.8754324856480318</v>
      </c>
      <c r="F1030">
        <v>79.110936270653028</v>
      </c>
      <c r="G1030">
        <v>1.4327855035819459E-2</v>
      </c>
    </row>
    <row r="1031" spans="1:7">
      <c r="A1031">
        <v>1007</v>
      </c>
      <c r="B1031">
        <v>-6.9883241450864001E-3</v>
      </c>
      <c r="C1031">
        <v>1.8071018092230405E-2</v>
      </c>
      <c r="D1031">
        <v>1.2836360860024656</v>
      </c>
      <c r="F1031">
        <v>79.189614476789927</v>
      </c>
      <c r="G1031">
        <v>1.4338973329509619E-2</v>
      </c>
    </row>
    <row r="1032" spans="1:7">
      <c r="A1032">
        <v>1008</v>
      </c>
      <c r="B1032">
        <v>-6.4851179870662008E-3</v>
      </c>
      <c r="C1032">
        <v>-1.5525887515685278E-2</v>
      </c>
      <c r="D1032">
        <v>-1.1028481837953268</v>
      </c>
      <c r="F1032">
        <v>79.268292682926827</v>
      </c>
      <c r="G1032">
        <v>1.4401440144014455E-2</v>
      </c>
    </row>
    <row r="1033" spans="1:7">
      <c r="A1033">
        <v>1009</v>
      </c>
      <c r="B1033">
        <v>-4.4995199689297407E-3</v>
      </c>
      <c r="C1033">
        <v>-1.5918644029763486E-2</v>
      </c>
      <c r="D1033">
        <v>-1.1307468020087679</v>
      </c>
      <c r="F1033">
        <v>79.346970889063726</v>
      </c>
      <c r="G1033">
        <v>1.446771755560361E-2</v>
      </c>
    </row>
    <row r="1034" spans="1:7">
      <c r="A1034">
        <v>1010</v>
      </c>
      <c r="B1034">
        <v>1.1496955784569876E-2</v>
      </c>
      <c r="C1034">
        <v>-3.0963628015356816E-3</v>
      </c>
      <c r="D1034">
        <v>-0.21994350330022433</v>
      </c>
      <c r="F1034">
        <v>79.425649095200626</v>
      </c>
      <c r="G1034">
        <v>1.4510278113663899E-2</v>
      </c>
    </row>
    <row r="1035" spans="1:7">
      <c r="A1035">
        <v>1011</v>
      </c>
      <c r="B1035">
        <v>9.2838218384254476E-4</v>
      </c>
      <c r="C1035">
        <v>1.940775226993903E-2</v>
      </c>
      <c r="D1035">
        <v>1.3785881368023793</v>
      </c>
      <c r="F1035">
        <v>79.50432730133754</v>
      </c>
      <c r="G1035">
        <v>1.4552670745824337E-2</v>
      </c>
    </row>
    <row r="1036" spans="1:7">
      <c r="A1036">
        <v>1012</v>
      </c>
      <c r="B1036">
        <v>-1.8836769474842906E-3</v>
      </c>
      <c r="C1036">
        <v>5.425589580306066E-3</v>
      </c>
      <c r="D1036">
        <v>0.385395141412326</v>
      </c>
      <c r="F1036">
        <v>79.583005507474439</v>
      </c>
      <c r="G1036">
        <v>1.4628199918732321E-2</v>
      </c>
    </row>
    <row r="1037" spans="1:7">
      <c r="A1037">
        <v>1013</v>
      </c>
      <c r="B1037">
        <v>6.0813832688634821E-4</v>
      </c>
      <c r="C1037">
        <v>-4.3944736872171813E-4</v>
      </c>
      <c r="D1037">
        <v>-3.1215203123091225E-2</v>
      </c>
      <c r="F1037">
        <v>79.661683713611339</v>
      </c>
      <c r="G1037">
        <v>1.4669926650366705E-2</v>
      </c>
    </row>
    <row r="1038" spans="1:7">
      <c r="A1038">
        <v>1014</v>
      </c>
      <c r="B1038">
        <v>-4.8625309221434366E-4</v>
      </c>
      <c r="C1038">
        <v>-1.0296640376494205E-3</v>
      </c>
      <c r="D1038">
        <v>-7.3139980738222241E-2</v>
      </c>
      <c r="F1038">
        <v>79.740361919748239</v>
      </c>
      <c r="G1038">
        <v>1.4714424007744586E-2</v>
      </c>
    </row>
    <row r="1039" spans="1:7">
      <c r="A1039">
        <v>1015</v>
      </c>
      <c r="B1039">
        <v>-1.3404345275734829E-3</v>
      </c>
      <c r="C1039">
        <v>-1.5147888516672293E-3</v>
      </c>
      <c r="D1039">
        <v>-0.10759978340734982</v>
      </c>
      <c r="F1039">
        <v>79.819040125885138</v>
      </c>
      <c r="G1039">
        <v>1.4811031664964336E-2</v>
      </c>
    </row>
    <row r="1040" spans="1:7">
      <c r="A1040">
        <v>1016</v>
      </c>
      <c r="B1040">
        <v>1.9110819481516074E-3</v>
      </c>
      <c r="C1040">
        <v>6.5577527401951968E-3</v>
      </c>
      <c r="D1040">
        <v>0.46581592788152359</v>
      </c>
      <c r="F1040">
        <v>79.897718332022038</v>
      </c>
      <c r="G1040">
        <v>1.4860848419346206E-2</v>
      </c>
    </row>
    <row r="1041" spans="1:7">
      <c r="A1041">
        <v>1017</v>
      </c>
      <c r="B1041">
        <v>3.2817779112039314E-3</v>
      </c>
      <c r="C1041">
        <v>-1.3176126393511456E-2</v>
      </c>
      <c r="D1041">
        <v>-0.93593793255692037</v>
      </c>
      <c r="F1041">
        <v>79.976396538158937</v>
      </c>
      <c r="G1041">
        <v>1.4879107253564561E-2</v>
      </c>
    </row>
    <row r="1042" spans="1:7">
      <c r="A1042">
        <v>1018</v>
      </c>
      <c r="B1042">
        <v>-5.3883231328901175E-4</v>
      </c>
      <c r="C1042">
        <v>8.653794274404842E-3</v>
      </c>
      <c r="D1042">
        <v>0.61470375132010835</v>
      </c>
      <c r="F1042">
        <v>80.055074744295837</v>
      </c>
      <c r="G1042">
        <v>1.4923210663575714E-2</v>
      </c>
    </row>
    <row r="1043" spans="1:7">
      <c r="A1043">
        <v>1019</v>
      </c>
      <c r="B1043">
        <v>-6.1419604069657399E-3</v>
      </c>
      <c r="C1043">
        <v>-6.3789077065567476E-3</v>
      </c>
      <c r="D1043">
        <v>-0.45311205376613312</v>
      </c>
      <c r="F1043">
        <v>80.133752950432736</v>
      </c>
      <c r="G1043">
        <v>1.4954742227469398E-2</v>
      </c>
    </row>
    <row r="1044" spans="1:7">
      <c r="A1044">
        <v>1020</v>
      </c>
      <c r="B1044">
        <v>2.0780210982898866E-4</v>
      </c>
      <c r="C1044">
        <v>2.3026581412169652E-3</v>
      </c>
      <c r="D1044">
        <v>0.16356439181831636</v>
      </c>
      <c r="F1044">
        <v>80.212431156569636</v>
      </c>
      <c r="G1044">
        <v>1.5052593398621861E-2</v>
      </c>
    </row>
    <row r="1045" spans="1:7">
      <c r="A1045">
        <v>1021</v>
      </c>
      <c r="B1045">
        <v>1.1143724618500361E-2</v>
      </c>
      <c r="C1045">
        <v>8.4808487603392439E-3</v>
      </c>
      <c r="D1045">
        <v>0.60241893694862059</v>
      </c>
      <c r="F1045">
        <v>80.291109362706536</v>
      </c>
      <c r="G1045">
        <v>1.5418502202643403E-2</v>
      </c>
    </row>
    <row r="1046" spans="1:7">
      <c r="A1046">
        <v>1022</v>
      </c>
      <c r="B1046">
        <v>-1.0854312639171887E-2</v>
      </c>
      <c r="C1046">
        <v>3.5698809942456833E-3</v>
      </c>
      <c r="D1046">
        <v>0.25357885447075745</v>
      </c>
      <c r="F1046">
        <v>80.369787568843435</v>
      </c>
      <c r="G1046">
        <v>1.5426008968610017E-2</v>
      </c>
    </row>
    <row r="1047" spans="1:7">
      <c r="A1047">
        <v>1023</v>
      </c>
      <c r="B1047">
        <v>1.2355182012932621E-3</v>
      </c>
      <c r="C1047">
        <v>1.1285922622034362E-2</v>
      </c>
      <c r="D1047">
        <v>0.80167135396226152</v>
      </c>
      <c r="F1047">
        <v>80.448465774980335</v>
      </c>
      <c r="G1047">
        <v>1.5441305492191804E-2</v>
      </c>
    </row>
    <row r="1048" spans="1:7">
      <c r="A1048">
        <v>1024</v>
      </c>
      <c r="B1048">
        <v>1.2029949465108707E-3</v>
      </c>
      <c r="C1048">
        <v>3.276674247148626E-3</v>
      </c>
      <c r="D1048">
        <v>0.23275154085111138</v>
      </c>
      <c r="F1048">
        <v>80.527143981117234</v>
      </c>
      <c r="G1048">
        <v>1.5544041450777257E-2</v>
      </c>
    </row>
    <row r="1049" spans="1:7">
      <c r="A1049">
        <v>1025</v>
      </c>
      <c r="B1049">
        <v>9.2231883453737715E-3</v>
      </c>
      <c r="C1049">
        <v>-3.5824831408564489E-4</v>
      </c>
      <c r="D1049">
        <v>-2.5447402097815128E-2</v>
      </c>
      <c r="F1049">
        <v>80.605822187254134</v>
      </c>
      <c r="G1049">
        <v>1.5566290928609838E-2</v>
      </c>
    </row>
    <row r="1050" spans="1:7">
      <c r="A1050">
        <v>1026</v>
      </c>
      <c r="B1050">
        <v>2.15656281752955E-3</v>
      </c>
      <c r="C1050">
        <v>-1.008896495582926E-2</v>
      </c>
      <c r="D1050">
        <v>-0.71664802844089759</v>
      </c>
      <c r="F1050">
        <v>80.684500393391033</v>
      </c>
      <c r="G1050">
        <v>1.5625E-2</v>
      </c>
    </row>
    <row r="1051" spans="1:7">
      <c r="A1051">
        <v>1027</v>
      </c>
      <c r="B1051">
        <v>-1.9764741359590563E-3</v>
      </c>
      <c r="C1051">
        <v>1.4902238328098699E-2</v>
      </c>
      <c r="D1051">
        <v>1.058548598785424</v>
      </c>
      <c r="F1051">
        <v>80.763178599527933</v>
      </c>
      <c r="G1051">
        <v>1.5658061785865485E-2</v>
      </c>
    </row>
    <row r="1052" spans="1:7">
      <c r="A1052">
        <v>1028</v>
      </c>
      <c r="B1052">
        <v>-4.8111053048293575E-3</v>
      </c>
      <c r="C1052">
        <v>-6.927199545852367E-3</v>
      </c>
      <c r="D1052">
        <v>-0.49205879085578952</v>
      </c>
      <c r="F1052">
        <v>80.841856805664833</v>
      </c>
      <c r="G1052">
        <v>1.5760138381702982E-2</v>
      </c>
    </row>
    <row r="1053" spans="1:7">
      <c r="A1053">
        <v>1029</v>
      </c>
      <c r="B1053">
        <v>1.3872702060829013E-2</v>
      </c>
      <c r="C1053">
        <v>1.5444995167316022E-2</v>
      </c>
      <c r="D1053">
        <v>1.0971021689931557</v>
      </c>
      <c r="F1053">
        <v>80.920535011801732</v>
      </c>
      <c r="G1053">
        <v>1.5790567213795903E-2</v>
      </c>
    </row>
    <row r="1054" spans="1:7">
      <c r="A1054">
        <v>1030</v>
      </c>
      <c r="B1054">
        <v>6.5216862965522563E-3</v>
      </c>
      <c r="C1054">
        <v>7.5323677575016542E-3</v>
      </c>
      <c r="D1054">
        <v>0.53504561930175254</v>
      </c>
      <c r="F1054">
        <v>80.999213217938632</v>
      </c>
      <c r="G1054">
        <v>1.5894039735099286E-2</v>
      </c>
    </row>
    <row r="1055" spans="1:7">
      <c r="A1055">
        <v>1031</v>
      </c>
      <c r="B1055">
        <v>4.3064288745598752E-3</v>
      </c>
      <c r="C1055">
        <v>1.217708760895655E-2</v>
      </c>
      <c r="D1055">
        <v>0.86497335111354912</v>
      </c>
      <c r="F1055">
        <v>81.077891424075531</v>
      </c>
      <c r="G1055">
        <v>1.5990159901599021E-2</v>
      </c>
    </row>
    <row r="1056" spans="1:7">
      <c r="A1056">
        <v>1032</v>
      </c>
      <c r="B1056">
        <v>2.2370156012056944E-3</v>
      </c>
      <c r="C1056">
        <v>9.8111771698785703E-3</v>
      </c>
      <c r="D1056">
        <v>0.69691596771929687</v>
      </c>
      <c r="F1056">
        <v>81.156569630212431</v>
      </c>
      <c r="G1056">
        <v>1.6000000000000014E-2</v>
      </c>
    </row>
    <row r="1057" spans="1:7">
      <c r="A1057">
        <v>1033</v>
      </c>
      <c r="B1057">
        <v>1.8321493919616519E-3</v>
      </c>
      <c r="C1057">
        <v>-1.1196820710360562E-2</v>
      </c>
      <c r="D1057">
        <v>-0.79534219040476006</v>
      </c>
      <c r="F1057">
        <v>81.23524783634933</v>
      </c>
      <c r="G1057">
        <v>1.6080579607704593E-2</v>
      </c>
    </row>
    <row r="1058" spans="1:7">
      <c r="A1058">
        <v>1034</v>
      </c>
      <c r="B1058">
        <v>-7.1177479772867166E-3</v>
      </c>
      <c r="C1058">
        <v>2.9122259440083195E-3</v>
      </c>
      <c r="D1058">
        <v>0.20686373580296077</v>
      </c>
      <c r="F1058">
        <v>81.31392604248623</v>
      </c>
      <c r="G1058">
        <v>1.6110019646365492E-2</v>
      </c>
    </row>
    <row r="1059" spans="1:7">
      <c r="A1059">
        <v>1035</v>
      </c>
      <c r="B1059">
        <v>1.370580800148173E-2</v>
      </c>
      <c r="C1059">
        <v>-9.2803022370395276E-4</v>
      </c>
      <c r="D1059">
        <v>-6.5920640329584487E-2</v>
      </c>
      <c r="F1059">
        <v>81.39260424862313</v>
      </c>
      <c r="G1059">
        <v>1.6161616161616266E-2</v>
      </c>
    </row>
    <row r="1060" spans="1:7">
      <c r="A1060">
        <v>1036</v>
      </c>
      <c r="B1060">
        <v>7.1688656369054522E-5</v>
      </c>
      <c r="C1060">
        <v>6.4520764880856857E-3</v>
      </c>
      <c r="D1060">
        <v>0.45830944153144987</v>
      </c>
      <c r="F1060">
        <v>81.471282454760029</v>
      </c>
      <c r="G1060">
        <v>1.6196954972465205E-2</v>
      </c>
    </row>
    <row r="1061" spans="1:7">
      <c r="A1061">
        <v>1037</v>
      </c>
      <c r="B1061">
        <v>1.4311060123274653E-2</v>
      </c>
      <c r="C1061">
        <v>-7.0818840591202296E-4</v>
      </c>
      <c r="D1061">
        <v>-5.0304647412648062E-2</v>
      </c>
      <c r="F1061">
        <v>81.549960660896929</v>
      </c>
      <c r="G1061">
        <v>1.6232464929859747E-2</v>
      </c>
    </row>
    <row r="1062" spans="1:7">
      <c r="A1062">
        <v>1038</v>
      </c>
      <c r="B1062">
        <v>-1.2179604564350981E-2</v>
      </c>
      <c r="C1062">
        <v>-5.6344611250162945E-3</v>
      </c>
      <c r="D1062">
        <v>-0.4002318844646946</v>
      </c>
      <c r="F1062">
        <v>81.628638867033828</v>
      </c>
      <c r="G1062">
        <v>1.6240875912408637E-2</v>
      </c>
    </row>
    <row r="1063" spans="1:7">
      <c r="A1063">
        <v>1039</v>
      </c>
      <c r="B1063">
        <v>-2.346274677021733E-2</v>
      </c>
      <c r="C1063">
        <v>8.6547028945317579E-3</v>
      </c>
      <c r="D1063">
        <v>0.61476829320576332</v>
      </c>
      <c r="F1063">
        <v>81.707317073170728</v>
      </c>
      <c r="G1063">
        <v>1.6322089227421177E-2</v>
      </c>
    </row>
    <row r="1064" spans="1:7">
      <c r="A1064">
        <v>1040</v>
      </c>
      <c r="B1064">
        <v>-1.7754032190127594E-3</v>
      </c>
      <c r="C1064">
        <v>-7.1030167846110621E-3</v>
      </c>
      <c r="D1064">
        <v>-0.50454759204342181</v>
      </c>
      <c r="F1064">
        <v>81.785995279307642</v>
      </c>
      <c r="G1064">
        <v>1.6336310172075708E-2</v>
      </c>
    </row>
    <row r="1065" spans="1:7">
      <c r="A1065">
        <v>1041</v>
      </c>
      <c r="B1065">
        <v>-3.0521256499474107E-3</v>
      </c>
      <c r="C1065">
        <v>1.2194564852726651E-2</v>
      </c>
      <c r="D1065">
        <v>0.86621480971165699</v>
      </c>
      <c r="F1065">
        <v>81.864673485444541</v>
      </c>
      <c r="G1065">
        <v>1.6356107660455477E-2</v>
      </c>
    </row>
    <row r="1066" spans="1:7">
      <c r="A1066">
        <v>1042</v>
      </c>
      <c r="B1066">
        <v>-8.4214967910020645E-4</v>
      </c>
      <c r="C1066">
        <v>-1.1651495909728309E-3</v>
      </c>
      <c r="D1066">
        <v>-8.276390698799535E-2</v>
      </c>
      <c r="F1066">
        <v>81.943351691581441</v>
      </c>
      <c r="G1066">
        <v>1.6456582633053163E-2</v>
      </c>
    </row>
    <row r="1067" spans="1:7">
      <c r="A1067">
        <v>1043</v>
      </c>
      <c r="B1067">
        <v>6.271570990318766E-4</v>
      </c>
      <c r="C1067">
        <v>1.0442953602075207E-2</v>
      </c>
      <c r="D1067">
        <v>0.7417928541522848</v>
      </c>
      <c r="F1067">
        <v>82.02202989771834</v>
      </c>
      <c r="G1067">
        <v>1.6483516483516425E-2</v>
      </c>
    </row>
    <row r="1068" spans="1:7">
      <c r="A1068">
        <v>1044</v>
      </c>
      <c r="B1068">
        <v>5.917611903101928E-3</v>
      </c>
      <c r="C1068">
        <v>-2.2139081993981635E-3</v>
      </c>
      <c r="D1068">
        <v>-0.15726022968601161</v>
      </c>
      <c r="F1068">
        <v>82.10070810385524</v>
      </c>
      <c r="G1068">
        <v>1.6614745586708279E-2</v>
      </c>
    </row>
    <row r="1069" spans="1:7">
      <c r="A1069">
        <v>1045</v>
      </c>
      <c r="B1069">
        <v>2.0400720278476135E-3</v>
      </c>
      <c r="C1069">
        <v>-2.0400720278476135E-3</v>
      </c>
      <c r="D1069">
        <v>-0.14491214936668856</v>
      </c>
      <c r="F1069">
        <v>82.17938630999214</v>
      </c>
      <c r="G1069">
        <v>1.6660563896008673E-2</v>
      </c>
    </row>
    <row r="1070" spans="1:7">
      <c r="A1070">
        <v>1046</v>
      </c>
      <c r="B1070">
        <v>-2.8127126864726875E-3</v>
      </c>
      <c r="C1070">
        <v>-1.5011950827532336E-2</v>
      </c>
      <c r="D1070">
        <v>-1.0663417913238726</v>
      </c>
      <c r="F1070">
        <v>82.258064516129039</v>
      </c>
      <c r="G1070">
        <v>1.6662963785825324E-2</v>
      </c>
    </row>
    <row r="1071" spans="1:7">
      <c r="A1071">
        <v>1047</v>
      </c>
      <c r="B1071">
        <v>-3.2363119716464182E-3</v>
      </c>
      <c r="C1071">
        <v>5.0584694060488121E-3</v>
      </c>
      <c r="D1071">
        <v>0.3593175457189911</v>
      </c>
      <c r="F1071">
        <v>82.336742722265939</v>
      </c>
      <c r="G1071">
        <v>1.6744186046511622E-2</v>
      </c>
    </row>
    <row r="1072" spans="1:7">
      <c r="A1072">
        <v>1048</v>
      </c>
      <c r="B1072">
        <v>-4.340093897627394E-3</v>
      </c>
      <c r="C1072">
        <v>1.988413534840465E-2</v>
      </c>
      <c r="D1072">
        <v>1.4124269889997731</v>
      </c>
      <c r="F1072">
        <v>82.415420928402838</v>
      </c>
      <c r="G1072">
        <v>1.6780045351473927E-2</v>
      </c>
    </row>
    <row r="1073" spans="1:7">
      <c r="A1073">
        <v>1049</v>
      </c>
      <c r="B1073">
        <v>-2.1441052414372308E-3</v>
      </c>
      <c r="C1073">
        <v>-3.5596666076888406E-3</v>
      </c>
      <c r="D1073">
        <v>-0.2528532973873755</v>
      </c>
      <c r="F1073">
        <v>82.494099134539738</v>
      </c>
      <c r="G1073">
        <v>1.6816581931951458E-2</v>
      </c>
    </row>
    <row r="1074" spans="1:7">
      <c r="A1074">
        <v>1050</v>
      </c>
      <c r="B1074">
        <v>7.1735306528232651E-3</v>
      </c>
      <c r="C1074">
        <v>1.3623758233319433E-3</v>
      </c>
      <c r="D1074">
        <v>9.6773450206333017E-2</v>
      </c>
      <c r="F1074">
        <v>82.572777340676637</v>
      </c>
      <c r="G1074">
        <v>1.6848364717542141E-2</v>
      </c>
    </row>
    <row r="1075" spans="1:7">
      <c r="A1075">
        <v>1051</v>
      </c>
      <c r="B1075">
        <v>-1.4757197339290542E-3</v>
      </c>
      <c r="C1075">
        <v>1.0462800804889521E-2</v>
      </c>
      <c r="D1075">
        <v>0.74320265771778593</v>
      </c>
      <c r="F1075">
        <v>82.651455546813537</v>
      </c>
      <c r="G1075">
        <v>1.6952699874424271E-2</v>
      </c>
    </row>
    <row r="1076" spans="1:7">
      <c r="A1076">
        <v>1052</v>
      </c>
      <c r="B1076">
        <v>-2.7705834310031681E-3</v>
      </c>
      <c r="C1076">
        <v>4.2706771868629674E-3</v>
      </c>
      <c r="D1076">
        <v>0.30335841183634099</v>
      </c>
      <c r="F1076">
        <v>82.730133752950437</v>
      </c>
      <c r="G1076">
        <v>1.7025089605734678E-2</v>
      </c>
    </row>
    <row r="1077" spans="1:7">
      <c r="A1077">
        <v>1053</v>
      </c>
      <c r="B1077">
        <v>4.7803591248418084E-3</v>
      </c>
      <c r="C1077">
        <v>1.7846678267296197E-2</v>
      </c>
      <c r="D1077">
        <v>1.2677005867769495</v>
      </c>
      <c r="F1077">
        <v>82.808811959087336</v>
      </c>
      <c r="G1077">
        <v>1.7039403620873195E-2</v>
      </c>
    </row>
    <row r="1078" spans="1:7">
      <c r="A1078">
        <v>1054</v>
      </c>
      <c r="B1078">
        <v>5.0719875207511371E-4</v>
      </c>
      <c r="C1078">
        <v>6.2495580046816853E-3</v>
      </c>
      <c r="D1078">
        <v>0.4439239745891288</v>
      </c>
      <c r="F1078">
        <v>82.887490165224236</v>
      </c>
      <c r="G1078">
        <v>1.7156862745097978E-2</v>
      </c>
    </row>
    <row r="1079" spans="1:7">
      <c r="A1079">
        <v>1055</v>
      </c>
      <c r="B1079">
        <v>-5.5359072220988214E-4</v>
      </c>
      <c r="C1079">
        <v>-1.0330503224706369E-2</v>
      </c>
      <c r="D1079">
        <v>-0.73380518231561631</v>
      </c>
      <c r="F1079">
        <v>82.966168371361135</v>
      </c>
      <c r="G1079">
        <v>1.7161244190203817E-2</v>
      </c>
    </row>
    <row r="1080" spans="1:7">
      <c r="A1080">
        <v>1056</v>
      </c>
      <c r="B1080">
        <v>4.4730926710818643E-3</v>
      </c>
      <c r="C1080">
        <v>-2.5599493766490468E-3</v>
      </c>
      <c r="D1080">
        <v>-0.18184052395028374</v>
      </c>
      <c r="F1080">
        <v>83.044846577498035</v>
      </c>
      <c r="G1080">
        <v>1.7291066282420831E-2</v>
      </c>
    </row>
    <row r="1081" spans="1:7">
      <c r="A1081">
        <v>1057</v>
      </c>
      <c r="B1081">
        <v>3.6201879195482921E-3</v>
      </c>
      <c r="C1081">
        <v>-9.5159657818531772E-3</v>
      </c>
      <c r="D1081">
        <v>-0.67594625872259151</v>
      </c>
      <c r="F1081">
        <v>83.123524783634934</v>
      </c>
      <c r="G1081">
        <v>1.7381857686040281E-2</v>
      </c>
    </row>
    <row r="1082" spans="1:7">
      <c r="A1082">
        <v>1058</v>
      </c>
      <c r="B1082">
        <v>4.1787140024296815E-3</v>
      </c>
      <c r="C1082">
        <v>-4.1787140024296815E-3</v>
      </c>
      <c r="D1082">
        <v>-0.29682600389342489</v>
      </c>
      <c r="F1082">
        <v>83.202202989771834</v>
      </c>
      <c r="G1082">
        <v>1.7549167927382703E-2</v>
      </c>
    </row>
    <row r="1083" spans="1:7">
      <c r="A1083">
        <v>1059</v>
      </c>
      <c r="B1083">
        <v>1.2208724702989344E-2</v>
      </c>
      <c r="C1083">
        <v>5.4030422797857677E-3</v>
      </c>
      <c r="D1083">
        <v>0.38379354218631223</v>
      </c>
      <c r="F1083">
        <v>83.280881195908734</v>
      </c>
      <c r="G1083">
        <v>1.7611766982775112E-2</v>
      </c>
    </row>
    <row r="1084" spans="1:7">
      <c r="A1084">
        <v>1060</v>
      </c>
      <c r="B1084">
        <v>6.1552677883817538E-3</v>
      </c>
      <c r="C1084">
        <v>6.9819871135790726E-3</v>
      </c>
      <c r="D1084">
        <v>0.49595050844687205</v>
      </c>
      <c r="F1084">
        <v>83.359559402045633</v>
      </c>
      <c r="G1084">
        <v>1.7621145374449254E-2</v>
      </c>
    </row>
    <row r="1085" spans="1:7">
      <c r="A1085">
        <v>1061</v>
      </c>
      <c r="B1085">
        <v>-7.5135265856052149E-3</v>
      </c>
      <c r="C1085">
        <v>7.5135265856052149E-3</v>
      </c>
      <c r="D1085">
        <v>0.53370727698891718</v>
      </c>
      <c r="F1085">
        <v>83.438237608182533</v>
      </c>
      <c r="G1085">
        <v>1.7647058823529349E-2</v>
      </c>
    </row>
    <row r="1086" spans="1:7">
      <c r="A1086">
        <v>1062</v>
      </c>
      <c r="B1086">
        <v>4.8761536341114719E-3</v>
      </c>
      <c r="C1086">
        <v>-6.0512417657214079E-3</v>
      </c>
      <c r="D1086">
        <v>-0.42983700508522737</v>
      </c>
      <c r="F1086">
        <v>83.516915814319432</v>
      </c>
      <c r="G1086">
        <v>1.7797770389203826E-2</v>
      </c>
    </row>
    <row r="1087" spans="1:7">
      <c r="A1087">
        <v>1063</v>
      </c>
      <c r="B1087">
        <v>1.6279971694862726E-3</v>
      </c>
      <c r="C1087">
        <v>-4.5152658125093828E-4</v>
      </c>
      <c r="D1087">
        <v>-3.2073224127434449E-2</v>
      </c>
      <c r="F1087">
        <v>83.595594020456332</v>
      </c>
      <c r="G1087">
        <v>1.7808020848414596E-2</v>
      </c>
    </row>
    <row r="1088" spans="1:7">
      <c r="A1088">
        <v>1064</v>
      </c>
      <c r="B1088">
        <v>1.3987291727673664E-3</v>
      </c>
      <c r="C1088">
        <v>-8.2146980140526907E-3</v>
      </c>
      <c r="D1088">
        <v>-0.58351348842844042</v>
      </c>
      <c r="F1088">
        <v>83.674272226593231</v>
      </c>
      <c r="G1088">
        <v>1.8053538078439679E-2</v>
      </c>
    </row>
    <row r="1089" spans="1:7">
      <c r="A1089">
        <v>1065</v>
      </c>
      <c r="B1089">
        <v>7.3833568034714844E-3</v>
      </c>
      <c r="C1089">
        <v>8.2387441159177038E-2</v>
      </c>
      <c r="D1089">
        <v>5.8522155179952922</v>
      </c>
      <c r="F1089">
        <v>83.752950432730131</v>
      </c>
      <c r="G1089">
        <v>1.8143261074458072E-2</v>
      </c>
    </row>
    <row r="1090" spans="1:7">
      <c r="A1090">
        <v>1066</v>
      </c>
      <c r="B1090">
        <v>6.0096516688715558E-3</v>
      </c>
      <c r="C1090">
        <v>-2.1471415145678945E-2</v>
      </c>
      <c r="D1090">
        <v>-1.525176011548756</v>
      </c>
      <c r="F1090">
        <v>83.831628638867031</v>
      </c>
      <c r="G1090">
        <v>1.8152696209289942E-2</v>
      </c>
    </row>
    <row r="1091" spans="1:7">
      <c r="A1091">
        <v>1067</v>
      </c>
      <c r="B1091">
        <v>-1.1682466040364731E-3</v>
      </c>
      <c r="C1091">
        <v>4.943414389271374E-3</v>
      </c>
      <c r="D1091">
        <v>0.35114485889761954</v>
      </c>
      <c r="F1091">
        <v>83.91030684500393</v>
      </c>
      <c r="G1091">
        <v>1.8289197942465307E-2</v>
      </c>
    </row>
    <row r="1092" spans="1:7">
      <c r="A1092">
        <v>1068</v>
      </c>
      <c r="B1092">
        <v>1.6090443100820746E-3</v>
      </c>
      <c r="C1092">
        <v>-5.1618133800925281E-3</v>
      </c>
      <c r="D1092">
        <v>-0.36665836368931071</v>
      </c>
      <c r="F1092">
        <v>83.988985051140844</v>
      </c>
      <c r="G1092">
        <v>1.829787234042568E-2</v>
      </c>
    </row>
    <row r="1093" spans="1:7">
      <c r="A1093">
        <v>1069</v>
      </c>
      <c r="B1093">
        <v>2.1786884517397058E-3</v>
      </c>
      <c r="C1093">
        <v>1.612307788152282E-2</v>
      </c>
      <c r="D1093">
        <v>1.1452683230420286</v>
      </c>
      <c r="F1093">
        <v>84.067663257277744</v>
      </c>
      <c r="G1093">
        <v>1.8301766333262526E-2</v>
      </c>
    </row>
    <row r="1094" spans="1:7">
      <c r="A1094">
        <v>1070</v>
      </c>
      <c r="B1094">
        <v>-7.796411782940051E-3</v>
      </c>
      <c r="C1094">
        <v>-1.3652984302024605E-2</v>
      </c>
      <c r="D1094">
        <v>-0.96981051329028345</v>
      </c>
      <c r="F1094">
        <v>84.146341463414643</v>
      </c>
      <c r="G1094">
        <v>1.8308631211856996E-2</v>
      </c>
    </row>
    <row r="1095" spans="1:7">
      <c r="A1095">
        <v>1071</v>
      </c>
      <c r="B1095">
        <v>-5.1316481901592216E-3</v>
      </c>
      <c r="C1095">
        <v>9.8399161612351422E-4</v>
      </c>
      <c r="D1095">
        <v>6.989573804494667E-2</v>
      </c>
      <c r="F1095">
        <v>84.225019669551543</v>
      </c>
      <c r="G1095">
        <v>1.8326417704011E-2</v>
      </c>
    </row>
    <row r="1096" spans="1:7">
      <c r="A1096">
        <v>1072</v>
      </c>
      <c r="B1096">
        <v>-1.3437858160886356E-3</v>
      </c>
      <c r="C1096">
        <v>-1.0541460085550782E-2</v>
      </c>
      <c r="D1096">
        <v>-0.74879005133559229</v>
      </c>
      <c r="F1096">
        <v>84.303697875688442</v>
      </c>
      <c r="G1096">
        <v>1.8378378378378413E-2</v>
      </c>
    </row>
    <row r="1097" spans="1:7">
      <c r="A1097">
        <v>1073</v>
      </c>
      <c r="B1097">
        <v>1.1768071098566998E-2</v>
      </c>
      <c r="C1097">
        <v>2.1911234133375403E-2</v>
      </c>
      <c r="D1097">
        <v>1.5564176118302024</v>
      </c>
      <c r="F1097">
        <v>84.382376081825342</v>
      </c>
      <c r="G1097">
        <v>1.8438177874186445E-2</v>
      </c>
    </row>
    <row r="1098" spans="1:7">
      <c r="A1098">
        <v>1074</v>
      </c>
      <c r="B1098">
        <v>-4.8669342977094888E-3</v>
      </c>
      <c r="C1098">
        <v>6.3518727788296793E-3</v>
      </c>
      <c r="D1098">
        <v>0.45119168554803846</v>
      </c>
      <c r="F1098">
        <v>84.461054287962241</v>
      </c>
      <c r="G1098">
        <v>1.8470928364921368E-2</v>
      </c>
    </row>
    <row r="1099" spans="1:7">
      <c r="A1099">
        <v>1075</v>
      </c>
      <c r="B1099">
        <v>1.9696953719995813E-2</v>
      </c>
      <c r="C1099">
        <v>4.2856023802183632E-4</v>
      </c>
      <c r="D1099">
        <v>3.0441859099635118E-2</v>
      </c>
      <c r="F1099">
        <v>84.539732494099141</v>
      </c>
      <c r="G1099">
        <v>1.8518518518518601E-2</v>
      </c>
    </row>
    <row r="1100" spans="1:7">
      <c r="A1100">
        <v>1076</v>
      </c>
      <c r="B1100">
        <v>1.4381549323776876E-2</v>
      </c>
      <c r="C1100">
        <v>3.0148287927579412E-2</v>
      </c>
      <c r="D1100">
        <v>2.1415190952452292</v>
      </c>
      <c r="F1100">
        <v>84.618410700236041</v>
      </c>
      <c r="G1100">
        <v>1.856435643564347E-2</v>
      </c>
    </row>
    <row r="1101" spans="1:7">
      <c r="A1101">
        <v>1077</v>
      </c>
      <c r="B1101">
        <v>8.6987877822648704E-3</v>
      </c>
      <c r="C1101">
        <v>-1.8712957476723288E-3</v>
      </c>
      <c r="D1101">
        <v>-0.1329234875996238</v>
      </c>
      <c r="F1101">
        <v>84.69708890637294</v>
      </c>
      <c r="G1101">
        <v>1.863715783343034E-2</v>
      </c>
    </row>
    <row r="1102" spans="1:7">
      <c r="A1102">
        <v>1078</v>
      </c>
      <c r="B1102">
        <v>-1.3894106138647954E-2</v>
      </c>
      <c r="C1102">
        <v>9.3630685310357557E-3</v>
      </c>
      <c r="D1102">
        <v>0.66508552981411917</v>
      </c>
      <c r="F1102">
        <v>84.77576711250984</v>
      </c>
      <c r="G1102">
        <v>1.870170015455952E-2</v>
      </c>
    </row>
    <row r="1103" spans="1:7">
      <c r="A1103">
        <v>1079</v>
      </c>
      <c r="B1103">
        <v>6.7045356114673682E-3</v>
      </c>
      <c r="C1103">
        <v>-1.2375652242237268E-3</v>
      </c>
      <c r="D1103">
        <v>-8.7907796477627143E-2</v>
      </c>
      <c r="F1103">
        <v>84.854445318646739</v>
      </c>
      <c r="G1103">
        <v>1.8944961620120937E-2</v>
      </c>
    </row>
    <row r="1104" spans="1:7">
      <c r="A1104">
        <v>1080</v>
      </c>
      <c r="B1104">
        <v>1.0221126724806007E-2</v>
      </c>
      <c r="C1104">
        <v>-1.0448865280943565E-2</v>
      </c>
      <c r="D1104">
        <v>-0.74221277760571458</v>
      </c>
      <c r="F1104">
        <v>84.933123524783639</v>
      </c>
      <c r="G1104">
        <v>1.8972332015810389E-2</v>
      </c>
    </row>
    <row r="1105" spans="1:7">
      <c r="A1105">
        <v>1081</v>
      </c>
      <c r="B1105">
        <v>3.1068936213557176E-3</v>
      </c>
      <c r="C1105">
        <v>2.6191714267433095E-3</v>
      </c>
      <c r="D1105">
        <v>0.18604723550355953</v>
      </c>
      <c r="F1105">
        <v>85.011801730920538</v>
      </c>
      <c r="G1105">
        <v>1.9096509240246418E-2</v>
      </c>
    </row>
    <row r="1106" spans="1:7">
      <c r="A1106">
        <v>1082</v>
      </c>
      <c r="B1106">
        <v>-3.6377994289694064E-2</v>
      </c>
      <c r="C1106">
        <v>-4.2724122143709756E-3</v>
      </c>
      <c r="D1106">
        <v>-0.30348165580124209</v>
      </c>
      <c r="F1106">
        <v>85.090479937057438</v>
      </c>
      <c r="G1106">
        <v>1.9153048673343775E-2</v>
      </c>
    </row>
    <row r="1107" spans="1:7">
      <c r="A1107">
        <v>1083</v>
      </c>
      <c r="B1107">
        <v>-1.6605892021369032E-2</v>
      </c>
      <c r="C1107">
        <v>-1.0126357764772938E-2</v>
      </c>
      <c r="D1107">
        <v>-0.7193041465783554</v>
      </c>
      <c r="F1107">
        <v>85.169158143194338</v>
      </c>
      <c r="G1107">
        <v>1.9247594050743722E-2</v>
      </c>
    </row>
    <row r="1108" spans="1:7">
      <c r="A1108">
        <v>1084</v>
      </c>
      <c r="B1108">
        <v>7.3180590049524387E-3</v>
      </c>
      <c r="C1108">
        <v>-2.8067808094636394E-3</v>
      </c>
      <c r="D1108">
        <v>-0.19937366639435722</v>
      </c>
      <c r="F1108">
        <v>85.247836349331237</v>
      </c>
      <c r="G1108">
        <v>1.9352210226115218E-2</v>
      </c>
    </row>
    <row r="1109" spans="1:7">
      <c r="A1109">
        <v>1085</v>
      </c>
      <c r="B1109">
        <v>3.8109441334367262E-3</v>
      </c>
      <c r="C1109">
        <v>-7.943528815513674E-4</v>
      </c>
      <c r="D1109">
        <v>-5.642515648953824E-2</v>
      </c>
      <c r="F1109">
        <v>85.326514555468137</v>
      </c>
      <c r="G1109">
        <v>1.938301938301934E-2</v>
      </c>
    </row>
    <row r="1110" spans="1:7">
      <c r="A1110">
        <v>1086</v>
      </c>
      <c r="B1110">
        <v>7.3045256783599473E-3</v>
      </c>
      <c r="C1110">
        <v>6.9000197761854669E-3</v>
      </c>
      <c r="D1110">
        <v>0.49012813410055844</v>
      </c>
      <c r="F1110">
        <v>85.405192761605036</v>
      </c>
      <c r="G1110">
        <v>1.9400000000000084E-2</v>
      </c>
    </row>
    <row r="1111" spans="1:7">
      <c r="A1111">
        <v>1087</v>
      </c>
      <c r="B1111">
        <v>-9.4380545816771712E-3</v>
      </c>
      <c r="C1111">
        <v>4.4369673888092123E-3</v>
      </c>
      <c r="D1111">
        <v>0.3151704803582917</v>
      </c>
      <c r="F1111">
        <v>85.483870967741936</v>
      </c>
      <c r="G1111">
        <v>1.9480519480519431E-2</v>
      </c>
    </row>
    <row r="1112" spans="1:7">
      <c r="A1112">
        <v>1088</v>
      </c>
      <c r="B1112">
        <v>-7.991008402203028E-4</v>
      </c>
      <c r="C1112">
        <v>1.0237204439868999E-2</v>
      </c>
      <c r="D1112">
        <v>0.72717790285708261</v>
      </c>
      <c r="F1112">
        <v>85.562549173878836</v>
      </c>
      <c r="G1112">
        <v>1.9611650485436893E-2</v>
      </c>
    </row>
    <row r="1113" spans="1:7">
      <c r="A1113">
        <v>1089</v>
      </c>
      <c r="B1113">
        <v>-1.2481383076804105E-2</v>
      </c>
      <c r="C1113">
        <v>-1.3598138086086035E-2</v>
      </c>
      <c r="D1113">
        <v>-0.96591462974901798</v>
      </c>
      <c r="F1113">
        <v>85.641227380015735</v>
      </c>
      <c r="G1113">
        <v>1.9624573378839605E-2</v>
      </c>
    </row>
    <row r="1114" spans="1:7">
      <c r="A1114">
        <v>1090</v>
      </c>
      <c r="B1114">
        <v>6.1686679767840816E-3</v>
      </c>
      <c r="C1114">
        <v>5.9472991370195013E-3</v>
      </c>
      <c r="D1114">
        <v>0.42245366296278836</v>
      </c>
      <c r="F1114">
        <v>85.719905586152635</v>
      </c>
      <c r="G1114">
        <v>1.983805668016192E-2</v>
      </c>
    </row>
    <row r="1115" spans="1:7">
      <c r="A1115">
        <v>1091</v>
      </c>
      <c r="B1115">
        <v>7.5957547748942283E-3</v>
      </c>
      <c r="C1115">
        <v>-1.1260337659136546E-2</v>
      </c>
      <c r="D1115">
        <v>-0.79985398089190907</v>
      </c>
      <c r="F1115">
        <v>85.798583792289534</v>
      </c>
      <c r="G1115">
        <v>1.9865200425682961E-2</v>
      </c>
    </row>
    <row r="1116" spans="1:7">
      <c r="A1116">
        <v>1092</v>
      </c>
      <c r="B1116">
        <v>7.5642320251865017E-4</v>
      </c>
      <c r="C1116">
        <v>4.6618689517942367E-3</v>
      </c>
      <c r="D1116">
        <v>0.3311458814437489</v>
      </c>
      <c r="F1116">
        <v>85.877261998426434</v>
      </c>
      <c r="G1116">
        <v>1.9878520154610779E-2</v>
      </c>
    </row>
    <row r="1117" spans="1:7">
      <c r="A1117">
        <v>1093</v>
      </c>
      <c r="B1117">
        <v>2.4370036514480449E-3</v>
      </c>
      <c r="C1117">
        <v>-1.3581452858477772E-2</v>
      </c>
      <c r="D1117">
        <v>-0.96472943032351688</v>
      </c>
      <c r="F1117">
        <v>85.955940204563333</v>
      </c>
      <c r="G1117">
        <v>1.9948225978376533E-2</v>
      </c>
    </row>
    <row r="1118" spans="1:7">
      <c r="A1118">
        <v>1094</v>
      </c>
      <c r="B1118">
        <v>-1.1170860069436014E-2</v>
      </c>
      <c r="C1118">
        <v>9.0322800865446605E-3</v>
      </c>
      <c r="D1118">
        <v>0.64158868077029285</v>
      </c>
      <c r="F1118">
        <v>86.034618410700233</v>
      </c>
      <c r="G1118">
        <v>2.0007621951219523E-2</v>
      </c>
    </row>
    <row r="1119" spans="1:7">
      <c r="A1119">
        <v>1095</v>
      </c>
      <c r="B1119">
        <v>2.2781177897923618E-3</v>
      </c>
      <c r="C1119">
        <v>-1.1809996629021375E-2</v>
      </c>
      <c r="D1119">
        <v>-0.83889782917638744</v>
      </c>
      <c r="F1119">
        <v>86.113296616837133</v>
      </c>
      <c r="G1119">
        <v>2.0057999033349372E-2</v>
      </c>
    </row>
    <row r="1120" spans="1:7">
      <c r="A1120">
        <v>1096</v>
      </c>
      <c r="B1120">
        <v>4.7974652091229376E-3</v>
      </c>
      <c r="C1120">
        <v>5.9068807553386326E-3</v>
      </c>
      <c r="D1120">
        <v>0.41958262974271254</v>
      </c>
      <c r="F1120">
        <v>86.191974822974032</v>
      </c>
      <c r="G1120">
        <v>2.0086083213773254E-2</v>
      </c>
    </row>
    <row r="1121" spans="1:7">
      <c r="A1121">
        <v>1097</v>
      </c>
      <c r="B1121">
        <v>4.8304399449701167E-3</v>
      </c>
      <c r="C1121">
        <v>3.6176914634927344E-2</v>
      </c>
      <c r="D1121">
        <v>2.5697496880703898</v>
      </c>
      <c r="F1121">
        <v>86.270653029110946</v>
      </c>
      <c r="G1121">
        <v>2.0125513958017649E-2</v>
      </c>
    </row>
    <row r="1122" spans="1:7">
      <c r="A1122">
        <v>1098</v>
      </c>
      <c r="B1122">
        <v>5.79602327075055E-4</v>
      </c>
      <c r="C1122">
        <v>3.1265732048229244E-4</v>
      </c>
      <c r="D1122">
        <v>2.2208943462707444E-2</v>
      </c>
      <c r="F1122">
        <v>86.349331235247845</v>
      </c>
      <c r="G1122">
        <v>2.0128087831656094E-2</v>
      </c>
    </row>
    <row r="1123" spans="1:7">
      <c r="A1123">
        <v>1099</v>
      </c>
      <c r="B1123">
        <v>-3.4002378294039344E-3</v>
      </c>
      <c r="C1123">
        <v>-1.1541533209928095E-2</v>
      </c>
      <c r="D1123">
        <v>-0.81982810489406266</v>
      </c>
      <c r="F1123">
        <v>86.428009441384745</v>
      </c>
      <c r="G1123">
        <v>2.0145735105014939E-2</v>
      </c>
    </row>
    <row r="1124" spans="1:7">
      <c r="A1124">
        <v>1100</v>
      </c>
      <c r="B1124">
        <v>1.8921081544264863E-3</v>
      </c>
      <c r="C1124">
        <v>-3.865792364952725E-3</v>
      </c>
      <c r="D1124">
        <v>-0.2745982852388183</v>
      </c>
      <c r="F1124">
        <v>86.506687647521645</v>
      </c>
      <c r="G1124">
        <v>2.0321931589537323E-2</v>
      </c>
    </row>
    <row r="1125" spans="1:7">
      <c r="A1125">
        <v>1101</v>
      </c>
      <c r="B1125">
        <v>1.2496675641152179E-2</v>
      </c>
      <c r="C1125">
        <v>9.4665695403808522E-3</v>
      </c>
      <c r="D1125">
        <v>0.67243750245091083</v>
      </c>
      <c r="F1125">
        <v>86.585365853658544</v>
      </c>
      <c r="G1125">
        <v>2.0325203252032464E-2</v>
      </c>
    </row>
    <row r="1126" spans="1:7">
      <c r="A1126">
        <v>1102</v>
      </c>
      <c r="B1126">
        <v>1.3644245785973886E-2</v>
      </c>
      <c r="C1126">
        <v>2.1382430159282328E-2</v>
      </c>
      <c r="D1126">
        <v>1.5188551535280204</v>
      </c>
      <c r="F1126">
        <v>86.664044059795444</v>
      </c>
      <c r="G1126">
        <v>2.0336134453781574E-2</v>
      </c>
    </row>
    <row r="1127" spans="1:7">
      <c r="A1127">
        <v>1103</v>
      </c>
      <c r="B1127">
        <v>-5.9711202274058033E-3</v>
      </c>
      <c r="C1127">
        <v>-1.6034324418692191E-2</v>
      </c>
      <c r="D1127">
        <v>-1.1389639108021863</v>
      </c>
      <c r="F1127">
        <v>86.742722265932343</v>
      </c>
      <c r="G1127">
        <v>2.0588801231479659E-2</v>
      </c>
    </row>
    <row r="1128" spans="1:7">
      <c r="A1128">
        <v>1104</v>
      </c>
      <c r="B1128">
        <v>2.3460955084566078E-3</v>
      </c>
      <c r="C1128">
        <v>-7.5554790563909201E-4</v>
      </c>
      <c r="D1128">
        <v>-5.3668728094456865E-2</v>
      </c>
      <c r="F1128">
        <v>86.821400472069243</v>
      </c>
      <c r="G1128">
        <v>2.080237741456159E-2</v>
      </c>
    </row>
    <row r="1129" spans="1:7">
      <c r="A1129">
        <v>1105</v>
      </c>
      <c r="B1129">
        <v>6.1647167203423506E-3</v>
      </c>
      <c r="C1129">
        <v>5.3268944035372908E-3</v>
      </c>
      <c r="D1129">
        <v>0.37838454080486705</v>
      </c>
      <c r="F1129">
        <v>86.900078678206143</v>
      </c>
      <c r="G1129">
        <v>2.0824742268041208E-2</v>
      </c>
    </row>
    <row r="1130" spans="1:7">
      <c r="A1130">
        <v>1106</v>
      </c>
      <c r="B1130">
        <v>1.7160188710667074E-2</v>
      </c>
      <c r="C1130">
        <v>9.2611370737162024E-3</v>
      </c>
      <c r="D1130">
        <v>0.65784504694556101</v>
      </c>
      <c r="F1130">
        <v>86.978756884343042</v>
      </c>
      <c r="G1130">
        <v>2.0833333333333259E-2</v>
      </c>
    </row>
    <row r="1131" spans="1:7">
      <c r="A1131">
        <v>1107</v>
      </c>
      <c r="B1131">
        <v>-4.2217845748615023E-3</v>
      </c>
      <c r="C1131">
        <v>-1.4755304062028237E-2</v>
      </c>
      <c r="D1131">
        <v>-1.0481114377336387</v>
      </c>
      <c r="F1131">
        <v>87.057435090479942</v>
      </c>
      <c r="G1131">
        <v>2.087132725430596E-2</v>
      </c>
    </row>
    <row r="1132" spans="1:7">
      <c r="A1132">
        <v>1108</v>
      </c>
      <c r="B1132">
        <v>7.4842868978333421E-3</v>
      </c>
      <c r="C1132">
        <v>1.065897417662473E-2</v>
      </c>
      <c r="D1132">
        <v>0.75713741323553729</v>
      </c>
      <c r="F1132">
        <v>87.136113296616841</v>
      </c>
      <c r="G1132">
        <v>2.099853157121867E-2</v>
      </c>
    </row>
    <row r="1133" spans="1:7">
      <c r="A1133">
        <v>1109</v>
      </c>
      <c r="B1133">
        <v>4.9352273607147518E-3</v>
      </c>
      <c r="C1133">
        <v>-6.1119748307077188E-3</v>
      </c>
      <c r="D1133">
        <v>-0.43415104834676782</v>
      </c>
      <c r="F1133">
        <v>87.214791502753741</v>
      </c>
      <c r="G1133">
        <v>2.1102791014295352E-2</v>
      </c>
    </row>
    <row r="1134" spans="1:7">
      <c r="A1134">
        <v>1110</v>
      </c>
      <c r="B1134">
        <v>-1.345678348426395E-2</v>
      </c>
      <c r="C1134">
        <v>-2.9784017009213248E-3</v>
      </c>
      <c r="D1134">
        <v>-0.21156438903447863</v>
      </c>
      <c r="F1134">
        <v>87.29346970889064</v>
      </c>
      <c r="G1134">
        <v>2.1137586471944747E-2</v>
      </c>
    </row>
    <row r="1135" spans="1:7">
      <c r="A1135">
        <v>1111</v>
      </c>
      <c r="B1135">
        <v>-1.0335932068493278E-2</v>
      </c>
      <c r="C1135">
        <v>-2.9121264056959171E-3</v>
      </c>
      <c r="D1135">
        <v>-0.20685666531201846</v>
      </c>
      <c r="F1135">
        <v>87.37214791502754</v>
      </c>
      <c r="G1135">
        <v>2.1168169345354704E-2</v>
      </c>
    </row>
    <row r="1136" spans="1:7">
      <c r="A1136">
        <v>1112</v>
      </c>
      <c r="B1136">
        <v>1.9328683771154164E-2</v>
      </c>
      <c r="C1136">
        <v>-1.7956314146268425E-2</v>
      </c>
      <c r="D1136">
        <v>-1.2754883367449417</v>
      </c>
      <c r="F1136">
        <v>87.45082612116444</v>
      </c>
      <c r="G1136">
        <v>2.1175453759723295E-2</v>
      </c>
    </row>
    <row r="1137" spans="1:7">
      <c r="A1137">
        <v>1113</v>
      </c>
      <c r="B1137">
        <v>-6.0886090668612917E-3</v>
      </c>
      <c r="C1137">
        <v>6.7752650522126283E-3</v>
      </c>
      <c r="D1137">
        <v>0.48126644934248358</v>
      </c>
      <c r="F1137">
        <v>87.529504327301339</v>
      </c>
      <c r="G1137">
        <v>2.1222410865874286E-2</v>
      </c>
    </row>
    <row r="1138" spans="1:7">
      <c r="A1138">
        <v>1114</v>
      </c>
      <c r="B1138">
        <v>1.51183157414997E-2</v>
      </c>
      <c r="C1138">
        <v>-4.0097760516132463E-3</v>
      </c>
      <c r="D1138">
        <v>-0.28482585819845035</v>
      </c>
      <c r="F1138">
        <v>87.608182533438239</v>
      </c>
      <c r="G1138">
        <v>2.1230158730158877E-2</v>
      </c>
    </row>
    <row r="1139" spans="1:7">
      <c r="A1139">
        <v>1115</v>
      </c>
      <c r="B1139">
        <v>1.0583557081369856E-2</v>
      </c>
      <c r="C1139">
        <v>-5.9703012146229695E-5</v>
      </c>
      <c r="D1139">
        <v>-4.2408756630537506E-3</v>
      </c>
      <c r="F1139">
        <v>87.686860739575138</v>
      </c>
      <c r="G1139">
        <v>2.1283841307679241E-2</v>
      </c>
    </row>
    <row r="1140" spans="1:7">
      <c r="A1140">
        <v>1116</v>
      </c>
      <c r="B1140">
        <v>-2.4369775090406862E-2</v>
      </c>
      <c r="C1140">
        <v>-1.2784019100090718E-2</v>
      </c>
      <c r="D1140">
        <v>-0.90808543034311207</v>
      </c>
      <c r="F1140">
        <v>87.765538945712038</v>
      </c>
      <c r="G1140">
        <v>2.1322378716744916E-2</v>
      </c>
    </row>
    <row r="1141" spans="1:7">
      <c r="A1141">
        <v>1117</v>
      </c>
      <c r="B1141">
        <v>1.1173781225060716E-2</v>
      </c>
      <c r="C1141">
        <v>-2.1204989428359883E-2</v>
      </c>
      <c r="D1141">
        <v>-1.5062510310499053</v>
      </c>
      <c r="F1141">
        <v>87.844217151848937</v>
      </c>
      <c r="G1141">
        <v>2.1448508887909279E-2</v>
      </c>
    </row>
    <row r="1142" spans="1:7">
      <c r="A1142">
        <v>1118</v>
      </c>
      <c r="B1142">
        <v>-4.1179303459126827E-3</v>
      </c>
      <c r="C1142">
        <v>-9.0804858441445556E-3</v>
      </c>
      <c r="D1142">
        <v>-0.64501287356853465</v>
      </c>
      <c r="F1142">
        <v>87.922895357985837</v>
      </c>
      <c r="G1142">
        <v>2.156952730610362E-2</v>
      </c>
    </row>
    <row r="1143" spans="1:7">
      <c r="A1143">
        <v>1119</v>
      </c>
      <c r="B1143">
        <v>-1.3170262635594671E-2</v>
      </c>
      <c r="C1143">
        <v>1.6923850624113106E-2</v>
      </c>
      <c r="D1143">
        <v>1.2021495006176297</v>
      </c>
      <c r="F1143">
        <v>88.001573564122737</v>
      </c>
      <c r="G1143">
        <v>2.168674698795181E-2</v>
      </c>
    </row>
    <row r="1144" spans="1:7">
      <c r="A1144">
        <v>1120</v>
      </c>
      <c r="B1144">
        <v>2.6332450839080104E-2</v>
      </c>
      <c r="C1144">
        <v>-1.4491521437829183E-2</v>
      </c>
      <c r="D1144">
        <v>-1.0293742036965641</v>
      </c>
      <c r="F1144">
        <v>88.080251770259636</v>
      </c>
      <c r="G1144">
        <v>2.179276315789469E-2</v>
      </c>
    </row>
    <row r="1145" spans="1:7">
      <c r="A1145">
        <v>1121</v>
      </c>
      <c r="B1145">
        <v>6.7285096600466325E-3</v>
      </c>
      <c r="C1145">
        <v>-5.3862277808520258E-3</v>
      </c>
      <c r="D1145">
        <v>-0.38259916024893365</v>
      </c>
      <c r="F1145">
        <v>88.158929976396536</v>
      </c>
      <c r="G1145">
        <v>2.1963245181533031E-2</v>
      </c>
    </row>
    <row r="1146" spans="1:7">
      <c r="A1146">
        <v>1122</v>
      </c>
      <c r="B1146">
        <v>-1.8210179795463215E-3</v>
      </c>
      <c r="C1146">
        <v>1.0850363352006906E-2</v>
      </c>
      <c r="D1146">
        <v>0.77073233360676097</v>
      </c>
      <c r="F1146">
        <v>88.237608182533435</v>
      </c>
      <c r="G1146">
        <v>2.2023809523809446E-2</v>
      </c>
    </row>
    <row r="1147" spans="1:7">
      <c r="A1147">
        <v>1123</v>
      </c>
      <c r="B1147">
        <v>-2.5612142067108257E-2</v>
      </c>
      <c r="C1147">
        <v>6.5687408270728061E-3</v>
      </c>
      <c r="D1147">
        <v>0.46659644311095017</v>
      </c>
      <c r="F1147">
        <v>88.316286388670335</v>
      </c>
      <c r="G1147">
        <v>2.2177419354838745E-2</v>
      </c>
    </row>
    <row r="1148" spans="1:7">
      <c r="A1148">
        <v>1124</v>
      </c>
      <c r="B1148">
        <v>-4.1533118257993495E-2</v>
      </c>
      <c r="C1148">
        <v>4.6382579466265894E-3</v>
      </c>
      <c r="D1148">
        <v>0.32946872423515677</v>
      </c>
      <c r="F1148">
        <v>88.394964594807234</v>
      </c>
      <c r="G1148">
        <v>2.2193452931385194E-2</v>
      </c>
    </row>
    <row r="1149" spans="1:7">
      <c r="A1149">
        <v>1125</v>
      </c>
      <c r="B1149">
        <v>7.7580798815860934E-3</v>
      </c>
      <c r="C1149">
        <v>-1.179376382381218E-2</v>
      </c>
      <c r="D1149">
        <v>-0.83774476660751485</v>
      </c>
      <c r="F1149">
        <v>88.473642800944148</v>
      </c>
      <c r="G1149">
        <v>2.2201317027281231E-2</v>
      </c>
    </row>
    <row r="1150" spans="1:7">
      <c r="A1150">
        <v>1126</v>
      </c>
      <c r="B1150">
        <v>1.340177414150801E-3</v>
      </c>
      <c r="C1150">
        <v>-5.9913402048484615E-3</v>
      </c>
      <c r="D1150">
        <v>-0.42558202593839967</v>
      </c>
      <c r="F1150">
        <v>88.552321007081048</v>
      </c>
      <c r="G1150">
        <v>2.2292993630573132E-2</v>
      </c>
    </row>
    <row r="1151" spans="1:7">
      <c r="A1151">
        <v>1127</v>
      </c>
      <c r="B1151">
        <v>-1.8864269539156917E-2</v>
      </c>
      <c r="C1151">
        <v>1.6193079767218704E-3</v>
      </c>
      <c r="D1151">
        <v>0.11502407571411397</v>
      </c>
      <c r="F1151">
        <v>88.630999213217947</v>
      </c>
      <c r="G1151">
        <v>2.2295321637426868E-2</v>
      </c>
    </row>
    <row r="1152" spans="1:7">
      <c r="A1152">
        <v>1128</v>
      </c>
      <c r="B1152">
        <v>-2.1431760519195525E-3</v>
      </c>
      <c r="C1152">
        <v>2.6185729243408954E-2</v>
      </c>
      <c r="D1152">
        <v>1.8600472216660326</v>
      </c>
      <c r="F1152">
        <v>88.709677419354847</v>
      </c>
      <c r="G1152">
        <v>2.2313296903460955E-2</v>
      </c>
    </row>
    <row r="1153" spans="1:7">
      <c r="A1153">
        <v>1129</v>
      </c>
      <c r="B1153">
        <v>6.3247592335724471E-3</v>
      </c>
      <c r="C1153">
        <v>-8.5478364249246375E-2</v>
      </c>
      <c r="D1153">
        <v>-6.0717726230361597</v>
      </c>
      <c r="F1153">
        <v>88.788355625491747</v>
      </c>
      <c r="G1153">
        <v>2.2335970218706258E-2</v>
      </c>
    </row>
    <row r="1154" spans="1:7">
      <c r="A1154">
        <v>1130</v>
      </c>
      <c r="B1154">
        <v>-6.0321059644467927E-3</v>
      </c>
      <c r="C1154">
        <v>-1.2806802147817837E-2</v>
      </c>
      <c r="D1154">
        <v>-0.90970377536730418</v>
      </c>
      <c r="F1154">
        <v>88.867033831628646</v>
      </c>
      <c r="G1154">
        <v>2.2398589065255825E-2</v>
      </c>
    </row>
    <row r="1155" spans="1:7">
      <c r="A1155">
        <v>1131</v>
      </c>
      <c r="B1155">
        <v>-2.8271105960554228E-3</v>
      </c>
      <c r="C1155">
        <v>-9.701363208044626E-3</v>
      </c>
      <c r="D1155">
        <v>-0.68911556801644047</v>
      </c>
      <c r="F1155">
        <v>88.945712037765546</v>
      </c>
      <c r="G1155">
        <v>2.239911144020712E-2</v>
      </c>
    </row>
    <row r="1156" spans="1:7">
      <c r="A1156">
        <v>1132</v>
      </c>
      <c r="B1156">
        <v>1.0308585067779649E-2</v>
      </c>
      <c r="C1156">
        <v>-8.7876725202512516E-3</v>
      </c>
      <c r="D1156">
        <v>-0.62421350592397584</v>
      </c>
      <c r="F1156">
        <v>89.024390243902445</v>
      </c>
      <c r="G1156">
        <v>2.2466129308866378E-2</v>
      </c>
    </row>
    <row r="1157" spans="1:7">
      <c r="A1157">
        <v>1133</v>
      </c>
      <c r="B1157">
        <v>2.7528085631527525E-3</v>
      </c>
      <c r="C1157">
        <v>5.1031025309267071E-3</v>
      </c>
      <c r="D1157">
        <v>0.36248796419967166</v>
      </c>
      <c r="F1157">
        <v>89.103068450039345</v>
      </c>
      <c r="G1157">
        <v>2.253558249868215E-2</v>
      </c>
    </row>
    <row r="1158" spans="1:7">
      <c r="A1158">
        <v>1134</v>
      </c>
      <c r="B1158">
        <v>7.175677471401616E-5</v>
      </c>
      <c r="C1158">
        <v>5.5159118187348196E-3</v>
      </c>
      <c r="D1158">
        <v>0.39181098826854244</v>
      </c>
      <c r="F1158">
        <v>89.181746656176244</v>
      </c>
      <c r="G1158">
        <v>2.2627037392138005E-2</v>
      </c>
    </row>
    <row r="1159" spans="1:7">
      <c r="A1159">
        <v>1135</v>
      </c>
      <c r="B1159">
        <v>-4.6867543256935984E-3</v>
      </c>
      <c r="C1159">
        <v>-8.6212304651808735E-3</v>
      </c>
      <c r="D1159">
        <v>-0.61239065084042055</v>
      </c>
      <c r="F1159">
        <v>89.260424862313144</v>
      </c>
      <c r="G1159">
        <v>2.2719389524800571E-2</v>
      </c>
    </row>
    <row r="1160" spans="1:7">
      <c r="A1160">
        <v>1136</v>
      </c>
      <c r="B1160">
        <v>-9.0781458080685662E-3</v>
      </c>
      <c r="C1160">
        <v>-1.0836908498162712E-3</v>
      </c>
      <c r="D1160">
        <v>-7.697765968664097E-2</v>
      </c>
      <c r="F1160">
        <v>89.339103068450044</v>
      </c>
      <c r="G1160">
        <v>2.2722209846291141E-2</v>
      </c>
    </row>
    <row r="1161" spans="1:7">
      <c r="A1161">
        <v>1137</v>
      </c>
      <c r="B1161">
        <v>7.1879233495064808E-3</v>
      </c>
      <c r="C1161">
        <v>1.3949663122438265E-2</v>
      </c>
      <c r="D1161">
        <v>0.9908844582053935</v>
      </c>
      <c r="F1161">
        <v>89.417781274586943</v>
      </c>
      <c r="G1161">
        <v>2.2771130837514475E-2</v>
      </c>
    </row>
    <row r="1162" spans="1:7">
      <c r="A1162">
        <v>1138</v>
      </c>
      <c r="B1162">
        <v>8.0803347116263277E-4</v>
      </c>
      <c r="C1162">
        <v>-1.959664949089706E-3</v>
      </c>
      <c r="D1162">
        <v>-0.13920060465255488</v>
      </c>
      <c r="F1162">
        <v>89.496459480723843</v>
      </c>
      <c r="G1162">
        <v>2.2790202342918064E-2</v>
      </c>
    </row>
    <row r="1163" spans="1:7">
      <c r="A1163">
        <v>1139</v>
      </c>
      <c r="B1163">
        <v>4.0489791520119077E-3</v>
      </c>
      <c r="C1163">
        <v>3.8829225697912285E-3</v>
      </c>
      <c r="D1163">
        <v>0.27581509266931781</v>
      </c>
      <c r="F1163">
        <v>89.575137686860742</v>
      </c>
      <c r="G1163">
        <v>2.2920203735144362E-2</v>
      </c>
    </row>
    <row r="1164" spans="1:7">
      <c r="A1164">
        <v>1140</v>
      </c>
      <c r="B1164">
        <v>-3.5449627387620923E-3</v>
      </c>
      <c r="C1164">
        <v>4.9010262800251447E-3</v>
      </c>
      <c r="D1164">
        <v>0.34813391029648516</v>
      </c>
      <c r="F1164">
        <v>89.653815892997642</v>
      </c>
      <c r="G1164">
        <v>2.3089032709462831E-2</v>
      </c>
    </row>
    <row r="1165" spans="1:7">
      <c r="A1165">
        <v>1141</v>
      </c>
      <c r="B1165">
        <v>-1.2354619236307446E-3</v>
      </c>
      <c r="C1165">
        <v>-1.1388868604295586E-2</v>
      </c>
      <c r="D1165">
        <v>-0.80898390143828292</v>
      </c>
      <c r="F1165">
        <v>89.732494099134541</v>
      </c>
      <c r="G1165">
        <v>2.3102310231023271E-2</v>
      </c>
    </row>
    <row r="1166" spans="1:7">
      <c r="A1166">
        <v>1142</v>
      </c>
      <c r="B1166">
        <v>-3.8320422359427748E-3</v>
      </c>
      <c r="C1166">
        <v>9.7108476884375135E-4</v>
      </c>
      <c r="D1166">
        <v>6.8978927777795782E-2</v>
      </c>
      <c r="F1166">
        <v>89.811172305271441</v>
      </c>
      <c r="G1166">
        <v>2.3156305059149229E-2</v>
      </c>
    </row>
    <row r="1167" spans="1:7">
      <c r="A1167">
        <v>1143</v>
      </c>
      <c r="B1167">
        <v>-1.2359782925187132E-3</v>
      </c>
      <c r="C1167">
        <v>7.5699514211174483E-3</v>
      </c>
      <c r="D1167">
        <v>0.53771529439228627</v>
      </c>
      <c r="F1167">
        <v>89.889850511408341</v>
      </c>
      <c r="G1167">
        <v>2.3169601482854407E-2</v>
      </c>
    </row>
    <row r="1168" spans="1:7">
      <c r="A1168">
        <v>1144</v>
      </c>
      <c r="B1168">
        <v>-5.850520090116218E-3</v>
      </c>
      <c r="C1168">
        <v>-4.0316539881810609E-3</v>
      </c>
      <c r="D1168">
        <v>-0.28637991058899021</v>
      </c>
      <c r="F1168">
        <v>89.96852871754524</v>
      </c>
      <c r="G1168">
        <v>2.3230769230769166E-2</v>
      </c>
    </row>
    <row r="1169" spans="1:7">
      <c r="A1169">
        <v>1145</v>
      </c>
      <c r="B1169">
        <v>9.3952742674208655E-5</v>
      </c>
      <c r="C1169">
        <v>-2.3692655981917281E-3</v>
      </c>
      <c r="D1169">
        <v>-0.16829570993959159</v>
      </c>
      <c r="F1169">
        <v>90.04720692368214</v>
      </c>
      <c r="G1169">
        <v>2.3285198555956566E-2</v>
      </c>
    </row>
    <row r="1170" spans="1:7">
      <c r="A1170">
        <v>1146</v>
      </c>
      <c r="B1170">
        <v>8.3950592971135489E-3</v>
      </c>
      <c r="C1170">
        <v>-7.6360460143811253E-3</v>
      </c>
      <c r="D1170">
        <v>-0.54241018233771909</v>
      </c>
      <c r="F1170">
        <v>90.125885129819039</v>
      </c>
      <c r="G1170">
        <v>2.3371908327660673E-2</v>
      </c>
    </row>
    <row r="1171" spans="1:7">
      <c r="A1171">
        <v>1147</v>
      </c>
      <c r="B1171">
        <v>1.5474427706840274E-3</v>
      </c>
      <c r="C1171">
        <v>-1.5474427706840274E-3</v>
      </c>
      <c r="D1171">
        <v>-0.10991928464327554</v>
      </c>
      <c r="F1171">
        <v>90.204563335955939</v>
      </c>
      <c r="G1171">
        <v>2.3529411764705799E-2</v>
      </c>
    </row>
    <row r="1172" spans="1:7">
      <c r="A1172">
        <v>1148</v>
      </c>
      <c r="B1172">
        <v>5.7334761711421442E-3</v>
      </c>
      <c r="C1172">
        <v>3.8450678901606186E-3</v>
      </c>
      <c r="D1172">
        <v>0.27312616653632893</v>
      </c>
      <c r="F1172">
        <v>90.283241542092838</v>
      </c>
      <c r="G1172">
        <v>2.388564980252017E-2</v>
      </c>
    </row>
    <row r="1173" spans="1:7">
      <c r="A1173">
        <v>1149</v>
      </c>
      <c r="B1173">
        <v>9.2352384996079676E-3</v>
      </c>
      <c r="C1173">
        <v>1.413357821786065E-3</v>
      </c>
      <c r="D1173">
        <v>0.10039484733062506</v>
      </c>
      <c r="F1173">
        <v>90.361919748229738</v>
      </c>
      <c r="G1173">
        <v>2.3983511335956553E-2</v>
      </c>
    </row>
    <row r="1174" spans="1:7">
      <c r="A1174">
        <v>1150</v>
      </c>
      <c r="B1174">
        <v>-1.7934775174275612E-3</v>
      </c>
      <c r="C1174">
        <v>9.9917988135432012E-3</v>
      </c>
      <c r="D1174">
        <v>0.70974603952475224</v>
      </c>
      <c r="F1174">
        <v>90.440597954366638</v>
      </c>
      <c r="G1174">
        <v>2.4000000000000021E-2</v>
      </c>
    </row>
    <row r="1175" spans="1:7">
      <c r="A1175">
        <v>1151</v>
      </c>
      <c r="B1175">
        <v>-3.2012775736338689E-3</v>
      </c>
      <c r="C1175">
        <v>-2.813468254848957E-3</v>
      </c>
      <c r="D1175">
        <v>-0.19984869476165518</v>
      </c>
      <c r="F1175">
        <v>90.519276160503537</v>
      </c>
      <c r="G1175">
        <v>2.4012224405151716E-2</v>
      </c>
    </row>
    <row r="1176" spans="1:7">
      <c r="A1176">
        <v>1152</v>
      </c>
      <c r="B1176">
        <v>-1.794077634465025E-3</v>
      </c>
      <c r="C1176">
        <v>-1.4240571177816458E-4</v>
      </c>
      <c r="D1176">
        <v>-1.0115484891795423E-2</v>
      </c>
      <c r="F1176">
        <v>90.597954366640437</v>
      </c>
      <c r="G1176">
        <v>2.4041387705416861E-2</v>
      </c>
    </row>
    <row r="1177" spans="1:7">
      <c r="A1177">
        <v>1153</v>
      </c>
      <c r="B1177">
        <v>-1.683657501549462E-3</v>
      </c>
      <c r="C1177">
        <v>4.5968445281564952E-3</v>
      </c>
      <c r="D1177">
        <v>0.3265270107068089</v>
      </c>
      <c r="F1177">
        <v>90.676632572777336</v>
      </c>
      <c r="G1177">
        <v>2.4042553191489402E-2</v>
      </c>
    </row>
    <row r="1178" spans="1:7">
      <c r="A1178">
        <v>1154</v>
      </c>
      <c r="B1178">
        <v>-1.8112018981234291E-3</v>
      </c>
      <c r="C1178">
        <v>-2.635820530337638E-3</v>
      </c>
      <c r="D1178">
        <v>-0.18722986893706056</v>
      </c>
      <c r="F1178">
        <v>90.75531077891425</v>
      </c>
      <c r="G1178">
        <v>2.4114173228346303E-2</v>
      </c>
    </row>
    <row r="1179" spans="1:7">
      <c r="A1179">
        <v>1155</v>
      </c>
      <c r="B1179">
        <v>3.2822074317903939E-3</v>
      </c>
      <c r="C1179">
        <v>1.2827812214575098E-2</v>
      </c>
      <c r="D1179">
        <v>0.91119618048367867</v>
      </c>
      <c r="F1179">
        <v>90.83398898505115</v>
      </c>
      <c r="G1179">
        <v>2.4131100306141073E-2</v>
      </c>
    </row>
    <row r="1180" spans="1:7">
      <c r="A1180">
        <v>1156</v>
      </c>
      <c r="B1180">
        <v>1.5271317341112828E-3</v>
      </c>
      <c r="C1180">
        <v>-8.3564000267942161E-3</v>
      </c>
      <c r="D1180">
        <v>-0.59357898756555916</v>
      </c>
      <c r="F1180">
        <v>90.912667191188049</v>
      </c>
      <c r="G1180">
        <v>2.43350311262025E-2</v>
      </c>
    </row>
    <row r="1181" spans="1:7">
      <c r="A1181">
        <v>1157</v>
      </c>
      <c r="B1181">
        <v>2.5145677581111012E-2</v>
      </c>
      <c r="C1181">
        <v>6.0414451553074261E-3</v>
      </c>
      <c r="D1181">
        <v>0.42914112383583053</v>
      </c>
      <c r="F1181">
        <v>90.991345397324949</v>
      </c>
      <c r="G1181">
        <v>2.4340355901002253E-2</v>
      </c>
    </row>
    <row r="1182" spans="1:7">
      <c r="A1182">
        <v>1158</v>
      </c>
      <c r="B1182">
        <v>4.7190441955535303E-3</v>
      </c>
      <c r="C1182">
        <v>1.707371896234116E-2</v>
      </c>
      <c r="D1182">
        <v>1.212795077204234</v>
      </c>
      <c r="F1182">
        <v>91.070023603461848</v>
      </c>
      <c r="G1182">
        <v>2.4357239512855067E-2</v>
      </c>
    </row>
    <row r="1183" spans="1:7">
      <c r="A1183">
        <v>1159</v>
      </c>
      <c r="B1183">
        <v>-2.021571876792339E-3</v>
      </c>
      <c r="C1183">
        <v>6.5651489110757693E-3</v>
      </c>
      <c r="D1183">
        <v>0.46634129904722593</v>
      </c>
      <c r="F1183">
        <v>91.148701809598748</v>
      </c>
      <c r="G1183">
        <v>2.4590163934426146E-2</v>
      </c>
    </row>
    <row r="1184" spans="1:7">
      <c r="A1184">
        <v>1160</v>
      </c>
      <c r="B1184">
        <v>-1.4813279923199494E-4</v>
      </c>
      <c r="C1184">
        <v>-8.8343311783011002E-4</v>
      </c>
      <c r="D1184">
        <v>-6.2752780381751763E-2</v>
      </c>
      <c r="F1184">
        <v>91.227380015735648</v>
      </c>
      <c r="G1184">
        <v>2.4824952259707267E-2</v>
      </c>
    </row>
    <row r="1185" spans="1:7">
      <c r="A1185">
        <v>1161</v>
      </c>
      <c r="B1185">
        <v>-7.4606163078545524E-3</v>
      </c>
      <c r="C1185">
        <v>-1.433554918155011E-2</v>
      </c>
      <c r="D1185">
        <v>-1.0182950483577111</v>
      </c>
      <c r="F1185">
        <v>91.306058221872547</v>
      </c>
      <c r="G1185">
        <v>2.5102040816326499E-2</v>
      </c>
    </row>
    <row r="1186" spans="1:7">
      <c r="A1186">
        <v>1162</v>
      </c>
      <c r="B1186">
        <v>5.2673336673121672E-3</v>
      </c>
      <c r="C1186">
        <v>2.2740965087874456E-2</v>
      </c>
      <c r="D1186">
        <v>1.6153557739986184</v>
      </c>
      <c r="F1186">
        <v>91.384736428009447</v>
      </c>
      <c r="G1186">
        <v>2.5409712825139152E-2</v>
      </c>
    </row>
    <row r="1187" spans="1:7">
      <c r="A1187">
        <v>1163</v>
      </c>
      <c r="B1187">
        <v>3.6716945709277067E-3</v>
      </c>
      <c r="C1187">
        <v>7.6743579842932126E-5</v>
      </c>
      <c r="D1187">
        <v>5.4513159110694282E-3</v>
      </c>
      <c r="F1187">
        <v>91.463414634146346</v>
      </c>
      <c r="G1187">
        <v>2.5479143179256036E-2</v>
      </c>
    </row>
    <row r="1188" spans="1:7">
      <c r="A1188">
        <v>1164</v>
      </c>
      <c r="B1188">
        <v>1.8432780175503725E-2</v>
      </c>
      <c r="C1188">
        <v>4.357422167414339E-3</v>
      </c>
      <c r="D1188">
        <v>0.30952015583698456</v>
      </c>
      <c r="F1188">
        <v>91.542092840283246</v>
      </c>
      <c r="G1188">
        <v>2.6070252469813315E-2</v>
      </c>
    </row>
    <row r="1189" spans="1:7">
      <c r="A1189">
        <v>1165</v>
      </c>
      <c r="B1189">
        <v>-3.2621636523828905E-3</v>
      </c>
      <c r="C1189">
        <v>3.0492164632857448E-3</v>
      </c>
      <c r="D1189">
        <v>0.21659456408763414</v>
      </c>
      <c r="F1189">
        <v>91.620771046420145</v>
      </c>
      <c r="G1189">
        <v>2.6156941649899457E-2</v>
      </c>
    </row>
    <row r="1190" spans="1:7">
      <c r="A1190">
        <v>1166</v>
      </c>
      <c r="B1190">
        <v>4.9035972649447458E-3</v>
      </c>
      <c r="C1190">
        <v>-1.9670809078967469E-4</v>
      </c>
      <c r="D1190">
        <v>-1.397273814112544E-2</v>
      </c>
      <c r="F1190">
        <v>91.699449252557045</v>
      </c>
      <c r="G1190">
        <v>2.6234847114166904E-2</v>
      </c>
    </row>
    <row r="1191" spans="1:7">
      <c r="A1191">
        <v>1167</v>
      </c>
      <c r="B1191">
        <v>5.6044509644739031E-3</v>
      </c>
      <c r="C1191">
        <v>3.462906548479497E-3</v>
      </c>
      <c r="D1191">
        <v>0.24598015371329274</v>
      </c>
      <c r="F1191">
        <v>91.778127458693945</v>
      </c>
      <c r="G1191">
        <v>2.6421325784383276E-2</v>
      </c>
    </row>
    <row r="1192" spans="1:7">
      <c r="A1192">
        <v>1168</v>
      </c>
      <c r="B1192">
        <v>7.2018727511433565E-3</v>
      </c>
      <c r="C1192">
        <v>-8.4955338119454445E-3</v>
      </c>
      <c r="D1192">
        <v>-0.60346205815354215</v>
      </c>
      <c r="F1192">
        <v>91.856805664830844</v>
      </c>
      <c r="G1192">
        <v>2.6578737010391817E-2</v>
      </c>
    </row>
    <row r="1193" spans="1:7">
      <c r="A1193">
        <v>1169</v>
      </c>
      <c r="B1193">
        <v>-9.3834611973775267E-3</v>
      </c>
      <c r="C1193">
        <v>-1.1102283258799819E-2</v>
      </c>
      <c r="D1193">
        <v>-0.78862692490711472</v>
      </c>
      <c r="F1193">
        <v>91.935483870967744</v>
      </c>
      <c r="G1193">
        <v>2.6678793390935152E-2</v>
      </c>
    </row>
    <row r="1194" spans="1:7">
      <c r="A1194">
        <v>1170</v>
      </c>
      <c r="B1194">
        <v>5.6241089473076638E-3</v>
      </c>
      <c r="C1194">
        <v>2.3499994508462879E-2</v>
      </c>
      <c r="D1194">
        <v>1.6692718040547085</v>
      </c>
      <c r="F1194">
        <v>92.014162077104643</v>
      </c>
      <c r="G1194">
        <v>2.6694045174537884E-2</v>
      </c>
    </row>
    <row r="1195" spans="1:7">
      <c r="A1195">
        <v>1171</v>
      </c>
      <c r="B1195">
        <v>-1.9989419458069122E-2</v>
      </c>
      <c r="C1195">
        <v>-3.5634554269352775E-2</v>
      </c>
      <c r="D1195">
        <v>-2.5312242805191496</v>
      </c>
      <c r="F1195">
        <v>92.092840283241543</v>
      </c>
      <c r="G1195">
        <v>2.7502034174125223E-2</v>
      </c>
    </row>
    <row r="1196" spans="1:7">
      <c r="A1196">
        <v>1172</v>
      </c>
      <c r="B1196">
        <v>-5.38678430026307E-3</v>
      </c>
      <c r="C1196">
        <v>1.324776899202984E-2</v>
      </c>
      <c r="D1196">
        <v>0.94102691117914439</v>
      </c>
      <c r="F1196">
        <v>92.171518489378442</v>
      </c>
      <c r="G1196">
        <v>2.7522935779816349E-2</v>
      </c>
    </row>
    <row r="1197" spans="1:7">
      <c r="A1197">
        <v>1173</v>
      </c>
      <c r="B1197">
        <v>3.9744091954691382E-3</v>
      </c>
      <c r="C1197">
        <v>-8.6173021642792138E-4</v>
      </c>
      <c r="D1197">
        <v>-6.1211161239508718E-2</v>
      </c>
      <c r="F1197">
        <v>92.250196695515342</v>
      </c>
      <c r="G1197">
        <v>2.7547004809794551E-2</v>
      </c>
    </row>
    <row r="1198" spans="1:7">
      <c r="A1198">
        <v>1174</v>
      </c>
      <c r="B1198">
        <v>7.3835854228425368E-3</v>
      </c>
      <c r="C1198">
        <v>-2.4114864753591453E-2</v>
      </c>
      <c r="D1198">
        <v>-1.7129477956799708</v>
      </c>
      <c r="F1198">
        <v>92.328874901652242</v>
      </c>
      <c r="G1198">
        <v>2.7571945545407539E-2</v>
      </c>
    </row>
    <row r="1199" spans="1:7">
      <c r="A1199">
        <v>1175</v>
      </c>
      <c r="B1199">
        <v>-2.1258320612395097E-2</v>
      </c>
      <c r="C1199">
        <v>-1.625149871203533E-2</v>
      </c>
      <c r="D1199">
        <v>-1.1543904218302059</v>
      </c>
      <c r="F1199">
        <v>92.407553107789141</v>
      </c>
      <c r="G1199">
        <v>2.7679782903663464E-2</v>
      </c>
    </row>
    <row r="1200" spans="1:7">
      <c r="A1200">
        <v>1176</v>
      </c>
      <c r="B1200">
        <v>-1.6903230839552304E-3</v>
      </c>
      <c r="C1200">
        <v>3.4609309926704242E-3</v>
      </c>
      <c r="D1200">
        <v>0.24583982433541846</v>
      </c>
      <c r="F1200">
        <v>92.486231313926041</v>
      </c>
      <c r="G1200">
        <v>2.780909432544143E-2</v>
      </c>
    </row>
    <row r="1201" spans="1:7">
      <c r="A1201">
        <v>1177</v>
      </c>
      <c r="B1201">
        <v>5.4904609810070455E-3</v>
      </c>
      <c r="C1201">
        <v>-5.293688056961305E-3</v>
      </c>
      <c r="D1201">
        <v>-0.3760257990598424</v>
      </c>
      <c r="F1201">
        <v>92.56490952006294</v>
      </c>
      <c r="G1201">
        <v>2.7845528455284541E-2</v>
      </c>
    </row>
    <row r="1202" spans="1:7">
      <c r="A1202">
        <v>1178</v>
      </c>
      <c r="B1202">
        <v>-1.7213722393774975E-2</v>
      </c>
      <c r="C1202">
        <v>-3.2180432191779261E-3</v>
      </c>
      <c r="D1202">
        <v>-0.2285868112891965</v>
      </c>
      <c r="F1202">
        <v>92.64358772619984</v>
      </c>
      <c r="G1202">
        <v>2.7857142857142803E-2</v>
      </c>
    </row>
    <row r="1203" spans="1:7">
      <c r="A1203">
        <v>1179</v>
      </c>
      <c r="B1203">
        <v>-2.3950868127339104E-3</v>
      </c>
      <c r="C1203">
        <v>-6.7947121954893769E-4</v>
      </c>
      <c r="D1203">
        <v>-4.8264783553513137E-2</v>
      </c>
      <c r="F1203">
        <v>92.72226593233674</v>
      </c>
      <c r="G1203">
        <v>2.8008298755186622E-2</v>
      </c>
    </row>
    <row r="1204" spans="1:7">
      <c r="A1204">
        <v>1180</v>
      </c>
      <c r="B1204">
        <v>1.5569407708122405E-2</v>
      </c>
      <c r="C1204">
        <v>2.2283626810814215E-3</v>
      </c>
      <c r="D1204">
        <v>0.15828697285003229</v>
      </c>
      <c r="F1204">
        <v>92.800944138473639</v>
      </c>
      <c r="G1204">
        <v>2.8130860595957596E-2</v>
      </c>
    </row>
    <row r="1205" spans="1:7">
      <c r="A1205">
        <v>1181</v>
      </c>
      <c r="B1205">
        <v>6.8151242527512068E-3</v>
      </c>
      <c r="C1205">
        <v>7.7353100537588294E-5</v>
      </c>
      <c r="D1205">
        <v>5.4946119088285323E-3</v>
      </c>
      <c r="F1205">
        <v>92.879622344610539</v>
      </c>
      <c r="G1205">
        <v>2.8158577250833705E-2</v>
      </c>
    </row>
    <row r="1206" spans="1:7">
      <c r="A1206">
        <v>1182</v>
      </c>
      <c r="B1206">
        <v>1.6988150438105844E-2</v>
      </c>
      <c r="C1206">
        <v>1.5335492578767561E-2</v>
      </c>
      <c r="D1206">
        <v>1.0893238870250843</v>
      </c>
      <c r="F1206">
        <v>92.958300550747452</v>
      </c>
      <c r="G1206">
        <v>2.8207639569049814E-2</v>
      </c>
    </row>
    <row r="1207" spans="1:7">
      <c r="A1207">
        <v>1183</v>
      </c>
      <c r="B1207">
        <v>-1.4363533185727554E-2</v>
      </c>
      <c r="C1207">
        <v>-1.5610830845035702E-2</v>
      </c>
      <c r="D1207">
        <v>-1.1088819513596611</v>
      </c>
      <c r="F1207">
        <v>93.036978756884352</v>
      </c>
      <c r="G1207">
        <v>2.8274018849345994E-2</v>
      </c>
    </row>
    <row r="1208" spans="1:7">
      <c r="A1208">
        <v>1184</v>
      </c>
      <c r="B1208">
        <v>2.8033194233899527E-3</v>
      </c>
      <c r="C1208">
        <v>1.3429145506469793E-2</v>
      </c>
      <c r="D1208">
        <v>0.95391060361419167</v>
      </c>
      <c r="F1208">
        <v>93.115656963021252</v>
      </c>
      <c r="G1208">
        <v>2.8322440087146017E-2</v>
      </c>
    </row>
    <row r="1209" spans="1:7">
      <c r="A1209">
        <v>1185</v>
      </c>
      <c r="B1209">
        <v>-2.2562831600156284E-2</v>
      </c>
      <c r="C1209">
        <v>-9.6326687877413622E-3</v>
      </c>
      <c r="D1209">
        <v>-0.68423600692263564</v>
      </c>
      <c r="F1209">
        <v>93.194335169158151</v>
      </c>
      <c r="G1209">
        <v>2.8854824165915227E-2</v>
      </c>
    </row>
    <row r="1210" spans="1:7">
      <c r="A1210">
        <v>1186</v>
      </c>
      <c r="B1210">
        <v>4.3739541460635686E-3</v>
      </c>
      <c r="C1210">
        <v>1.4598377869746821E-2</v>
      </c>
      <c r="D1210">
        <v>1.0369645215929264</v>
      </c>
      <c r="F1210">
        <v>93.273013375295051</v>
      </c>
      <c r="G1210">
        <v>2.9124103455770545E-2</v>
      </c>
    </row>
    <row r="1211" spans="1:7">
      <c r="A1211">
        <v>1187</v>
      </c>
      <c r="B1211">
        <v>-1.8786328937263039E-2</v>
      </c>
      <c r="C1211">
        <v>4.1806814202230737E-3</v>
      </c>
      <c r="D1211">
        <v>0.29696575520477614</v>
      </c>
      <c r="F1211">
        <v>93.35169158143195</v>
      </c>
      <c r="G1211">
        <v>2.9317697228145034E-2</v>
      </c>
    </row>
    <row r="1212" spans="1:7">
      <c r="A1212">
        <v>1188</v>
      </c>
      <c r="B1212">
        <v>-1.3896083359387659E-2</v>
      </c>
      <c r="C1212">
        <v>-7.0762712640632698E-3</v>
      </c>
      <c r="D1212">
        <v>-0.50264778124478027</v>
      </c>
      <c r="F1212">
        <v>93.43036978756885</v>
      </c>
      <c r="G1212">
        <v>2.934782608695663E-2</v>
      </c>
    </row>
    <row r="1213" spans="1:7">
      <c r="A1213">
        <v>1189</v>
      </c>
      <c r="B1213">
        <v>1.7802417517699914E-3</v>
      </c>
      <c r="C1213">
        <v>9.4015589037146942E-3</v>
      </c>
      <c r="D1213">
        <v>0.66781961104198384</v>
      </c>
      <c r="F1213">
        <v>93.509047993705749</v>
      </c>
      <c r="G1213">
        <v>2.9506093649775522E-2</v>
      </c>
    </row>
    <row r="1214" spans="1:7">
      <c r="A1214">
        <v>1190</v>
      </c>
      <c r="B1214">
        <v>-1.0130961772494326E-2</v>
      </c>
      <c r="C1214">
        <v>-4.1221739173574329E-3</v>
      </c>
      <c r="D1214">
        <v>-0.29280979998427203</v>
      </c>
      <c r="F1214">
        <v>93.587726199842649</v>
      </c>
      <c r="G1214">
        <v>2.9708626928204085E-2</v>
      </c>
    </row>
    <row r="1215" spans="1:7">
      <c r="A1215">
        <v>1191</v>
      </c>
      <c r="B1215">
        <v>8.2297527100141921E-4</v>
      </c>
      <c r="C1215">
        <v>-2.5252461498295731E-4</v>
      </c>
      <c r="D1215">
        <v>-1.7937545452149727E-2</v>
      </c>
      <c r="F1215">
        <v>93.666404405979549</v>
      </c>
      <c r="G1215">
        <v>2.9736942432329494E-2</v>
      </c>
    </row>
    <row r="1216" spans="1:7">
      <c r="A1216">
        <v>1192</v>
      </c>
      <c r="B1216">
        <v>2.1089298636436365E-3</v>
      </c>
      <c r="C1216">
        <v>-2.6790552912377957E-3</v>
      </c>
      <c r="D1216">
        <v>-0.19030095762602556</v>
      </c>
      <c r="F1216">
        <v>93.745082612116448</v>
      </c>
      <c r="G1216">
        <v>3.0121321991354089E-2</v>
      </c>
    </row>
    <row r="1217" spans="1:7">
      <c r="A1217">
        <v>1193</v>
      </c>
      <c r="B1217">
        <v>2.1285445755920727E-3</v>
      </c>
      <c r="C1217">
        <v>-6.6688396947748195E-3</v>
      </c>
      <c r="D1217">
        <v>-0.47370675189900541</v>
      </c>
      <c r="F1217">
        <v>93.823760818253348</v>
      </c>
      <c r="G1217">
        <v>3.0297107114933608E-2</v>
      </c>
    </row>
    <row r="1218" spans="1:7">
      <c r="A1218">
        <v>1194</v>
      </c>
      <c r="B1218">
        <v>-4.1096124960757988E-3</v>
      </c>
      <c r="C1218">
        <v>-3.0278781124891459E-3</v>
      </c>
      <c r="D1218">
        <v>-0.21507884001727473</v>
      </c>
      <c r="F1218">
        <v>93.902439024390247</v>
      </c>
      <c r="G1218">
        <v>3.0324737344794572E-2</v>
      </c>
    </row>
    <row r="1219" spans="1:7">
      <c r="A1219">
        <v>1195</v>
      </c>
      <c r="B1219">
        <v>-3.5289146295915926E-3</v>
      </c>
      <c r="C1219">
        <v>1.3583932652736937E-2</v>
      </c>
      <c r="D1219">
        <v>0.9649055772002828</v>
      </c>
      <c r="F1219">
        <v>93.981117230527147</v>
      </c>
      <c r="G1219">
        <v>3.0362215909090828E-2</v>
      </c>
    </row>
    <row r="1220" spans="1:7">
      <c r="A1220">
        <v>1196</v>
      </c>
      <c r="B1220">
        <v>2.0400141581509981E-3</v>
      </c>
      <c r="C1220">
        <v>2.8257092956782609E-2</v>
      </c>
      <c r="D1220">
        <v>2.0071821089287303</v>
      </c>
      <c r="F1220">
        <v>94.059795436664047</v>
      </c>
      <c r="G1220">
        <v>3.0434782608695699E-2</v>
      </c>
    </row>
    <row r="1221" spans="1:7">
      <c r="A1221">
        <v>1197</v>
      </c>
      <c r="B1221">
        <v>3.2887494752160463E-3</v>
      </c>
      <c r="C1221">
        <v>-5.4475693095394108E-2</v>
      </c>
      <c r="D1221">
        <v>-3.8695642442695677</v>
      </c>
      <c r="F1221">
        <v>94.138473642800946</v>
      </c>
      <c r="G1221">
        <v>3.0601922104198431E-2</v>
      </c>
    </row>
    <row r="1222" spans="1:7">
      <c r="A1222">
        <v>1198</v>
      </c>
      <c r="B1222">
        <v>6.8894600802564231E-3</v>
      </c>
      <c r="C1222">
        <v>4.1737313692092361E-3</v>
      </c>
      <c r="D1222">
        <v>0.29647207320880958</v>
      </c>
      <c r="F1222">
        <v>94.217151848937846</v>
      </c>
      <c r="G1222">
        <v>3.0637765735723299E-2</v>
      </c>
    </row>
    <row r="1223" spans="1:7">
      <c r="A1223">
        <v>1199</v>
      </c>
      <c r="B1223">
        <v>3.8797443075567215E-3</v>
      </c>
      <c r="C1223">
        <v>1.7774308763013882E-3</v>
      </c>
      <c r="D1223">
        <v>0.12625599739598536</v>
      </c>
      <c r="F1223">
        <v>94.295830055074745</v>
      </c>
      <c r="G1223">
        <v>3.0926165803108807E-2</v>
      </c>
    </row>
    <row r="1224" spans="1:7">
      <c r="A1224">
        <v>1200</v>
      </c>
      <c r="B1224">
        <v>9.6488851209070427E-4</v>
      </c>
      <c r="C1224">
        <v>-1.1534254653335391E-3</v>
      </c>
      <c r="D1224">
        <v>-8.193110882075251E-2</v>
      </c>
      <c r="F1224">
        <v>94.374508261211645</v>
      </c>
      <c r="G1224">
        <v>3.1187122736418438E-2</v>
      </c>
    </row>
    <row r="1225" spans="1:7">
      <c r="A1225">
        <v>1201</v>
      </c>
      <c r="B1225">
        <v>3.2741102232279728E-3</v>
      </c>
      <c r="C1225">
        <v>-9.6435369748203281E-3</v>
      </c>
      <c r="D1225">
        <v>-0.68500800532653217</v>
      </c>
      <c r="F1225">
        <v>94.453186467348544</v>
      </c>
      <c r="G1225">
        <v>3.190338860850761E-2</v>
      </c>
    </row>
    <row r="1226" spans="1:7">
      <c r="A1226">
        <v>1202</v>
      </c>
      <c r="B1226">
        <v>7.294328229207267E-3</v>
      </c>
      <c r="C1226">
        <v>1.2186191251312165E-2</v>
      </c>
      <c r="D1226">
        <v>0.8656200088603393</v>
      </c>
      <c r="F1226">
        <v>94.531864673485444</v>
      </c>
      <c r="G1226">
        <v>3.2323643016873405E-2</v>
      </c>
    </row>
    <row r="1227" spans="1:7">
      <c r="A1227">
        <v>1203</v>
      </c>
      <c r="B1227">
        <v>2.5587419824944953E-3</v>
      </c>
      <c r="C1227">
        <v>5.7216354486630087E-3</v>
      </c>
      <c r="D1227">
        <v>0.40642412593303179</v>
      </c>
      <c r="F1227">
        <v>94.610542879622344</v>
      </c>
      <c r="G1227">
        <v>3.2428050263477948E-2</v>
      </c>
    </row>
    <row r="1228" spans="1:7">
      <c r="A1228">
        <v>1204</v>
      </c>
      <c r="B1228">
        <v>-7.7639993890618857E-3</v>
      </c>
      <c r="C1228">
        <v>-5.9112142861518519E-3</v>
      </c>
      <c r="D1228">
        <v>-0.41989045282734794</v>
      </c>
      <c r="F1228">
        <v>94.689221085759243</v>
      </c>
      <c r="G1228">
        <v>3.2614413466596659E-2</v>
      </c>
    </row>
    <row r="1229" spans="1:7">
      <c r="A1229">
        <v>1205</v>
      </c>
      <c r="B1229">
        <v>-1.2328511286141502E-3</v>
      </c>
      <c r="C1229">
        <v>-6.1200900478564114E-3</v>
      </c>
      <c r="D1229">
        <v>-0.43472749542488159</v>
      </c>
      <c r="F1229">
        <v>94.767899291896143</v>
      </c>
      <c r="G1229">
        <v>3.2713754646840121E-2</v>
      </c>
    </row>
    <row r="1230" spans="1:7">
      <c r="A1230">
        <v>1206</v>
      </c>
      <c r="B1230">
        <v>2.3203557195184904E-3</v>
      </c>
      <c r="C1230">
        <v>1.0473228393523278E-2</v>
      </c>
      <c r="D1230">
        <v>0.74394335915430521</v>
      </c>
      <c r="F1230">
        <v>94.846577498033042</v>
      </c>
      <c r="G1230">
        <v>3.2773453502662919E-2</v>
      </c>
    </row>
    <row r="1231" spans="1:7">
      <c r="A1231">
        <v>1207</v>
      </c>
      <c r="B1231">
        <v>-1.3798059517043321E-3</v>
      </c>
      <c r="C1231">
        <v>-1.0963845244860776E-3</v>
      </c>
      <c r="D1231">
        <v>-7.7879327693776909E-2</v>
      </c>
      <c r="F1231">
        <v>94.925255704169942</v>
      </c>
      <c r="G1231">
        <v>3.3185262607786647E-2</v>
      </c>
    </row>
    <row r="1232" spans="1:7">
      <c r="A1232">
        <v>1208</v>
      </c>
      <c r="B1232">
        <v>9.3755993358741428E-3</v>
      </c>
      <c r="C1232">
        <v>-9.3755993358741428E-3</v>
      </c>
      <c r="D1232">
        <v>-0.66597562871143168</v>
      </c>
      <c r="F1232">
        <v>95.003933910306841</v>
      </c>
      <c r="G1232">
        <v>3.3382015439182178E-2</v>
      </c>
    </row>
    <row r="1233" spans="1:7">
      <c r="A1233">
        <v>1209</v>
      </c>
      <c r="B1233">
        <v>3.5322488269068902E-3</v>
      </c>
      <c r="C1233">
        <v>2.0222426498215946E-3</v>
      </c>
      <c r="D1233">
        <v>0.14364567766551653</v>
      </c>
      <c r="F1233">
        <v>95.082612116443741</v>
      </c>
      <c r="G1233">
        <v>3.3528792662757434E-2</v>
      </c>
    </row>
    <row r="1234" spans="1:7">
      <c r="A1234">
        <v>1210</v>
      </c>
      <c r="B1234">
        <v>1.1571030289904739E-2</v>
      </c>
      <c r="C1234">
        <v>9.7513484268401777E-3</v>
      </c>
      <c r="D1234">
        <v>0.69266616103146739</v>
      </c>
      <c r="F1234">
        <v>95.161290322580655</v>
      </c>
      <c r="G1234">
        <v>3.3679305231942402E-2</v>
      </c>
    </row>
    <row r="1235" spans="1:7">
      <c r="A1235">
        <v>1211</v>
      </c>
      <c r="B1235">
        <v>1.1471813830863284E-2</v>
      </c>
      <c r="C1235">
        <v>-4.3796152493031006E-3</v>
      </c>
      <c r="D1235">
        <v>-0.31109659390077415</v>
      </c>
      <c r="F1235">
        <v>95.239968528717554</v>
      </c>
      <c r="G1235">
        <v>3.3820984741230076E-2</v>
      </c>
    </row>
    <row r="1236" spans="1:7">
      <c r="A1236">
        <v>1212</v>
      </c>
      <c r="B1236">
        <v>-1.3246155762173476E-3</v>
      </c>
      <c r="C1236">
        <v>1.3286338064255521E-2</v>
      </c>
      <c r="D1236">
        <v>0.94376658266084168</v>
      </c>
      <c r="F1236">
        <v>95.318646734854454</v>
      </c>
      <c r="G1236">
        <v>3.4149484536082353E-2</v>
      </c>
    </row>
    <row r="1237" spans="1:7">
      <c r="A1237">
        <v>1213</v>
      </c>
      <c r="B1237">
        <v>-1.6367813048189482E-3</v>
      </c>
      <c r="C1237">
        <v>-1.9389040348710453E-3</v>
      </c>
      <c r="D1237">
        <v>-0.1377258975534052</v>
      </c>
      <c r="F1237">
        <v>95.397324940991354</v>
      </c>
      <c r="G1237">
        <v>3.4346682256650052E-2</v>
      </c>
    </row>
    <row r="1238" spans="1:7">
      <c r="A1238">
        <v>1214</v>
      </c>
      <c r="B1238">
        <v>9.9605038437337971E-3</v>
      </c>
      <c r="C1238">
        <v>4.5497742699301021E-3</v>
      </c>
      <c r="D1238">
        <v>0.3231834756758285</v>
      </c>
      <c r="F1238">
        <v>95.476003147128253</v>
      </c>
      <c r="G1238">
        <v>3.4363601459013182E-2</v>
      </c>
    </row>
    <row r="1239" spans="1:7">
      <c r="A1239">
        <v>1215</v>
      </c>
      <c r="B1239">
        <v>-2.3344132244962003E-3</v>
      </c>
      <c r="C1239">
        <v>1.1076027373713569E-2</v>
      </c>
      <c r="D1239">
        <v>0.78676189431533328</v>
      </c>
      <c r="F1239">
        <v>95.554681353265153</v>
      </c>
      <c r="G1239">
        <v>3.4745117930509828E-2</v>
      </c>
    </row>
    <row r="1240" spans="1:7">
      <c r="A1240">
        <v>1216</v>
      </c>
      <c r="B1240">
        <v>-2.3689378373305921E-2</v>
      </c>
      <c r="C1240">
        <v>5.5257057186152668E-3</v>
      </c>
      <c r="D1240">
        <v>0.39250667698099206</v>
      </c>
      <c r="F1240">
        <v>95.633359559402052</v>
      </c>
      <c r="G1240">
        <v>3.4900630150266565E-2</v>
      </c>
    </row>
    <row r="1241" spans="1:7">
      <c r="A1241">
        <v>1217</v>
      </c>
      <c r="B1241">
        <v>-1.1181680127267887E-3</v>
      </c>
      <c r="C1241">
        <v>-4.4395930035495751E-3</v>
      </c>
      <c r="D1241">
        <v>-0.31535698528078521</v>
      </c>
      <c r="F1241">
        <v>95.712037765538952</v>
      </c>
      <c r="G1241">
        <v>3.497547451482208E-2</v>
      </c>
    </row>
    <row r="1242" spans="1:7">
      <c r="A1242">
        <v>1218</v>
      </c>
      <c r="B1242">
        <v>-9.504374256833318E-3</v>
      </c>
      <c r="C1242">
        <v>-2.6524884882646559E-3</v>
      </c>
      <c r="D1242">
        <v>-0.18841384164772315</v>
      </c>
      <c r="F1242">
        <v>95.790715971675851</v>
      </c>
      <c r="G1242">
        <v>3.5026675945256214E-2</v>
      </c>
    </row>
    <row r="1243" spans="1:7">
      <c r="A1243">
        <v>1219</v>
      </c>
      <c r="B1243">
        <v>2.4879914655403026E-3</v>
      </c>
      <c r="C1243">
        <v>2.3668950184359154E-2</v>
      </c>
      <c r="D1243">
        <v>1.681273208812786</v>
      </c>
      <c r="F1243">
        <v>95.869394177812751</v>
      </c>
      <c r="G1243">
        <v>3.5349854227405331E-2</v>
      </c>
    </row>
    <row r="1244" spans="1:7">
      <c r="A1244">
        <v>1220</v>
      </c>
      <c r="B1244">
        <v>1.303907754446844E-3</v>
      </c>
      <c r="C1244">
        <v>-2.509695535797342E-3</v>
      </c>
      <c r="D1244">
        <v>-0.17827084994253053</v>
      </c>
      <c r="F1244">
        <v>95.948072383949651</v>
      </c>
      <c r="G1244">
        <v>3.5817575083425979E-2</v>
      </c>
    </row>
    <row r="1245" spans="1:7">
      <c r="A1245">
        <v>1221</v>
      </c>
      <c r="B1245">
        <v>1.1689269672146696E-2</v>
      </c>
      <c r="C1245">
        <v>-5.8271310022457671E-3</v>
      </c>
      <c r="D1245">
        <v>-0.41391777675007446</v>
      </c>
      <c r="F1245">
        <v>96.02675059008655</v>
      </c>
      <c r="G1245">
        <v>3.5925699122269839E-2</v>
      </c>
    </row>
    <row r="1246" spans="1:7">
      <c r="A1246">
        <v>1222</v>
      </c>
      <c r="B1246">
        <v>9.1451187251493857E-3</v>
      </c>
      <c r="C1246">
        <v>-2.8391789367036499E-3</v>
      </c>
      <c r="D1246">
        <v>-0.20167499800898589</v>
      </c>
      <c r="F1246">
        <v>96.10542879622345</v>
      </c>
      <c r="G1246">
        <v>3.6235221863964329E-2</v>
      </c>
    </row>
    <row r="1247" spans="1:7">
      <c r="A1247">
        <v>1223</v>
      </c>
      <c r="B1247">
        <v>7.6167449724730968E-3</v>
      </c>
      <c r="C1247">
        <v>-1.0647384204664906E-3</v>
      </c>
      <c r="D1247">
        <v>-7.5631414438773595E-2</v>
      </c>
      <c r="F1247">
        <v>96.184107002360349</v>
      </c>
      <c r="G1247">
        <v>3.6430937073836045E-2</v>
      </c>
    </row>
    <row r="1248" spans="1:7">
      <c r="A1248">
        <v>1224</v>
      </c>
      <c r="B1248">
        <v>6.4017495802239056E-4</v>
      </c>
      <c r="C1248">
        <v>-8.4488324870825272E-4</v>
      </c>
      <c r="D1248">
        <v>-6.0014472951426978E-2</v>
      </c>
      <c r="F1248">
        <v>96.262785208497249</v>
      </c>
      <c r="G1248">
        <v>3.6499068901303611E-2</v>
      </c>
    </row>
    <row r="1249" spans="1:7">
      <c r="A1249">
        <v>1225</v>
      </c>
      <c r="B1249">
        <v>7.368943104983529E-3</v>
      </c>
      <c r="C1249">
        <v>-4.906394367039814E-3</v>
      </c>
      <c r="D1249">
        <v>-0.34851522086624181</v>
      </c>
      <c r="F1249">
        <v>96.341463414634148</v>
      </c>
      <c r="G1249">
        <v>3.7159920371599098E-2</v>
      </c>
    </row>
    <row r="1250" spans="1:7">
      <c r="A1250">
        <v>1226</v>
      </c>
      <c r="B1250">
        <v>-8.3465914347053676E-3</v>
      </c>
      <c r="C1250">
        <v>8.7571847420344334E-3</v>
      </c>
      <c r="D1250">
        <v>0.62204787186277299</v>
      </c>
      <c r="F1250">
        <v>96.420141620771048</v>
      </c>
      <c r="G1250">
        <v>3.7250463058242422E-2</v>
      </c>
    </row>
    <row r="1251" spans="1:7">
      <c r="A1251">
        <v>1227</v>
      </c>
      <c r="B1251">
        <v>-4.8624066956402022E-3</v>
      </c>
      <c r="C1251">
        <v>4.8624066956402022E-3</v>
      </c>
      <c r="D1251">
        <v>0.34539065079168485</v>
      </c>
      <c r="F1251">
        <v>96.498819826907948</v>
      </c>
      <c r="G1251">
        <v>3.772683858643755E-2</v>
      </c>
    </row>
    <row r="1252" spans="1:7">
      <c r="A1252">
        <v>1228</v>
      </c>
      <c r="B1252">
        <v>-2.1995522120364769E-3</v>
      </c>
      <c r="C1252">
        <v>-5.5413318784095656E-3</v>
      </c>
      <c r="D1252">
        <v>-0.39361664779144828</v>
      </c>
      <c r="F1252">
        <v>96.577498033044847</v>
      </c>
      <c r="G1252">
        <v>3.8273774653388104E-2</v>
      </c>
    </row>
    <row r="1253" spans="1:7">
      <c r="A1253">
        <v>1229</v>
      </c>
      <c r="B1253">
        <v>2.0914568088986935E-3</v>
      </c>
      <c r="C1253">
        <v>-1.1175025642164691E-2</v>
      </c>
      <c r="D1253">
        <v>-0.79379402439162694</v>
      </c>
      <c r="F1253">
        <v>96.656176239181747</v>
      </c>
      <c r="G1253">
        <v>3.8496240601503695E-2</v>
      </c>
    </row>
    <row r="1254" spans="1:7">
      <c r="A1254">
        <v>1230</v>
      </c>
      <c r="B1254">
        <v>4.3889704014738245E-3</v>
      </c>
      <c r="C1254">
        <v>-2.5689501790270635E-3</v>
      </c>
      <c r="D1254">
        <v>-0.18247987667941232</v>
      </c>
      <c r="F1254">
        <v>96.734854445318646</v>
      </c>
      <c r="G1254">
        <v>3.8775510204081653E-2</v>
      </c>
    </row>
    <row r="1255" spans="1:7">
      <c r="A1255">
        <v>1231</v>
      </c>
      <c r="B1255">
        <v>5.1338852766096869E-3</v>
      </c>
      <c r="C1255">
        <v>2.5503880459113611E-2</v>
      </c>
      <c r="D1255">
        <v>1.8116135528903523</v>
      </c>
      <c r="F1255">
        <v>96.813532651455546</v>
      </c>
      <c r="G1255">
        <v>3.8913554452859822E-2</v>
      </c>
    </row>
    <row r="1256" spans="1:7">
      <c r="A1256">
        <v>1232</v>
      </c>
      <c r="B1256">
        <v>3.0543994972962751E-3</v>
      </c>
      <c r="C1256">
        <v>-2.8459358741983764E-3</v>
      </c>
      <c r="D1256">
        <v>-0.20215496259951571</v>
      </c>
      <c r="F1256">
        <v>96.892210857592445</v>
      </c>
      <c r="G1256">
        <v>3.9250669045495234E-2</v>
      </c>
    </row>
    <row r="1257" spans="1:7">
      <c r="A1257">
        <v>1233</v>
      </c>
      <c r="B1257">
        <v>-3.2481918191594587E-3</v>
      </c>
      <c r="C1257">
        <v>-5.6361057015017636E-3</v>
      </c>
      <c r="D1257">
        <v>-0.40034870343483592</v>
      </c>
      <c r="F1257">
        <v>96.970889063729345</v>
      </c>
      <c r="G1257">
        <v>3.9454041373427229E-2</v>
      </c>
    </row>
    <row r="1258" spans="1:7">
      <c r="A1258">
        <v>1234</v>
      </c>
      <c r="B1258">
        <v>1.2158333374455398E-3</v>
      </c>
      <c r="C1258">
        <v>-3.8870347805771907E-4</v>
      </c>
      <c r="D1258">
        <v>-2.7610719475959125E-2</v>
      </c>
      <c r="F1258">
        <v>97.049567269866245</v>
      </c>
      <c r="G1258">
        <v>3.9543416225030548E-2</v>
      </c>
    </row>
    <row r="1259" spans="1:7">
      <c r="A1259">
        <v>1235</v>
      </c>
      <c r="B1259">
        <v>3.2420772071924835E-3</v>
      </c>
      <c r="C1259">
        <v>5.3084963068846924E-3</v>
      </c>
      <c r="D1259">
        <v>0.37707767139349779</v>
      </c>
      <c r="F1259">
        <v>97.128245476003144</v>
      </c>
      <c r="G1259">
        <v>4.0418547394337478E-2</v>
      </c>
    </row>
    <row r="1260" spans="1:7">
      <c r="A1260">
        <v>1236</v>
      </c>
      <c r="B1260">
        <v>4.0868041499148838E-3</v>
      </c>
      <c r="C1260">
        <v>1.5759475279373564E-3</v>
      </c>
      <c r="D1260">
        <v>0.11194405905534063</v>
      </c>
      <c r="F1260">
        <v>97.206923682140044</v>
      </c>
      <c r="G1260">
        <v>4.1007354579897459E-2</v>
      </c>
    </row>
    <row r="1261" spans="1:7">
      <c r="A1261">
        <v>1237</v>
      </c>
      <c r="B1261">
        <v>-2.651271372833676E-4</v>
      </c>
      <c r="C1261">
        <v>4.4774270530372594E-3</v>
      </c>
      <c r="D1261">
        <v>0.31804444599573378</v>
      </c>
      <c r="F1261">
        <v>97.285601888276943</v>
      </c>
      <c r="G1261">
        <v>4.1489361702127692E-2</v>
      </c>
    </row>
    <row r="1262" spans="1:7">
      <c r="A1262">
        <v>1238</v>
      </c>
      <c r="B1262">
        <v>7.6284383392543863E-3</v>
      </c>
      <c r="C1262">
        <v>-6.9961938713933546E-3</v>
      </c>
      <c r="D1262">
        <v>-0.49695965507615636</v>
      </c>
      <c r="F1262">
        <v>97.364280094413843</v>
      </c>
      <c r="G1262">
        <v>4.2003231017770704E-2</v>
      </c>
    </row>
    <row r="1263" spans="1:7">
      <c r="A1263">
        <v>1239</v>
      </c>
      <c r="B1263">
        <v>-2.0927576304307872E-3</v>
      </c>
      <c r="C1263">
        <v>-2.7310678729249071E-3</v>
      </c>
      <c r="D1263">
        <v>-0.19399556002412913</v>
      </c>
      <c r="F1263">
        <v>97.442958300550757</v>
      </c>
      <c r="G1263">
        <v>4.2016806722689148E-2</v>
      </c>
    </row>
    <row r="1264" spans="1:7">
      <c r="A1264">
        <v>1240</v>
      </c>
      <c r="B1264">
        <v>3.1394803567496455E-3</v>
      </c>
      <c r="C1264">
        <v>1.4960021548389834E-3</v>
      </c>
      <c r="D1264">
        <v>0.10626531061437018</v>
      </c>
      <c r="F1264">
        <v>97.521636506687656</v>
      </c>
      <c r="G1264">
        <v>4.2603550295857939E-2</v>
      </c>
    </row>
    <row r="1265" spans="1:7">
      <c r="A1265">
        <v>1241</v>
      </c>
      <c r="B1265">
        <v>2.0383791608576857E-2</v>
      </c>
      <c r="C1265">
        <v>-1.1669657708470633E-2</v>
      </c>
      <c r="D1265">
        <v>-0.82892915437510339</v>
      </c>
      <c r="F1265">
        <v>97.600314712824556</v>
      </c>
      <c r="G1265">
        <v>4.3208600372131478E-2</v>
      </c>
    </row>
    <row r="1266" spans="1:7">
      <c r="A1266">
        <v>1242</v>
      </c>
      <c r="B1266">
        <v>-2.9750025558522822E-3</v>
      </c>
      <c r="C1266">
        <v>-2.2904914628412685E-2</v>
      </c>
      <c r="D1266">
        <v>-1.6270015786480465</v>
      </c>
      <c r="F1266">
        <v>97.678992918961455</v>
      </c>
      <c r="G1266">
        <v>4.3405676126878179E-2</v>
      </c>
    </row>
    <row r="1267" spans="1:7">
      <c r="A1267">
        <v>1243</v>
      </c>
      <c r="B1267">
        <v>3.7923747225927533E-3</v>
      </c>
      <c r="C1267">
        <v>2.1032577537114513E-2</v>
      </c>
      <c r="D1267">
        <v>1.4940041214331392</v>
      </c>
      <c r="F1267">
        <v>97.757671125098355</v>
      </c>
      <c r="G1267">
        <v>4.3542074363992267E-2</v>
      </c>
    </row>
    <row r="1268" spans="1:7">
      <c r="A1268">
        <v>1244</v>
      </c>
      <c r="B1268">
        <v>9.3449133996185881E-3</v>
      </c>
      <c r="C1268">
        <v>4.0321010876550642E-2</v>
      </c>
      <c r="D1268">
        <v>2.8641166934303128</v>
      </c>
      <c r="F1268">
        <v>97.836349331235255</v>
      </c>
      <c r="G1268">
        <v>4.3809523809523743E-2</v>
      </c>
    </row>
    <row r="1269" spans="1:7">
      <c r="A1269">
        <v>1245</v>
      </c>
      <c r="B1269">
        <v>1.1996422063603778E-2</v>
      </c>
      <c r="C1269">
        <v>1.0316874839857177E-2</v>
      </c>
      <c r="D1269">
        <v>0.7328371191717985</v>
      </c>
      <c r="F1269">
        <v>97.915027537372154</v>
      </c>
      <c r="G1269">
        <v>4.4236602628918043E-2</v>
      </c>
    </row>
    <row r="1270" spans="1:7">
      <c r="A1270">
        <v>1246</v>
      </c>
      <c r="B1270">
        <v>-5.8417780971920779E-3</v>
      </c>
      <c r="C1270">
        <v>8.5763672881874857E-4</v>
      </c>
      <c r="D1270">
        <v>6.0920389110018278E-2</v>
      </c>
      <c r="F1270">
        <v>97.993705743509054</v>
      </c>
      <c r="G1270">
        <v>4.4377323420074388E-2</v>
      </c>
    </row>
    <row r="1271" spans="1:7">
      <c r="A1271">
        <v>1247</v>
      </c>
      <c r="B1271">
        <v>-2.1559084865108304E-2</v>
      </c>
      <c r="C1271">
        <v>1.0358368019230214E-2</v>
      </c>
      <c r="D1271">
        <v>0.73578449834514481</v>
      </c>
      <c r="F1271">
        <v>98.072383949645953</v>
      </c>
      <c r="G1271">
        <v>4.4529837251356286E-2</v>
      </c>
    </row>
    <row r="1272" spans="1:7">
      <c r="A1272">
        <v>1248</v>
      </c>
      <c r="B1272">
        <v>-1.2753567346334195E-3</v>
      </c>
      <c r="C1272">
        <v>-8.924199806386585E-3</v>
      </c>
      <c r="D1272">
        <v>-0.63391142943403245</v>
      </c>
      <c r="F1272">
        <v>98.151062155782853</v>
      </c>
      <c r="G1272">
        <v>4.4781382228490818E-2</v>
      </c>
    </row>
    <row r="1273" spans="1:7">
      <c r="A1273">
        <v>1249</v>
      </c>
      <c r="B1273">
        <v>1.8904717342951224E-2</v>
      </c>
      <c r="C1273">
        <v>4.4671909847094488E-3</v>
      </c>
      <c r="D1273">
        <v>0.31731734879416473</v>
      </c>
      <c r="F1273">
        <v>98.229740361919752</v>
      </c>
      <c r="G1273">
        <v>4.5228548516439426E-2</v>
      </c>
    </row>
    <row r="1274" spans="1:7">
      <c r="A1274">
        <v>1250</v>
      </c>
      <c r="B1274">
        <v>-4.6886113779689795E-3</v>
      </c>
      <c r="C1274">
        <v>-5.4192053336213544E-3</v>
      </c>
      <c r="D1274">
        <v>-0.38494165011567566</v>
      </c>
      <c r="F1274">
        <v>98.308418568056652</v>
      </c>
      <c r="G1274">
        <v>4.5742092457421002E-2</v>
      </c>
    </row>
    <row r="1275" spans="1:7">
      <c r="A1275">
        <v>1251</v>
      </c>
      <c r="B1275">
        <v>5.838505454280339E-3</v>
      </c>
      <c r="C1275">
        <v>1.573102185182328E-2</v>
      </c>
      <c r="D1275">
        <v>1.1174194622369169</v>
      </c>
      <c r="F1275">
        <v>98.387096774193552</v>
      </c>
      <c r="G1275">
        <v>4.7105788423153827E-2</v>
      </c>
    </row>
    <row r="1276" spans="1:7">
      <c r="A1276">
        <v>1252</v>
      </c>
      <c r="B1276">
        <v>3.8687903795855683E-3</v>
      </c>
      <c r="C1276">
        <v>6.0964471638675632E-3</v>
      </c>
      <c r="D1276">
        <v>0.43304807377246768</v>
      </c>
      <c r="F1276">
        <v>98.465774980330451</v>
      </c>
      <c r="G1276">
        <v>4.9665924276169227E-2</v>
      </c>
    </row>
    <row r="1277" spans="1:7">
      <c r="A1277">
        <v>1253</v>
      </c>
      <c r="B1277">
        <v>1.0615238699560291E-2</v>
      </c>
      <c r="C1277">
        <v>1.9709498645234282E-2</v>
      </c>
      <c r="D1277">
        <v>1.4000220446305145</v>
      </c>
      <c r="F1277">
        <v>98.544453186467351</v>
      </c>
      <c r="G1277">
        <v>5.0236071765816792E-2</v>
      </c>
    </row>
    <row r="1278" spans="1:7">
      <c r="A1278">
        <v>1254</v>
      </c>
      <c r="B1278">
        <v>9.0546639653834495E-3</v>
      </c>
      <c r="C1278">
        <v>-8.3378180872473086E-3</v>
      </c>
      <c r="D1278">
        <v>-0.59225905926774058</v>
      </c>
      <c r="F1278">
        <v>98.62313139260425</v>
      </c>
      <c r="G1278">
        <v>5.0404114621601659E-2</v>
      </c>
    </row>
    <row r="1279" spans="1:7">
      <c r="A1279">
        <v>1255</v>
      </c>
      <c r="B1279">
        <v>-9.0319907391539431E-3</v>
      </c>
      <c r="C1279">
        <v>5.0320609096620589E-4</v>
      </c>
      <c r="D1279">
        <v>3.5744167471016969E-2</v>
      </c>
      <c r="F1279">
        <v>98.70180959874115</v>
      </c>
      <c r="G1279">
        <v>5.2782971379260912E-2</v>
      </c>
    </row>
    <row r="1280" spans="1:7">
      <c r="A1280">
        <v>1256</v>
      </c>
      <c r="B1280">
        <v>1.246694345235835E-2</v>
      </c>
      <c r="C1280">
        <v>7.591055580991022E-3</v>
      </c>
      <c r="D1280">
        <v>0.5392143832117553</v>
      </c>
      <c r="F1280">
        <v>98.780487804878049</v>
      </c>
      <c r="G1280">
        <v>5.3234115626788814E-2</v>
      </c>
    </row>
    <row r="1281" spans="1:7">
      <c r="A1281">
        <v>1257</v>
      </c>
      <c r="B1281">
        <v>7.2342609048364863E-3</v>
      </c>
      <c r="C1281">
        <v>-9.1638315753622794E-3</v>
      </c>
      <c r="D1281">
        <v>-0.65093315916945105</v>
      </c>
      <c r="F1281">
        <v>98.859166011014949</v>
      </c>
      <c r="G1281">
        <v>5.3562964133354374E-2</v>
      </c>
    </row>
    <row r="1282" spans="1:7">
      <c r="A1282">
        <v>1258</v>
      </c>
      <c r="B1282">
        <v>-2.0041559278562056E-3</v>
      </c>
      <c r="C1282">
        <v>1.4953093137726765E-2</v>
      </c>
      <c r="D1282">
        <v>1.0621609613237271</v>
      </c>
      <c r="F1282">
        <v>98.937844217151849</v>
      </c>
      <c r="G1282">
        <v>5.428571428571427E-2</v>
      </c>
    </row>
    <row r="1283" spans="1:7">
      <c r="A1283">
        <v>1259</v>
      </c>
      <c r="B1283">
        <v>-5.1051205349357661E-3</v>
      </c>
      <c r="C1283">
        <v>-3.8537172374612664E-3</v>
      </c>
      <c r="D1283">
        <v>-0.27374055440638773</v>
      </c>
      <c r="F1283">
        <v>99.016522423288748</v>
      </c>
      <c r="G1283">
        <v>5.4658385093167672E-2</v>
      </c>
    </row>
    <row r="1284" spans="1:7">
      <c r="A1284">
        <v>1260</v>
      </c>
      <c r="B1284">
        <v>-2.2310932794177706E-3</v>
      </c>
      <c r="C1284">
        <v>1.8221253181016792E-2</v>
      </c>
      <c r="D1284">
        <v>1.2943077139298873</v>
      </c>
      <c r="F1284">
        <v>99.095200629425648</v>
      </c>
      <c r="G1284">
        <v>5.7713052858683778E-2</v>
      </c>
    </row>
    <row r="1285" spans="1:7">
      <c r="A1285">
        <v>1261</v>
      </c>
      <c r="B1285">
        <v>1.9346183403888922E-2</v>
      </c>
      <c r="C1285">
        <v>3.8101216552603075E-3</v>
      </c>
      <c r="D1285">
        <v>0.27064383554872151</v>
      </c>
      <c r="F1285">
        <v>99.173878835562547</v>
      </c>
      <c r="G1285">
        <v>5.8144695960940851E-2</v>
      </c>
    </row>
    <row r="1286" spans="1:7">
      <c r="A1286">
        <v>1262</v>
      </c>
      <c r="B1286">
        <v>-4.2306183879048959E-3</v>
      </c>
      <c r="C1286">
        <v>2.7227018259547448E-3</v>
      </c>
      <c r="D1286">
        <v>0.19340129578659238</v>
      </c>
      <c r="F1286">
        <v>99.252557041699447</v>
      </c>
      <c r="G1286">
        <v>6.1115506329113778E-2</v>
      </c>
    </row>
    <row r="1287" spans="1:7">
      <c r="A1287">
        <v>1263</v>
      </c>
      <c r="B1287">
        <v>5.6280825228678371E-3</v>
      </c>
      <c r="C1287">
        <v>1.7136896290308474E-3</v>
      </c>
      <c r="D1287">
        <v>0.1217282743454257</v>
      </c>
      <c r="F1287">
        <v>99.331235247836347</v>
      </c>
      <c r="G1287">
        <v>6.2553191489361559E-2</v>
      </c>
    </row>
    <row r="1288" spans="1:7">
      <c r="A1288">
        <v>1264</v>
      </c>
      <c r="B1288">
        <v>5.3783751996993191E-3</v>
      </c>
      <c r="C1288">
        <v>-1.0666715668095199E-2</v>
      </c>
      <c r="D1288">
        <v>-0.75768731351012375</v>
      </c>
      <c r="F1288">
        <v>99.409913453973246</v>
      </c>
      <c r="G1288">
        <v>6.3589047295768308E-2</v>
      </c>
    </row>
    <row r="1289" spans="1:7">
      <c r="A1289">
        <v>1265</v>
      </c>
      <c r="B1289">
        <v>-4.7910131706266788E-3</v>
      </c>
      <c r="C1289">
        <v>-1.3503177187840453E-2</v>
      </c>
      <c r="D1289">
        <v>-0.95916928562257686</v>
      </c>
      <c r="F1289">
        <v>99.488591660110146</v>
      </c>
      <c r="G1289">
        <v>6.4612676056338136E-2</v>
      </c>
    </row>
    <row r="1290" spans="1:7">
      <c r="A1290">
        <v>1266</v>
      </c>
      <c r="B1290">
        <v>-6.1453379167427423E-3</v>
      </c>
      <c r="C1290">
        <v>7.8788693679562073E-3</v>
      </c>
      <c r="D1290">
        <v>0.55965861945300954</v>
      </c>
      <c r="F1290">
        <v>99.567269866247045</v>
      </c>
      <c r="G1290">
        <v>6.492351476342928E-2</v>
      </c>
    </row>
    <row r="1291" spans="1:7">
      <c r="A1291">
        <v>1267</v>
      </c>
      <c r="B1291">
        <v>-2.2009143958921225E-3</v>
      </c>
      <c r="C1291">
        <v>-4.7234113852695464E-2</v>
      </c>
      <c r="D1291">
        <v>-3.3551741646331035</v>
      </c>
      <c r="F1291">
        <v>99.645948072383959</v>
      </c>
      <c r="G1291">
        <v>7.5689935064935154E-2</v>
      </c>
    </row>
    <row r="1292" spans="1:7">
      <c r="A1292">
        <v>1268</v>
      </c>
      <c r="B1292">
        <v>9.4524523484042049E-3</v>
      </c>
      <c r="C1292">
        <v>1.8869987738741812E-2</v>
      </c>
      <c r="D1292">
        <v>1.3403891845079463</v>
      </c>
      <c r="F1292">
        <v>99.724626278520859</v>
      </c>
      <c r="G1292">
        <v>7.6093023255813907E-2</v>
      </c>
    </row>
    <row r="1293" spans="1:7">
      <c r="A1293">
        <v>1269</v>
      </c>
      <c r="B1293">
        <v>1.2939048709329021E-2</v>
      </c>
      <c r="C1293">
        <v>3.1297553919589022E-2</v>
      </c>
      <c r="D1293">
        <v>2.2231547447824975</v>
      </c>
      <c r="F1293">
        <v>99.803304484657758</v>
      </c>
      <c r="G1293">
        <v>7.7804878048780335E-2</v>
      </c>
    </row>
    <row r="1294" spans="1:7">
      <c r="A1294">
        <v>1270</v>
      </c>
      <c r="B1294">
        <v>-4.6768974781639765E-3</v>
      </c>
      <c r="C1294">
        <v>-8.5351981695918136E-4</v>
      </c>
      <c r="D1294">
        <v>-6.0627953089044777E-2</v>
      </c>
      <c r="F1294">
        <v>99.881982690794658</v>
      </c>
      <c r="G1294">
        <v>8.977079796264853E-2</v>
      </c>
    </row>
    <row r="1295" spans="1:7" ht="15.75" thickBot="1">
      <c r="A1295" s="576">
        <v>1271</v>
      </c>
      <c r="B1295" s="576">
        <v>3.1162291108704696E-2</v>
      </c>
      <c r="C1295" s="576">
        <v>7.7512633441551258E-3</v>
      </c>
      <c r="D1295" s="576">
        <v>0.5505943987153421</v>
      </c>
      <c r="F1295" s="576">
        <v>99.960660896931557</v>
      </c>
      <c r="G1295" s="576">
        <v>9.4536689876807856E-2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BD1FD-7DC7-4312-84BA-ED805035B536}">
  <dimension ref="A1:I1295"/>
  <sheetViews>
    <sheetView zoomScale="83" workbookViewId="0">
      <selection sqref="A1:I18"/>
    </sheetView>
  </sheetViews>
  <sheetFormatPr defaultRowHeight="15"/>
  <cols>
    <col min="1" max="1" width="11.140625" customWidth="1"/>
  </cols>
  <sheetData>
    <row r="1" spans="1:9">
      <c r="A1" t="s">
        <v>86</v>
      </c>
    </row>
    <row r="2" spans="1:9" ht="15.75" thickBot="1"/>
    <row r="3" spans="1:9">
      <c r="A3" s="578" t="s">
        <v>87</v>
      </c>
      <c r="B3" s="578"/>
    </row>
    <row r="4" spans="1:9">
      <c r="A4" t="s">
        <v>88</v>
      </c>
      <c r="B4">
        <v>0.64680352867108148</v>
      </c>
    </row>
    <row r="5" spans="1:9">
      <c r="A5" t="s">
        <v>89</v>
      </c>
      <c r="B5">
        <v>0.41835480470136255</v>
      </c>
    </row>
    <row r="6" spans="1:9">
      <c r="A6" t="s">
        <v>90</v>
      </c>
      <c r="B6">
        <v>0.41789645545368831</v>
      </c>
    </row>
    <row r="7" spans="1:9">
      <c r="A7" t="s">
        <v>91</v>
      </c>
      <c r="B7">
        <v>1.6745480938492371E-2</v>
      </c>
    </row>
    <row r="8" spans="1:9" ht="15.75" thickBot="1">
      <c r="A8" s="576" t="s">
        <v>92</v>
      </c>
      <c r="B8" s="576">
        <v>1271</v>
      </c>
    </row>
    <row r="10" spans="1:9" ht="15.75" thickBot="1">
      <c r="A10" t="s">
        <v>93</v>
      </c>
    </row>
    <row r="11" spans="1:9">
      <c r="A11" s="577"/>
      <c r="B11" s="577" t="s">
        <v>94</v>
      </c>
      <c r="C11" s="577" t="s">
        <v>95</v>
      </c>
      <c r="D11" s="577" t="s">
        <v>96</v>
      </c>
      <c r="E11" s="577" t="s">
        <v>97</v>
      </c>
      <c r="F11" s="577" t="s">
        <v>98</v>
      </c>
    </row>
    <row r="12" spans="1:9">
      <c r="A12" t="s">
        <v>99</v>
      </c>
      <c r="B12">
        <v>1</v>
      </c>
      <c r="C12">
        <v>0.25594313703191535</v>
      </c>
      <c r="D12">
        <v>0.25594313703191535</v>
      </c>
      <c r="E12">
        <v>912.74242692480254</v>
      </c>
      <c r="F12">
        <v>1.6385907573188902E-151</v>
      </c>
    </row>
    <row r="13" spans="1:9">
      <c r="A13" t="s">
        <v>100</v>
      </c>
      <c r="B13">
        <v>1269</v>
      </c>
      <c r="C13">
        <v>0.3558417263321309</v>
      </c>
      <c r="D13">
        <v>2.8041113186141127E-4</v>
      </c>
    </row>
    <row r="14" spans="1:9" ht="15.75" thickBot="1">
      <c r="A14" s="576" t="s">
        <v>101</v>
      </c>
      <c r="B14" s="576">
        <v>1270</v>
      </c>
      <c r="C14" s="576">
        <v>0.61178486336404625</v>
      </c>
      <c r="D14" s="576"/>
      <c r="E14" s="576"/>
      <c r="F14" s="576"/>
    </row>
    <row r="15" spans="1:9" ht="15.75" thickBot="1"/>
    <row r="16" spans="1:9">
      <c r="A16" s="577"/>
      <c r="B16" s="577" t="s">
        <v>102</v>
      </c>
      <c r="C16" s="577" t="s">
        <v>91</v>
      </c>
      <c r="D16" s="577" t="s">
        <v>103</v>
      </c>
      <c r="E16" s="577" t="s">
        <v>104</v>
      </c>
      <c r="F16" s="577" t="s">
        <v>105</v>
      </c>
      <c r="G16" s="577" t="s">
        <v>106</v>
      </c>
      <c r="H16" s="577" t="s">
        <v>107</v>
      </c>
      <c r="I16" s="577" t="s">
        <v>108</v>
      </c>
    </row>
    <row r="17" spans="1:9">
      <c r="A17" t="s">
        <v>109</v>
      </c>
      <c r="B17">
        <v>2.8191581466506022E-4</v>
      </c>
      <c r="C17">
        <v>4.7000087095113439E-4</v>
      </c>
      <c r="D17">
        <v>0.59981977074755422</v>
      </c>
      <c r="E17">
        <v>0.54873343964649934</v>
      </c>
      <c r="F17">
        <v>-6.4014841006812995E-4</v>
      </c>
      <c r="G17">
        <v>1.2039800393982504E-3</v>
      </c>
      <c r="H17">
        <v>-6.4014841006812995E-4</v>
      </c>
      <c r="I17">
        <v>1.2039800393982504E-3</v>
      </c>
    </row>
    <row r="18" spans="1:9" ht="15.75" thickBot="1">
      <c r="A18" s="576" t="s">
        <v>110</v>
      </c>
      <c r="B18" s="576">
        <v>0.99928337859169369</v>
      </c>
      <c r="C18" s="576">
        <v>3.3076118910453388E-2</v>
      </c>
      <c r="D18" s="576">
        <v>30.21162734651676</v>
      </c>
      <c r="E18" s="576">
        <v>1.6385907573202889E-151</v>
      </c>
      <c r="F18" s="576">
        <v>0.93439348619930085</v>
      </c>
      <c r="G18" s="576">
        <v>1.0641732709840865</v>
      </c>
      <c r="H18" s="576">
        <v>0.93439348619930085</v>
      </c>
      <c r="I18" s="576">
        <v>1.0641732709840865</v>
      </c>
    </row>
    <row r="22" spans="1:9">
      <c r="A22" t="s">
        <v>111</v>
      </c>
      <c r="F22" t="s">
        <v>112</v>
      </c>
    </row>
    <row r="23" spans="1:9" ht="15.75" thickBot="1"/>
    <row r="24" spans="1:9">
      <c r="A24" s="577" t="s">
        <v>113</v>
      </c>
      <c r="B24" s="577" t="s">
        <v>114</v>
      </c>
      <c r="C24" s="577" t="s">
        <v>115</v>
      </c>
      <c r="D24" s="577" t="s">
        <v>116</v>
      </c>
      <c r="F24" s="577" t="s">
        <v>117</v>
      </c>
      <c r="G24" s="577" t="s">
        <v>118</v>
      </c>
    </row>
    <row r="25" spans="1:9">
      <c r="A25">
        <v>1</v>
      </c>
      <c r="B25">
        <v>9.5565656031382511E-4</v>
      </c>
      <c r="C25">
        <v>1.5641418558128811E-3</v>
      </c>
      <c r="D25">
        <v>9.3443600058016565E-2</v>
      </c>
      <c r="F25">
        <v>3.9339103068450038E-2</v>
      </c>
      <c r="G25">
        <v>-0.11444141689373299</v>
      </c>
    </row>
    <row r="26" spans="1:9">
      <c r="A26">
        <v>2</v>
      </c>
      <c r="B26">
        <v>-2.6855654320572121E-3</v>
      </c>
      <c r="C26">
        <v>-4.4623973985360565E-3</v>
      </c>
      <c r="D26">
        <v>-0.26658865770971391</v>
      </c>
      <c r="F26">
        <v>0.11801730920535011</v>
      </c>
      <c r="G26">
        <v>-9.4899169632265745E-2</v>
      </c>
    </row>
    <row r="27" spans="1:9">
      <c r="A27">
        <v>3</v>
      </c>
      <c r="B27">
        <v>2.5278374952315335E-3</v>
      </c>
      <c r="C27">
        <v>-3.2421232095172009E-3</v>
      </c>
      <c r="D27">
        <v>-0.19368810022125069</v>
      </c>
      <c r="F27">
        <v>0.19669551534225019</v>
      </c>
      <c r="G27">
        <v>-9.1177556293835282E-2</v>
      </c>
    </row>
    <row r="28" spans="1:9">
      <c r="A28">
        <v>4</v>
      </c>
      <c r="B28">
        <v>2.8905135280395599E-3</v>
      </c>
      <c r="C28">
        <v>-7.5119141679258128E-3</v>
      </c>
      <c r="D28">
        <v>-0.44877023178502634</v>
      </c>
      <c r="F28">
        <v>0.27537372147915029</v>
      </c>
      <c r="G28">
        <v>-7.7777777777777724E-2</v>
      </c>
    </row>
    <row r="29" spans="1:9">
      <c r="A29">
        <v>5</v>
      </c>
      <c r="B29">
        <v>-2.5798834933515756E-3</v>
      </c>
      <c r="C29">
        <v>1.190891112162561E-2</v>
      </c>
      <c r="D29">
        <v>0.71145179309668383</v>
      </c>
      <c r="F29">
        <v>0.35405192761605031</v>
      </c>
      <c r="G29">
        <v>-7.0026369762672291E-2</v>
      </c>
    </row>
    <row r="30" spans="1:9">
      <c r="A30">
        <v>6</v>
      </c>
      <c r="B30">
        <v>2.0556311659820404E-4</v>
      </c>
      <c r="C30">
        <v>1.0309302728216887E-2</v>
      </c>
      <c r="D30">
        <v>0.61588938204832644</v>
      </c>
      <c r="F30">
        <v>0.43273013375295044</v>
      </c>
      <c r="G30">
        <v>-6.8294701986754913E-2</v>
      </c>
    </row>
    <row r="31" spans="1:9">
      <c r="A31">
        <v>7</v>
      </c>
      <c r="B31">
        <v>4.3301326642046657E-3</v>
      </c>
      <c r="C31">
        <v>5.1867048174936269E-3</v>
      </c>
      <c r="D31">
        <v>0.30985960051109512</v>
      </c>
      <c r="F31">
        <v>0.51140833988985046</v>
      </c>
      <c r="G31">
        <v>-6.459699190127266E-2</v>
      </c>
    </row>
    <row r="32" spans="1:9">
      <c r="A32">
        <v>8</v>
      </c>
      <c r="B32">
        <v>-4.0894301839369835E-3</v>
      </c>
      <c r="C32">
        <v>-1.8800412448394976E-2</v>
      </c>
      <c r="D32">
        <v>-1.1231578614335989</v>
      </c>
      <c r="F32">
        <v>0.59008654602675059</v>
      </c>
      <c r="G32">
        <v>-6.3880597014925433E-2</v>
      </c>
    </row>
    <row r="33" spans="1:7">
      <c r="A33">
        <v>9</v>
      </c>
      <c r="B33">
        <v>7.7005255224882124E-4</v>
      </c>
      <c r="C33">
        <v>-1.0334345857243464E-2</v>
      </c>
      <c r="D33">
        <v>-0.61738548684487293</v>
      </c>
      <c r="F33">
        <v>0.66876475216365061</v>
      </c>
      <c r="G33">
        <v>-6.2271062271062272E-2</v>
      </c>
    </row>
    <row r="34" spans="1:7">
      <c r="A34">
        <v>10</v>
      </c>
      <c r="B34">
        <v>2.3721335222451779E-3</v>
      </c>
      <c r="C34">
        <v>4.2409509704994033E-2</v>
      </c>
      <c r="D34">
        <v>2.5335919813171457</v>
      </c>
      <c r="F34">
        <v>0.74744295830055063</v>
      </c>
      <c r="G34">
        <v>-6.121751025991784E-2</v>
      </c>
    </row>
    <row r="35" spans="1:7">
      <c r="A35">
        <v>11</v>
      </c>
      <c r="B35">
        <v>-1.2481901853834804E-3</v>
      </c>
      <c r="C35">
        <v>-9.0082200710268501E-3</v>
      </c>
      <c r="D35">
        <v>-0.5381612354553158</v>
      </c>
      <c r="F35">
        <v>0.82612116443745076</v>
      </c>
      <c r="G35">
        <v>-5.9111111111111003E-2</v>
      </c>
    </row>
    <row r="36" spans="1:7">
      <c r="A36">
        <v>12</v>
      </c>
      <c r="B36">
        <v>-2.4909720897427394E-3</v>
      </c>
      <c r="C36">
        <v>8.0158339681958742E-3</v>
      </c>
      <c r="D36">
        <v>0.4788749694741023</v>
      </c>
      <c r="F36">
        <v>0.90479937057435089</v>
      </c>
      <c r="G36">
        <v>-5.7092555331991868E-2</v>
      </c>
    </row>
    <row r="37" spans="1:7">
      <c r="A37">
        <v>13</v>
      </c>
      <c r="B37">
        <v>1.0273381791137963E-3</v>
      </c>
      <c r="C37">
        <v>1.0899609267773919E-2</v>
      </c>
      <c r="D37">
        <v>0.65115496105511816</v>
      </c>
      <c r="F37">
        <v>0.98347757671125091</v>
      </c>
      <c r="G37">
        <v>-5.6756756756756843E-2</v>
      </c>
    </row>
    <row r="38" spans="1:7">
      <c r="A38">
        <v>14</v>
      </c>
      <c r="B38">
        <v>9.6415191713759372E-3</v>
      </c>
      <c r="C38">
        <v>1.4795288770586631E-2</v>
      </c>
      <c r="D38">
        <v>0.88388725196735141</v>
      </c>
      <c r="F38">
        <v>1.0621557828481509</v>
      </c>
      <c r="G38">
        <v>-5.628438425729998E-2</v>
      </c>
    </row>
    <row r="39" spans="1:7">
      <c r="A39">
        <v>15</v>
      </c>
      <c r="B39">
        <v>-6.4572348229359876E-3</v>
      </c>
      <c r="C39">
        <v>1.4928547876459431E-2</v>
      </c>
      <c r="D39">
        <v>0.89184830137408544</v>
      </c>
      <c r="F39">
        <v>1.1408339889850512</v>
      </c>
      <c r="G39">
        <v>-5.4095826893353904E-2</v>
      </c>
    </row>
    <row r="40" spans="1:7">
      <c r="A40">
        <v>16</v>
      </c>
      <c r="B40">
        <v>8.3674304722710872E-3</v>
      </c>
      <c r="C40">
        <v>1.7625884811720526E-4</v>
      </c>
      <c r="D40">
        <v>1.0529902546205602E-2</v>
      </c>
      <c r="F40">
        <v>1.2195121951219512</v>
      </c>
      <c r="G40">
        <v>-5.3566621803499359E-2</v>
      </c>
    </row>
    <row r="41" spans="1:7">
      <c r="A41">
        <v>17</v>
      </c>
      <c r="B41">
        <v>5.9203638327224644E-3</v>
      </c>
      <c r="C41">
        <v>3.0921753522304635E-3</v>
      </c>
      <c r="D41">
        <v>0.18473004596690903</v>
      </c>
      <c r="F41">
        <v>1.2981904012588512</v>
      </c>
      <c r="G41">
        <v>-5.2388289676425281E-2</v>
      </c>
    </row>
    <row r="42" spans="1:7">
      <c r="A42">
        <v>18</v>
      </c>
      <c r="B42">
        <v>-1.9755135842872232E-4</v>
      </c>
      <c r="C42">
        <v>7.300945202153992E-3</v>
      </c>
      <c r="D42">
        <v>0.43616670762961002</v>
      </c>
      <c r="F42">
        <v>1.3768686073957512</v>
      </c>
      <c r="G42">
        <v>-5.1648351648351687E-2</v>
      </c>
    </row>
    <row r="43" spans="1:7">
      <c r="A43">
        <v>19</v>
      </c>
      <c r="B43">
        <v>6.7025579542050323E-3</v>
      </c>
      <c r="C43">
        <v>-1.0633375564268008E-2</v>
      </c>
      <c r="D43">
        <v>-0.63524985908504017</v>
      </c>
      <c r="F43">
        <v>1.4555468135326513</v>
      </c>
      <c r="G43">
        <v>-5.1020408163265363E-2</v>
      </c>
    </row>
    <row r="44" spans="1:7">
      <c r="A44">
        <v>20</v>
      </c>
      <c r="B44">
        <v>1.9288504210352535E-3</v>
      </c>
      <c r="C44">
        <v>-4.6728723732108552E-3</v>
      </c>
      <c r="D44">
        <v>-0.27916267027938063</v>
      </c>
      <c r="F44">
        <v>1.5342250196695515</v>
      </c>
      <c r="G44">
        <v>-4.9691458265670563E-2</v>
      </c>
    </row>
    <row r="45" spans="1:7">
      <c r="A45">
        <v>21</v>
      </c>
      <c r="B45">
        <v>1.0885087641791524E-2</v>
      </c>
      <c r="C45">
        <v>-4.9702611433687371E-3</v>
      </c>
      <c r="D45">
        <v>-0.29692901109885611</v>
      </c>
      <c r="F45">
        <v>1.6129032258064515</v>
      </c>
      <c r="G45">
        <v>-4.9435028248587587E-2</v>
      </c>
    </row>
    <row r="46" spans="1:7">
      <c r="A46">
        <v>22</v>
      </c>
      <c r="B46">
        <v>1.4551477741502224E-3</v>
      </c>
      <c r="C46">
        <v>-1.2761190659140486E-2</v>
      </c>
      <c r="D46">
        <v>-0.76236793471465913</v>
      </c>
      <c r="F46">
        <v>1.6915814319433515</v>
      </c>
      <c r="G46">
        <v>-4.9187161317215455E-2</v>
      </c>
    </row>
    <row r="47" spans="1:7">
      <c r="A47">
        <v>23</v>
      </c>
      <c r="B47">
        <v>-2.77409737176739E-3</v>
      </c>
      <c r="C47">
        <v>-2.2685713636865024E-3</v>
      </c>
      <c r="D47">
        <v>-0.13552701401320369</v>
      </c>
      <c r="F47">
        <v>1.7702596380802518</v>
      </c>
      <c r="G47">
        <v>-4.8039215686274561E-2</v>
      </c>
    </row>
    <row r="48" spans="1:7">
      <c r="A48">
        <v>24</v>
      </c>
      <c r="B48">
        <v>7.0014078125450081E-3</v>
      </c>
      <c r="C48">
        <v>-1.7366091113888555E-2</v>
      </c>
      <c r="D48">
        <v>-1.0374698858588742</v>
      </c>
      <c r="F48">
        <v>1.8489378442171518</v>
      </c>
      <c r="G48">
        <v>-4.7531992687385727E-2</v>
      </c>
    </row>
    <row r="49" spans="1:7">
      <c r="A49">
        <v>25</v>
      </c>
      <c r="B49">
        <v>3.0513325952419854E-3</v>
      </c>
      <c r="C49">
        <v>2.7401731962639056E-3</v>
      </c>
      <c r="D49">
        <v>0.16370103983203738</v>
      </c>
      <c r="F49">
        <v>1.9276160503540518</v>
      </c>
      <c r="G49">
        <v>-4.7187617969044915E-2</v>
      </c>
    </row>
    <row r="50" spans="1:7">
      <c r="A50">
        <v>26</v>
      </c>
      <c r="B50">
        <v>3.3298811541401812E-4</v>
      </c>
      <c r="C50">
        <v>1.6150528368102407E-2</v>
      </c>
      <c r="D50">
        <v>0.96485079530737528</v>
      </c>
      <c r="F50">
        <v>2.0062942564909521</v>
      </c>
      <c r="G50">
        <v>-4.6781287485006096E-2</v>
      </c>
    </row>
    <row r="51" spans="1:7">
      <c r="A51">
        <v>27</v>
      </c>
      <c r="B51">
        <v>-1.2858796425079312E-2</v>
      </c>
      <c r="C51">
        <v>7.3054464598988969E-5</v>
      </c>
      <c r="D51">
        <v>4.3643561784827709E-3</v>
      </c>
      <c r="F51">
        <v>2.0849724626278521</v>
      </c>
      <c r="G51">
        <v>-4.6190288195815166E-2</v>
      </c>
    </row>
    <row r="52" spans="1:7">
      <c r="A52">
        <v>28</v>
      </c>
      <c r="B52">
        <v>1.7544975238402286E-3</v>
      </c>
      <c r="C52">
        <v>2.163963411771401E-2</v>
      </c>
      <c r="D52">
        <v>1.2927761688511332</v>
      </c>
      <c r="F52">
        <v>2.1636506687647521</v>
      </c>
      <c r="G52">
        <v>-4.5640326975476819E-2</v>
      </c>
    </row>
    <row r="53" spans="1:7">
      <c r="A53">
        <v>29</v>
      </c>
      <c r="B53">
        <v>8.4901649619761443E-3</v>
      </c>
      <c r="C53">
        <v>-9.6782837738573334E-3</v>
      </c>
      <c r="D53">
        <v>-0.57819159742535942</v>
      </c>
      <c r="F53">
        <v>2.2423288749016526</v>
      </c>
      <c r="G53">
        <v>-4.5612599713642954E-2</v>
      </c>
    </row>
    <row r="54" spans="1:7">
      <c r="A54">
        <v>30</v>
      </c>
      <c r="B54">
        <v>-6.7999331581089983E-3</v>
      </c>
      <c r="C54">
        <v>-1.9424517285392746E-2</v>
      </c>
      <c r="D54">
        <v>-1.1604425888807686</v>
      </c>
      <c r="F54">
        <v>2.3210070810385526</v>
      </c>
      <c r="G54">
        <v>-4.4723206981183594E-2</v>
      </c>
    </row>
    <row r="55" spans="1:7">
      <c r="A55">
        <v>31</v>
      </c>
      <c r="B55">
        <v>4.453481385285449E-3</v>
      </c>
      <c r="C55">
        <v>3.3195462089625786E-3</v>
      </c>
      <c r="D55">
        <v>0.19831343760262654</v>
      </c>
      <c r="F55">
        <v>2.3996852871754526</v>
      </c>
      <c r="G55">
        <v>-4.3895348837209247E-2</v>
      </c>
    </row>
    <row r="56" spans="1:7">
      <c r="A56">
        <v>32</v>
      </c>
      <c r="B56">
        <v>1.4763016893939199E-2</v>
      </c>
      <c r="C56">
        <v>2.0024837519895498E-2</v>
      </c>
      <c r="D56">
        <v>1.1963063973270023</v>
      </c>
      <c r="F56">
        <v>2.4783634933123526</v>
      </c>
      <c r="G56">
        <v>-4.3148688046647177E-2</v>
      </c>
    </row>
    <row r="57" spans="1:7">
      <c r="A57">
        <v>33</v>
      </c>
      <c r="B57">
        <v>1.5035005920755247E-2</v>
      </c>
      <c r="C57">
        <v>-9.5760491880420087E-3</v>
      </c>
      <c r="D57">
        <v>-0.57208398786710779</v>
      </c>
      <c r="F57">
        <v>2.5570416994492526</v>
      </c>
      <c r="G57">
        <v>-4.2152466367713082E-2</v>
      </c>
    </row>
    <row r="58" spans="1:7">
      <c r="A58">
        <v>34</v>
      </c>
      <c r="B58">
        <v>-4.5902905166973458E-3</v>
      </c>
      <c r="C58">
        <v>-2.6365822335967185E-2</v>
      </c>
      <c r="D58">
        <v>-1.5751239878958736</v>
      </c>
      <c r="F58">
        <v>2.6357199055861527</v>
      </c>
      <c r="G58">
        <v>-4.2148760330578461E-2</v>
      </c>
    </row>
    <row r="59" spans="1:7">
      <c r="A59">
        <v>35</v>
      </c>
      <c r="B59">
        <v>7.6890315085350863E-3</v>
      </c>
      <c r="C59">
        <v>-4.9385403493994711E-3</v>
      </c>
      <c r="D59">
        <v>-0.29503397506093465</v>
      </c>
      <c r="F59">
        <v>2.7143981117230527</v>
      </c>
      <c r="G59">
        <v>-4.2005420054200493E-2</v>
      </c>
    </row>
    <row r="60" spans="1:7">
      <c r="A60">
        <v>36</v>
      </c>
      <c r="B60">
        <v>1.5991192440575671E-3</v>
      </c>
      <c r="C60">
        <v>1.7419899774961355E-2</v>
      </c>
      <c r="D60">
        <v>1.0406844760101819</v>
      </c>
      <c r="F60">
        <v>2.7930763178599527</v>
      </c>
      <c r="G60">
        <v>-4.1676942046855681E-2</v>
      </c>
    </row>
    <row r="61" spans="1:7">
      <c r="A61">
        <v>37</v>
      </c>
      <c r="B61">
        <v>-6.592556621174377E-3</v>
      </c>
      <c r="C61">
        <v>-1.0139726843392411E-2</v>
      </c>
      <c r="D61">
        <v>-0.60575872727290803</v>
      </c>
      <c r="F61">
        <v>2.8717545239968527</v>
      </c>
      <c r="G61">
        <v>-4.1221374045801618E-2</v>
      </c>
    </row>
    <row r="62" spans="1:7">
      <c r="A62">
        <v>38</v>
      </c>
      <c r="B62">
        <v>-2.5837009029091697E-3</v>
      </c>
      <c r="C62">
        <v>-1.3378677245419078E-3</v>
      </c>
      <c r="D62">
        <v>-7.9925728039323254E-2</v>
      </c>
      <c r="F62">
        <v>2.9504327301337532</v>
      </c>
      <c r="G62">
        <v>-4.0760869565217406E-2</v>
      </c>
    </row>
    <row r="63" spans="1:7">
      <c r="A63">
        <v>39</v>
      </c>
      <c r="B63">
        <v>7.1395045309951008E-3</v>
      </c>
      <c r="C63">
        <v>-1.10457545309951E-2</v>
      </c>
      <c r="D63">
        <v>-0.6598858440476435</v>
      </c>
      <c r="F63">
        <v>3.0291109362706532</v>
      </c>
      <c r="G63">
        <v>-4.0731791508457071E-2</v>
      </c>
    </row>
    <row r="64" spans="1:7">
      <c r="A64">
        <v>40</v>
      </c>
      <c r="B64">
        <v>1.7919516826311318E-2</v>
      </c>
      <c r="C64">
        <v>1.5380180449168005E-2</v>
      </c>
      <c r="D64">
        <v>0.91882934106720238</v>
      </c>
      <c r="F64">
        <v>3.1077891424075532</v>
      </c>
      <c r="G64">
        <v>-4.0722684255807162E-2</v>
      </c>
    </row>
    <row r="65" spans="1:7">
      <c r="A65">
        <v>41</v>
      </c>
      <c r="B65">
        <v>9.0540400551528642E-3</v>
      </c>
      <c r="C65">
        <v>3.4102018737396413E-3</v>
      </c>
      <c r="D65">
        <v>0.20372930934785197</v>
      </c>
      <c r="F65">
        <v>3.1864673485444532</v>
      </c>
      <c r="G65">
        <v>-4.0616246498599518E-2</v>
      </c>
    </row>
    <row r="66" spans="1:7">
      <c r="A66">
        <v>42</v>
      </c>
      <c r="B66">
        <v>1.4975157972150648E-2</v>
      </c>
      <c r="C66">
        <v>-1.128360752096124E-2</v>
      </c>
      <c r="D66">
        <v>-0.67409545015491612</v>
      </c>
      <c r="F66">
        <v>3.2651455546813533</v>
      </c>
      <c r="G66">
        <v>-4.0373831775700864E-2</v>
      </c>
    </row>
    <row r="67" spans="1:7">
      <c r="A67">
        <v>43</v>
      </c>
      <c r="B67">
        <v>2.2030336194038096E-3</v>
      </c>
      <c r="C67">
        <v>2.95054296274418E-3</v>
      </c>
      <c r="D67">
        <v>0.17626876714540501</v>
      </c>
      <c r="F67">
        <v>3.3438237608182533</v>
      </c>
      <c r="G67">
        <v>-3.9178082191780761E-2</v>
      </c>
    </row>
    <row r="68" spans="1:7">
      <c r="A68">
        <v>44</v>
      </c>
      <c r="B68">
        <v>-7.7264025524418373E-3</v>
      </c>
      <c r="C68">
        <v>-5.6870589348830825E-2</v>
      </c>
      <c r="D68">
        <v>-3.3975132027996717</v>
      </c>
      <c r="F68">
        <v>3.4225019669551533</v>
      </c>
      <c r="G68">
        <v>-3.7812681791739466E-2</v>
      </c>
    </row>
    <row r="69" spans="1:7">
      <c r="A69">
        <v>45</v>
      </c>
      <c r="B69">
        <v>3.1709867815509626E-3</v>
      </c>
      <c r="C69">
        <v>-2.9822638433202694E-2</v>
      </c>
      <c r="D69">
        <v>-1.7816380835731593</v>
      </c>
      <c r="F69">
        <v>3.5011801730920538</v>
      </c>
      <c r="G69">
        <v>-3.7109375000000111E-2</v>
      </c>
    </row>
    <row r="70" spans="1:7">
      <c r="A70">
        <v>46</v>
      </c>
      <c r="B70">
        <v>-4.941964952723618E-3</v>
      </c>
      <c r="C70">
        <v>-5.4592237545572882E-3</v>
      </c>
      <c r="D70">
        <v>-0.32614018942863826</v>
      </c>
      <c r="F70">
        <v>3.5798583792289538</v>
      </c>
      <c r="G70">
        <v>-3.6918604651162701E-2</v>
      </c>
    </row>
    <row r="71" spans="1:7">
      <c r="A71">
        <v>47</v>
      </c>
      <c r="B71">
        <v>7.8810643577169326E-4</v>
      </c>
      <c r="C71">
        <v>2.0068928073139938E-2</v>
      </c>
      <c r="D71">
        <v>1.1989404167469155</v>
      </c>
      <c r="F71">
        <v>3.6585365853658538</v>
      </c>
      <c r="G71">
        <v>-3.6407121977146017E-2</v>
      </c>
    </row>
    <row r="72" spans="1:7">
      <c r="A72">
        <v>48</v>
      </c>
      <c r="B72">
        <v>7.6524389031699946E-3</v>
      </c>
      <c r="C72">
        <v>-4.6094567806899966E-3</v>
      </c>
      <c r="D72">
        <v>-0.27537415119913289</v>
      </c>
      <c r="F72">
        <v>3.7372147915027538</v>
      </c>
      <c r="G72">
        <v>-3.6271186440677949E-2</v>
      </c>
    </row>
    <row r="73" spans="1:7">
      <c r="A73">
        <v>49</v>
      </c>
      <c r="B73">
        <v>-1.3757193771320401E-2</v>
      </c>
      <c r="C73">
        <v>3.5915311207180313E-3</v>
      </c>
      <c r="D73">
        <v>0.21456212324545348</v>
      </c>
      <c r="F73">
        <v>3.8158929976396538</v>
      </c>
      <c r="G73">
        <v>-3.546099290780147E-2</v>
      </c>
    </row>
    <row r="74" spans="1:7">
      <c r="A74">
        <v>50</v>
      </c>
      <c r="B74">
        <v>-1.3532917739708635E-2</v>
      </c>
      <c r="C74">
        <v>1.5041213365651314E-2</v>
      </c>
      <c r="D74">
        <v>0.89857906487437911</v>
      </c>
      <c r="F74">
        <v>3.8945712037765539</v>
      </c>
      <c r="G74">
        <v>-3.5327886950761833E-2</v>
      </c>
    </row>
    <row r="75" spans="1:7">
      <c r="A75">
        <v>51</v>
      </c>
      <c r="B75">
        <v>-7.8754894560572521E-3</v>
      </c>
      <c r="C75">
        <v>9.0079922873144615E-3</v>
      </c>
      <c r="D75">
        <v>0.53814762739921718</v>
      </c>
      <c r="F75">
        <v>3.9732494099134539</v>
      </c>
      <c r="G75">
        <v>-3.5181236673774041E-2</v>
      </c>
    </row>
    <row r="76" spans="1:7">
      <c r="A76">
        <v>52</v>
      </c>
      <c r="B76">
        <v>-5.7124600422015957E-4</v>
      </c>
      <c r="C76">
        <v>1.3268183502723285E-3</v>
      </c>
      <c r="D76">
        <v>7.9265625948006666E-2</v>
      </c>
      <c r="F76">
        <v>4.0519276160503539</v>
      </c>
      <c r="G76">
        <v>-3.4879665155214457E-2</v>
      </c>
    </row>
    <row r="77" spans="1:7">
      <c r="A77">
        <v>53</v>
      </c>
      <c r="B77">
        <v>5.7523664735058214E-3</v>
      </c>
      <c r="C77">
        <v>-1.0265341276063234E-2</v>
      </c>
      <c r="D77">
        <v>-0.61326307527330526</v>
      </c>
      <c r="F77">
        <v>4.1306058221872535</v>
      </c>
      <c r="G77">
        <v>-3.4837425348374307E-2</v>
      </c>
    </row>
    <row r="78" spans="1:7">
      <c r="A78">
        <v>54</v>
      </c>
      <c r="B78">
        <v>-8.7077715486813655E-3</v>
      </c>
      <c r="C78">
        <v>1.5142290852239127E-2</v>
      </c>
      <c r="D78">
        <v>0.90461754801865413</v>
      </c>
      <c r="F78">
        <v>4.2092840283241539</v>
      </c>
      <c r="G78">
        <v>-3.4680804064501913E-2</v>
      </c>
    </row>
    <row r="79" spans="1:7">
      <c r="A79">
        <v>55</v>
      </c>
      <c r="B79">
        <v>2.894133185527315E-3</v>
      </c>
      <c r="C79">
        <v>-2.2560181423004068E-2</v>
      </c>
      <c r="D79">
        <v>-1.3477707039761491</v>
      </c>
      <c r="F79">
        <v>4.2879622344610535</v>
      </c>
      <c r="G79">
        <v>-3.4223956769738884E-2</v>
      </c>
    </row>
    <row r="80" spans="1:7">
      <c r="A80">
        <v>56</v>
      </c>
      <c r="B80">
        <v>3.840322236296911E-3</v>
      </c>
      <c r="C80">
        <v>-2.8451252384686355E-2</v>
      </c>
      <c r="D80">
        <v>-1.6997099330243675</v>
      </c>
      <c r="F80">
        <v>4.366640440597954</v>
      </c>
      <c r="G80">
        <v>-3.3349101229895983E-2</v>
      </c>
    </row>
    <row r="81" spans="1:7">
      <c r="A81">
        <v>57</v>
      </c>
      <c r="B81">
        <v>2.324639584703599E-2</v>
      </c>
      <c r="C81">
        <v>-6.31595786396651E-3</v>
      </c>
      <c r="D81">
        <v>-0.3773224521998696</v>
      </c>
      <c r="F81">
        <v>4.4453186467348544</v>
      </c>
      <c r="G81">
        <v>-3.2277465918203685E-2</v>
      </c>
    </row>
    <row r="82" spans="1:7">
      <c r="A82">
        <v>58</v>
      </c>
      <c r="B82">
        <v>-4.3371083030353495E-3</v>
      </c>
      <c r="C82">
        <v>-2.5652181236414887E-2</v>
      </c>
      <c r="D82">
        <v>-1.5324902630558257</v>
      </c>
      <c r="F82">
        <v>4.523996852871754</v>
      </c>
      <c r="G82">
        <v>-3.2218471923903147E-2</v>
      </c>
    </row>
    <row r="83" spans="1:7">
      <c r="A83">
        <v>59</v>
      </c>
      <c r="B83">
        <v>1.1906557812249917E-2</v>
      </c>
      <c r="C83">
        <v>9.9832634208767441E-3</v>
      </c>
      <c r="D83">
        <v>0.5964114257970683</v>
      </c>
      <c r="F83">
        <v>4.6026750590086545</v>
      </c>
      <c r="G83">
        <v>-3.1615925058548044E-2</v>
      </c>
    </row>
    <row r="84" spans="1:7">
      <c r="A84">
        <v>60</v>
      </c>
      <c r="B84">
        <v>2.2931876030914946E-3</v>
      </c>
      <c r="C84">
        <v>1.3684747916357107E-3</v>
      </c>
      <c r="D84">
        <v>8.1754228776537943E-2</v>
      </c>
      <c r="F84">
        <v>4.6813532651455541</v>
      </c>
      <c r="G84">
        <v>-3.1458333333333255E-2</v>
      </c>
    </row>
    <row r="85" spans="1:7">
      <c r="A85">
        <v>61</v>
      </c>
      <c r="B85">
        <v>-1.413238654715127E-3</v>
      </c>
      <c r="C85">
        <v>1.5147462856645172E-2</v>
      </c>
      <c r="D85">
        <v>0.90492652939999163</v>
      </c>
      <c r="F85">
        <v>4.7600314712824545</v>
      </c>
      <c r="G85">
        <v>-3.144864503178324E-2</v>
      </c>
    </row>
    <row r="86" spans="1:7">
      <c r="A86">
        <v>62</v>
      </c>
      <c r="B86">
        <v>-1.2902331909444018E-2</v>
      </c>
      <c r="C86">
        <v>4.8021846340390393E-3</v>
      </c>
      <c r="D86">
        <v>0.28688793070797969</v>
      </c>
      <c r="F86">
        <v>4.8387096774193541</v>
      </c>
      <c r="G86">
        <v>-3.1415343915343841E-2</v>
      </c>
    </row>
    <row r="87" spans="1:7">
      <c r="A87">
        <v>63</v>
      </c>
      <c r="B87">
        <v>-1.364451940023133E-2</v>
      </c>
      <c r="C87">
        <v>-1.5359243709615715E-4</v>
      </c>
      <c r="D87">
        <v>-9.1757855661311182E-3</v>
      </c>
      <c r="F87">
        <v>4.9173878835562546</v>
      </c>
      <c r="G87">
        <v>-3.1396713615023497E-2</v>
      </c>
    </row>
    <row r="88" spans="1:7">
      <c r="A88">
        <v>64</v>
      </c>
      <c r="B88">
        <v>3.1286445034607504E-3</v>
      </c>
      <c r="C88">
        <v>6.7723455955491594E-3</v>
      </c>
      <c r="D88">
        <v>0.40458757045171206</v>
      </c>
      <c r="F88">
        <v>4.9960660896931541</v>
      </c>
      <c r="G88">
        <v>-3.1340684852002254E-2</v>
      </c>
    </row>
    <row r="89" spans="1:7">
      <c r="A89">
        <v>65</v>
      </c>
      <c r="B89">
        <v>5.6589103368973655E-3</v>
      </c>
      <c r="C89">
        <v>1.6838277514621185E-2</v>
      </c>
      <c r="D89">
        <v>1.0059377056465555</v>
      </c>
      <c r="F89">
        <v>5.0747442958300546</v>
      </c>
      <c r="G89">
        <v>-3.095611285266453E-2</v>
      </c>
    </row>
    <row r="90" spans="1:7">
      <c r="A90">
        <v>66</v>
      </c>
      <c r="B90">
        <v>-2.797137689192368E-3</v>
      </c>
      <c r="C90">
        <v>-1.4882420321857222E-2</v>
      </c>
      <c r="D90">
        <v>-0.88909258919370704</v>
      </c>
      <c r="F90">
        <v>5.1534225019669551</v>
      </c>
      <c r="G90">
        <v>-3.0775629028904183E-2</v>
      </c>
    </row>
    <row r="91" spans="1:7">
      <c r="A91">
        <v>67</v>
      </c>
      <c r="B91">
        <v>-9.6928949377402297E-3</v>
      </c>
      <c r="C91">
        <v>-2.5488341736033811E-2</v>
      </c>
      <c r="D91">
        <v>-1.5227023063622442</v>
      </c>
      <c r="F91">
        <v>5.2321007081038546</v>
      </c>
      <c r="G91">
        <v>-3.060046189376453E-2</v>
      </c>
    </row>
    <row r="92" spans="1:7">
      <c r="A92">
        <v>68</v>
      </c>
      <c r="B92">
        <v>-6.4920154794324255E-3</v>
      </c>
      <c r="C92">
        <v>-1.4384811242905724E-2</v>
      </c>
      <c r="D92">
        <v>-0.85936486111969757</v>
      </c>
      <c r="F92">
        <v>5.3107789142407551</v>
      </c>
      <c r="G92">
        <v>-3.0560661764705954E-2</v>
      </c>
    </row>
    <row r="93" spans="1:7">
      <c r="A93">
        <v>69</v>
      </c>
      <c r="B93">
        <v>-4.3353476894194181E-3</v>
      </c>
      <c r="C93">
        <v>2.0960745637774465E-2</v>
      </c>
      <c r="D93">
        <v>1.2522186047352513</v>
      </c>
      <c r="F93">
        <v>5.3894571203776547</v>
      </c>
      <c r="G93">
        <v>-2.9989289539450237E-2</v>
      </c>
    </row>
    <row r="94" spans="1:7">
      <c r="A94">
        <v>70</v>
      </c>
      <c r="B94">
        <v>-1.7521343907655501E-2</v>
      </c>
      <c r="C94">
        <v>-3.2614756281948709E-3</v>
      </c>
      <c r="D94">
        <v>-0.19484423555792174</v>
      </c>
      <c r="F94">
        <v>5.4681353265145551</v>
      </c>
      <c r="G94">
        <v>-2.9775280898876488E-2</v>
      </c>
    </row>
    <row r="95" spans="1:7">
      <c r="A95">
        <v>71</v>
      </c>
      <c r="B95">
        <v>1.6671722317507718E-2</v>
      </c>
      <c r="C95">
        <v>-1.5978481416294463E-2</v>
      </c>
      <c r="D95">
        <v>-0.95457251620104233</v>
      </c>
      <c r="F95">
        <v>5.5468135326514547</v>
      </c>
      <c r="G95">
        <v>-2.950030102347978E-2</v>
      </c>
    </row>
    <row r="96" spans="1:7">
      <c r="A96">
        <v>72</v>
      </c>
      <c r="B96">
        <v>6.2865245946945557E-3</v>
      </c>
      <c r="C96">
        <v>-9.7407560282005388E-3</v>
      </c>
      <c r="D96">
        <v>-0.58192376041804106</v>
      </c>
      <c r="F96">
        <v>5.6254917387883552</v>
      </c>
      <c r="G96">
        <v>-2.9362061681453278E-2</v>
      </c>
    </row>
    <row r="97" spans="1:7">
      <c r="A97">
        <v>73</v>
      </c>
      <c r="B97">
        <v>-1.042249704065492E-2</v>
      </c>
      <c r="C97">
        <v>-2.102614799112832E-2</v>
      </c>
      <c r="D97">
        <v>-1.2561258151503032</v>
      </c>
      <c r="F97">
        <v>5.7041699449252548</v>
      </c>
      <c r="G97">
        <v>-2.9296875000000111E-2</v>
      </c>
    </row>
    <row r="98" spans="1:7">
      <c r="A98">
        <v>74</v>
      </c>
      <c r="B98">
        <v>1.0661769967177548E-3</v>
      </c>
      <c r="C98">
        <v>9.7556018331774567E-3</v>
      </c>
      <c r="D98">
        <v>0.58281066556519689</v>
      </c>
      <c r="F98">
        <v>5.7828481510621552</v>
      </c>
      <c r="G98">
        <v>-2.9135053110774023E-2</v>
      </c>
    </row>
    <row r="99" spans="1:7">
      <c r="A99">
        <v>75</v>
      </c>
      <c r="B99">
        <v>1.3998753977960653E-2</v>
      </c>
      <c r="C99">
        <v>-3.7493518597508588E-3</v>
      </c>
      <c r="D99">
        <v>-0.22399051234215722</v>
      </c>
      <c r="F99">
        <v>5.8615263571990557</v>
      </c>
      <c r="G99">
        <v>-2.9031129765652253E-2</v>
      </c>
    </row>
    <row r="100" spans="1:7">
      <c r="A100">
        <v>76</v>
      </c>
      <c r="B100">
        <v>-3.3122011586476322E-3</v>
      </c>
      <c r="C100">
        <v>3.9959618424082691E-3</v>
      </c>
      <c r="D100">
        <v>0.23872327107763489</v>
      </c>
      <c r="F100">
        <v>5.9402045633359553</v>
      </c>
      <c r="G100">
        <v>-2.8985507246376829E-2</v>
      </c>
    </row>
    <row r="101" spans="1:7">
      <c r="A101">
        <v>77</v>
      </c>
      <c r="B101">
        <v>2.3656026504215825E-3</v>
      </c>
      <c r="C101">
        <v>-1.4523657361667785E-2</v>
      </c>
      <c r="D101">
        <v>-0.86765968498301482</v>
      </c>
      <c r="F101">
        <v>6.0188827694728557</v>
      </c>
      <c r="G101">
        <v>-2.8758169934640532E-2</v>
      </c>
    </row>
    <row r="102" spans="1:7">
      <c r="A102">
        <v>78</v>
      </c>
      <c r="B102">
        <v>1.061339854460398E-2</v>
      </c>
      <c r="C102">
        <v>1.6942937630883732E-3</v>
      </c>
      <c r="D102">
        <v>0.10121902191316451</v>
      </c>
      <c r="F102">
        <v>6.0975609756097553</v>
      </c>
      <c r="G102">
        <v>-2.8124999999999956E-2</v>
      </c>
    </row>
    <row r="103" spans="1:7">
      <c r="A103">
        <v>79</v>
      </c>
      <c r="B103">
        <v>3.0367649723199181E-3</v>
      </c>
      <c r="C103">
        <v>-1.3244362051966791E-3</v>
      </c>
      <c r="D103">
        <v>-7.9123313912239632E-2</v>
      </c>
      <c r="F103">
        <v>6.1762391817466558</v>
      </c>
      <c r="G103">
        <v>-2.7877697841726556E-2</v>
      </c>
    </row>
    <row r="104" spans="1:7">
      <c r="A104">
        <v>80</v>
      </c>
      <c r="B104">
        <v>-1.6974200720881389E-3</v>
      </c>
      <c r="C104">
        <v>-3.5316092586138597E-4</v>
      </c>
      <c r="D104">
        <v>-2.1098232356399564E-2</v>
      </c>
      <c r="F104">
        <v>6.2549173878835553</v>
      </c>
      <c r="G104">
        <v>-2.7835288704853967E-2</v>
      </c>
    </row>
    <row r="105" spans="1:7">
      <c r="A105">
        <v>81</v>
      </c>
      <c r="B105">
        <v>-1.5088787936774881E-2</v>
      </c>
      <c r="C105">
        <v>-3.4602670328895684E-2</v>
      </c>
      <c r="D105">
        <v>-2.0672025846864988</v>
      </c>
      <c r="F105">
        <v>6.3335955940204558</v>
      </c>
      <c r="G105">
        <v>-2.7717522294528729E-2</v>
      </c>
    </row>
    <row r="106" spans="1:7">
      <c r="A106">
        <v>82</v>
      </c>
      <c r="B106">
        <v>4.5109473591779749E-4</v>
      </c>
      <c r="C106">
        <v>-1.7373189244219198E-2</v>
      </c>
      <c r="D106">
        <v>-1.0378939361771438</v>
      </c>
      <c r="F106">
        <v>6.4122738001573563</v>
      </c>
      <c r="G106">
        <v>-2.7693244065733369E-2</v>
      </c>
    </row>
    <row r="107" spans="1:7">
      <c r="A107">
        <v>83</v>
      </c>
      <c r="B107">
        <v>1.7170005652797642E-4</v>
      </c>
      <c r="C107">
        <v>1.4768672085943286E-4</v>
      </c>
      <c r="D107">
        <v>8.8229714118204135E-3</v>
      </c>
      <c r="F107">
        <v>6.4909520062942558</v>
      </c>
      <c r="G107">
        <v>-2.7600000000000069E-2</v>
      </c>
    </row>
    <row r="108" spans="1:7">
      <c r="A108">
        <v>84</v>
      </c>
      <c r="B108">
        <v>-5.9924765873467867E-3</v>
      </c>
      <c r="C108">
        <v>5.6731917853033243E-3</v>
      </c>
      <c r="D108">
        <v>0.3389228811109366</v>
      </c>
      <c r="F108">
        <v>6.5696302124311563</v>
      </c>
      <c r="G108">
        <v>-2.7326895418122055E-2</v>
      </c>
    </row>
    <row r="109" spans="1:7">
      <c r="A109">
        <v>85</v>
      </c>
      <c r="B109">
        <v>-2.6616758879995693E-3</v>
      </c>
      <c r="C109">
        <v>-1.6749720480190768E-2</v>
      </c>
      <c r="D109">
        <v>-1.0006472084471572</v>
      </c>
      <c r="F109">
        <v>6.6483084185680559</v>
      </c>
      <c r="G109">
        <v>-2.7183488547696921E-2</v>
      </c>
    </row>
    <row r="110" spans="1:7">
      <c r="A110">
        <v>86</v>
      </c>
      <c r="B110">
        <v>1.2137579005550593E-3</v>
      </c>
      <c r="C110">
        <v>-9.0057280816541424E-4</v>
      </c>
      <c r="D110">
        <v>-5.3801236119725107E-2</v>
      </c>
      <c r="F110">
        <v>6.7269866247049563</v>
      </c>
      <c r="G110">
        <v>-2.7170868347339061E-2</v>
      </c>
    </row>
    <row r="111" spans="1:7">
      <c r="A111">
        <v>87</v>
      </c>
      <c r="B111">
        <v>1.2366622052555846E-2</v>
      </c>
      <c r="C111">
        <v>-3.2224804304720536E-4</v>
      </c>
      <c r="D111">
        <v>-1.9251461842846995E-2</v>
      </c>
      <c r="F111">
        <v>6.8056648308418559</v>
      </c>
      <c r="G111">
        <v>-2.7035145689396134E-2</v>
      </c>
    </row>
    <row r="112" spans="1:7">
      <c r="A112">
        <v>88</v>
      </c>
      <c r="B112">
        <v>1.2188601094375702E-2</v>
      </c>
      <c r="C112">
        <v>-3.2201995261816468E-4</v>
      </c>
      <c r="D112">
        <v>-1.9237835463149312E-2</v>
      </c>
      <c r="F112">
        <v>6.8843430369787564</v>
      </c>
      <c r="G112">
        <v>-2.6949414623370971E-2</v>
      </c>
    </row>
    <row r="113" spans="1:7">
      <c r="A113">
        <v>89</v>
      </c>
      <c r="B113">
        <v>5.1348554217700935E-3</v>
      </c>
      <c r="C113">
        <v>3.4724712579522164E-4</v>
      </c>
      <c r="D113">
        <v>2.0744935264993145E-2</v>
      </c>
      <c r="F113">
        <v>6.9630212431156568</v>
      </c>
      <c r="G113">
        <v>-2.6876267748478622E-2</v>
      </c>
    </row>
    <row r="114" spans="1:7">
      <c r="A114">
        <v>90</v>
      </c>
      <c r="B114">
        <v>-5.4404501669139561E-3</v>
      </c>
      <c r="C114">
        <v>5.1180775041158467E-3</v>
      </c>
      <c r="D114">
        <v>0.30575972734390289</v>
      </c>
      <c r="F114">
        <v>7.0416994492525564</v>
      </c>
      <c r="G114">
        <v>-2.6853829722307099E-2</v>
      </c>
    </row>
    <row r="115" spans="1:7">
      <c r="A115">
        <v>91</v>
      </c>
      <c r="B115">
        <v>2.7232690436521543E-3</v>
      </c>
      <c r="C115">
        <v>-1.8898340404261183E-2</v>
      </c>
      <c r="D115">
        <v>-1.1290081880573981</v>
      </c>
      <c r="F115">
        <v>7.1203776553894569</v>
      </c>
      <c r="G115">
        <v>-2.6651651651651731E-2</v>
      </c>
    </row>
    <row r="116" spans="1:7">
      <c r="A116">
        <v>92</v>
      </c>
      <c r="B116">
        <v>6.6399713358093644E-3</v>
      </c>
      <c r="C116">
        <v>-1.1374819820657762E-2</v>
      </c>
      <c r="D116">
        <v>-0.67954457589855533</v>
      </c>
      <c r="F116">
        <v>7.1990558615263565</v>
      </c>
      <c r="G116">
        <v>-2.6631657914478635E-2</v>
      </c>
    </row>
    <row r="117" spans="1:7">
      <c r="A117">
        <v>93</v>
      </c>
      <c r="B117">
        <v>8.3785574511914054E-3</v>
      </c>
      <c r="C117">
        <v>6.0306644508259163E-3</v>
      </c>
      <c r="D117">
        <v>0.36027870166175641</v>
      </c>
      <c r="F117">
        <v>7.2777340676632569</v>
      </c>
      <c r="G117">
        <v>-2.6574803149606252E-2</v>
      </c>
    </row>
    <row r="118" spans="1:7">
      <c r="A118">
        <v>94</v>
      </c>
      <c r="B118">
        <v>-3.9249932468914941E-3</v>
      </c>
      <c r="C118">
        <v>7.3316432892161967E-4</v>
      </c>
      <c r="D118">
        <v>4.3800064600247969E-2</v>
      </c>
      <c r="F118">
        <v>7.3564122738001565</v>
      </c>
      <c r="G118">
        <v>-2.6376811594202798E-2</v>
      </c>
    </row>
    <row r="119" spans="1:7">
      <c r="A119">
        <v>95</v>
      </c>
      <c r="B119">
        <v>-1.0026999876110963E-2</v>
      </c>
      <c r="C119">
        <v>-1.6084283928676259E-2</v>
      </c>
      <c r="D119">
        <v>-0.96089327771982402</v>
      </c>
      <c r="F119">
        <v>7.435090479937057</v>
      </c>
      <c r="G119">
        <v>-2.6357199055861646E-2</v>
      </c>
    </row>
    <row r="120" spans="1:7">
      <c r="A120">
        <v>96</v>
      </c>
      <c r="B120">
        <v>-9.0493710918540891E-3</v>
      </c>
      <c r="C120">
        <v>1.3420273370967498E-2</v>
      </c>
      <c r="D120">
        <v>0.80174227988689395</v>
      </c>
      <c r="F120">
        <v>7.5137686860739565</v>
      </c>
      <c r="G120">
        <v>-2.6307026307026415E-2</v>
      </c>
    </row>
    <row r="121" spans="1:7">
      <c r="A121">
        <v>97</v>
      </c>
      <c r="B121">
        <v>5.9631282010075524E-3</v>
      </c>
      <c r="C121">
        <v>2.8557694367878673E-3</v>
      </c>
      <c r="D121">
        <v>0.17060688972511998</v>
      </c>
      <c r="F121">
        <v>7.592446892210857</v>
      </c>
      <c r="G121">
        <v>-2.6233247790134029E-2</v>
      </c>
    </row>
    <row r="122" spans="1:7">
      <c r="A122">
        <v>98</v>
      </c>
      <c r="B122">
        <v>-1.0220070758407262E-2</v>
      </c>
      <c r="C122">
        <v>1.7878409020674162E-3</v>
      </c>
      <c r="D122">
        <v>0.10680763359109094</v>
      </c>
      <c r="F122">
        <v>7.6711250983477575</v>
      </c>
      <c r="G122">
        <v>-2.6224450443501746E-2</v>
      </c>
    </row>
    <row r="123" spans="1:7">
      <c r="A123">
        <v>99</v>
      </c>
      <c r="B123">
        <v>9.7056773877289802E-3</v>
      </c>
      <c r="C123">
        <v>2.6205031120844494E-2</v>
      </c>
      <c r="D123">
        <v>1.5655181392045099</v>
      </c>
      <c r="F123">
        <v>7.749803304484657</v>
      </c>
      <c r="G123">
        <v>-2.6111283804787222E-2</v>
      </c>
    </row>
    <row r="124" spans="1:7">
      <c r="A124">
        <v>100</v>
      </c>
      <c r="B124">
        <v>1.3365251309265025E-2</v>
      </c>
      <c r="C124">
        <v>-1.0445069609070323E-2</v>
      </c>
      <c r="D124">
        <v>-0.6240002487631614</v>
      </c>
      <c r="F124">
        <v>7.8284815106215575</v>
      </c>
      <c r="G124">
        <v>-2.6103646833013472E-2</v>
      </c>
    </row>
    <row r="125" spans="1:7">
      <c r="A125">
        <v>101</v>
      </c>
      <c r="B125">
        <v>-2.0908165809130012E-2</v>
      </c>
      <c r="C125">
        <v>1.4140521593854476E-2</v>
      </c>
      <c r="D125">
        <v>0.84477072173302747</v>
      </c>
      <c r="F125">
        <v>7.9071597167584571</v>
      </c>
      <c r="G125">
        <v>-2.5971191619380107E-2</v>
      </c>
    </row>
    <row r="126" spans="1:7">
      <c r="A126">
        <v>102</v>
      </c>
      <c r="B126">
        <v>-1.0730034616968007E-3</v>
      </c>
      <c r="C126">
        <v>-4.0568458489797033E-3</v>
      </c>
      <c r="D126">
        <v>-0.24236055035562856</v>
      </c>
      <c r="F126">
        <v>7.9858379228953575</v>
      </c>
      <c r="G126">
        <v>-2.5917199596095619E-2</v>
      </c>
    </row>
    <row r="127" spans="1:7">
      <c r="A127">
        <v>103</v>
      </c>
      <c r="B127">
        <v>-3.7694955407218868E-3</v>
      </c>
      <c r="C127">
        <v>3.7694955407218868E-3</v>
      </c>
      <c r="D127">
        <v>0.2251939185814045</v>
      </c>
      <c r="F127">
        <v>8.064516129032258</v>
      </c>
      <c r="G127">
        <v>-2.5900025900025936E-2</v>
      </c>
    </row>
    <row r="128" spans="1:7">
      <c r="A128">
        <v>104</v>
      </c>
      <c r="B128">
        <v>-9.0920111674793018E-3</v>
      </c>
      <c r="C128">
        <v>-2.6316897197195717E-3</v>
      </c>
      <c r="D128">
        <v>-0.15722011448793313</v>
      </c>
      <c r="F128">
        <v>8.1431943351691576</v>
      </c>
      <c r="G128">
        <v>-2.5879230258792352E-2</v>
      </c>
    </row>
    <row r="129" spans="1:7">
      <c r="A129">
        <v>105</v>
      </c>
      <c r="B129">
        <v>-1.2708424983932666E-2</v>
      </c>
      <c r="C129">
        <v>5.0185221397959327E-4</v>
      </c>
      <c r="D129">
        <v>2.9981217750207251E-2</v>
      </c>
      <c r="F129">
        <v>8.2218725413060572</v>
      </c>
      <c r="G129">
        <v>-2.581293999329537E-2</v>
      </c>
    </row>
    <row r="130" spans="1:7">
      <c r="A130">
        <v>106</v>
      </c>
      <c r="B130">
        <v>-9.4447173314387133E-3</v>
      </c>
      <c r="C130">
        <v>-1.8248526734294654E-2</v>
      </c>
      <c r="D130">
        <v>-1.0901875859087344</v>
      </c>
      <c r="F130">
        <v>8.3005507474429585</v>
      </c>
      <c r="G130">
        <v>-2.5698324022346286E-2</v>
      </c>
    </row>
    <row r="131" spans="1:7">
      <c r="A131">
        <v>107</v>
      </c>
      <c r="B131">
        <v>5.1770162221296571E-3</v>
      </c>
      <c r="C131">
        <v>2.3350862605711793E-5</v>
      </c>
      <c r="D131">
        <v>1.3950068903461781E-3</v>
      </c>
      <c r="F131">
        <v>8.3792289535798581</v>
      </c>
      <c r="G131">
        <v>-2.5656324582338907E-2</v>
      </c>
    </row>
    <row r="132" spans="1:7">
      <c r="A132">
        <v>108</v>
      </c>
      <c r="B132">
        <v>-3.013599988170892E-3</v>
      </c>
      <c r="C132">
        <v>-5.1781475846447078E-3</v>
      </c>
      <c r="D132">
        <v>-0.30934838176135954</v>
      </c>
      <c r="F132">
        <v>8.4579071597167577</v>
      </c>
      <c r="G132">
        <v>-2.5650697849868065E-2</v>
      </c>
    </row>
    <row r="133" spans="1:7">
      <c r="A133">
        <v>109</v>
      </c>
      <c r="B133">
        <v>2.1569286666648625E-2</v>
      </c>
      <c r="C133">
        <v>4.6133985118255803E-2</v>
      </c>
      <c r="D133">
        <v>2.756096346665696</v>
      </c>
      <c r="F133">
        <v>8.5365853658536572</v>
      </c>
      <c r="G133">
        <v>-2.564102564102555E-2</v>
      </c>
    </row>
    <row r="134" spans="1:7">
      <c r="A134">
        <v>110</v>
      </c>
      <c r="B134">
        <v>7.6626781532482756E-4</v>
      </c>
      <c r="C134">
        <v>-1.7958244892688689E-2</v>
      </c>
      <c r="D134">
        <v>-1.0728458210231988</v>
      </c>
      <c r="F134">
        <v>8.6152635719905586</v>
      </c>
      <c r="G134">
        <v>-2.5537634408602128E-2</v>
      </c>
    </row>
    <row r="135" spans="1:7">
      <c r="A135">
        <v>111</v>
      </c>
      <c r="B135">
        <v>2.286468229654658E-3</v>
      </c>
      <c r="C135">
        <v>4.7670745725254104E-3</v>
      </c>
      <c r="D135">
        <v>0.28479041600117783</v>
      </c>
      <c r="F135">
        <v>8.6939417781274582</v>
      </c>
      <c r="G135">
        <v>-2.5437201907790197E-2</v>
      </c>
    </row>
    <row r="136" spans="1:7">
      <c r="A136">
        <v>112</v>
      </c>
      <c r="B136">
        <v>2.1287921397880362E-3</v>
      </c>
      <c r="C136">
        <v>4.4272827165533699E-4</v>
      </c>
      <c r="D136">
        <v>2.6449086697087495E-2</v>
      </c>
      <c r="F136">
        <v>8.7726199842643577</v>
      </c>
      <c r="G136">
        <v>-2.5406504065040636E-2</v>
      </c>
    </row>
    <row r="137" spans="1:7">
      <c r="A137">
        <v>113</v>
      </c>
      <c r="B137">
        <v>1.6461630792268497E-3</v>
      </c>
      <c r="C137">
        <v>4.4987269595828418E-3</v>
      </c>
      <c r="D137">
        <v>0.26875902669518859</v>
      </c>
      <c r="F137">
        <v>8.8512981904012591</v>
      </c>
      <c r="G137">
        <v>-2.4989039894782961E-2</v>
      </c>
    </row>
    <row r="138" spans="1:7">
      <c r="A138">
        <v>114</v>
      </c>
      <c r="B138">
        <v>3.8819700311847798E-3</v>
      </c>
      <c r="C138">
        <v>-6.4626151924750868E-3</v>
      </c>
      <c r="D138">
        <v>-0.38608392655067941</v>
      </c>
      <c r="F138">
        <v>8.9299763965381587</v>
      </c>
      <c r="G138">
        <v>-2.487725040916533E-2</v>
      </c>
    </row>
    <row r="139" spans="1:7">
      <c r="A139">
        <v>115</v>
      </c>
      <c r="B139">
        <v>4.7511152017782395E-4</v>
      </c>
      <c r="C139">
        <v>-1.7596227563297658E-2</v>
      </c>
      <c r="D139">
        <v>-1.0512184971228955</v>
      </c>
      <c r="F139">
        <v>9.0086546026750582</v>
      </c>
      <c r="G139">
        <v>-2.4840764331210075E-2</v>
      </c>
    </row>
    <row r="140" spans="1:7">
      <c r="A140">
        <v>116</v>
      </c>
      <c r="B140">
        <v>3.7126960448086938E-3</v>
      </c>
      <c r="C140">
        <v>-1.7779591949778926E-2</v>
      </c>
      <c r="D140">
        <v>-1.0621728925516494</v>
      </c>
      <c r="F140">
        <v>9.0873328088119578</v>
      </c>
      <c r="G140">
        <v>-2.4641689715866333E-2</v>
      </c>
    </row>
    <row r="141" spans="1:7">
      <c r="A141">
        <v>117</v>
      </c>
      <c r="B141">
        <v>-1.627172036757496E-3</v>
      </c>
      <c r="C141">
        <v>-2.7507881074016527E-2</v>
      </c>
      <c r="D141">
        <v>-1.6433518660543955</v>
      </c>
      <c r="F141">
        <v>9.1660110149488592</v>
      </c>
      <c r="G141">
        <v>-2.4610930148389443E-2</v>
      </c>
    </row>
    <row r="142" spans="1:7">
      <c r="A142">
        <v>118</v>
      </c>
      <c r="B142">
        <v>-3.5891878713632383E-3</v>
      </c>
      <c r="C142">
        <v>2.0740363562117689E-3</v>
      </c>
      <c r="D142">
        <v>0.12390527307698589</v>
      </c>
      <c r="F142">
        <v>9.2446892210857587</v>
      </c>
      <c r="G142">
        <v>-2.4261911721718765E-2</v>
      </c>
    </row>
    <row r="143" spans="1:7">
      <c r="A143">
        <v>119</v>
      </c>
      <c r="B143">
        <v>8.0722312035678718E-3</v>
      </c>
      <c r="C143">
        <v>-1.3087506428871749E-4</v>
      </c>
      <c r="D143">
        <v>-7.818624071412315E-3</v>
      </c>
      <c r="F143">
        <v>9.3233674272226583</v>
      </c>
      <c r="G143">
        <v>-2.4145500156788957E-2</v>
      </c>
    </row>
    <row r="144" spans="1:7">
      <c r="A144">
        <v>120</v>
      </c>
      <c r="B144">
        <v>1.7752003315170177E-2</v>
      </c>
      <c r="C144">
        <v>-2.2433184516466517E-3</v>
      </c>
      <c r="D144">
        <v>-0.13401837654264273</v>
      </c>
      <c r="F144">
        <v>9.4020456333595579</v>
      </c>
      <c r="G144">
        <v>-2.3802163833075873E-2</v>
      </c>
    </row>
    <row r="145" spans="1:7">
      <c r="A145">
        <v>121</v>
      </c>
      <c r="B145">
        <v>7.079208285503142E-3</v>
      </c>
      <c r="C145">
        <v>2.1966434868023948E-2</v>
      </c>
      <c r="D145">
        <v>1.3122996145649182</v>
      </c>
      <c r="F145">
        <v>9.4807238394964592</v>
      </c>
      <c r="G145">
        <v>-2.3310023310023187E-2</v>
      </c>
    </row>
    <row r="146" spans="1:7">
      <c r="A146">
        <v>122</v>
      </c>
      <c r="B146">
        <v>3.6519132409482237E-3</v>
      </c>
      <c r="C146">
        <v>1.3555878966844005E-2</v>
      </c>
      <c r="D146">
        <v>0.80984351125514986</v>
      </c>
      <c r="F146">
        <v>9.5594020456333588</v>
      </c>
      <c r="G146">
        <v>-2.3192887514495664E-2</v>
      </c>
    </row>
    <row r="147" spans="1:7">
      <c r="A147">
        <v>123</v>
      </c>
      <c r="B147">
        <v>1.0141820172645295E-2</v>
      </c>
      <c r="C147">
        <v>-5.2478560617152791E-3</v>
      </c>
      <c r="D147">
        <v>-0.31351284486796871</v>
      </c>
      <c r="F147">
        <v>9.6380802517702584</v>
      </c>
      <c r="G147">
        <v>-2.3191094619666175E-2</v>
      </c>
    </row>
    <row r="148" spans="1:7">
      <c r="A148">
        <v>124</v>
      </c>
      <c r="B148">
        <v>-2.4975146877638719E-2</v>
      </c>
      <c r="C148">
        <v>-4.6205503015147795E-4</v>
      </c>
      <c r="D148">
        <v>-2.7603689065548963E-2</v>
      </c>
      <c r="F148">
        <v>9.7167584579071598</v>
      </c>
      <c r="G148">
        <v>-2.308024158757549E-2</v>
      </c>
    </row>
    <row r="149" spans="1:7">
      <c r="A149">
        <v>125</v>
      </c>
      <c r="B149">
        <v>-5.5863070830692975E-3</v>
      </c>
      <c r="C149">
        <v>-4.1874980694333024E-4</v>
      </c>
      <c r="D149">
        <v>-2.5016586148478643E-2</v>
      </c>
      <c r="F149">
        <v>9.7954366640440593</v>
      </c>
      <c r="G149">
        <v>-2.2890331397335095E-2</v>
      </c>
    </row>
    <row r="150" spans="1:7">
      <c r="A150">
        <v>126</v>
      </c>
      <c r="B150">
        <v>-1.826468170341223E-3</v>
      </c>
      <c r="C150">
        <v>7.5480193464378519E-3</v>
      </c>
      <c r="D150">
        <v>0.45092719590459396</v>
      </c>
      <c r="F150">
        <v>9.8741148701809589</v>
      </c>
      <c r="G150">
        <v>-2.2889842632331958E-2</v>
      </c>
    </row>
    <row r="151" spans="1:7">
      <c r="A151">
        <v>127</v>
      </c>
      <c r="B151">
        <v>7.9301202639251167E-3</v>
      </c>
      <c r="C151">
        <v>-1.456100122382406E-2</v>
      </c>
      <c r="D151">
        <v>-0.86989064946170602</v>
      </c>
      <c r="F151">
        <v>9.9527930763178585</v>
      </c>
      <c r="G151">
        <v>-2.2822032038621876E-2</v>
      </c>
    </row>
    <row r="152" spans="1:7">
      <c r="A152">
        <v>128</v>
      </c>
      <c r="B152">
        <v>1.1101471108564201E-2</v>
      </c>
      <c r="C152">
        <v>-3.4654545638617279E-3</v>
      </c>
      <c r="D152">
        <v>-0.20703016742457328</v>
      </c>
      <c r="F152">
        <v>10.03147128245476</v>
      </c>
      <c r="G152">
        <v>-2.2792022792022859E-2</v>
      </c>
    </row>
    <row r="153" spans="1:7">
      <c r="A153">
        <v>129</v>
      </c>
      <c r="B153">
        <v>1.0802834795736856E-2</v>
      </c>
      <c r="C153">
        <v>-8.2510006649553283E-3</v>
      </c>
      <c r="D153">
        <v>-0.49292409339293958</v>
      </c>
      <c r="F153">
        <v>10.110149488591659</v>
      </c>
      <c r="G153">
        <v>-2.2771130837514475E-2</v>
      </c>
    </row>
    <row r="154" spans="1:7">
      <c r="A154">
        <v>130</v>
      </c>
      <c r="B154">
        <v>8.9020331967735334E-3</v>
      </c>
      <c r="C154">
        <v>1.4105675122177818E-3</v>
      </c>
      <c r="D154">
        <v>8.4268895418062456E-2</v>
      </c>
      <c r="F154">
        <v>10.188827694728559</v>
      </c>
      <c r="G154">
        <v>-2.2741629816803499E-2</v>
      </c>
    </row>
    <row r="155" spans="1:7">
      <c r="A155">
        <v>131</v>
      </c>
      <c r="B155">
        <v>6.0840362498767887E-3</v>
      </c>
      <c r="C155">
        <v>-9.6164704181491024E-3</v>
      </c>
      <c r="D155">
        <v>-0.57449879778089108</v>
      </c>
      <c r="F155">
        <v>10.26750590086546</v>
      </c>
      <c r="G155">
        <v>-2.2681596325007103E-2</v>
      </c>
    </row>
    <row r="156" spans="1:7">
      <c r="A156">
        <v>132</v>
      </c>
      <c r="B156">
        <v>1.5030325922422614E-3</v>
      </c>
      <c r="C156">
        <v>-4.0654925538052746E-3</v>
      </c>
      <c r="D156">
        <v>-0.24287711426224462</v>
      </c>
      <c r="F156">
        <v>10.34618410700236</v>
      </c>
      <c r="G156">
        <v>-2.24642614023145E-2</v>
      </c>
    </row>
    <row r="157" spans="1:7">
      <c r="A157">
        <v>133</v>
      </c>
      <c r="B157">
        <v>-7.0247529268106842E-3</v>
      </c>
      <c r="C157">
        <v>-9.977765964877006E-3</v>
      </c>
      <c r="D157">
        <v>-0.59608300157015626</v>
      </c>
      <c r="F157">
        <v>10.424862313139259</v>
      </c>
      <c r="G157">
        <v>-2.2437137330754475E-2</v>
      </c>
    </row>
    <row r="158" spans="1:7">
      <c r="A158">
        <v>134</v>
      </c>
      <c r="B158">
        <v>-6.9311131142650809E-3</v>
      </c>
      <c r="C158">
        <v>-2.7352417345032406E-3</v>
      </c>
      <c r="D158">
        <v>-0.1634064287398577</v>
      </c>
      <c r="F158">
        <v>10.503540519276159</v>
      </c>
      <c r="G158">
        <v>-2.2430437251561575E-2</v>
      </c>
    </row>
    <row r="159" spans="1:7">
      <c r="A159">
        <v>135</v>
      </c>
      <c r="B159">
        <v>1.4871679394919319E-3</v>
      </c>
      <c r="C159">
        <v>-2.1652154190637533E-2</v>
      </c>
      <c r="D159">
        <v>-1.2935241321401503</v>
      </c>
      <c r="F159">
        <v>10.58221872541306</v>
      </c>
      <c r="G159">
        <v>-2.2403258655804503E-2</v>
      </c>
    </row>
    <row r="160" spans="1:7">
      <c r="A160">
        <v>136</v>
      </c>
      <c r="B160">
        <v>-6.1294568587780861E-3</v>
      </c>
      <c r="C160">
        <v>-1.0987660258339079E-2</v>
      </c>
      <c r="D160">
        <v>-0.65641522662278762</v>
      </c>
      <c r="F160">
        <v>10.66089693154996</v>
      </c>
      <c r="G160">
        <v>-2.2372050260496601E-2</v>
      </c>
    </row>
    <row r="161" spans="1:7">
      <c r="A161">
        <v>137</v>
      </c>
      <c r="B161">
        <v>-3.5779524351981394E-3</v>
      </c>
      <c r="C161">
        <v>-5.0555694463144231E-3</v>
      </c>
      <c r="D161">
        <v>-0.30202542541221267</v>
      </c>
      <c r="F161">
        <v>10.73957513768686</v>
      </c>
      <c r="G161">
        <v>-2.2359517505148752E-2</v>
      </c>
    </row>
    <row r="162" spans="1:7">
      <c r="A162">
        <v>138</v>
      </c>
      <c r="B162">
        <v>4.9670397008524146E-3</v>
      </c>
      <c r="C162">
        <v>2.0681815260979699E-2</v>
      </c>
      <c r="D162">
        <v>1.2355549891709861</v>
      </c>
      <c r="F162">
        <v>10.818253343823761</v>
      </c>
      <c r="G162">
        <v>-2.2317827372949628E-2</v>
      </c>
    </row>
    <row r="163" spans="1:7">
      <c r="A163">
        <v>139</v>
      </c>
      <c r="B163">
        <v>-2.4961182022310005E-3</v>
      </c>
      <c r="C163">
        <v>-2.4444209009549887E-4</v>
      </c>
      <c r="D163">
        <v>-1.4603246386727976E-2</v>
      </c>
      <c r="F163">
        <v>10.89693154996066</v>
      </c>
      <c r="G163">
        <v>-2.2283033620015491E-2</v>
      </c>
    </row>
    <row r="164" spans="1:7">
      <c r="A164">
        <v>140</v>
      </c>
      <c r="B164">
        <v>9.0929712332545581E-3</v>
      </c>
      <c r="C164">
        <v>-9.701613959973902E-3</v>
      </c>
      <c r="D164">
        <v>-0.57958536907890468</v>
      </c>
      <c r="F164">
        <v>10.97560975609756</v>
      </c>
      <c r="G164">
        <v>-2.2249093107617912E-2</v>
      </c>
    </row>
    <row r="165" spans="1:7">
      <c r="A165">
        <v>141</v>
      </c>
      <c r="B165">
        <v>5.9530525143905279E-3</v>
      </c>
      <c r="C165">
        <v>1.2014729393911867E-2</v>
      </c>
      <c r="D165">
        <v>0.71777349612994767</v>
      </c>
      <c r="F165">
        <v>11.05428796223446</v>
      </c>
      <c r="G165">
        <v>-2.2227835311947497E-2</v>
      </c>
    </row>
    <row r="166" spans="1:7">
      <c r="A166">
        <v>142</v>
      </c>
      <c r="B166">
        <v>9.4223242014899507E-3</v>
      </c>
      <c r="C166">
        <v>1.0160745918535297E-2</v>
      </c>
      <c r="D166">
        <v>0.60701443054812054</v>
      </c>
      <c r="F166">
        <v>11.132966168371361</v>
      </c>
      <c r="G166">
        <v>-2.2063037249283601E-2</v>
      </c>
    </row>
    <row r="167" spans="1:7">
      <c r="A167">
        <v>143</v>
      </c>
      <c r="B167">
        <v>-3.8588299898666377E-3</v>
      </c>
      <c r="C167">
        <v>1.0241843205752686E-3</v>
      </c>
      <c r="D167">
        <v>6.1185927402850518E-2</v>
      </c>
      <c r="F167">
        <v>11.211644374508261</v>
      </c>
      <c r="G167">
        <v>-2.204052612868812E-2</v>
      </c>
    </row>
    <row r="168" spans="1:7">
      <c r="A168">
        <v>144</v>
      </c>
      <c r="B168">
        <v>8.3905322858454558E-3</v>
      </c>
      <c r="C168">
        <v>-4.5402434933754753E-4</v>
      </c>
      <c r="D168">
        <v>-2.7123927128751672E-2</v>
      </c>
      <c r="F168">
        <v>11.29032258064516</v>
      </c>
      <c r="G168">
        <v>-2.2012578616352085E-2</v>
      </c>
    </row>
    <row r="169" spans="1:7">
      <c r="A169">
        <v>145</v>
      </c>
      <c r="B169">
        <v>9.778782249352737E-4</v>
      </c>
      <c r="C169">
        <v>-1.3517063177913284E-2</v>
      </c>
      <c r="D169">
        <v>-0.80752461220945326</v>
      </c>
      <c r="F169">
        <v>11.36900078678206</v>
      </c>
      <c r="G169">
        <v>-2.1815348656018752E-2</v>
      </c>
    </row>
    <row r="170" spans="1:7">
      <c r="A170">
        <v>146</v>
      </c>
      <c r="B170">
        <v>6.9726162184116014E-3</v>
      </c>
      <c r="C170">
        <v>-9.8081552462424889E-4</v>
      </c>
      <c r="D170">
        <v>-5.8595026578360583E-2</v>
      </c>
      <c r="F170">
        <v>11.447678992918961</v>
      </c>
      <c r="G170">
        <v>-2.1727172717271759E-2</v>
      </c>
    </row>
    <row r="171" spans="1:7">
      <c r="A171">
        <v>147</v>
      </c>
      <c r="B171">
        <v>-7.5253057207815156E-3</v>
      </c>
      <c r="C171">
        <v>-7.0800392139605661E-3</v>
      </c>
      <c r="D171">
        <v>-0.42296953453788955</v>
      </c>
      <c r="F171">
        <v>11.526357199055861</v>
      </c>
      <c r="G171">
        <v>-2.171664943123075E-2</v>
      </c>
    </row>
    <row r="172" spans="1:7">
      <c r="A172">
        <v>148</v>
      </c>
      <c r="B172">
        <v>1.8805873748755045E-2</v>
      </c>
      <c r="C172">
        <v>2.1271695740579008E-2</v>
      </c>
      <c r="D172">
        <v>1.2707951148749701</v>
      </c>
      <c r="F172">
        <v>11.60503540519276</v>
      </c>
      <c r="G172">
        <v>-2.165127020785218E-2</v>
      </c>
    </row>
    <row r="173" spans="1:7">
      <c r="A173">
        <v>149</v>
      </c>
      <c r="B173">
        <v>2.039544677060234E-2</v>
      </c>
      <c r="C173">
        <v>-4.3137076587405843E-2</v>
      </c>
      <c r="D173">
        <v>-2.5770576481445411</v>
      </c>
      <c r="F173">
        <v>11.683713611329662</v>
      </c>
      <c r="G173">
        <v>-2.1604938271604923E-2</v>
      </c>
    </row>
    <row r="174" spans="1:7">
      <c r="A174">
        <v>150</v>
      </c>
      <c r="B174">
        <v>-1.9437338958663682E-2</v>
      </c>
      <c r="C174">
        <v>1.6602693289372313E-2</v>
      </c>
      <c r="D174">
        <v>0.99186363810445743</v>
      </c>
      <c r="F174">
        <v>11.762391817466561</v>
      </c>
      <c r="G174">
        <v>-2.1454545454545504E-2</v>
      </c>
    </row>
    <row r="175" spans="1:7">
      <c r="A175">
        <v>151</v>
      </c>
      <c r="B175">
        <v>-1.2794791294457361E-3</v>
      </c>
      <c r="C175">
        <v>1.3715703619241713E-2</v>
      </c>
      <c r="D175">
        <v>0.81939161639827418</v>
      </c>
      <c r="F175">
        <v>11.841070023603461</v>
      </c>
      <c r="G175">
        <v>-2.1432600112803124E-2</v>
      </c>
    </row>
    <row r="176" spans="1:7">
      <c r="A176">
        <v>152</v>
      </c>
      <c r="B176">
        <v>-3.3110812771964685E-3</v>
      </c>
      <c r="C176">
        <v>-7.1022983378240664E-3</v>
      </c>
      <c r="D176">
        <v>-0.42429931972342944</v>
      </c>
      <c r="F176">
        <v>11.91974822974036</v>
      </c>
      <c r="G176">
        <v>-2.1428571428571463E-2</v>
      </c>
    </row>
    <row r="177" spans="1:7">
      <c r="A177">
        <v>153</v>
      </c>
      <c r="B177">
        <v>1.1838305689775034E-2</v>
      </c>
      <c r="C177">
        <v>1.0749625901060907E-2</v>
      </c>
      <c r="D177">
        <v>0.64219478542756814</v>
      </c>
      <c r="F177">
        <v>11.998426435877262</v>
      </c>
      <c r="G177">
        <v>-2.1286130405556825E-2</v>
      </c>
    </row>
    <row r="178" spans="1:7">
      <c r="A178">
        <v>154</v>
      </c>
      <c r="B178">
        <v>-4.1086027368754359E-3</v>
      </c>
      <c r="C178">
        <v>1.6522846448080799E-2</v>
      </c>
      <c r="D178">
        <v>0.98709349767517862</v>
      </c>
      <c r="F178">
        <v>12.077104642014161</v>
      </c>
      <c r="G178">
        <v>-2.1218715995647508E-2</v>
      </c>
    </row>
    <row r="179" spans="1:7">
      <c r="A179">
        <v>155</v>
      </c>
      <c r="B179">
        <v>-2.363582495698606E-2</v>
      </c>
      <c r="C179">
        <v>2.3962622342606973E-2</v>
      </c>
      <c r="D179">
        <v>1.4315541075781613</v>
      </c>
      <c r="F179">
        <v>12.155782848151061</v>
      </c>
      <c r="G179">
        <v>-2.1024698918146623E-2</v>
      </c>
    </row>
    <row r="180" spans="1:7">
      <c r="A180">
        <v>156</v>
      </c>
      <c r="B180">
        <v>-4.6843696696414645E-3</v>
      </c>
      <c r="C180">
        <v>-4.9411457223712443E-2</v>
      </c>
      <c r="D180">
        <v>-2.9518962298319411</v>
      </c>
      <c r="F180">
        <v>12.234461054287962</v>
      </c>
      <c r="G180">
        <v>-2.0882352941176463E-2</v>
      </c>
    </row>
    <row r="181" spans="1:7">
      <c r="A181">
        <v>157</v>
      </c>
      <c r="B181">
        <v>-7.3299033261001951E-3</v>
      </c>
      <c r="C181">
        <v>1.2612687664198451E-2</v>
      </c>
      <c r="D181">
        <v>0.75349619816773994</v>
      </c>
      <c r="F181">
        <v>12.313139260424862</v>
      </c>
      <c r="G181">
        <v>-2.0876826722338149E-2</v>
      </c>
    </row>
    <row r="182" spans="1:7">
      <c r="A182">
        <v>158</v>
      </c>
      <c r="B182">
        <v>1.0726902154902263E-2</v>
      </c>
      <c r="C182">
        <v>-1.289744479056123E-2</v>
      </c>
      <c r="D182">
        <v>-0.77050791032838994</v>
      </c>
      <c r="F182">
        <v>12.391817466561761</v>
      </c>
      <c r="G182">
        <v>-2.083333333333337E-2</v>
      </c>
    </row>
    <row r="183" spans="1:7">
      <c r="A183">
        <v>159</v>
      </c>
      <c r="B183">
        <v>1.7218795307888269E-3</v>
      </c>
      <c r="C183">
        <v>-1.3670408942553546E-2</v>
      </c>
      <c r="D183">
        <v>-0.81668566128462716</v>
      </c>
      <c r="F183">
        <v>12.470495672698661</v>
      </c>
      <c r="G183">
        <v>-2.0824199912319097E-2</v>
      </c>
    </row>
    <row r="184" spans="1:7">
      <c r="A184">
        <v>160</v>
      </c>
      <c r="B184">
        <v>1.9337268980708879E-4</v>
      </c>
      <c r="C184">
        <v>1.3408402589501298E-3</v>
      </c>
      <c r="D184">
        <v>8.0103310600245295E-2</v>
      </c>
      <c r="F184">
        <v>12.549173878835562</v>
      </c>
      <c r="G184">
        <v>-2.0782819535850372E-2</v>
      </c>
    </row>
    <row r="185" spans="1:7">
      <c r="A185">
        <v>161</v>
      </c>
      <c r="B185">
        <v>-1.4268684234644482E-3</v>
      </c>
      <c r="C185">
        <v>-4.9755706009256351E-3</v>
      </c>
      <c r="D185">
        <v>-0.29724620408658164</v>
      </c>
      <c r="F185">
        <v>12.627852084972462</v>
      </c>
      <c r="G185">
        <v>-2.0696142991533439E-2</v>
      </c>
    </row>
    <row r="186" spans="1:7">
      <c r="A186">
        <v>162</v>
      </c>
      <c r="B186">
        <v>-3.4400944204640424E-3</v>
      </c>
      <c r="C186">
        <v>-1.2756666227406524E-2</v>
      </c>
      <c r="D186">
        <v>-0.76209764005572722</v>
      </c>
      <c r="F186">
        <v>12.706530291109361</v>
      </c>
      <c r="G186">
        <v>-2.0602218700475405E-2</v>
      </c>
    </row>
    <row r="187" spans="1:7">
      <c r="A187">
        <v>163</v>
      </c>
      <c r="B187">
        <v>9.4428803317923044E-3</v>
      </c>
      <c r="C187">
        <v>-1.0940334659435226E-2</v>
      </c>
      <c r="D187">
        <v>-0.65358794192348546</v>
      </c>
      <c r="F187">
        <v>12.785208497246263</v>
      </c>
      <c r="G187">
        <v>-2.0574534161490687E-2</v>
      </c>
    </row>
    <row r="188" spans="1:7">
      <c r="A188">
        <v>164</v>
      </c>
      <c r="B188">
        <v>-5.797766018000014E-3</v>
      </c>
      <c r="C188">
        <v>2.3785570896048866E-2</v>
      </c>
      <c r="D188">
        <v>1.420976854306417</v>
      </c>
      <c r="F188">
        <v>12.863886703383162</v>
      </c>
      <c r="G188">
        <v>-2.0436439210252844E-2</v>
      </c>
    </row>
    <row r="189" spans="1:7">
      <c r="A189">
        <v>165</v>
      </c>
      <c r="B189">
        <v>-4.0518897261672803E-3</v>
      </c>
      <c r="C189">
        <v>-5.0115543825941956E-3</v>
      </c>
      <c r="D189">
        <v>-0.29939591582168795</v>
      </c>
      <c r="F189">
        <v>12.942564909520062</v>
      </c>
      <c r="G189">
        <v>-2.0316027088036037E-2</v>
      </c>
    </row>
    <row r="190" spans="1:7">
      <c r="A190">
        <v>166</v>
      </c>
      <c r="B190">
        <v>-1.2738722125579553E-3</v>
      </c>
      <c r="C190">
        <v>-7.1143842284246668E-3</v>
      </c>
      <c r="D190">
        <v>-0.42502134447037321</v>
      </c>
      <c r="F190">
        <v>13.021243115656961</v>
      </c>
      <c r="G190">
        <v>-2.0292006928977813E-2</v>
      </c>
    </row>
    <row r="191" spans="1:7">
      <c r="A191">
        <v>167</v>
      </c>
      <c r="B191">
        <v>3.1195174582402769E-3</v>
      </c>
      <c r="C191">
        <v>-9.3713781310596315E-3</v>
      </c>
      <c r="D191">
        <v>-0.55985670789180564</v>
      </c>
      <c r="F191">
        <v>13.099921321793863</v>
      </c>
      <c r="G191">
        <v>-2.0235655737704916E-2</v>
      </c>
    </row>
    <row r="192" spans="1:7">
      <c r="A192">
        <v>168</v>
      </c>
      <c r="B192">
        <v>2.5695735088140364E-2</v>
      </c>
      <c r="C192">
        <v>-2.7478796009388389E-2</v>
      </c>
      <c r="D192">
        <v>-1.6416142914625049</v>
      </c>
      <c r="F192">
        <v>13.178599527930762</v>
      </c>
      <c r="G192">
        <v>-2.01649862511456E-2</v>
      </c>
    </row>
    <row r="193" spans="1:7">
      <c r="A193">
        <v>169</v>
      </c>
      <c r="B193">
        <v>-5.8630380962530924E-3</v>
      </c>
      <c r="C193">
        <v>-1.2515024914248728E-2</v>
      </c>
      <c r="D193">
        <v>-0.74766171524475389</v>
      </c>
      <c r="F193">
        <v>13.257277734067662</v>
      </c>
      <c r="G193">
        <v>-2.0064404260589419E-2</v>
      </c>
    </row>
    <row r="194" spans="1:7">
      <c r="A194">
        <v>170</v>
      </c>
      <c r="B194">
        <v>7.9827134820627168E-3</v>
      </c>
      <c r="C194">
        <v>1.255911444291489E-2</v>
      </c>
      <c r="D194">
        <v>0.7502956734552042</v>
      </c>
      <c r="F194">
        <v>13.335955940204563</v>
      </c>
      <c r="G194">
        <v>-2.0000000000000018E-2</v>
      </c>
    </row>
    <row r="195" spans="1:7">
      <c r="A195">
        <v>171</v>
      </c>
      <c r="B195">
        <v>-1.622737824758725E-2</v>
      </c>
      <c r="C195">
        <v>1.6525174554913098E-2</v>
      </c>
      <c r="D195">
        <v>0.98723258140528991</v>
      </c>
      <c r="F195">
        <v>13.414634146341463</v>
      </c>
      <c r="G195">
        <v>-1.9757964929612348E-2</v>
      </c>
    </row>
    <row r="196" spans="1:7">
      <c r="A196">
        <v>172</v>
      </c>
      <c r="B196">
        <v>-2.6823035306235091E-3</v>
      </c>
      <c r="C196">
        <v>-7.0493390526852103E-3</v>
      </c>
      <c r="D196">
        <v>-0.42113547224918491</v>
      </c>
      <c r="F196">
        <v>13.493312352478362</v>
      </c>
      <c r="G196">
        <v>-1.9715578539107992E-2</v>
      </c>
    </row>
    <row r="197" spans="1:7">
      <c r="A197">
        <v>173</v>
      </c>
      <c r="B197">
        <v>2.1431645160433313E-3</v>
      </c>
      <c r="C197">
        <v>1.1305729685988771E-2</v>
      </c>
      <c r="D197">
        <v>0.67541705326499701</v>
      </c>
      <c r="F197">
        <v>13.571990558615262</v>
      </c>
      <c r="G197">
        <v>-1.9714892326357258E-2</v>
      </c>
    </row>
    <row r="198" spans="1:7">
      <c r="A198">
        <v>174</v>
      </c>
      <c r="B198">
        <v>-5.070259201994531E-3</v>
      </c>
      <c r="C198">
        <v>-4.1094861341026915E-3</v>
      </c>
      <c r="D198">
        <v>-0.24550534040884028</v>
      </c>
      <c r="F198">
        <v>13.650668764752163</v>
      </c>
      <c r="G198">
        <v>-1.9666048237476752E-2</v>
      </c>
    </row>
    <row r="199" spans="1:7">
      <c r="A199">
        <v>175</v>
      </c>
      <c r="B199">
        <v>-1.0009185356767416E-2</v>
      </c>
      <c r="C199">
        <v>7.9406274371456222E-3</v>
      </c>
      <c r="D199">
        <v>0.47438204641658438</v>
      </c>
      <c r="F199">
        <v>13.729346970889063</v>
      </c>
      <c r="G199">
        <v>-1.9588444796201032E-2</v>
      </c>
    </row>
    <row r="200" spans="1:7">
      <c r="A200">
        <v>176</v>
      </c>
      <c r="B200">
        <v>-7.2359909412462358E-3</v>
      </c>
      <c r="C200">
        <v>1.4378848084103352E-2</v>
      </c>
      <c r="D200">
        <v>0.85900861528167438</v>
      </c>
      <c r="F200">
        <v>13.808025177025963</v>
      </c>
      <c r="G200">
        <v>-1.9489559164733272E-2</v>
      </c>
    </row>
    <row r="201" spans="1:7">
      <c r="A201">
        <v>177</v>
      </c>
      <c r="B201">
        <v>4.5749780015687117E-3</v>
      </c>
      <c r="C201">
        <v>-3.9087758315871444E-4</v>
      </c>
      <c r="D201">
        <v>-2.3351468037625691E-2</v>
      </c>
      <c r="F201">
        <v>13.886703383162864</v>
      </c>
      <c r="G201">
        <v>-1.9452449567723407E-2</v>
      </c>
    </row>
    <row r="202" spans="1:7">
      <c r="A202">
        <v>178</v>
      </c>
      <c r="B202">
        <v>-1.0682308383516657E-2</v>
      </c>
      <c r="C202">
        <v>2.5852211296137982E-2</v>
      </c>
      <c r="D202">
        <v>1.5444402846161349</v>
      </c>
      <c r="F202">
        <v>13.965381589299763</v>
      </c>
      <c r="G202">
        <v>-1.9445686186857492E-2</v>
      </c>
    </row>
    <row r="203" spans="1:7">
      <c r="A203">
        <v>179</v>
      </c>
      <c r="B203">
        <v>1.7931245590356007E-3</v>
      </c>
      <c r="C203">
        <v>4.6190891814224828E-3</v>
      </c>
      <c r="D203">
        <v>0.27594960169187427</v>
      </c>
      <c r="F203">
        <v>14.044059795436663</v>
      </c>
      <c r="G203">
        <v>-1.9411396368190337E-2</v>
      </c>
    </row>
    <row r="204" spans="1:7">
      <c r="A204">
        <v>180</v>
      </c>
      <c r="B204">
        <v>7.1801655988472917E-3</v>
      </c>
      <c r="C204">
        <v>6.1242898466973023E-3</v>
      </c>
      <c r="D204">
        <v>0.36587198849476721</v>
      </c>
      <c r="F204">
        <v>14.122738001573563</v>
      </c>
      <c r="G204">
        <v>-1.938144329896907E-2</v>
      </c>
    </row>
    <row r="205" spans="1:7">
      <c r="A205">
        <v>181</v>
      </c>
      <c r="B205">
        <v>-5.8857520734964686E-3</v>
      </c>
      <c r="C205">
        <v>-1.382914025286079E-2</v>
      </c>
      <c r="D205">
        <v>-0.82616844893711061</v>
      </c>
      <c r="F205">
        <v>14.201416207710464</v>
      </c>
      <c r="G205">
        <v>-1.9369462188337017E-2</v>
      </c>
    </row>
    <row r="206" spans="1:7">
      <c r="A206">
        <v>182</v>
      </c>
      <c r="B206">
        <v>9.1666098210407467E-3</v>
      </c>
      <c r="C206">
        <v>-6.7342595626036141E-3</v>
      </c>
      <c r="D206">
        <v>-0.40231226785231294</v>
      </c>
      <c r="F206">
        <v>14.280094413847364</v>
      </c>
      <c r="G206">
        <v>-1.9344438473938741E-2</v>
      </c>
    </row>
    <row r="207" spans="1:7">
      <c r="A207">
        <v>183</v>
      </c>
      <c r="B207">
        <v>1.831786163260664E-4</v>
      </c>
      <c r="C207">
        <v>4.4275379656141409E-2</v>
      </c>
      <c r="D207">
        <v>2.6450611583788866</v>
      </c>
      <c r="F207">
        <v>14.358772619984263</v>
      </c>
      <c r="G207">
        <v>-1.8769303872653964E-2</v>
      </c>
    </row>
    <row r="208" spans="1:7">
      <c r="A208">
        <v>184</v>
      </c>
      <c r="B208">
        <v>4.0513498124067271E-3</v>
      </c>
      <c r="C208">
        <v>-1.0989224299950189E-2</v>
      </c>
      <c r="D208">
        <v>-0.6565086642341138</v>
      </c>
      <c r="F208">
        <v>14.437450826121163</v>
      </c>
      <c r="G208">
        <v>-1.871869232797263E-2</v>
      </c>
    </row>
    <row r="209" spans="1:7">
      <c r="A209">
        <v>185</v>
      </c>
      <c r="B209">
        <v>1.1725594327676376E-2</v>
      </c>
      <c r="C209">
        <v>-9.1963499394373937E-3</v>
      </c>
      <c r="D209">
        <v>-0.54940032615376533</v>
      </c>
      <c r="F209">
        <v>14.516129032258064</v>
      </c>
      <c r="G209">
        <v>-1.8552127445049416E-2</v>
      </c>
    </row>
    <row r="210" spans="1:7">
      <c r="A210">
        <v>186</v>
      </c>
      <c r="B210">
        <v>1.3168233100440414E-2</v>
      </c>
      <c r="C210">
        <v>-2.8423525752993291E-2</v>
      </c>
      <c r="D210">
        <v>-1.698053512749407</v>
      </c>
      <c r="F210">
        <v>14.594807238394964</v>
      </c>
      <c r="G210">
        <v>-1.8545632015617319E-2</v>
      </c>
    </row>
    <row r="211" spans="1:7">
      <c r="A211">
        <v>187</v>
      </c>
      <c r="B211">
        <v>-5.6032554898014491E-3</v>
      </c>
      <c r="C211">
        <v>1.5666148571562455E-2</v>
      </c>
      <c r="D211">
        <v>0.93591339949774777</v>
      </c>
      <c r="F211">
        <v>14.673485444531863</v>
      </c>
      <c r="G211">
        <v>-1.8528610354223374E-2</v>
      </c>
    </row>
    <row r="212" spans="1:7">
      <c r="A212">
        <v>188</v>
      </c>
      <c r="B212">
        <v>-5.3363340963002654E-3</v>
      </c>
      <c r="C212">
        <v>3.7664753835843995E-3</v>
      </c>
      <c r="D212">
        <v>0.22501349098487997</v>
      </c>
      <c r="F212">
        <v>14.752163650668765</v>
      </c>
      <c r="G212">
        <v>-1.8523638374343454E-2</v>
      </c>
    </row>
    <row r="213" spans="1:7">
      <c r="A213">
        <v>189</v>
      </c>
      <c r="B213">
        <v>2.6929669019270745E-3</v>
      </c>
      <c r="C213">
        <v>-1.7486806654761801E-4</v>
      </c>
      <c r="D213">
        <v>-1.0446815685334515E-2</v>
      </c>
      <c r="F213">
        <v>14.830841856805664</v>
      </c>
      <c r="G213">
        <v>-1.8483904465212864E-2</v>
      </c>
    </row>
    <row r="214" spans="1:7">
      <c r="A214">
        <v>190</v>
      </c>
      <c r="B214">
        <v>3.7178834422972032E-3</v>
      </c>
      <c r="C214">
        <v>1.42250835554599E-2</v>
      </c>
      <c r="D214">
        <v>0.84982254877225216</v>
      </c>
      <c r="F214">
        <v>14.909520062942564</v>
      </c>
      <c r="G214">
        <v>-1.8418874172185462E-2</v>
      </c>
    </row>
    <row r="215" spans="1:7">
      <c r="A215">
        <v>191</v>
      </c>
      <c r="B215">
        <v>1.082186816384385E-2</v>
      </c>
      <c r="C215">
        <v>-1.1142175659039143E-2</v>
      </c>
      <c r="D215">
        <v>-0.66564615107645064</v>
      </c>
      <c r="F215">
        <v>14.988198269079463</v>
      </c>
      <c r="G215">
        <v>-1.8413597733710985E-2</v>
      </c>
    </row>
    <row r="216" spans="1:7">
      <c r="A216">
        <v>192</v>
      </c>
      <c r="B216">
        <v>1.5825588480273434E-2</v>
      </c>
      <c r="C216">
        <v>1.5218004650505879E-2</v>
      </c>
      <c r="D216">
        <v>0.90914077579228525</v>
      </c>
      <c r="F216">
        <v>15.066876475216365</v>
      </c>
      <c r="G216">
        <v>-1.8413214189006211E-2</v>
      </c>
    </row>
    <row r="217" spans="1:7">
      <c r="A217">
        <v>193</v>
      </c>
      <c r="B217">
        <v>4.9640065212400468E-3</v>
      </c>
      <c r="C217">
        <v>-7.2704315624262132E-3</v>
      </c>
      <c r="D217">
        <v>-0.43434378834870174</v>
      </c>
      <c r="F217">
        <v>15.145554681353264</v>
      </c>
      <c r="G217">
        <v>-1.8378063010501822E-2</v>
      </c>
    </row>
    <row r="218" spans="1:7">
      <c r="A218">
        <v>194</v>
      </c>
      <c r="B218">
        <v>1.2419349964022216E-2</v>
      </c>
      <c r="C218">
        <v>-1.142990405373184E-2</v>
      </c>
      <c r="D218">
        <v>-0.68283537016107554</v>
      </c>
      <c r="F218">
        <v>15.224232887490164</v>
      </c>
      <c r="G218">
        <v>-1.8333333333333202E-2</v>
      </c>
    </row>
    <row r="219" spans="1:7">
      <c r="A219">
        <v>195</v>
      </c>
      <c r="B219">
        <v>-2.1982357894759351E-2</v>
      </c>
      <c r="C219">
        <v>6.0784305984270745E-3</v>
      </c>
      <c r="D219">
        <v>0.36313230523752366</v>
      </c>
      <c r="F219">
        <v>15.302911093627065</v>
      </c>
      <c r="G219">
        <v>-1.8225676762262166E-2</v>
      </c>
    </row>
    <row r="220" spans="1:7">
      <c r="A220">
        <v>196</v>
      </c>
      <c r="B220">
        <v>-1.2673064182782601E-3</v>
      </c>
      <c r="C220">
        <v>4.5235747347874191E-3</v>
      </c>
      <c r="D220">
        <v>0.27024346083389483</v>
      </c>
      <c r="F220">
        <v>15.381589299763965</v>
      </c>
      <c r="G220">
        <v>-1.8188057652711143E-2</v>
      </c>
    </row>
    <row r="221" spans="1:7">
      <c r="A221">
        <v>197</v>
      </c>
      <c r="B221">
        <v>-8.8466548248472229E-4</v>
      </c>
      <c r="C221">
        <v>8.7612654168464608E-3</v>
      </c>
      <c r="D221">
        <v>0.52340788565399277</v>
      </c>
      <c r="F221">
        <v>15.460267505900864</v>
      </c>
      <c r="G221">
        <v>-1.8096182449182097E-2</v>
      </c>
    </row>
    <row r="222" spans="1:7">
      <c r="A222">
        <v>198</v>
      </c>
      <c r="B222">
        <v>2.5544527702302585E-2</v>
      </c>
      <c r="C222">
        <v>-4.0896165390441018E-3</v>
      </c>
      <c r="D222">
        <v>-0.24431830837138821</v>
      </c>
      <c r="F222">
        <v>15.538945712037764</v>
      </c>
      <c r="G222">
        <v>-1.7998417721519111E-2</v>
      </c>
    </row>
    <row r="223" spans="1:7">
      <c r="A223">
        <v>199</v>
      </c>
      <c r="B223">
        <v>1.61574619838054E-2</v>
      </c>
      <c r="C223">
        <v>-1.4814729523248128E-2</v>
      </c>
      <c r="D223">
        <v>-0.885048664475927</v>
      </c>
      <c r="F223">
        <v>15.617623918174665</v>
      </c>
      <c r="G223">
        <v>-1.7921146953404854E-2</v>
      </c>
    </row>
    <row r="224" spans="1:7">
      <c r="A224">
        <v>200</v>
      </c>
      <c r="B224">
        <v>-1.6073650380097598E-2</v>
      </c>
      <c r="C224">
        <v>-8.8036000290677326E-3</v>
      </c>
      <c r="D224">
        <v>-0.52593700317508862</v>
      </c>
      <c r="F224">
        <v>15.696302124311565</v>
      </c>
      <c r="G224">
        <v>-1.7850637522768609E-2</v>
      </c>
    </row>
    <row r="225" spans="1:7">
      <c r="A225">
        <v>201</v>
      </c>
      <c r="B225">
        <v>1.4076381006208795E-2</v>
      </c>
      <c r="C225">
        <v>2.8941713906730934E-2</v>
      </c>
      <c r="D225">
        <v>1.7290106579806481</v>
      </c>
      <c r="F225">
        <v>15.774980330448464</v>
      </c>
      <c r="G225">
        <v>-1.767955801104959E-2</v>
      </c>
    </row>
    <row r="226" spans="1:7">
      <c r="A226">
        <v>202</v>
      </c>
      <c r="B226">
        <v>-4.5770686449645617E-2</v>
      </c>
      <c r="C226">
        <v>1.4355342534301777E-2</v>
      </c>
      <c r="D226">
        <v>0.85760436720363753</v>
      </c>
      <c r="F226">
        <v>15.853658536585366</v>
      </c>
      <c r="G226">
        <v>-1.7659279778393322E-2</v>
      </c>
    </row>
    <row r="227" spans="1:7">
      <c r="A227">
        <v>203</v>
      </c>
      <c r="B227">
        <v>2.3846243987160311E-2</v>
      </c>
      <c r="C227">
        <v>1.5686241403008092E-2</v>
      </c>
      <c r="D227">
        <v>0.93711376792894963</v>
      </c>
      <c r="F227">
        <v>15.932336742722265</v>
      </c>
      <c r="G227">
        <v>-1.7652827721477582E-2</v>
      </c>
    </row>
    <row r="228" spans="1:7">
      <c r="A228">
        <v>204</v>
      </c>
      <c r="B228">
        <v>-3.9951001787761078E-2</v>
      </c>
      <c r="C228">
        <v>5.1135764393867716E-3</v>
      </c>
      <c r="D228">
        <v>0.3054908286562194</v>
      </c>
      <c r="F228">
        <v>16.011014948859167</v>
      </c>
      <c r="G228">
        <v>-1.7568101065929653E-2</v>
      </c>
    </row>
    <row r="229" spans="1:7">
      <c r="A229">
        <v>205</v>
      </c>
      <c r="B229">
        <v>-1.5172962802345997E-2</v>
      </c>
      <c r="C229">
        <v>2.353696414058622E-2</v>
      </c>
      <c r="D229">
        <v>1.4061248061096121</v>
      </c>
      <c r="F229">
        <v>16.089693154996066</v>
      </c>
      <c r="G229">
        <v>-1.7543859649122751E-2</v>
      </c>
    </row>
    <row r="230" spans="1:7">
      <c r="A230">
        <v>206</v>
      </c>
      <c r="B230">
        <v>-6.9138931653957144E-3</v>
      </c>
      <c r="C230">
        <v>-6.6174599699177919E-3</v>
      </c>
      <c r="D230">
        <v>-0.39533452834274579</v>
      </c>
      <c r="F230">
        <v>16.168371361132966</v>
      </c>
      <c r="G230">
        <v>-1.74545454545455E-2</v>
      </c>
    </row>
    <row r="231" spans="1:7">
      <c r="A231">
        <v>207</v>
      </c>
      <c r="B231">
        <v>5.6793966711089824E-3</v>
      </c>
      <c r="C231">
        <v>-1.548331823973651E-2</v>
      </c>
      <c r="D231">
        <v>-0.92499090909693982</v>
      </c>
      <c r="F231">
        <v>16.247049567269865</v>
      </c>
      <c r="G231">
        <v>-1.7241379310344973E-2</v>
      </c>
    </row>
    <row r="232" spans="1:7">
      <c r="A232">
        <v>208</v>
      </c>
      <c r="B232">
        <v>-6.4297207181139319E-3</v>
      </c>
      <c r="C232">
        <v>1.6997752422208971E-2</v>
      </c>
      <c r="D232">
        <v>1.0154649166399459</v>
      </c>
      <c r="F232">
        <v>16.325727773406765</v>
      </c>
      <c r="G232">
        <v>-1.7194570135746656E-2</v>
      </c>
    </row>
    <row r="233" spans="1:7">
      <c r="A233">
        <v>209</v>
      </c>
      <c r="B233">
        <v>4.7426752609944275E-3</v>
      </c>
      <c r="C233">
        <v>-8.3622869753741721E-3</v>
      </c>
      <c r="D233">
        <v>-0.49957246319652521</v>
      </c>
      <c r="F233">
        <v>16.404405979543665</v>
      </c>
      <c r="G233">
        <v>-1.7191977077363862E-2</v>
      </c>
    </row>
    <row r="234" spans="1:7">
      <c r="A234">
        <v>210</v>
      </c>
      <c r="B234">
        <v>1.5873561020098455E-2</v>
      </c>
      <c r="C234">
        <v>-8.9153105230806405E-3</v>
      </c>
      <c r="D234">
        <v>-0.53261071418539885</v>
      </c>
      <c r="F234">
        <v>16.483084185680564</v>
      </c>
      <c r="G234">
        <v>-1.7184202592704256E-2</v>
      </c>
    </row>
    <row r="235" spans="1:7">
      <c r="A235">
        <v>211</v>
      </c>
      <c r="B235">
        <v>3.3007927281276011E-3</v>
      </c>
      <c r="C235">
        <v>7.7544836537817947E-3</v>
      </c>
      <c r="D235">
        <v>0.46326160668070376</v>
      </c>
      <c r="F235">
        <v>16.561762391817467</v>
      </c>
      <c r="G235">
        <v>-1.7121116043119833E-2</v>
      </c>
    </row>
    <row r="236" spans="1:7">
      <c r="A236">
        <v>212</v>
      </c>
      <c r="B236">
        <v>-5.656317890253915E-3</v>
      </c>
      <c r="C236">
        <v>3.8528290208593184E-2</v>
      </c>
      <c r="D236">
        <v>2.3017235475103055</v>
      </c>
      <c r="F236">
        <v>16.640440597954367</v>
      </c>
      <c r="G236">
        <v>-1.7117117117117164E-2</v>
      </c>
    </row>
    <row r="237" spans="1:7">
      <c r="A237">
        <v>213</v>
      </c>
      <c r="B237">
        <v>1.5220851566828421E-3</v>
      </c>
      <c r="C237">
        <v>-1.0098414487729192E-2</v>
      </c>
      <c r="D237">
        <v>-0.60329068051250589</v>
      </c>
      <c r="F237">
        <v>16.719118804091266</v>
      </c>
      <c r="G237">
        <v>-1.7061885482937966E-2</v>
      </c>
    </row>
    <row r="238" spans="1:7">
      <c r="A238">
        <v>214</v>
      </c>
      <c r="B238">
        <v>1.7239815495794775E-2</v>
      </c>
      <c r="C238">
        <v>-7.1913054472848466E-3</v>
      </c>
      <c r="D238">
        <v>-0.4296167049131831</v>
      </c>
      <c r="F238">
        <v>16.797797010228166</v>
      </c>
      <c r="G238">
        <v>-1.7020089285714413E-2</v>
      </c>
    </row>
    <row r="239" spans="1:7">
      <c r="A239">
        <v>215</v>
      </c>
      <c r="B239">
        <v>-1.038841648274222E-2</v>
      </c>
      <c r="C239">
        <v>1.1196214260996446E-3</v>
      </c>
      <c r="D239">
        <v>6.6887447815575402E-2</v>
      </c>
      <c r="F239">
        <v>16.876475216365066</v>
      </c>
      <c r="G239">
        <v>-1.700251889168769E-2</v>
      </c>
    </row>
    <row r="240" spans="1:7">
      <c r="A240">
        <v>216</v>
      </c>
      <c r="B240">
        <v>6.7746787744023592E-3</v>
      </c>
      <c r="C240">
        <v>-1.2915927494975559E-2</v>
      </c>
      <c r="D240">
        <v>-0.77161208795324199</v>
      </c>
      <c r="F240">
        <v>16.955153422501965</v>
      </c>
      <c r="G240">
        <v>-1.69220945083014E-2</v>
      </c>
    </row>
    <row r="241" spans="1:7">
      <c r="A241">
        <v>217</v>
      </c>
      <c r="B241">
        <v>-1.0940149976204464E-2</v>
      </c>
      <c r="C241">
        <v>1.0258254306242002E-2</v>
      </c>
      <c r="D241">
        <v>0.61283969169646568</v>
      </c>
      <c r="F241">
        <v>17.033831628638865</v>
      </c>
      <c r="G241">
        <v>-1.6858552631578982E-2</v>
      </c>
    </row>
    <row r="242" spans="1:7">
      <c r="A242">
        <v>218</v>
      </c>
      <c r="B242">
        <v>-6.5135852798484922E-3</v>
      </c>
      <c r="C242">
        <v>2.3151366908964605E-2</v>
      </c>
      <c r="D242">
        <v>1.3830887922332344</v>
      </c>
      <c r="F242">
        <v>17.112509834775768</v>
      </c>
      <c r="G242">
        <v>-1.6850068775790872E-2</v>
      </c>
    </row>
    <row r="243" spans="1:7">
      <c r="A243">
        <v>219</v>
      </c>
      <c r="B243">
        <v>-5.2681101353441685E-3</v>
      </c>
      <c r="C243">
        <v>5.9618319528955089E-3</v>
      </c>
      <c r="D243">
        <v>0.35616657053777945</v>
      </c>
      <c r="F243">
        <v>17.191188040912667</v>
      </c>
      <c r="G243">
        <v>-1.6789620961587426E-2</v>
      </c>
    </row>
    <row r="244" spans="1:7">
      <c r="A244">
        <v>220</v>
      </c>
      <c r="B244">
        <v>-3.3989713711674229E-3</v>
      </c>
      <c r="C244">
        <v>-5.1980024940319969E-3</v>
      </c>
      <c r="D244">
        <v>-0.31053453646023105</v>
      </c>
      <c r="F244">
        <v>17.269866247049567</v>
      </c>
      <c r="G244">
        <v>-1.6732283464566788E-2</v>
      </c>
    </row>
    <row r="245" spans="1:7">
      <c r="A245">
        <v>221</v>
      </c>
      <c r="B245">
        <v>1.1897527282589349E-2</v>
      </c>
      <c r="C245">
        <v>5.5972242919382735E-3</v>
      </c>
      <c r="D245">
        <v>0.33438449730576397</v>
      </c>
      <c r="F245">
        <v>17.348544453186467</v>
      </c>
      <c r="G245">
        <v>-1.670814077497329E-2</v>
      </c>
    </row>
    <row r="246" spans="1:7">
      <c r="A246">
        <v>222</v>
      </c>
      <c r="B246">
        <v>1.5694376470828705E-3</v>
      </c>
      <c r="C246">
        <v>6.5434371324584973E-3</v>
      </c>
      <c r="D246">
        <v>0.39091232047649627</v>
      </c>
      <c r="F246">
        <v>17.427222659323366</v>
      </c>
      <c r="G246">
        <v>-1.6613232293791858E-2</v>
      </c>
    </row>
    <row r="247" spans="1:7">
      <c r="A247">
        <v>223</v>
      </c>
      <c r="B247">
        <v>2.4543018623908921E-3</v>
      </c>
      <c r="C247">
        <v>6.4424952906340458E-3</v>
      </c>
      <c r="D247">
        <v>0.38488194090349925</v>
      </c>
      <c r="F247">
        <v>17.505900865460266</v>
      </c>
      <c r="G247">
        <v>-1.6412323639504733E-2</v>
      </c>
    </row>
    <row r="248" spans="1:7">
      <c r="A248">
        <v>224</v>
      </c>
      <c r="B248">
        <v>6.5279476916546269E-3</v>
      </c>
      <c r="C248">
        <v>9.379499886075034E-3</v>
      </c>
      <c r="D248">
        <v>0.56034191070420281</v>
      </c>
      <c r="F248">
        <v>17.584579071597165</v>
      </c>
      <c r="G248">
        <v>-1.6338779593197628E-2</v>
      </c>
    </row>
    <row r="249" spans="1:7">
      <c r="A249">
        <v>225</v>
      </c>
      <c r="B249">
        <v>-8.2773235010149097E-3</v>
      </c>
      <c r="C249">
        <v>-8.4308172739583805E-3</v>
      </c>
      <c r="D249">
        <v>-0.5036665405904398</v>
      </c>
      <c r="F249">
        <v>17.663257277734068</v>
      </c>
      <c r="G249">
        <v>-1.6284680337756319E-2</v>
      </c>
    </row>
    <row r="250" spans="1:7">
      <c r="A250">
        <v>226</v>
      </c>
      <c r="B250">
        <v>1.2902128324583815E-2</v>
      </c>
      <c r="C250">
        <v>-1.9260305647084697E-2</v>
      </c>
      <c r="D250">
        <v>-1.1506324002473631</v>
      </c>
      <c r="F250">
        <v>17.741935483870968</v>
      </c>
      <c r="G250">
        <v>-1.6204913748039673E-2</v>
      </c>
    </row>
    <row r="251" spans="1:7">
      <c r="A251">
        <v>227</v>
      </c>
      <c r="B251">
        <v>1.8291819880589778E-3</v>
      </c>
      <c r="C251">
        <v>-1.3006268959767028E-2</v>
      </c>
      <c r="D251">
        <v>-0.77700918903666139</v>
      </c>
      <c r="F251">
        <v>17.820613690007868</v>
      </c>
      <c r="G251">
        <v>-1.6196760647870567E-2</v>
      </c>
    </row>
    <row r="252" spans="1:7">
      <c r="A252">
        <v>228</v>
      </c>
      <c r="B252">
        <v>3.8471491061696766E-3</v>
      </c>
      <c r="C252">
        <v>-6.9808538415456738E-3</v>
      </c>
      <c r="D252">
        <v>-0.41704408843010932</v>
      </c>
      <c r="F252">
        <v>17.899291896144767</v>
      </c>
      <c r="G252">
        <v>-1.6175071360609028E-2</v>
      </c>
    </row>
    <row r="253" spans="1:7">
      <c r="A253">
        <v>229</v>
      </c>
      <c r="B253">
        <v>2.9363400372794139E-3</v>
      </c>
      <c r="C253">
        <v>-2.5400601439593915E-2</v>
      </c>
      <c r="D253">
        <v>-1.5174606020123274</v>
      </c>
      <c r="F253">
        <v>17.977970102281667</v>
      </c>
      <c r="G253">
        <v>-1.6105719595292167E-2</v>
      </c>
    </row>
    <row r="254" spans="1:7">
      <c r="A254">
        <v>230</v>
      </c>
      <c r="B254">
        <v>-5.2446216882895535E-3</v>
      </c>
      <c r="C254">
        <v>9.3457836841883812E-3</v>
      </c>
      <c r="D254">
        <v>0.55832766674489487</v>
      </c>
      <c r="F254">
        <v>18.056648308418566</v>
      </c>
      <c r="G254">
        <v>-1.607062019013128E-2</v>
      </c>
    </row>
    <row r="255" spans="1:7">
      <c r="A255">
        <v>231</v>
      </c>
      <c r="B255">
        <v>1.5128665759757399E-2</v>
      </c>
      <c r="C255">
        <v>1.0458435537123067E-2</v>
      </c>
      <c r="D255">
        <v>0.62479874439239302</v>
      </c>
      <c r="F255">
        <v>18.135326514555466</v>
      </c>
      <c r="G255">
        <v>-1.5987818804720111E-2</v>
      </c>
    </row>
    <row r="256" spans="1:7">
      <c r="A256">
        <v>232</v>
      </c>
      <c r="B256">
        <v>4.1938103750160756E-3</v>
      </c>
      <c r="C256">
        <v>-6.6413628225685346E-3</v>
      </c>
      <c r="D256">
        <v>-0.39676251174146443</v>
      </c>
      <c r="F256">
        <v>18.214004720692365</v>
      </c>
      <c r="G256">
        <v>-1.5943877551020447E-2</v>
      </c>
    </row>
    <row r="257" spans="1:7">
      <c r="A257">
        <v>233</v>
      </c>
      <c r="B257">
        <v>1.0289934651911456E-2</v>
      </c>
      <c r="C257">
        <v>-1.2383444770543692E-2</v>
      </c>
      <c r="D257">
        <v>-0.7398009689331223</v>
      </c>
      <c r="F257">
        <v>18.292682926829269</v>
      </c>
      <c r="G257">
        <v>-1.5941140404659548E-2</v>
      </c>
    </row>
    <row r="258" spans="1:7">
      <c r="A258">
        <v>234</v>
      </c>
      <c r="B258">
        <v>-3.489435581913186E-3</v>
      </c>
      <c r="C258">
        <v>-4.4717966783844711E-3</v>
      </c>
      <c r="D258">
        <v>-0.26715018129769574</v>
      </c>
      <c r="F258">
        <v>18.371361132966168</v>
      </c>
      <c r="G258">
        <v>-1.5903927296332276E-2</v>
      </c>
    </row>
    <row r="259" spans="1:7">
      <c r="A259">
        <v>235</v>
      </c>
      <c r="B259">
        <v>8.5982366460056383E-3</v>
      </c>
      <c r="C259">
        <v>1.5143790285248851E-2</v>
      </c>
      <c r="D259">
        <v>0.90470712583920398</v>
      </c>
      <c r="F259">
        <v>18.450039339103068</v>
      </c>
      <c r="G259">
        <v>-1.5682919874536516E-2</v>
      </c>
    </row>
    <row r="260" spans="1:7">
      <c r="A260">
        <v>236</v>
      </c>
      <c r="B260">
        <v>1.3499723111847838E-2</v>
      </c>
      <c r="C260">
        <v>-1.065679489578537E-2</v>
      </c>
      <c r="D260">
        <v>-0.6366489563854556</v>
      </c>
      <c r="F260">
        <v>18.528717545239967</v>
      </c>
      <c r="G260">
        <v>-1.5670202507232389E-2</v>
      </c>
    </row>
    <row r="261" spans="1:7">
      <c r="A261">
        <v>237</v>
      </c>
      <c r="B261">
        <v>-6.5922054728118789E-5</v>
      </c>
      <c r="C261">
        <v>-4.1803624463334511E-3</v>
      </c>
      <c r="D261">
        <v>-0.24973957130616273</v>
      </c>
      <c r="F261">
        <v>18.607395751376867</v>
      </c>
      <c r="G261">
        <v>-1.5649452269170583E-2</v>
      </c>
    </row>
    <row r="262" spans="1:7">
      <c r="A262">
        <v>238</v>
      </c>
      <c r="B262">
        <v>2.7145814154844192E-3</v>
      </c>
      <c r="C262">
        <v>2.6215978801399356E-3</v>
      </c>
      <c r="D262">
        <v>0.15661721659985181</v>
      </c>
      <c r="F262">
        <v>18.686073957513766</v>
      </c>
      <c r="G262">
        <v>-1.5474452554744555E-2</v>
      </c>
    </row>
    <row r="263" spans="1:7">
      <c r="A263">
        <v>239</v>
      </c>
      <c r="B263">
        <v>2.0625621635542192E-3</v>
      </c>
      <c r="C263">
        <v>1.1494292711353125E-3</v>
      </c>
      <c r="D263">
        <v>6.8668202124881145E-2</v>
      </c>
      <c r="F263">
        <v>18.764752163650666</v>
      </c>
      <c r="G263">
        <v>-1.5449128227764342E-2</v>
      </c>
    </row>
    <row r="264" spans="1:7">
      <c r="A264">
        <v>240</v>
      </c>
      <c r="B264">
        <v>7.2794776782943412E-3</v>
      </c>
      <c r="C264">
        <v>1.1259235516907388E-2</v>
      </c>
      <c r="D264">
        <v>0.67263943912180102</v>
      </c>
      <c r="F264">
        <v>18.843430369787569</v>
      </c>
      <c r="G264">
        <v>-1.5437003405221361E-2</v>
      </c>
    </row>
    <row r="265" spans="1:7">
      <c r="A265">
        <v>241</v>
      </c>
      <c r="B265">
        <v>-1.7212952863773241E-2</v>
      </c>
      <c r="C265">
        <v>-4.8275732649148799E-3</v>
      </c>
      <c r="D265">
        <v>-0.28840467617500115</v>
      </c>
      <c r="F265">
        <v>18.922108575924469</v>
      </c>
      <c r="G265">
        <v>-1.5428571428571458E-2</v>
      </c>
    </row>
    <row r="266" spans="1:7">
      <c r="A266">
        <v>242</v>
      </c>
      <c r="B266">
        <v>3.0203960981212523E-3</v>
      </c>
      <c r="C266">
        <v>9.0537121094365694E-4</v>
      </c>
      <c r="D266">
        <v>5.4087898118098887E-2</v>
      </c>
      <c r="F266">
        <v>19.000786782061368</v>
      </c>
      <c r="G266">
        <v>-1.5319915890657843E-2</v>
      </c>
    </row>
    <row r="267" spans="1:7">
      <c r="A267">
        <v>243</v>
      </c>
      <c r="B267">
        <v>3.3629456542264907E-3</v>
      </c>
      <c r="C267">
        <v>6.7307818151319471E-3</v>
      </c>
      <c r="D267">
        <v>0.40210450329269992</v>
      </c>
      <c r="F267">
        <v>19.079464988198268</v>
      </c>
      <c r="G267">
        <v>-1.5280135823429686E-2</v>
      </c>
    </row>
    <row r="268" spans="1:7">
      <c r="A268">
        <v>244</v>
      </c>
      <c r="B268">
        <v>4.8493964715442539E-3</v>
      </c>
      <c r="C268">
        <v>4.2448196070298261E-3</v>
      </c>
      <c r="D268">
        <v>0.25359031484493033</v>
      </c>
      <c r="F268">
        <v>19.158143194335167</v>
      </c>
      <c r="G268">
        <v>-1.5255292652552876E-2</v>
      </c>
    </row>
    <row r="269" spans="1:7">
      <c r="A269">
        <v>245</v>
      </c>
      <c r="B269">
        <v>2.2048422864502648E-3</v>
      </c>
      <c r="C269">
        <v>2.5458709115418782E-2</v>
      </c>
      <c r="D269">
        <v>1.5209320201576195</v>
      </c>
      <c r="F269">
        <v>19.236821400472067</v>
      </c>
      <c r="G269">
        <v>-1.5231400117164728E-2</v>
      </c>
    </row>
    <row r="270" spans="1:7">
      <c r="A270">
        <v>246</v>
      </c>
      <c r="B270">
        <v>7.600463774551567E-3</v>
      </c>
      <c r="C270">
        <v>-8.259060026284161E-4</v>
      </c>
      <c r="D270">
        <v>-4.9340556873607146E-2</v>
      </c>
      <c r="F270">
        <v>19.315499606608967</v>
      </c>
      <c r="G270">
        <v>-1.5158924205378899E-2</v>
      </c>
    </row>
    <row r="271" spans="1:7">
      <c r="A271">
        <v>247</v>
      </c>
      <c r="B271">
        <v>7.4619747924430666E-3</v>
      </c>
      <c r="C271">
        <v>1.6430125400235113E-2</v>
      </c>
      <c r="D271">
        <v>0.98155423761404448</v>
      </c>
      <c r="F271">
        <v>19.39417781274587</v>
      </c>
      <c r="G271">
        <v>-1.5135135135135203E-2</v>
      </c>
    </row>
    <row r="272" spans="1:7">
      <c r="A272">
        <v>248</v>
      </c>
      <c r="B272">
        <v>-5.2427882926011542E-4</v>
      </c>
      <c r="C272">
        <v>-1.4282099302858377E-2</v>
      </c>
      <c r="D272">
        <v>-0.85322873388079101</v>
      </c>
      <c r="F272">
        <v>19.472856018882769</v>
      </c>
      <c r="G272">
        <v>-1.5132798023471339E-2</v>
      </c>
    </row>
    <row r="273" spans="1:7">
      <c r="A273">
        <v>249</v>
      </c>
      <c r="B273">
        <v>8.4070323810696602E-3</v>
      </c>
      <c r="C273">
        <v>-1.911044608811311E-3</v>
      </c>
      <c r="D273">
        <v>-0.11416796210340391</v>
      </c>
      <c r="F273">
        <v>19.551534225019669</v>
      </c>
      <c r="G273">
        <v>-1.4999999999999902E-2</v>
      </c>
    </row>
    <row r="274" spans="1:7">
      <c r="A274">
        <v>250</v>
      </c>
      <c r="B274">
        <v>1.4271569238070547E-2</v>
      </c>
      <c r="C274">
        <v>-1.108580465325637E-3</v>
      </c>
      <c r="D274">
        <v>-6.6227848355981347E-2</v>
      </c>
      <c r="F274">
        <v>19.630212431156568</v>
      </c>
      <c r="G274">
        <v>-1.4948139109212999E-2</v>
      </c>
    </row>
    <row r="275" spans="1:7">
      <c r="A275">
        <v>251</v>
      </c>
      <c r="B275">
        <v>-8.3793164362093529E-4</v>
      </c>
      <c r="C275">
        <v>4.724445440744727E-3</v>
      </c>
      <c r="D275">
        <v>0.28224370354915124</v>
      </c>
      <c r="F275">
        <v>19.708890637293468</v>
      </c>
      <c r="G275">
        <v>-1.4806378132118492E-2</v>
      </c>
    </row>
    <row r="276" spans="1:7">
      <c r="A276">
        <v>252</v>
      </c>
      <c r="B276">
        <v>1.7624276966948883E-2</v>
      </c>
      <c r="C276">
        <v>3.4074690647972958E-3</v>
      </c>
      <c r="D276">
        <v>0.20356604825686175</v>
      </c>
      <c r="F276">
        <v>19.787568843430368</v>
      </c>
      <c r="G276">
        <v>-1.4718614718614687E-2</v>
      </c>
    </row>
    <row r="277" spans="1:7">
      <c r="A277">
        <v>253</v>
      </c>
      <c r="B277">
        <v>1.1788970252746915E-2</v>
      </c>
      <c r="C277">
        <v>-1.6921224496726367E-2</v>
      </c>
      <c r="D277">
        <v>-1.0108930519874588</v>
      </c>
      <c r="F277">
        <v>19.866247049567267</v>
      </c>
      <c r="G277">
        <v>-1.4605344934742082E-2</v>
      </c>
    </row>
    <row r="278" spans="1:7">
      <c r="A278">
        <v>254</v>
      </c>
      <c r="B278">
        <v>1.9305720403106727E-2</v>
      </c>
      <c r="C278">
        <v>4.1286230312366362E-3</v>
      </c>
      <c r="D278">
        <v>0.24664860024521004</v>
      </c>
      <c r="F278">
        <v>19.94492525570417</v>
      </c>
      <c r="G278">
        <v>-1.4595496246872508E-2</v>
      </c>
    </row>
    <row r="279" spans="1:7">
      <c r="A279">
        <v>255</v>
      </c>
      <c r="B279">
        <v>-1.4239679190515261E-2</v>
      </c>
      <c r="C279">
        <v>1.4754191187162785E-3</v>
      </c>
      <c r="D279">
        <v>8.8143203594296282E-2</v>
      </c>
      <c r="F279">
        <v>20.02360346184107</v>
      </c>
      <c r="G279">
        <v>-1.45932141554177E-2</v>
      </c>
    </row>
    <row r="280" spans="1:7">
      <c r="A280">
        <v>256</v>
      </c>
      <c r="B280">
        <v>1.2309668243684837E-2</v>
      </c>
      <c r="C280">
        <v>1.2338935109138614E-3</v>
      </c>
      <c r="D280">
        <v>7.3714191151860634E-2</v>
      </c>
      <c r="F280">
        <v>20.102281667977969</v>
      </c>
      <c r="G280">
        <v>-1.4540059347181056E-2</v>
      </c>
    </row>
    <row r="281" spans="1:7">
      <c r="A281">
        <v>257</v>
      </c>
      <c r="B281">
        <v>-3.296189782840275E-3</v>
      </c>
      <c r="C281">
        <v>1.6816590058473576E-3</v>
      </c>
      <c r="D281">
        <v>0.10046420725356574</v>
      </c>
      <c r="F281">
        <v>20.180959874114869</v>
      </c>
      <c r="G281">
        <v>-1.4414854629855811E-2</v>
      </c>
    </row>
    <row r="282" spans="1:7">
      <c r="A282">
        <v>258</v>
      </c>
      <c r="B282">
        <v>-6.2581787164915712E-4</v>
      </c>
      <c r="C282">
        <v>3.0771348017179165E-2</v>
      </c>
      <c r="D282">
        <v>1.8383150650162734</v>
      </c>
      <c r="F282">
        <v>20.259638080251769</v>
      </c>
      <c r="G282">
        <v>-1.4323297281496727E-2</v>
      </c>
    </row>
    <row r="283" spans="1:7">
      <c r="A283">
        <v>259</v>
      </c>
      <c r="B283">
        <v>2.9780544042144683E-3</v>
      </c>
      <c r="C283">
        <v>-9.1764015116524086E-3</v>
      </c>
      <c r="D283">
        <v>-0.54820858456025268</v>
      </c>
      <c r="F283">
        <v>20.338316286388668</v>
      </c>
      <c r="G283">
        <v>-1.4238773274917849E-2</v>
      </c>
    </row>
    <row r="284" spans="1:7">
      <c r="A284">
        <v>260</v>
      </c>
      <c r="B284">
        <v>-1.2096001322921884E-2</v>
      </c>
      <c r="C284">
        <v>1.668685845514389E-3</v>
      </c>
      <c r="D284">
        <v>9.9689176011266784E-2</v>
      </c>
      <c r="F284">
        <v>20.416994492525568</v>
      </c>
      <c r="G284">
        <v>-1.4236244709503576E-2</v>
      </c>
    </row>
    <row r="285" spans="1:7">
      <c r="A285">
        <v>261</v>
      </c>
      <c r="B285">
        <v>1.6869895611619785E-2</v>
      </c>
      <c r="C285">
        <v>1.0867023909287836E-2</v>
      </c>
      <c r="D285">
        <v>0.64920827495704803</v>
      </c>
      <c r="F285">
        <v>20.495672698662471</v>
      </c>
      <c r="G285">
        <v>-1.4230271668822736E-2</v>
      </c>
    </row>
    <row r="286" spans="1:7">
      <c r="A286">
        <v>262</v>
      </c>
      <c r="B286">
        <v>1.7464403777548332E-3</v>
      </c>
      <c r="C286">
        <v>-2.1115902566091849E-2</v>
      </c>
      <c r="D286">
        <v>-1.2614878547729245</v>
      </c>
      <c r="F286">
        <v>20.57435090479937</v>
      </c>
      <c r="G286">
        <v>-1.4155712841253831E-2</v>
      </c>
    </row>
    <row r="287" spans="1:7">
      <c r="A287">
        <v>263</v>
      </c>
      <c r="B287">
        <v>8.7021436668104513E-5</v>
      </c>
      <c r="C287">
        <v>-1.350438268895509E-2</v>
      </c>
      <c r="D287">
        <v>-0.80676706548544863</v>
      </c>
      <c r="F287">
        <v>20.65302911093627</v>
      </c>
      <c r="G287">
        <v>-1.4109697933227361E-2</v>
      </c>
    </row>
    <row r="288" spans="1:7">
      <c r="A288">
        <v>264</v>
      </c>
      <c r="B288">
        <v>-1.3139186042474408E-3</v>
      </c>
      <c r="C288">
        <v>-3.3400676361411558E-3</v>
      </c>
      <c r="D288">
        <v>-0.19953941082670992</v>
      </c>
      <c r="F288">
        <v>20.73170731707317</v>
      </c>
      <c r="G288">
        <v>-1.4067278287461793E-2</v>
      </c>
    </row>
    <row r="289" spans="1:7">
      <c r="A289">
        <v>265</v>
      </c>
      <c r="B289">
        <v>-3.419659010768137E-2</v>
      </c>
      <c r="C289">
        <v>-6.5642794575360361E-3</v>
      </c>
      <c r="D289">
        <v>-0.39215746450329075</v>
      </c>
      <c r="F289">
        <v>20.810385523210069</v>
      </c>
      <c r="G289">
        <v>-1.4066895904970234E-2</v>
      </c>
    </row>
    <row r="290" spans="1:7">
      <c r="A290">
        <v>266</v>
      </c>
      <c r="B290">
        <v>-2.2737930389937896E-3</v>
      </c>
      <c r="C290">
        <v>-4.3623406127711681E-4</v>
      </c>
      <c r="D290">
        <v>-2.6061115238475992E-2</v>
      </c>
      <c r="F290">
        <v>20.889063729346969</v>
      </c>
      <c r="G290">
        <v>-1.3888888888888951E-2</v>
      </c>
    </row>
    <row r="291" spans="1:7">
      <c r="A291">
        <v>267</v>
      </c>
      <c r="B291">
        <v>1.3984415960711453E-2</v>
      </c>
      <c r="C291">
        <v>1.7565104806061632E-2</v>
      </c>
      <c r="D291">
        <v>1.0493591884744773</v>
      </c>
      <c r="F291">
        <v>20.967741935483868</v>
      </c>
      <c r="G291">
        <v>-1.3835511145272816E-2</v>
      </c>
    </row>
    <row r="292" spans="1:7">
      <c r="A292">
        <v>268</v>
      </c>
      <c r="B292">
        <v>1.3599198293023104E-3</v>
      </c>
      <c r="C292">
        <v>1.3021283330511306E-2</v>
      </c>
      <c r="D292">
        <v>0.77790616449303518</v>
      </c>
      <c r="F292">
        <v>21.046420141620771</v>
      </c>
      <c r="G292">
        <v>-1.379870129870131E-2</v>
      </c>
    </row>
    <row r="293" spans="1:7">
      <c r="A293">
        <v>269</v>
      </c>
      <c r="B293">
        <v>3.1744085436681314E-3</v>
      </c>
      <c r="C293">
        <v>1.518367726491265E-2</v>
      </c>
      <c r="D293">
        <v>0.90709001902844688</v>
      </c>
      <c r="F293">
        <v>21.125098347757671</v>
      </c>
      <c r="G293">
        <v>-1.3798111837327487E-2</v>
      </c>
    </row>
    <row r="294" spans="1:7">
      <c r="A294">
        <v>270</v>
      </c>
      <c r="B294">
        <v>-1.1167556716843627E-3</v>
      </c>
      <c r="C294">
        <v>2.5197871007552348E-2</v>
      </c>
      <c r="D294">
        <v>1.5053492571615523</v>
      </c>
      <c r="F294">
        <v>21.203776553894571</v>
      </c>
      <c r="G294">
        <v>-1.3782919025350782E-2</v>
      </c>
    </row>
    <row r="295" spans="1:7">
      <c r="A295">
        <v>271</v>
      </c>
      <c r="B295">
        <v>-7.1055411373358891E-4</v>
      </c>
      <c r="C295">
        <v>-1.1869790930974702E-3</v>
      </c>
      <c r="D295">
        <v>-7.0911470874861673E-2</v>
      </c>
      <c r="F295">
        <v>21.28245476003147</v>
      </c>
      <c r="G295">
        <v>-1.3729977116704872E-2</v>
      </c>
    </row>
    <row r="296" spans="1:7">
      <c r="A296">
        <v>272</v>
      </c>
      <c r="B296">
        <v>-1.1213500208924261E-2</v>
      </c>
      <c r="C296">
        <v>-7.205373963261201E-3</v>
      </c>
      <c r="D296">
        <v>-0.43045717393804728</v>
      </c>
      <c r="F296">
        <v>21.36113296616837</v>
      </c>
      <c r="G296">
        <v>-1.3536966331134881E-2</v>
      </c>
    </row>
    <row r="297" spans="1:7">
      <c r="A297">
        <v>273</v>
      </c>
      <c r="B297">
        <v>-2.7165366090630668E-3</v>
      </c>
      <c r="C297">
        <v>3.7523766753568251E-3</v>
      </c>
      <c r="D297">
        <v>0.22417121824084715</v>
      </c>
      <c r="F297">
        <v>21.439811172305269</v>
      </c>
      <c r="G297">
        <v>-1.3531353135313506E-2</v>
      </c>
    </row>
    <row r="298" spans="1:7">
      <c r="A298">
        <v>274</v>
      </c>
      <c r="B298">
        <v>-2.3067995032070802E-3</v>
      </c>
      <c r="C298">
        <v>-2.9970666414996606E-2</v>
      </c>
      <c r="D298">
        <v>-1.7904814422984183</v>
      </c>
      <c r="F298">
        <v>21.518489378442169</v>
      </c>
      <c r="G298">
        <v>-1.3417361252286986E-2</v>
      </c>
    </row>
    <row r="299" spans="1:7">
      <c r="A299">
        <v>275</v>
      </c>
      <c r="B299">
        <v>3.342667275872512E-3</v>
      </c>
      <c r="C299">
        <v>1.3578841388755425E-2</v>
      </c>
      <c r="D299">
        <v>0.81121531225995003</v>
      </c>
      <c r="F299">
        <v>21.597167584579072</v>
      </c>
      <c r="G299">
        <v>-1.3391098857818085E-2</v>
      </c>
    </row>
    <row r="300" spans="1:7">
      <c r="A300">
        <v>276</v>
      </c>
      <c r="B300">
        <v>6.1773158651812609E-3</v>
      </c>
      <c r="C300">
        <v>1.5697684134818604E-2</v>
      </c>
      <c r="D300">
        <v>0.93779736964378058</v>
      </c>
      <c r="F300">
        <v>21.675845790715972</v>
      </c>
      <c r="G300">
        <v>-1.3321223130487336E-2</v>
      </c>
    </row>
    <row r="301" spans="1:7">
      <c r="A301">
        <v>277</v>
      </c>
      <c r="B301">
        <v>1.3069212277800302E-3</v>
      </c>
      <c r="C301">
        <v>9.2193945616936869E-3</v>
      </c>
      <c r="D301">
        <v>0.55077703789995536</v>
      </c>
      <c r="F301">
        <v>21.754523996852871</v>
      </c>
      <c r="G301">
        <v>-1.3319878910191707E-2</v>
      </c>
    </row>
    <row r="302" spans="1:7">
      <c r="A302">
        <v>278</v>
      </c>
      <c r="B302">
        <v>-1.09536909727163E-2</v>
      </c>
      <c r="C302">
        <v>5.3702430604967051E-4</v>
      </c>
      <c r="D302">
        <v>3.2082438232470985E-2</v>
      </c>
      <c r="F302">
        <v>21.833202202989771</v>
      </c>
      <c r="G302">
        <v>-1.3177598083258357E-2</v>
      </c>
    </row>
    <row r="303" spans="1:7">
      <c r="A303">
        <v>279</v>
      </c>
      <c r="B303">
        <v>-2.0619210273640793E-4</v>
      </c>
      <c r="C303">
        <v>-2.4948259733076515E-3</v>
      </c>
      <c r="D303">
        <v>-0.14904371978650061</v>
      </c>
      <c r="F303">
        <v>21.91188040912667</v>
      </c>
      <c r="G303">
        <v>-1.3173652694610904E-2</v>
      </c>
    </row>
    <row r="304" spans="1:7">
      <c r="A304">
        <v>280</v>
      </c>
      <c r="B304">
        <v>6.3696190678139706E-3</v>
      </c>
      <c r="C304">
        <v>-9.6829344540222406E-3</v>
      </c>
      <c r="D304">
        <v>-0.5784694343080643</v>
      </c>
      <c r="F304">
        <v>21.99055861526357</v>
      </c>
      <c r="G304">
        <v>-1.3102119460500994E-2</v>
      </c>
    </row>
    <row r="305" spans="1:7">
      <c r="A305">
        <v>281</v>
      </c>
      <c r="B305">
        <v>-9.8446212281061462E-5</v>
      </c>
      <c r="C305">
        <v>-7.2919707346274501E-4</v>
      </c>
      <c r="D305">
        <v>-4.3563056280926188E-2</v>
      </c>
      <c r="F305">
        <v>22.069236821400469</v>
      </c>
      <c r="G305">
        <v>-1.3070077864293594E-2</v>
      </c>
    </row>
    <row r="306" spans="1:7">
      <c r="A306">
        <v>282</v>
      </c>
      <c r="B306">
        <v>9.9009627500598798E-3</v>
      </c>
      <c r="C306">
        <v>-1.0521310144600856E-2</v>
      </c>
      <c r="D306">
        <v>-0.62855494441550785</v>
      </c>
      <c r="F306">
        <v>22.147915027537373</v>
      </c>
      <c r="G306">
        <v>-1.3068181818181812E-2</v>
      </c>
    </row>
    <row r="307" spans="1:7">
      <c r="A307">
        <v>283</v>
      </c>
      <c r="B307">
        <v>-1.2642054936914825E-2</v>
      </c>
      <c r="C307">
        <v>-1.6858246086564957E-2</v>
      </c>
      <c r="D307">
        <v>-1.0071306506748527</v>
      </c>
      <c r="F307">
        <v>22.226593233674272</v>
      </c>
      <c r="G307">
        <v>-1.2830482115085418E-2</v>
      </c>
    </row>
    <row r="308" spans="1:7">
      <c r="A308">
        <v>284</v>
      </c>
      <c r="B308">
        <v>1.4056530111050467E-2</v>
      </c>
      <c r="C308">
        <v>-1.5058935884907818E-2</v>
      </c>
      <c r="D308">
        <v>-0.89963782817981131</v>
      </c>
      <c r="F308">
        <v>22.305271439811172</v>
      </c>
      <c r="G308">
        <v>-1.2785741960480324E-2</v>
      </c>
    </row>
    <row r="309" spans="1:7">
      <c r="A309">
        <v>285</v>
      </c>
      <c r="B309">
        <v>-7.5229265493124992E-3</v>
      </c>
      <c r="C309">
        <v>4.7240461014916597E-3</v>
      </c>
      <c r="D309">
        <v>0.28221984657140181</v>
      </c>
      <c r="F309">
        <v>22.383949645948071</v>
      </c>
      <c r="G309">
        <v>-1.2764260071798983E-2</v>
      </c>
    </row>
    <row r="310" spans="1:7">
      <c r="A310">
        <v>286</v>
      </c>
      <c r="B310">
        <v>-6.534317694788557E-3</v>
      </c>
      <c r="C310">
        <v>-5.3187048259541606E-3</v>
      </c>
      <c r="D310">
        <v>-0.31774543001716038</v>
      </c>
      <c r="F310">
        <v>22.462627852084971</v>
      </c>
      <c r="G310">
        <v>-1.2733887733887617E-2</v>
      </c>
    </row>
    <row r="311" spans="1:7">
      <c r="A311">
        <v>287</v>
      </c>
      <c r="B311">
        <v>4.468907844798412E-3</v>
      </c>
      <c r="C311">
        <v>-1.2980794658843864E-3</v>
      </c>
      <c r="D311">
        <v>-7.7548732554430913E-2</v>
      </c>
      <c r="F311">
        <v>22.541306058221871</v>
      </c>
      <c r="G311">
        <v>-1.2621074258878817E-2</v>
      </c>
    </row>
    <row r="312" spans="1:7">
      <c r="A312">
        <v>288</v>
      </c>
      <c r="B312">
        <v>6.0482451370589699E-3</v>
      </c>
      <c r="C312">
        <v>-2.6622779298549656E-2</v>
      </c>
      <c r="D312">
        <v>-1.5904748868916687</v>
      </c>
      <c r="F312">
        <v>22.61998426435877</v>
      </c>
      <c r="G312">
        <v>-1.2539184952978011E-2</v>
      </c>
    </row>
    <row r="313" spans="1:7">
      <c r="A313">
        <v>289</v>
      </c>
      <c r="B313">
        <v>2.7925895576032898E-3</v>
      </c>
      <c r="C313">
        <v>3.654571990376445E-2</v>
      </c>
      <c r="D313">
        <v>2.1832825595891441</v>
      </c>
      <c r="F313">
        <v>22.69866247049567</v>
      </c>
      <c r="G313">
        <v>-1.2450851900393189E-2</v>
      </c>
    </row>
    <row r="314" spans="1:7">
      <c r="A314">
        <v>290</v>
      </c>
      <c r="B314">
        <v>2.6092178104254782E-2</v>
      </c>
      <c r="C314">
        <v>3.4909534224512387E-2</v>
      </c>
      <c r="D314">
        <v>2.0855349801963357</v>
      </c>
      <c r="F314">
        <v>22.777340676632573</v>
      </c>
      <c r="G314">
        <v>-1.2324929971988974E-2</v>
      </c>
    </row>
    <row r="315" spans="1:7">
      <c r="A315">
        <v>291</v>
      </c>
      <c r="B315">
        <v>3.9046821838194523E-3</v>
      </c>
      <c r="C315">
        <v>1.9080196461050969E-3</v>
      </c>
      <c r="D315">
        <v>0.11398724741677915</v>
      </c>
      <c r="F315">
        <v>22.856018882769472</v>
      </c>
      <c r="G315">
        <v>-1.2318305001231877E-2</v>
      </c>
    </row>
    <row r="316" spans="1:7">
      <c r="A316">
        <v>292</v>
      </c>
      <c r="B316">
        <v>8.8387556082755048E-3</v>
      </c>
      <c r="C316">
        <v>1.18160455343307E-2</v>
      </c>
      <c r="D316">
        <v>0.70590389808569798</v>
      </c>
      <c r="F316">
        <v>22.934697088906372</v>
      </c>
      <c r="G316">
        <v>-1.2313674659753748E-2</v>
      </c>
    </row>
    <row r="317" spans="1:7">
      <c r="A317">
        <v>293</v>
      </c>
      <c r="B317">
        <v>9.3182943815646249E-3</v>
      </c>
      <c r="C317">
        <v>-6.6745402506989196E-3</v>
      </c>
      <c r="D317">
        <v>-0.39874456874840902</v>
      </c>
      <c r="F317">
        <v>23.013375295043272</v>
      </c>
      <c r="G317">
        <v>-1.2206572769953072E-2</v>
      </c>
    </row>
    <row r="318" spans="1:7">
      <c r="A318">
        <v>294</v>
      </c>
      <c r="B318">
        <v>2.5650822860258975E-2</v>
      </c>
      <c r="C318">
        <v>4.8414487125543207E-2</v>
      </c>
      <c r="D318">
        <v>2.8923361107948398</v>
      </c>
      <c r="F318">
        <v>23.092053501180171</v>
      </c>
      <c r="G318">
        <v>-1.2158054711246202E-2</v>
      </c>
    </row>
    <row r="319" spans="1:7">
      <c r="A319">
        <v>295</v>
      </c>
      <c r="B319">
        <v>-3.9666765202134744E-3</v>
      </c>
      <c r="C319">
        <v>-2.3868612184640491E-2</v>
      </c>
      <c r="D319">
        <v>-1.4259378346232727</v>
      </c>
      <c r="F319">
        <v>23.170731707317071</v>
      </c>
      <c r="G319">
        <v>-1.2140406439693829E-2</v>
      </c>
    </row>
    <row r="320" spans="1:7">
      <c r="A320">
        <v>296</v>
      </c>
      <c r="B320">
        <v>6.032381010795297E-4</v>
      </c>
      <c r="C320">
        <v>-1.6673858291210809E-2</v>
      </c>
      <c r="D320">
        <v>-0.9961151156448167</v>
      </c>
      <c r="F320">
        <v>23.24940991345397</v>
      </c>
      <c r="G320">
        <v>-1.209796400118035E-2</v>
      </c>
    </row>
    <row r="321" spans="1:7">
      <c r="A321">
        <v>297</v>
      </c>
      <c r="B321">
        <v>6.613650179775569E-3</v>
      </c>
      <c r="C321">
        <v>4.6017309142962612E-3</v>
      </c>
      <c r="D321">
        <v>0.27491259921987027</v>
      </c>
      <c r="F321">
        <v>23.328088119590873</v>
      </c>
      <c r="G321">
        <v>-1.2040753318925623E-2</v>
      </c>
    </row>
    <row r="322" spans="1:7">
      <c r="A322">
        <v>298</v>
      </c>
      <c r="B322">
        <v>5.7335927522706069E-3</v>
      </c>
      <c r="C322">
        <v>-4.1061479703032443E-2</v>
      </c>
      <c r="D322">
        <v>-2.4530591473536671</v>
      </c>
      <c r="F322">
        <v>23.406766325727773</v>
      </c>
      <c r="G322">
        <v>-1.1984490659146974E-2</v>
      </c>
    </row>
    <row r="323" spans="1:7">
      <c r="A323">
        <v>299</v>
      </c>
      <c r="B323">
        <v>-2.4256993018201183E-3</v>
      </c>
      <c r="C323">
        <v>-2.0654542285755372E-2</v>
      </c>
      <c r="D323">
        <v>-1.2339256708455522</v>
      </c>
      <c r="F323">
        <v>23.485444531864673</v>
      </c>
      <c r="G323">
        <v>-1.1965811965812034E-2</v>
      </c>
    </row>
    <row r="324" spans="1:7">
      <c r="A324">
        <v>300</v>
      </c>
      <c r="B324">
        <v>9.2362791110821626E-3</v>
      </c>
      <c r="C324">
        <v>-5.1385039441660625E-2</v>
      </c>
      <c r="D324">
        <v>-3.069800259297172</v>
      </c>
      <c r="F324">
        <v>23.564122738001572</v>
      </c>
      <c r="G324">
        <v>-1.1948529411764719E-2</v>
      </c>
    </row>
    <row r="325" spans="1:7">
      <c r="A325">
        <v>301</v>
      </c>
      <c r="B325">
        <v>4.7619095347963495E-3</v>
      </c>
      <c r="C325">
        <v>-1.5593710066167688E-2</v>
      </c>
      <c r="D325">
        <v>-0.93158584141741541</v>
      </c>
      <c r="F325">
        <v>23.642800944138472</v>
      </c>
      <c r="G325">
        <v>-1.1853022520742718E-2</v>
      </c>
    </row>
    <row r="326" spans="1:7">
      <c r="A326">
        <v>302</v>
      </c>
      <c r="B326">
        <v>1.4232730827654185E-2</v>
      </c>
      <c r="C326">
        <v>4.8769658918163657E-2</v>
      </c>
      <c r="D326">
        <v>2.9135544746012774</v>
      </c>
      <c r="F326">
        <v>23.721479150275371</v>
      </c>
      <c r="G326">
        <v>-1.1774842044801948E-2</v>
      </c>
    </row>
    <row r="327" spans="1:7">
      <c r="A327">
        <v>303</v>
      </c>
      <c r="B327">
        <v>1.9528530078547209E-2</v>
      </c>
      <c r="C327">
        <v>-1.7787507227622287E-2</v>
      </c>
      <c r="D327">
        <v>-1.0626457601847188</v>
      </c>
      <c r="F327">
        <v>23.800157356412271</v>
      </c>
      <c r="G327">
        <v>-1.1744966442953086E-2</v>
      </c>
    </row>
    <row r="328" spans="1:7">
      <c r="A328">
        <v>304</v>
      </c>
      <c r="B328">
        <v>-5.8860453199273454E-3</v>
      </c>
      <c r="C328">
        <v>-2.3476016361525933E-2</v>
      </c>
      <c r="D328">
        <v>-1.4024837169911484</v>
      </c>
      <c r="F328">
        <v>23.878835562549174</v>
      </c>
      <c r="G328">
        <v>-1.1723700887198873E-2</v>
      </c>
    </row>
    <row r="329" spans="1:7">
      <c r="A329">
        <v>305</v>
      </c>
      <c r="B329">
        <v>1.0957420653972745E-2</v>
      </c>
      <c r="C329">
        <v>1.0842708851747223E-2</v>
      </c>
      <c r="D329">
        <v>0.64775566597291467</v>
      </c>
      <c r="F329">
        <v>23.957513768686074</v>
      </c>
      <c r="G329">
        <v>-1.1699016219090641E-2</v>
      </c>
    </row>
    <row r="330" spans="1:7">
      <c r="A330">
        <v>306</v>
      </c>
      <c r="B330">
        <v>-1.8853332244938281E-3</v>
      </c>
      <c r="C330">
        <v>-5.8250972745423632E-3</v>
      </c>
      <c r="D330">
        <v>-0.34799788650786923</v>
      </c>
      <c r="F330">
        <v>24.036191974822973</v>
      </c>
      <c r="G330">
        <v>-1.1689691817215686E-2</v>
      </c>
    </row>
    <row r="331" spans="1:7">
      <c r="A331">
        <v>307</v>
      </c>
      <c r="B331">
        <v>9.6116473126097359E-3</v>
      </c>
      <c r="C331">
        <v>-3.795188889516429E-3</v>
      </c>
      <c r="D331">
        <v>-0.22672886824085248</v>
      </c>
      <c r="F331">
        <v>24.114870180959873</v>
      </c>
      <c r="G331">
        <v>-1.1662598318416095E-2</v>
      </c>
    </row>
    <row r="332" spans="1:7">
      <c r="A332">
        <v>308</v>
      </c>
      <c r="B332">
        <v>1.8849820812220315E-2</v>
      </c>
      <c r="C332">
        <v>6.3268576330093237E-3</v>
      </c>
      <c r="D332">
        <v>0.37797361670606594</v>
      </c>
      <c r="F332">
        <v>24.193548387096772</v>
      </c>
      <c r="G332">
        <v>-1.1652867218644669E-2</v>
      </c>
    </row>
    <row r="333" spans="1:7">
      <c r="A333">
        <v>309</v>
      </c>
      <c r="B333">
        <v>7.2523455144321352E-3</v>
      </c>
      <c r="C333">
        <v>-5.4824340100073981E-3</v>
      </c>
      <c r="D333">
        <v>-0.32752679628879244</v>
      </c>
      <c r="F333">
        <v>24.272226593233672</v>
      </c>
      <c r="G333">
        <v>-1.1635865845311399E-2</v>
      </c>
    </row>
    <row r="334" spans="1:7">
      <c r="A334">
        <v>310</v>
      </c>
      <c r="B334">
        <v>1.5859428140238718E-2</v>
      </c>
      <c r="C334">
        <v>-2.4631357964800038E-2</v>
      </c>
      <c r="D334">
        <v>-1.4715051285117979</v>
      </c>
      <c r="F334">
        <v>24.350904799370571</v>
      </c>
      <c r="G334">
        <v>-1.1497556769186512E-2</v>
      </c>
    </row>
    <row r="335" spans="1:7">
      <c r="A335">
        <v>311</v>
      </c>
      <c r="B335">
        <v>-1.2430802423485881E-2</v>
      </c>
      <c r="C335">
        <v>4.0152235824432454E-2</v>
      </c>
      <c r="D335">
        <v>2.39873989169834</v>
      </c>
      <c r="F335">
        <v>24.429583005507475</v>
      </c>
      <c r="G335">
        <v>-1.1373840167614335E-2</v>
      </c>
    </row>
    <row r="336" spans="1:7">
      <c r="A336">
        <v>312</v>
      </c>
      <c r="B336">
        <v>-8.4365652256965049E-3</v>
      </c>
      <c r="C336">
        <v>1.6845656134787314E-2</v>
      </c>
      <c r="D336">
        <v>1.006378512744212</v>
      </c>
      <c r="F336">
        <v>24.508261211644374</v>
      </c>
      <c r="G336">
        <v>-1.1355815554026094E-2</v>
      </c>
    </row>
    <row r="337" spans="1:7">
      <c r="A337">
        <v>313</v>
      </c>
      <c r="B337">
        <v>8.2693879457392048E-4</v>
      </c>
      <c r="C337">
        <v>-1.1618305701048673E-2</v>
      </c>
      <c r="D337">
        <v>-0.69409069723816885</v>
      </c>
      <c r="F337">
        <v>24.586939417781274</v>
      </c>
      <c r="G337">
        <v>-1.1306042884990264E-2</v>
      </c>
    </row>
    <row r="338" spans="1:7">
      <c r="A338">
        <v>314</v>
      </c>
      <c r="B338">
        <v>-1.1014797593908781E-2</v>
      </c>
      <c r="C338">
        <v>-1.3974242300874179E-2</v>
      </c>
      <c r="D338">
        <v>-0.83483700907554881</v>
      </c>
      <c r="F338">
        <v>24.665617623918173</v>
      </c>
      <c r="G338">
        <v>-1.1267605633802802E-2</v>
      </c>
    </row>
    <row r="339" spans="1:7">
      <c r="A339">
        <v>315</v>
      </c>
      <c r="B339">
        <v>-1.0017934633472274E-2</v>
      </c>
      <c r="C339">
        <v>1.4863749611445813E-2</v>
      </c>
      <c r="D339">
        <v>0.88797717987836966</v>
      </c>
      <c r="F339">
        <v>24.744295830055073</v>
      </c>
      <c r="G339">
        <v>-1.117708697170805E-2</v>
      </c>
    </row>
    <row r="340" spans="1:7">
      <c r="A340">
        <v>316</v>
      </c>
      <c r="B340">
        <v>-1.491788525624599E-2</v>
      </c>
      <c r="C340">
        <v>6.4007417751365554E-3</v>
      </c>
      <c r="D340">
        <v>0.38238753875661979</v>
      </c>
      <c r="F340">
        <v>24.822974036191972</v>
      </c>
      <c r="G340">
        <v>-1.1152416356877359E-2</v>
      </c>
    </row>
    <row r="341" spans="1:7">
      <c r="A341">
        <v>317</v>
      </c>
      <c r="B341">
        <v>3.4496387789207272E-2</v>
      </c>
      <c r="C341">
        <v>4.6221101000030407E-2</v>
      </c>
      <c r="D341">
        <v>2.7613007477786735</v>
      </c>
      <c r="F341">
        <v>24.901652242328872</v>
      </c>
      <c r="G341">
        <v>-1.1009174311926606E-2</v>
      </c>
    </row>
    <row r="342" spans="1:7">
      <c r="A342">
        <v>318</v>
      </c>
      <c r="B342">
        <v>1.5948067455928635E-2</v>
      </c>
      <c r="C342">
        <v>-1.6419876844935562E-2</v>
      </c>
      <c r="D342">
        <v>-0.98094197735195598</v>
      </c>
      <c r="F342">
        <v>24.980330448465775</v>
      </c>
      <c r="G342">
        <v>-1.098901098901095E-2</v>
      </c>
    </row>
    <row r="343" spans="1:7">
      <c r="A343">
        <v>319</v>
      </c>
      <c r="B343">
        <v>1.4808435922478425E-2</v>
      </c>
      <c r="C343">
        <v>-1.0067976097875398E-2</v>
      </c>
      <c r="D343">
        <v>-0.60147225674401095</v>
      </c>
      <c r="F343">
        <v>25.059008654602675</v>
      </c>
      <c r="G343">
        <v>-1.0957324106113053E-2</v>
      </c>
    </row>
    <row r="344" spans="1:7">
      <c r="A344">
        <v>320</v>
      </c>
      <c r="B344">
        <v>-2.3663790488100096E-2</v>
      </c>
      <c r="C344">
        <v>-6.8968712766058586E-3</v>
      </c>
      <c r="D344">
        <v>-0.41202687520170678</v>
      </c>
      <c r="F344">
        <v>25.137686860739574</v>
      </c>
      <c r="G344">
        <v>-1.0909090909090868E-2</v>
      </c>
    </row>
    <row r="345" spans="1:7">
      <c r="A345">
        <v>321</v>
      </c>
      <c r="B345">
        <v>-4.9005719836910308E-3</v>
      </c>
      <c r="C345">
        <v>1.722902046008095E-2</v>
      </c>
      <c r="D345">
        <v>1.029281130276068</v>
      </c>
      <c r="F345">
        <v>25.216365066876474</v>
      </c>
      <c r="G345">
        <v>-1.0905786125416483E-2</v>
      </c>
    </row>
    <row r="346" spans="1:7">
      <c r="A346">
        <v>322</v>
      </c>
      <c r="B346">
        <v>-1.1303452599171648E-2</v>
      </c>
      <c r="C346">
        <v>9.9097243761752107E-3</v>
      </c>
      <c r="D346">
        <v>0.5920181202562691</v>
      </c>
      <c r="F346">
        <v>25.295043273013373</v>
      </c>
      <c r="G346">
        <v>-1.0873377762188774E-2</v>
      </c>
    </row>
    <row r="347" spans="1:7">
      <c r="A347">
        <v>323</v>
      </c>
      <c r="B347">
        <v>6.9559640744822678E-3</v>
      </c>
      <c r="C347">
        <v>2.7651101534746279E-2</v>
      </c>
      <c r="D347">
        <v>1.6519080180445875</v>
      </c>
      <c r="F347">
        <v>25.373721479150273</v>
      </c>
      <c r="G347">
        <v>-1.0853835021707781E-2</v>
      </c>
    </row>
    <row r="348" spans="1:7">
      <c r="A348">
        <v>324</v>
      </c>
      <c r="B348">
        <v>-3.3299043766764333E-2</v>
      </c>
      <c r="C348">
        <v>1.605766445641936E-2</v>
      </c>
      <c r="D348">
        <v>0.95930300039933358</v>
      </c>
      <c r="F348">
        <v>25.452399685287173</v>
      </c>
      <c r="G348">
        <v>-1.0840108401083959E-2</v>
      </c>
    </row>
    <row r="349" spans="1:7">
      <c r="A349">
        <v>325</v>
      </c>
      <c r="B349">
        <v>-1.0451993023387869E-2</v>
      </c>
      <c r="C349">
        <v>-4.8659118087723136E-2</v>
      </c>
      <c r="D349">
        <v>-2.9069506406130889</v>
      </c>
      <c r="F349">
        <v>25.531077891424076</v>
      </c>
      <c r="G349">
        <v>-1.0831800531371338E-2</v>
      </c>
    </row>
    <row r="350" spans="1:7">
      <c r="A350">
        <v>326</v>
      </c>
      <c r="B350">
        <v>1.2308884168473672E-2</v>
      </c>
      <c r="C350">
        <v>3.4924702333321844E-3</v>
      </c>
      <c r="D350">
        <v>0.20864411401382618</v>
      </c>
      <c r="F350">
        <v>25.609756097560975</v>
      </c>
      <c r="G350">
        <v>-1.0791366906474753E-2</v>
      </c>
    </row>
    <row r="351" spans="1:7">
      <c r="A351">
        <v>327</v>
      </c>
      <c r="B351">
        <v>-1.6281088850293123E-2</v>
      </c>
      <c r="C351">
        <v>2.3786205975605778E-2</v>
      </c>
      <c r="D351">
        <v>1.4210147946760199</v>
      </c>
      <c r="F351">
        <v>25.688434303697875</v>
      </c>
      <c r="G351">
        <v>-1.0680907877169687E-2</v>
      </c>
    </row>
    <row r="352" spans="1:7">
      <c r="A352">
        <v>328</v>
      </c>
      <c r="B352">
        <v>1.6305099244984769E-3</v>
      </c>
      <c r="C352">
        <v>1.2203937850461203E-2</v>
      </c>
      <c r="D352">
        <v>0.72907702290131104</v>
      </c>
      <c r="F352">
        <v>25.767112509834774</v>
      </c>
      <c r="G352">
        <v>-1.0662824207492871E-2</v>
      </c>
    </row>
    <row r="353" spans="1:7">
      <c r="A353">
        <v>329</v>
      </c>
      <c r="B353">
        <v>-1.1108111991352414E-2</v>
      </c>
      <c r="C353">
        <v>-4.3288914138689474E-3</v>
      </c>
      <c r="D353">
        <v>-0.25861285948513302</v>
      </c>
      <c r="F353">
        <v>25.845790715971674</v>
      </c>
      <c r="G353">
        <v>-1.0649350649350575E-2</v>
      </c>
    </row>
    <row r="354" spans="1:7">
      <c r="A354">
        <v>330</v>
      </c>
      <c r="B354">
        <v>-1.842069511835493E-3</v>
      </c>
      <c r="C354">
        <v>-2.5107345111535478E-2</v>
      </c>
      <c r="D354">
        <v>-1.4999411379485428</v>
      </c>
      <c r="F354">
        <v>25.924468922108574</v>
      </c>
      <c r="G354">
        <v>-1.0501193317422386E-2</v>
      </c>
    </row>
    <row r="355" spans="1:7">
      <c r="A355">
        <v>331</v>
      </c>
      <c r="B355">
        <v>5.1923420051831828E-3</v>
      </c>
      <c r="C355">
        <v>1.142566832493138E-2</v>
      </c>
      <c r="D355">
        <v>0.68258232294127674</v>
      </c>
      <c r="F355">
        <v>26.003147128245473</v>
      </c>
      <c r="G355">
        <v>-1.0452114730189588E-2</v>
      </c>
    </row>
    <row r="356" spans="1:7">
      <c r="A356">
        <v>332</v>
      </c>
      <c r="B356">
        <v>-1.3265846581112878E-2</v>
      </c>
      <c r="C356">
        <v>-9.5561854575089977E-3</v>
      </c>
      <c r="D356">
        <v>-0.57089730618303358</v>
      </c>
      <c r="F356">
        <v>26.081825334382376</v>
      </c>
      <c r="G356">
        <v>-1.0427315477407495E-2</v>
      </c>
    </row>
    <row r="357" spans="1:7">
      <c r="A357">
        <v>333</v>
      </c>
      <c r="B357">
        <v>2.3612108315114847E-2</v>
      </c>
      <c r="C357">
        <v>-1.1170428688365156E-2</v>
      </c>
      <c r="D357">
        <v>-0.66733401894019706</v>
      </c>
      <c r="F357">
        <v>26.160503540519276</v>
      </c>
      <c r="G357">
        <v>-1.041666666666663E-2</v>
      </c>
    </row>
    <row r="358" spans="1:7">
      <c r="A358">
        <v>334</v>
      </c>
      <c r="B358">
        <v>1.948018159816009E-2</v>
      </c>
      <c r="C358">
        <v>-9.239471559786272E-4</v>
      </c>
      <c r="D358">
        <v>-5.5197646042877337E-2</v>
      </c>
      <c r="F358">
        <v>26.239181746656175</v>
      </c>
      <c r="G358">
        <v>-1.0413379615020535E-2</v>
      </c>
    </row>
    <row r="359" spans="1:7">
      <c r="A359">
        <v>335</v>
      </c>
      <c r="B359">
        <v>9.0576429283542228E-3</v>
      </c>
      <c r="C359">
        <v>-1.7633643780921218E-3</v>
      </c>
      <c r="D359">
        <v>-0.10534537841988767</v>
      </c>
      <c r="F359">
        <v>26.317859952793075</v>
      </c>
      <c r="G359">
        <v>-1.0401188707280906E-2</v>
      </c>
    </row>
    <row r="360" spans="1:7">
      <c r="A360">
        <v>336</v>
      </c>
      <c r="B360">
        <v>6.8896801489008361E-4</v>
      </c>
      <c r="C360">
        <v>4.5814261189320478E-3</v>
      </c>
      <c r="D360">
        <v>0.2736995678249094</v>
      </c>
      <c r="F360">
        <v>26.396538158929975</v>
      </c>
      <c r="G360">
        <v>-1.0364683301343547E-2</v>
      </c>
    </row>
    <row r="361" spans="1:7">
      <c r="A361">
        <v>337</v>
      </c>
      <c r="B361">
        <v>3.0145470231037624E-4</v>
      </c>
      <c r="C361">
        <v>6.1597649035014651E-4</v>
      </c>
      <c r="D361">
        <v>3.6799130843222956E-2</v>
      </c>
      <c r="F361">
        <v>26.475216365066874</v>
      </c>
      <c r="G361">
        <v>-1.0318664643399145E-2</v>
      </c>
    </row>
    <row r="362" spans="1:7">
      <c r="A362">
        <v>338</v>
      </c>
      <c r="B362">
        <v>-1.9824315295929731E-2</v>
      </c>
      <c r="C362">
        <v>-5.8740087264165554E-3</v>
      </c>
      <c r="D362">
        <v>-0.35091991185371846</v>
      </c>
      <c r="F362">
        <v>26.553894571203774</v>
      </c>
      <c r="G362">
        <v>-1.0256410256410331E-2</v>
      </c>
    </row>
    <row r="363" spans="1:7">
      <c r="A363">
        <v>339</v>
      </c>
      <c r="B363">
        <v>2.9323869291970402E-2</v>
      </c>
      <c r="C363">
        <v>-5.8823710806233526E-4</v>
      </c>
      <c r="D363">
        <v>-3.5141948833339612E-2</v>
      </c>
      <c r="F363">
        <v>26.632572777340677</v>
      </c>
      <c r="G363">
        <v>-1.024713682941536E-2</v>
      </c>
    </row>
    <row r="364" spans="1:7">
      <c r="A364">
        <v>340</v>
      </c>
      <c r="B364">
        <v>-1.1637556304058572E-2</v>
      </c>
      <c r="C364">
        <v>-1.3900078104543556E-2</v>
      </c>
      <c r="D364">
        <v>-0.8304063562707612</v>
      </c>
      <c r="F364">
        <v>26.711250983477576</v>
      </c>
      <c r="G364">
        <v>-1.0204081632653073E-2</v>
      </c>
    </row>
    <row r="365" spans="1:7">
      <c r="A365">
        <v>341</v>
      </c>
      <c r="B365">
        <v>-1.1892506728041652E-2</v>
      </c>
      <c r="C365">
        <v>7.4322034274171278E-3</v>
      </c>
      <c r="D365">
        <v>0.44400822217014335</v>
      </c>
      <c r="F365">
        <v>26.789929189614476</v>
      </c>
      <c r="G365">
        <v>-1.016566265060237E-2</v>
      </c>
    </row>
    <row r="366" spans="1:7">
      <c r="A366">
        <v>342</v>
      </c>
      <c r="B366">
        <v>-4.8029243331251619E-4</v>
      </c>
      <c r="C366">
        <v>4.2859785761377982E-3</v>
      </c>
      <c r="D366">
        <v>0.25604919811938037</v>
      </c>
      <c r="F366">
        <v>26.868607395751376</v>
      </c>
      <c r="G366">
        <v>-1.0152284263959532E-2</v>
      </c>
    </row>
    <row r="367" spans="1:7">
      <c r="A367">
        <v>343</v>
      </c>
      <c r="B367">
        <v>-2.1538523960399122E-3</v>
      </c>
      <c r="C367">
        <v>-1.8670347516279183E-2</v>
      </c>
      <c r="D367">
        <v>-1.1153876355726682</v>
      </c>
      <c r="F367">
        <v>26.947285601888275</v>
      </c>
      <c r="G367">
        <v>-1.0141987829614618E-2</v>
      </c>
    </row>
    <row r="368" spans="1:7">
      <c r="A368">
        <v>344</v>
      </c>
      <c r="B368">
        <v>-2.4603119327215841E-2</v>
      </c>
      <c r="C368">
        <v>-2.4584041989999614E-2</v>
      </c>
      <c r="D368">
        <v>-1.4686784187672983</v>
      </c>
      <c r="F368">
        <v>27.025963808025175</v>
      </c>
      <c r="G368">
        <v>-1.013904982618774E-2</v>
      </c>
    </row>
    <row r="369" spans="1:7">
      <c r="A369">
        <v>345</v>
      </c>
      <c r="B369">
        <v>1.3047442950305751E-3</v>
      </c>
      <c r="C369">
        <v>-5.265748367843737E-5</v>
      </c>
      <c r="D369">
        <v>-3.1458175143278554E-3</v>
      </c>
      <c r="F369">
        <v>27.104642014162074</v>
      </c>
      <c r="G369">
        <v>-1.0124101894186888E-2</v>
      </c>
    </row>
    <row r="370" spans="1:7">
      <c r="A370">
        <v>346</v>
      </c>
      <c r="B370">
        <v>2.577403784464972E-3</v>
      </c>
      <c r="C370">
        <v>5.8401046330434627E-3</v>
      </c>
      <c r="D370">
        <v>0.34889444304492012</v>
      </c>
      <c r="F370">
        <v>27.183320220298977</v>
      </c>
      <c r="G370">
        <v>-1.0064701653486718E-2</v>
      </c>
    </row>
    <row r="371" spans="1:7">
      <c r="A371">
        <v>347</v>
      </c>
      <c r="B371">
        <v>9.9476039272707491E-3</v>
      </c>
      <c r="C371">
        <v>8.4836005305091548E-3</v>
      </c>
      <c r="D371">
        <v>0.5068198719181326</v>
      </c>
      <c r="F371">
        <v>27.261998426435877</v>
      </c>
      <c r="G371">
        <v>-9.9649878804202174E-3</v>
      </c>
    </row>
    <row r="372" spans="1:7">
      <c r="A372">
        <v>348</v>
      </c>
      <c r="B372">
        <v>-1.6077199588746795E-2</v>
      </c>
      <c r="C372">
        <v>-2.9535400124896159E-2</v>
      </c>
      <c r="D372">
        <v>-1.7644781428024494</v>
      </c>
      <c r="F372">
        <v>27.340676632572777</v>
      </c>
      <c r="G372">
        <v>-9.8911968348168733E-3</v>
      </c>
    </row>
    <row r="373" spans="1:7">
      <c r="A373">
        <v>349</v>
      </c>
      <c r="B373">
        <v>-1.9330569799611313E-2</v>
      </c>
      <c r="C373">
        <v>6.0106908894196065E-3</v>
      </c>
      <c r="D373">
        <v>0.35908545855733515</v>
      </c>
      <c r="F373">
        <v>27.419354838709676</v>
      </c>
      <c r="G373">
        <v>-9.8097502972651629E-3</v>
      </c>
    </row>
    <row r="374" spans="1:7">
      <c r="A374">
        <v>350</v>
      </c>
      <c r="B374">
        <v>1.0288444964317882E-2</v>
      </c>
      <c r="C374">
        <v>5.9133597936804911E-3</v>
      </c>
      <c r="D374">
        <v>0.35327078903125958</v>
      </c>
      <c r="F374">
        <v>27.498033044846576</v>
      </c>
      <c r="G374">
        <v>-9.8070230939575342E-3</v>
      </c>
    </row>
    <row r="375" spans="1:7">
      <c r="A375">
        <v>351</v>
      </c>
      <c r="B375">
        <v>-1.0147241915850305E-2</v>
      </c>
      <c r="C375">
        <v>6.0021774359768874E-4</v>
      </c>
      <c r="D375">
        <v>3.5857685523874382E-2</v>
      </c>
      <c r="F375">
        <v>27.576711250983475</v>
      </c>
      <c r="G375">
        <v>-9.8039215686275272E-3</v>
      </c>
    </row>
    <row r="376" spans="1:7">
      <c r="A376">
        <v>352</v>
      </c>
      <c r="B376">
        <v>1.4608326170407959E-3</v>
      </c>
      <c r="C376">
        <v>-4.4984996887298609E-3</v>
      </c>
      <c r="D376">
        <v>-0.26874544927788985</v>
      </c>
      <c r="F376">
        <v>27.655389457120375</v>
      </c>
      <c r="G376">
        <v>-9.7861544037695092E-3</v>
      </c>
    </row>
    <row r="377" spans="1:7">
      <c r="A377">
        <v>353</v>
      </c>
      <c r="B377">
        <v>5.2022263669704418E-3</v>
      </c>
      <c r="C377">
        <v>-1.2838882315523447E-2</v>
      </c>
      <c r="D377">
        <v>-0.76700932196474425</v>
      </c>
      <c r="F377">
        <v>27.734067663257278</v>
      </c>
      <c r="G377">
        <v>-9.7460887407028185E-3</v>
      </c>
    </row>
    <row r="378" spans="1:7">
      <c r="A378">
        <v>354</v>
      </c>
      <c r="B378">
        <v>7.1370553230999754E-3</v>
      </c>
      <c r="C378">
        <v>-2.0875703705650981E-3</v>
      </c>
      <c r="D378">
        <v>-0.12471381037154905</v>
      </c>
      <c r="F378">
        <v>27.812745869394178</v>
      </c>
      <c r="G378">
        <v>-9.7316425833087195E-3</v>
      </c>
    </row>
    <row r="379" spans="1:7">
      <c r="A379">
        <v>355</v>
      </c>
      <c r="B379">
        <v>9.7888537571275691E-3</v>
      </c>
      <c r="C379">
        <v>8.9354260782632533E-3</v>
      </c>
      <c r="D379">
        <v>0.5338124401582981</v>
      </c>
      <c r="F379">
        <v>27.891424075531077</v>
      </c>
      <c r="G379">
        <v>-9.7188476223533105E-3</v>
      </c>
    </row>
    <row r="380" spans="1:7">
      <c r="A380">
        <v>356</v>
      </c>
      <c r="B380">
        <v>-1.024602490516161E-2</v>
      </c>
      <c r="C380">
        <v>-3.5526763935397002E-3</v>
      </c>
      <c r="D380">
        <v>-0.2122408979848914</v>
      </c>
      <c r="F380">
        <v>27.970102281667977</v>
      </c>
      <c r="G380">
        <v>-9.7170620177194911E-3</v>
      </c>
    </row>
    <row r="381" spans="1:7">
      <c r="A381">
        <v>357</v>
      </c>
      <c r="B381">
        <v>6.5226588205225073E-3</v>
      </c>
      <c r="C381">
        <v>-6.9283383337069944E-3</v>
      </c>
      <c r="D381">
        <v>-0.41390675271270988</v>
      </c>
      <c r="F381">
        <v>28.048780487804876</v>
      </c>
      <c r="G381">
        <v>-9.7156398104266684E-3</v>
      </c>
    </row>
    <row r="382" spans="1:7">
      <c r="A382">
        <v>358</v>
      </c>
      <c r="B382">
        <v>-2.3197871030348699E-3</v>
      </c>
      <c r="C382">
        <v>2.1169884820653679E-3</v>
      </c>
      <c r="D382">
        <v>0.12647128155952178</v>
      </c>
      <c r="F382">
        <v>28.127458693941776</v>
      </c>
      <c r="G382">
        <v>-9.7087378640776656E-3</v>
      </c>
    </row>
    <row r="383" spans="1:7">
      <c r="A383">
        <v>359</v>
      </c>
      <c r="B383">
        <v>3.4220919783376691E-3</v>
      </c>
      <c r="C383">
        <v>2.280059272509647E-2</v>
      </c>
      <c r="D383">
        <v>1.3621331465376485</v>
      </c>
      <c r="F383">
        <v>28.206136900078675</v>
      </c>
      <c r="G383">
        <v>-9.6663548487683215E-3</v>
      </c>
    </row>
    <row r="384" spans="1:7">
      <c r="A384">
        <v>360</v>
      </c>
      <c r="B384">
        <v>1.0291282850223533E-2</v>
      </c>
      <c r="C384">
        <v>-3.7977763567172036E-3</v>
      </c>
      <c r="D384">
        <v>-0.22688344645214059</v>
      </c>
      <c r="F384">
        <v>28.284815106215575</v>
      </c>
      <c r="G384">
        <v>-9.603469640644402E-3</v>
      </c>
    </row>
    <row r="385" spans="1:7">
      <c r="A385">
        <v>361</v>
      </c>
      <c r="B385">
        <v>-3.2132082810233231E-3</v>
      </c>
      <c r="C385">
        <v>-1.7102818807012712E-2</v>
      </c>
      <c r="D385">
        <v>-1.0217417010662793</v>
      </c>
      <c r="F385">
        <v>28.363493312352478</v>
      </c>
      <c r="G385">
        <v>-9.573810994441101E-3</v>
      </c>
    </row>
    <row r="386" spans="1:7">
      <c r="A386">
        <v>362</v>
      </c>
      <c r="B386">
        <v>1.3518687124567828E-3</v>
      </c>
      <c r="C386">
        <v>-1.1907643795510108E-4</v>
      </c>
      <c r="D386">
        <v>-7.1137608160399537E-3</v>
      </c>
      <c r="F386">
        <v>28.442171518489378</v>
      </c>
      <c r="G386">
        <v>-9.5642933049946421E-3</v>
      </c>
    </row>
    <row r="387" spans="1:7">
      <c r="A387">
        <v>363</v>
      </c>
      <c r="B387">
        <v>2.1852198637750404E-2</v>
      </c>
      <c r="C387">
        <v>2.1896461023411855E-2</v>
      </c>
      <c r="D387">
        <v>1.3081192981018337</v>
      </c>
      <c r="F387">
        <v>28.520849724626277</v>
      </c>
      <c r="G387">
        <v>-9.5470241722526161E-3</v>
      </c>
    </row>
    <row r="388" spans="1:7">
      <c r="A388">
        <v>364</v>
      </c>
      <c r="B388">
        <v>2.127920853609172E-2</v>
      </c>
      <c r="C388">
        <v>5.9119308609413557E-2</v>
      </c>
      <c r="D388">
        <v>3.5318542297645492</v>
      </c>
      <c r="F388">
        <v>28.599527930763177</v>
      </c>
      <c r="G388">
        <v>-9.5063985374772564E-3</v>
      </c>
    </row>
    <row r="389" spans="1:7">
      <c r="A389">
        <v>365</v>
      </c>
      <c r="B389">
        <v>1.5427968182480493E-2</v>
      </c>
      <c r="C389">
        <v>1.1457589752327909E-2</v>
      </c>
      <c r="D389">
        <v>0.68448934504661652</v>
      </c>
      <c r="F389">
        <v>28.678206136900076</v>
      </c>
      <c r="G389">
        <v>-9.4207955338451166E-3</v>
      </c>
    </row>
    <row r="390" spans="1:7">
      <c r="A390">
        <v>366</v>
      </c>
      <c r="B390">
        <v>-1.0126979358759008E-2</v>
      </c>
      <c r="C390">
        <v>-3.5513347616717809E-2</v>
      </c>
      <c r="D390">
        <v>-2.1216074738267778</v>
      </c>
      <c r="F390">
        <v>28.756884343036976</v>
      </c>
      <c r="G390">
        <v>-9.2769440654841828E-3</v>
      </c>
    </row>
    <row r="391" spans="1:7">
      <c r="A391">
        <v>367</v>
      </c>
      <c r="B391">
        <v>8.3249014872406584E-3</v>
      </c>
      <c r="C391">
        <v>1.5352223375701708E-3</v>
      </c>
      <c r="D391">
        <v>9.1715915394058808E-2</v>
      </c>
      <c r="F391">
        <v>28.835562549173876</v>
      </c>
      <c r="G391">
        <v>-9.2687950566425759E-3</v>
      </c>
    </row>
    <row r="392" spans="1:7">
      <c r="A392">
        <v>368</v>
      </c>
      <c r="B392">
        <v>1.0074556867164868E-3</v>
      </c>
      <c r="C392">
        <v>8.7170175709821648E-3</v>
      </c>
      <c r="D392">
        <v>0.52076446939541865</v>
      </c>
      <c r="F392">
        <v>28.914240755310779</v>
      </c>
      <c r="G392">
        <v>-9.2177379172894147E-3</v>
      </c>
    </row>
    <row r="393" spans="1:7">
      <c r="A393">
        <v>369</v>
      </c>
      <c r="B393">
        <v>-6.8249893039139713E-3</v>
      </c>
      <c r="C393">
        <v>1.6881116525616541E-2</v>
      </c>
      <c r="D393">
        <v>1.0084969565197768</v>
      </c>
      <c r="F393">
        <v>28.992918961447678</v>
      </c>
      <c r="G393">
        <v>-9.1797453360972225E-3</v>
      </c>
    </row>
    <row r="394" spans="1:7">
      <c r="A394">
        <v>370</v>
      </c>
      <c r="B394">
        <v>-1.5736132203265304E-2</v>
      </c>
      <c r="C394">
        <v>2.0435380323566062E-2</v>
      </c>
      <c r="D394">
        <v>1.2208326878359612</v>
      </c>
      <c r="F394">
        <v>29.071597167584578</v>
      </c>
      <c r="G394">
        <v>-9.1292134831461036E-3</v>
      </c>
    </row>
    <row r="395" spans="1:7">
      <c r="A395">
        <v>371</v>
      </c>
      <c r="B395">
        <v>2.5162604439799729E-2</v>
      </c>
      <c r="C395">
        <v>1.5933285971159117E-2</v>
      </c>
      <c r="D395">
        <v>0.95187248929237267</v>
      </c>
      <c r="F395">
        <v>29.150275373721477</v>
      </c>
      <c r="G395">
        <v>-9.0634441087614759E-3</v>
      </c>
    </row>
    <row r="396" spans="1:7">
      <c r="A396">
        <v>372</v>
      </c>
      <c r="B396">
        <v>1.154107839491471E-2</v>
      </c>
      <c r="C396">
        <v>8.1645838650005031E-3</v>
      </c>
      <c r="D396">
        <v>0.48776145621699385</v>
      </c>
      <c r="F396">
        <v>29.228953579858377</v>
      </c>
      <c r="G396">
        <v>-9.0019569471624372E-3</v>
      </c>
    </row>
    <row r="397" spans="1:7">
      <c r="A397">
        <v>373</v>
      </c>
      <c r="B397">
        <v>1.8704236106776097E-2</v>
      </c>
      <c r="C397">
        <v>-2.1936458881514877E-2</v>
      </c>
      <c r="D397">
        <v>-1.3105088152941944</v>
      </c>
      <c r="F397">
        <v>29.307631785995277</v>
      </c>
      <c r="G397">
        <v>-8.9995814148179365E-3</v>
      </c>
    </row>
    <row r="398" spans="1:7">
      <c r="A398">
        <v>374</v>
      </c>
      <c r="B398">
        <v>-3.4081707840944941E-2</v>
      </c>
      <c r="C398">
        <v>1.5536075825327622E-2</v>
      </c>
      <c r="D398">
        <v>0.9281427068125252</v>
      </c>
      <c r="F398">
        <v>29.386309992132176</v>
      </c>
      <c r="G398">
        <v>-8.9029293509478302E-3</v>
      </c>
    </row>
    <row r="399" spans="1:7">
      <c r="A399">
        <v>375</v>
      </c>
      <c r="B399">
        <v>-8.9906295150111986E-3</v>
      </c>
      <c r="C399">
        <v>7.6216872120662797E-4</v>
      </c>
      <c r="D399">
        <v>4.5532819735297797E-2</v>
      </c>
      <c r="F399">
        <v>29.464988198269079</v>
      </c>
      <c r="G399">
        <v>-8.8435374149659074E-3</v>
      </c>
    </row>
    <row r="400" spans="1:7">
      <c r="A400">
        <v>376</v>
      </c>
      <c r="B400">
        <v>-3.5173412709081885E-3</v>
      </c>
      <c r="C400">
        <v>1.5518320942718097E-2</v>
      </c>
      <c r="D400">
        <v>0.92708201008385205</v>
      </c>
      <c r="F400">
        <v>29.543666404405979</v>
      </c>
      <c r="G400">
        <v>-8.8257866462010393E-3</v>
      </c>
    </row>
    <row r="401" spans="1:7">
      <c r="A401">
        <v>377</v>
      </c>
      <c r="B401">
        <v>-9.1940796998209815E-3</v>
      </c>
      <c r="C401">
        <v>-6.4761228074114077E-3</v>
      </c>
      <c r="D401">
        <v>-0.38689088671427102</v>
      </c>
      <c r="F401">
        <v>29.622344610542878</v>
      </c>
      <c r="G401">
        <v>-8.7719298245613198E-3</v>
      </c>
    </row>
    <row r="402" spans="1:7">
      <c r="A402">
        <v>378</v>
      </c>
      <c r="B402">
        <v>1.0299284296512175E-2</v>
      </c>
      <c r="C402">
        <v>-8.1248460263987424E-3</v>
      </c>
      <c r="D402">
        <v>-0.48538747288314643</v>
      </c>
      <c r="F402">
        <v>29.701022816679778</v>
      </c>
      <c r="G402">
        <v>-8.718395815169977E-3</v>
      </c>
    </row>
    <row r="403" spans="1:7">
      <c r="A403">
        <v>379</v>
      </c>
      <c r="B403">
        <v>3.0711807269763254E-2</v>
      </c>
      <c r="C403">
        <v>-2.6587595721970843E-2</v>
      </c>
      <c r="D403">
        <v>-1.5883729803118896</v>
      </c>
      <c r="F403">
        <v>29.779701022816678</v>
      </c>
      <c r="G403">
        <v>-8.6714152988541793E-3</v>
      </c>
    </row>
    <row r="404" spans="1:7">
      <c r="A404">
        <v>380</v>
      </c>
      <c r="B404">
        <v>1.0703293967604796E-2</v>
      </c>
      <c r="C404">
        <v>2.9943007471425788E-2</v>
      </c>
      <c r="D404">
        <v>1.7888290657882868</v>
      </c>
      <c r="F404">
        <v>29.858379228953577</v>
      </c>
      <c r="G404">
        <v>-8.6625086625086167E-3</v>
      </c>
    </row>
    <row r="405" spans="1:7">
      <c r="A405">
        <v>381</v>
      </c>
      <c r="B405">
        <v>-2.9628797539477069E-2</v>
      </c>
      <c r="C405">
        <v>1.1532615090294972E-2</v>
      </c>
      <c r="D405">
        <v>0.68897144342481531</v>
      </c>
      <c r="F405">
        <v>29.937057435090477</v>
      </c>
      <c r="G405">
        <v>-8.6580086580085869E-3</v>
      </c>
    </row>
    <row r="406" spans="1:7">
      <c r="A406">
        <v>382</v>
      </c>
      <c r="B406">
        <v>-2.1972283633151478E-4</v>
      </c>
      <c r="C406">
        <v>2.1972283633151478E-4</v>
      </c>
      <c r="D406">
        <v>1.3126490263956797E-2</v>
      </c>
      <c r="F406">
        <v>30.01573564122738</v>
      </c>
      <c r="G406">
        <v>-8.6335218815125625E-3</v>
      </c>
    </row>
    <row r="407" spans="1:7">
      <c r="A407">
        <v>383</v>
      </c>
      <c r="B407">
        <v>3.134683541351946E-3</v>
      </c>
      <c r="C407">
        <v>-1.7549538171207756E-2</v>
      </c>
      <c r="D407">
        <v>-1.0484292201368044</v>
      </c>
      <c r="F407">
        <v>30.094413847364279</v>
      </c>
      <c r="G407">
        <v>-8.5969738651994199E-3</v>
      </c>
    </row>
    <row r="408" spans="1:7">
      <c r="A408">
        <v>384</v>
      </c>
      <c r="B408">
        <v>-2.4416519270100162E-2</v>
      </c>
      <c r="C408">
        <v>2.7602793779904072E-2</v>
      </c>
      <c r="D408">
        <v>1.6490220582408777</v>
      </c>
      <c r="F408">
        <v>30.173092053501179</v>
      </c>
      <c r="G408">
        <v>-8.5763293310463506E-3</v>
      </c>
    </row>
    <row r="409" spans="1:7">
      <c r="A409">
        <v>385</v>
      </c>
      <c r="B409">
        <v>-1.1823208603765694E-2</v>
      </c>
      <c r="C409">
        <v>1.4526575524385037E-2</v>
      </c>
      <c r="D409">
        <v>0.86783401931774395</v>
      </c>
      <c r="F409">
        <v>30.251770259638079</v>
      </c>
      <c r="G409">
        <v>-8.5324232081911422E-3</v>
      </c>
    </row>
    <row r="410" spans="1:7">
      <c r="A410">
        <v>386</v>
      </c>
      <c r="B410">
        <v>8.1389969849053993E-3</v>
      </c>
      <c r="C410">
        <v>1.0129271283362818E-2</v>
      </c>
      <c r="D410">
        <v>0.60513410031458126</v>
      </c>
      <c r="F410">
        <v>30.330448465774978</v>
      </c>
      <c r="G410">
        <v>-8.5171434811094349E-3</v>
      </c>
    </row>
    <row r="411" spans="1:7">
      <c r="A411">
        <v>387</v>
      </c>
      <c r="B411">
        <v>-8.3193700568886721E-3</v>
      </c>
      <c r="C411">
        <v>1.4868488444797842E-2</v>
      </c>
      <c r="D411">
        <v>0.88826028313197991</v>
      </c>
      <c r="F411">
        <v>30.409126671911878</v>
      </c>
      <c r="G411">
        <v>-8.4919472913616012E-3</v>
      </c>
    </row>
    <row r="412" spans="1:7">
      <c r="A412">
        <v>388</v>
      </c>
      <c r="B412">
        <v>2.3591593329628489E-2</v>
      </c>
      <c r="C412">
        <v>2.6395182655560592E-2</v>
      </c>
      <c r="D412">
        <v>1.5768780065300951</v>
      </c>
      <c r="F412">
        <v>30.487804878048777</v>
      </c>
      <c r="G412">
        <v>-8.4768211920529524E-3</v>
      </c>
    </row>
    <row r="413" spans="1:7">
      <c r="A413">
        <v>389</v>
      </c>
      <c r="B413">
        <v>-7.6784788336372034E-3</v>
      </c>
      <c r="C413">
        <v>2.9018295149142392E-2</v>
      </c>
      <c r="D413">
        <v>1.7335857078466486</v>
      </c>
      <c r="F413">
        <v>30.56648308418568</v>
      </c>
      <c r="G413">
        <v>-8.4322298563398457E-3</v>
      </c>
    </row>
    <row r="414" spans="1:7">
      <c r="A414">
        <v>390</v>
      </c>
      <c r="B414">
        <v>-1.3327520182743899E-2</v>
      </c>
      <c r="C414">
        <v>1.1440219023401796E-2</v>
      </c>
      <c r="D414">
        <v>0.68345159809262013</v>
      </c>
      <c r="F414">
        <v>30.64516129032258</v>
      </c>
      <c r="G414">
        <v>-8.3882564409826221E-3</v>
      </c>
    </row>
    <row r="415" spans="1:7">
      <c r="A415">
        <v>391</v>
      </c>
      <c r="B415">
        <v>4.1584216941095032E-3</v>
      </c>
      <c r="C415">
        <v>-3.3489235829384668E-3</v>
      </c>
      <c r="D415">
        <v>-0.20006847508490849</v>
      </c>
      <c r="F415">
        <v>30.72383949645948</v>
      </c>
      <c r="G415">
        <v>-8.3745717548534548E-3</v>
      </c>
    </row>
    <row r="416" spans="1:7">
      <c r="A416">
        <v>392</v>
      </c>
      <c r="B416">
        <v>1.0150522924871473E-2</v>
      </c>
      <c r="C416">
        <v>-1.3646086248345367E-2</v>
      </c>
      <c r="D416">
        <v>-0.81523259607735321</v>
      </c>
      <c r="F416">
        <v>30.802517702596379</v>
      </c>
      <c r="G416">
        <v>-8.2763584023030079E-3</v>
      </c>
    </row>
    <row r="417" spans="1:7">
      <c r="A417">
        <v>393</v>
      </c>
      <c r="B417">
        <v>3.1440889187326956E-3</v>
      </c>
      <c r="C417">
        <v>-1.1146222821106727E-2</v>
      </c>
      <c r="D417">
        <v>-0.66588793310677463</v>
      </c>
      <c r="F417">
        <v>30.881195908733279</v>
      </c>
      <c r="G417">
        <v>-8.2284607938045706E-3</v>
      </c>
    </row>
    <row r="418" spans="1:7">
      <c r="A418">
        <v>394</v>
      </c>
      <c r="B418">
        <v>-3.2929766764228124E-2</v>
      </c>
      <c r="C418">
        <v>-2.4162788567763743E-2</v>
      </c>
      <c r="D418">
        <v>-1.4435122638151807</v>
      </c>
      <c r="F418">
        <v>30.959874114870178</v>
      </c>
      <c r="G418">
        <v>-8.2163642588155561E-3</v>
      </c>
    </row>
    <row r="419" spans="1:7">
      <c r="A419">
        <v>395</v>
      </c>
      <c r="B419">
        <v>2.8945991793537022E-2</v>
      </c>
      <c r="C419">
        <v>7.0102354081303352E-3</v>
      </c>
      <c r="D419">
        <v>0.41879937638357195</v>
      </c>
      <c r="F419">
        <v>31.038552321007078</v>
      </c>
      <c r="G419">
        <v>-8.1944051992087763E-3</v>
      </c>
    </row>
    <row r="420" spans="1:7">
      <c r="A420">
        <v>396</v>
      </c>
      <c r="B420">
        <v>-2.9619423216829619E-3</v>
      </c>
      <c r="C420">
        <v>-2.3914325426795661E-2</v>
      </c>
      <c r="D420">
        <v>-1.4286687953103923</v>
      </c>
      <c r="F420">
        <v>31.117230527143981</v>
      </c>
      <c r="G420">
        <v>-8.1917475728155997E-3</v>
      </c>
    </row>
    <row r="421" spans="1:7">
      <c r="A421">
        <v>397</v>
      </c>
      <c r="B421">
        <v>-2.7614280559419918E-2</v>
      </c>
      <c r="C421">
        <v>-9.4950944405801929E-3</v>
      </c>
      <c r="D421">
        <v>-0.56724765987261894</v>
      </c>
      <c r="F421">
        <v>31.195908733280881</v>
      </c>
      <c r="G421">
        <v>-8.1206496519720117E-3</v>
      </c>
    </row>
    <row r="422" spans="1:7">
      <c r="A422">
        <v>398</v>
      </c>
      <c r="B422">
        <v>-5.1390308238471315E-2</v>
      </c>
      <c r="C422">
        <v>-1.0880754032590957E-2</v>
      </c>
      <c r="D422">
        <v>-0.65002852802163802</v>
      </c>
      <c r="F422">
        <v>31.27458693941778</v>
      </c>
      <c r="G422">
        <v>-8.1001472754049786E-3</v>
      </c>
    </row>
    <row r="423" spans="1:7">
      <c r="A423">
        <v>399</v>
      </c>
      <c r="B423">
        <v>-1.8671619020714469E-2</v>
      </c>
      <c r="C423">
        <v>-2.6145113848423558E-3</v>
      </c>
      <c r="D423">
        <v>-0.15619386137159094</v>
      </c>
      <c r="F423">
        <v>31.35326514555468</v>
      </c>
      <c r="G423">
        <v>-8.0691642651297135E-3</v>
      </c>
    </row>
    <row r="424" spans="1:7">
      <c r="A424">
        <v>400</v>
      </c>
      <c r="B424">
        <v>-5.0298372002788713E-3</v>
      </c>
      <c r="C424">
        <v>-2.0941354419101235E-2</v>
      </c>
      <c r="D424">
        <v>-1.2510601514430484</v>
      </c>
      <c r="F424">
        <v>31.431943351691579</v>
      </c>
      <c r="G424">
        <v>-8.04953560371513E-3</v>
      </c>
    </row>
    <row r="425" spans="1:7">
      <c r="A425">
        <v>401</v>
      </c>
      <c r="B425">
        <v>-7.8325401867983865E-3</v>
      </c>
      <c r="C425">
        <v>2.190179075687337E-3</v>
      </c>
      <c r="D425">
        <v>0.13084377023949884</v>
      </c>
      <c r="F425">
        <v>31.510621557828479</v>
      </c>
      <c r="G425">
        <v>-8.0021339023740312E-3</v>
      </c>
    </row>
    <row r="426" spans="1:7">
      <c r="A426">
        <v>402</v>
      </c>
      <c r="B426">
        <v>1.6780847023689021E-2</v>
      </c>
      <c r="C426">
        <v>-1.2640511438594387E-2</v>
      </c>
      <c r="D426">
        <v>-0.75515842185742388</v>
      </c>
      <c r="F426">
        <v>31.589299763965379</v>
      </c>
      <c r="G426">
        <v>-7.9982706441850127E-3</v>
      </c>
    </row>
    <row r="427" spans="1:7">
      <c r="A427">
        <v>403</v>
      </c>
      <c r="B427">
        <v>-1.0348088201189279E-2</v>
      </c>
      <c r="C427">
        <v>2.3498175570042662E-3</v>
      </c>
      <c r="D427">
        <v>0.14038075331210886</v>
      </c>
      <c r="F427">
        <v>31.667977970102282</v>
      </c>
      <c r="G427">
        <v>-7.9612322602976571E-3</v>
      </c>
    </row>
    <row r="428" spans="1:7">
      <c r="A428">
        <v>404</v>
      </c>
      <c r="B428">
        <v>6.1639844296413225E-3</v>
      </c>
      <c r="C428">
        <v>2.4355062128612114E-2</v>
      </c>
      <c r="D428">
        <v>1.4549989033772355</v>
      </c>
      <c r="F428">
        <v>31.746656176239181</v>
      </c>
      <c r="G428">
        <v>-7.91700791700789E-3</v>
      </c>
    </row>
    <row r="429" spans="1:7">
      <c r="A429">
        <v>405</v>
      </c>
      <c r="B429">
        <v>-8.7513643878738834E-3</v>
      </c>
      <c r="C429">
        <v>1.3001923671990101E-2</v>
      </c>
      <c r="D429">
        <v>0.77674959663993903</v>
      </c>
      <c r="F429">
        <v>31.825334382376081</v>
      </c>
      <c r="G429">
        <v>-7.9016681299386438E-3</v>
      </c>
    </row>
    <row r="430" spans="1:7">
      <c r="A430">
        <v>406</v>
      </c>
      <c r="B430">
        <v>-1.1945773126050422E-2</v>
      </c>
      <c r="C430">
        <v>7.713204625270734E-3</v>
      </c>
      <c r="D430">
        <v>0.46079555092199104</v>
      </c>
      <c r="F430">
        <v>31.90401258851298</v>
      </c>
      <c r="G430">
        <v>-7.8559738134207358E-3</v>
      </c>
    </row>
    <row r="431" spans="1:7">
      <c r="A431">
        <v>407</v>
      </c>
      <c r="B431">
        <v>7.2743108306060284E-3</v>
      </c>
      <c r="C431">
        <v>3.4498722355748142E-2</v>
      </c>
      <c r="D431">
        <v>2.0609926154349618</v>
      </c>
      <c r="F431">
        <v>31.98269079464988</v>
      </c>
      <c r="G431">
        <v>-7.8328981723236879E-3</v>
      </c>
    </row>
    <row r="432" spans="1:7">
      <c r="A432">
        <v>408</v>
      </c>
      <c r="B432">
        <v>3.9360284605570285E-3</v>
      </c>
      <c r="C432">
        <v>1.7154018932807814E-2</v>
      </c>
      <c r="D432">
        <v>1.0248004543756017</v>
      </c>
      <c r="F432">
        <v>32.061369000786783</v>
      </c>
      <c r="G432">
        <v>-7.7104304990361916E-3</v>
      </c>
    </row>
    <row r="433" spans="1:7">
      <c r="A433">
        <v>409</v>
      </c>
      <c r="B433">
        <v>1.2481188167634629E-2</v>
      </c>
      <c r="C433">
        <v>1.9051444440529784E-2</v>
      </c>
      <c r="D433">
        <v>1.1381547960067879</v>
      </c>
      <c r="F433">
        <v>32.140047206923683</v>
      </c>
      <c r="G433">
        <v>-7.6894910289270202E-3</v>
      </c>
    </row>
    <row r="434" spans="1:7">
      <c r="A434">
        <v>410</v>
      </c>
      <c r="B434">
        <v>1.5950388966177936E-2</v>
      </c>
      <c r="C434">
        <v>-1.4971675973762904E-2</v>
      </c>
      <c r="D434">
        <v>-0.89442482258967204</v>
      </c>
      <c r="F434">
        <v>32.218725413060582</v>
      </c>
      <c r="G434">
        <v>-7.6843198338525376E-3</v>
      </c>
    </row>
    <row r="435" spans="1:7">
      <c r="A435">
        <v>411</v>
      </c>
      <c r="B435">
        <v>-1.0502277726401424E-2</v>
      </c>
      <c r="C435">
        <v>-2.2846823503494561E-2</v>
      </c>
      <c r="D435">
        <v>-1.364895025424111</v>
      </c>
      <c r="F435">
        <v>32.297403619197482</v>
      </c>
      <c r="G435">
        <v>-7.6366559485530061E-3</v>
      </c>
    </row>
    <row r="436" spans="1:7">
      <c r="A436">
        <v>412</v>
      </c>
      <c r="B436">
        <v>2.005518936236763E-3</v>
      </c>
      <c r="C436">
        <v>-1.5322581695543479E-3</v>
      </c>
      <c r="D436">
        <v>-9.1538832650862628E-2</v>
      </c>
      <c r="F436">
        <v>32.376081825334381</v>
      </c>
      <c r="G436">
        <v>-7.5187969924812581E-3</v>
      </c>
    </row>
    <row r="437" spans="1:7">
      <c r="A437">
        <v>413</v>
      </c>
      <c r="B437">
        <v>1.5255673835926154E-3</v>
      </c>
      <c r="C437">
        <v>-2.1015126548325887E-2</v>
      </c>
      <c r="D437">
        <v>-1.2554673817163626</v>
      </c>
      <c r="F437">
        <v>32.454760031471281</v>
      </c>
      <c r="G437">
        <v>-7.367526211391251E-3</v>
      </c>
    </row>
    <row r="438" spans="1:7">
      <c r="A438">
        <v>414</v>
      </c>
      <c r="B438">
        <v>-5.7979932616675223E-4</v>
      </c>
      <c r="C438">
        <v>-1.315017779053812E-2</v>
      </c>
      <c r="D438">
        <v>-0.78560646503014997</v>
      </c>
      <c r="F438">
        <v>32.533438237608181</v>
      </c>
      <c r="G438">
        <v>-7.3286918285085934E-3</v>
      </c>
    </row>
    <row r="439" spans="1:7">
      <c r="A439">
        <v>415</v>
      </c>
      <c r="B439">
        <v>-8.5930096163836945E-3</v>
      </c>
      <c r="C439">
        <v>-2.6087794448118221E-2</v>
      </c>
      <c r="D439">
        <v>-1.5585142880399534</v>
      </c>
      <c r="F439">
        <v>32.61211644374508</v>
      </c>
      <c r="G439">
        <v>-7.3049830420036654E-3</v>
      </c>
    </row>
    <row r="440" spans="1:7">
      <c r="A440">
        <v>416</v>
      </c>
      <c r="B440">
        <v>1.1450182659269871E-2</v>
      </c>
      <c r="C440">
        <v>8.6038957544299008E-3</v>
      </c>
      <c r="D440">
        <v>0.51400644438351673</v>
      </c>
      <c r="F440">
        <v>32.69079464988198</v>
      </c>
      <c r="G440">
        <v>-7.2796934865900775E-3</v>
      </c>
    </row>
    <row r="441" spans="1:7">
      <c r="A441">
        <v>417</v>
      </c>
      <c r="B441">
        <v>-3.5135493721537314E-4</v>
      </c>
      <c r="C441">
        <v>-2.125358333438955E-2</v>
      </c>
      <c r="D441">
        <v>-1.269713059284062</v>
      </c>
      <c r="F441">
        <v>32.769472856018879</v>
      </c>
      <c r="G441">
        <v>-7.2639225181597711E-3</v>
      </c>
    </row>
    <row r="442" spans="1:7">
      <c r="A442">
        <v>418</v>
      </c>
      <c r="B442">
        <v>2.0722798615346878E-2</v>
      </c>
      <c r="C442">
        <v>1.3241185884311328E-2</v>
      </c>
      <c r="D442">
        <v>0.79104339128142431</v>
      </c>
      <c r="F442">
        <v>32.848151062155779</v>
      </c>
      <c r="G442">
        <v>-7.2583305839656331E-3</v>
      </c>
    </row>
    <row r="443" spans="1:7">
      <c r="A443">
        <v>419</v>
      </c>
      <c r="B443">
        <v>-6.3719142540466485E-3</v>
      </c>
      <c r="C443">
        <v>-1.3073771932810844E-2</v>
      </c>
      <c r="D443">
        <v>-0.78104189284315551</v>
      </c>
      <c r="F443">
        <v>32.926829268292678</v>
      </c>
      <c r="G443">
        <v>-7.1479628305932685E-3</v>
      </c>
    </row>
    <row r="444" spans="1:7">
      <c r="A444">
        <v>420</v>
      </c>
      <c r="B444">
        <v>2.8628567955170017E-2</v>
      </c>
      <c r="C444">
        <v>1.5235174462002152E-2</v>
      </c>
      <c r="D444">
        <v>0.91016651971222884</v>
      </c>
      <c r="F444">
        <v>33.005507474429578</v>
      </c>
      <c r="G444">
        <v>-7.1390798519302967E-3</v>
      </c>
    </row>
    <row r="445" spans="1:7">
      <c r="A445">
        <v>421</v>
      </c>
      <c r="B445">
        <v>1.0664019401363925E-2</v>
      </c>
      <c r="C445">
        <v>1.3959456572817316E-2</v>
      </c>
      <c r="D445">
        <v>0.83395369299141142</v>
      </c>
      <c r="F445">
        <v>33.084185680566485</v>
      </c>
      <c r="G445">
        <v>-7.0093457943926074E-3</v>
      </c>
    </row>
    <row r="446" spans="1:7">
      <c r="A446">
        <v>422</v>
      </c>
      <c r="B446">
        <v>-2.7095267836146693E-2</v>
      </c>
      <c r="C446">
        <v>6.2619345028133225E-3</v>
      </c>
      <c r="D446">
        <v>0.37409503562340779</v>
      </c>
      <c r="F446">
        <v>33.162863886703384</v>
      </c>
      <c r="G446">
        <v>-6.9378744875434606E-3</v>
      </c>
    </row>
    <row r="447" spans="1:7">
      <c r="A447">
        <v>423</v>
      </c>
      <c r="B447">
        <v>-1.1662105669025294E-2</v>
      </c>
      <c r="C447">
        <v>-3.0490360698687789E-2</v>
      </c>
      <c r="D447">
        <v>-1.8215285654331923</v>
      </c>
      <c r="F447">
        <v>33.241542092840284</v>
      </c>
      <c r="G447">
        <v>-6.923837784371889E-3</v>
      </c>
    </row>
    <row r="448" spans="1:7">
      <c r="A448">
        <v>424</v>
      </c>
      <c r="B448">
        <v>-5.6693699298494497E-3</v>
      </c>
      <c r="C448">
        <v>-5.0615014327450532E-2</v>
      </c>
      <c r="D448">
        <v>-3.0237980897756089</v>
      </c>
      <c r="F448">
        <v>33.320220298977183</v>
      </c>
      <c r="G448">
        <v>-6.9091648039016906E-3</v>
      </c>
    </row>
    <row r="449" spans="1:7">
      <c r="A449">
        <v>425</v>
      </c>
      <c r="B449">
        <v>-1.3740966243027933E-2</v>
      </c>
      <c r="C449">
        <v>-8.5453000384457488E-4</v>
      </c>
      <c r="D449">
        <v>-5.1050587016821282E-2</v>
      </c>
      <c r="F449">
        <v>33.398898505114083</v>
      </c>
      <c r="G449">
        <v>-6.8192888455917977E-3</v>
      </c>
    </row>
    <row r="450" spans="1:7">
      <c r="A450">
        <v>426</v>
      </c>
      <c r="B450">
        <v>1.640885454247952E-2</v>
      </c>
      <c r="C450">
        <v>-3.7433553460626143E-2</v>
      </c>
      <c r="D450">
        <v>-2.2363227384560123</v>
      </c>
      <c r="F450">
        <v>33.477576711250983</v>
      </c>
      <c r="G450">
        <v>-6.7692307692307496E-3</v>
      </c>
    </row>
    <row r="451" spans="1:7">
      <c r="A451">
        <v>427</v>
      </c>
      <c r="B451">
        <v>-1.5990737207054111E-2</v>
      </c>
      <c r="C451">
        <v>-9.6655873752847961E-3</v>
      </c>
      <c r="D451">
        <v>-0.57743310024303529</v>
      </c>
      <c r="F451">
        <v>33.556254917387882</v>
      </c>
      <c r="G451">
        <v>-6.7676442152755367E-3</v>
      </c>
    </row>
    <row r="452" spans="1:7">
      <c r="A452">
        <v>428</v>
      </c>
      <c r="B452">
        <v>8.4488058072956784E-3</v>
      </c>
      <c r="C452">
        <v>2.4076477512086081E-3</v>
      </c>
      <c r="D452">
        <v>0.14383559439217161</v>
      </c>
      <c r="F452">
        <v>33.634933123524782</v>
      </c>
      <c r="G452">
        <v>-6.7443286327406593E-3</v>
      </c>
    </row>
    <row r="453" spans="1:7">
      <c r="A453">
        <v>429</v>
      </c>
      <c r="B453">
        <v>9.735856132334535E-3</v>
      </c>
      <c r="C453">
        <v>8.6916622951839061E-3</v>
      </c>
      <c r="D453">
        <v>0.51924971659838293</v>
      </c>
      <c r="F453">
        <v>33.713611329661681</v>
      </c>
      <c r="G453">
        <v>-6.6308809598989438E-3</v>
      </c>
    </row>
    <row r="454" spans="1:7">
      <c r="A454">
        <v>430</v>
      </c>
      <c r="B454">
        <v>6.5417414870001158E-3</v>
      </c>
      <c r="C454">
        <v>2.9960805202303965E-2</v>
      </c>
      <c r="D454">
        <v>1.789892322320896</v>
      </c>
      <c r="F454">
        <v>33.792289535798581</v>
      </c>
      <c r="G454">
        <v>-6.6247101689301813E-3</v>
      </c>
    </row>
    <row r="455" spans="1:7">
      <c r="A455">
        <v>431</v>
      </c>
      <c r="B455">
        <v>-9.1970144186953873E-3</v>
      </c>
      <c r="C455">
        <v>-2.5479520242576992E-3</v>
      </c>
      <c r="D455">
        <v>-0.15221753003854974</v>
      </c>
      <c r="F455">
        <v>33.87096774193548</v>
      </c>
      <c r="G455">
        <v>-6.5517241379310365E-3</v>
      </c>
    </row>
    <row r="456" spans="1:7">
      <c r="A456">
        <v>432</v>
      </c>
      <c r="B456">
        <v>-1.4990725330517403E-2</v>
      </c>
      <c r="C456">
        <v>-3.1790562154488694E-2</v>
      </c>
      <c r="D456">
        <v>-1.8992040680605224</v>
      </c>
      <c r="F456">
        <v>33.94964594807238</v>
      </c>
      <c r="G456">
        <v>-6.5156686317093815E-3</v>
      </c>
    </row>
    <row r="457" spans="1:7">
      <c r="A457">
        <v>433</v>
      </c>
      <c r="B457">
        <v>-2.0907357596176582E-2</v>
      </c>
      <c r="C457">
        <v>-1.3756760238389093E-3</v>
      </c>
      <c r="D457">
        <v>-8.2184438517054662E-2</v>
      </c>
      <c r="F457">
        <v>34.02832415420928</v>
      </c>
      <c r="G457">
        <v>-6.4864864864865313E-3</v>
      </c>
    </row>
    <row r="458" spans="1:7">
      <c r="A458">
        <v>434</v>
      </c>
      <c r="B458">
        <v>-2.634608637417938E-3</v>
      </c>
      <c r="C458">
        <v>1.1309687501771196E-2</v>
      </c>
      <c r="D458">
        <v>0.67565349764739224</v>
      </c>
      <c r="F458">
        <v>34.107002360346179</v>
      </c>
      <c r="G458">
        <v>-6.4516129032258229E-3</v>
      </c>
    </row>
    <row r="459" spans="1:7">
      <c r="A459">
        <v>435</v>
      </c>
      <c r="B459">
        <v>1.0582187258900479E-2</v>
      </c>
      <c r="C459">
        <v>1.0968668733043028E-2</v>
      </c>
      <c r="D459">
        <v>0.65528065146410819</v>
      </c>
      <c r="F459">
        <v>34.185680566483086</v>
      </c>
      <c r="G459">
        <v>-6.4024390243900831E-3</v>
      </c>
    </row>
    <row r="460" spans="1:7">
      <c r="A460">
        <v>436</v>
      </c>
      <c r="B460">
        <v>-9.2815199467213994E-3</v>
      </c>
      <c r="C460">
        <v>-8.7168977747977116E-3</v>
      </c>
      <c r="D460">
        <v>-0.52075731263613434</v>
      </c>
      <c r="F460">
        <v>34.264358772619985</v>
      </c>
      <c r="G460">
        <v>-6.389776357827448E-3</v>
      </c>
    </row>
    <row r="461" spans="1:7">
      <c r="A461">
        <v>437</v>
      </c>
      <c r="B461">
        <v>5.9484731399461156E-3</v>
      </c>
      <c r="C461">
        <v>6.4664247375068639E-3</v>
      </c>
      <c r="D461">
        <v>0.38631151307106398</v>
      </c>
      <c r="F461">
        <v>34.343036978756885</v>
      </c>
      <c r="G461">
        <v>-6.3581773225008797E-3</v>
      </c>
    </row>
    <row r="462" spans="1:7">
      <c r="A462">
        <v>438</v>
      </c>
      <c r="B462">
        <v>2.5055370200477234E-3</v>
      </c>
      <c r="C462">
        <v>6.7911485094591861E-3</v>
      </c>
      <c r="D462">
        <v>0.40571087775328718</v>
      </c>
      <c r="F462">
        <v>34.421715184893785</v>
      </c>
      <c r="G462">
        <v>-6.2518606728193538E-3</v>
      </c>
    </row>
    <row r="463" spans="1:7">
      <c r="A463">
        <v>439</v>
      </c>
      <c r="B463">
        <v>-3.0377921626633352E-3</v>
      </c>
      <c r="C463">
        <v>2.2193301946391488E-2</v>
      </c>
      <c r="D463">
        <v>1.3258529099124747</v>
      </c>
      <c r="F463">
        <v>34.500393391030684</v>
      </c>
      <c r="G463">
        <v>-6.1983471074379404E-3</v>
      </c>
    </row>
    <row r="464" spans="1:7">
      <c r="A464">
        <v>440</v>
      </c>
      <c r="B464">
        <v>-2.5227765359068502E-3</v>
      </c>
      <c r="C464">
        <v>-4.551643915036771E-2</v>
      </c>
      <c r="D464">
        <v>-2.7192034534627414</v>
      </c>
      <c r="F464">
        <v>34.579071597167584</v>
      </c>
      <c r="G464">
        <v>-6.1412487205732003E-3</v>
      </c>
    </row>
    <row r="465" spans="1:7">
      <c r="A465">
        <v>441</v>
      </c>
      <c r="B465">
        <v>2.1516992398301002E-2</v>
      </c>
      <c r="C465">
        <v>1.0036405659951522E-2</v>
      </c>
      <c r="D465">
        <v>0.59958620314596178</v>
      </c>
      <c r="F465">
        <v>34.657749803304483</v>
      </c>
      <c r="G465">
        <v>-6.1385559777843435E-3</v>
      </c>
    </row>
    <row r="466" spans="1:7">
      <c r="A466">
        <v>442</v>
      </c>
      <c r="B466">
        <v>-5.6306383716884208E-3</v>
      </c>
      <c r="C466">
        <v>-1.4971580328786985E-2</v>
      </c>
      <c r="D466">
        <v>-0.89441910865084728</v>
      </c>
      <c r="F466">
        <v>34.736428009441383</v>
      </c>
      <c r="G466">
        <v>-6.1151079136690933E-3</v>
      </c>
    </row>
    <row r="467" spans="1:7">
      <c r="A467">
        <v>443</v>
      </c>
      <c r="B467">
        <v>-2.0256728183748032E-2</v>
      </c>
      <c r="C467">
        <v>-2.6930889785296883E-2</v>
      </c>
      <c r="D467">
        <v>-1.6088817551627861</v>
      </c>
      <c r="F467">
        <v>34.815106215578282</v>
      </c>
      <c r="G467">
        <v>-6.0240963855422436E-3</v>
      </c>
    </row>
    <row r="468" spans="1:7">
      <c r="A468">
        <v>444</v>
      </c>
      <c r="B468">
        <v>-8.2709432502859111E-3</v>
      </c>
      <c r="C468">
        <v>1.549527785104624E-2</v>
      </c>
      <c r="D468">
        <v>0.92570538977650385</v>
      </c>
      <c r="F468">
        <v>34.893784421715182</v>
      </c>
      <c r="G468">
        <v>-6.0050568900126278E-3</v>
      </c>
    </row>
    <row r="469" spans="1:7">
      <c r="A469">
        <v>445</v>
      </c>
      <c r="B469">
        <v>7.8069774052988623E-4</v>
      </c>
      <c r="C469">
        <v>3.6285548316252442E-2</v>
      </c>
      <c r="D469">
        <v>2.1677396152714135</v>
      </c>
      <c r="F469">
        <v>34.972462627852082</v>
      </c>
      <c r="G469">
        <v>-5.9171597633136397E-3</v>
      </c>
    </row>
    <row r="470" spans="1:7">
      <c r="A470">
        <v>446</v>
      </c>
      <c r="B470">
        <v>5.9546201906702095E-3</v>
      </c>
      <c r="C470">
        <v>-6.3487865288649886E-3</v>
      </c>
      <c r="D470">
        <v>-0.37928367369765875</v>
      </c>
      <c r="F470">
        <v>35.051140833988981</v>
      </c>
      <c r="G470">
        <v>-5.8792089791555036E-3</v>
      </c>
    </row>
    <row r="471" spans="1:7">
      <c r="A471">
        <v>447</v>
      </c>
      <c r="B471">
        <v>-1.0737345646913334E-2</v>
      </c>
      <c r="C471">
        <v>-1.5366301186100138E-2</v>
      </c>
      <c r="D471">
        <v>-0.91800017822471858</v>
      </c>
      <c r="F471">
        <v>35.129819040125881</v>
      </c>
      <c r="G471">
        <v>-5.8463991496148227E-3</v>
      </c>
    </row>
    <row r="472" spans="1:7">
      <c r="A472">
        <v>448</v>
      </c>
      <c r="B472">
        <v>-2.330255979677209E-5</v>
      </c>
      <c r="C472">
        <v>-8.3512691950566823E-3</v>
      </c>
      <c r="D472">
        <v>-0.49891424856356942</v>
      </c>
      <c r="F472">
        <v>35.20849724626278</v>
      </c>
      <c r="G472">
        <v>-5.8055152394773657E-3</v>
      </c>
    </row>
    <row r="473" spans="1:7">
      <c r="A473">
        <v>449</v>
      </c>
      <c r="B473">
        <v>2.4356814366250965E-2</v>
      </c>
      <c r="C473">
        <v>3.1723587643799303E-2</v>
      </c>
      <c r="D473">
        <v>1.895202935191606</v>
      </c>
      <c r="F473">
        <v>35.287175452399687</v>
      </c>
      <c r="G473">
        <v>-5.7997557997557792E-3</v>
      </c>
    </row>
    <row r="474" spans="1:7">
      <c r="A474">
        <v>450</v>
      </c>
      <c r="B474">
        <v>6.5424055885750778E-3</v>
      </c>
      <c r="C474">
        <v>-4.9317754295253582E-3</v>
      </c>
      <c r="D474">
        <v>-0.29462983111146362</v>
      </c>
      <c r="F474">
        <v>35.365853658536587</v>
      </c>
      <c r="G474">
        <v>-5.7768318637883009E-3</v>
      </c>
    </row>
    <row r="475" spans="1:7">
      <c r="A475">
        <v>451</v>
      </c>
      <c r="B475">
        <v>6.7219884708044162E-3</v>
      </c>
      <c r="C475">
        <v>1.6011946392241374E-3</v>
      </c>
      <c r="D475">
        <v>9.5657175163912811E-2</v>
      </c>
      <c r="F475">
        <v>35.444531864673486</v>
      </c>
      <c r="G475">
        <v>-5.7534246575342562E-3</v>
      </c>
    </row>
    <row r="476" spans="1:7">
      <c r="A476">
        <v>452</v>
      </c>
      <c r="B476">
        <v>4.510392487321024E-3</v>
      </c>
      <c r="C476">
        <v>-1.4757529316736384E-2</v>
      </c>
      <c r="D476">
        <v>-0.88163145957174549</v>
      </c>
      <c r="F476">
        <v>35.523210070810386</v>
      </c>
      <c r="G476">
        <v>-5.6542810985460434E-3</v>
      </c>
    </row>
    <row r="477" spans="1:7">
      <c r="A477">
        <v>453</v>
      </c>
      <c r="B477">
        <v>-9.2971580269020776E-3</v>
      </c>
      <c r="C477">
        <v>-8.2709430390275757E-3</v>
      </c>
      <c r="D477">
        <v>-0.49411547333081995</v>
      </c>
      <c r="F477">
        <v>35.601888276947285</v>
      </c>
      <c r="G477">
        <v>-5.6423611111110494E-3</v>
      </c>
    </row>
    <row r="478" spans="1:7">
      <c r="A478">
        <v>454</v>
      </c>
      <c r="B478">
        <v>1.0117745685555925E-2</v>
      </c>
      <c r="C478">
        <v>-9.7228009778149958E-3</v>
      </c>
      <c r="D478">
        <v>-0.58085110544048069</v>
      </c>
      <c r="F478">
        <v>35.680566483084185</v>
      </c>
      <c r="G478">
        <v>-5.5788005578801814E-3</v>
      </c>
    </row>
    <row r="479" spans="1:7">
      <c r="A479">
        <v>455</v>
      </c>
      <c r="B479">
        <v>3.2749605768509476E-3</v>
      </c>
      <c r="C479">
        <v>-1.2276917524013385E-2</v>
      </c>
      <c r="D479">
        <v>-0.73343691097823394</v>
      </c>
      <c r="F479">
        <v>35.759244689221084</v>
      </c>
      <c r="G479">
        <v>-5.4755043227666667E-3</v>
      </c>
    </row>
    <row r="480" spans="1:7">
      <c r="A480">
        <v>456</v>
      </c>
      <c r="B480">
        <v>4.3654455172036548E-3</v>
      </c>
      <c r="C480">
        <v>1.1539127047408653E-2</v>
      </c>
      <c r="D480">
        <v>0.68936047509343557</v>
      </c>
      <c r="F480">
        <v>35.837922895357984</v>
      </c>
      <c r="G480">
        <v>-5.4017555705604403E-3</v>
      </c>
    </row>
    <row r="481" spans="1:7">
      <c r="A481">
        <v>457</v>
      </c>
      <c r="B481">
        <v>-6.3540910153330674E-3</v>
      </c>
      <c r="C481">
        <v>2.9960114621356664E-2</v>
      </c>
      <c r="D481">
        <v>1.7898510662355815</v>
      </c>
      <c r="F481">
        <v>35.916601101494884</v>
      </c>
      <c r="G481">
        <v>-5.3924505692031222E-3</v>
      </c>
    </row>
    <row r="482" spans="1:7">
      <c r="A482">
        <v>458</v>
      </c>
      <c r="B482">
        <v>3.3662006562469121E-2</v>
      </c>
      <c r="C482">
        <v>2.333949913768138E-2</v>
      </c>
      <c r="D482">
        <v>1.3943280239390425</v>
      </c>
      <c r="F482">
        <v>35.995279307631783</v>
      </c>
      <c r="G482">
        <v>-5.1628276409848572E-3</v>
      </c>
    </row>
    <row r="483" spans="1:7">
      <c r="A483">
        <v>459</v>
      </c>
      <c r="B483">
        <v>3.4026102350388204E-3</v>
      </c>
      <c r="C483">
        <v>-3.4860943568372077E-2</v>
      </c>
      <c r="D483">
        <v>-2.0826321195497406</v>
      </c>
      <c r="F483">
        <v>36.073957513768683</v>
      </c>
      <c r="G483">
        <v>-5.1322542439794505E-3</v>
      </c>
    </row>
    <row r="484" spans="1:7">
      <c r="A484">
        <v>460</v>
      </c>
      <c r="B484">
        <v>1.7000825526272842E-2</v>
      </c>
      <c r="C484">
        <v>-1.637543465697959E-2</v>
      </c>
      <c r="D484">
        <v>-0.97828695087745321</v>
      </c>
      <c r="F484">
        <v>36.152635719905582</v>
      </c>
      <c r="G484">
        <v>-5.1298493106765042E-3</v>
      </c>
    </row>
    <row r="485" spans="1:7">
      <c r="A485">
        <v>461</v>
      </c>
      <c r="B485">
        <v>7.0281632985172132E-3</v>
      </c>
      <c r="C485">
        <v>7.1367415640621618E-3</v>
      </c>
      <c r="D485">
        <v>0.42635699693815221</v>
      </c>
      <c r="F485">
        <v>36.231313926042482</v>
      </c>
      <c r="G485">
        <v>-5.0835148874365244E-3</v>
      </c>
    </row>
    <row r="486" spans="1:7">
      <c r="A486">
        <v>462</v>
      </c>
      <c r="B486">
        <v>-4.1664621011853718E-2</v>
      </c>
      <c r="C486">
        <v>1.9947971580622968E-2</v>
      </c>
      <c r="D486">
        <v>1.1917143393491578</v>
      </c>
      <c r="F486">
        <v>36.309992132179381</v>
      </c>
      <c r="G486">
        <v>-5.0625372245384215E-3</v>
      </c>
    </row>
    <row r="487" spans="1:7">
      <c r="A487">
        <v>463</v>
      </c>
      <c r="B487">
        <v>6.9681111817732913E-2</v>
      </c>
      <c r="C487">
        <v>1.4156592732816262E-2</v>
      </c>
      <c r="D487">
        <v>0.84573082971558733</v>
      </c>
      <c r="F487">
        <v>36.388670338316281</v>
      </c>
      <c r="G487">
        <v>-5.0426687354538924E-3</v>
      </c>
    </row>
    <row r="488" spans="1:7">
      <c r="A488">
        <v>464</v>
      </c>
      <c r="B488">
        <v>8.301785098019562E-3</v>
      </c>
      <c r="C488">
        <v>-2.3750913325783905E-2</v>
      </c>
      <c r="D488">
        <v>-1.4189063719375792</v>
      </c>
      <c r="F488">
        <v>36.467348544453188</v>
      </c>
      <c r="G488">
        <v>-4.9562682215741338E-3</v>
      </c>
    </row>
    <row r="489" spans="1:7">
      <c r="A489">
        <v>465</v>
      </c>
      <c r="B489">
        <v>-1.3266431758008887E-2</v>
      </c>
      <c r="C489">
        <v>1.9708013277333722E-2</v>
      </c>
      <c r="D489">
        <v>1.1773789594475006</v>
      </c>
      <c r="F489">
        <v>36.546026750590087</v>
      </c>
      <c r="G489">
        <v>-4.9389889599070758E-3</v>
      </c>
    </row>
    <row r="490" spans="1:7">
      <c r="A490">
        <v>466</v>
      </c>
      <c r="B490">
        <v>-6.2029114778841911E-2</v>
      </c>
      <c r="C490">
        <v>-6.2655872079130023E-3</v>
      </c>
      <c r="D490">
        <v>-0.37431325234920915</v>
      </c>
      <c r="F490">
        <v>36.624704956726987</v>
      </c>
      <c r="G490">
        <v>-4.9279757391963441E-3</v>
      </c>
    </row>
    <row r="491" spans="1:7">
      <c r="A491">
        <v>467</v>
      </c>
      <c r="B491">
        <v>-2.3158201946020467E-2</v>
      </c>
      <c r="C491">
        <v>-2.3032086249794699E-2</v>
      </c>
      <c r="D491">
        <v>-1.3759628310112988</v>
      </c>
      <c r="F491">
        <v>36.703383162863886</v>
      </c>
      <c r="G491">
        <v>-4.8869883934026248E-3</v>
      </c>
    </row>
    <row r="492" spans="1:7">
      <c r="A492">
        <v>468</v>
      </c>
      <c r="B492">
        <v>7.286131231546057E-3</v>
      </c>
      <c r="C492">
        <v>2.1552211579176781E-2</v>
      </c>
      <c r="D492">
        <v>1.2875534477170045</v>
      </c>
      <c r="F492">
        <v>36.782061369000786</v>
      </c>
      <c r="G492">
        <v>-4.8543689320387218E-3</v>
      </c>
    </row>
    <row r="493" spans="1:7">
      <c r="A493">
        <v>469</v>
      </c>
      <c r="B493">
        <v>-4.1092825647994574E-2</v>
      </c>
      <c r="C493">
        <v>-5.0084730645840708E-2</v>
      </c>
      <c r="D493">
        <v>-2.9921183440559416</v>
      </c>
      <c r="F493">
        <v>36.860739575137686</v>
      </c>
      <c r="G493">
        <v>-4.7348484848483974E-3</v>
      </c>
    </row>
    <row r="494" spans="1:7">
      <c r="A494">
        <v>470</v>
      </c>
      <c r="B494">
        <v>-1.3565275060068624E-2</v>
      </c>
      <c r="C494">
        <v>4.0588765225913672E-3</v>
      </c>
      <c r="D494">
        <v>0.2424818650893987</v>
      </c>
      <c r="F494">
        <v>36.939417781274585</v>
      </c>
      <c r="G494">
        <v>-4.7248471372983714E-3</v>
      </c>
    </row>
    <row r="495" spans="1:7">
      <c r="A495">
        <v>471</v>
      </c>
      <c r="B495">
        <v>3.6154675232683488E-2</v>
      </c>
      <c r="C495">
        <v>1.374935547748931E-2</v>
      </c>
      <c r="D495">
        <v>0.82140201639595423</v>
      </c>
      <c r="F495">
        <v>37.018095987411485</v>
      </c>
      <c r="G495">
        <v>-4.6713380046713437E-3</v>
      </c>
    </row>
    <row r="496" spans="1:7">
      <c r="A496">
        <v>472</v>
      </c>
      <c r="B496">
        <v>-4.11138143723268E-2</v>
      </c>
      <c r="C496">
        <v>-6.4181783150589269E-3</v>
      </c>
      <c r="D496">
        <v>-0.38342921733381952</v>
      </c>
      <c r="F496">
        <v>37.096774193548384</v>
      </c>
      <c r="G496">
        <v>-4.6539862403885968E-3</v>
      </c>
    </row>
    <row r="497" spans="1:7">
      <c r="A497">
        <v>473</v>
      </c>
      <c r="B497">
        <v>-3.1283300423101349E-3</v>
      </c>
      <c r="C497">
        <v>2.3976029688721149E-3</v>
      </c>
      <c r="D497">
        <v>0.14323550775691352</v>
      </c>
      <c r="F497">
        <v>37.175452399685284</v>
      </c>
      <c r="G497">
        <v>-4.6417174354510538E-3</v>
      </c>
    </row>
    <row r="498" spans="1:7">
      <c r="A498">
        <v>474</v>
      </c>
      <c r="B498">
        <v>4.9069629533959332E-5</v>
      </c>
      <c r="C498">
        <v>-1.1439601404827577E-3</v>
      </c>
      <c r="D498">
        <v>-6.8341470086183298E-2</v>
      </c>
      <c r="F498">
        <v>37.254130605822183</v>
      </c>
      <c r="G498">
        <v>-4.6214006398862528E-3</v>
      </c>
    </row>
    <row r="499" spans="1:7">
      <c r="A499">
        <v>475</v>
      </c>
      <c r="B499">
        <v>-1.6937546670439511E-2</v>
      </c>
      <c r="C499">
        <v>1.1854031783002986E-2</v>
      </c>
      <c r="D499">
        <v>0.7081732394599769</v>
      </c>
      <c r="F499">
        <v>37.332808811959083</v>
      </c>
      <c r="G499">
        <v>-4.5995670995671034E-3</v>
      </c>
    </row>
    <row r="500" spans="1:7">
      <c r="A500">
        <v>476</v>
      </c>
      <c r="B500">
        <v>-5.8061234662593062E-3</v>
      </c>
      <c r="C500">
        <v>-4.2585781872274122E-3</v>
      </c>
      <c r="D500">
        <v>-0.25441226795651767</v>
      </c>
      <c r="F500">
        <v>37.411487018095983</v>
      </c>
      <c r="G500">
        <v>-4.5325779036826663E-3</v>
      </c>
    </row>
    <row r="501" spans="1:7">
      <c r="A501">
        <v>477</v>
      </c>
      <c r="B501">
        <v>-1.0835716285307736E-2</v>
      </c>
      <c r="C501">
        <v>6.5407986045632107E-3</v>
      </c>
      <c r="D501">
        <v>0.39075469184168105</v>
      </c>
      <c r="F501">
        <v>37.490165224232882</v>
      </c>
      <c r="G501">
        <v>-4.5129748025574123E-3</v>
      </c>
    </row>
    <row r="502" spans="1:7">
      <c r="A502">
        <v>478</v>
      </c>
      <c r="B502">
        <v>3.3156876335872364E-4</v>
      </c>
      <c r="C502">
        <v>-3.1866722608604554E-3</v>
      </c>
      <c r="D502">
        <v>-0.1903753979558761</v>
      </c>
      <c r="F502">
        <v>37.568843430369789</v>
      </c>
      <c r="G502">
        <v>-4.4830484729615483E-3</v>
      </c>
    </row>
    <row r="503" spans="1:7">
      <c r="A503">
        <v>479</v>
      </c>
      <c r="B503">
        <v>2.1185396643030565E-2</v>
      </c>
      <c r="C503">
        <v>8.204757655279591E-3</v>
      </c>
      <c r="D503">
        <v>0.49016148379614383</v>
      </c>
      <c r="F503">
        <v>37.647521636506688</v>
      </c>
      <c r="G503">
        <v>-4.4792833146695132E-3</v>
      </c>
    </row>
    <row r="504" spans="1:7">
      <c r="A504">
        <v>480</v>
      </c>
      <c r="B504">
        <v>-2.0125015990700136E-2</v>
      </c>
      <c r="C504">
        <v>6.7256642297672947E-4</v>
      </c>
      <c r="D504">
        <v>4.0179877296632312E-2</v>
      </c>
      <c r="F504">
        <v>37.726199842643588</v>
      </c>
      <c r="G504">
        <v>-4.4603033006245241E-3</v>
      </c>
    </row>
    <row r="505" spans="1:7">
      <c r="A505">
        <v>481</v>
      </c>
      <c r="B505">
        <v>-7.9541179453808605E-3</v>
      </c>
      <c r="C505">
        <v>-2.1077011820271392E-2</v>
      </c>
      <c r="D505">
        <v>-1.2591644777180242</v>
      </c>
      <c r="F505">
        <v>37.804878048780488</v>
      </c>
      <c r="G505">
        <v>-4.4139283962726372E-3</v>
      </c>
    </row>
    <row r="506" spans="1:7">
      <c r="A506">
        <v>482</v>
      </c>
      <c r="B506">
        <v>2.5365569053801031E-3</v>
      </c>
      <c r="C506">
        <v>-1.9386625681170975E-2</v>
      </c>
      <c r="D506">
        <v>-1.1581789016727972</v>
      </c>
      <c r="F506">
        <v>37.883556254917387</v>
      </c>
      <c r="G506">
        <v>-4.4091710758379365E-3</v>
      </c>
    </row>
    <row r="507" spans="1:7">
      <c r="A507">
        <v>483</v>
      </c>
      <c r="B507">
        <v>2.7419327719476989E-2</v>
      </c>
      <c r="C507">
        <v>-4.1962453830941722E-3</v>
      </c>
      <c r="D507">
        <v>-0.25068843587678974</v>
      </c>
      <c r="F507">
        <v>37.962234461054287</v>
      </c>
      <c r="G507">
        <v>-4.3446777697321304E-3</v>
      </c>
    </row>
    <row r="508" spans="1:7">
      <c r="A508">
        <v>484</v>
      </c>
      <c r="B508">
        <v>3.4244918231619275E-3</v>
      </c>
      <c r="C508">
        <v>-1.696145815429681E-2</v>
      </c>
      <c r="D508">
        <v>-1.0132966561061723</v>
      </c>
      <c r="F508">
        <v>38.040912667191186</v>
      </c>
      <c r="G508">
        <v>-4.2951971885981655E-3</v>
      </c>
    </row>
    <row r="509" spans="1:7">
      <c r="A509">
        <v>485</v>
      </c>
      <c r="B509">
        <v>-1.0034856198585525E-2</v>
      </c>
      <c r="C509">
        <v>3.4831320606544883E-3</v>
      </c>
      <c r="D509">
        <v>0.20808624103720039</v>
      </c>
      <c r="F509">
        <v>38.119590873328086</v>
      </c>
      <c r="G509">
        <v>-4.2949176807445255E-3</v>
      </c>
    </row>
    <row r="510" spans="1:7">
      <c r="A510">
        <v>486</v>
      </c>
      <c r="B510">
        <v>-1.7622875416413889E-2</v>
      </c>
      <c r="C510">
        <v>1.9696130426780038E-2</v>
      </c>
      <c r="D510">
        <v>1.1766690645421498</v>
      </c>
      <c r="F510">
        <v>38.198269079464986</v>
      </c>
      <c r="G510">
        <v>-4.2462845010615702E-3</v>
      </c>
    </row>
    <row r="511" spans="1:7">
      <c r="A511">
        <v>487</v>
      </c>
      <c r="B511">
        <v>-1.065525353931489E-2</v>
      </c>
      <c r="C511">
        <v>-1.526194605678073E-2</v>
      </c>
      <c r="D511">
        <v>-0.91176588500387912</v>
      </c>
      <c r="F511">
        <v>38.276947285601885</v>
      </c>
      <c r="G511">
        <v>-4.2325685007796876E-3</v>
      </c>
    </row>
    <row r="512" spans="1:7">
      <c r="A512">
        <v>488</v>
      </c>
      <c r="B512">
        <v>6.295625649616143E-3</v>
      </c>
      <c r="C512">
        <v>4.8173795594133074E-4</v>
      </c>
      <c r="D512">
        <v>2.8779569270175782E-2</v>
      </c>
      <c r="F512">
        <v>38.355625491738785</v>
      </c>
      <c r="G512">
        <v>-4.1666666666666519E-3</v>
      </c>
    </row>
    <row r="513" spans="1:7">
      <c r="A513">
        <v>489</v>
      </c>
      <c r="B513">
        <v>1.5592754097602943E-2</v>
      </c>
      <c r="C513">
        <v>3.1975581010668247E-2</v>
      </c>
      <c r="D513">
        <v>1.910257303376605</v>
      </c>
      <c r="F513">
        <v>38.434303697875684</v>
      </c>
      <c r="G513">
        <v>-4.0369088811995635E-3</v>
      </c>
    </row>
    <row r="514" spans="1:7">
      <c r="A514">
        <v>490</v>
      </c>
      <c r="B514">
        <v>9.6347479092209996E-3</v>
      </c>
      <c r="C514">
        <v>6.5990183245453783E-3</v>
      </c>
      <c r="D514">
        <v>0.39423280363140495</v>
      </c>
      <c r="F514">
        <v>38.512981904012584</v>
      </c>
      <c r="G514">
        <v>-3.9590894094357898E-3</v>
      </c>
    </row>
    <row r="515" spans="1:7">
      <c r="A515">
        <v>491</v>
      </c>
      <c r="B515">
        <v>-1.1503935262869228E-2</v>
      </c>
      <c r="C515">
        <v>-6.9096624708417567E-3</v>
      </c>
      <c r="D515">
        <v>-0.41279103558396474</v>
      </c>
      <c r="F515">
        <v>38.591660110149483</v>
      </c>
      <c r="G515">
        <v>-3.9314799213704399E-3</v>
      </c>
    </row>
    <row r="516" spans="1:7">
      <c r="A516">
        <v>492</v>
      </c>
      <c r="B516">
        <v>1.0163162315333131E-2</v>
      </c>
      <c r="C516">
        <v>-5.8957369952763808E-3</v>
      </c>
      <c r="D516">
        <v>-0.35221798316211356</v>
      </c>
      <c r="F516">
        <v>38.67033831628639</v>
      </c>
      <c r="G516">
        <v>-3.9308176100629755E-3</v>
      </c>
    </row>
    <row r="517" spans="1:7">
      <c r="A517">
        <v>493</v>
      </c>
      <c r="B517">
        <v>2.294661397833599E-2</v>
      </c>
      <c r="C517">
        <v>-2.6273106401645437E-3</v>
      </c>
      <c r="D517">
        <v>-0.15695850333224315</v>
      </c>
      <c r="F517">
        <v>38.74901652242329</v>
      </c>
      <c r="G517">
        <v>-3.9225300318704859E-3</v>
      </c>
    </row>
    <row r="518" spans="1:7">
      <c r="A518">
        <v>494</v>
      </c>
      <c r="B518">
        <v>2.4360794378010201E-3</v>
      </c>
      <c r="C518">
        <v>-1.0712437840104028E-2</v>
      </c>
      <c r="D518">
        <v>-0.63997312868839606</v>
      </c>
      <c r="F518">
        <v>38.827694728560189</v>
      </c>
      <c r="G518">
        <v>-3.9215686274510775E-3</v>
      </c>
    </row>
    <row r="519" spans="1:7">
      <c r="A519">
        <v>495</v>
      </c>
      <c r="B519">
        <v>-3.991260322710876E-2</v>
      </c>
      <c r="C519">
        <v>-8.1918828134831118E-4</v>
      </c>
      <c r="D519">
        <v>-4.8939232621419596E-2</v>
      </c>
      <c r="F519">
        <v>38.906372934697089</v>
      </c>
      <c r="G519">
        <v>-3.90625E-3</v>
      </c>
    </row>
    <row r="520" spans="1:7">
      <c r="A520">
        <v>496</v>
      </c>
      <c r="B520">
        <v>-1.8152452206797901E-2</v>
      </c>
      <c r="C520">
        <v>9.9360879479823451E-3</v>
      </c>
      <c r="D520">
        <v>0.5935931097950321</v>
      </c>
      <c r="F520">
        <v>38.985051140833988</v>
      </c>
      <c r="G520">
        <v>-3.8011695906433607E-3</v>
      </c>
    </row>
    <row r="521" spans="1:7">
      <c r="A521">
        <v>497</v>
      </c>
      <c r="B521">
        <v>7.5526905566454996E-3</v>
      </c>
      <c r="C521">
        <v>-6.8675244038534835E-3</v>
      </c>
      <c r="D521">
        <v>-0.41027365989694703</v>
      </c>
      <c r="F521">
        <v>39.063729346970888</v>
      </c>
      <c r="G521">
        <v>-3.7313432835821558E-3</v>
      </c>
    </row>
    <row r="522" spans="1:7">
      <c r="A522">
        <v>498</v>
      </c>
      <c r="B522">
        <v>-3.8060034677155352E-3</v>
      </c>
      <c r="C522">
        <v>3.5984221289497742E-2</v>
      </c>
      <c r="D522">
        <v>2.1497379985573692</v>
      </c>
      <c r="F522">
        <v>39.142407553107788</v>
      </c>
      <c r="G522">
        <v>-3.6952814098920594E-3</v>
      </c>
    </row>
    <row r="523" spans="1:7">
      <c r="A523">
        <v>499</v>
      </c>
      <c r="B523">
        <v>-7.1266634670781592E-3</v>
      </c>
      <c r="C523">
        <v>-1.3309775743174684E-2</v>
      </c>
      <c r="D523">
        <v>-0.79514102687364652</v>
      </c>
      <c r="F523">
        <v>39.221085759244687</v>
      </c>
      <c r="G523">
        <v>-3.6196117143797446E-3</v>
      </c>
    </row>
    <row r="524" spans="1:7">
      <c r="A524">
        <v>500</v>
      </c>
      <c r="B524">
        <v>5.5279434934868031E-3</v>
      </c>
      <c r="C524">
        <v>9.9486657221305279E-3</v>
      </c>
      <c r="D524">
        <v>0.5943445202203429</v>
      </c>
      <c r="F524">
        <v>39.299763965381587</v>
      </c>
      <c r="G524">
        <v>-3.554826360404828E-3</v>
      </c>
    </row>
    <row r="525" spans="1:7">
      <c r="A525">
        <v>501</v>
      </c>
      <c r="B525">
        <v>-1.0502088266328433E-2</v>
      </c>
      <c r="C525">
        <v>-2.5769098174349518E-2</v>
      </c>
      <c r="D525">
        <v>-1.5394750129030152</v>
      </c>
      <c r="F525">
        <v>39.378442171518486</v>
      </c>
      <c r="G525">
        <v>-3.5324341682723137E-3</v>
      </c>
    </row>
    <row r="526" spans="1:7">
      <c r="A526">
        <v>502</v>
      </c>
      <c r="B526">
        <v>4.9761311052359111E-3</v>
      </c>
      <c r="C526">
        <v>-2.131491069843354E-2</v>
      </c>
      <c r="D526">
        <v>-1.2733768252379247</v>
      </c>
      <c r="F526">
        <v>39.457120377655386</v>
      </c>
      <c r="G526">
        <v>-3.5138486978090189E-3</v>
      </c>
    </row>
    <row r="527" spans="1:7">
      <c r="A527">
        <v>503</v>
      </c>
      <c r="B527">
        <v>6.7699771240965498E-3</v>
      </c>
      <c r="C527">
        <v>-1.339468729302673E-2</v>
      </c>
      <c r="D527">
        <v>-0.80021373870933699</v>
      </c>
      <c r="F527">
        <v>39.535798583792285</v>
      </c>
      <c r="G527">
        <v>-3.4955633234738936E-3</v>
      </c>
    </row>
    <row r="528" spans="1:7">
      <c r="A528">
        <v>504</v>
      </c>
      <c r="B528">
        <v>6.9223218044417584E-3</v>
      </c>
      <c r="C528">
        <v>-1.0881411213877548E-2</v>
      </c>
      <c r="D528">
        <v>-0.65006778877352034</v>
      </c>
      <c r="F528">
        <v>39.614476789929185</v>
      </c>
      <c r="G528">
        <v>-3.4731498797756499E-3</v>
      </c>
    </row>
    <row r="529" spans="1:7">
      <c r="A529">
        <v>505</v>
      </c>
      <c r="B529">
        <v>-9.2975528277303432E-3</v>
      </c>
      <c r="C529">
        <v>-8.2654906645654447E-4</v>
      </c>
      <c r="D529">
        <v>-4.9378974232585228E-2</v>
      </c>
      <c r="F529">
        <v>39.693154996066085</v>
      </c>
      <c r="G529">
        <v>-3.4542314335059832E-3</v>
      </c>
    </row>
    <row r="530" spans="1:7">
      <c r="A530">
        <v>506</v>
      </c>
      <c r="B530">
        <v>-1.0629548919121171E-3</v>
      </c>
      <c r="C530">
        <v>-2.3777809439297956E-2</v>
      </c>
      <c r="D530">
        <v>-1.4205131761190426</v>
      </c>
      <c r="F530">
        <v>39.771833202202991</v>
      </c>
      <c r="G530">
        <v>-3.4411562284927255E-3</v>
      </c>
    </row>
    <row r="531" spans="1:7">
      <c r="A531">
        <v>507</v>
      </c>
      <c r="B531">
        <v>-1.770702796369172E-2</v>
      </c>
      <c r="C531">
        <v>-2.3514346082109897E-2</v>
      </c>
      <c r="D531">
        <v>-1.4047735777651396</v>
      </c>
      <c r="F531">
        <v>39.850511408339891</v>
      </c>
      <c r="G531">
        <v>-3.3133153862082709E-3</v>
      </c>
    </row>
    <row r="532" spans="1:7">
      <c r="A532">
        <v>508</v>
      </c>
      <c r="B532">
        <v>7.7110788709625492E-3</v>
      </c>
      <c r="C532">
        <v>-1.8771178654884181E-5</v>
      </c>
      <c r="D532">
        <v>-1.1214114016103742E-3</v>
      </c>
      <c r="F532">
        <v>39.92918961447679</v>
      </c>
      <c r="G532">
        <v>-3.2322227747387799E-3</v>
      </c>
    </row>
    <row r="533" spans="1:7">
      <c r="A533">
        <v>509</v>
      </c>
      <c r="B533">
        <v>8.3726664501214357E-3</v>
      </c>
      <c r="C533">
        <v>2.5138032232844606E-3</v>
      </c>
      <c r="D533">
        <v>0.15017744212149456</v>
      </c>
      <c r="F533">
        <v>40.00786782061369</v>
      </c>
      <c r="G533">
        <v>-3.2181935207036272E-3</v>
      </c>
    </row>
    <row r="534" spans="1:7">
      <c r="A534">
        <v>510</v>
      </c>
      <c r="B534">
        <v>1.4295064060956368E-2</v>
      </c>
      <c r="C534">
        <v>-9.9214308213436617E-3</v>
      </c>
      <c r="D534">
        <v>-0.59271747650478102</v>
      </c>
      <c r="F534">
        <v>40.08654602675059</v>
      </c>
      <c r="G534">
        <v>-3.2059845044081214E-3</v>
      </c>
    </row>
    <row r="535" spans="1:7">
      <c r="A535">
        <v>511</v>
      </c>
      <c r="B535">
        <v>3.7620076001080162E-4</v>
      </c>
      <c r="C535">
        <v>-9.0476160588649802E-3</v>
      </c>
      <c r="D535">
        <v>-0.54051479623866527</v>
      </c>
      <c r="F535">
        <v>40.165224232887489</v>
      </c>
      <c r="G535">
        <v>-3.1918289179698744E-3</v>
      </c>
    </row>
    <row r="536" spans="1:7">
      <c r="A536">
        <v>512</v>
      </c>
      <c r="B536">
        <v>-3.383892425932144E-3</v>
      </c>
      <c r="C536">
        <v>8.6765449788588009E-3</v>
      </c>
      <c r="D536">
        <v>0.51834659105680636</v>
      </c>
      <c r="F536">
        <v>40.243902439024389</v>
      </c>
      <c r="G536">
        <v>-3.1809145129223504E-3</v>
      </c>
    </row>
    <row r="537" spans="1:7">
      <c r="A537">
        <v>513</v>
      </c>
      <c r="B537">
        <v>8.1250089029756469E-3</v>
      </c>
      <c r="C537">
        <v>-5.6281300016023574E-3</v>
      </c>
      <c r="D537">
        <v>-0.33623083928723274</v>
      </c>
      <c r="F537">
        <v>40.322580645161288</v>
      </c>
      <c r="G537">
        <v>-3.1337047353759973E-3</v>
      </c>
    </row>
    <row r="538" spans="1:7">
      <c r="A538">
        <v>514</v>
      </c>
      <c r="B538">
        <v>8.2336552041742013E-3</v>
      </c>
      <c r="C538">
        <v>9.555417222763412E-3</v>
      </c>
      <c r="D538">
        <v>0.57085141097215464</v>
      </c>
      <c r="F538">
        <v>40.401258851298188</v>
      </c>
      <c r="G538">
        <v>-3.111629716063824E-3</v>
      </c>
    </row>
    <row r="539" spans="1:7">
      <c r="A539">
        <v>515</v>
      </c>
      <c r="B539">
        <v>7.2953181664317411E-3</v>
      </c>
      <c r="C539">
        <v>-3.1485877039117314E-3</v>
      </c>
      <c r="D539">
        <v>-0.18810018353419322</v>
      </c>
      <c r="F539">
        <v>40.479937057435087</v>
      </c>
      <c r="G539">
        <v>-3.1067961165047731E-3</v>
      </c>
    </row>
    <row r="540" spans="1:7">
      <c r="A540">
        <v>516</v>
      </c>
      <c r="B540">
        <v>6.8291297207656639E-3</v>
      </c>
      <c r="C540">
        <v>1.2094554882375822E-3</v>
      </c>
      <c r="D540">
        <v>7.225423609172052E-2</v>
      </c>
      <c r="F540">
        <v>40.558615263571987</v>
      </c>
      <c r="G540">
        <v>-3.0376670716890652E-3</v>
      </c>
    </row>
    <row r="541" spans="1:7">
      <c r="A541">
        <v>517</v>
      </c>
      <c r="B541">
        <v>1.8434699622580531E-2</v>
      </c>
      <c r="C541">
        <v>-2.4824475980407979E-2</v>
      </c>
      <c r="D541">
        <v>-1.4830422167544035</v>
      </c>
      <c r="F541">
        <v>40.637293469708887</v>
      </c>
      <c r="G541">
        <v>-2.900418949403849E-3</v>
      </c>
    </row>
    <row r="542" spans="1:7">
      <c r="A542">
        <v>518</v>
      </c>
      <c r="B542">
        <v>-1.6002047986061384E-2</v>
      </c>
      <c r="C542">
        <v>6.1950248921038495E-3</v>
      </c>
      <c r="D542">
        <v>0.37009777995255028</v>
      </c>
      <c r="F542">
        <v>40.715971675845786</v>
      </c>
      <c r="G542">
        <v>-2.892030848329008E-3</v>
      </c>
    </row>
    <row r="543" spans="1:7">
      <c r="A543">
        <v>519</v>
      </c>
      <c r="B543">
        <v>-6.0994085247354926E-3</v>
      </c>
      <c r="C543">
        <v>7.0493768591244768E-3</v>
      </c>
      <c r="D543">
        <v>0.42113773084854234</v>
      </c>
      <c r="F543">
        <v>40.794649881982686</v>
      </c>
      <c r="G543">
        <v>-2.855103497501732E-3</v>
      </c>
    </row>
    <row r="544" spans="1:7">
      <c r="A544">
        <v>520</v>
      </c>
      <c r="B544">
        <v>4.6423847674668542E-3</v>
      </c>
      <c r="C544">
        <v>-2.8444548600542727E-2</v>
      </c>
      <c r="D544">
        <v>-1.699309441392445</v>
      </c>
      <c r="F544">
        <v>40.873328088119585</v>
      </c>
      <c r="G544">
        <v>-2.8357824181489688E-3</v>
      </c>
    </row>
    <row r="545" spans="1:7">
      <c r="A545">
        <v>521</v>
      </c>
      <c r="B545">
        <v>4.3988323727922642E-3</v>
      </c>
      <c r="C545">
        <v>2.1282841691887652E-2</v>
      </c>
      <c r="D545">
        <v>1.2714609865876159</v>
      </c>
      <c r="F545">
        <v>40.952006294256492</v>
      </c>
      <c r="G545">
        <v>-2.8346456692913691E-3</v>
      </c>
    </row>
    <row r="546" spans="1:7">
      <c r="A546">
        <v>522</v>
      </c>
      <c r="B546">
        <v>4.9456117024997148E-4</v>
      </c>
      <c r="C546">
        <v>-3.2713033094153118E-2</v>
      </c>
      <c r="D546">
        <v>-1.9543135232744473</v>
      </c>
      <c r="F546">
        <v>41.030684500393392</v>
      </c>
      <c r="G546">
        <v>-2.8346456692913691E-3</v>
      </c>
    </row>
    <row r="547" spans="1:7">
      <c r="A547">
        <v>523</v>
      </c>
      <c r="B547">
        <v>-6.1112289449685754E-3</v>
      </c>
      <c r="C547">
        <v>-7.2099941855187609E-3</v>
      </c>
      <c r="D547">
        <v>-0.43073319123098658</v>
      </c>
      <c r="F547">
        <v>41.109362706530291</v>
      </c>
      <c r="G547">
        <v>-2.7988804478208396E-3</v>
      </c>
    </row>
    <row r="548" spans="1:7">
      <c r="A548">
        <v>524</v>
      </c>
      <c r="B548">
        <v>-3.2729293759407316E-3</v>
      </c>
      <c r="C548">
        <v>-8.1009107916736045E-3</v>
      </c>
      <c r="D548">
        <v>-0.48395755494275083</v>
      </c>
      <c r="F548">
        <v>41.188040912667191</v>
      </c>
      <c r="G548">
        <v>-2.7924294135897032E-3</v>
      </c>
    </row>
    <row r="549" spans="1:7">
      <c r="A549">
        <v>525</v>
      </c>
      <c r="B549">
        <v>2.7267150171459498E-3</v>
      </c>
      <c r="C549">
        <v>-7.7892522416843713E-3</v>
      </c>
      <c r="D549">
        <v>-0.4653387213685285</v>
      </c>
      <c r="F549">
        <v>41.26671911880409</v>
      </c>
      <c r="G549">
        <v>-2.7921818907060691E-3</v>
      </c>
    </row>
    <row r="550" spans="1:7">
      <c r="A550">
        <v>526</v>
      </c>
      <c r="B550">
        <v>-1.3933340748473516E-2</v>
      </c>
      <c r="C550">
        <v>-1.6667121145291015E-2</v>
      </c>
      <c r="D550">
        <v>-0.99571263094272777</v>
      </c>
      <c r="F550">
        <v>41.34539732494099</v>
      </c>
      <c r="G550">
        <v>-2.7881040892194786E-3</v>
      </c>
    </row>
    <row r="551" spans="1:7">
      <c r="A551">
        <v>527</v>
      </c>
      <c r="B551">
        <v>2.4413915873333965E-2</v>
      </c>
      <c r="C551">
        <v>2.0218170978294595E-2</v>
      </c>
      <c r="D551">
        <v>1.2078563563651419</v>
      </c>
      <c r="F551">
        <v>41.424075531077889</v>
      </c>
      <c r="G551">
        <v>-2.7835768963117014E-3</v>
      </c>
    </row>
    <row r="552" spans="1:7">
      <c r="A552">
        <v>528</v>
      </c>
      <c r="B552">
        <v>2.1838620456679492E-2</v>
      </c>
      <c r="C552">
        <v>-3.7237908588901754E-3</v>
      </c>
      <c r="D552">
        <v>-0.22246346929767133</v>
      </c>
      <c r="F552">
        <v>41.502753737214789</v>
      </c>
      <c r="G552">
        <v>-2.7700831024931594E-3</v>
      </c>
    </row>
    <row r="553" spans="1:7">
      <c r="A553">
        <v>529</v>
      </c>
      <c r="B553">
        <v>-2.2880147520715757E-3</v>
      </c>
      <c r="C553">
        <v>-3.5117410476842035E-3</v>
      </c>
      <c r="D553">
        <v>-0.20979537421596847</v>
      </c>
      <c r="F553">
        <v>41.581431943351689</v>
      </c>
      <c r="G553">
        <v>-2.7440219521756015E-3</v>
      </c>
    </row>
    <row r="554" spans="1:7">
      <c r="A554">
        <v>530</v>
      </c>
      <c r="B554">
        <v>-1.3606240372727601E-2</v>
      </c>
      <c r="C554">
        <v>1.2082314740298288E-2</v>
      </c>
      <c r="D554">
        <v>0.72181112101291156</v>
      </c>
      <c r="F554">
        <v>41.660110149488588</v>
      </c>
      <c r="G554">
        <v>-2.7405602923264993E-3</v>
      </c>
    </row>
    <row r="555" spans="1:7">
      <c r="A555">
        <v>531</v>
      </c>
      <c r="B555">
        <v>2.1866059598126264E-2</v>
      </c>
      <c r="C555">
        <v>2.1663998275917029E-3</v>
      </c>
      <c r="D555">
        <v>0.12942317111642632</v>
      </c>
      <c r="F555">
        <v>41.738788355625488</v>
      </c>
      <c r="G555">
        <v>-2.7111574556830664E-3</v>
      </c>
    </row>
    <row r="556" spans="1:7">
      <c r="A556">
        <v>532</v>
      </c>
      <c r="B556">
        <v>-8.4367348205627874E-3</v>
      </c>
      <c r="C556">
        <v>3.8719921684765742E-4</v>
      </c>
      <c r="D556">
        <v>2.3131718282090465E-2</v>
      </c>
      <c r="F556">
        <v>41.817466561762387</v>
      </c>
      <c r="G556">
        <v>-2.7100271002709064E-3</v>
      </c>
    </row>
    <row r="557" spans="1:7">
      <c r="A557">
        <v>533</v>
      </c>
      <c r="B557">
        <v>7.5702361933619117E-3</v>
      </c>
      <c r="C557">
        <v>2.2404253602556302E-2</v>
      </c>
      <c r="D557">
        <v>1.3384553999724296</v>
      </c>
      <c r="F557">
        <v>41.896144767899287</v>
      </c>
      <c r="G557">
        <v>-2.7010180760440594E-3</v>
      </c>
    </row>
    <row r="558" spans="1:7">
      <c r="A558">
        <v>534</v>
      </c>
      <c r="B558">
        <v>-4.5659078847638652E-2</v>
      </c>
      <c r="C558">
        <v>-1.8221518167286781E-2</v>
      </c>
      <c r="D558">
        <v>-1.0885740636286136</v>
      </c>
      <c r="F558">
        <v>41.974822974036186</v>
      </c>
      <c r="G558">
        <v>-2.6881720430106393E-3</v>
      </c>
    </row>
    <row r="559" spans="1:7">
      <c r="A559">
        <v>535</v>
      </c>
      <c r="B559">
        <v>-1.0402174085468027E-4</v>
      </c>
      <c r="C559">
        <v>6.7145986639315525E-3</v>
      </c>
      <c r="D559">
        <v>0.40113770357256701</v>
      </c>
      <c r="F559">
        <v>42.053501180173093</v>
      </c>
      <c r="G559">
        <v>-2.6730820636191588E-3</v>
      </c>
    </row>
    <row r="560" spans="1:7">
      <c r="A560">
        <v>536</v>
      </c>
      <c r="B560">
        <v>6.5841440017340653E-3</v>
      </c>
      <c r="C560">
        <v>-5.3819478770727406E-4</v>
      </c>
      <c r="D560">
        <v>-3.2152364127927255E-2</v>
      </c>
      <c r="F560">
        <v>42.132179386309993</v>
      </c>
      <c r="G560">
        <v>-2.6170398371621051E-3</v>
      </c>
    </row>
    <row r="561" spans="1:7">
      <c r="A561">
        <v>537</v>
      </c>
      <c r="B561">
        <v>-1.5901639813508912E-2</v>
      </c>
      <c r="C561">
        <v>-2.1911041978230555E-2</v>
      </c>
      <c r="D561">
        <v>-1.3089903808015766</v>
      </c>
      <c r="F561">
        <v>42.210857592446892</v>
      </c>
      <c r="G561">
        <v>-2.6101141924959048E-3</v>
      </c>
    </row>
    <row r="562" spans="1:7">
      <c r="A562">
        <v>538</v>
      </c>
      <c r="B562">
        <v>1.9418161207596578E-3</v>
      </c>
      <c r="C562">
        <v>1.2217475914638683E-2</v>
      </c>
      <c r="D562">
        <v>0.72988580213694032</v>
      </c>
      <c r="F562">
        <v>42.289535798583792</v>
      </c>
      <c r="G562">
        <v>-2.590002590002638E-3</v>
      </c>
    </row>
    <row r="563" spans="1:7">
      <c r="A563">
        <v>539</v>
      </c>
      <c r="B563">
        <v>-1.1435590722504265E-2</v>
      </c>
      <c r="C563">
        <v>3.5339225925656217E-3</v>
      </c>
      <c r="D563">
        <v>0.21112052474554815</v>
      </c>
      <c r="F563">
        <v>42.368214004720691</v>
      </c>
      <c r="G563">
        <v>-2.580645161290307E-3</v>
      </c>
    </row>
    <row r="564" spans="1:7">
      <c r="A564">
        <v>540</v>
      </c>
      <c r="B564">
        <v>-5.5762497273226415E-3</v>
      </c>
      <c r="C564">
        <v>-4.5628000988650989E-3</v>
      </c>
      <c r="D564">
        <v>-0.27258682836119624</v>
      </c>
      <c r="F564">
        <v>42.446892210857591</v>
      </c>
      <c r="G564">
        <v>-2.5624599615630128E-3</v>
      </c>
    </row>
    <row r="565" spans="1:7">
      <c r="A565">
        <v>541</v>
      </c>
      <c r="B565">
        <v>1.0010566434899195E-3</v>
      </c>
      <c r="C565">
        <v>-2.7361636417546544E-3</v>
      </c>
      <c r="D565">
        <v>-0.16346150451969926</v>
      </c>
      <c r="F565">
        <v>42.525570416994491</v>
      </c>
      <c r="G565">
        <v>-2.447552447552459E-3</v>
      </c>
    </row>
    <row r="566" spans="1:7">
      <c r="A566">
        <v>542</v>
      </c>
      <c r="B566">
        <v>-1.9842825103390509E-3</v>
      </c>
      <c r="C566">
        <v>1.103009517447656E-2</v>
      </c>
      <c r="D566">
        <v>0.65895033641306011</v>
      </c>
      <c r="F566">
        <v>42.60424862313139</v>
      </c>
      <c r="G566">
        <v>-2.4455857177794194E-3</v>
      </c>
    </row>
    <row r="567" spans="1:7">
      <c r="A567">
        <v>543</v>
      </c>
      <c r="B567">
        <v>5.1730458546665374E-3</v>
      </c>
      <c r="C567">
        <v>7.8331616534624386E-3</v>
      </c>
      <c r="D567">
        <v>0.46796191919276942</v>
      </c>
      <c r="F567">
        <v>42.68292682926829</v>
      </c>
      <c r="G567">
        <v>-2.4390243902439046E-3</v>
      </c>
    </row>
    <row r="568" spans="1:7">
      <c r="A568">
        <v>544</v>
      </c>
      <c r="B568">
        <v>3.8688662338169722E-3</v>
      </c>
      <c r="C568">
        <v>1.4187107284088583E-2</v>
      </c>
      <c r="D568">
        <v>0.84755380345319553</v>
      </c>
      <c r="F568">
        <v>42.761605035405189</v>
      </c>
      <c r="G568">
        <v>-2.4350649350650677E-3</v>
      </c>
    </row>
    <row r="569" spans="1:7">
      <c r="A569">
        <v>545</v>
      </c>
      <c r="B569">
        <v>2.8996822213382652E-3</v>
      </c>
      <c r="C569">
        <v>1.486448316916714E-2</v>
      </c>
      <c r="D569">
        <v>0.88802100344467627</v>
      </c>
      <c r="F569">
        <v>42.840283241542089</v>
      </c>
      <c r="G569">
        <v>-2.3064250411861664E-3</v>
      </c>
    </row>
    <row r="570" spans="1:7">
      <c r="A570">
        <v>546</v>
      </c>
      <c r="B570">
        <v>4.6419253520801106E-3</v>
      </c>
      <c r="C570">
        <v>-1.5547711477496593E-2</v>
      </c>
      <c r="D570">
        <v>-0.92883783380733764</v>
      </c>
      <c r="F570">
        <v>42.918961447678988</v>
      </c>
      <c r="G570">
        <v>-2.1705426356589674E-3</v>
      </c>
    </row>
    <row r="571" spans="1:7">
      <c r="A571">
        <v>547</v>
      </c>
      <c r="B571">
        <v>-9.448002467568167E-3</v>
      </c>
      <c r="C571">
        <v>-2.1948711147455328E-2</v>
      </c>
      <c r="D571">
        <v>-1.3112407794917442</v>
      </c>
      <c r="F571">
        <v>42.997639653815888</v>
      </c>
      <c r="G571">
        <v>-2.1052631578947212E-3</v>
      </c>
    </row>
    <row r="572" spans="1:7">
      <c r="A572">
        <v>548</v>
      </c>
      <c r="B572">
        <v>-2.7681422995882998E-3</v>
      </c>
      <c r="C572">
        <v>1.1052165968227307E-2</v>
      </c>
      <c r="D572">
        <v>0.66026887054507843</v>
      </c>
      <c r="F572">
        <v>43.076317859952788</v>
      </c>
      <c r="G572">
        <v>-2.0935101186322358E-3</v>
      </c>
    </row>
    <row r="573" spans="1:7">
      <c r="A573">
        <v>549</v>
      </c>
      <c r="B573">
        <v>1.0226078103763962E-2</v>
      </c>
      <c r="C573">
        <v>9.6894318539908555E-3</v>
      </c>
      <c r="D573">
        <v>0.57885759631640643</v>
      </c>
      <c r="F573">
        <v>43.154996066089694</v>
      </c>
      <c r="G573">
        <v>-2.068557919621794E-3</v>
      </c>
    </row>
    <row r="574" spans="1:7">
      <c r="A574">
        <v>550</v>
      </c>
      <c r="B574">
        <v>5.5444390688608952E-3</v>
      </c>
      <c r="C574">
        <v>3.5284706659782263E-2</v>
      </c>
      <c r="D574">
        <v>2.1079482049712275</v>
      </c>
      <c r="F574">
        <v>43.233674272226594</v>
      </c>
      <c r="G574">
        <v>-2.0505809979495249E-3</v>
      </c>
    </row>
    <row r="575" spans="1:7">
      <c r="A575">
        <v>551</v>
      </c>
      <c r="B575">
        <v>7.2001821973299192E-3</v>
      </c>
      <c r="C575">
        <v>5.2004537327177795E-3</v>
      </c>
      <c r="D575">
        <v>0.31068097622625979</v>
      </c>
      <c r="F575">
        <v>43.312352478363493</v>
      </c>
      <c r="G575">
        <v>-2.0429009193054792E-3</v>
      </c>
    </row>
    <row r="576" spans="1:7">
      <c r="A576">
        <v>552</v>
      </c>
      <c r="B576">
        <v>-3.1935849642610666E-4</v>
      </c>
      <c r="C576">
        <v>-1.5330093772744476E-2</v>
      </c>
      <c r="D576">
        <v>-0.9158371064801909</v>
      </c>
      <c r="F576">
        <v>43.391030684500393</v>
      </c>
      <c r="G576">
        <v>-2.0331106593087789E-3</v>
      </c>
    </row>
    <row r="577" spans="1:7">
      <c r="A577">
        <v>553</v>
      </c>
      <c r="B577">
        <v>1.2553235100391249E-2</v>
      </c>
      <c r="C577">
        <v>1.6100982542879894E-2</v>
      </c>
      <c r="D577">
        <v>0.96189087178162136</v>
      </c>
      <c r="F577">
        <v>43.469708890637293</v>
      </c>
      <c r="G577">
        <v>-1.9971469329529423E-3</v>
      </c>
    </row>
    <row r="578" spans="1:7">
      <c r="A578">
        <v>554</v>
      </c>
      <c r="B578">
        <v>-2.5283690584374397E-4</v>
      </c>
      <c r="C578">
        <v>1.4953914984902814E-2</v>
      </c>
      <c r="D578">
        <v>0.89336376106669746</v>
      </c>
      <c r="F578">
        <v>43.548387096774192</v>
      </c>
      <c r="G578">
        <v>-1.9971469329529423E-3</v>
      </c>
    </row>
    <row r="579" spans="1:7">
      <c r="A579">
        <v>555</v>
      </c>
      <c r="B579">
        <v>3.4192392889177744E-3</v>
      </c>
      <c r="C579">
        <v>1.3862249577815422E-2</v>
      </c>
      <c r="D579">
        <v>0.82814643738346139</v>
      </c>
      <c r="F579">
        <v>43.627065302911092</v>
      </c>
      <c r="G579">
        <v>-1.9920318725099584E-3</v>
      </c>
    </row>
    <row r="580" spans="1:7">
      <c r="A580">
        <v>556</v>
      </c>
      <c r="B580">
        <v>-5.8225013251379208E-3</v>
      </c>
      <c r="C580">
        <v>-1.4358292588277123E-3</v>
      </c>
      <c r="D580">
        <v>-8.5778060675812381E-2</v>
      </c>
      <c r="F580">
        <v>43.705743509047991</v>
      </c>
      <c r="G580">
        <v>-1.8975332068310591E-3</v>
      </c>
    </row>
    <row r="581" spans="1:7">
      <c r="A581">
        <v>557</v>
      </c>
      <c r="B581">
        <v>6.0639125047602521E-3</v>
      </c>
      <c r="C581">
        <v>-1.3919886318180988E-2</v>
      </c>
      <c r="D581">
        <v>-0.83158972131282649</v>
      </c>
      <c r="F581">
        <v>43.784421715184891</v>
      </c>
      <c r="G581">
        <v>-1.887301159342103E-3</v>
      </c>
    </row>
    <row r="582" spans="1:7">
      <c r="A582">
        <v>558</v>
      </c>
      <c r="B582">
        <v>9.4602832517529552E-3</v>
      </c>
      <c r="C582">
        <v>-8.1492376929197426E-3</v>
      </c>
      <c r="D582">
        <v>-0.48684465857424369</v>
      </c>
      <c r="F582">
        <v>43.86309992132179</v>
      </c>
      <c r="G582">
        <v>-1.8817204301074808E-3</v>
      </c>
    </row>
    <row r="583" spans="1:7">
      <c r="A583">
        <v>559</v>
      </c>
      <c r="B583">
        <v>2.0367266178008894E-3</v>
      </c>
      <c r="C583">
        <v>1.091148055351384E-2</v>
      </c>
      <c r="D583">
        <v>0.65186416506544054</v>
      </c>
      <c r="F583">
        <v>43.94177812745869</v>
      </c>
      <c r="G583">
        <v>-1.8442622950819443E-3</v>
      </c>
    </row>
    <row r="584" spans="1:7">
      <c r="A584">
        <v>560</v>
      </c>
      <c r="B584">
        <v>-1.8465889800066773E-3</v>
      </c>
      <c r="C584">
        <v>1.0216190586970106E-2</v>
      </c>
      <c r="D584">
        <v>0.61032675762594757</v>
      </c>
      <c r="F584">
        <v>44.02045633359559</v>
      </c>
      <c r="G584">
        <v>-1.7830609212480253E-3</v>
      </c>
    </row>
    <row r="585" spans="1:7">
      <c r="A585">
        <v>561</v>
      </c>
      <c r="B585">
        <v>9.7226105069896877E-3</v>
      </c>
      <c r="C585">
        <v>1.0427662717054037E-2</v>
      </c>
      <c r="D585">
        <v>0.62296034138533751</v>
      </c>
      <c r="F585">
        <v>44.099134539732489</v>
      </c>
      <c r="G585">
        <v>-1.7647058823530015E-3</v>
      </c>
    </row>
    <row r="586" spans="1:7">
      <c r="A586">
        <v>562</v>
      </c>
      <c r="B586">
        <v>2.7306120567954992E-3</v>
      </c>
      <c r="C586">
        <v>2.0737805307130333E-3</v>
      </c>
      <c r="D586">
        <v>0.12388998977291749</v>
      </c>
      <c r="F586">
        <v>44.177812745869389</v>
      </c>
      <c r="G586">
        <v>-1.7351069982647349E-3</v>
      </c>
    </row>
    <row r="587" spans="1:7">
      <c r="A587">
        <v>563</v>
      </c>
      <c r="B587">
        <v>-8.0385358558730906E-3</v>
      </c>
      <c r="C587">
        <v>-8.0500155909281682E-4</v>
      </c>
      <c r="D587">
        <v>-4.8091701820009242E-2</v>
      </c>
      <c r="F587">
        <v>44.256490952006295</v>
      </c>
      <c r="G587">
        <v>-1.7006802721086789E-3</v>
      </c>
    </row>
    <row r="588" spans="1:7">
      <c r="A588">
        <v>564</v>
      </c>
      <c r="B588">
        <v>8.3290204648968375E-3</v>
      </c>
      <c r="C588">
        <v>-8.669040866120999E-3</v>
      </c>
      <c r="D588">
        <v>-0.51789828689126305</v>
      </c>
      <c r="F588">
        <v>44.335169158143195</v>
      </c>
      <c r="G588">
        <v>-1.6678579938050886E-3</v>
      </c>
    </row>
    <row r="589" spans="1:7">
      <c r="A589">
        <v>565</v>
      </c>
      <c r="B589">
        <v>1.2557245724044964E-2</v>
      </c>
      <c r="C589">
        <v>2.6308799231763089E-3</v>
      </c>
      <c r="D589">
        <v>0.15717173632834627</v>
      </c>
      <c r="F589">
        <v>44.413847364280095</v>
      </c>
      <c r="G589">
        <v>-1.630434782608603E-3</v>
      </c>
    </row>
    <row r="590" spans="1:7">
      <c r="A590">
        <v>566</v>
      </c>
      <c r="B590">
        <v>-9.2268303717421259E-4</v>
      </c>
      <c r="C590">
        <v>2.8227647576181316E-2</v>
      </c>
      <c r="D590">
        <v>1.6863515293608227</v>
      </c>
      <c r="F590">
        <v>44.492525570416994</v>
      </c>
      <c r="G590">
        <v>-1.6145307769929174E-3</v>
      </c>
    </row>
    <row r="591" spans="1:7">
      <c r="A591">
        <v>567</v>
      </c>
      <c r="B591">
        <v>2.5771823864468423E-3</v>
      </c>
      <c r="C591">
        <v>-1.3450560148635616E-2</v>
      </c>
      <c r="D591">
        <v>-0.80355164617227792</v>
      </c>
      <c r="F591">
        <v>44.571203776553894</v>
      </c>
      <c r="G591">
        <v>-1.5835312747427555E-3</v>
      </c>
    </row>
    <row r="592" spans="1:7">
      <c r="A592">
        <v>568</v>
      </c>
      <c r="B592">
        <v>-4.3422277901021579E-3</v>
      </c>
      <c r="C592">
        <v>1.4618627506615332E-2</v>
      </c>
      <c r="D592">
        <v>0.87333330864377823</v>
      </c>
      <c r="F592">
        <v>44.649881982690793</v>
      </c>
      <c r="G592">
        <v>-1.5698587127158659E-3</v>
      </c>
    </row>
    <row r="593" spans="1:7">
      <c r="A593">
        <v>569</v>
      </c>
      <c r="B593">
        <v>2.5394283305266137E-3</v>
      </c>
      <c r="C593">
        <v>-1.1668641813672716E-2</v>
      </c>
      <c r="D593">
        <v>-0.69709783342536069</v>
      </c>
      <c r="F593">
        <v>44.728560188827693</v>
      </c>
      <c r="G593">
        <v>-1.5686274509804088E-3</v>
      </c>
    </row>
    <row r="594" spans="1:7">
      <c r="A594">
        <v>570</v>
      </c>
      <c r="B594">
        <v>1.5367718204536581E-2</v>
      </c>
      <c r="C594">
        <v>3.9594113588133396E-3</v>
      </c>
      <c r="D594">
        <v>0.23653970392975832</v>
      </c>
      <c r="F594">
        <v>44.807238394964592</v>
      </c>
      <c r="G594">
        <v>-1.5449980687524123E-3</v>
      </c>
    </row>
    <row r="595" spans="1:7">
      <c r="A595">
        <v>571</v>
      </c>
      <c r="B595">
        <v>-1.3203933506104697E-2</v>
      </c>
      <c r="C595">
        <v>1.7517377071884815E-2</v>
      </c>
      <c r="D595">
        <v>1.0465078797600409</v>
      </c>
      <c r="F595">
        <v>44.885916601101492</v>
      </c>
      <c r="G595">
        <v>-1.5239256324293127E-3</v>
      </c>
    </row>
    <row r="596" spans="1:7">
      <c r="A596">
        <v>572</v>
      </c>
      <c r="B596">
        <v>1.9718269532780015E-2</v>
      </c>
      <c r="C596">
        <v>-4.7602250234768557E-3</v>
      </c>
      <c r="D596">
        <v>-0.28438121620929691</v>
      </c>
      <c r="F596">
        <v>44.964594807238392</v>
      </c>
      <c r="G596">
        <v>-1.5151515151514694E-3</v>
      </c>
    </row>
    <row r="597" spans="1:7">
      <c r="A597">
        <v>573</v>
      </c>
      <c r="B597">
        <v>-5.7457010607974632E-3</v>
      </c>
      <c r="C597">
        <v>1.7184815451941331E-2</v>
      </c>
      <c r="D597">
        <v>1.026640273191521</v>
      </c>
      <c r="F597">
        <v>45.043273013375291</v>
      </c>
      <c r="G597">
        <v>-1.497454327642922E-3</v>
      </c>
    </row>
    <row r="598" spans="1:7">
      <c r="A598">
        <v>574</v>
      </c>
      <c r="B598">
        <v>-2.3832227077555659E-3</v>
      </c>
      <c r="C598">
        <v>2.4638975253964607E-2</v>
      </c>
      <c r="D598">
        <v>1.4719601939648288</v>
      </c>
      <c r="F598">
        <v>45.121951219512191</v>
      </c>
      <c r="G598">
        <v>-1.4635931211123276E-3</v>
      </c>
    </row>
    <row r="599" spans="1:7">
      <c r="A599">
        <v>575</v>
      </c>
      <c r="B599">
        <v>-1.7774655937241011E-3</v>
      </c>
      <c r="C599">
        <v>3.288610285828439E-3</v>
      </c>
      <c r="D599">
        <v>0.19646529063435189</v>
      </c>
      <c r="F599">
        <v>45.20062942564909</v>
      </c>
      <c r="G599">
        <v>-1.4477017734346731E-3</v>
      </c>
    </row>
    <row r="600" spans="1:7">
      <c r="A600">
        <v>576</v>
      </c>
      <c r="B600">
        <v>6.6746410544214823E-3</v>
      </c>
      <c r="C600">
        <v>6.3372227037109758E-3</v>
      </c>
      <c r="D600">
        <v>0.37859283772979774</v>
      </c>
      <c r="F600">
        <v>45.27930763178599</v>
      </c>
      <c r="G600">
        <v>-1.3937282229964376E-3</v>
      </c>
    </row>
    <row r="601" spans="1:7">
      <c r="A601">
        <v>577</v>
      </c>
      <c r="B601">
        <v>-2.1093573458316275E-2</v>
      </c>
      <c r="C601">
        <v>-7.8919337880605546E-3</v>
      </c>
      <c r="D601">
        <v>-0.47147303285521158</v>
      </c>
      <c r="F601">
        <v>45.35798583792289</v>
      </c>
      <c r="G601">
        <v>-1.2484394506866447E-3</v>
      </c>
    </row>
    <row r="602" spans="1:7">
      <c r="A602">
        <v>578</v>
      </c>
      <c r="B602">
        <v>6.5695630126872233E-3</v>
      </c>
      <c r="C602">
        <v>-2.8024108467232727E-2</v>
      </c>
      <c r="D602">
        <v>-1.6741918732387937</v>
      </c>
      <c r="F602">
        <v>45.436664044059796</v>
      </c>
      <c r="G602">
        <v>-1.1881188118811892E-3</v>
      </c>
    </row>
    <row r="603" spans="1:7">
      <c r="A603">
        <v>579</v>
      </c>
      <c r="B603">
        <v>-4.0204104488849217E-3</v>
      </c>
      <c r="C603">
        <v>-3.2426732084720866E-4</v>
      </c>
      <c r="D603">
        <v>-1.9372095777965032E-2</v>
      </c>
      <c r="F603">
        <v>45.515342250196696</v>
      </c>
      <c r="G603">
        <v>-1.1848341232227888E-3</v>
      </c>
    </row>
    <row r="604" spans="1:7">
      <c r="A604">
        <v>580</v>
      </c>
      <c r="B604">
        <v>1.4412758685323376E-2</v>
      </c>
      <c r="C604">
        <v>1.775615118944477E-3</v>
      </c>
      <c r="D604">
        <v>0.10607725150695302</v>
      </c>
      <c r="F604">
        <v>45.594020456333595</v>
      </c>
      <c r="G604">
        <v>-1.1678832116788218E-3</v>
      </c>
    </row>
    <row r="605" spans="1:7">
      <c r="A605">
        <v>581</v>
      </c>
      <c r="B605">
        <v>1.463264006364951E-2</v>
      </c>
      <c r="C605">
        <v>1.7258020528605582E-2</v>
      </c>
      <c r="D605">
        <v>1.0310136271047923</v>
      </c>
      <c r="F605">
        <v>45.672698662470495</v>
      </c>
      <c r="G605">
        <v>-1.1467889908256534E-3</v>
      </c>
    </row>
    <row r="606" spans="1:7">
      <c r="A606">
        <v>582</v>
      </c>
      <c r="B606">
        <v>1.2453673805372937E-2</v>
      </c>
      <c r="C606">
        <v>7.2908093537444284E-3</v>
      </c>
      <c r="D606">
        <v>0.43556118060435201</v>
      </c>
      <c r="F606">
        <v>45.751376868607394</v>
      </c>
      <c r="G606">
        <v>-1.1344299489506326E-3</v>
      </c>
    </row>
    <row r="607" spans="1:7">
      <c r="A607">
        <v>583</v>
      </c>
      <c r="B607">
        <v>-2.5421600630684011E-2</v>
      </c>
      <c r="C607">
        <v>-2.2909721918405387E-4</v>
      </c>
      <c r="D607">
        <v>-1.3686526477301493E-2</v>
      </c>
      <c r="F607">
        <v>45.830055074744294</v>
      </c>
      <c r="G607">
        <v>-1.0948905109487983E-3</v>
      </c>
    </row>
    <row r="608" spans="1:7">
      <c r="A608">
        <v>584</v>
      </c>
      <c r="B608">
        <v>-9.5081164729110997E-3</v>
      </c>
      <c r="C608">
        <v>3.5040031366528154E-2</v>
      </c>
      <c r="D608">
        <v>2.0933310267645662</v>
      </c>
      <c r="F608">
        <v>45.908733280881194</v>
      </c>
      <c r="G608">
        <v>-1.0204081632652073E-3</v>
      </c>
    </row>
    <row r="609" spans="1:7">
      <c r="A609">
        <v>585</v>
      </c>
      <c r="B609">
        <v>8.1106783884135059E-3</v>
      </c>
      <c r="C609">
        <v>-9.6556764571659182E-3</v>
      </c>
      <c r="D609">
        <v>-0.57684101080724237</v>
      </c>
      <c r="F609">
        <v>45.987411487018093</v>
      </c>
      <c r="G609">
        <v>-1.0111223458039165E-3</v>
      </c>
    </row>
    <row r="610" spans="1:7">
      <c r="A610">
        <v>586</v>
      </c>
      <c r="B610">
        <v>-9.8913429050234373E-3</v>
      </c>
      <c r="C610">
        <v>-4.1757008743328251E-2</v>
      </c>
      <c r="D610">
        <v>-2.4946108373289735</v>
      </c>
      <c r="F610">
        <v>46.066089693154993</v>
      </c>
      <c r="G610">
        <v>-1.0024057738573511E-3</v>
      </c>
    </row>
    <row r="611" spans="1:7">
      <c r="A611">
        <v>587</v>
      </c>
      <c r="B611">
        <v>4.1879727544881758E-3</v>
      </c>
      <c r="C611">
        <v>-4.9200371761572411E-3</v>
      </c>
      <c r="D611">
        <v>-0.29392857460519872</v>
      </c>
      <c r="F611">
        <v>46.144767899291892</v>
      </c>
      <c r="G611">
        <v>-9.9833610648925042E-4</v>
      </c>
    </row>
    <row r="612" spans="1:7">
      <c r="A612">
        <v>588</v>
      </c>
      <c r="B612">
        <v>9.5898721497257901E-3</v>
      </c>
      <c r="C612">
        <v>-1.9376026553495299E-2</v>
      </c>
      <c r="D612">
        <v>-1.1575456978212355</v>
      </c>
      <c r="F612">
        <v>46.223446105428792</v>
      </c>
      <c r="G612">
        <v>-9.3632958801492805E-4</v>
      </c>
    </row>
    <row r="613" spans="1:7">
      <c r="A613">
        <v>589</v>
      </c>
      <c r="B613">
        <v>-8.3325727961147261E-3</v>
      </c>
      <c r="C613">
        <v>8.3325727961147261E-3</v>
      </c>
      <c r="D613">
        <v>0.49779730458642019</v>
      </c>
      <c r="F613">
        <v>46.302124311565692</v>
      </c>
      <c r="G613">
        <v>-9.0361445783138095E-4</v>
      </c>
    </row>
    <row r="614" spans="1:7">
      <c r="A614">
        <v>590</v>
      </c>
      <c r="B614">
        <v>1.5539540886158852E-3</v>
      </c>
      <c r="C614">
        <v>-3.0016558620505583E-3</v>
      </c>
      <c r="D614">
        <v>-0.17932230944583066</v>
      </c>
      <c r="F614">
        <v>46.380802517702591</v>
      </c>
      <c r="G614">
        <v>-8.7950747581355682E-4</v>
      </c>
    </row>
    <row r="615" spans="1:7">
      <c r="A615">
        <v>591</v>
      </c>
      <c r="B615">
        <v>-7.2620351368094882E-3</v>
      </c>
      <c r="C615">
        <v>1.1469272231403949E-3</v>
      </c>
      <c r="D615">
        <v>6.8518726953371509E-2</v>
      </c>
      <c r="F615">
        <v>46.459480723839491</v>
      </c>
      <c r="G615">
        <v>-8.5324232081895879E-4</v>
      </c>
    </row>
    <row r="616" spans="1:7">
      <c r="A616">
        <v>592</v>
      </c>
      <c r="B616">
        <v>-6.9358793064918274E-3</v>
      </c>
      <c r="C616">
        <v>1.8948984512170714E-2</v>
      </c>
      <c r="D616">
        <v>1.132033724230608</v>
      </c>
      <c r="F616">
        <v>46.538158929976397</v>
      </c>
      <c r="G616">
        <v>-8.2764328574380652E-4</v>
      </c>
    </row>
    <row r="617" spans="1:7">
      <c r="A617">
        <v>593</v>
      </c>
      <c r="B617">
        <v>7.8978497744851411E-3</v>
      </c>
      <c r="C617">
        <v>9.1328795850113137E-3</v>
      </c>
      <c r="D617">
        <v>0.54560853553548483</v>
      </c>
      <c r="F617">
        <v>46.616837136113297</v>
      </c>
      <c r="G617">
        <v>-7.6883649410564026E-4</v>
      </c>
    </row>
    <row r="618" spans="1:7">
      <c r="A618">
        <v>594</v>
      </c>
      <c r="B618">
        <v>-6.1404048176957335E-3</v>
      </c>
      <c r="C618">
        <v>-8.4528093377219671E-3</v>
      </c>
      <c r="D618">
        <v>-0.50498037130415541</v>
      </c>
      <c r="F618">
        <v>46.695515342250197</v>
      </c>
      <c r="G618">
        <v>-7.3206442166906527E-4</v>
      </c>
    </row>
    <row r="619" spans="1:7">
      <c r="A619">
        <v>595</v>
      </c>
      <c r="B619">
        <v>2.2559287817864792E-3</v>
      </c>
      <c r="C619">
        <v>-2.9850574730004775E-3</v>
      </c>
      <c r="D619">
        <v>-0.17833070294784006</v>
      </c>
      <c r="F619">
        <v>46.774193548387096</v>
      </c>
      <c r="G619">
        <v>-7.3072707343802001E-4</v>
      </c>
    </row>
    <row r="620" spans="1:7">
      <c r="A620">
        <v>596</v>
      </c>
      <c r="B620">
        <v>6.9044140054210015E-3</v>
      </c>
      <c r="C620">
        <v>5.2727077657966567E-3</v>
      </c>
      <c r="D620">
        <v>0.31499751372220991</v>
      </c>
      <c r="F620">
        <v>46.852871754523996</v>
      </c>
      <c r="G620">
        <v>-7.2912869121399826E-4</v>
      </c>
    </row>
    <row r="621" spans="1:7">
      <c r="A621">
        <v>597</v>
      </c>
      <c r="B621">
        <v>-2.9328821646832553E-4</v>
      </c>
      <c r="C621">
        <v>-7.3962028124586951E-3</v>
      </c>
      <c r="D621">
        <v>-0.44185750479529873</v>
      </c>
      <c r="F621">
        <v>46.931549960660895</v>
      </c>
      <c r="G621">
        <v>-7.1428571428566734E-4</v>
      </c>
    </row>
    <row r="622" spans="1:7">
      <c r="A622">
        <v>598</v>
      </c>
      <c r="B622">
        <v>9.5971831342613664E-4</v>
      </c>
      <c r="C622">
        <v>4.1930236814210287E-3</v>
      </c>
      <c r="D622">
        <v>0.25049596778220312</v>
      </c>
      <c r="F622">
        <v>47.010228166797795</v>
      </c>
      <c r="G622">
        <v>-6.8189566996246231E-4</v>
      </c>
    </row>
    <row r="623" spans="1:7">
      <c r="A623">
        <v>599</v>
      </c>
      <c r="B623">
        <v>5.8889339275773256E-3</v>
      </c>
      <c r="C623">
        <v>-2.9358146953883313E-3</v>
      </c>
      <c r="D623">
        <v>-0.17538888382840739</v>
      </c>
      <c r="F623">
        <v>47.088906372934694</v>
      </c>
      <c r="G623">
        <v>-6.2034739454097654E-4</v>
      </c>
    </row>
    <row r="624" spans="1:7">
      <c r="A624">
        <v>600</v>
      </c>
      <c r="B624">
        <v>-7.339170670436504E-3</v>
      </c>
      <c r="C624">
        <v>1.0478841927910598E-5</v>
      </c>
      <c r="D624">
        <v>6.2601784521262307E-4</v>
      </c>
      <c r="F624">
        <v>47.167584579071594</v>
      </c>
      <c r="G624">
        <v>-6.0864272671934394E-4</v>
      </c>
    </row>
    <row r="625" spans="1:7">
      <c r="A625">
        <v>601</v>
      </c>
      <c r="B625">
        <v>1.5243056235750764E-3</v>
      </c>
      <c r="C625">
        <v>-2.9878987446874039E-3</v>
      </c>
      <c r="D625">
        <v>-0.17850044372562351</v>
      </c>
      <c r="F625">
        <v>47.246262785208494</v>
      </c>
      <c r="G625">
        <v>-5.1733057423686279E-4</v>
      </c>
    </row>
    <row r="626" spans="1:7">
      <c r="A626">
        <v>602</v>
      </c>
      <c r="B626">
        <v>-4.1327707346719542E-4</v>
      </c>
      <c r="C626">
        <v>-1.4721858061668007E-2</v>
      </c>
      <c r="D626">
        <v>-0.87950041852851191</v>
      </c>
      <c r="F626">
        <v>47.324940991345393</v>
      </c>
      <c r="G626">
        <v>-4.9887752556754261E-4</v>
      </c>
    </row>
    <row r="627" spans="1:7">
      <c r="A627">
        <v>603</v>
      </c>
      <c r="B627">
        <v>5.2077246919115354E-3</v>
      </c>
      <c r="C627">
        <v>2.4094945931233864E-2</v>
      </c>
      <c r="D627">
        <v>1.4394592681286196</v>
      </c>
      <c r="F627">
        <v>47.403619197482293</v>
      </c>
      <c r="G627">
        <v>-4.868549172345471E-4</v>
      </c>
    </row>
    <row r="628" spans="1:7">
      <c r="A628">
        <v>604</v>
      </c>
      <c r="B628">
        <v>-1.2313480125279068E-4</v>
      </c>
      <c r="C628">
        <v>-1.7727502721515818E-2</v>
      </c>
      <c r="D628">
        <v>-1.0590610232572759</v>
      </c>
      <c r="F628">
        <v>47.482297403619192</v>
      </c>
      <c r="G628">
        <v>-4.8590864917386067E-4</v>
      </c>
    </row>
    <row r="629" spans="1:7">
      <c r="A629">
        <v>605</v>
      </c>
      <c r="B629">
        <v>-1.5961191019860984E-2</v>
      </c>
      <c r="C629">
        <v>-4.5256319240056853E-2</v>
      </c>
      <c r="D629">
        <v>-2.7036635963993403</v>
      </c>
      <c r="F629">
        <v>47.560975609756092</v>
      </c>
      <c r="G629">
        <v>-4.7180938900692748E-4</v>
      </c>
    </row>
    <row r="630" spans="1:7">
      <c r="A630">
        <v>606</v>
      </c>
      <c r="B630">
        <v>5.3277180877474807E-3</v>
      </c>
      <c r="C630">
        <v>-3.1634744394773893E-2</v>
      </c>
      <c r="D630">
        <v>-1.8898953392092259</v>
      </c>
      <c r="F630">
        <v>47.639653815892999</v>
      </c>
      <c r="G630">
        <v>-4.0567951318448703E-4</v>
      </c>
    </row>
    <row r="631" spans="1:7">
      <c r="A631">
        <v>607</v>
      </c>
      <c r="B631">
        <v>-8.1800876328756988E-3</v>
      </c>
      <c r="C631">
        <v>-1.7111092019411744E-3</v>
      </c>
      <c r="D631">
        <v>-0.10222359521137382</v>
      </c>
      <c r="F631">
        <v>47.718332022029898</v>
      </c>
      <c r="G631">
        <v>-3.9416633819477909E-4</v>
      </c>
    </row>
    <row r="632" spans="1:7">
      <c r="A632">
        <v>608</v>
      </c>
      <c r="B632">
        <v>-7.3591495297892452E-3</v>
      </c>
      <c r="C632">
        <v>-1.2356429009318746E-2</v>
      </c>
      <c r="D632">
        <v>-0.73818701686235255</v>
      </c>
      <c r="F632">
        <v>47.797010228166798</v>
      </c>
      <c r="G632">
        <v>-3.4002040122416144E-4</v>
      </c>
    </row>
    <row r="633" spans="1:7">
      <c r="A633">
        <v>609</v>
      </c>
      <c r="B633">
        <v>3.8459150563280057E-3</v>
      </c>
      <c r="C633">
        <v>-6.7463340057318548E-3</v>
      </c>
      <c r="D633">
        <v>-0.40303360871433613</v>
      </c>
      <c r="F633">
        <v>47.875688434303697</v>
      </c>
      <c r="G633">
        <v>-3.2237266279810939E-4</v>
      </c>
    </row>
    <row r="634" spans="1:7">
      <c r="A634">
        <v>610</v>
      </c>
      <c r="B634">
        <v>4.0883772617975921E-3</v>
      </c>
      <c r="C634">
        <v>3.3791552057348085E-3</v>
      </c>
      <c r="D634">
        <v>0.20187454635599411</v>
      </c>
      <c r="F634">
        <v>47.954366640440597</v>
      </c>
      <c r="G634">
        <v>-3.2030749519529333E-4</v>
      </c>
    </row>
    <row r="635" spans="1:7">
      <c r="A635">
        <v>611</v>
      </c>
      <c r="B635">
        <v>1.0039734343377548E-2</v>
      </c>
      <c r="C635">
        <v>-3.503786630959271E-3</v>
      </c>
      <c r="D635">
        <v>-0.20932016838193426</v>
      </c>
      <c r="F635">
        <v>48.033044846577496</v>
      </c>
      <c r="G635">
        <v>-3.1928480204346243E-4</v>
      </c>
    </row>
    <row r="636" spans="1:7">
      <c r="A636">
        <v>612</v>
      </c>
      <c r="B636">
        <v>2.6437013290925605E-3</v>
      </c>
      <c r="C636">
        <v>2.1452684213076192E-2</v>
      </c>
      <c r="D636">
        <v>1.2816075705204006</v>
      </c>
      <c r="F636">
        <v>48.111723052714396</v>
      </c>
      <c r="G636">
        <v>-2.8810141169688386E-4</v>
      </c>
    </row>
    <row r="637" spans="1:7">
      <c r="A637">
        <v>613</v>
      </c>
      <c r="B637">
        <v>5.6299459947643984E-3</v>
      </c>
      <c r="C637">
        <v>1.3817341620383958E-2</v>
      </c>
      <c r="D637">
        <v>0.82546358531473563</v>
      </c>
      <c r="F637">
        <v>48.190401258851296</v>
      </c>
      <c r="G637">
        <v>-2.0279862096950207E-4</v>
      </c>
    </row>
    <row r="638" spans="1:7">
      <c r="A638">
        <v>614</v>
      </c>
      <c r="B638">
        <v>1.3314565624078839E-2</v>
      </c>
      <c r="C638">
        <v>-1.5357466543384319E-2</v>
      </c>
      <c r="D638">
        <v>-0.91747238669639619</v>
      </c>
      <c r="F638">
        <v>48.269079464988195</v>
      </c>
      <c r="G638">
        <v>0</v>
      </c>
    </row>
    <row r="639" spans="1:7">
      <c r="A639">
        <v>615</v>
      </c>
      <c r="B639">
        <v>7.1553109743961287E-3</v>
      </c>
      <c r="C639">
        <v>-8.1757191376613352E-3</v>
      </c>
      <c r="D639">
        <v>-0.48842668997516536</v>
      </c>
      <c r="F639">
        <v>48.347757671125095</v>
      </c>
      <c r="G639">
        <v>0</v>
      </c>
    </row>
    <row r="640" spans="1:7">
      <c r="A640">
        <v>616</v>
      </c>
      <c r="B640">
        <v>5.5656013334755136E-3</v>
      </c>
      <c r="C640">
        <v>-4.544150873822885E-3</v>
      </c>
      <c r="D640">
        <v>-0.2714727026060671</v>
      </c>
      <c r="F640">
        <v>48.426435877261994</v>
      </c>
      <c r="G640">
        <v>0</v>
      </c>
    </row>
    <row r="641" spans="1:7">
      <c r="A641">
        <v>617</v>
      </c>
      <c r="B641">
        <v>4.6126305005043657E-4</v>
      </c>
      <c r="C641">
        <v>7.4316676294279458E-3</v>
      </c>
      <c r="D641">
        <v>0.44397621299346479</v>
      </c>
      <c r="F641">
        <v>48.505114083398894</v>
      </c>
      <c r="G641">
        <v>0</v>
      </c>
    </row>
    <row r="642" spans="1:7">
      <c r="A642">
        <v>618</v>
      </c>
      <c r="B642">
        <v>-1.6802335596675211E-4</v>
      </c>
      <c r="C642">
        <v>4.9956095628632471E-3</v>
      </c>
      <c r="D642">
        <v>0.29844335429256658</v>
      </c>
      <c r="F642">
        <v>48.583792289535793</v>
      </c>
      <c r="G642">
        <v>0</v>
      </c>
    </row>
    <row r="643" spans="1:7">
      <c r="A643">
        <v>619</v>
      </c>
      <c r="B643">
        <v>-5.7271482017035285E-3</v>
      </c>
      <c r="C643">
        <v>7.1083636713168679E-3</v>
      </c>
      <c r="D643">
        <v>0.42466166959279295</v>
      </c>
      <c r="F643">
        <v>48.662470495672693</v>
      </c>
      <c r="G643">
        <v>0</v>
      </c>
    </row>
    <row r="644" spans="1:7">
      <c r="A644">
        <v>620</v>
      </c>
      <c r="B644">
        <v>1.0360719473781024E-2</v>
      </c>
      <c r="C644">
        <v>-1.3801875702273749E-2</v>
      </c>
      <c r="D644">
        <v>-0.82453963390901786</v>
      </c>
      <c r="F644">
        <v>48.7411487018096</v>
      </c>
      <c r="G644">
        <v>0</v>
      </c>
    </row>
    <row r="645" spans="1:7">
      <c r="A645">
        <v>621</v>
      </c>
      <c r="B645">
        <v>7.2575463919654203E-3</v>
      </c>
      <c r="C645">
        <v>-3.3070486385260792E-2</v>
      </c>
      <c r="D645">
        <v>-1.9756681863758501</v>
      </c>
      <c r="F645">
        <v>48.819826907946499</v>
      </c>
      <c r="G645">
        <v>0</v>
      </c>
    </row>
    <row r="646" spans="1:7">
      <c r="A646">
        <v>622</v>
      </c>
      <c r="B646">
        <v>-8.0077861586381853E-3</v>
      </c>
      <c r="C646">
        <v>3.3364481539668416E-3</v>
      </c>
      <c r="D646">
        <v>0.1993231788759717</v>
      </c>
      <c r="F646">
        <v>48.898505114083399</v>
      </c>
      <c r="G646">
        <v>0</v>
      </c>
    </row>
    <row r="647" spans="1:7">
      <c r="A647">
        <v>623</v>
      </c>
      <c r="B647">
        <v>7.1025216036883559E-3</v>
      </c>
      <c r="C647">
        <v>-1.3978236171112218E-3</v>
      </c>
      <c r="D647">
        <v>-8.3507560739182043E-2</v>
      </c>
      <c r="F647">
        <v>48.977183320220298</v>
      </c>
      <c r="G647">
        <v>2.0868113522531928E-4</v>
      </c>
    </row>
    <row r="648" spans="1:7">
      <c r="A648">
        <v>624</v>
      </c>
      <c r="B648">
        <v>1.3161101120323161E-2</v>
      </c>
      <c r="C648">
        <v>1.825274901475148E-3</v>
      </c>
      <c r="D648">
        <v>0.10904398297093043</v>
      </c>
      <c r="F648">
        <v>49.055861526357198</v>
      </c>
      <c r="G648">
        <v>2.596728122565839E-4</v>
      </c>
    </row>
    <row r="649" spans="1:7">
      <c r="A649">
        <v>625</v>
      </c>
      <c r="B649">
        <v>5.5303018065607319E-3</v>
      </c>
      <c r="C649">
        <v>1.0738303247091064E-2</v>
      </c>
      <c r="D649">
        <v>0.64151835729848161</v>
      </c>
      <c r="F649">
        <v>49.134539732494098</v>
      </c>
      <c r="G649">
        <v>2.7352297592986297E-4</v>
      </c>
    </row>
    <row r="650" spans="1:7">
      <c r="A650">
        <v>626</v>
      </c>
      <c r="B650">
        <v>2.3837936260980932E-2</v>
      </c>
      <c r="C650">
        <v>-1.3344756827612683E-2</v>
      </c>
      <c r="D650">
        <v>-0.79723083634436187</v>
      </c>
      <c r="F650">
        <v>49.213217938630997</v>
      </c>
      <c r="G650">
        <v>2.9779630732584828E-4</v>
      </c>
    </row>
    <row r="651" spans="1:7">
      <c r="A651">
        <v>627</v>
      </c>
      <c r="B651">
        <v>6.1781494066429294E-3</v>
      </c>
      <c r="C651">
        <v>1.380044495653935E-2</v>
      </c>
      <c r="D651">
        <v>0.82445415954382961</v>
      </c>
      <c r="F651">
        <v>49.291896144767897</v>
      </c>
      <c r="G651">
        <v>3.1318509238964509E-4</v>
      </c>
    </row>
    <row r="652" spans="1:7">
      <c r="A652">
        <v>628</v>
      </c>
      <c r="B652">
        <v>-3.3045022690106438E-2</v>
      </c>
      <c r="C652">
        <v>2.1060532030959464E-2</v>
      </c>
      <c r="D652">
        <v>1.2581799565022656</v>
      </c>
      <c r="F652">
        <v>49.370574350904796</v>
      </c>
      <c r="G652">
        <v>3.1938677738740928E-4</v>
      </c>
    </row>
    <row r="653" spans="1:7">
      <c r="A653">
        <v>629</v>
      </c>
      <c r="B653">
        <v>-3.0410614552231824E-3</v>
      </c>
      <c r="C653">
        <v>-1.4618218323170139E-2</v>
      </c>
      <c r="D653">
        <v>-0.87330886356287918</v>
      </c>
      <c r="F653">
        <v>49.449252557041696</v>
      </c>
      <c r="G653">
        <v>3.2679738562091387E-4</v>
      </c>
    </row>
    <row r="654" spans="1:7">
      <c r="A654">
        <v>630</v>
      </c>
      <c r="B654">
        <v>-1.2363846926252938E-2</v>
      </c>
      <c r="C654">
        <v>7.27981080941539E-4</v>
      </c>
      <c r="D654">
        <v>4.3490411515105978E-2</v>
      </c>
      <c r="F654">
        <v>49.527930763178595</v>
      </c>
      <c r="G654">
        <v>3.8774718883294312E-4</v>
      </c>
    </row>
    <row r="655" spans="1:7">
      <c r="A655">
        <v>631</v>
      </c>
      <c r="B655">
        <v>1.7786571417231006E-3</v>
      </c>
      <c r="C655">
        <v>9.9941960438725205E-3</v>
      </c>
      <c r="D655">
        <v>0.59706455303549988</v>
      </c>
      <c r="F655">
        <v>49.606608969315495</v>
      </c>
      <c r="G655">
        <v>3.949447077409296E-4</v>
      </c>
    </row>
    <row r="656" spans="1:7">
      <c r="A656">
        <v>632</v>
      </c>
      <c r="B656">
        <v>-4.7197972422572954E-3</v>
      </c>
      <c r="C656">
        <v>1.3099685510413572E-2</v>
      </c>
      <c r="D656">
        <v>0.78258999922019723</v>
      </c>
      <c r="F656">
        <v>49.685287175452395</v>
      </c>
      <c r="G656">
        <v>4.1135335252984184E-4</v>
      </c>
    </row>
    <row r="657" spans="1:7">
      <c r="A657">
        <v>633</v>
      </c>
      <c r="B657">
        <v>9.5113525637135557E-3</v>
      </c>
      <c r="C657">
        <v>6.8122812191111978E-3</v>
      </c>
      <c r="D657">
        <v>0.40697336968234465</v>
      </c>
      <c r="F657">
        <v>49.763965381589294</v>
      </c>
      <c r="G657">
        <v>4.6860356138722636E-4</v>
      </c>
    </row>
    <row r="658" spans="1:7">
      <c r="A658">
        <v>634</v>
      </c>
      <c r="B658">
        <v>1.6922803489186893E-2</v>
      </c>
      <c r="C658">
        <v>1.5087107862014684E-3</v>
      </c>
      <c r="D658">
        <v>9.0132085389249481E-2</v>
      </c>
      <c r="F658">
        <v>49.842643587726201</v>
      </c>
      <c r="G658">
        <v>4.7326076668241512E-4</v>
      </c>
    </row>
    <row r="659" spans="1:7">
      <c r="A659">
        <v>635</v>
      </c>
      <c r="B659">
        <v>-2.515051820216966E-2</v>
      </c>
      <c r="C659">
        <v>-9.7291469530447969E-3</v>
      </c>
      <c r="D659">
        <v>-0.58123022116399881</v>
      </c>
      <c r="F659">
        <v>49.9213217938631</v>
      </c>
      <c r="G659">
        <v>5.2369730295898087E-4</v>
      </c>
    </row>
    <row r="660" spans="1:7">
      <c r="A660">
        <v>636</v>
      </c>
      <c r="B660">
        <v>2.5424708828684596E-3</v>
      </c>
      <c r="C660">
        <v>3.0695950589064202E-3</v>
      </c>
      <c r="D660">
        <v>0.18338107375526264</v>
      </c>
      <c r="F660">
        <v>50</v>
      </c>
      <c r="G660">
        <v>5.6545094713045252E-4</v>
      </c>
    </row>
    <row r="661" spans="1:7">
      <c r="A661">
        <v>637</v>
      </c>
      <c r="B661">
        <v>-8.1007817421083553E-3</v>
      </c>
      <c r="C661">
        <v>1.2327622178881927E-2</v>
      </c>
      <c r="D661">
        <v>0.73646606429511996</v>
      </c>
      <c r="F661">
        <v>50.0786782061369</v>
      </c>
      <c r="G661">
        <v>6.2460961898791467E-4</v>
      </c>
    </row>
    <row r="662" spans="1:7">
      <c r="A662">
        <v>638</v>
      </c>
      <c r="B662">
        <v>6.5635996952593386E-3</v>
      </c>
      <c r="C662">
        <v>-1.5984395229104456E-2</v>
      </c>
      <c r="D662">
        <v>-0.95492581405377952</v>
      </c>
      <c r="F662">
        <v>50.157356412273799</v>
      </c>
      <c r="G662">
        <v>6.2539086929325194E-4</v>
      </c>
    </row>
    <row r="663" spans="1:7">
      <c r="A663">
        <v>639</v>
      </c>
      <c r="B663">
        <v>1.3767094884328652E-4</v>
      </c>
      <c r="C663">
        <v>-2.9212478451549877E-3</v>
      </c>
      <c r="D663">
        <v>-0.17451864375251469</v>
      </c>
      <c r="F663">
        <v>50.236034618410699</v>
      </c>
      <c r="G663">
        <v>6.8376068376063692E-4</v>
      </c>
    </row>
    <row r="664" spans="1:7">
      <c r="A664">
        <v>640</v>
      </c>
      <c r="B664">
        <v>7.6075406375258172E-3</v>
      </c>
      <c r="C664">
        <v>-2.4686766171093128E-4</v>
      </c>
      <c r="D664">
        <v>-1.4748152773001203E-2</v>
      </c>
      <c r="F664">
        <v>50.314712824547598</v>
      </c>
      <c r="G664">
        <v>6.8516615279201609E-4</v>
      </c>
    </row>
    <row r="665" spans="1:7">
      <c r="A665">
        <v>641</v>
      </c>
      <c r="B665">
        <v>-9.7797401393471747E-3</v>
      </c>
      <c r="C665">
        <v>6.0892516993864276E-5</v>
      </c>
      <c r="D665">
        <v>3.6377877002361412E-3</v>
      </c>
      <c r="F665">
        <v>50.393391030684498</v>
      </c>
      <c r="G665">
        <v>6.8681318681318437E-4</v>
      </c>
    </row>
    <row r="666" spans="1:7">
      <c r="A666">
        <v>642</v>
      </c>
      <c r="B666">
        <v>5.4417103568579206E-3</v>
      </c>
      <c r="C666">
        <v>1.5488523834427115E-3</v>
      </c>
      <c r="D666">
        <v>9.2530189719979339E-2</v>
      </c>
      <c r="F666">
        <v>50.472069236821397</v>
      </c>
      <c r="G666">
        <v>6.9324090121325455E-4</v>
      </c>
    </row>
    <row r="667" spans="1:7">
      <c r="A667">
        <v>643</v>
      </c>
      <c r="B667">
        <v>-1.0819274263651233E-2</v>
      </c>
      <c r="C667">
        <v>2.1567656011426163E-3</v>
      </c>
      <c r="D667">
        <v>0.12884761155331434</v>
      </c>
      <c r="F667">
        <v>50.550747442958297</v>
      </c>
      <c r="G667">
        <v>6.9372181755134044E-4</v>
      </c>
    </row>
    <row r="668" spans="1:7">
      <c r="A668">
        <v>644</v>
      </c>
      <c r="B668">
        <v>3.7519800601194088E-3</v>
      </c>
      <c r="C668">
        <v>7.7290681770862939E-4</v>
      </c>
      <c r="D668">
        <v>4.6174325741411247E-2</v>
      </c>
      <c r="F668">
        <v>50.629425649095197</v>
      </c>
      <c r="G668">
        <v>7.0422535211278614E-4</v>
      </c>
    </row>
    <row r="669" spans="1:7">
      <c r="A669">
        <v>645</v>
      </c>
      <c r="B669">
        <v>1.4032794434971086E-2</v>
      </c>
      <c r="C669">
        <v>-9.8384567907906628E-3</v>
      </c>
      <c r="D669">
        <v>-0.58776051425907305</v>
      </c>
      <c r="F669">
        <v>50.708103855232096</v>
      </c>
      <c r="G669">
        <v>7.5557234605216905E-4</v>
      </c>
    </row>
    <row r="670" spans="1:7">
      <c r="A670">
        <v>646</v>
      </c>
      <c r="B670">
        <v>-9.1296493192670088E-3</v>
      </c>
      <c r="C670">
        <v>-9.0584083334441338E-3</v>
      </c>
      <c r="D670">
        <v>-0.54115953890426371</v>
      </c>
      <c r="F670">
        <v>50.786782061368996</v>
      </c>
      <c r="G670">
        <v>7.5604838709675271E-4</v>
      </c>
    </row>
    <row r="671" spans="1:7">
      <c r="A671">
        <v>647</v>
      </c>
      <c r="B671">
        <v>-2.9503085563142408E-3</v>
      </c>
      <c r="C671">
        <v>3.6371217431274252E-3</v>
      </c>
      <c r="D671">
        <v>0.21728575849054796</v>
      </c>
      <c r="F671">
        <v>50.865460267505895</v>
      </c>
      <c r="G671">
        <v>7.8554595443836028E-4</v>
      </c>
    </row>
    <row r="672" spans="1:7">
      <c r="A672">
        <v>648</v>
      </c>
      <c r="B672">
        <v>7.3970789931017107E-3</v>
      </c>
      <c r="C672">
        <v>-4.9874404388847689E-3</v>
      </c>
      <c r="D672">
        <v>-0.29795532160484556</v>
      </c>
      <c r="F672">
        <v>50.944138473642795</v>
      </c>
      <c r="G672">
        <v>7.9840319361279555E-4</v>
      </c>
    </row>
    <row r="673" spans="1:7">
      <c r="A673">
        <v>649</v>
      </c>
      <c r="B673">
        <v>-1.8971901507276151E-2</v>
      </c>
      <c r="C673">
        <v>1.0439478299085009E-2</v>
      </c>
      <c r="D673">
        <v>0.62366621759320939</v>
      </c>
      <c r="F673">
        <v>51.022816679779702</v>
      </c>
      <c r="G673">
        <v>8.0949811117103643E-4</v>
      </c>
    </row>
    <row r="674" spans="1:7">
      <c r="A674">
        <v>650</v>
      </c>
      <c r="B674">
        <v>-1.809915436639438E-3</v>
      </c>
      <c r="C674">
        <v>6.6110128303294947E-3</v>
      </c>
      <c r="D674">
        <v>0.39494936894625748</v>
      </c>
      <c r="F674">
        <v>51.101494885916601</v>
      </c>
      <c r="G674">
        <v>8.5787818129823279E-4</v>
      </c>
    </row>
    <row r="675" spans="1:7">
      <c r="A675">
        <v>651</v>
      </c>
      <c r="B675">
        <v>1.4774022388187944E-3</v>
      </c>
      <c r="C675">
        <v>5.0811065633905228E-3</v>
      </c>
      <c r="D675">
        <v>0.30355104161244767</v>
      </c>
      <c r="F675">
        <v>51.180173092053501</v>
      </c>
      <c r="G675">
        <v>9.1743119266052275E-4</v>
      </c>
    </row>
    <row r="676" spans="1:7">
      <c r="A676">
        <v>652</v>
      </c>
      <c r="B676">
        <v>-5.3588963015365886E-4</v>
      </c>
      <c r="C676">
        <v>1.4891631927072376E-2</v>
      </c>
      <c r="D676">
        <v>0.88964290088725217</v>
      </c>
      <c r="F676">
        <v>51.2588512981904</v>
      </c>
      <c r="G676">
        <v>9.2024539877311184E-4</v>
      </c>
    </row>
    <row r="677" spans="1:7">
      <c r="A677">
        <v>653</v>
      </c>
      <c r="B677">
        <v>1.8520982563288661E-3</v>
      </c>
      <c r="C677">
        <v>3.0740101180552534E-3</v>
      </c>
      <c r="D677">
        <v>0.18364483437250004</v>
      </c>
      <c r="F677">
        <v>51.3375295043273</v>
      </c>
      <c r="G677">
        <v>9.2449922958381947E-4</v>
      </c>
    </row>
    <row r="678" spans="1:7">
      <c r="A678">
        <v>654</v>
      </c>
      <c r="B678">
        <v>3.3700129886785864E-3</v>
      </c>
      <c r="C678">
        <v>-2.6657876365658003E-3</v>
      </c>
      <c r="D678">
        <v>-0.1592571625298031</v>
      </c>
      <c r="F678">
        <v>51.416207710464199</v>
      </c>
      <c r="G678">
        <v>9.499683343889842E-4</v>
      </c>
    </row>
    <row r="679" spans="1:7">
      <c r="A679">
        <v>655</v>
      </c>
      <c r="B679">
        <v>-3.738237698089843E-3</v>
      </c>
      <c r="C679">
        <v>-1.0150651190799108E-2</v>
      </c>
      <c r="D679">
        <v>-0.60641136011830654</v>
      </c>
      <c r="F679">
        <v>51.494885916601099</v>
      </c>
      <c r="G679">
        <v>9.7871299241503174E-4</v>
      </c>
    </row>
    <row r="680" spans="1:7">
      <c r="A680">
        <v>656</v>
      </c>
      <c r="B680">
        <v>-2.3280758530555175E-3</v>
      </c>
      <c r="C680">
        <v>-2.0075182802748986E-2</v>
      </c>
      <c r="D680">
        <v>-1.1993140813540524</v>
      </c>
      <c r="F680">
        <v>51.573564122737999</v>
      </c>
      <c r="G680">
        <v>9.8944591029037632E-4</v>
      </c>
    </row>
    <row r="681" spans="1:7">
      <c r="A681">
        <v>657</v>
      </c>
      <c r="B681">
        <v>-3.1978916235500228E-4</v>
      </c>
      <c r="C681">
        <v>-5.0819664082054385E-3</v>
      </c>
      <c r="D681">
        <v>-0.3036024097122772</v>
      </c>
      <c r="F681">
        <v>51.652242328874898</v>
      </c>
      <c r="G681">
        <v>1.0214504596526286E-3</v>
      </c>
    </row>
    <row r="682" spans="1:7">
      <c r="A682">
        <v>658</v>
      </c>
      <c r="B682">
        <v>1.0217904412716696E-2</v>
      </c>
      <c r="C682">
        <v>5.9055947296504079E-3</v>
      </c>
      <c r="D682">
        <v>0.35280689534095561</v>
      </c>
      <c r="F682">
        <v>51.730920535011798</v>
      </c>
      <c r="G682">
        <v>1.0358400662937584E-3</v>
      </c>
    </row>
    <row r="683" spans="1:7">
      <c r="A683">
        <v>659</v>
      </c>
      <c r="B683">
        <v>4.9198151941338914E-3</v>
      </c>
      <c r="C683">
        <v>-2.8572507389948093E-3</v>
      </c>
      <c r="D683">
        <v>-0.17069538439104565</v>
      </c>
      <c r="F683">
        <v>51.809598741148697</v>
      </c>
      <c r="G683">
        <v>1.0377750103776062E-3</v>
      </c>
    </row>
    <row r="684" spans="1:7">
      <c r="A684">
        <v>660</v>
      </c>
      <c r="B684">
        <v>3.1419958479871795E-3</v>
      </c>
      <c r="C684">
        <v>5.8763877801780258E-3</v>
      </c>
      <c r="D684">
        <v>0.35106203921088697</v>
      </c>
      <c r="F684">
        <v>51.888276947285597</v>
      </c>
      <c r="G684">
        <v>1.1325028312572094E-3</v>
      </c>
    </row>
    <row r="685" spans="1:7">
      <c r="A685">
        <v>661</v>
      </c>
      <c r="B685">
        <v>2.5656588125656356E-3</v>
      </c>
      <c r="C685">
        <v>9.1502340114825702E-4</v>
      </c>
      <c r="D685">
        <v>5.4664530856242587E-2</v>
      </c>
      <c r="F685">
        <v>51.966955153422496</v>
      </c>
      <c r="G685">
        <v>1.1396011396012096E-3</v>
      </c>
    </row>
    <row r="686" spans="1:7">
      <c r="A686">
        <v>662</v>
      </c>
      <c r="B686">
        <v>6.2874101991567182E-3</v>
      </c>
      <c r="C686">
        <v>-1.7643225753182813E-2</v>
      </c>
      <c r="D686">
        <v>-1.0540262220378438</v>
      </c>
      <c r="F686">
        <v>52.045633359559396</v>
      </c>
      <c r="G686">
        <v>1.1773940345369827E-3</v>
      </c>
    </row>
    <row r="687" spans="1:7">
      <c r="A687">
        <v>663</v>
      </c>
      <c r="B687">
        <v>3.2797051520271834E-4</v>
      </c>
      <c r="C687">
        <v>1.0503892366925457E-3</v>
      </c>
      <c r="D687">
        <v>6.2751438671612092E-2</v>
      </c>
      <c r="F687">
        <v>52.124311565696303</v>
      </c>
      <c r="G687">
        <v>1.2327922745016817E-3</v>
      </c>
    </row>
    <row r="688" spans="1:7">
      <c r="A688">
        <v>664</v>
      </c>
      <c r="B688">
        <v>4.7965239197513849E-3</v>
      </c>
      <c r="C688">
        <v>1.3449090115336347E-2</v>
      </c>
      <c r="D688">
        <v>0.80346382472361688</v>
      </c>
      <c r="F688">
        <v>52.202989771833202</v>
      </c>
      <c r="G688">
        <v>1.2520868113521377E-3</v>
      </c>
    </row>
    <row r="689" spans="1:7">
      <c r="A689">
        <v>665</v>
      </c>
      <c r="B689">
        <v>1.149953721471427E-2</v>
      </c>
      <c r="C689">
        <v>1.5527489812312703E-2</v>
      </c>
      <c r="D689">
        <v>0.92762976870318592</v>
      </c>
      <c r="F689">
        <v>52.281667977970102</v>
      </c>
      <c r="G689">
        <v>1.3110455588332126E-3</v>
      </c>
    </row>
    <row r="690" spans="1:7">
      <c r="A690">
        <v>666</v>
      </c>
      <c r="B690">
        <v>-4.3289446662368248E-3</v>
      </c>
      <c r="C690">
        <v>1.415427217715385E-2</v>
      </c>
      <c r="D690">
        <v>0.84559219710088873</v>
      </c>
      <c r="F690">
        <v>52.360346184107001</v>
      </c>
      <c r="G690">
        <v>1.3427324605572721E-3</v>
      </c>
    </row>
    <row r="691" spans="1:7">
      <c r="A691">
        <v>667</v>
      </c>
      <c r="B691">
        <v>3.4855815182714299E-4</v>
      </c>
      <c r="C691">
        <v>1.2179076336013745E-2</v>
      </c>
      <c r="D691">
        <v>0.72759176796472624</v>
      </c>
      <c r="F691">
        <v>52.439024390243901</v>
      </c>
      <c r="G691">
        <v>1.3783597518952639E-3</v>
      </c>
    </row>
    <row r="692" spans="1:7">
      <c r="A692">
        <v>668</v>
      </c>
      <c r="B692">
        <v>-3.0694345673504975E-3</v>
      </c>
      <c r="C692">
        <v>1.6134010901803733E-2</v>
      </c>
      <c r="D692">
        <v>0.9638640232258987</v>
      </c>
      <c r="F692">
        <v>52.517702596380801</v>
      </c>
      <c r="G692">
        <v>1.3812154696133394E-3</v>
      </c>
    </row>
    <row r="693" spans="1:7">
      <c r="A693">
        <v>669</v>
      </c>
      <c r="B693">
        <v>1.1321233556505089E-2</v>
      </c>
      <c r="C693">
        <v>-6.0679502544413282E-3</v>
      </c>
      <c r="D693">
        <v>-0.36250619765768038</v>
      </c>
      <c r="F693">
        <v>52.5963808025177</v>
      </c>
      <c r="G693">
        <v>1.5082956259426794E-3</v>
      </c>
    </row>
    <row r="694" spans="1:7">
      <c r="A694">
        <v>670</v>
      </c>
      <c r="B694">
        <v>9.073043787299279E-3</v>
      </c>
      <c r="C694">
        <v>6.1650514507959938E-3</v>
      </c>
      <c r="D694">
        <v>0.36830713273502019</v>
      </c>
      <c r="F694">
        <v>52.6750590086546</v>
      </c>
      <c r="G694">
        <v>1.5111446921043381E-3</v>
      </c>
    </row>
    <row r="695" spans="1:7">
      <c r="A695">
        <v>671</v>
      </c>
      <c r="B695">
        <v>-1.5532823193442446E-2</v>
      </c>
      <c r="C695">
        <v>1.0604847454246101E-2</v>
      </c>
      <c r="D695">
        <v>0.63354555759001197</v>
      </c>
      <c r="F695">
        <v>52.753737214791499</v>
      </c>
      <c r="G695">
        <v>1.5342129487572187E-3</v>
      </c>
    </row>
    <row r="696" spans="1:7">
      <c r="A696">
        <v>672</v>
      </c>
      <c r="B696">
        <v>9.961294729501839E-4</v>
      </c>
      <c r="C696">
        <v>1.4400329341522418E-2</v>
      </c>
      <c r="D696">
        <v>0.86029192984777381</v>
      </c>
      <c r="F696">
        <v>52.832415420928399</v>
      </c>
      <c r="G696">
        <v>1.5432098765433278E-3</v>
      </c>
    </row>
    <row r="697" spans="1:7">
      <c r="A697">
        <v>673</v>
      </c>
      <c r="B697">
        <v>4.1792117357478944E-3</v>
      </c>
      <c r="C697">
        <v>2.7975324502985408E-3</v>
      </c>
      <c r="D697">
        <v>0.1671277464147681</v>
      </c>
      <c r="F697">
        <v>52.911093627065299</v>
      </c>
      <c r="G697">
        <v>1.6106301590497196E-3</v>
      </c>
    </row>
    <row r="698" spans="1:7">
      <c r="A698">
        <v>674</v>
      </c>
      <c r="B698">
        <v>1.1712087111497956E-2</v>
      </c>
      <c r="C698">
        <v>-1.1324339922665013E-2</v>
      </c>
      <c r="D698">
        <v>-0.67652884981113315</v>
      </c>
      <c r="F698">
        <v>52.989771833202198</v>
      </c>
      <c r="G698">
        <v>1.6339869281045694E-3</v>
      </c>
    </row>
    <row r="699" spans="1:7">
      <c r="A699">
        <v>675</v>
      </c>
      <c r="B699">
        <v>1.6337494871048353E-3</v>
      </c>
      <c r="C699">
        <v>1.0930051062561379E-2</v>
      </c>
      <c r="D699">
        <v>0.65297358823819385</v>
      </c>
      <c r="F699">
        <v>53.068450039339098</v>
      </c>
      <c r="G699">
        <v>1.712328767123239E-3</v>
      </c>
    </row>
    <row r="700" spans="1:7">
      <c r="A700">
        <v>676</v>
      </c>
      <c r="B700">
        <v>2.6134122318841142E-3</v>
      </c>
      <c r="C700">
        <v>5.3011109180960874E-3</v>
      </c>
      <c r="D700">
        <v>0.31669435010184604</v>
      </c>
      <c r="F700">
        <v>53.147128245475997</v>
      </c>
      <c r="G700">
        <v>1.7410228509249226E-3</v>
      </c>
    </row>
    <row r="701" spans="1:7">
      <c r="A701">
        <v>677</v>
      </c>
      <c r="B701">
        <v>-1.6111264576143165E-2</v>
      </c>
      <c r="C701">
        <v>-7.0816229383524991E-3</v>
      </c>
      <c r="D701">
        <v>-0.42306414802076003</v>
      </c>
      <c r="F701">
        <v>53.225806451612904</v>
      </c>
      <c r="G701">
        <v>1.7699115044247371E-3</v>
      </c>
    </row>
    <row r="702" spans="1:7">
      <c r="A702">
        <v>678</v>
      </c>
      <c r="B702">
        <v>8.031099776580123E-3</v>
      </c>
      <c r="C702">
        <v>1.3329267548284306E-3</v>
      </c>
      <c r="D702">
        <v>7.9630548931310066E-2</v>
      </c>
      <c r="F702">
        <v>53.304484657749803</v>
      </c>
      <c r="G702">
        <v>1.7971758664954152E-3</v>
      </c>
    </row>
    <row r="703" spans="1:7">
      <c r="A703">
        <v>679</v>
      </c>
      <c r="B703">
        <v>5.0537403815623886E-3</v>
      </c>
      <c r="C703">
        <v>-8.1653700976262126E-3</v>
      </c>
      <c r="D703">
        <v>-0.48780842664154733</v>
      </c>
      <c r="F703">
        <v>53.383162863886703</v>
      </c>
      <c r="G703">
        <v>1.9635343618513712E-3</v>
      </c>
    </row>
    <row r="704" spans="1:7">
      <c r="A704">
        <v>680</v>
      </c>
      <c r="B704">
        <v>1.5555340227460656E-3</v>
      </c>
      <c r="C704">
        <v>6.679760094901053E-3</v>
      </c>
      <c r="D704">
        <v>0.39905640813316601</v>
      </c>
      <c r="F704">
        <v>53.461841070023603</v>
      </c>
      <c r="G704">
        <v>2.0331106593087789E-3</v>
      </c>
    </row>
    <row r="705" spans="1:7">
      <c r="A705">
        <v>681</v>
      </c>
      <c r="B705">
        <v>2.0551370759017303E-2</v>
      </c>
      <c r="C705">
        <v>-6.2315616898048175E-3</v>
      </c>
      <c r="D705">
        <v>-0.37228052948967305</v>
      </c>
      <c r="F705">
        <v>53.540519276160502</v>
      </c>
      <c r="G705">
        <v>2.062564455139082E-3</v>
      </c>
    </row>
    <row r="706" spans="1:7">
      <c r="A706">
        <v>682</v>
      </c>
      <c r="B706">
        <v>-1.7823058844358367E-2</v>
      </c>
      <c r="C706">
        <v>-5.4869644656648196E-3</v>
      </c>
      <c r="D706">
        <v>-0.32779745082371164</v>
      </c>
      <c r="F706">
        <v>53.619197482297402</v>
      </c>
      <c r="G706">
        <v>2.0732550103661485E-3</v>
      </c>
    </row>
    <row r="707" spans="1:7">
      <c r="A707">
        <v>683</v>
      </c>
      <c r="B707">
        <v>1.182279449593599E-2</v>
      </c>
      <c r="C707">
        <v>-2.8067223673591876E-3</v>
      </c>
      <c r="D707">
        <v>-0.16767676243348151</v>
      </c>
      <c r="F707">
        <v>53.697875688434301</v>
      </c>
      <c r="G707">
        <v>2.0915032679738044E-3</v>
      </c>
    </row>
    <row r="708" spans="1:7">
      <c r="A708">
        <v>684</v>
      </c>
      <c r="B708">
        <v>-5.3586091913982239E-3</v>
      </c>
      <c r="C708">
        <v>6.5360032259352066E-3</v>
      </c>
      <c r="D708">
        <v>0.39046821050945618</v>
      </c>
      <c r="F708">
        <v>53.776553894571201</v>
      </c>
      <c r="G708">
        <v>2.1289537712896323E-3</v>
      </c>
    </row>
    <row r="709" spans="1:7">
      <c r="A709">
        <v>685</v>
      </c>
      <c r="B709">
        <v>-7.1278639310612749E-3</v>
      </c>
      <c r="C709">
        <v>7.9134098854996351E-3</v>
      </c>
      <c r="D709">
        <v>0.47275603915828218</v>
      </c>
      <c r="F709">
        <v>53.855232100708101</v>
      </c>
      <c r="G709">
        <v>2.1744382701134324E-3</v>
      </c>
    </row>
    <row r="710" spans="1:7">
      <c r="A710">
        <v>686</v>
      </c>
      <c r="B710">
        <v>-2.6890753056451082E-4</v>
      </c>
      <c r="C710">
        <v>-1.299719920415898E-3</v>
      </c>
      <c r="D710">
        <v>-7.7646735159876357E-2</v>
      </c>
      <c r="F710">
        <v>53.933910306845</v>
      </c>
      <c r="G710">
        <v>2.1965952773201902E-3</v>
      </c>
    </row>
    <row r="711" spans="1:7">
      <c r="A711">
        <v>687</v>
      </c>
      <c r="B711">
        <v>-1.3804421096327371E-3</v>
      </c>
      <c r="C711">
        <v>-8.3282957544449279E-3</v>
      </c>
      <c r="D711">
        <v>-0.49754178928917342</v>
      </c>
      <c r="F711">
        <v>54.0125885129819</v>
      </c>
      <c r="G711">
        <v>2.2107590272659738E-3</v>
      </c>
    </row>
    <row r="712" spans="1:7">
      <c r="A712">
        <v>688</v>
      </c>
      <c r="B712">
        <v>5.5168038846708338E-3</v>
      </c>
      <c r="C712">
        <v>-2.400325505239758E-3</v>
      </c>
      <c r="D712">
        <v>-0.14339815515269544</v>
      </c>
      <c r="F712">
        <v>54.091266719118799</v>
      </c>
      <c r="G712">
        <v>2.2490863086870316E-3</v>
      </c>
    </row>
    <row r="713" spans="1:7">
      <c r="A713">
        <v>689</v>
      </c>
      <c r="B713">
        <v>-2.2267326405975155E-4</v>
      </c>
      <c r="C713">
        <v>-4.0151158511641111E-2</v>
      </c>
      <c r="D713">
        <v>-2.3986755318161226</v>
      </c>
      <c r="F713">
        <v>54.169944925255699</v>
      </c>
      <c r="G713">
        <v>2.3249055507121863E-3</v>
      </c>
    </row>
    <row r="714" spans="1:7">
      <c r="A714">
        <v>690</v>
      </c>
      <c r="B714">
        <v>1.0085169570352272E-2</v>
      </c>
      <c r="C714">
        <v>1.1687175731404818E-2</v>
      </c>
      <c r="D714">
        <v>0.69820507059162562</v>
      </c>
      <c r="F714">
        <v>54.248623131392598</v>
      </c>
      <c r="G714">
        <v>2.3382696804363778E-3</v>
      </c>
    </row>
    <row r="715" spans="1:7">
      <c r="A715">
        <v>691</v>
      </c>
      <c r="B715">
        <v>3.2990164045682679E-3</v>
      </c>
      <c r="C715">
        <v>3.9313488573528052E-2</v>
      </c>
      <c r="D715">
        <v>2.3486321841576197</v>
      </c>
      <c r="F715">
        <v>54.327301337529505</v>
      </c>
      <c r="G715">
        <v>2.4096385542169418E-3</v>
      </c>
    </row>
    <row r="716" spans="1:7">
      <c r="A716">
        <v>692</v>
      </c>
      <c r="B716">
        <v>-2.4114292973671306E-2</v>
      </c>
      <c r="C716">
        <v>2.2989443176525542E-3</v>
      </c>
      <c r="D716">
        <v>0.13734152856790136</v>
      </c>
      <c r="F716">
        <v>54.405979543666405</v>
      </c>
      <c r="G716">
        <v>2.4323502584371326E-3</v>
      </c>
    </row>
    <row r="717" spans="1:7">
      <c r="A717">
        <v>693</v>
      </c>
      <c r="B717">
        <v>-1.855219017368504E-3</v>
      </c>
      <c r="C717">
        <v>-1.2515770991362691E-3</v>
      </c>
      <c r="D717">
        <v>-7.4770628673370837E-2</v>
      </c>
      <c r="F717">
        <v>54.484657749803304</v>
      </c>
      <c r="G717">
        <v>2.4968789013732895E-3</v>
      </c>
    </row>
    <row r="718" spans="1:7">
      <c r="A718">
        <v>694</v>
      </c>
      <c r="B718">
        <v>9.0689905393424308E-3</v>
      </c>
      <c r="C718">
        <v>1.1946076867477701E-2</v>
      </c>
      <c r="D718">
        <v>0.7136721167063067</v>
      </c>
      <c r="F718">
        <v>54.563335955940204</v>
      </c>
      <c r="G718">
        <v>2.5180988353794564E-3</v>
      </c>
    </row>
    <row r="719" spans="1:7">
      <c r="A719">
        <v>695</v>
      </c>
      <c r="B719">
        <v>-1.5906166957155373E-3</v>
      </c>
      <c r="C719">
        <v>7.0854209727817981E-6</v>
      </c>
      <c r="D719">
        <v>4.2329104688475954E-4</v>
      </c>
      <c r="F719">
        <v>54.642014162077103</v>
      </c>
      <c r="G719">
        <v>2.5197984161267062E-3</v>
      </c>
    </row>
    <row r="720" spans="1:7">
      <c r="A720">
        <v>696</v>
      </c>
      <c r="B720">
        <v>-7.583802512742125E-4</v>
      </c>
      <c r="C720">
        <v>8.337159668904956E-3</v>
      </c>
      <c r="D720">
        <v>0.49807132954453659</v>
      </c>
      <c r="F720">
        <v>54.720692368214003</v>
      </c>
      <c r="G720">
        <v>2.5292443882389826E-3</v>
      </c>
    </row>
    <row r="721" spans="1:7">
      <c r="A721">
        <v>697</v>
      </c>
      <c r="B721">
        <v>6.1316254423888321E-3</v>
      </c>
      <c r="C721">
        <v>-5.3332222487760365E-3</v>
      </c>
      <c r="D721">
        <v>-0.31861271724369872</v>
      </c>
      <c r="F721">
        <v>54.799370574350903</v>
      </c>
      <c r="G721">
        <v>2.5510204081631294E-3</v>
      </c>
    </row>
    <row r="722" spans="1:7">
      <c r="A722">
        <v>698</v>
      </c>
      <c r="B722">
        <v>1.4178458032932067E-3</v>
      </c>
      <c r="C722">
        <v>-6.5806734442780644E-3</v>
      </c>
      <c r="D722">
        <v>-0.39313685977667051</v>
      </c>
      <c r="F722">
        <v>54.878048780487802</v>
      </c>
      <c r="G722">
        <v>2.5518341307815273E-3</v>
      </c>
    </row>
    <row r="723" spans="1:7">
      <c r="A723">
        <v>699</v>
      </c>
      <c r="B723">
        <v>-5.6991850410233929E-3</v>
      </c>
      <c r="C723">
        <v>5.6991850410233929E-3</v>
      </c>
      <c r="D723">
        <v>0.34047574754864823</v>
      </c>
      <c r="F723">
        <v>54.956726986624702</v>
      </c>
      <c r="G723">
        <v>2.5611838360841688E-3</v>
      </c>
    </row>
    <row r="724" spans="1:7">
      <c r="A724">
        <v>700</v>
      </c>
      <c r="B724">
        <v>-6.35096512426958E-3</v>
      </c>
      <c r="C724">
        <v>2.3724702498006844E-2</v>
      </c>
      <c r="D724">
        <v>1.4173405074995891</v>
      </c>
      <c r="F724">
        <v>55.035405192761601</v>
      </c>
      <c r="G724">
        <v>2.5715204114433732E-3</v>
      </c>
    </row>
    <row r="725" spans="1:7">
      <c r="A725">
        <v>701</v>
      </c>
      <c r="B725">
        <v>-5.4096247555297133E-4</v>
      </c>
      <c r="C725">
        <v>-2.5816236580308675E-2</v>
      </c>
      <c r="D725">
        <v>-1.5422911144844991</v>
      </c>
      <c r="F725">
        <v>55.114083398898501</v>
      </c>
      <c r="G725">
        <v>2.6253609871356165E-3</v>
      </c>
    </row>
    <row r="726" spans="1:7">
      <c r="A726">
        <v>702</v>
      </c>
      <c r="B726">
        <v>2.3492313271541313E-3</v>
      </c>
      <c r="C726">
        <v>2.0588394427372939E-2</v>
      </c>
      <c r="D726">
        <v>1.2299739231185725</v>
      </c>
      <c r="F726">
        <v>55.1927616050354</v>
      </c>
      <c r="G726">
        <v>2.6437541308657053E-3</v>
      </c>
    </row>
    <row r="727" spans="1:7">
      <c r="A727">
        <v>703</v>
      </c>
      <c r="B727">
        <v>2.772770078795353E-3</v>
      </c>
      <c r="C727">
        <v>1.4211064584597463E-2</v>
      </c>
      <c r="D727">
        <v>0.84898503962841965</v>
      </c>
      <c r="F727">
        <v>55.2714398111723</v>
      </c>
      <c r="G727">
        <v>2.6693360026694979E-3</v>
      </c>
    </row>
    <row r="728" spans="1:7">
      <c r="A728">
        <v>704</v>
      </c>
      <c r="B728">
        <v>7.7554652587979935E-4</v>
      </c>
      <c r="C728">
        <v>-7.6847113297814898E-3</v>
      </c>
      <c r="D728">
        <v>-0.45909332928644242</v>
      </c>
      <c r="F728">
        <v>55.3501180173092</v>
      </c>
      <c r="G728">
        <v>2.7033669206193434E-3</v>
      </c>
    </row>
    <row r="729" spans="1:7">
      <c r="A729">
        <v>705</v>
      </c>
      <c r="B729">
        <v>9.0789517570526862E-3</v>
      </c>
      <c r="C729">
        <v>1.9988384085690883E-2</v>
      </c>
      <c r="D729">
        <v>1.1941286280192518</v>
      </c>
      <c r="F729">
        <v>55.428796223446106</v>
      </c>
      <c r="G729">
        <v>2.7100271002711285E-3</v>
      </c>
    </row>
    <row r="730" spans="1:7">
      <c r="A730">
        <v>706</v>
      </c>
      <c r="B730">
        <v>1.434686468262522E-3</v>
      </c>
      <c r="C730">
        <v>-4.1458439239455882E-3</v>
      </c>
      <c r="D730">
        <v>-0.24767739581445911</v>
      </c>
      <c r="F730">
        <v>55.507474429583006</v>
      </c>
      <c r="G730">
        <v>2.7450980392156321E-3</v>
      </c>
    </row>
    <row r="731" spans="1:7">
      <c r="A731">
        <v>707</v>
      </c>
      <c r="B731">
        <v>7.4906380161905081E-3</v>
      </c>
      <c r="C731">
        <v>-1.3296153255667874E-2</v>
      </c>
      <c r="D731">
        <v>-0.79432720409302648</v>
      </c>
      <c r="F731">
        <v>55.586152635719905</v>
      </c>
      <c r="G731">
        <v>2.7504911591356151E-3</v>
      </c>
    </row>
    <row r="732" spans="1:7">
      <c r="A732">
        <v>708</v>
      </c>
      <c r="B732">
        <v>6.9015454470095253E-4</v>
      </c>
      <c r="C732">
        <v>3.4762046567665369E-4</v>
      </c>
      <c r="D732">
        <v>2.0767239010933192E-2</v>
      </c>
      <c r="F732">
        <v>55.664830841856805</v>
      </c>
      <c r="G732">
        <v>2.7708506511496811E-3</v>
      </c>
    </row>
    <row r="733" spans="1:7">
      <c r="A733">
        <v>709</v>
      </c>
      <c r="B733">
        <v>4.2104475507908062E-3</v>
      </c>
      <c r="C733">
        <v>5.8621564003280731E-4</v>
      </c>
      <c r="D733">
        <v>3.5021184051437455E-2</v>
      </c>
      <c r="F733">
        <v>55.743509047993705</v>
      </c>
      <c r="G733">
        <v>2.7886224205242449E-3</v>
      </c>
    </row>
    <row r="734" spans="1:7">
      <c r="A734">
        <v>710</v>
      </c>
      <c r="B734">
        <v>-5.8539379329832003E-3</v>
      </c>
      <c r="C734">
        <v>-1.9552566132057435E-2</v>
      </c>
      <c r="D734">
        <v>-1.1680923715211078</v>
      </c>
      <c r="F734">
        <v>55.822187254130604</v>
      </c>
      <c r="G734">
        <v>2.8147389969293002E-3</v>
      </c>
    </row>
    <row r="735" spans="1:7">
      <c r="A735">
        <v>711</v>
      </c>
      <c r="B735">
        <v>2.9007617155291914E-3</v>
      </c>
      <c r="C735">
        <v>-7.7551306475679132E-3</v>
      </c>
      <c r="D735">
        <v>-0.4633002588198083</v>
      </c>
      <c r="F735">
        <v>55.900865460267504</v>
      </c>
      <c r="G735">
        <v>2.842928216062468E-3</v>
      </c>
    </row>
    <row r="736" spans="1:7">
      <c r="A736">
        <v>712</v>
      </c>
      <c r="B736">
        <v>-6.3252818972762033E-3</v>
      </c>
      <c r="C736">
        <v>-6.8483707973347012E-3</v>
      </c>
      <c r="D736">
        <v>-0.40912940182306562</v>
      </c>
      <c r="F736">
        <v>55.979543666404403</v>
      </c>
      <c r="G736">
        <v>2.8571428571428914E-3</v>
      </c>
    </row>
    <row r="737" spans="1:7">
      <c r="A737">
        <v>713</v>
      </c>
      <c r="B737">
        <v>3.5512584335109718E-3</v>
      </c>
      <c r="C737">
        <v>-1.6942357291329056E-2</v>
      </c>
      <c r="D737">
        <v>-1.0121555489915657</v>
      </c>
      <c r="F737">
        <v>56.058221872541303</v>
      </c>
      <c r="G737">
        <v>2.9201817001947017E-3</v>
      </c>
    </row>
    <row r="738" spans="1:7">
      <c r="A738">
        <v>714</v>
      </c>
      <c r="B738">
        <v>1.1028061006589855E-3</v>
      </c>
      <c r="C738">
        <v>-1.3933288215744404E-2</v>
      </c>
      <c r="D738">
        <v>-0.83239036580122772</v>
      </c>
      <c r="F738">
        <v>56.136900078678202</v>
      </c>
      <c r="G738">
        <v>2.9531192321889943E-3</v>
      </c>
    </row>
    <row r="739" spans="1:7">
      <c r="A739">
        <v>715</v>
      </c>
      <c r="B739">
        <v>5.3186009368715349E-3</v>
      </c>
      <c r="C739">
        <v>-2.9803312564351571E-3</v>
      </c>
      <c r="D739">
        <v>-0.17804835343530953</v>
      </c>
      <c r="F739">
        <v>56.215578284815102</v>
      </c>
      <c r="G739">
        <v>2.9899429192714599E-3</v>
      </c>
    </row>
    <row r="740" spans="1:7">
      <c r="A740">
        <v>716</v>
      </c>
      <c r="B740">
        <v>1.3689213253541544E-3</v>
      </c>
      <c r="C740">
        <v>-1.520443247062697E-2</v>
      </c>
      <c r="D740">
        <v>-0.90832995844614295</v>
      </c>
      <c r="F740">
        <v>56.294256490952002</v>
      </c>
      <c r="G740">
        <v>2.9940119760478723E-3</v>
      </c>
    </row>
    <row r="741" spans="1:7">
      <c r="A741">
        <v>717</v>
      </c>
      <c r="B741">
        <v>-5.5716730066848589E-5</v>
      </c>
      <c r="C741">
        <v>4.301181801467849E-3</v>
      </c>
      <c r="D741">
        <v>0.25695745596188591</v>
      </c>
      <c r="F741">
        <v>56.372934697088901</v>
      </c>
      <c r="G741">
        <v>3.023431594860293E-3</v>
      </c>
    </row>
    <row r="742" spans="1:7">
      <c r="A742">
        <v>718</v>
      </c>
      <c r="B742">
        <v>8.4433423576586886E-3</v>
      </c>
      <c r="C742">
        <v>3.610412791043234E-2</v>
      </c>
      <c r="D742">
        <v>2.1569013554417085</v>
      </c>
      <c r="F742">
        <v>56.451612903225801</v>
      </c>
      <c r="G742">
        <v>3.042982122479998E-3</v>
      </c>
    </row>
    <row r="743" spans="1:7">
      <c r="A743">
        <v>719</v>
      </c>
      <c r="B743">
        <v>4.8745956215488677E-3</v>
      </c>
      <c r="C743">
        <v>-1.8984293554776228E-2</v>
      </c>
      <c r="D743">
        <v>-1.1341431262924473</v>
      </c>
      <c r="F743">
        <v>56.5302911093627</v>
      </c>
      <c r="G743">
        <v>3.0487804878049918E-3</v>
      </c>
    </row>
    <row r="744" spans="1:7">
      <c r="A744">
        <v>720</v>
      </c>
      <c r="B744">
        <v>5.9755124078545397E-3</v>
      </c>
      <c r="C744">
        <v>6.0920660314053342E-3</v>
      </c>
      <c r="D744">
        <v>0.36394690139522073</v>
      </c>
      <c r="F744">
        <v>56.608969315499607</v>
      </c>
      <c r="G744">
        <v>3.1164783794310758E-3</v>
      </c>
    </row>
    <row r="745" spans="1:7">
      <c r="A745">
        <v>721</v>
      </c>
      <c r="B745">
        <v>3.143398706500472E-2</v>
      </c>
      <c r="C745">
        <v>-2.8003109163894646E-2</v>
      </c>
      <c r="D745">
        <v>-1.6729373511535184</v>
      </c>
      <c r="F745">
        <v>56.687647521636507</v>
      </c>
      <c r="G745">
        <v>3.1286664059444469E-3</v>
      </c>
    </row>
    <row r="746" spans="1:7">
      <c r="A746">
        <v>722</v>
      </c>
      <c r="B746">
        <v>-5.2339591553078151E-3</v>
      </c>
      <c r="C746">
        <v>-1.4354485640893217E-2</v>
      </c>
      <c r="D746">
        <v>-0.85755317542415521</v>
      </c>
      <c r="F746">
        <v>56.766325727773406</v>
      </c>
      <c r="G746">
        <v>3.1708283789140257E-3</v>
      </c>
    </row>
    <row r="747" spans="1:7">
      <c r="A747">
        <v>723</v>
      </c>
      <c r="B747">
        <v>2.2907352253743072E-3</v>
      </c>
      <c r="C747">
        <v>-2.4727872556128783E-2</v>
      </c>
      <c r="D747">
        <v>-1.4772710191427338</v>
      </c>
      <c r="F747">
        <v>56.845003933910306</v>
      </c>
      <c r="G747">
        <v>3.1862745098039102E-3</v>
      </c>
    </row>
    <row r="748" spans="1:7">
      <c r="A748">
        <v>724</v>
      </c>
      <c r="B748">
        <v>-1.3102848071890464E-3</v>
      </c>
      <c r="C748">
        <v>-1.4677533997531064E-2</v>
      </c>
      <c r="D748">
        <v>-0.87685244890429526</v>
      </c>
      <c r="F748">
        <v>56.923682140047205</v>
      </c>
      <c r="G748">
        <v>3.2119914346895317E-3</v>
      </c>
    </row>
    <row r="749" spans="1:7">
      <c r="A749">
        <v>725</v>
      </c>
      <c r="B749">
        <v>-7.5057979034687163E-3</v>
      </c>
      <c r="C749">
        <v>1.4791073977088445E-2</v>
      </c>
      <c r="D749">
        <v>0.88363545544614208</v>
      </c>
      <c r="F749">
        <v>57.002360346184105</v>
      </c>
      <c r="G749">
        <v>3.2562683165091588E-3</v>
      </c>
    </row>
    <row r="750" spans="1:7">
      <c r="A750">
        <v>726</v>
      </c>
      <c r="B750">
        <v>1.8487934956342437E-2</v>
      </c>
      <c r="C750">
        <v>-1.7238024027361222E-3</v>
      </c>
      <c r="D750">
        <v>-0.10298190135485516</v>
      </c>
      <c r="F750">
        <v>57.081038552321004</v>
      </c>
      <c r="G750">
        <v>3.293084522502765E-3</v>
      </c>
    </row>
    <row r="751" spans="1:7">
      <c r="A751">
        <v>727</v>
      </c>
      <c r="B751">
        <v>-9.0321727751597226E-3</v>
      </c>
      <c r="C751">
        <v>1.216083918110417E-2</v>
      </c>
      <c r="D751">
        <v>0.7265022597444627</v>
      </c>
      <c r="F751">
        <v>57.159716758457904</v>
      </c>
      <c r="G751">
        <v>3.3736294630306585E-3</v>
      </c>
    </row>
    <row r="752" spans="1:7">
      <c r="A752">
        <v>728</v>
      </c>
      <c r="B752">
        <v>-1.214966182346578E-3</v>
      </c>
      <c r="C752">
        <v>3.9600642215622105E-3</v>
      </c>
      <c r="D752">
        <v>0.2365787066873225</v>
      </c>
      <c r="F752">
        <v>57.238394964594804</v>
      </c>
      <c r="G752">
        <v>3.4119988626670761E-3</v>
      </c>
    </row>
    <row r="753" spans="1:7">
      <c r="A753">
        <v>729</v>
      </c>
      <c r="B753">
        <v>7.1982414528909047E-3</v>
      </c>
      <c r="C753">
        <v>-1.149343864148907E-2</v>
      </c>
      <c r="D753">
        <v>-0.6866309981510651</v>
      </c>
      <c r="F753">
        <v>57.317073170731703</v>
      </c>
      <c r="G753">
        <v>3.4308779011100743E-3</v>
      </c>
    </row>
    <row r="754" spans="1:7">
      <c r="A754">
        <v>730</v>
      </c>
      <c r="B754">
        <v>-2.7494820806836457E-3</v>
      </c>
      <c r="C754">
        <v>-1.0352637379817349E-2</v>
      </c>
      <c r="D754">
        <v>-0.61847824305077215</v>
      </c>
      <c r="F754">
        <v>57.395751376868603</v>
      </c>
      <c r="G754">
        <v>3.4806822137138926E-3</v>
      </c>
    </row>
    <row r="755" spans="1:7">
      <c r="A755">
        <v>731</v>
      </c>
      <c r="B755">
        <v>-5.2089725733433824E-3</v>
      </c>
      <c r="C755">
        <v>-2.1422685341135252E-2</v>
      </c>
      <c r="D755">
        <v>-1.2798154040481442</v>
      </c>
      <c r="F755">
        <v>57.474429583005502</v>
      </c>
      <c r="G755">
        <v>3.5635964912281715E-3</v>
      </c>
    </row>
    <row r="756" spans="1:7">
      <c r="A756">
        <v>732</v>
      </c>
      <c r="B756">
        <v>9.6322294257662755E-3</v>
      </c>
      <c r="C756">
        <v>4.4539379905985416E-2</v>
      </c>
      <c r="D756">
        <v>2.6608328313060965</v>
      </c>
      <c r="F756">
        <v>57.553107789142402</v>
      </c>
      <c r="G756">
        <v>3.6576444769567118E-3</v>
      </c>
    </row>
    <row r="757" spans="1:7">
      <c r="A757">
        <v>733</v>
      </c>
      <c r="B757">
        <v>-1.0786330952426868E-2</v>
      </c>
      <c r="C757">
        <v>9.6014968292040797E-3</v>
      </c>
      <c r="D757">
        <v>0.57360425867523901</v>
      </c>
      <c r="F757">
        <v>57.631785995279301</v>
      </c>
      <c r="G757">
        <v>3.6616623947272053E-3</v>
      </c>
    </row>
    <row r="758" spans="1:7">
      <c r="A758">
        <v>734</v>
      </c>
      <c r="B758">
        <v>-1.0897820126015789E-2</v>
      </c>
      <c r="C758">
        <v>-1.1873310711498686E-2</v>
      </c>
      <c r="D758">
        <v>-0.70932498441022185</v>
      </c>
      <c r="F758">
        <v>57.710464201416208</v>
      </c>
      <c r="G758">
        <v>3.6915504511894071E-3</v>
      </c>
    </row>
    <row r="759" spans="1:7">
      <c r="A759">
        <v>735</v>
      </c>
      <c r="B759">
        <v>-6.6398214612706881E-3</v>
      </c>
      <c r="C759">
        <v>-6.3987202531938948E-4</v>
      </c>
      <c r="D759">
        <v>-3.8226677075388626E-2</v>
      </c>
      <c r="F759">
        <v>57.789142407553108</v>
      </c>
      <c r="G759">
        <v>3.7837837837837451E-3</v>
      </c>
    </row>
    <row r="760" spans="1:7">
      <c r="A760">
        <v>736</v>
      </c>
      <c r="B760">
        <v>8.5504430316950212E-3</v>
      </c>
      <c r="C760">
        <v>1.0184919965963079E-2</v>
      </c>
      <c r="D760">
        <v>0.60845861542894208</v>
      </c>
      <c r="F760">
        <v>57.867820613690007</v>
      </c>
      <c r="G760">
        <v>3.8056861428252819E-3</v>
      </c>
    </row>
    <row r="761" spans="1:7">
      <c r="A761">
        <v>737</v>
      </c>
      <c r="B761">
        <v>4.7134113504398913E-3</v>
      </c>
      <c r="C761">
        <v>-1.8949656059943469E-2</v>
      </c>
      <c r="D761">
        <v>-1.1320738432525905</v>
      </c>
      <c r="F761">
        <v>57.946498819826907</v>
      </c>
      <c r="G761">
        <v>3.877973112719646E-3</v>
      </c>
    </row>
    <row r="762" spans="1:7">
      <c r="A762">
        <v>738</v>
      </c>
      <c r="B762">
        <v>2.1099874061447305E-3</v>
      </c>
      <c r="C762">
        <v>4.0843602516176586E-3</v>
      </c>
      <c r="D762">
        <v>0.24400429182727415</v>
      </c>
      <c r="F762">
        <v>58.025177025963806</v>
      </c>
      <c r="G762">
        <v>3.8865137971237917E-3</v>
      </c>
    </row>
    <row r="763" spans="1:7">
      <c r="A763">
        <v>739</v>
      </c>
      <c r="B763">
        <v>-1.2538603766240036E-3</v>
      </c>
      <c r="C763">
        <v>-7.5719262695770357E-3</v>
      </c>
      <c r="D763">
        <v>-0.45235542247888677</v>
      </c>
      <c r="F763">
        <v>58.103855232100706</v>
      </c>
      <c r="G763">
        <v>3.9257673090649092E-3</v>
      </c>
    </row>
    <row r="764" spans="1:7">
      <c r="A764">
        <v>740</v>
      </c>
      <c r="B764">
        <v>-5.0685726262052998E-3</v>
      </c>
      <c r="C764">
        <v>1.5537746724692988E-2</v>
      </c>
      <c r="D764">
        <v>0.92824252822671094</v>
      </c>
      <c r="F764">
        <v>58.182533438237606</v>
      </c>
      <c r="G764">
        <v>3.9393939393939092E-3</v>
      </c>
    </row>
    <row r="765" spans="1:7">
      <c r="A765">
        <v>741</v>
      </c>
      <c r="B765">
        <v>1.5108772370914377E-2</v>
      </c>
      <c r="C765">
        <v>-5.5330423558799975E-4</v>
      </c>
      <c r="D765">
        <v>-3.3055019599754792E-2</v>
      </c>
      <c r="F765">
        <v>58.261211644374505</v>
      </c>
      <c r="G765">
        <v>3.9721946375370631E-3</v>
      </c>
    </row>
    <row r="766" spans="1:7">
      <c r="A766">
        <v>742</v>
      </c>
      <c r="B766">
        <v>8.2615910383195788E-3</v>
      </c>
      <c r="C766">
        <v>8.131851584631259E-3</v>
      </c>
      <c r="D766">
        <v>0.48580599283977927</v>
      </c>
      <c r="F766">
        <v>58.339889850511405</v>
      </c>
      <c r="G766">
        <v>3.9840637450199168E-3</v>
      </c>
    </row>
    <row r="767" spans="1:7">
      <c r="A767">
        <v>743</v>
      </c>
      <c r="B767">
        <v>1.6811772171990574E-2</v>
      </c>
      <c r="C767">
        <v>2.6793485495441156E-2</v>
      </c>
      <c r="D767">
        <v>1.6006730677858589</v>
      </c>
      <c r="F767">
        <v>58.418568056648304</v>
      </c>
      <c r="G767">
        <v>4.0498442367600251E-3</v>
      </c>
    </row>
    <row r="768" spans="1:7">
      <c r="A768">
        <v>744</v>
      </c>
      <c r="B768">
        <v>2.1159349543695596E-2</v>
      </c>
      <c r="C768">
        <v>-2.0950668408470277E-2</v>
      </c>
      <c r="D768">
        <v>-1.2516165796815171</v>
      </c>
      <c r="F768">
        <v>58.497246262785204</v>
      </c>
      <c r="G768">
        <v>4.1011619958988277E-3</v>
      </c>
    </row>
    <row r="769" spans="1:7">
      <c r="A769">
        <v>745</v>
      </c>
      <c r="B769">
        <v>1.1332609991199463E-2</v>
      </c>
      <c r="C769">
        <v>-1.6402374669684111E-3</v>
      </c>
      <c r="D769">
        <v>-9.7989637764610837E-2</v>
      </c>
      <c r="F769">
        <v>58.575924468922103</v>
      </c>
      <c r="G769">
        <v>4.1242115477924113E-3</v>
      </c>
    </row>
    <row r="770" spans="1:7">
      <c r="A770">
        <v>746</v>
      </c>
      <c r="B770">
        <v>1.2000462926020439E-2</v>
      </c>
      <c r="C770">
        <v>6.2359670246338924E-3</v>
      </c>
      <c r="D770">
        <v>0.37254370916507135</v>
      </c>
      <c r="F770">
        <v>58.654602675059003</v>
      </c>
      <c r="G770">
        <v>4.1403355850946344E-3</v>
      </c>
    </row>
    <row r="771" spans="1:7">
      <c r="A771">
        <v>747</v>
      </c>
      <c r="B771">
        <v>-1.5401405141426757E-2</v>
      </c>
      <c r="C771">
        <v>-1.5374223887477426E-2</v>
      </c>
      <c r="D771">
        <v>-0.91847348934808448</v>
      </c>
      <c r="F771">
        <v>58.733280881195903</v>
      </c>
      <c r="G771">
        <v>4.1467304625200097E-3</v>
      </c>
    </row>
    <row r="772" spans="1:7">
      <c r="A772">
        <v>748</v>
      </c>
      <c r="B772">
        <v>1.1988110878039649E-2</v>
      </c>
      <c r="C772">
        <v>5.5743097736743342E-3</v>
      </c>
      <c r="D772">
        <v>0.33301555811893752</v>
      </c>
      <c r="F772">
        <v>58.811959087332809</v>
      </c>
      <c r="G772">
        <v>4.1841004184099972E-3</v>
      </c>
    </row>
    <row r="773" spans="1:7">
      <c r="A773">
        <v>749</v>
      </c>
      <c r="B773">
        <v>-1.4455775601896044E-2</v>
      </c>
      <c r="C773">
        <v>-4.0281288633168197E-3</v>
      </c>
      <c r="D773">
        <v>-0.24064496521660692</v>
      </c>
      <c r="F773">
        <v>58.890637293469709</v>
      </c>
      <c r="G773">
        <v>4.1943376441804237E-3</v>
      </c>
    </row>
    <row r="774" spans="1:7">
      <c r="A774">
        <v>750</v>
      </c>
      <c r="B774">
        <v>1.1823628608237114E-2</v>
      </c>
      <c r="C774">
        <v>5.2866375514586828E-3</v>
      </c>
      <c r="D774">
        <v>0.31582969484149831</v>
      </c>
      <c r="F774">
        <v>58.969315499606608</v>
      </c>
      <c r="G774">
        <v>4.1994750656166868E-3</v>
      </c>
    </row>
    <row r="775" spans="1:7">
      <c r="A775">
        <v>751</v>
      </c>
      <c r="B775">
        <v>-1.5661207869008046E-2</v>
      </c>
      <c r="C775">
        <v>-1.1665687549114009E-2</v>
      </c>
      <c r="D775">
        <v>-0.69692134232587155</v>
      </c>
      <c r="F775">
        <v>59.047993705743508</v>
      </c>
      <c r="G775">
        <v>4.2268404367735712E-3</v>
      </c>
    </row>
    <row r="776" spans="1:7">
      <c r="A776">
        <v>752</v>
      </c>
      <c r="B776">
        <v>-1.4891609638710224E-2</v>
      </c>
      <c r="C776">
        <v>-3.6605178063391919E-3</v>
      </c>
      <c r="D776">
        <v>-0.21868346571612196</v>
      </c>
      <c r="F776">
        <v>59.126671911880408</v>
      </c>
      <c r="G776">
        <v>4.245465071401E-3</v>
      </c>
    </row>
    <row r="777" spans="1:7">
      <c r="A777">
        <v>753</v>
      </c>
      <c r="B777">
        <v>-9.5054300312866439E-3</v>
      </c>
      <c r="C777">
        <v>2.8408244906980205E-2</v>
      </c>
      <c r="D777">
        <v>1.6971406177596793</v>
      </c>
      <c r="F777">
        <v>59.205350118017307</v>
      </c>
      <c r="G777">
        <v>4.2505592841162176E-3</v>
      </c>
    </row>
    <row r="778" spans="1:7">
      <c r="A778">
        <v>754</v>
      </c>
      <c r="B778">
        <v>9.5909252456880256E-3</v>
      </c>
      <c r="C778">
        <v>1.1815160798383434E-2</v>
      </c>
      <c r="D778">
        <v>0.7058510429615249</v>
      </c>
      <c r="F778">
        <v>59.284028324154207</v>
      </c>
      <c r="G778">
        <v>4.2674253200567502E-3</v>
      </c>
    </row>
    <row r="779" spans="1:7">
      <c r="A779">
        <v>755</v>
      </c>
      <c r="B779">
        <v>-2.2572774857193487E-3</v>
      </c>
      <c r="C779">
        <v>-1.3848442109572819E-2</v>
      </c>
      <c r="D779">
        <v>-0.8273215636448803</v>
      </c>
      <c r="F779">
        <v>59.362706530291106</v>
      </c>
      <c r="G779">
        <v>4.3134435657801173E-3</v>
      </c>
    </row>
    <row r="780" spans="1:7">
      <c r="A780">
        <v>756</v>
      </c>
      <c r="B780">
        <v>5.5298462710346987E-3</v>
      </c>
      <c r="C780">
        <v>1.7279023845121477E-2</v>
      </c>
      <c r="D780">
        <v>1.0322683889418403</v>
      </c>
      <c r="F780">
        <v>59.441384736428006</v>
      </c>
      <c r="G780">
        <v>4.3424317617866137E-3</v>
      </c>
    </row>
    <row r="781" spans="1:7">
      <c r="A781">
        <v>757</v>
      </c>
      <c r="B781">
        <v>-1.1034872261587966E-2</v>
      </c>
      <c r="C781">
        <v>2.0352908467700295E-3</v>
      </c>
      <c r="D781">
        <v>0.12159057260729196</v>
      </c>
      <c r="F781">
        <v>59.520062942564905</v>
      </c>
      <c r="G781">
        <v>4.3709022791134089E-3</v>
      </c>
    </row>
    <row r="782" spans="1:7">
      <c r="A782">
        <v>758</v>
      </c>
      <c r="B782">
        <v>-4.3723102349891305E-3</v>
      </c>
      <c r="C782">
        <v>-3.3120095988634071E-3</v>
      </c>
      <c r="D782">
        <v>-0.19786319200803232</v>
      </c>
      <c r="F782">
        <v>59.598741148701805</v>
      </c>
      <c r="G782">
        <v>4.3736332396127064E-3</v>
      </c>
    </row>
    <row r="783" spans="1:7">
      <c r="A783">
        <v>759</v>
      </c>
      <c r="B783">
        <v>4.5877433636824939E-3</v>
      </c>
      <c r="C783">
        <v>1.9009195411827676E-2</v>
      </c>
      <c r="D783">
        <v>1.1356307913417329</v>
      </c>
      <c r="F783">
        <v>59.677419354838705</v>
      </c>
      <c r="G783">
        <v>4.4195639363584505E-3</v>
      </c>
    </row>
    <row r="784" spans="1:7">
      <c r="A784">
        <v>760</v>
      </c>
      <c r="B784">
        <v>-3.0578230451563963E-3</v>
      </c>
      <c r="C784">
        <v>-1.6942176954843621E-2</v>
      </c>
      <c r="D784">
        <v>-1.0121447754863633</v>
      </c>
      <c r="F784">
        <v>59.756097560975604</v>
      </c>
      <c r="G784">
        <v>4.5248868778280382E-3</v>
      </c>
    </row>
    <row r="785" spans="1:7">
      <c r="A785">
        <v>761</v>
      </c>
      <c r="B785">
        <v>-2.8714860729462909E-3</v>
      </c>
      <c r="C785">
        <v>1.6230466222596461E-3</v>
      </c>
      <c r="D785">
        <v>9.6962637296810886E-2</v>
      </c>
      <c r="F785">
        <v>59.834775767112504</v>
      </c>
      <c r="G785">
        <v>4.6196489066829827E-3</v>
      </c>
    </row>
    <row r="786" spans="1:7">
      <c r="A786">
        <v>762</v>
      </c>
      <c r="B786">
        <v>2.3845067885558098E-3</v>
      </c>
      <c r="C786">
        <v>2.6343137886085969E-3</v>
      </c>
      <c r="D786">
        <v>0.15737687932539304</v>
      </c>
      <c r="F786">
        <v>59.91345397324941</v>
      </c>
      <c r="G786">
        <v>4.6992481203007586E-3</v>
      </c>
    </row>
    <row r="787" spans="1:7">
      <c r="A787">
        <v>763</v>
      </c>
      <c r="B787">
        <v>7.9882472296926329E-4</v>
      </c>
      <c r="C787">
        <v>-1.7657377354548247E-2</v>
      </c>
      <c r="D787">
        <v>-1.0548716546776378</v>
      </c>
      <c r="F787">
        <v>59.99213217938631</v>
      </c>
      <c r="G787">
        <v>4.7404598246030272E-3</v>
      </c>
    </row>
    <row r="788" spans="1:7">
      <c r="A788">
        <v>764</v>
      </c>
      <c r="B788">
        <v>2.4305479358981849E-2</v>
      </c>
      <c r="C788">
        <v>-2.3894126006452007E-2</v>
      </c>
      <c r="D788">
        <v>-1.4274620591381062</v>
      </c>
      <c r="F788">
        <v>60.07081038552321</v>
      </c>
      <c r="G788">
        <v>4.7966631908236135E-3</v>
      </c>
    </row>
    <row r="789" spans="1:7">
      <c r="A789">
        <v>765</v>
      </c>
      <c r="B789">
        <v>-4.8797648659566588E-3</v>
      </c>
      <c r="C789">
        <v>-2.272023513404341E-2</v>
      </c>
      <c r="D789">
        <v>-1.3573324933410844</v>
      </c>
      <c r="F789">
        <v>60.149488591660109</v>
      </c>
      <c r="G789">
        <v>4.8010973936900569E-3</v>
      </c>
    </row>
    <row r="790" spans="1:7">
      <c r="A790">
        <v>766</v>
      </c>
      <c r="B790">
        <v>4.0110983289456583E-3</v>
      </c>
      <c r="C790">
        <v>-6.8032802196517275E-3</v>
      </c>
      <c r="D790">
        <v>-0.40643563981437431</v>
      </c>
      <c r="F790">
        <v>60.228166797797009</v>
      </c>
      <c r="G790">
        <v>4.8043925875085325E-3</v>
      </c>
    </row>
    <row r="791" spans="1:7">
      <c r="A791">
        <v>767</v>
      </c>
      <c r="B791">
        <v>-9.0549735614840342E-4</v>
      </c>
      <c r="C791">
        <v>-2.2754171567739472E-3</v>
      </c>
      <c r="D791">
        <v>-0.13593598941972823</v>
      </c>
      <c r="F791">
        <v>60.306845003933908</v>
      </c>
      <c r="G791">
        <v>4.8275862068964948E-3</v>
      </c>
    </row>
    <row r="792" spans="1:7">
      <c r="A792">
        <v>768</v>
      </c>
      <c r="B792">
        <v>-1.0258917990087798E-3</v>
      </c>
      <c r="C792">
        <v>1.2487786027844592E-2</v>
      </c>
      <c r="D792">
        <v>0.74603443342391729</v>
      </c>
      <c r="F792">
        <v>60.385523210070808</v>
      </c>
      <c r="G792">
        <v>4.8458149779735393E-3</v>
      </c>
    </row>
    <row r="793" spans="1:7">
      <c r="A793">
        <v>769</v>
      </c>
      <c r="B793">
        <v>7.4317234604325006E-3</v>
      </c>
      <c r="C793">
        <v>2.4097005019135948E-2</v>
      </c>
      <c r="D793">
        <v>1.4395822803641734</v>
      </c>
      <c r="F793">
        <v>60.464201416207707</v>
      </c>
      <c r="G793">
        <v>4.8939641109300158E-3</v>
      </c>
    </row>
    <row r="794" spans="1:7">
      <c r="A794">
        <v>770</v>
      </c>
      <c r="B794">
        <v>1.335831384428806E-2</v>
      </c>
      <c r="C794">
        <v>-1.6872162542097079E-2</v>
      </c>
      <c r="D794">
        <v>-1.0079620354371337</v>
      </c>
      <c r="F794">
        <v>60.542879622344607</v>
      </c>
      <c r="G794">
        <v>4.9261083743841194E-3</v>
      </c>
    </row>
    <row r="795" spans="1:7">
      <c r="A795">
        <v>771</v>
      </c>
      <c r="B795">
        <v>2.0529407130876275E-2</v>
      </c>
      <c r="C795">
        <v>-3.2880278205315236E-3</v>
      </c>
      <c r="D795">
        <v>-0.19643049350003164</v>
      </c>
      <c r="F795">
        <v>60.621557828481507</v>
      </c>
      <c r="G795">
        <v>4.9428483163425074E-3</v>
      </c>
    </row>
    <row r="796" spans="1:7">
      <c r="A796">
        <v>772</v>
      </c>
      <c r="B796">
        <v>-2.5437122476227418E-2</v>
      </c>
      <c r="C796">
        <v>6.0556791772583482E-3</v>
      </c>
      <c r="D796">
        <v>0.36177310965526804</v>
      </c>
      <c r="F796">
        <v>60.700236034618406</v>
      </c>
      <c r="G796">
        <v>4.9912652857500017E-3</v>
      </c>
    </row>
    <row r="797" spans="1:7">
      <c r="A797">
        <v>773</v>
      </c>
      <c r="B797">
        <v>-1.3501086819121026E-3</v>
      </c>
      <c r="C797">
        <v>-8.8539729507409702E-3</v>
      </c>
      <c r="D797">
        <v>-0.52894633837642913</v>
      </c>
      <c r="F797">
        <v>60.778914240755306</v>
      </c>
      <c r="G797">
        <v>5.0188205771644068E-3</v>
      </c>
    </row>
    <row r="798" spans="1:7">
      <c r="A798">
        <v>774</v>
      </c>
      <c r="B798">
        <v>1.4431587181812564E-3</v>
      </c>
      <c r="C798">
        <v>4.5104442380906407E-3</v>
      </c>
      <c r="D798">
        <v>0.2694590301396218</v>
      </c>
      <c r="F798">
        <v>60.857592446892205</v>
      </c>
      <c r="G798">
        <v>5.0494849525348773E-3</v>
      </c>
    </row>
    <row r="799" spans="1:7">
      <c r="A799">
        <v>775</v>
      </c>
      <c r="B799">
        <v>2.6267071644051005E-3</v>
      </c>
      <c r="C799">
        <v>-4.4709694594870448E-3</v>
      </c>
      <c r="D799">
        <v>-0.26710076230700491</v>
      </c>
      <c r="F799">
        <v>60.936270653029105</v>
      </c>
      <c r="G799">
        <v>5.1527419948471653E-3</v>
      </c>
    </row>
    <row r="800" spans="1:7">
      <c r="A800">
        <v>776</v>
      </c>
      <c r="B800">
        <v>8.333227202016515E-3</v>
      </c>
      <c r="C800">
        <v>1.0881476223213169E-2</v>
      </c>
      <c r="D800">
        <v>0.6500716725046124</v>
      </c>
      <c r="F800">
        <v>61.014948859166005</v>
      </c>
      <c r="G800">
        <v>5.1535765821479895E-3</v>
      </c>
    </row>
    <row r="801" spans="1:7">
      <c r="A801">
        <v>777</v>
      </c>
      <c r="B801">
        <v>2.9327461516234308E-3</v>
      </c>
      <c r="C801">
        <v>3.3724240879732161E-3</v>
      </c>
      <c r="D801">
        <v>0.20147242178288066</v>
      </c>
      <c r="F801">
        <v>61.093627065302911</v>
      </c>
      <c r="G801">
        <v>5.2003670847353689E-3</v>
      </c>
    </row>
    <row r="802" spans="1:7">
      <c r="A802">
        <v>778</v>
      </c>
      <c r="B802">
        <v>-9.4462223314486522E-3</v>
      </c>
      <c r="C802">
        <v>3.3552980833385648E-2</v>
      </c>
      <c r="D802">
        <v>2.0044929493429926</v>
      </c>
      <c r="F802">
        <v>61.172305271439811</v>
      </c>
      <c r="G802">
        <v>5.2057511155179093E-3</v>
      </c>
    </row>
    <row r="803" spans="1:7">
      <c r="A803">
        <v>779</v>
      </c>
      <c r="B803">
        <v>-2.1779045604189218E-3</v>
      </c>
      <c r="C803">
        <v>-1.0402889602847054E-3</v>
      </c>
      <c r="D803">
        <v>-6.2148036757890428E-2</v>
      </c>
      <c r="F803">
        <v>61.25098347757671</v>
      </c>
      <c r="G803">
        <v>5.2532833020637604E-3</v>
      </c>
    </row>
    <row r="804" spans="1:7">
      <c r="A804">
        <v>780</v>
      </c>
      <c r="B804">
        <v>-3.5165846277760478E-3</v>
      </c>
      <c r="C804">
        <v>4.1601217144479959E-2</v>
      </c>
      <c r="D804">
        <v>2.4853036713573724</v>
      </c>
      <c r="F804">
        <v>61.32966168371361</v>
      </c>
      <c r="G804">
        <v>5.2703941338221316E-3</v>
      </c>
    </row>
    <row r="805" spans="1:7">
      <c r="A805">
        <v>781</v>
      </c>
      <c r="B805">
        <v>-2.1481306423272789E-3</v>
      </c>
      <c r="C805">
        <v>2.2602676096872783E-2</v>
      </c>
      <c r="D805">
        <v>1.3503093837607396</v>
      </c>
      <c r="F805">
        <v>61.40833988985051</v>
      </c>
      <c r="G805">
        <v>5.2827843380982564E-3</v>
      </c>
    </row>
    <row r="806" spans="1:7">
      <c r="A806">
        <v>782</v>
      </c>
      <c r="B806">
        <v>-2.9449799405036857E-3</v>
      </c>
      <c r="C806">
        <v>2.1463498459022064E-2</v>
      </c>
      <c r="D806">
        <v>1.2822536257802479</v>
      </c>
      <c r="F806">
        <v>61.487018095987409</v>
      </c>
      <c r="G806">
        <v>5.2926525529266577E-3</v>
      </c>
    </row>
    <row r="807" spans="1:7">
      <c r="A807">
        <v>783</v>
      </c>
      <c r="B807">
        <v>8.0646239533190053E-3</v>
      </c>
      <c r="C807">
        <v>6.2579869882165243E-3</v>
      </c>
      <c r="D807">
        <v>0.37385920664546979</v>
      </c>
      <c r="F807">
        <v>61.565696302124309</v>
      </c>
      <c r="G807">
        <v>5.3295932678822933E-3</v>
      </c>
    </row>
    <row r="808" spans="1:7">
      <c r="A808">
        <v>784</v>
      </c>
      <c r="B808">
        <v>1.882792145957744E-3</v>
      </c>
      <c r="C808">
        <v>1.9215265873701839E-2</v>
      </c>
      <c r="D808">
        <v>1.1479416733449082</v>
      </c>
      <c r="F808">
        <v>61.644374508261208</v>
      </c>
      <c r="G808">
        <v>5.3361792956243548E-3</v>
      </c>
    </row>
    <row r="809" spans="1:7">
      <c r="A809">
        <v>785</v>
      </c>
      <c r="B809">
        <v>-5.4931491228427847E-3</v>
      </c>
      <c r="C809">
        <v>2.0581978521723238E-2</v>
      </c>
      <c r="D809">
        <v>1.2295906296728325</v>
      </c>
      <c r="F809">
        <v>61.723052714398108</v>
      </c>
      <c r="G809">
        <v>5.4589567327132382E-3</v>
      </c>
    </row>
    <row r="810" spans="1:7">
      <c r="A810">
        <v>786</v>
      </c>
      <c r="B810">
        <v>2.0457583439795913E-3</v>
      </c>
      <c r="C810">
        <v>-3.7464386160882702E-3</v>
      </c>
      <c r="D810">
        <v>-0.2238164718773063</v>
      </c>
      <c r="F810">
        <v>61.801730920535007</v>
      </c>
      <c r="G810">
        <v>5.4821025475653151E-3</v>
      </c>
    </row>
    <row r="811" spans="1:7">
      <c r="A811">
        <v>787</v>
      </c>
      <c r="B811">
        <v>-1.2748914760220529E-2</v>
      </c>
      <c r="C811">
        <v>1.6406559237177241E-2</v>
      </c>
      <c r="D811">
        <v>0.9801463684316567</v>
      </c>
      <c r="F811">
        <v>61.880409126671907</v>
      </c>
      <c r="G811">
        <v>5.5248618784531356E-3</v>
      </c>
    </row>
    <row r="812" spans="1:7">
      <c r="A812">
        <v>788</v>
      </c>
      <c r="B812">
        <v>7.0793026433986859E-3</v>
      </c>
      <c r="C812">
        <v>-1.7933137665106465E-2</v>
      </c>
      <c r="D812">
        <v>-1.0713458869065842</v>
      </c>
      <c r="F812">
        <v>61.959087332808807</v>
      </c>
      <c r="G812">
        <v>5.6120659417748797E-3</v>
      </c>
    </row>
    <row r="813" spans="1:7">
      <c r="A813">
        <v>789</v>
      </c>
      <c r="B813">
        <v>-4.2943362618785902E-3</v>
      </c>
      <c r="C813">
        <v>-6.2068570555437958E-3</v>
      </c>
      <c r="D813">
        <v>-0.37080464675251124</v>
      </c>
      <c r="F813">
        <v>62.037765538945706</v>
      </c>
      <c r="G813">
        <v>5.7046979865771341E-3</v>
      </c>
    </row>
    <row r="814" spans="1:7">
      <c r="A814">
        <v>790</v>
      </c>
      <c r="B814">
        <v>7.4350416664060717E-3</v>
      </c>
      <c r="C814">
        <v>-9.1028996602111611E-3</v>
      </c>
      <c r="D814">
        <v>-0.54381750098680637</v>
      </c>
      <c r="F814">
        <v>62.116443745082606</v>
      </c>
      <c r="G814">
        <v>5.7215511760966287E-3</v>
      </c>
    </row>
    <row r="815" spans="1:7">
      <c r="A815">
        <v>791</v>
      </c>
      <c r="B815">
        <v>2.0692782532495367E-2</v>
      </c>
      <c r="C815">
        <v>-1.3976543626282832E-2</v>
      </c>
      <c r="D815">
        <v>-0.83497449285318082</v>
      </c>
      <c r="F815">
        <v>62.195121951219512</v>
      </c>
      <c r="G815">
        <v>5.7835307077940268E-3</v>
      </c>
    </row>
    <row r="816" spans="1:7">
      <c r="A816">
        <v>792</v>
      </c>
      <c r="B816">
        <v>4.3914037017836428E-5</v>
      </c>
      <c r="C816">
        <v>1.283266516609197E-2</v>
      </c>
      <c r="D816">
        <v>0.76663790243983554</v>
      </c>
      <c r="F816">
        <v>62.273800157356412</v>
      </c>
      <c r="G816">
        <v>5.791505791505891E-3</v>
      </c>
    </row>
    <row r="817" spans="1:7">
      <c r="A817">
        <v>793</v>
      </c>
      <c r="B817">
        <v>8.2033384210796912E-3</v>
      </c>
      <c r="C817">
        <v>5.5897650271959764E-3</v>
      </c>
      <c r="D817">
        <v>0.33393887241009629</v>
      </c>
      <c r="F817">
        <v>62.352478363493312</v>
      </c>
      <c r="G817">
        <v>5.7971014492754769E-3</v>
      </c>
    </row>
    <row r="818" spans="1:7">
      <c r="A818">
        <v>794</v>
      </c>
      <c r="B818">
        <v>-3.7119530977579359E-3</v>
      </c>
      <c r="C818">
        <v>-7.0197529851470132E-4</v>
      </c>
      <c r="D818">
        <v>-4.1936796717791887E-2</v>
      </c>
      <c r="F818">
        <v>62.431156569630211</v>
      </c>
      <c r="G818">
        <v>5.8127018299245492E-3</v>
      </c>
    </row>
    <row r="819" spans="1:7">
      <c r="A819">
        <v>795</v>
      </c>
      <c r="B819">
        <v>9.0253091378096617E-3</v>
      </c>
      <c r="C819">
        <v>-1.5844597983401459E-2</v>
      </c>
      <c r="D819">
        <v>-0.94657416879338574</v>
      </c>
      <c r="F819">
        <v>62.509834775767111</v>
      </c>
      <c r="G819">
        <v>5.816458423093307E-3</v>
      </c>
    </row>
    <row r="820" spans="1:7">
      <c r="A820">
        <v>796</v>
      </c>
      <c r="B820">
        <v>5.818122206259508E-3</v>
      </c>
      <c r="C820">
        <v>-6.3049771234940551E-3</v>
      </c>
      <c r="D820">
        <v>-0.37666645036906654</v>
      </c>
      <c r="F820">
        <v>62.58851298190401</v>
      </c>
      <c r="G820">
        <v>5.9148264984227872E-3</v>
      </c>
    </row>
    <row r="821" spans="1:7">
      <c r="A821">
        <v>797</v>
      </c>
      <c r="B821">
        <v>2.0045694421543039E-2</v>
      </c>
      <c r="C821">
        <v>1.1855837856778781E-2</v>
      </c>
      <c r="D821">
        <v>0.70828113634602552</v>
      </c>
      <c r="F821">
        <v>62.66719118804091</v>
      </c>
      <c r="G821">
        <v>5.9536029562718973E-3</v>
      </c>
    </row>
    <row r="822" spans="1:7">
      <c r="A822">
        <v>798</v>
      </c>
      <c r="B822">
        <v>4.4028491754157248E-3</v>
      </c>
      <c r="C822">
        <v>-1.3794175805554318E-3</v>
      </c>
      <c r="D822">
        <v>-8.2407963338741258E-2</v>
      </c>
      <c r="F822">
        <v>62.745869394177809</v>
      </c>
      <c r="G822">
        <v>5.9918006937873525E-3</v>
      </c>
    </row>
    <row r="823" spans="1:7">
      <c r="A823">
        <v>799</v>
      </c>
      <c r="B823">
        <v>-8.0620186660975302E-3</v>
      </c>
      <c r="C823">
        <v>-1.1695946263514818E-2</v>
      </c>
      <c r="D823">
        <v>-0.69872903207998882</v>
      </c>
      <c r="F823">
        <v>62.824547600314709</v>
      </c>
      <c r="G823">
        <v>6.0459492140267912E-3</v>
      </c>
    </row>
    <row r="824" spans="1:7">
      <c r="A824">
        <v>800</v>
      </c>
      <c r="B824">
        <v>7.0602338638492456E-3</v>
      </c>
      <c r="C824">
        <v>1.2582173590192532E-2</v>
      </c>
      <c r="D824">
        <v>0.75167325294256537</v>
      </c>
      <c r="F824">
        <v>62.903225806451609</v>
      </c>
      <c r="G824">
        <v>6.1448900388096916E-3</v>
      </c>
    </row>
    <row r="825" spans="1:7">
      <c r="A825">
        <v>801</v>
      </c>
      <c r="B825">
        <v>5.1651184947959644E-3</v>
      </c>
      <c r="C825">
        <v>-4.4090701076992117E-3</v>
      </c>
      <c r="D825">
        <v>-0.2634028251596694</v>
      </c>
      <c r="F825">
        <v>62.981904012588508</v>
      </c>
      <c r="G825">
        <v>6.1462814996928739E-3</v>
      </c>
    </row>
    <row r="826" spans="1:7">
      <c r="A826">
        <v>802</v>
      </c>
      <c r="B826">
        <v>5.4532075863259755E-2</v>
      </c>
      <c r="C826">
        <v>2.1922916467269071E-3</v>
      </c>
      <c r="D826">
        <v>0.13096997761805731</v>
      </c>
      <c r="F826">
        <v>63.060582218725408</v>
      </c>
      <c r="G826">
        <v>6.194347657762389E-3</v>
      </c>
    </row>
    <row r="827" spans="1:7">
      <c r="A827">
        <v>803</v>
      </c>
      <c r="B827">
        <v>-2.2351095487919016E-3</v>
      </c>
      <c r="C827">
        <v>-4.9039703031383951E-3</v>
      </c>
      <c r="D827">
        <v>-0.29296872147488551</v>
      </c>
      <c r="F827">
        <v>63.139260424862307</v>
      </c>
      <c r="G827">
        <v>6.3051702395966469E-3</v>
      </c>
    </row>
    <row r="828" spans="1:7">
      <c r="A828">
        <v>804</v>
      </c>
      <c r="B828">
        <v>1.9541510600594645E-2</v>
      </c>
      <c r="C828">
        <v>2.0326512495363627E-2</v>
      </c>
      <c r="D828">
        <v>1.2143288008899487</v>
      </c>
      <c r="F828">
        <v>63.217938630999207</v>
      </c>
      <c r="G828">
        <v>6.4122137404580837E-3</v>
      </c>
    </row>
    <row r="829" spans="1:7">
      <c r="A829">
        <v>805</v>
      </c>
      <c r="B829">
        <v>1.9863117156860861E-2</v>
      </c>
      <c r="C829">
        <v>-9.5853393790832526E-3</v>
      </c>
      <c r="D829">
        <v>-0.57263899436661059</v>
      </c>
      <c r="F829">
        <v>63.296616837136114</v>
      </c>
      <c r="G829">
        <v>6.4338235294116863E-3</v>
      </c>
    </row>
    <row r="830" spans="1:7">
      <c r="A830">
        <v>806</v>
      </c>
      <c r="B830">
        <v>3.2118272025184282E-2</v>
      </c>
      <c r="C830">
        <v>-7.06132441698374E-3</v>
      </c>
      <c r="D830">
        <v>-0.42185149144136963</v>
      </c>
      <c r="F830">
        <v>63.375295043273013</v>
      </c>
      <c r="G830">
        <v>6.4345193035577619E-3</v>
      </c>
    </row>
    <row r="831" spans="1:7">
      <c r="A831">
        <v>807</v>
      </c>
      <c r="B831">
        <v>2.5728594865627601E-2</v>
      </c>
      <c r="C831">
        <v>-3.6098521415299616E-3</v>
      </c>
      <c r="D831">
        <v>-0.21565664170939094</v>
      </c>
      <c r="F831">
        <v>63.453973249409913</v>
      </c>
      <c r="G831">
        <v>6.4415815193248349E-3</v>
      </c>
    </row>
    <row r="832" spans="1:7">
      <c r="A832">
        <v>808</v>
      </c>
      <c r="B832">
        <v>4.2421962996199835E-3</v>
      </c>
      <c r="C832">
        <v>2.4967430499258526E-3</v>
      </c>
      <c r="D832">
        <v>0.14915824810765385</v>
      </c>
      <c r="F832">
        <v>63.532651455546812</v>
      </c>
      <c r="G832">
        <v>6.4535054268113345E-3</v>
      </c>
    </row>
    <row r="833" spans="1:7">
      <c r="A833">
        <v>809</v>
      </c>
      <c r="B833">
        <v>-1.1423784131628055E-3</v>
      </c>
      <c r="C833">
        <v>-2.0920658836120796E-2</v>
      </c>
      <c r="D833">
        <v>-1.249823773954776</v>
      </c>
      <c r="F833">
        <v>63.611329661683712</v>
      </c>
      <c r="G833">
        <v>6.4629847238542038E-3</v>
      </c>
    </row>
    <row r="834" spans="1:7">
      <c r="A834">
        <v>810</v>
      </c>
      <c r="B834">
        <v>-4.0276617064516414E-2</v>
      </c>
      <c r="C834">
        <v>-1.6480139692240429E-2</v>
      </c>
      <c r="D834">
        <v>-0.98454214787420491</v>
      </c>
      <c r="F834">
        <v>63.690007867820611</v>
      </c>
      <c r="G834">
        <v>6.4935064935063291E-3</v>
      </c>
    </row>
    <row r="835" spans="1:7">
      <c r="A835">
        <v>811</v>
      </c>
      <c r="B835">
        <v>-1.5024492247430113E-2</v>
      </c>
      <c r="C835">
        <v>1.773451934770124E-2</v>
      </c>
      <c r="D835">
        <v>1.0594802044259086</v>
      </c>
      <c r="F835">
        <v>63.768686073957511</v>
      </c>
      <c r="G835">
        <v>6.4959877722583492E-3</v>
      </c>
    </row>
    <row r="836" spans="1:7">
      <c r="A836">
        <v>812</v>
      </c>
      <c r="B836">
        <v>-1.7349348194417205E-2</v>
      </c>
      <c r="C836">
        <v>-3.5038941482008076E-2</v>
      </c>
      <c r="D836">
        <v>-2.0932659158330833</v>
      </c>
      <c r="F836">
        <v>63.847364280094411</v>
      </c>
      <c r="G836">
        <v>6.5359477124182774E-3</v>
      </c>
    </row>
    <row r="837" spans="1:7">
      <c r="A837">
        <v>813</v>
      </c>
      <c r="B837">
        <v>1.1201408348913151E-2</v>
      </c>
      <c r="C837">
        <v>3.2766420069317397E-2</v>
      </c>
      <c r="D837">
        <v>1.9575029214335837</v>
      </c>
      <c r="F837">
        <v>63.92604248623131</v>
      </c>
      <c r="G837">
        <v>6.5481758652947697E-3</v>
      </c>
    </row>
    <row r="838" spans="1:7">
      <c r="A838">
        <v>814</v>
      </c>
      <c r="B838">
        <v>-1.8929732417917862E-4</v>
      </c>
      <c r="C838">
        <v>-3.2838525555964715E-3</v>
      </c>
      <c r="D838">
        <v>-0.19618105845980344</v>
      </c>
      <c r="F838">
        <v>64.00472069236821</v>
      </c>
      <c r="G838">
        <v>6.5491183879091697E-3</v>
      </c>
    </row>
    <row r="839" spans="1:7">
      <c r="A839">
        <v>815</v>
      </c>
      <c r="B839">
        <v>-2.003907008012459E-2</v>
      </c>
      <c r="C839">
        <v>7.8986636404307607E-3</v>
      </c>
      <c r="D839">
        <v>0.47187508183241528</v>
      </c>
      <c r="F839">
        <v>64.083398898505123</v>
      </c>
      <c r="G839">
        <v>6.5573770491804684E-3</v>
      </c>
    </row>
    <row r="840" spans="1:7">
      <c r="A840">
        <v>816</v>
      </c>
      <c r="B840">
        <v>5.848215664703795E-3</v>
      </c>
      <c r="C840">
        <v>2.5452818630342364E-2</v>
      </c>
      <c r="D840">
        <v>1.5205801159300183</v>
      </c>
      <c r="F840">
        <v>64.162077104642023</v>
      </c>
      <c r="G840">
        <v>6.5585088022093174E-3</v>
      </c>
    </row>
    <row r="841" spans="1:7">
      <c r="A841">
        <v>817</v>
      </c>
      <c r="B841">
        <v>-5.1535953319087151E-4</v>
      </c>
      <c r="C841">
        <v>-1.1150752494177314E-3</v>
      </c>
      <c r="D841">
        <v>-6.6615854088907286E-2</v>
      </c>
      <c r="F841">
        <v>64.240755310778923</v>
      </c>
      <c r="G841">
        <v>6.5907729179148777E-3</v>
      </c>
    </row>
    <row r="842" spans="1:7">
      <c r="A842">
        <v>818</v>
      </c>
      <c r="B842">
        <v>1.7276416999771324E-2</v>
      </c>
      <c r="C842">
        <v>2.3741970553269667E-2</v>
      </c>
      <c r="D842">
        <v>1.4183721206130433</v>
      </c>
      <c r="F842">
        <v>64.319433516915822</v>
      </c>
      <c r="G842">
        <v>6.6105769230768718E-3</v>
      </c>
    </row>
    <row r="843" spans="1:7">
      <c r="A843">
        <v>819</v>
      </c>
      <c r="B843">
        <v>-2.73552142037762E-2</v>
      </c>
      <c r="C843">
        <v>-1.4650205850424293E-2</v>
      </c>
      <c r="D843">
        <v>-0.87521983454832641</v>
      </c>
      <c r="F843">
        <v>64.398111723052722</v>
      </c>
      <c r="G843">
        <v>6.6168009205984646E-3</v>
      </c>
    </row>
    <row r="844" spans="1:7">
      <c r="A844">
        <v>820</v>
      </c>
      <c r="B844">
        <v>2.7874443999709141E-3</v>
      </c>
      <c r="C844">
        <v>2.0249851930054588E-4</v>
      </c>
      <c r="D844">
        <v>1.2097490121845078E-2</v>
      </c>
      <c r="F844">
        <v>64.476789929189621</v>
      </c>
      <c r="G844">
        <v>6.6763425253990594E-3</v>
      </c>
    </row>
    <row r="845" spans="1:7">
      <c r="A845">
        <v>821</v>
      </c>
      <c r="B845">
        <v>-7.8304199570367709E-3</v>
      </c>
      <c r="C845">
        <v>3.2308528574696675E-3</v>
      </c>
      <c r="D845">
        <v>0.19301479666804103</v>
      </c>
      <c r="F845">
        <v>64.555468135326521</v>
      </c>
      <c r="G845">
        <v>6.7162389062125349E-3</v>
      </c>
    </row>
    <row r="846" spans="1:7">
      <c r="A846">
        <v>822</v>
      </c>
      <c r="B846">
        <v>6.5742957575102914E-3</v>
      </c>
      <c r="C846">
        <v>9.0893481006924445E-3</v>
      </c>
      <c r="D846">
        <v>0.54300791552425809</v>
      </c>
      <c r="F846">
        <v>64.634146341463421</v>
      </c>
      <c r="G846">
        <v>6.7389393495458361E-3</v>
      </c>
    </row>
    <row r="847" spans="1:7">
      <c r="A847">
        <v>823</v>
      </c>
      <c r="B847">
        <v>9.4274900813296511E-4</v>
      </c>
      <c r="C847">
        <v>9.3293220634939004E-3</v>
      </c>
      <c r="D847">
        <v>0.5573442309428509</v>
      </c>
      <c r="F847">
        <v>64.71282454760032</v>
      </c>
      <c r="G847">
        <v>6.7745577719231509E-3</v>
      </c>
    </row>
    <row r="848" spans="1:7">
      <c r="A848">
        <v>824</v>
      </c>
      <c r="B848">
        <v>7.858133964293636E-3</v>
      </c>
      <c r="C848">
        <v>-2.6386744318517008E-2</v>
      </c>
      <c r="D848">
        <v>-1.5763738907499791</v>
      </c>
      <c r="F848">
        <v>64.79150275373722</v>
      </c>
      <c r="G848">
        <v>6.7773636055574737E-3</v>
      </c>
    </row>
    <row r="849" spans="1:7">
      <c r="A849">
        <v>825</v>
      </c>
      <c r="B849">
        <v>5.5295415241415576E-4</v>
      </c>
      <c r="C849">
        <v>6.8585199074266169E-3</v>
      </c>
      <c r="D849">
        <v>0.40973572111619705</v>
      </c>
      <c r="F849">
        <v>64.870180959874119</v>
      </c>
      <c r="G849">
        <v>6.8450528935906085E-3</v>
      </c>
    </row>
    <row r="850" spans="1:7">
      <c r="A850">
        <v>826</v>
      </c>
      <c r="B850">
        <v>8.8039979761348145E-3</v>
      </c>
      <c r="C850">
        <v>-1.6157203980314509E-3</v>
      </c>
      <c r="D850">
        <v>-9.652496039163079E-2</v>
      </c>
      <c r="F850">
        <v>64.948859166011019</v>
      </c>
      <c r="G850">
        <v>6.958250497017815E-3</v>
      </c>
    </row>
    <row r="851" spans="1:7">
      <c r="A851">
        <v>827</v>
      </c>
      <c r="B851">
        <v>1.0828104780992482E-2</v>
      </c>
      <c r="C851">
        <v>8.9068825322299473E-3</v>
      </c>
      <c r="D851">
        <v>0.53210721649852477</v>
      </c>
      <c r="F851">
        <v>65.027537372147918</v>
      </c>
      <c r="G851">
        <v>6.9767441860464352E-3</v>
      </c>
    </row>
    <row r="852" spans="1:7">
      <c r="A852">
        <v>828</v>
      </c>
      <c r="B852">
        <v>4.2922774152508549E-4</v>
      </c>
      <c r="C852">
        <v>-4.3607076628955251E-3</v>
      </c>
      <c r="D852">
        <v>-0.26051359811592728</v>
      </c>
      <c r="F852">
        <v>65.106215578284818</v>
      </c>
      <c r="G852">
        <v>6.9905627403006321E-3</v>
      </c>
    </row>
    <row r="853" spans="1:7">
      <c r="A853">
        <v>829</v>
      </c>
      <c r="B853">
        <v>2.7113775363390184E-3</v>
      </c>
      <c r="C853">
        <v>1.5298914058858384E-2</v>
      </c>
      <c r="D853">
        <v>0.91397439517720547</v>
      </c>
      <c r="F853">
        <v>65.184893784421718</v>
      </c>
      <c r="G853">
        <v>7.0535428021800683E-3</v>
      </c>
    </row>
    <row r="854" spans="1:7">
      <c r="A854">
        <v>830</v>
      </c>
      <c r="B854">
        <v>-2.12491838506148E-3</v>
      </c>
      <c r="C854">
        <v>1.2777145210853772E-4</v>
      </c>
      <c r="D854">
        <v>7.6332107764339081E-3</v>
      </c>
      <c r="F854">
        <v>65.263571990558617</v>
      </c>
      <c r="G854">
        <v>7.0575461454940314E-3</v>
      </c>
    </row>
    <row r="855" spans="1:7">
      <c r="A855">
        <v>831</v>
      </c>
      <c r="B855">
        <v>-4.8771967061614942E-3</v>
      </c>
      <c r="C855">
        <v>1.1819152962694347E-3</v>
      </c>
      <c r="D855">
        <v>7.0608953936378449E-2</v>
      </c>
      <c r="F855">
        <v>65.342250196695517</v>
      </c>
      <c r="G855">
        <v>7.1033938437252697E-3</v>
      </c>
    </row>
    <row r="856" spans="1:7">
      <c r="A856">
        <v>832</v>
      </c>
      <c r="B856">
        <v>2.4958363761486458E-2</v>
      </c>
      <c r="C856">
        <v>-1.2292848505297705E-2</v>
      </c>
      <c r="D856">
        <v>-0.73438864578293306</v>
      </c>
      <c r="F856">
        <v>65.420928402832416</v>
      </c>
      <c r="G856">
        <v>7.1428571428571175E-3</v>
      </c>
    </row>
    <row r="857" spans="1:7">
      <c r="A857">
        <v>833</v>
      </c>
      <c r="B857">
        <v>-1.0736356732081913E-2</v>
      </c>
      <c r="C857">
        <v>-2.331825086099899E-3</v>
      </c>
      <c r="D857">
        <v>-0.13930586279051391</v>
      </c>
      <c r="F857">
        <v>65.499606608969316</v>
      </c>
      <c r="G857">
        <v>7.1748878923765247E-3</v>
      </c>
    </row>
    <row r="858" spans="1:7">
      <c r="A858">
        <v>834</v>
      </c>
      <c r="B858">
        <v>-9.3539050408915207E-4</v>
      </c>
      <c r="C858">
        <v>9.3539050408915207E-4</v>
      </c>
      <c r="D858">
        <v>5.5881284576166777E-2</v>
      </c>
      <c r="F858">
        <v>65.578284815106215</v>
      </c>
      <c r="G858">
        <v>7.1787508973439884E-3</v>
      </c>
    </row>
    <row r="859" spans="1:7">
      <c r="A859">
        <v>835</v>
      </c>
      <c r="B859">
        <v>2.0958533464222519E-3</v>
      </c>
      <c r="C859">
        <v>1.7602872030170975E-2</v>
      </c>
      <c r="D859">
        <v>1.0516154450741326</v>
      </c>
      <c r="F859">
        <v>65.656963021243115</v>
      </c>
      <c r="G859">
        <v>7.1882775781033637E-3</v>
      </c>
    </row>
    <row r="860" spans="1:7">
      <c r="A860">
        <v>836</v>
      </c>
      <c r="B860">
        <v>5.718239441225393E-3</v>
      </c>
      <c r="C860">
        <v>-2.1401159315761909E-2</v>
      </c>
      <c r="D860">
        <v>-1.2785294149939226</v>
      </c>
      <c r="F860">
        <v>65.735641227380015</v>
      </c>
      <c r="G860">
        <v>7.2243346007603293E-3</v>
      </c>
    </row>
    <row r="861" spans="1:7">
      <c r="A861">
        <v>837</v>
      </c>
      <c r="B861">
        <v>-3.7160746080526282E-2</v>
      </c>
      <c r="C861">
        <v>-2.0173361112544794E-3</v>
      </c>
      <c r="D861">
        <v>-0.12051793644042037</v>
      </c>
      <c r="F861">
        <v>65.814319433516914</v>
      </c>
      <c r="G861">
        <v>7.2852760736197286E-3</v>
      </c>
    </row>
    <row r="862" spans="1:7">
      <c r="A862">
        <v>838</v>
      </c>
      <c r="B862">
        <v>-1.0591387765865734E-2</v>
      </c>
      <c r="C862">
        <v>-8.7530507080730065E-3</v>
      </c>
      <c r="D862">
        <v>-0.52291712967916404</v>
      </c>
      <c r="F862">
        <v>65.892997639653814</v>
      </c>
      <c r="G862">
        <v>7.294278550262101E-3</v>
      </c>
    </row>
    <row r="863" spans="1:7">
      <c r="A863">
        <v>839</v>
      </c>
      <c r="B863">
        <v>-1.0943259637885975E-2</v>
      </c>
      <c r="C863">
        <v>-7.775432690086655E-3</v>
      </c>
      <c r="D863">
        <v>-0.46451312575667336</v>
      </c>
      <c r="F863">
        <v>65.971675845790713</v>
      </c>
      <c r="G863">
        <v>7.3606729758148859E-3</v>
      </c>
    </row>
    <row r="864" spans="1:7">
      <c r="A864">
        <v>840</v>
      </c>
      <c r="B864">
        <v>6.3442233421271994E-4</v>
      </c>
      <c r="C864">
        <v>3.1755343588487209E-2</v>
      </c>
      <c r="D864">
        <v>1.8971000711731369</v>
      </c>
      <c r="F864">
        <v>66.050354051927613</v>
      </c>
      <c r="G864">
        <v>7.4114740598407725E-3</v>
      </c>
    </row>
    <row r="865" spans="1:7">
      <c r="A865">
        <v>841</v>
      </c>
      <c r="B865">
        <v>8.5184890455371615E-3</v>
      </c>
      <c r="C865">
        <v>3.4935075282778658E-2</v>
      </c>
      <c r="D865">
        <v>2.0870608318477206</v>
      </c>
      <c r="F865">
        <v>66.129032258064527</v>
      </c>
      <c r="G865">
        <v>7.4675324675324006E-3</v>
      </c>
    </row>
    <row r="866" spans="1:7">
      <c r="A866">
        <v>842</v>
      </c>
      <c r="B866">
        <v>-1.0767959925595092E-3</v>
      </c>
      <c r="C866">
        <v>1.024847842305544E-2</v>
      </c>
      <c r="D866">
        <v>0.6122556693999559</v>
      </c>
      <c r="F866">
        <v>66.207710464201426</v>
      </c>
      <c r="G866">
        <v>7.4868979286248916E-3</v>
      </c>
    </row>
    <row r="867" spans="1:7">
      <c r="A867">
        <v>843</v>
      </c>
      <c r="B867">
        <v>3.0863702112253157E-4</v>
      </c>
      <c r="C867">
        <v>1.6596055488349932E-2</v>
      </c>
      <c r="D867">
        <v>0.9914670883786797</v>
      </c>
      <c r="F867">
        <v>66.286388670338326</v>
      </c>
      <c r="G867">
        <v>7.5051171253126547E-3</v>
      </c>
    </row>
    <row r="868" spans="1:7">
      <c r="A868">
        <v>844</v>
      </c>
      <c r="B868">
        <v>2.7534228871891123E-3</v>
      </c>
      <c r="C868">
        <v>-7.395140322640166E-3</v>
      </c>
      <c r="D868">
        <v>-0.44179403045420917</v>
      </c>
      <c r="F868">
        <v>66.365066876475225</v>
      </c>
      <c r="G868">
        <v>7.5736325385695746E-3</v>
      </c>
    </row>
    <row r="869" spans="1:7">
      <c r="A869">
        <v>845</v>
      </c>
      <c r="B869">
        <v>2.0449927706317018E-2</v>
      </c>
      <c r="C869">
        <v>-1.2555190864211842E-2</v>
      </c>
      <c r="D869">
        <v>-0.75006127443457749</v>
      </c>
      <c r="F869">
        <v>66.443745082612125</v>
      </c>
      <c r="G869">
        <v>7.5787794176307433E-3</v>
      </c>
    </row>
    <row r="870" spans="1:7">
      <c r="A870">
        <v>846</v>
      </c>
      <c r="B870">
        <v>-1.7834073150862072E-2</v>
      </c>
      <c r="C870">
        <v>1.0001174978538384E-2</v>
      </c>
      <c r="D870">
        <v>0.59748148247020838</v>
      </c>
      <c r="F870">
        <v>66.522423288749025</v>
      </c>
      <c r="G870">
        <v>7.636016544702473E-3</v>
      </c>
    </row>
    <row r="871" spans="1:7">
      <c r="A871">
        <v>847</v>
      </c>
      <c r="B871">
        <v>1.8151393252192543E-2</v>
      </c>
      <c r="C871">
        <v>2.5770639583491857E-3</v>
      </c>
      <c r="D871">
        <v>0.15395670984251097</v>
      </c>
      <c r="F871">
        <v>66.601101494885924</v>
      </c>
      <c r="G871">
        <v>7.6586433260394937E-3</v>
      </c>
    </row>
    <row r="872" spans="1:7">
      <c r="A872">
        <v>848</v>
      </c>
      <c r="B872">
        <v>-7.907498784728309E-3</v>
      </c>
      <c r="C872">
        <v>1.9288151674815138E-2</v>
      </c>
      <c r="D872">
        <v>1.1522959533763697</v>
      </c>
      <c r="F872">
        <v>66.679779701022824</v>
      </c>
      <c r="G872">
        <v>7.692307692307665E-3</v>
      </c>
    </row>
    <row r="873" spans="1:7">
      <c r="A873">
        <v>849</v>
      </c>
      <c r="B873">
        <v>-1.5153019696412265E-2</v>
      </c>
      <c r="C873">
        <v>1.2464847653401626E-2</v>
      </c>
      <c r="D873">
        <v>0.7446640690420272</v>
      </c>
      <c r="F873">
        <v>66.758457907159723</v>
      </c>
      <c r="G873">
        <v>7.7730275942480276E-3</v>
      </c>
    </row>
    <row r="874" spans="1:7">
      <c r="A874">
        <v>850</v>
      </c>
      <c r="B874">
        <v>1.3703764448223205E-2</v>
      </c>
      <c r="C874">
        <v>1.7084412891678263E-2</v>
      </c>
      <c r="D874">
        <v>1.0206421109077382</v>
      </c>
      <c r="F874">
        <v>66.837136113296623</v>
      </c>
      <c r="G874">
        <v>7.8765999343617388E-3</v>
      </c>
    </row>
    <row r="875" spans="1:7">
      <c r="A875">
        <v>851</v>
      </c>
      <c r="B875">
        <v>-1.6862464742443634E-3</v>
      </c>
      <c r="C875">
        <v>2.6107457038281826E-3</v>
      </c>
      <c r="D875">
        <v>0.15596889533713135</v>
      </c>
      <c r="F875">
        <v>66.915814319433522</v>
      </c>
      <c r="G875">
        <v>7.8890097932535763E-3</v>
      </c>
    </row>
    <row r="876" spans="1:7">
      <c r="A876">
        <v>852</v>
      </c>
      <c r="B876">
        <v>-1.0159661002726226E-2</v>
      </c>
      <c r="C876">
        <v>1.1702870879269554E-2</v>
      </c>
      <c r="D876">
        <v>0.69914271644163173</v>
      </c>
      <c r="F876">
        <v>66.994492525570422</v>
      </c>
      <c r="G876">
        <v>7.8929306794783827E-3</v>
      </c>
    </row>
    <row r="877" spans="1:7">
      <c r="A877">
        <v>853</v>
      </c>
      <c r="B877">
        <v>-3.8803349357176937E-5</v>
      </c>
      <c r="C877">
        <v>-6.705525283383482E-3</v>
      </c>
      <c r="D877">
        <v>-0.40059564957666044</v>
      </c>
      <c r="F877">
        <v>67.073170731707322</v>
      </c>
      <c r="G877">
        <v>7.8947368421051767E-3</v>
      </c>
    </row>
    <row r="878" spans="1:7">
      <c r="A878">
        <v>854</v>
      </c>
      <c r="B878">
        <v>-1.410444125162928E-2</v>
      </c>
      <c r="C878">
        <v>-2.1802390861270383E-3</v>
      </c>
      <c r="D878">
        <v>-0.1302499440429799</v>
      </c>
      <c r="F878">
        <v>67.151848937844221</v>
      </c>
      <c r="G878">
        <v>7.9145231499802016E-3</v>
      </c>
    </row>
    <row r="879" spans="1:7">
      <c r="A879">
        <v>855</v>
      </c>
      <c r="B879">
        <v>5.6320347369929842E-3</v>
      </c>
      <c r="C879">
        <v>1.3734703658334336E-2</v>
      </c>
      <c r="D879">
        <v>0.82052670018077101</v>
      </c>
      <c r="F879">
        <v>67.230527143981121</v>
      </c>
      <c r="G879">
        <v>7.9365079365079083E-3</v>
      </c>
    </row>
    <row r="880" spans="1:7">
      <c r="A880">
        <v>856</v>
      </c>
      <c r="B880">
        <v>-3.8571389365289858E-3</v>
      </c>
      <c r="C880">
        <v>8.7999872528714933E-3</v>
      </c>
      <c r="D880">
        <v>0.52572117184705025</v>
      </c>
      <c r="F880">
        <v>67.30920535011802</v>
      </c>
      <c r="G880">
        <v>7.9413561392791543E-3</v>
      </c>
    </row>
    <row r="881" spans="1:7">
      <c r="A881">
        <v>857</v>
      </c>
      <c r="B881">
        <v>2.1486352702553627E-2</v>
      </c>
      <c r="C881">
        <v>-1.1186727234388974E-2</v>
      </c>
      <c r="D881">
        <v>-0.66830771247733811</v>
      </c>
      <c r="F881">
        <v>67.38788355625492</v>
      </c>
      <c r="G881">
        <v>7.9669519032161684E-3</v>
      </c>
    </row>
    <row r="882" spans="1:7">
      <c r="A882">
        <v>858</v>
      </c>
      <c r="B882">
        <v>-3.3341556536165134E-3</v>
      </c>
      <c r="C882">
        <v>3.9587652726044281E-3</v>
      </c>
      <c r="D882">
        <v>0.23650110601034061</v>
      </c>
      <c r="F882">
        <v>67.466561762391819</v>
      </c>
      <c r="G882">
        <v>8.022774327122173E-3</v>
      </c>
    </row>
    <row r="883" spans="1:7">
      <c r="A883">
        <v>859</v>
      </c>
      <c r="B883">
        <v>-1.4089939033455144E-2</v>
      </c>
      <c r="C883">
        <v>7.5742704017457627E-3</v>
      </c>
      <c r="D883">
        <v>0.4524954635806856</v>
      </c>
      <c r="F883">
        <v>67.545239968528719</v>
      </c>
      <c r="G883">
        <v>8.0385852090032461E-3</v>
      </c>
    </row>
    <row r="884" spans="1:7">
      <c r="A884">
        <v>860</v>
      </c>
      <c r="B884">
        <v>1.0845443969997788E-2</v>
      </c>
      <c r="C884">
        <v>-2.2498311188642456E-2</v>
      </c>
      <c r="D884">
        <v>-1.3440745063367237</v>
      </c>
      <c r="F884">
        <v>67.623918174665619</v>
      </c>
      <c r="G884">
        <v>8.112874779541368E-3</v>
      </c>
    </row>
    <row r="885" spans="1:7">
      <c r="A885">
        <v>861</v>
      </c>
      <c r="B885">
        <v>-4.9628603379147651E-3</v>
      </c>
      <c r="C885">
        <v>-5.3558043054843796E-3</v>
      </c>
      <c r="D885">
        <v>-0.31996179480191367</v>
      </c>
      <c r="F885">
        <v>67.702596380802518</v>
      </c>
      <c r="G885">
        <v>8.2316207777464179E-3</v>
      </c>
    </row>
    <row r="886" spans="1:7">
      <c r="A886">
        <v>862</v>
      </c>
      <c r="B886">
        <v>-3.5993417788197151E-3</v>
      </c>
      <c r="C886">
        <v>5.7282955501093474E-3</v>
      </c>
      <c r="D886">
        <v>0.34221484222117043</v>
      </c>
      <c r="F886">
        <v>67.781274586939418</v>
      </c>
      <c r="G886">
        <v>8.2352941176471184E-3</v>
      </c>
    </row>
    <row r="887" spans="1:7">
      <c r="A887">
        <v>863</v>
      </c>
      <c r="B887">
        <v>-1.102441016707767E-2</v>
      </c>
      <c r="C887">
        <v>-6.8967367863271845E-3</v>
      </c>
      <c r="D887">
        <v>-0.41201884060064714</v>
      </c>
      <c r="F887">
        <v>67.859952793076317</v>
      </c>
      <c r="G887">
        <v>8.2399472643375216E-3</v>
      </c>
    </row>
    <row r="888" spans="1:7">
      <c r="A888">
        <v>864</v>
      </c>
      <c r="B888">
        <v>-8.5216171424015389E-3</v>
      </c>
      <c r="C888">
        <v>-3.5763468587788113E-3</v>
      </c>
      <c r="D888">
        <v>-0.21365499829732193</v>
      </c>
      <c r="F888">
        <v>67.938630999213217</v>
      </c>
      <c r="G888">
        <v>8.2840236686390067E-3</v>
      </c>
    </row>
    <row r="889" spans="1:7">
      <c r="A889">
        <v>865</v>
      </c>
      <c r="B889">
        <v>1.1568233280577938E-2</v>
      </c>
      <c r="C889">
        <v>2.4823204028290573E-2</v>
      </c>
      <c r="D889">
        <v>1.4829662288991396</v>
      </c>
      <c r="F889">
        <v>68.017309205350116</v>
      </c>
      <c r="G889">
        <v>8.3231831100285536E-3</v>
      </c>
    </row>
    <row r="890" spans="1:7">
      <c r="A890">
        <v>866</v>
      </c>
      <c r="B890">
        <v>2.8632854436872562E-2</v>
      </c>
      <c r="C890">
        <v>-5.7989476492590168E-3</v>
      </c>
      <c r="D890">
        <v>-0.34643567837593853</v>
      </c>
      <c r="F890">
        <v>68.095987411487016</v>
      </c>
      <c r="G890">
        <v>8.3621683967705085E-3</v>
      </c>
    </row>
    <row r="891" spans="1:7">
      <c r="A891">
        <v>867</v>
      </c>
      <c r="B891">
        <v>7.201375766248499E-3</v>
      </c>
      <c r="C891">
        <v>-1.68048454068929E-2</v>
      </c>
      <c r="D891">
        <v>-1.0039404337929521</v>
      </c>
      <c r="F891">
        <v>68.174665617623916</v>
      </c>
      <c r="G891">
        <v>8.3640013382402234E-3</v>
      </c>
    </row>
    <row r="892" spans="1:7">
      <c r="A892">
        <v>868</v>
      </c>
      <c r="B892">
        <v>2.4000210856521577E-3</v>
      </c>
      <c r="C892">
        <v>4.148154779642612E-3</v>
      </c>
      <c r="D892">
        <v>0.24781544894227614</v>
      </c>
      <c r="F892">
        <v>68.253343823760815</v>
      </c>
      <c r="G892">
        <v>8.3696016069634283E-3</v>
      </c>
    </row>
    <row r="893" spans="1:7">
      <c r="A893">
        <v>869</v>
      </c>
      <c r="B893">
        <v>-1.3135377804230743E-2</v>
      </c>
      <c r="C893">
        <v>3.561566809789642E-3</v>
      </c>
      <c r="D893">
        <v>0.21277202148709901</v>
      </c>
      <c r="F893">
        <v>68.332022029897729</v>
      </c>
      <c r="G893">
        <v>8.379888268156277E-3</v>
      </c>
    </row>
    <row r="894" spans="1:7">
      <c r="A894">
        <v>870</v>
      </c>
      <c r="B894">
        <v>6.7140483808846322E-3</v>
      </c>
      <c r="C894">
        <v>8.3329735626892464E-3</v>
      </c>
      <c r="D894">
        <v>0.49782124683396434</v>
      </c>
      <c r="F894">
        <v>68.410700236034629</v>
      </c>
      <c r="G894">
        <v>8.4090909090908106E-3</v>
      </c>
    </row>
    <row r="895" spans="1:7">
      <c r="A895">
        <v>871</v>
      </c>
      <c r="B895">
        <v>1.2355947366659801E-2</v>
      </c>
      <c r="C895">
        <v>-3.47279976271564E-2</v>
      </c>
      <c r="D895">
        <v>-2.0746897789531209</v>
      </c>
      <c r="F895">
        <v>68.489378442171528</v>
      </c>
      <c r="G895">
        <v>8.4175084175084347E-3</v>
      </c>
    </row>
    <row r="896" spans="1:7">
      <c r="A896">
        <v>872</v>
      </c>
      <c r="B896">
        <v>1.534868556300403E-2</v>
      </c>
      <c r="C896">
        <v>-1.4428440164230918E-2</v>
      </c>
      <c r="D896">
        <v>-0.86197130212766826</v>
      </c>
      <c r="F896">
        <v>68.568056648308428</v>
      </c>
      <c r="G896">
        <v>8.4713130535234438E-3</v>
      </c>
    </row>
    <row r="897" spans="1:7">
      <c r="A897">
        <v>873</v>
      </c>
      <c r="B897">
        <v>-6.8139244946736535E-3</v>
      </c>
      <c r="C897">
        <v>-1.0370278098030603E-2</v>
      </c>
      <c r="D897">
        <v>-0.61953211946954412</v>
      </c>
      <c r="F897">
        <v>68.646734854445327</v>
      </c>
      <c r="G897">
        <v>8.4894613583139655E-3</v>
      </c>
    </row>
    <row r="898" spans="1:7">
      <c r="A898">
        <v>874</v>
      </c>
      <c r="B898">
        <v>-3.2495448776976021E-2</v>
      </c>
      <c r="C898">
        <v>3.159183431914464E-2</v>
      </c>
      <c r="D898">
        <v>1.8873318428545585</v>
      </c>
      <c r="F898">
        <v>68.725413060582227</v>
      </c>
      <c r="G898">
        <v>8.5436893203882924E-3</v>
      </c>
    </row>
    <row r="899" spans="1:7">
      <c r="A899">
        <v>875</v>
      </c>
      <c r="B899">
        <v>-8.2568611190116841E-4</v>
      </c>
      <c r="C899">
        <v>1.025104336334539E-2</v>
      </c>
      <c r="D899">
        <v>0.6124089018281631</v>
      </c>
      <c r="F899">
        <v>68.804091266719126</v>
      </c>
      <c r="G899">
        <v>8.5517241379311493E-3</v>
      </c>
    </row>
    <row r="900" spans="1:7">
      <c r="A900">
        <v>876</v>
      </c>
      <c r="B900">
        <v>-5.5745353875432131E-3</v>
      </c>
      <c r="C900">
        <v>-3.8320813449666036E-2</v>
      </c>
      <c r="D900">
        <v>-2.2893286517337668</v>
      </c>
      <c r="F900">
        <v>68.882769472856026</v>
      </c>
      <c r="G900">
        <v>8.6750788643532584E-3</v>
      </c>
    </row>
    <row r="901" spans="1:7">
      <c r="A901">
        <v>877</v>
      </c>
      <c r="B901">
        <v>-2.4712408636713623E-3</v>
      </c>
      <c r="C901">
        <v>2.5671716770869567E-2</v>
      </c>
      <c r="D901">
        <v>1.533657337935715</v>
      </c>
      <c r="F901">
        <v>68.961447678992926</v>
      </c>
      <c r="G901">
        <v>8.7976539589442737E-3</v>
      </c>
    </row>
    <row r="902" spans="1:7">
      <c r="A902">
        <v>878</v>
      </c>
      <c r="B902">
        <v>-1.8243054501255435E-2</v>
      </c>
      <c r="C902">
        <v>3.0116543840907062E-3</v>
      </c>
      <c r="D902">
        <v>0.1799196324387668</v>
      </c>
      <c r="F902">
        <v>69.040125885129825</v>
      </c>
      <c r="G902">
        <v>8.8188976377954198E-3</v>
      </c>
    </row>
    <row r="903" spans="1:7">
      <c r="A903">
        <v>879</v>
      </c>
      <c r="B903">
        <v>-6.7193035390224988E-3</v>
      </c>
      <c r="C903">
        <v>2.309322434878713E-2</v>
      </c>
      <c r="D903">
        <v>1.3796152900573404</v>
      </c>
      <c r="F903">
        <v>69.118804091266725</v>
      </c>
      <c r="G903">
        <v>8.8967971530249379E-3</v>
      </c>
    </row>
    <row r="904" spans="1:7">
      <c r="A904">
        <v>880</v>
      </c>
      <c r="B904">
        <v>-5.7282253834416716E-3</v>
      </c>
      <c r="C904">
        <v>-2.0648586210761127E-2</v>
      </c>
      <c r="D904">
        <v>-1.2335698482022226</v>
      </c>
      <c r="F904">
        <v>69.197482297403624</v>
      </c>
      <c r="G904">
        <v>9.009009009008917E-3</v>
      </c>
    </row>
    <row r="905" spans="1:7">
      <c r="A905">
        <v>881</v>
      </c>
      <c r="B905">
        <v>5.2217624024771267E-3</v>
      </c>
      <c r="C905">
        <v>1.9125030946691435E-2</v>
      </c>
      <c r="D905">
        <v>1.1425509369487887</v>
      </c>
      <c r="F905">
        <v>69.276160503540524</v>
      </c>
      <c r="G905">
        <v>9.0125391849529279E-3</v>
      </c>
    </row>
    <row r="906" spans="1:7">
      <c r="A906">
        <v>882</v>
      </c>
      <c r="B906">
        <v>1.0171789017517511E-2</v>
      </c>
      <c r="C906">
        <v>3.3701911209116E-3</v>
      </c>
      <c r="D906">
        <v>0.201339021810063</v>
      </c>
      <c r="F906">
        <v>69.354838709677423</v>
      </c>
      <c r="G906">
        <v>9.016072128576802E-3</v>
      </c>
    </row>
    <row r="907" spans="1:7">
      <c r="A907">
        <v>883</v>
      </c>
      <c r="B907">
        <v>3.3893218963268962E-3</v>
      </c>
      <c r="C907">
        <v>-2.5748839401475647E-2</v>
      </c>
      <c r="D907">
        <v>-1.5382647309435771</v>
      </c>
      <c r="F907">
        <v>69.433516915814323</v>
      </c>
      <c r="G907">
        <v>9.0183836281652052E-3</v>
      </c>
    </row>
    <row r="908" spans="1:7">
      <c r="A908">
        <v>884</v>
      </c>
      <c r="B908">
        <v>3.9629503998158148E-3</v>
      </c>
      <c r="C908">
        <v>-2.1024835882753782E-2</v>
      </c>
      <c r="D908">
        <v>-1.2560474283149099</v>
      </c>
      <c r="F908">
        <v>69.512195121951223</v>
      </c>
      <c r="G908">
        <v>9.0458126641375092E-3</v>
      </c>
    </row>
    <row r="909" spans="1:7">
      <c r="A909">
        <v>885</v>
      </c>
      <c r="B909">
        <v>2.0470408292879421E-2</v>
      </c>
      <c r="C909">
        <v>-7.5823005014325311E-3</v>
      </c>
      <c r="D909">
        <v>-0.45297519080029025</v>
      </c>
      <c r="F909">
        <v>69.590873328088122</v>
      </c>
      <c r="G909">
        <v>9.09421607857408E-3</v>
      </c>
    </row>
    <row r="910" spans="1:7">
      <c r="A910">
        <v>886</v>
      </c>
      <c r="B910">
        <v>-5.8876564926387048E-3</v>
      </c>
      <c r="C910">
        <v>-8.8309582259759808E-3</v>
      </c>
      <c r="D910">
        <v>-0.52757141274011765</v>
      </c>
      <c r="F910">
        <v>69.669551534225022</v>
      </c>
      <c r="G910">
        <v>9.171682430495931E-3</v>
      </c>
    </row>
    <row r="911" spans="1:7">
      <c r="A911">
        <v>887</v>
      </c>
      <c r="B911">
        <v>1.2194395233771707E-2</v>
      </c>
      <c r="C911">
        <v>2.1498670613103038E-3</v>
      </c>
      <c r="D911">
        <v>0.12843548499671126</v>
      </c>
      <c r="F911">
        <v>69.748229740361921</v>
      </c>
      <c r="G911">
        <v>9.2966855295069095E-3</v>
      </c>
    </row>
    <row r="912" spans="1:7">
      <c r="A912">
        <v>888</v>
      </c>
      <c r="B912">
        <v>1.368615893066375E-2</v>
      </c>
      <c r="C912">
        <v>-1.368615893066375E-2</v>
      </c>
      <c r="D912">
        <v>-0.8176265833528007</v>
      </c>
      <c r="F912">
        <v>69.826907946498821</v>
      </c>
      <c r="G912">
        <v>9.3196644920783278E-3</v>
      </c>
    </row>
    <row r="913" spans="1:7">
      <c r="A913">
        <v>889</v>
      </c>
      <c r="B913">
        <v>-1.9482267165843357E-2</v>
      </c>
      <c r="C913">
        <v>9.3402793362287392E-3</v>
      </c>
      <c r="D913">
        <v>0.55799883078451862</v>
      </c>
      <c r="F913">
        <v>69.905586152635721</v>
      </c>
      <c r="G913">
        <v>9.3290276282740336E-3</v>
      </c>
    </row>
    <row r="914" spans="1:7">
      <c r="A914">
        <v>890</v>
      </c>
      <c r="B914">
        <v>-5.3679478861311941E-3</v>
      </c>
      <c r="C914">
        <v>-3.5349814648166361E-3</v>
      </c>
      <c r="D914">
        <v>-0.21118378296907092</v>
      </c>
      <c r="F914">
        <v>69.98426435877262</v>
      </c>
      <c r="G914">
        <v>9.3430656934305745E-3</v>
      </c>
    </row>
    <row r="915" spans="1:7">
      <c r="A915">
        <v>891</v>
      </c>
      <c r="B915">
        <v>-6.7487278117127065E-4</v>
      </c>
      <c r="C915">
        <v>1.9995715872506242E-2</v>
      </c>
      <c r="D915">
        <v>1.1945666372396679</v>
      </c>
      <c r="F915">
        <v>70.06294256490952</v>
      </c>
      <c r="G915">
        <v>9.3640265314085536E-3</v>
      </c>
    </row>
    <row r="916" spans="1:7">
      <c r="A916">
        <v>892</v>
      </c>
      <c r="B916">
        <v>1.5742791329766113E-2</v>
      </c>
      <c r="C916">
        <v>-7.7758394265499443E-3</v>
      </c>
      <c r="D916">
        <v>-0.46453742465211134</v>
      </c>
      <c r="F916">
        <v>70.141620771046419</v>
      </c>
      <c r="G916">
        <v>9.4253572514442219E-3</v>
      </c>
    </row>
    <row r="917" spans="1:7">
      <c r="A917">
        <v>893</v>
      </c>
      <c r="B917">
        <v>-7.7693811083186758E-3</v>
      </c>
      <c r="C917">
        <v>-1.3881889099533504E-2</v>
      </c>
      <c r="D917">
        <v>-0.82931972457984648</v>
      </c>
      <c r="F917">
        <v>70.220298977183319</v>
      </c>
      <c r="G917">
        <v>9.5168374816982926E-3</v>
      </c>
    </row>
    <row r="918" spans="1:7">
      <c r="A918">
        <v>894</v>
      </c>
      <c r="B918">
        <v>2.9023574678461339E-2</v>
      </c>
      <c r="C918">
        <v>-1.7931922606073736E-2</v>
      </c>
      <c r="D918">
        <v>-1.0712732979084192</v>
      </c>
      <c r="F918">
        <v>70.298977183320218</v>
      </c>
      <c r="G918">
        <v>9.52380952380949E-3</v>
      </c>
    </row>
    <row r="919" spans="1:7">
      <c r="A919">
        <v>895</v>
      </c>
      <c r="B919">
        <v>-2.0203712991947037E-3</v>
      </c>
      <c r="C919">
        <v>8.4833560230489075E-3</v>
      </c>
      <c r="D919">
        <v>0.50680526476645915</v>
      </c>
      <c r="F919">
        <v>70.377655389457118</v>
      </c>
      <c r="G919">
        <v>9.6505823627288656E-3</v>
      </c>
    </row>
    <row r="920" spans="1:7">
      <c r="A920">
        <v>896</v>
      </c>
      <c r="B920">
        <v>-3.3921052728488835E-3</v>
      </c>
      <c r="C920">
        <v>-1.9289491052158221E-2</v>
      </c>
      <c r="D920">
        <v>-1.1523759692907247</v>
      </c>
      <c r="F920">
        <v>70.456333595594018</v>
      </c>
      <c r="G920">
        <v>9.6923725242310521E-3</v>
      </c>
    </row>
    <row r="921" spans="1:7">
      <c r="A921">
        <v>897</v>
      </c>
      <c r="B921">
        <v>1.714150091640931E-2</v>
      </c>
      <c r="C921">
        <v>-1.6896058726774098E-3</v>
      </c>
      <c r="D921">
        <v>-0.10093896204835753</v>
      </c>
      <c r="F921">
        <v>70.535011801730931</v>
      </c>
      <c r="G921">
        <v>9.7244732576986515E-3</v>
      </c>
    </row>
    <row r="922" spans="1:7">
      <c r="A922">
        <v>898</v>
      </c>
      <c r="B922">
        <v>-5.4530634370921057E-3</v>
      </c>
      <c r="C922">
        <v>2.8360235999300007E-3</v>
      </c>
      <c r="D922">
        <v>0.16942725114227644</v>
      </c>
      <c r="F922">
        <v>70.613690007867831</v>
      </c>
      <c r="G922">
        <v>9.8253275109170257E-3</v>
      </c>
    </row>
    <row r="923" spans="1:7">
      <c r="A923">
        <v>899</v>
      </c>
      <c r="B923">
        <v>4.0244740222885756E-3</v>
      </c>
      <c r="C923">
        <v>-1.5522030791475088E-2</v>
      </c>
      <c r="D923">
        <v>-0.92730364063624449</v>
      </c>
      <c r="F923">
        <v>70.69236821400473</v>
      </c>
      <c r="G923">
        <v>9.8601238248108292E-3</v>
      </c>
    </row>
    <row r="924" spans="1:7">
      <c r="A924">
        <v>900</v>
      </c>
      <c r="B924">
        <v>-3.3894480455809679E-2</v>
      </c>
      <c r="C924">
        <v>4.5976054558095683E-3</v>
      </c>
      <c r="D924">
        <v>0.27466613967308823</v>
      </c>
      <c r="F924">
        <v>70.77104642014163</v>
      </c>
      <c r="G924">
        <v>9.9009900990099098E-3</v>
      </c>
    </row>
    <row r="925" spans="1:7">
      <c r="A925">
        <v>901</v>
      </c>
      <c r="B925">
        <v>1.8896577752173283E-2</v>
      </c>
      <c r="C925">
        <v>-9.8875687431643662E-3</v>
      </c>
      <c r="D925">
        <v>-0.59069451773108661</v>
      </c>
      <c r="F925">
        <v>70.84972462627853</v>
      </c>
      <c r="G925">
        <v>9.9200881785614925E-3</v>
      </c>
    </row>
    <row r="926" spans="1:7">
      <c r="A926">
        <v>902</v>
      </c>
      <c r="B926">
        <v>-6.8591224416799986E-3</v>
      </c>
      <c r="C926">
        <v>1.5090743219426416E-2</v>
      </c>
      <c r="D926">
        <v>0.9015380342478363</v>
      </c>
      <c r="F926">
        <v>70.928402832415429</v>
      </c>
      <c r="G926">
        <v>9.9857346647647116E-3</v>
      </c>
    </row>
    <row r="927" spans="1:7">
      <c r="A927">
        <v>903</v>
      </c>
      <c r="B927">
        <v>7.111239768519519E-3</v>
      </c>
      <c r="C927">
        <v>-4.5500559324353502E-3</v>
      </c>
      <c r="D927">
        <v>-0.27182547747316227</v>
      </c>
      <c r="F927">
        <v>71.007081038552329</v>
      </c>
      <c r="G927">
        <v>1.0048510048509929E-2</v>
      </c>
    </row>
    <row r="928" spans="1:7">
      <c r="A928">
        <v>904</v>
      </c>
      <c r="B928">
        <v>-4.8267744056102284E-3</v>
      </c>
      <c r="C928">
        <v>5.966375545211438E-3</v>
      </c>
      <c r="D928">
        <v>0.35643800987150648</v>
      </c>
      <c r="F928">
        <v>71.085759244689228</v>
      </c>
      <c r="G928">
        <v>1.0056127221702571E-2</v>
      </c>
    </row>
    <row r="929" spans="1:7">
      <c r="A929">
        <v>905</v>
      </c>
      <c r="B929">
        <v>-1.7415362459942019E-3</v>
      </c>
      <c r="C929">
        <v>1.4436285236184721E-2</v>
      </c>
      <c r="D929">
        <v>0.86243997558164764</v>
      </c>
      <c r="F929">
        <v>71.164437450826128</v>
      </c>
      <c r="G929">
        <v>1.0062893081761004E-2</v>
      </c>
    </row>
    <row r="930" spans="1:7">
      <c r="A930">
        <v>906</v>
      </c>
      <c r="B930">
        <v>3.485725588827196E-2</v>
      </c>
      <c r="C930">
        <v>-1.1532779950864352E-2</v>
      </c>
      <c r="D930">
        <v>-0.68898129238132344</v>
      </c>
      <c r="F930">
        <v>71.243115656963028</v>
      </c>
      <c r="G930">
        <v>1.0093727469358438E-2</v>
      </c>
    </row>
    <row r="931" spans="1:7">
      <c r="A931">
        <v>907</v>
      </c>
      <c r="B931">
        <v>4.5741211170950095E-3</v>
      </c>
      <c r="C931">
        <v>-8.983292192932946E-3</v>
      </c>
      <c r="D931">
        <v>-0.53667201587958158</v>
      </c>
      <c r="F931">
        <v>71.321793863099927</v>
      </c>
      <c r="G931">
        <v>1.0249402118209794E-2</v>
      </c>
    </row>
    <row r="932" spans="1:7">
      <c r="A932">
        <v>908</v>
      </c>
      <c r="B932">
        <v>4.6017086285373692E-3</v>
      </c>
      <c r="C932">
        <v>6.3938337191596934E-3</v>
      </c>
      <c r="D932">
        <v>0.38197484369479956</v>
      </c>
      <c r="F932">
        <v>71.400472069236827</v>
      </c>
      <c r="G932">
        <v>1.0258004351880512E-2</v>
      </c>
    </row>
    <row r="933" spans="1:7">
      <c r="A933">
        <v>909</v>
      </c>
      <c r="B933">
        <v>-4.7823555614263651E-2</v>
      </c>
      <c r="C933">
        <v>-1.6114726343239363E-3</v>
      </c>
      <c r="D933">
        <v>-9.6271194192899631E-2</v>
      </c>
      <c r="F933">
        <v>71.479150275373726</v>
      </c>
      <c r="G933">
        <v>1.0272071071626865E-2</v>
      </c>
    </row>
    <row r="934" spans="1:7">
      <c r="A934">
        <v>910</v>
      </c>
      <c r="B934">
        <v>-8.3515452123043895E-3</v>
      </c>
      <c r="C934">
        <v>4.4651311020267072E-2</v>
      </c>
      <c r="D934">
        <v>2.6675197224202964</v>
      </c>
      <c r="F934">
        <v>71.557828481510626</v>
      </c>
      <c r="G934">
        <v>1.0276399716513174E-2</v>
      </c>
    </row>
    <row r="935" spans="1:7">
      <c r="A935">
        <v>911</v>
      </c>
      <c r="B935">
        <v>-1.4594190904908535E-2</v>
      </c>
      <c r="C935">
        <v>-1.8181327345961982E-3</v>
      </c>
      <c r="D935">
        <v>-0.10861730185955683</v>
      </c>
      <c r="F935">
        <v>71.636506687647525</v>
      </c>
      <c r="G935">
        <v>1.0277777777777608E-2</v>
      </c>
    </row>
    <row r="936" spans="1:7">
      <c r="A936">
        <v>912</v>
      </c>
      <c r="B936">
        <v>2.4534843646654972E-3</v>
      </c>
      <c r="C936">
        <v>-2.9624352712004559E-2</v>
      </c>
      <c r="D936">
        <v>-1.7697922707653275</v>
      </c>
      <c r="F936">
        <v>71.715184893784425</v>
      </c>
      <c r="G936">
        <v>1.0299625468164653E-2</v>
      </c>
    </row>
    <row r="937" spans="1:7">
      <c r="A937">
        <v>913</v>
      </c>
      <c r="B937">
        <v>2.8451546011977032E-2</v>
      </c>
      <c r="C937">
        <v>3.937117955634388E-3</v>
      </c>
      <c r="D937">
        <v>0.23520787085921918</v>
      </c>
      <c r="F937">
        <v>71.793863099921325</v>
      </c>
      <c r="G937">
        <v>1.0312600708991315E-2</v>
      </c>
    </row>
    <row r="938" spans="1:7">
      <c r="A938">
        <v>914</v>
      </c>
      <c r="B938">
        <v>-1.1389417868305145E-4</v>
      </c>
      <c r="C938">
        <v>-1.1038522178194309E-2</v>
      </c>
      <c r="D938">
        <v>-0.65945377512749781</v>
      </c>
      <c r="F938">
        <v>71.872541306058224</v>
      </c>
      <c r="G938">
        <v>1.0469174098487688E-2</v>
      </c>
    </row>
    <row r="939" spans="1:7">
      <c r="A939">
        <v>915</v>
      </c>
      <c r="B939">
        <v>3.5611427597542072E-2</v>
      </c>
      <c r="C939">
        <v>-2.7249259200771564E-2</v>
      </c>
      <c r="D939">
        <v>-1.6279015034162843</v>
      </c>
      <c r="F939">
        <v>71.951219512195124</v>
      </c>
      <c r="G939">
        <v>1.0493179433368249E-2</v>
      </c>
    </row>
    <row r="940" spans="1:7">
      <c r="A940">
        <v>916</v>
      </c>
      <c r="B940">
        <v>2.4416357452671282E-2</v>
      </c>
      <c r="C940">
        <v>4.9692169017365243E-3</v>
      </c>
      <c r="D940">
        <v>0.29686662692501553</v>
      </c>
      <c r="F940">
        <v>72.029897718332023</v>
      </c>
      <c r="G940">
        <v>1.0514865844815091E-2</v>
      </c>
    </row>
    <row r="941" spans="1:7">
      <c r="A941">
        <v>917</v>
      </c>
      <c r="B941">
        <v>1.819180449906448E-2</v>
      </c>
      <c r="C941">
        <v>-1.1016916606687955E-2</v>
      </c>
      <c r="D941">
        <v>-0.65816303389749897</v>
      </c>
      <c r="F941">
        <v>72.108575924468923</v>
      </c>
      <c r="G941">
        <v>1.0526315789473717E-2</v>
      </c>
    </row>
    <row r="942" spans="1:7">
      <c r="A942">
        <v>918</v>
      </c>
      <c r="B942">
        <v>-8.0821291259099686E-3</v>
      </c>
      <c r="C942">
        <v>-3.2640555129897192E-2</v>
      </c>
      <c r="D942">
        <v>-1.9499836078772084</v>
      </c>
      <c r="F942">
        <v>72.187254130605822</v>
      </c>
      <c r="G942">
        <v>1.0562375107050936E-2</v>
      </c>
    </row>
    <row r="943" spans="1:7">
      <c r="A943">
        <v>919</v>
      </c>
      <c r="B943">
        <v>2.4882021031223424E-2</v>
      </c>
      <c r="C943">
        <v>3.3388085190324178E-2</v>
      </c>
      <c r="D943">
        <v>1.9946418974935183</v>
      </c>
      <c r="F943">
        <v>72.265932336742722</v>
      </c>
      <c r="G943">
        <v>1.0568031704095038E-2</v>
      </c>
    </row>
    <row r="944" spans="1:7">
      <c r="A944">
        <v>920</v>
      </c>
      <c r="B944">
        <v>3.0676402260230431E-3</v>
      </c>
      <c r="C944">
        <v>-1.6245238309281401E-2</v>
      </c>
      <c r="D944">
        <v>-0.97050887410128928</v>
      </c>
      <c r="F944">
        <v>72.344610542879622</v>
      </c>
      <c r="G944">
        <v>1.0638297872340496E-2</v>
      </c>
    </row>
    <row r="945" spans="1:7">
      <c r="A945">
        <v>921</v>
      </c>
      <c r="B945">
        <v>1.5306461910074504E-2</v>
      </c>
      <c r="C945">
        <v>3.3374442612538587E-2</v>
      </c>
      <c r="D945">
        <v>1.9938268744969663</v>
      </c>
      <c r="F945">
        <v>72.423288749016521</v>
      </c>
      <c r="G945">
        <v>1.0821778829895212E-2</v>
      </c>
    </row>
    <row r="946" spans="1:7">
      <c r="A946">
        <v>922</v>
      </c>
      <c r="B946">
        <v>1.6417567590422209E-2</v>
      </c>
      <c r="C946">
        <v>3.1149332100900672E-3</v>
      </c>
      <c r="D946">
        <v>0.18608962608434335</v>
      </c>
      <c r="F946">
        <v>72.501966955153421</v>
      </c>
      <c r="G946">
        <v>1.0856453558504287E-2</v>
      </c>
    </row>
    <row r="947" spans="1:7">
      <c r="A947">
        <v>923</v>
      </c>
      <c r="B947">
        <v>1.368771698084425E-2</v>
      </c>
      <c r="C947">
        <v>-3.4383859972377688E-2</v>
      </c>
      <c r="D947">
        <v>-2.0541306069966021</v>
      </c>
      <c r="F947">
        <v>72.58064516129032</v>
      </c>
      <c r="G947">
        <v>1.0886469673405896E-2</v>
      </c>
    </row>
    <row r="948" spans="1:7">
      <c r="A948">
        <v>924</v>
      </c>
      <c r="B948">
        <v>-7.0357432179840151E-3</v>
      </c>
      <c r="C948">
        <v>-8.0970548054873238E-3</v>
      </c>
      <c r="D948">
        <v>-0.48372719397537373</v>
      </c>
      <c r="F948">
        <v>72.65932336742722</v>
      </c>
      <c r="G948">
        <v>1.0995542347697063E-2</v>
      </c>
    </row>
    <row r="949" spans="1:7">
      <c r="A949">
        <v>925</v>
      </c>
      <c r="B949">
        <v>1.0757222627477078E-2</v>
      </c>
      <c r="C949">
        <v>-6.4147908656904638E-3</v>
      </c>
      <c r="D949">
        <v>-0.38322684728481976</v>
      </c>
      <c r="F949">
        <v>72.738001573564119</v>
      </c>
      <c r="G949">
        <v>1.1025641025641075E-2</v>
      </c>
    </row>
    <row r="950" spans="1:7">
      <c r="A950">
        <v>926</v>
      </c>
      <c r="B950">
        <v>-2.0787998729184947E-2</v>
      </c>
      <c r="C950">
        <v>6.7207204417231541E-3</v>
      </c>
      <c r="D950">
        <v>0.40150342548805479</v>
      </c>
      <c r="F950">
        <v>72.816679779701033</v>
      </c>
      <c r="G950">
        <v>1.1055276381909396E-2</v>
      </c>
    </row>
    <row r="951" spans="1:7">
      <c r="A951">
        <v>927</v>
      </c>
      <c r="B951">
        <v>3.2841559020787732E-2</v>
      </c>
      <c r="C951">
        <v>2.0977325929260764E-2</v>
      </c>
      <c r="D951">
        <v>1.2532091300643531</v>
      </c>
      <c r="F951">
        <v>72.895357985837933</v>
      </c>
      <c r="G951">
        <v>1.1091652072387603E-2</v>
      </c>
    </row>
    <row r="952" spans="1:7">
      <c r="A952">
        <v>928</v>
      </c>
      <c r="B952">
        <v>-6.310066400116365E-4</v>
      </c>
      <c r="C952">
        <v>-2.2610242083173715E-3</v>
      </c>
      <c r="D952">
        <v>-0.13507613843227867</v>
      </c>
      <c r="F952">
        <v>72.974036191974832</v>
      </c>
      <c r="G952">
        <v>1.1133603238866252E-2</v>
      </c>
    </row>
    <row r="953" spans="1:7">
      <c r="A953">
        <v>929</v>
      </c>
      <c r="B953">
        <v>-1.8076094976761214E-2</v>
      </c>
      <c r="C953">
        <v>-6.0694051800277427E-3</v>
      </c>
      <c r="D953">
        <v>-0.36259311655452203</v>
      </c>
      <c r="F953">
        <v>73.052714398111732</v>
      </c>
      <c r="G953">
        <v>1.121538109407183E-2</v>
      </c>
    </row>
    <row r="954" spans="1:7">
      <c r="A954">
        <v>930</v>
      </c>
      <c r="B954">
        <v>-2.1109039891196387E-2</v>
      </c>
      <c r="C954">
        <v>-5.7447898311107116E-3</v>
      </c>
      <c r="D954">
        <v>-0.34320022918681431</v>
      </c>
      <c r="F954">
        <v>73.131392604248632</v>
      </c>
      <c r="G954">
        <v>1.1261261261261257E-2</v>
      </c>
    </row>
    <row r="955" spans="1:7">
      <c r="A955">
        <v>931</v>
      </c>
      <c r="B955">
        <v>1.0513133052796919E-2</v>
      </c>
      <c r="C955">
        <v>4.3521503166673251E-3</v>
      </c>
      <c r="D955">
        <v>0.26000237259278547</v>
      </c>
      <c r="F955">
        <v>73.210070810385531</v>
      </c>
      <c r="G955">
        <v>1.1300919842312629E-2</v>
      </c>
    </row>
    <row r="956" spans="1:7">
      <c r="A956">
        <v>932</v>
      </c>
      <c r="B956">
        <v>-3.0380843548143254E-3</v>
      </c>
      <c r="C956">
        <v>-1.1910054754398674E-2</v>
      </c>
      <c r="D956">
        <v>-0.71152011500947088</v>
      </c>
      <c r="F956">
        <v>73.288749016522431</v>
      </c>
      <c r="G956">
        <v>1.1380652890086829E-2</v>
      </c>
    </row>
    <row r="957" spans="1:7">
      <c r="A957">
        <v>933</v>
      </c>
      <c r="B957">
        <v>1.1538531579268773E-2</v>
      </c>
      <c r="C957">
        <v>-2.6858447469926616E-2</v>
      </c>
      <c r="D957">
        <v>-1.6045539694702167</v>
      </c>
      <c r="F957">
        <v>73.36742722265933</v>
      </c>
      <c r="G957">
        <v>1.1439114391143868E-2</v>
      </c>
    </row>
    <row r="958" spans="1:7">
      <c r="A958">
        <v>934</v>
      </c>
      <c r="B958">
        <v>5.2744571258637055E-3</v>
      </c>
      <c r="C958">
        <v>2.1244198439970399E-2</v>
      </c>
      <c r="D958">
        <v>1.2691523950978625</v>
      </c>
      <c r="F958">
        <v>73.44610542879623</v>
      </c>
      <c r="G958">
        <v>1.1461894228835812E-2</v>
      </c>
    </row>
    <row r="959" spans="1:7">
      <c r="A959">
        <v>935</v>
      </c>
      <c r="B959">
        <v>-1.2825669120811496E-2</v>
      </c>
      <c r="C959">
        <v>-1.5052028720915061E-2</v>
      </c>
      <c r="D959">
        <v>-0.89922518640612836</v>
      </c>
      <c r="F959">
        <v>73.524783634933129</v>
      </c>
      <c r="G959">
        <v>1.1772853185595622E-2</v>
      </c>
    </row>
    <row r="960" spans="1:7">
      <c r="A960">
        <v>936</v>
      </c>
      <c r="B960">
        <v>2.0916217379868787E-2</v>
      </c>
      <c r="C960">
        <v>-4.4628352957737059E-3</v>
      </c>
      <c r="D960">
        <v>-0.26661481818498622</v>
      </c>
      <c r="F960">
        <v>73.603461841070029</v>
      </c>
      <c r="G960">
        <v>1.1777021722062075E-2</v>
      </c>
    </row>
    <row r="961" spans="1:7">
      <c r="A961">
        <v>937</v>
      </c>
      <c r="B961">
        <v>-3.6710315546485989E-2</v>
      </c>
      <c r="C961">
        <v>-6.438372500161188E-3</v>
      </c>
      <c r="D961">
        <v>-0.38463564074687534</v>
      </c>
      <c r="F961">
        <v>73.682140047206929</v>
      </c>
      <c r="G961">
        <v>1.1866581141757537E-2</v>
      </c>
    </row>
    <row r="962" spans="1:7">
      <c r="A962">
        <v>938</v>
      </c>
      <c r="B962">
        <v>-2.0558507793598791E-2</v>
      </c>
      <c r="C962">
        <v>9.6011836874857377E-3</v>
      </c>
      <c r="D962">
        <v>0.57358555123551314</v>
      </c>
      <c r="F962">
        <v>73.760818253343828</v>
      </c>
      <c r="G962">
        <v>1.1926947446887715E-2</v>
      </c>
    </row>
    <row r="963" spans="1:7">
      <c r="A963">
        <v>939</v>
      </c>
      <c r="B963">
        <v>2.233639955914668E-2</v>
      </c>
      <c r="C963">
        <v>-1.5660057033747621E-2</v>
      </c>
      <c r="D963">
        <v>-0.93554948415260675</v>
      </c>
      <c r="F963">
        <v>73.839496459480728</v>
      </c>
      <c r="G963">
        <v>1.2000979671809908E-2</v>
      </c>
    </row>
    <row r="964" spans="1:7">
      <c r="A964">
        <v>940</v>
      </c>
      <c r="B964">
        <v>1.7354621290549412E-2</v>
      </c>
      <c r="C964">
        <v>-8.865159932235446E-3</v>
      </c>
      <c r="D964">
        <v>-0.52961466127869106</v>
      </c>
      <c r="F964">
        <v>73.918174665617627</v>
      </c>
      <c r="G964">
        <v>1.2013105205678887E-2</v>
      </c>
    </row>
    <row r="965" spans="1:7">
      <c r="A965">
        <v>941</v>
      </c>
      <c r="B965">
        <v>3.118231381995603E-2</v>
      </c>
      <c r="C965">
        <v>1.731369600202063E-2</v>
      </c>
      <c r="D965">
        <v>1.0343397427326697</v>
      </c>
      <c r="F965">
        <v>73.996852871754527</v>
      </c>
      <c r="G965">
        <v>1.204437400950864E-2</v>
      </c>
    </row>
    <row r="966" spans="1:7">
      <c r="A966">
        <v>942</v>
      </c>
      <c r="B966">
        <v>-8.6599413533404116E-3</v>
      </c>
      <c r="C966">
        <v>-8.5346287824062447E-3</v>
      </c>
      <c r="D966">
        <v>-0.50986835728677793</v>
      </c>
      <c r="F966">
        <v>74.075531077891426</v>
      </c>
      <c r="G966">
        <v>1.2067578439259874E-2</v>
      </c>
    </row>
    <row r="967" spans="1:7">
      <c r="A967">
        <v>943</v>
      </c>
      <c r="B967">
        <v>1.4934449679843524E-2</v>
      </c>
      <c r="C967">
        <v>-2.5086733943803056E-2</v>
      </c>
      <c r="D967">
        <v>-1.4987098035224744</v>
      </c>
      <c r="F967">
        <v>74.154209284028326</v>
      </c>
      <c r="G967">
        <v>1.2177121771217658E-2</v>
      </c>
    </row>
    <row r="968" spans="1:7">
      <c r="A968">
        <v>944</v>
      </c>
      <c r="B968">
        <v>1.9381516913124119E-2</v>
      </c>
      <c r="C968">
        <v>-3.4381516913124022E-2</v>
      </c>
      <c r="D968">
        <v>-2.0539906299919601</v>
      </c>
      <c r="F968">
        <v>74.232887490165226</v>
      </c>
      <c r="G968">
        <v>1.2307692307692353E-2</v>
      </c>
    </row>
    <row r="969" spans="1:7">
      <c r="A969">
        <v>945</v>
      </c>
      <c r="B969">
        <v>-3.5632610393892775E-2</v>
      </c>
      <c r="C969">
        <v>1.71617486091305E-4</v>
      </c>
      <c r="D969">
        <v>1.0252622339643205E-2</v>
      </c>
      <c r="F969">
        <v>74.311565696302125</v>
      </c>
      <c r="G969">
        <v>1.2328448476389919E-2</v>
      </c>
    </row>
    <row r="970" spans="1:7">
      <c r="A970">
        <v>946</v>
      </c>
      <c r="B970">
        <v>7.8989283859868815E-4</v>
      </c>
      <c r="C970">
        <v>2.0357268227449838E-2</v>
      </c>
      <c r="D970">
        <v>1.2161661830416219</v>
      </c>
      <c r="F970">
        <v>74.390243902439025</v>
      </c>
      <c r="G970">
        <v>1.2375571697605725E-2</v>
      </c>
    </row>
    <row r="971" spans="1:7">
      <c r="A971">
        <v>947</v>
      </c>
      <c r="B971">
        <v>1.7405108558210557E-2</v>
      </c>
      <c r="C971">
        <v>3.3432029950160903E-2</v>
      </c>
      <c r="D971">
        <v>1.9972672070506841</v>
      </c>
      <c r="F971">
        <v>74.468922108575924</v>
      </c>
      <c r="G971">
        <v>1.2385568120624635E-2</v>
      </c>
    </row>
    <row r="972" spans="1:7">
      <c r="A972">
        <v>948</v>
      </c>
      <c r="B972">
        <v>3.2147844124694198E-3</v>
      </c>
      <c r="C972">
        <v>-1.4054892813553379E-2</v>
      </c>
      <c r="D972">
        <v>-0.8396551617407062</v>
      </c>
      <c r="F972">
        <v>74.547600314712824</v>
      </c>
      <c r="G972">
        <v>1.2400635930047699E-2</v>
      </c>
    </row>
    <row r="973" spans="1:7">
      <c r="A973">
        <v>949</v>
      </c>
      <c r="B973">
        <v>-4.7487645396372909E-2</v>
      </c>
      <c r="C973">
        <v>3.2947586049191853E-2</v>
      </c>
      <c r="D973">
        <v>1.9683259815701017</v>
      </c>
      <c r="F973">
        <v>74.626278520849723</v>
      </c>
      <c r="G973">
        <v>1.2414243711205364E-2</v>
      </c>
    </row>
    <row r="974" spans="1:7">
      <c r="A974">
        <v>950</v>
      </c>
      <c r="B974">
        <v>-3.3014503397070863E-3</v>
      </c>
      <c r="C974">
        <v>2.9176640598459043E-2</v>
      </c>
      <c r="D974">
        <v>1.743045443727997</v>
      </c>
      <c r="F974">
        <v>74.704956726986623</v>
      </c>
      <c r="G974">
        <v>1.2414897877452979E-2</v>
      </c>
    </row>
    <row r="975" spans="1:7">
      <c r="A975">
        <v>951</v>
      </c>
      <c r="B975">
        <v>1.4126339585515886E-2</v>
      </c>
      <c r="C975">
        <v>-7.6925160561041993E-3</v>
      </c>
      <c r="D975">
        <v>-0.45955959244687844</v>
      </c>
      <c r="F975">
        <v>74.783634933123523</v>
      </c>
      <c r="G975">
        <v>1.2436224489795977E-2</v>
      </c>
    </row>
    <row r="976" spans="1:7">
      <c r="A976">
        <v>952</v>
      </c>
      <c r="B976">
        <v>-1.4914791399106204E-3</v>
      </c>
      <c r="C976">
        <v>-9.4176117691802484E-3</v>
      </c>
      <c r="D976">
        <v>-0.56261875762131996</v>
      </c>
      <c r="F976">
        <v>74.862313139260422</v>
      </c>
      <c r="G976">
        <v>1.2441679626749691E-2</v>
      </c>
    </row>
    <row r="977" spans="1:7">
      <c r="A977">
        <v>953</v>
      </c>
      <c r="B977">
        <v>2.2122185345610314E-2</v>
      </c>
      <c r="C977">
        <v>-2.9640982338091572E-2</v>
      </c>
      <c r="D977">
        <v>-1.7707857433991645</v>
      </c>
      <c r="F977">
        <v>74.940991345397322</v>
      </c>
      <c r="G977">
        <v>1.2449334105385068E-2</v>
      </c>
    </row>
    <row r="978" spans="1:7">
      <c r="A978">
        <v>954</v>
      </c>
      <c r="B978">
        <v>4.0228001051028833E-2</v>
      </c>
      <c r="C978">
        <v>2.8903831746398684E-2</v>
      </c>
      <c r="D978">
        <v>1.7267475349612971</v>
      </c>
      <c r="F978">
        <v>75.019669551534236</v>
      </c>
      <c r="G978">
        <v>1.2464241928892505E-2</v>
      </c>
    </row>
    <row r="979" spans="1:7">
      <c r="A979">
        <v>955</v>
      </c>
      <c r="B979">
        <v>-2.641149923123386E-2</v>
      </c>
      <c r="C979">
        <v>-1.7135007687660957E-3</v>
      </c>
      <c r="D979">
        <v>-0.10236647011307756</v>
      </c>
      <c r="F979">
        <v>75.098347757671135</v>
      </c>
      <c r="G979">
        <v>1.2527634487840889E-2</v>
      </c>
    </row>
    <row r="980" spans="1:7">
      <c r="A980">
        <v>956</v>
      </c>
      <c r="B980">
        <v>1.7740566595882166E-2</v>
      </c>
      <c r="C980">
        <v>-2.9781319914807789E-2</v>
      </c>
      <c r="D980">
        <v>-1.7791696686442098</v>
      </c>
      <c r="F980">
        <v>75.177025963808035</v>
      </c>
      <c r="G980">
        <v>1.2563800549666215E-2</v>
      </c>
    </row>
    <row r="981" spans="1:7">
      <c r="A981">
        <v>957</v>
      </c>
      <c r="B981">
        <v>-2.9370842981391726E-2</v>
      </c>
      <c r="C981">
        <v>2.3356972919955921E-3</v>
      </c>
      <c r="D981">
        <v>0.13953719274163998</v>
      </c>
      <c r="F981">
        <v>75.255704169944934</v>
      </c>
      <c r="G981">
        <v>1.2617370892018753E-2</v>
      </c>
    </row>
    <row r="982" spans="1:7">
      <c r="A982">
        <v>958</v>
      </c>
      <c r="B982">
        <v>1.0855512685531423E-2</v>
      </c>
      <c r="C982">
        <v>-3.1737865626707884E-2</v>
      </c>
      <c r="D982">
        <v>-1.8960559180074461</v>
      </c>
      <c r="F982">
        <v>75.334382376081834</v>
      </c>
      <c r="G982">
        <v>1.2665515256188753E-2</v>
      </c>
    </row>
    <row r="983" spans="1:7">
      <c r="A983">
        <v>959</v>
      </c>
      <c r="B983">
        <v>3.2412875833070084E-3</v>
      </c>
      <c r="C983">
        <v>2.301889955825652E-2</v>
      </c>
      <c r="D983">
        <v>1.3751750431737679</v>
      </c>
      <c r="F983">
        <v>75.413060582218733</v>
      </c>
      <c r="G983">
        <v>1.2694748990190519E-2</v>
      </c>
    </row>
    <row r="984" spans="1:7">
      <c r="A984">
        <v>960</v>
      </c>
      <c r="B984">
        <v>-3.1175635265462871E-2</v>
      </c>
      <c r="C984">
        <v>-5.7429693856998303E-3</v>
      </c>
      <c r="D984">
        <v>-0.34309147372306292</v>
      </c>
      <c r="F984">
        <v>75.491738788355633</v>
      </c>
      <c r="G984">
        <v>1.2757605495584023E-2</v>
      </c>
    </row>
    <row r="985" spans="1:7">
      <c r="A985">
        <v>961</v>
      </c>
      <c r="B985">
        <v>7.5663191838400519E-3</v>
      </c>
      <c r="C985">
        <v>1.2313347751042219E-3</v>
      </c>
      <c r="D985">
        <v>7.3561329386310728E-2</v>
      </c>
      <c r="F985">
        <v>75.570416994492533</v>
      </c>
      <c r="G985">
        <v>1.2876579203109806E-2</v>
      </c>
    </row>
    <row r="986" spans="1:7">
      <c r="A986">
        <v>962</v>
      </c>
      <c r="B986">
        <v>1.7679726805238771E-2</v>
      </c>
      <c r="C986">
        <v>3.3167730821879737E-2</v>
      </c>
      <c r="D986">
        <v>1.9814776787882666</v>
      </c>
      <c r="F986">
        <v>75.649095200629432</v>
      </c>
      <c r="G986">
        <v>1.288810779144689E-2</v>
      </c>
    </row>
    <row r="987" spans="1:7">
      <c r="A987">
        <v>963</v>
      </c>
      <c r="B987">
        <v>8.9473599267417867E-2</v>
      </c>
      <c r="C987">
        <v>4.5141785347966715E-2</v>
      </c>
      <c r="D987">
        <v>2.6968212124008657</v>
      </c>
      <c r="F987">
        <v>75.727773406766332</v>
      </c>
      <c r="G987">
        <v>1.294820717131473E-2</v>
      </c>
    </row>
    <row r="988" spans="1:7">
      <c r="A988">
        <v>964</v>
      </c>
      <c r="B988">
        <v>-1.0646659355241951E-2</v>
      </c>
      <c r="C988">
        <v>-1.2243672042093144E-2</v>
      </c>
      <c r="D988">
        <v>-0.7314507883610647</v>
      </c>
      <c r="F988">
        <v>75.806451612903231</v>
      </c>
      <c r="G988">
        <v>1.2977289742949871E-2</v>
      </c>
    </row>
    <row r="989" spans="1:7">
      <c r="A989">
        <v>965</v>
      </c>
      <c r="B989">
        <v>1.7395169497924946E-2</v>
      </c>
      <c r="C989">
        <v>6.587648113123859E-2</v>
      </c>
      <c r="D989">
        <v>3.9355353436647285</v>
      </c>
      <c r="F989">
        <v>75.885129819040131</v>
      </c>
      <c r="G989">
        <v>1.3006207508128975E-2</v>
      </c>
    </row>
    <row r="990" spans="1:7">
      <c r="A990">
        <v>966</v>
      </c>
      <c r="B990">
        <v>2.3180772057868598E-2</v>
      </c>
      <c r="C990">
        <v>-4.0635317512414101E-2</v>
      </c>
      <c r="D990">
        <v>-2.4275997370373994</v>
      </c>
      <c r="F990">
        <v>75.96380802517703</v>
      </c>
      <c r="G990">
        <v>1.3011863758132458E-2</v>
      </c>
    </row>
    <row r="991" spans="1:7">
      <c r="A991">
        <v>967</v>
      </c>
      <c r="B991">
        <v>-1.239543863640279E-2</v>
      </c>
      <c r="C991">
        <v>3.0913957154921391E-2</v>
      </c>
      <c r="D991">
        <v>1.8468346958811335</v>
      </c>
      <c r="F991">
        <v>76.04248623131393</v>
      </c>
      <c r="G991">
        <v>1.3029315960912058E-2</v>
      </c>
    </row>
    <row r="992" spans="1:7">
      <c r="A992">
        <v>968</v>
      </c>
      <c r="B992">
        <v>2.2590510966872562E-2</v>
      </c>
      <c r="C992">
        <v>-3.6829284241790411E-2</v>
      </c>
      <c r="D992">
        <v>-2.200223013228142</v>
      </c>
      <c r="F992">
        <v>76.12116443745083</v>
      </c>
      <c r="G992">
        <v>1.3064576334453237E-2</v>
      </c>
    </row>
    <row r="993" spans="1:7">
      <c r="A993">
        <v>969</v>
      </c>
      <c r="B993">
        <v>-6.0720613698047918E-2</v>
      </c>
      <c r="C993">
        <v>-1.7057164079729806E-2</v>
      </c>
      <c r="D993">
        <v>-1.01901423612368</v>
      </c>
      <c r="F993">
        <v>76.199842643587729</v>
      </c>
      <c r="G993">
        <v>1.3143483023001057E-2</v>
      </c>
    </row>
    <row r="994" spans="1:7">
      <c r="A994">
        <v>970</v>
      </c>
      <c r="B994">
        <v>7.1388348067264532E-2</v>
      </c>
      <c r="C994">
        <v>7.0919344240427715E-2</v>
      </c>
      <c r="D994">
        <v>4.236801678154257</v>
      </c>
      <c r="F994">
        <v>76.278520849724629</v>
      </c>
      <c r="G994">
        <v>1.316298877274491E-2</v>
      </c>
    </row>
    <row r="995" spans="1:7">
      <c r="A995">
        <v>971</v>
      </c>
      <c r="B995">
        <v>-0.16883440462698121</v>
      </c>
      <c r="C995">
        <v>5.4392987733248216E-2</v>
      </c>
      <c r="D995">
        <v>3.2494984855863929</v>
      </c>
      <c r="F995">
        <v>76.357199055861528</v>
      </c>
      <c r="G995">
        <v>1.3304455445544594E-2</v>
      </c>
    </row>
    <row r="996" spans="1:7">
      <c r="A996">
        <v>972</v>
      </c>
      <c r="B996">
        <v>3.5509431167106654E-3</v>
      </c>
      <c r="C996">
        <v>-2.9430173375503018E-2</v>
      </c>
      <c r="D996">
        <v>-1.7581917780145271</v>
      </c>
      <c r="F996">
        <v>76.435877261998428</v>
      </c>
      <c r="G996">
        <v>1.3340902639795704E-2</v>
      </c>
    </row>
    <row r="997" spans="1:7">
      <c r="A997">
        <v>973</v>
      </c>
      <c r="B997">
        <v>-3.2479443215247178E-2</v>
      </c>
      <c r="C997">
        <v>2.0028591314853988E-2</v>
      </c>
      <c r="D997">
        <v>1.1965306532750786</v>
      </c>
      <c r="F997">
        <v>76.514555468135327</v>
      </c>
      <c r="G997">
        <v>1.3391466832762378E-2</v>
      </c>
    </row>
    <row r="998" spans="1:7">
      <c r="A998">
        <v>974</v>
      </c>
      <c r="B998">
        <v>-0.11136841436398123</v>
      </c>
      <c r="C998">
        <v>1.6469244731715488E-2</v>
      </c>
      <c r="D998">
        <v>0.98389127063429405</v>
      </c>
      <c r="F998">
        <v>76.593233674272227</v>
      </c>
      <c r="G998">
        <v>1.3424585417215029E-2</v>
      </c>
    </row>
    <row r="999" spans="1:7">
      <c r="A999">
        <v>975</v>
      </c>
      <c r="B999">
        <v>-3.471939052538154E-2</v>
      </c>
      <c r="C999">
        <v>1.9244937970636984E-2</v>
      </c>
      <c r="D999">
        <v>1.1497143179094573</v>
      </c>
      <c r="F999">
        <v>76.671911880409127</v>
      </c>
      <c r="G999">
        <v>1.3441541973116866E-2</v>
      </c>
    </row>
    <row r="1000" spans="1:7">
      <c r="A1000">
        <v>976</v>
      </c>
      <c r="B1000">
        <v>-1.7528580823503101E-2</v>
      </c>
      <c r="C1000">
        <v>-3.8999906050683625E-3</v>
      </c>
      <c r="D1000">
        <v>-0.23298984102732617</v>
      </c>
      <c r="F1000">
        <v>76.750590086546026</v>
      </c>
      <c r="G1000">
        <v>1.3448894202032102E-2</v>
      </c>
    </row>
    <row r="1001" spans="1:7">
      <c r="A1001">
        <v>977</v>
      </c>
      <c r="B1001">
        <v>9.3717821386272143E-3</v>
      </c>
      <c r="C1001">
        <v>5.1209714845612559E-3</v>
      </c>
      <c r="D1001">
        <v>0.30593261700241536</v>
      </c>
      <c r="F1001">
        <v>76.829268292682926</v>
      </c>
      <c r="G1001">
        <v>1.3541980138429111E-2</v>
      </c>
    </row>
    <row r="1002" spans="1:7">
      <c r="A1002">
        <v>978</v>
      </c>
      <c r="B1002">
        <v>4.5785165390523066E-3</v>
      </c>
      <c r="C1002">
        <v>-2.5454058797435277E-3</v>
      </c>
      <c r="D1002">
        <v>-0.15206542049120406</v>
      </c>
      <c r="F1002">
        <v>76.907946498819825</v>
      </c>
      <c r="G1002">
        <v>1.3543561754598699E-2</v>
      </c>
    </row>
    <row r="1003" spans="1:7">
      <c r="A1003">
        <v>979</v>
      </c>
      <c r="B1003">
        <v>-1.4678100740949069E-2</v>
      </c>
      <c r="C1003">
        <v>-7.7523365106125057E-3</v>
      </c>
      <c r="D1003">
        <v>-0.46313333392409112</v>
      </c>
      <c r="F1003">
        <v>76.986624704956725</v>
      </c>
      <c r="G1003">
        <v>1.3734224201930045E-2</v>
      </c>
    </row>
    <row r="1004" spans="1:7">
      <c r="A1004">
        <v>980</v>
      </c>
      <c r="B1004">
        <v>-3.5446081884078592E-2</v>
      </c>
      <c r="C1004">
        <v>3.431165193512796E-2</v>
      </c>
      <c r="D1004">
        <v>2.0498168173434053</v>
      </c>
      <c r="F1004">
        <v>77.065302911093625</v>
      </c>
      <c r="G1004">
        <v>1.3793103448275668E-2</v>
      </c>
    </row>
    <row r="1005" spans="1:7">
      <c r="A1005">
        <v>981</v>
      </c>
      <c r="B1005">
        <v>-2.6304586889012129E-2</v>
      </c>
      <c r="C1005">
        <v>1.3979656917023155E-2</v>
      </c>
      <c r="D1005">
        <v>0.83516048435626733</v>
      </c>
      <c r="F1005">
        <v>77.143981117230524</v>
      </c>
      <c r="G1005">
        <v>1.3834447774959679E-2</v>
      </c>
    </row>
    <row r="1006" spans="1:7">
      <c r="A1006">
        <v>982</v>
      </c>
      <c r="B1006">
        <v>1.4654184599075498E-2</v>
      </c>
      <c r="C1006">
        <v>1.5712637356810888E-3</v>
      </c>
      <c r="D1006">
        <v>9.3869069200468599E-2</v>
      </c>
      <c r="F1006">
        <v>77.222659323367424</v>
      </c>
      <c r="G1006">
        <v>1.4136904761904878E-2</v>
      </c>
    </row>
    <row r="1007" spans="1:7">
      <c r="A1007">
        <v>983</v>
      </c>
      <c r="B1007">
        <v>-1.4082106406555337E-2</v>
      </c>
      <c r="C1007">
        <v>1.3228864085736378E-2</v>
      </c>
      <c r="D1007">
        <v>0.79030727312580173</v>
      </c>
      <c r="F1007">
        <v>77.301337529504337</v>
      </c>
      <c r="G1007">
        <v>1.4159292035398341E-2</v>
      </c>
    </row>
    <row r="1008" spans="1:7">
      <c r="A1008">
        <v>984</v>
      </c>
      <c r="B1008">
        <v>-5.401055229089595E-2</v>
      </c>
      <c r="C1008">
        <v>4.4393048739659047E-4</v>
      </c>
      <c r="D1008">
        <v>2.6520908422522214E-2</v>
      </c>
      <c r="F1008">
        <v>77.380015735641237</v>
      </c>
      <c r="G1008">
        <v>1.4164904862579375E-2</v>
      </c>
    </row>
    <row r="1009" spans="1:7">
      <c r="A1009">
        <v>985</v>
      </c>
      <c r="B1009">
        <v>-1.1950461891913887E-2</v>
      </c>
      <c r="C1009">
        <v>-1.6807708042726646E-2</v>
      </c>
      <c r="D1009">
        <v>-1.0041114508889821</v>
      </c>
      <c r="F1009">
        <v>77.458693941778137</v>
      </c>
      <c r="G1009">
        <v>1.4273230410719595E-2</v>
      </c>
    </row>
    <row r="1010" spans="1:7">
      <c r="A1010">
        <v>986</v>
      </c>
      <c r="B1010">
        <v>-1.5304560193371557E-2</v>
      </c>
      <c r="C1010">
        <v>-4.9310955443333596E-3</v>
      </c>
      <c r="D1010">
        <v>-0.29458921400264426</v>
      </c>
      <c r="F1010">
        <v>77.537372147915036</v>
      </c>
      <c r="G1010">
        <v>1.4281864726488847E-2</v>
      </c>
    </row>
    <row r="1011" spans="1:7">
      <c r="A1011">
        <v>987</v>
      </c>
      <c r="B1011">
        <v>1.0346254580262572E-2</v>
      </c>
      <c r="C1011">
        <v>2.6848219383605529E-2</v>
      </c>
      <c r="D1011">
        <v>1.6039429320480068</v>
      </c>
      <c r="F1011">
        <v>77.616050354051936</v>
      </c>
      <c r="G1011">
        <v>1.4319809069212486E-2</v>
      </c>
    </row>
    <row r="1012" spans="1:7">
      <c r="A1012">
        <v>988</v>
      </c>
      <c r="B1012">
        <v>4.3780144452511376E-3</v>
      </c>
      <c r="C1012">
        <v>-2.0582928193290811E-2</v>
      </c>
      <c r="D1012">
        <v>-1.2296473641242616</v>
      </c>
      <c r="F1012">
        <v>77.694728560188835</v>
      </c>
      <c r="G1012">
        <v>1.432261094153553E-2</v>
      </c>
    </row>
    <row r="1013" spans="1:7">
      <c r="A1013">
        <v>989</v>
      </c>
      <c r="B1013">
        <v>1.0470045186646433E-2</v>
      </c>
      <c r="C1013">
        <v>-6.2705701210297466E-3</v>
      </c>
      <c r="D1013">
        <v>-0.37461093720347893</v>
      </c>
      <c r="F1013">
        <v>77.773406766325735</v>
      </c>
      <c r="G1013">
        <v>1.4344262295082011E-2</v>
      </c>
    </row>
    <row r="1014" spans="1:7">
      <c r="A1014">
        <v>990</v>
      </c>
      <c r="B1014">
        <v>-7.2731738286097003E-4</v>
      </c>
      <c r="C1014">
        <v>-1.3502954285961766E-2</v>
      </c>
      <c r="D1014">
        <v>-0.80668173107825669</v>
      </c>
      <c r="F1014">
        <v>77.852084972462634</v>
      </c>
      <c r="G1014">
        <v>1.4355742296918717E-2</v>
      </c>
    </row>
    <row r="1015" spans="1:7">
      <c r="A1015">
        <v>991</v>
      </c>
      <c r="B1015">
        <v>1.5227158819636529E-3</v>
      </c>
      <c r="C1015">
        <v>-1.8312336843551078E-2</v>
      </c>
      <c r="D1015">
        <v>-1.0939996738640925</v>
      </c>
      <c r="F1015">
        <v>77.930763178599534</v>
      </c>
      <c r="G1015">
        <v>1.4381203159813616E-2</v>
      </c>
    </row>
    <row r="1016" spans="1:7">
      <c r="A1016">
        <v>992</v>
      </c>
      <c r="B1016">
        <v>7.2594049458256744E-3</v>
      </c>
      <c r="C1016">
        <v>9.8169210567617855E-3</v>
      </c>
      <c r="D1016">
        <v>0.58647394519881069</v>
      </c>
      <c r="F1016">
        <v>78.009441384736434</v>
      </c>
      <c r="G1016">
        <v>1.4409221902017322E-2</v>
      </c>
    </row>
    <row r="1017" spans="1:7">
      <c r="A1017">
        <v>993</v>
      </c>
      <c r="B1017">
        <v>7.6698043299898832E-3</v>
      </c>
      <c r="C1017">
        <v>-3.4853292877686806E-2</v>
      </c>
      <c r="D1017">
        <v>-2.0821750586521595</v>
      </c>
      <c r="F1017">
        <v>78.088119590873333</v>
      </c>
      <c r="G1017">
        <v>1.449275362318847E-2</v>
      </c>
    </row>
    <row r="1018" spans="1:7">
      <c r="A1018">
        <v>994</v>
      </c>
      <c r="B1018">
        <v>1.4813014613526533E-3</v>
      </c>
      <c r="C1018">
        <v>2.4868478957143794E-2</v>
      </c>
      <c r="D1018">
        <v>1.4856710042548358</v>
      </c>
      <c r="F1018">
        <v>78.166797797010233</v>
      </c>
      <c r="G1018">
        <v>1.4555468135326377E-2</v>
      </c>
    </row>
    <row r="1019" spans="1:7">
      <c r="A1019">
        <v>995</v>
      </c>
      <c r="B1019">
        <v>-2.0894605723378293E-4</v>
      </c>
      <c r="C1019">
        <v>-2.2018889254713715E-2</v>
      </c>
      <c r="D1019">
        <v>-1.3154332988358886</v>
      </c>
      <c r="F1019">
        <v>78.245476003147132</v>
      </c>
      <c r="G1019">
        <v>1.4701078079059071E-2</v>
      </c>
    </row>
    <row r="1020" spans="1:7">
      <c r="A1020">
        <v>996</v>
      </c>
      <c r="B1020">
        <v>1.0742865988690188E-2</v>
      </c>
      <c r="C1020">
        <v>-3.1034872917668002E-2</v>
      </c>
      <c r="D1020">
        <v>-1.8540583400364345</v>
      </c>
      <c r="F1020">
        <v>78.324154209284032</v>
      </c>
      <c r="G1020">
        <v>1.4865283369464244E-2</v>
      </c>
    </row>
    <row r="1021" spans="1:7">
      <c r="A1021">
        <v>997</v>
      </c>
      <c r="B1021">
        <v>1.6700523692871765E-2</v>
      </c>
      <c r="C1021">
        <v>-5.439262431610508E-3</v>
      </c>
      <c r="D1021">
        <v>-0.32494767746360392</v>
      </c>
      <c r="F1021">
        <v>78.402832415420932</v>
      </c>
      <c r="G1021">
        <v>1.4904386951630988E-2</v>
      </c>
    </row>
    <row r="1022" spans="1:7">
      <c r="A1022">
        <v>998</v>
      </c>
      <c r="B1022">
        <v>1.6674245375361326E-2</v>
      </c>
      <c r="C1022">
        <v>-3.2327034022444599E-3</v>
      </c>
      <c r="D1022">
        <v>-0.19312535030176839</v>
      </c>
      <c r="F1022">
        <v>78.481510621557831</v>
      </c>
      <c r="G1022">
        <v>1.4958044509303159E-2</v>
      </c>
    </row>
    <row r="1023" spans="1:7">
      <c r="A1023">
        <v>999</v>
      </c>
      <c r="B1023">
        <v>9.8709298908346323E-3</v>
      </c>
      <c r="C1023">
        <v>1.154711134806443E-3</v>
      </c>
      <c r="D1023">
        <v>6.8983746622723122E-2</v>
      </c>
      <c r="F1023">
        <v>78.560188827694731</v>
      </c>
      <c r="G1023">
        <v>1.4986376021798309E-2</v>
      </c>
    </row>
    <row r="1024" spans="1:7">
      <c r="A1024">
        <v>1000</v>
      </c>
      <c r="B1024">
        <v>-2.2579941197432025E-2</v>
      </c>
      <c r="C1024">
        <v>8.4242283561781935E-3</v>
      </c>
      <c r="D1024">
        <v>0.50327291120472983</v>
      </c>
      <c r="F1024">
        <v>78.63886703383163</v>
      </c>
      <c r="G1024">
        <v>1.5047021943573879E-2</v>
      </c>
    </row>
    <row r="1025" spans="1:7">
      <c r="A1025">
        <v>1001</v>
      </c>
      <c r="B1025">
        <v>-1.5582324444966702E-2</v>
      </c>
      <c r="C1025">
        <v>-4.4820798156227169E-3</v>
      </c>
      <c r="D1025">
        <v>-0.26776450752383779</v>
      </c>
      <c r="F1025">
        <v>78.71754523996853</v>
      </c>
      <c r="G1025">
        <v>1.5088829398880454E-2</v>
      </c>
    </row>
    <row r="1026" spans="1:7">
      <c r="A1026">
        <v>1002</v>
      </c>
      <c r="B1026">
        <v>5.9837578692046511E-3</v>
      </c>
      <c r="C1026">
        <v>1.5031400594202405E-3</v>
      </c>
      <c r="D1026">
        <v>8.9799283883143746E-2</v>
      </c>
      <c r="F1026">
        <v>78.796223446105429</v>
      </c>
      <c r="G1026">
        <v>1.5169902912621325E-2</v>
      </c>
    </row>
    <row r="1027" spans="1:7">
      <c r="A1027">
        <v>1003</v>
      </c>
      <c r="B1027">
        <v>2.6377679120079881E-2</v>
      </c>
      <c r="C1027">
        <v>4.7597372463638564E-3</v>
      </c>
      <c r="D1027">
        <v>0.2843520758539671</v>
      </c>
      <c r="F1027">
        <v>78.874901652242329</v>
      </c>
      <c r="G1027">
        <v>1.5188125647221273E-2</v>
      </c>
    </row>
    <row r="1028" spans="1:7">
      <c r="A1028">
        <v>1004</v>
      </c>
      <c r="B1028">
        <v>-2.2772892948156404E-2</v>
      </c>
      <c r="C1028">
        <v>-1.8904049098699277E-2</v>
      </c>
      <c r="D1028">
        <v>-1.1293492319070619</v>
      </c>
      <c r="F1028">
        <v>78.953579858379229</v>
      </c>
      <c r="G1028">
        <v>1.5238095238095273E-2</v>
      </c>
    </row>
    <row r="1029" spans="1:7">
      <c r="A1029">
        <v>1005</v>
      </c>
      <c r="B1029">
        <v>1.1328932961940387E-2</v>
      </c>
      <c r="C1029">
        <v>-6.1231818464224774E-3</v>
      </c>
      <c r="D1029">
        <v>-0.36580579530764668</v>
      </c>
      <c r="F1029">
        <v>79.032258064516128</v>
      </c>
      <c r="G1029">
        <v>1.5295358649789037E-2</v>
      </c>
    </row>
    <row r="1030" spans="1:7">
      <c r="A1030">
        <v>1006</v>
      </c>
      <c r="B1030">
        <v>3.1395184256001051E-4</v>
      </c>
      <c r="C1030">
        <v>-2.803147413708874E-2</v>
      </c>
      <c r="D1030">
        <v>-1.6746319066703055</v>
      </c>
      <c r="F1030">
        <v>79.110936270653028</v>
      </c>
      <c r="G1030">
        <v>1.5396458814472602E-2</v>
      </c>
    </row>
    <row r="1031" spans="1:7">
      <c r="A1031">
        <v>1007</v>
      </c>
      <c r="B1031">
        <v>-5.5427336249916038E-3</v>
      </c>
      <c r="C1031">
        <v>3.176088846050986E-2</v>
      </c>
      <c r="D1031">
        <v>1.8974313280867807</v>
      </c>
      <c r="F1031">
        <v>79.189614476789927</v>
      </c>
      <c r="G1031">
        <v>1.5429403202328995E-2</v>
      </c>
    </row>
    <row r="1032" spans="1:7">
      <c r="A1032">
        <v>1008</v>
      </c>
      <c r="B1032">
        <v>-6.2614732399213901E-3</v>
      </c>
      <c r="C1032">
        <v>-1.598761986769652E-2</v>
      </c>
      <c r="D1032">
        <v>-0.95511845760321756</v>
      </c>
      <c r="F1032">
        <v>79.268292682926827</v>
      </c>
      <c r="G1032">
        <v>1.54518950437319E-2</v>
      </c>
    </row>
    <row r="1033" spans="1:7">
      <c r="A1033">
        <v>1009</v>
      </c>
      <c r="B1033">
        <v>-5.4560511412477721E-3</v>
      </c>
      <c r="C1033">
        <v>-2.6159873917300271E-2</v>
      </c>
      <c r="D1033">
        <v>-1.5628203968916607</v>
      </c>
      <c r="F1033">
        <v>79.346970889063726</v>
      </c>
      <c r="G1033">
        <v>1.546811397557657E-2</v>
      </c>
    </row>
    <row r="1034" spans="1:7">
      <c r="A1034">
        <v>1010</v>
      </c>
      <c r="B1034">
        <v>8.6575536065076775E-3</v>
      </c>
      <c r="C1034">
        <v>-8.1889500451204512E-3</v>
      </c>
      <c r="D1034">
        <v>-0.4892171193217234</v>
      </c>
      <c r="F1034">
        <v>79.425649095200626</v>
      </c>
      <c r="G1034">
        <v>1.5476609215617332E-2</v>
      </c>
    </row>
    <row r="1035" spans="1:7">
      <c r="A1035">
        <v>1011</v>
      </c>
      <c r="B1035">
        <v>7.7059403835004594E-3</v>
      </c>
      <c r="C1035">
        <v>-8.6422699715153865E-3</v>
      </c>
      <c r="D1035">
        <v>-0.51629896342873605</v>
      </c>
      <c r="F1035">
        <v>79.50432730133754</v>
      </c>
      <c r="G1035">
        <v>1.5508684863523525E-2</v>
      </c>
    </row>
    <row r="1036" spans="1:7">
      <c r="A1036">
        <v>1012</v>
      </c>
      <c r="B1036">
        <v>-6.5816240519419407E-3</v>
      </c>
      <c r="C1036">
        <v>3.3751616838669431E-2</v>
      </c>
      <c r="D1036">
        <v>2.016359688517499</v>
      </c>
      <c r="F1036">
        <v>79.583005507474439</v>
      </c>
      <c r="G1036">
        <v>1.5647638365691163E-2</v>
      </c>
    </row>
    <row r="1037" spans="1:7">
      <c r="A1037">
        <v>1013</v>
      </c>
      <c r="B1037">
        <v>1.6041689240446487E-3</v>
      </c>
      <c r="C1037">
        <v>1.775857617399472E-2</v>
      </c>
      <c r="D1037">
        <v>1.0609173863838488</v>
      </c>
      <c r="F1037">
        <v>79.661683713611339</v>
      </c>
      <c r="G1037">
        <v>1.5663643858202736E-2</v>
      </c>
    </row>
    <row r="1038" spans="1:7">
      <c r="A1038">
        <v>1014</v>
      </c>
      <c r="B1038">
        <v>-4.91014453494112E-3</v>
      </c>
      <c r="C1038">
        <v>7.1209035622070939E-3</v>
      </c>
      <c r="D1038">
        <v>0.4254108168295111</v>
      </c>
      <c r="F1038">
        <v>79.740361919748239</v>
      </c>
      <c r="G1038">
        <v>1.5801354401805856E-2</v>
      </c>
    </row>
    <row r="1039" spans="1:7">
      <c r="A1039">
        <v>1015</v>
      </c>
      <c r="B1039">
        <v>4.7747273461590006E-4</v>
      </c>
      <c r="C1039">
        <v>-1.0929587464805489E-2</v>
      </c>
      <c r="D1039">
        <v>-0.65294589238495115</v>
      </c>
      <c r="F1039">
        <v>79.819040125885138</v>
      </c>
      <c r="G1039">
        <v>1.5904572564612307E-2</v>
      </c>
    </row>
    <row r="1040" spans="1:7">
      <c r="A1040">
        <v>1016</v>
      </c>
      <c r="B1040">
        <v>8.0256007544357889E-3</v>
      </c>
      <c r="C1040">
        <v>-8.5115094036096496E-3</v>
      </c>
      <c r="D1040">
        <v>-0.50848717950048561</v>
      </c>
      <c r="F1040">
        <v>79.897718332022038</v>
      </c>
      <c r="G1040">
        <v>1.5907447577729661E-2</v>
      </c>
    </row>
    <row r="1041" spans="1:7">
      <c r="A1041">
        <v>1017</v>
      </c>
      <c r="B1041">
        <v>4.8580827120550448E-3</v>
      </c>
      <c r="C1041">
        <v>1.7242736756531728E-2</v>
      </c>
      <c r="D1041">
        <v>1.0301005573088915</v>
      </c>
      <c r="F1041">
        <v>79.976396538158937</v>
      </c>
      <c r="G1041">
        <v>1.6123499142367104E-2</v>
      </c>
    </row>
    <row r="1042" spans="1:7">
      <c r="A1042">
        <v>1018</v>
      </c>
      <c r="B1042">
        <v>6.3031375232355221E-3</v>
      </c>
      <c r="C1042">
        <v>-1.3118722374855203E-3</v>
      </c>
      <c r="D1042">
        <v>-7.8372728299061195E-2</v>
      </c>
      <c r="F1042">
        <v>80.055074744295837</v>
      </c>
      <c r="G1042">
        <v>1.6188373804267853E-2</v>
      </c>
    </row>
    <row r="1043" spans="1:7">
      <c r="A1043">
        <v>1019</v>
      </c>
      <c r="B1043">
        <v>-4.8219344707415785E-3</v>
      </c>
      <c r="C1043">
        <v>4.3230569451740359E-3</v>
      </c>
      <c r="D1043">
        <v>0.25826430173939391</v>
      </c>
      <c r="F1043">
        <v>80.133752950432736</v>
      </c>
      <c r="G1043">
        <v>1.6201804757998373E-2</v>
      </c>
    </row>
    <row r="1044" spans="1:7">
      <c r="A1044">
        <v>1020</v>
      </c>
      <c r="B1044">
        <v>-5.331969804438454E-3</v>
      </c>
      <c r="C1044">
        <v>-6.9863351967934233E-3</v>
      </c>
      <c r="D1044">
        <v>-0.41737155077992311</v>
      </c>
      <c r="F1044">
        <v>80.212431156569636</v>
      </c>
      <c r="G1044">
        <v>1.6225448334756587E-2</v>
      </c>
    </row>
    <row r="1045" spans="1:7">
      <c r="A1045">
        <v>1021</v>
      </c>
      <c r="B1045">
        <v>1.430592691308708E-2</v>
      </c>
      <c r="C1045">
        <v>-1.3286371701372087E-3</v>
      </c>
      <c r="D1045">
        <v>-7.9374284299805004E-2</v>
      </c>
      <c r="F1045">
        <v>80.291109362706536</v>
      </c>
      <c r="G1045">
        <v>1.6233766233766378E-2</v>
      </c>
    </row>
    <row r="1046" spans="1:7">
      <c r="A1046">
        <v>1022</v>
      </c>
      <c r="B1046">
        <v>-1.0285227465952168E-2</v>
      </c>
      <c r="C1046">
        <v>-3.4976915593986132E-3</v>
      </c>
      <c r="D1046">
        <v>-0.20895604192682887</v>
      </c>
      <c r="F1046">
        <v>80.369787568843435</v>
      </c>
      <c r="G1046">
        <v>1.6236590316033528E-2</v>
      </c>
    </row>
    <row r="1047" spans="1:7">
      <c r="A1047">
        <v>1023</v>
      </c>
      <c r="B1047">
        <v>-5.6063012881091331E-3</v>
      </c>
      <c r="C1047">
        <v>1.6837712562386472E-3</v>
      </c>
      <c r="D1047">
        <v>0.100590395476234</v>
      </c>
      <c r="F1047">
        <v>80.448465774980335</v>
      </c>
      <c r="G1047">
        <v>1.6268605053651797E-2</v>
      </c>
    </row>
    <row r="1048" spans="1:7">
      <c r="A1048">
        <v>1024</v>
      </c>
      <c r="B1048">
        <v>-4.0984447096312571E-3</v>
      </c>
      <c r="C1048">
        <v>1.6528589918518377E-3</v>
      </c>
      <c r="D1048">
        <v>9.8743661908230654E-2</v>
      </c>
      <c r="F1048">
        <v>80.527143981117234</v>
      </c>
      <c r="G1048">
        <v>1.6323633782824754E-2</v>
      </c>
    </row>
    <row r="1049" spans="1:7">
      <c r="A1049">
        <v>1025</v>
      </c>
      <c r="B1049">
        <v>1.2702918679870093E-2</v>
      </c>
      <c r="C1049">
        <v>1.4339860820347852E-3</v>
      </c>
      <c r="D1049">
        <v>8.5667947213638587E-2</v>
      </c>
      <c r="F1049">
        <v>80.605822187254134</v>
      </c>
      <c r="G1049">
        <v>1.637392080976463E-2</v>
      </c>
    </row>
    <row r="1050" spans="1:7">
      <c r="A1050">
        <v>1026</v>
      </c>
      <c r="B1050">
        <v>3.668138690487684E-3</v>
      </c>
      <c r="C1050">
        <v>3.1592505453223278E-4</v>
      </c>
      <c r="D1050">
        <v>1.8873719371619874E-2</v>
      </c>
      <c r="F1050">
        <v>80.684500393391033</v>
      </c>
      <c r="G1050">
        <v>1.6378244746600767E-2</v>
      </c>
    </row>
    <row r="1051" spans="1:7">
      <c r="A1051">
        <v>1027</v>
      </c>
      <c r="B1051">
        <v>2.0156979042105201E-4</v>
      </c>
      <c r="C1051">
        <v>-7.1254075747929409E-3</v>
      </c>
      <c r="D1051">
        <v>-0.4256798916254857</v>
      </c>
      <c r="F1051">
        <v>80.763178599527933</v>
      </c>
      <c r="G1051">
        <v>1.6393442622950838E-2</v>
      </c>
    </row>
    <row r="1052" spans="1:7">
      <c r="A1052">
        <v>1028</v>
      </c>
      <c r="B1052">
        <v>4.7850023908728506E-3</v>
      </c>
      <c r="C1052">
        <v>-8.1280775333578744E-4</v>
      </c>
      <c r="D1052">
        <v>-4.8558052675658617E-2</v>
      </c>
      <c r="F1052">
        <v>80.841856805664833</v>
      </c>
      <c r="G1052">
        <v>1.6453382084095081E-2</v>
      </c>
    </row>
    <row r="1053" spans="1:7">
      <c r="A1053">
        <v>1029</v>
      </c>
      <c r="B1053">
        <v>8.6529213548229254E-3</v>
      </c>
      <c r="C1053">
        <v>-2.3811845560201824E-2</v>
      </c>
      <c r="D1053">
        <v>-1.4225465324015611</v>
      </c>
      <c r="F1053">
        <v>80.920535011801732</v>
      </c>
      <c r="G1053">
        <v>1.6460905349794164E-2</v>
      </c>
    </row>
    <row r="1054" spans="1:7">
      <c r="A1054">
        <v>1030</v>
      </c>
      <c r="B1054">
        <v>-2.3505485268353445E-3</v>
      </c>
      <c r="C1054">
        <v>-8.8475863408560111E-5</v>
      </c>
      <c r="D1054">
        <v>-5.2856479509274367E-3</v>
      </c>
      <c r="F1054">
        <v>80.999213217938632</v>
      </c>
      <c r="G1054">
        <v>1.6483516483516425E-2</v>
      </c>
    </row>
    <row r="1055" spans="1:7">
      <c r="A1055">
        <v>1031</v>
      </c>
      <c r="B1055">
        <v>1.0436736489732175E-2</v>
      </c>
      <c r="C1055">
        <v>-1.7700659007891945E-2</v>
      </c>
      <c r="D1055">
        <v>-1.0574573495044004</v>
      </c>
      <c r="F1055">
        <v>81.077891424075531</v>
      </c>
      <c r="G1055">
        <v>1.6618010330114563E-2</v>
      </c>
    </row>
    <row r="1056" spans="1:7">
      <c r="A1056">
        <v>1032</v>
      </c>
      <c r="B1056">
        <v>1.7002757069868738E-3</v>
      </c>
      <c r="C1056">
        <v>-2.0469579579640837E-2</v>
      </c>
      <c r="D1056">
        <v>-1.2228757899977356</v>
      </c>
      <c r="F1056">
        <v>81.156569630212431</v>
      </c>
      <c r="G1056">
        <v>1.6625397948355047E-2</v>
      </c>
    </row>
    <row r="1057" spans="1:7">
      <c r="A1057">
        <v>1033</v>
      </c>
      <c r="B1057">
        <v>7.5041931332896824E-3</v>
      </c>
      <c r="C1057">
        <v>-3.2544223594569398E-4</v>
      </c>
      <c r="D1057">
        <v>-1.9442286532184015E-2</v>
      </c>
      <c r="F1057">
        <v>81.23524783634933</v>
      </c>
      <c r="G1057">
        <v>1.6637781629116111E-2</v>
      </c>
    </row>
    <row r="1058" spans="1:7">
      <c r="A1058">
        <v>1034</v>
      </c>
      <c r="B1058">
        <v>-9.451979627870406E-3</v>
      </c>
      <c r="C1058">
        <v>-2.636601825562624E-4</v>
      </c>
      <c r="D1058">
        <v>-1.5751356923574582E-2</v>
      </c>
      <c r="F1058">
        <v>81.31392604248623</v>
      </c>
      <c r="G1058">
        <v>1.6764132553606315E-2</v>
      </c>
    </row>
    <row r="1059" spans="1:7">
      <c r="A1059">
        <v>1035</v>
      </c>
      <c r="B1059">
        <v>9.5623989932060761E-3</v>
      </c>
      <c r="C1059">
        <v>1.0747078763080366E-2</v>
      </c>
      <c r="D1059">
        <v>0.64204261652942007</v>
      </c>
      <c r="F1059">
        <v>81.39260424862313</v>
      </c>
      <c r="G1059">
        <v>1.6834022445363361E-2</v>
      </c>
    </row>
    <row r="1060" spans="1:7">
      <c r="A1060">
        <v>1036</v>
      </c>
      <c r="B1060">
        <v>-2.5292763662111998E-3</v>
      </c>
      <c r="C1060">
        <v>6.768508373165022E-2</v>
      </c>
      <c r="D1060">
        <v>4.0435833045505545</v>
      </c>
      <c r="F1060">
        <v>81.471282454760029</v>
      </c>
      <c r="G1060">
        <v>1.6904692509472463E-2</v>
      </c>
    </row>
    <row r="1061" spans="1:7">
      <c r="A1061">
        <v>1037</v>
      </c>
      <c r="B1061">
        <v>1.3365126268119405E-2</v>
      </c>
      <c r="C1061">
        <v>-9.4871531553997589E-3</v>
      </c>
      <c r="D1061">
        <v>-0.56677323853187578</v>
      </c>
      <c r="F1061">
        <v>81.549960660896929</v>
      </c>
      <c r="G1061">
        <v>1.6921508664627938E-2</v>
      </c>
    </row>
    <row r="1062" spans="1:7">
      <c r="A1062">
        <v>1038</v>
      </c>
      <c r="B1062">
        <v>6.3056556338393155E-4</v>
      </c>
      <c r="C1062">
        <v>-3.4663479815329004E-3</v>
      </c>
      <c r="D1062">
        <v>-0.20708354120473238</v>
      </c>
      <c r="F1062">
        <v>81.628638867033828</v>
      </c>
      <c r="G1062">
        <v>1.693043798306948E-2</v>
      </c>
    </row>
    <row r="1063" spans="1:7">
      <c r="A1063">
        <v>1039</v>
      </c>
      <c r="B1063">
        <v>-2.2520102143451379E-2</v>
      </c>
      <c r="C1063">
        <v>-2.1215875724149534E-3</v>
      </c>
      <c r="D1063">
        <v>-0.12674603640842519</v>
      </c>
      <c r="F1063">
        <v>81.707317073170728</v>
      </c>
      <c r="G1063">
        <v>1.6983834663392816E-2</v>
      </c>
    </row>
    <row r="1064" spans="1:7">
      <c r="A1064">
        <v>1040</v>
      </c>
      <c r="B1064">
        <v>-3.2751470745803601E-3</v>
      </c>
      <c r="C1064">
        <v>-5.9425908427090546E-3</v>
      </c>
      <c r="D1064">
        <v>-0.35501708489601785</v>
      </c>
      <c r="F1064">
        <v>81.785995279307642</v>
      </c>
      <c r="G1064">
        <v>1.7030729359496455E-2</v>
      </c>
    </row>
    <row r="1065" spans="1:7">
      <c r="A1065">
        <v>1041</v>
      </c>
      <c r="B1065">
        <v>-5.7861114614747178E-3</v>
      </c>
      <c r="C1065">
        <v>3.0026989236417487E-2</v>
      </c>
      <c r="D1065">
        <v>1.7938462312268859</v>
      </c>
      <c r="F1065">
        <v>81.864673485444541</v>
      </c>
      <c r="G1065">
        <v>1.7034347947500583E-2</v>
      </c>
    </row>
    <row r="1066" spans="1:7">
      <c r="A1066">
        <v>1042</v>
      </c>
      <c r="B1066">
        <v>-2.3301786785616205E-3</v>
      </c>
      <c r="C1066">
        <v>5.1449176754909207E-3</v>
      </c>
      <c r="D1066">
        <v>0.30736318947883673</v>
      </c>
      <c r="F1066">
        <v>81.943351691581441</v>
      </c>
      <c r="G1066">
        <v>1.7076326002587461E-2</v>
      </c>
    </row>
    <row r="1067" spans="1:7">
      <c r="A1067">
        <v>1043</v>
      </c>
      <c r="B1067">
        <v>3.6599490492231056E-3</v>
      </c>
      <c r="C1067">
        <v>1.9108959613430579E-2</v>
      </c>
      <c r="D1067">
        <v>1.1415908173585829</v>
      </c>
      <c r="F1067">
        <v>82.02202989771834</v>
      </c>
      <c r="G1067">
        <v>1.7110266159695797E-2</v>
      </c>
    </row>
    <row r="1068" spans="1:7">
      <c r="A1068">
        <v>1044</v>
      </c>
      <c r="B1068">
        <v>9.1943457104013398E-3</v>
      </c>
      <c r="C1068">
        <v>1.4927873533769011E-2</v>
      </c>
      <c r="D1068">
        <v>0.89180801538056664</v>
      </c>
      <c r="F1068">
        <v>82.10070810385524</v>
      </c>
      <c r="G1068">
        <v>1.7207792207792227E-2</v>
      </c>
    </row>
    <row r="1069" spans="1:7">
      <c r="A1069">
        <v>1045</v>
      </c>
      <c r="B1069">
        <v>-5.7572467438857136E-4</v>
      </c>
      <c r="C1069">
        <v>-2.6302598300195499E-3</v>
      </c>
      <c r="D1069">
        <v>-0.15713469126320492</v>
      </c>
      <c r="F1069">
        <v>82.17938630999214</v>
      </c>
      <c r="G1069">
        <v>1.7241379310344751E-2</v>
      </c>
    </row>
    <row r="1070" spans="1:7">
      <c r="A1070">
        <v>1046</v>
      </c>
      <c r="B1070">
        <v>-2.7991513784397662E-3</v>
      </c>
      <c r="C1070">
        <v>-5.6776698136131861E-3</v>
      </c>
      <c r="D1070">
        <v>-0.33919040357693298</v>
      </c>
      <c r="F1070">
        <v>82.258064516129039</v>
      </c>
      <c r="G1070">
        <v>1.7281488866733197E-2</v>
      </c>
    </row>
    <row r="1071" spans="1:7">
      <c r="A1071">
        <v>1047</v>
      </c>
      <c r="B1071">
        <v>1.2486791921995832E-3</v>
      </c>
      <c r="C1071">
        <v>1.6271536441223516E-2</v>
      </c>
      <c r="D1071">
        <v>0.97207995418864801</v>
      </c>
      <c r="F1071">
        <v>82.336742722265939</v>
      </c>
      <c r="G1071">
        <v>1.7373737373737264E-2</v>
      </c>
    </row>
    <row r="1072" spans="1:7">
      <c r="A1072">
        <v>1048</v>
      </c>
      <c r="B1072">
        <v>-5.4576654896491758E-3</v>
      </c>
      <c r="C1072">
        <v>1.2515211635143207E-2</v>
      </c>
      <c r="D1072">
        <v>0.74767287016175921</v>
      </c>
      <c r="F1072">
        <v>82.415420928402838</v>
      </c>
      <c r="G1072">
        <v>1.7494751574527623E-2</v>
      </c>
    </row>
    <row r="1073" spans="1:7">
      <c r="A1073">
        <v>1049</v>
      </c>
      <c r="B1073">
        <v>-4.9969373006043365E-3</v>
      </c>
      <c r="C1073">
        <v>1.265558062664383E-2</v>
      </c>
      <c r="D1073">
        <v>0.75605867216148559</v>
      </c>
      <c r="F1073">
        <v>82.494099134539738</v>
      </c>
      <c r="G1073">
        <v>1.7520215633423097E-2</v>
      </c>
    </row>
    <row r="1074" spans="1:7">
      <c r="A1074">
        <v>1050</v>
      </c>
      <c r="B1074">
        <v>4.8456717111605161E-3</v>
      </c>
      <c r="C1074">
        <v>-1.5525871886577511E-3</v>
      </c>
      <c r="D1074">
        <v>-9.2753311199346294E-2</v>
      </c>
      <c r="F1074">
        <v>82.572777340676637</v>
      </c>
      <c r="G1074">
        <v>1.7562420651713984E-2</v>
      </c>
    </row>
    <row r="1075" spans="1:7">
      <c r="A1075">
        <v>1051</v>
      </c>
      <c r="B1075">
        <v>-3.8324561088974732E-3</v>
      </c>
      <c r="C1075">
        <v>-7.8301422095186229E-3</v>
      </c>
      <c r="D1075">
        <v>-0.46778153420323987</v>
      </c>
      <c r="F1075">
        <v>82.651455546813537</v>
      </c>
      <c r="G1075">
        <v>1.7699115044247815E-2</v>
      </c>
    </row>
    <row r="1076" spans="1:7">
      <c r="A1076">
        <v>1052</v>
      </c>
      <c r="B1076">
        <v>-8.278033974849339E-3</v>
      </c>
      <c r="C1076">
        <v>5.8429690397842713E-3</v>
      </c>
      <c r="D1076">
        <v>0.34906556593693716</v>
      </c>
      <c r="F1076">
        <v>82.730133752950437</v>
      </c>
      <c r="G1076">
        <v>1.7764165390505404E-2</v>
      </c>
    </row>
    <row r="1077" spans="1:7">
      <c r="A1077">
        <v>1053</v>
      </c>
      <c r="B1077">
        <v>1.2713225269059554E-2</v>
      </c>
      <c r="C1077">
        <v>-1.9164838172285377E-2</v>
      </c>
      <c r="D1077">
        <v>-1.1449290655398725</v>
      </c>
      <c r="F1077">
        <v>82.808811959087336</v>
      </c>
      <c r="G1077">
        <v>1.7789072426937613E-2</v>
      </c>
    </row>
    <row r="1078" spans="1:7">
      <c r="A1078">
        <v>1054</v>
      </c>
      <c r="B1078">
        <v>-1.6101186993629736E-3</v>
      </c>
      <c r="C1078">
        <v>-1.0079573117852712E-2</v>
      </c>
      <c r="D1078">
        <v>-0.60216507580808598</v>
      </c>
      <c r="F1078">
        <v>82.887490165224236</v>
      </c>
      <c r="G1078">
        <v>1.7942966997757104E-2</v>
      </c>
    </row>
    <row r="1079" spans="1:7">
      <c r="A1079">
        <v>1055</v>
      </c>
      <c r="B1079">
        <v>1.6195073971332226E-3</v>
      </c>
      <c r="C1079">
        <v>1.2662357329355623E-2</v>
      </c>
      <c r="D1079">
        <v>0.75646352003098005</v>
      </c>
      <c r="F1079">
        <v>82.966168371361135</v>
      </c>
      <c r="G1079">
        <v>1.7967781908302394E-2</v>
      </c>
    </row>
    <row r="1080" spans="1:7">
      <c r="A1080">
        <v>1056</v>
      </c>
      <c r="B1080">
        <v>5.8317277522151965E-3</v>
      </c>
      <c r="C1080">
        <v>4.2473356993547477E-2</v>
      </c>
      <c r="D1080">
        <v>2.5374062904056753</v>
      </c>
      <c r="F1080">
        <v>83.044846577498035</v>
      </c>
      <c r="G1080">
        <v>1.7987804878048852E-2</v>
      </c>
    </row>
    <row r="1081" spans="1:7">
      <c r="A1081">
        <v>1057</v>
      </c>
      <c r="B1081">
        <v>6.4117303899517567E-4</v>
      </c>
      <c r="C1081">
        <v>9.9212020680557612E-3</v>
      </c>
      <c r="D1081">
        <v>0.59270381052514687</v>
      </c>
      <c r="F1081">
        <v>83.123524783634934</v>
      </c>
      <c r="G1081">
        <v>1.8010291595197403E-2</v>
      </c>
    </row>
    <row r="1082" spans="1:7">
      <c r="A1082">
        <v>1058</v>
      </c>
      <c r="B1082">
        <v>2.5705673295232023E-3</v>
      </c>
      <c r="C1082">
        <v>-9.9380935409144541E-3</v>
      </c>
      <c r="D1082">
        <v>-0.59371292618069471</v>
      </c>
      <c r="F1082">
        <v>83.202202989771834</v>
      </c>
      <c r="G1082">
        <v>1.8055973517905555E-2</v>
      </c>
    </row>
    <row r="1083" spans="1:7">
      <c r="A1083">
        <v>1059</v>
      </c>
      <c r="B1083">
        <v>1.6713174945117443E-2</v>
      </c>
      <c r="C1083">
        <v>-1.3301176082450367E-2</v>
      </c>
      <c r="D1083">
        <v>-0.79462727343474238</v>
      </c>
      <c r="F1083">
        <v>83.280881195908734</v>
      </c>
      <c r="G1083">
        <v>1.8114829597789317E-2</v>
      </c>
    </row>
    <row r="1084" spans="1:7">
      <c r="A1084">
        <v>1060</v>
      </c>
      <c r="B1084">
        <v>1.0874145167488837E-2</v>
      </c>
      <c r="C1084">
        <v>7.3655768938893015E-3</v>
      </c>
      <c r="D1084">
        <v>0.44002787784965286</v>
      </c>
      <c r="F1084">
        <v>83.359559402045633</v>
      </c>
      <c r="G1084">
        <v>1.8236429950654331E-2</v>
      </c>
    </row>
    <row r="1085" spans="1:7">
      <c r="A1085">
        <v>1061</v>
      </c>
      <c r="B1085">
        <v>2.3862899193682775E-3</v>
      </c>
      <c r="C1085">
        <v>-6.4231988005678409E-3</v>
      </c>
      <c r="D1085">
        <v>-0.38372914680520898</v>
      </c>
      <c r="F1085">
        <v>83.438237608182533</v>
      </c>
      <c r="G1085">
        <v>1.8239722061378139E-2</v>
      </c>
    </row>
    <row r="1086" spans="1:7">
      <c r="A1086">
        <v>1062</v>
      </c>
      <c r="B1086">
        <v>-1.2451579008304137E-3</v>
      </c>
      <c r="C1086">
        <v>-1.072065406498162E-2</v>
      </c>
      <c r="D1086">
        <v>-0.64046397523699727</v>
      </c>
      <c r="F1086">
        <v>83.516915814319432</v>
      </c>
      <c r="G1086">
        <v>1.8245614035087732E-2</v>
      </c>
    </row>
    <row r="1087" spans="1:7">
      <c r="A1087">
        <v>1063</v>
      </c>
      <c r="B1087">
        <v>-3.7412747563277961E-4</v>
      </c>
      <c r="C1087">
        <v>-1.0893478158170022E-2</v>
      </c>
      <c r="D1087">
        <v>-0.65078868164663017</v>
      </c>
      <c r="F1087">
        <v>83.595594020456332</v>
      </c>
      <c r="G1087">
        <v>1.8268268268268217E-2</v>
      </c>
    </row>
    <row r="1088" spans="1:7">
      <c r="A1088">
        <v>1064</v>
      </c>
      <c r="B1088">
        <v>4.1117155870108195E-3</v>
      </c>
      <c r="C1088">
        <v>-2.2635353961354274E-2</v>
      </c>
      <c r="D1088">
        <v>-1.3522615962713957</v>
      </c>
      <c r="F1088">
        <v>83.674272226593231</v>
      </c>
      <c r="G1088">
        <v>1.8358085808580782E-2</v>
      </c>
    </row>
    <row r="1089" spans="1:7">
      <c r="A1089">
        <v>1065</v>
      </c>
      <c r="B1089">
        <v>3.9002416234673633E-3</v>
      </c>
      <c r="C1089">
        <v>0.10936537856736062</v>
      </c>
      <c r="D1089">
        <v>6.5336111664443459</v>
      </c>
      <c r="F1089">
        <v>83.752950432730131</v>
      </c>
      <c r="G1089">
        <v>1.8412315122245726E-2</v>
      </c>
    </row>
    <row r="1090" spans="1:7">
      <c r="A1090">
        <v>1066</v>
      </c>
      <c r="B1090">
        <v>8.166264251435372E-3</v>
      </c>
      <c r="C1090">
        <v>1.1534002406429558E-3</v>
      </c>
      <c r="D1090">
        <v>6.8905432325668758E-2</v>
      </c>
      <c r="F1090">
        <v>83.831628638867031</v>
      </c>
      <c r="G1090">
        <v>1.8427518427518441E-2</v>
      </c>
    </row>
    <row r="1091" spans="1:7">
      <c r="A1091">
        <v>1067</v>
      </c>
      <c r="B1091">
        <v>-5.7621117923990174E-3</v>
      </c>
      <c r="C1091">
        <v>2.9740077031795388E-3</v>
      </c>
      <c r="D1091">
        <v>0.17767057722583876</v>
      </c>
      <c r="F1091">
        <v>83.91030684500393</v>
      </c>
      <c r="G1091">
        <v>1.8431204457779904E-2</v>
      </c>
    </row>
    <row r="1092" spans="1:7">
      <c r="A1092">
        <v>1068</v>
      </c>
      <c r="B1092">
        <v>6.7712687194688395E-4</v>
      </c>
      <c r="C1092">
        <v>-7.4463576411776334E-3</v>
      </c>
      <c r="D1092">
        <v>-0.44485381087736775</v>
      </c>
      <c r="F1092">
        <v>83.988985051140844</v>
      </c>
      <c r="G1092">
        <v>1.8431514275388361E-2</v>
      </c>
    </row>
    <row r="1093" spans="1:7">
      <c r="A1093">
        <v>1069</v>
      </c>
      <c r="B1093">
        <v>7.2844028969758232E-3</v>
      </c>
      <c r="C1093">
        <v>2.9736014549046888E-3</v>
      </c>
      <c r="D1093">
        <v>0.17764630749532917</v>
      </c>
      <c r="F1093">
        <v>84.067663257277744</v>
      </c>
      <c r="G1093">
        <v>1.8518518518518379E-2</v>
      </c>
    </row>
    <row r="1094" spans="1:7">
      <c r="A1094">
        <v>1070</v>
      </c>
      <c r="B1094">
        <v>-2.1252243561584042E-3</v>
      </c>
      <c r="C1094">
        <v>-3.209873241358048E-2</v>
      </c>
      <c r="D1094">
        <v>-1.9176145071989743</v>
      </c>
      <c r="F1094">
        <v>84.146341463414643</v>
      </c>
      <c r="G1094">
        <v>1.8518518518518601E-2</v>
      </c>
    </row>
    <row r="1095" spans="1:7">
      <c r="A1095">
        <v>1071</v>
      </c>
      <c r="B1095">
        <v>-2.0536568848282463E-3</v>
      </c>
      <c r="C1095">
        <v>-7.7560934124369166E-3</v>
      </c>
      <c r="D1095">
        <v>-0.46335777547984441</v>
      </c>
      <c r="F1095">
        <v>84.225019669551543</v>
      </c>
      <c r="G1095">
        <v>1.8538713195201728E-2</v>
      </c>
    </row>
    <row r="1096" spans="1:7">
      <c r="A1096">
        <v>1072</v>
      </c>
      <c r="B1096">
        <v>3.0855857792900787E-3</v>
      </c>
      <c r="C1096">
        <v>-1.5706660038168896E-2</v>
      </c>
      <c r="D1096">
        <v>-0.9383336002418603</v>
      </c>
      <c r="F1096">
        <v>84.303697875688442</v>
      </c>
      <c r="G1096">
        <v>1.8556234442181463E-2</v>
      </c>
    </row>
    <row r="1097" spans="1:7">
      <c r="A1097">
        <v>1073</v>
      </c>
      <c r="B1097">
        <v>1.2373919659160008E-2</v>
      </c>
      <c r="C1097">
        <v>-1.6175089249803369E-2</v>
      </c>
      <c r="D1097">
        <v>-0.96631809010433234</v>
      </c>
      <c r="F1097">
        <v>84.382376081825342</v>
      </c>
      <c r="G1097">
        <v>1.8723143032535194E-2</v>
      </c>
    </row>
    <row r="1098" spans="1:7">
      <c r="A1098">
        <v>1074</v>
      </c>
      <c r="B1098">
        <v>-2.7566885882939146E-3</v>
      </c>
      <c r="C1098">
        <v>-5.3639610636780971E-3</v>
      </c>
      <c r="D1098">
        <v>-0.32044908874369465</v>
      </c>
      <c r="F1098">
        <v>84.461054287962241</v>
      </c>
      <c r="G1098">
        <v>1.8724279835390822E-2</v>
      </c>
    </row>
    <row r="1099" spans="1:7">
      <c r="A1099">
        <v>1075</v>
      </c>
      <c r="B1099">
        <v>1.9065222129502755E-2</v>
      </c>
      <c r="C1099">
        <v>4.4985770491471483E-4</v>
      </c>
      <c r="D1099">
        <v>2.6875007087654244E-2</v>
      </c>
      <c r="F1099">
        <v>84.539732494099141</v>
      </c>
      <c r="G1099">
        <v>1.87353629976581E-2</v>
      </c>
    </row>
    <row r="1100" spans="1:7">
      <c r="A1100">
        <v>1076</v>
      </c>
      <c r="B1100">
        <v>1.0618782808879635E-2</v>
      </c>
      <c r="C1100">
        <v>8.3628381612922287E-3</v>
      </c>
      <c r="D1100">
        <v>0.49960539166544449</v>
      </c>
      <c r="F1100">
        <v>84.618410700236041</v>
      </c>
      <c r="G1100">
        <v>1.8902814875693563E-2</v>
      </c>
    </row>
    <row r="1101" spans="1:7">
      <c r="A1101">
        <v>1077</v>
      </c>
      <c r="B1101">
        <v>6.2531364623917441E-3</v>
      </c>
      <c r="C1101">
        <v>1.247000657014345E-2</v>
      </c>
      <c r="D1101">
        <v>0.74497226855153087</v>
      </c>
      <c r="F1101">
        <v>84.69708890637294</v>
      </c>
      <c r="G1101">
        <v>1.8981620970171864E-2</v>
      </c>
    </row>
    <row r="1102" spans="1:7">
      <c r="A1102">
        <v>1078</v>
      </c>
      <c r="B1102">
        <v>-1.1090784363033974E-2</v>
      </c>
      <c r="C1102">
        <v>6.203795969631349E-3</v>
      </c>
      <c r="D1102">
        <v>0.37062177402477053</v>
      </c>
      <c r="F1102">
        <v>84.77576711250984</v>
      </c>
      <c r="G1102">
        <v>1.9019019019018923E-2</v>
      </c>
    </row>
    <row r="1103" spans="1:7">
      <c r="A1103">
        <v>1079</v>
      </c>
      <c r="B1103">
        <v>8.7391147693162714E-3</v>
      </c>
      <c r="C1103">
        <v>-2.5928332696233975E-3</v>
      </c>
      <c r="D1103">
        <v>-0.15489878629831427</v>
      </c>
      <c r="F1103">
        <v>84.854445318646739</v>
      </c>
      <c r="G1103">
        <v>1.9155509783728153E-2</v>
      </c>
    </row>
    <row r="1104" spans="1:7">
      <c r="A1104">
        <v>1080</v>
      </c>
      <c r="B1104">
        <v>7.7340441415445797E-3</v>
      </c>
      <c r="C1104">
        <v>5.6574226912177979E-3</v>
      </c>
      <c r="D1104">
        <v>0.33798081763023047</v>
      </c>
      <c r="F1104">
        <v>84.933123524783639</v>
      </c>
      <c r="G1104">
        <v>1.9214703425229684E-2</v>
      </c>
    </row>
    <row r="1105" spans="1:7">
      <c r="A1105">
        <v>1081</v>
      </c>
      <c r="B1105">
        <v>9.0452549668140118E-4</v>
      </c>
      <c r="C1105">
        <v>1.5556379853112763E-2</v>
      </c>
      <c r="D1105">
        <v>0.92935569235144588</v>
      </c>
      <c r="F1105">
        <v>85.011801730920538</v>
      </c>
      <c r="G1105">
        <v>1.9320453031312468E-2</v>
      </c>
    </row>
    <row r="1106" spans="1:7">
      <c r="A1106">
        <v>1082</v>
      </c>
      <c r="B1106">
        <v>-2.8397915495831719E-2</v>
      </c>
      <c r="C1106">
        <v>5.2068208761655438E-3</v>
      </c>
      <c r="D1106">
        <v>0.31106135656301365</v>
      </c>
      <c r="F1106">
        <v>85.090479937057438</v>
      </c>
      <c r="G1106">
        <v>1.9320843091334972E-2</v>
      </c>
    </row>
    <row r="1107" spans="1:7">
      <c r="A1107">
        <v>1083</v>
      </c>
      <c r="B1107">
        <v>-7.8600851617242756E-3</v>
      </c>
      <c r="C1107">
        <v>-3.1490891502023305E-3</v>
      </c>
      <c r="D1107">
        <v>-0.18813014050162247</v>
      </c>
      <c r="F1107">
        <v>85.169158143194338</v>
      </c>
      <c r="G1107">
        <v>1.9327129563349921E-2</v>
      </c>
    </row>
    <row r="1108" spans="1:7">
      <c r="A1108">
        <v>1084</v>
      </c>
      <c r="B1108">
        <v>4.3802784318145585E-3</v>
      </c>
      <c r="C1108">
        <v>-1.0157110295602859E-2</v>
      </c>
      <c r="D1108">
        <v>-0.60679723433027233</v>
      </c>
      <c r="F1108">
        <v>85.247836349331237</v>
      </c>
      <c r="G1108">
        <v>1.9362745098039369E-2</v>
      </c>
    </row>
    <row r="1109" spans="1:7">
      <c r="A1109">
        <v>1085</v>
      </c>
      <c r="B1109">
        <v>3.456741661290428E-3</v>
      </c>
      <c r="C1109">
        <v>1.292150308531034E-2</v>
      </c>
      <c r="D1109">
        <v>0.77194518001352685</v>
      </c>
      <c r="F1109">
        <v>85.326514555468137</v>
      </c>
      <c r="G1109">
        <v>1.9366738395327321E-2</v>
      </c>
    </row>
    <row r="1110" spans="1:7">
      <c r="A1110">
        <v>1086</v>
      </c>
      <c r="B1110">
        <v>7.5948461374011379E-3</v>
      </c>
      <c r="C1110">
        <v>-7.4979324381052939E-4</v>
      </c>
      <c r="D1110">
        <v>-4.479349474630754E-2</v>
      </c>
      <c r="F1110">
        <v>85.405192761605036</v>
      </c>
      <c r="G1110">
        <v>1.9447287615148356E-2</v>
      </c>
    </row>
    <row r="1111" spans="1:7">
      <c r="A1111">
        <v>1087</v>
      </c>
      <c r="B1111">
        <v>-4.8643843911863804E-3</v>
      </c>
      <c r="C1111">
        <v>2.0719549775966772E-3</v>
      </c>
      <c r="D1111">
        <v>0.12378092916907553</v>
      </c>
      <c r="F1111">
        <v>85.483870967741936</v>
      </c>
      <c r="G1111">
        <v>1.951507983441747E-2</v>
      </c>
    </row>
    <row r="1112" spans="1:7">
      <c r="A1112">
        <v>1088</v>
      </c>
      <c r="B1112">
        <v>3.3347729435370422E-4</v>
      </c>
      <c r="C1112">
        <v>3.716366942406321E-3</v>
      </c>
      <c r="D1112">
        <v>0.22201995614686387</v>
      </c>
      <c r="F1112">
        <v>85.562549173878836</v>
      </c>
      <c r="G1112">
        <v>1.9532500800512276E-2</v>
      </c>
    </row>
    <row r="1113" spans="1:7">
      <c r="A1113">
        <v>1089</v>
      </c>
      <c r="B1113">
        <v>-9.8074665444379001E-3</v>
      </c>
      <c r="C1113">
        <v>-6.1336738602216483E-3</v>
      </c>
      <c r="D1113">
        <v>-0.36643260005531669</v>
      </c>
      <c r="F1113">
        <v>85.641227380015735</v>
      </c>
      <c r="G1113">
        <v>1.9583070120025248E-2</v>
      </c>
    </row>
    <row r="1114" spans="1:7">
      <c r="A1114">
        <v>1090</v>
      </c>
      <c r="B1114">
        <v>5.6573715195103365E-5</v>
      </c>
      <c r="C1114">
        <v>4.5630751914878791E-3</v>
      </c>
      <c r="D1114">
        <v>0.27260326270500362</v>
      </c>
      <c r="F1114">
        <v>85.719905586152635</v>
      </c>
      <c r="G1114">
        <v>1.9642407454041777E-2</v>
      </c>
    </row>
    <row r="1115" spans="1:7">
      <c r="A1115">
        <v>1091</v>
      </c>
      <c r="B1115">
        <v>8.5019398340814793E-3</v>
      </c>
      <c r="C1115">
        <v>1.4497430046195808E-2</v>
      </c>
      <c r="D1115">
        <v>0.86609283555151917</v>
      </c>
      <c r="F1115">
        <v>85.798583792289534</v>
      </c>
      <c r="G1115">
        <v>1.9698725376593229E-2</v>
      </c>
    </row>
    <row r="1116" spans="1:7">
      <c r="A1116">
        <v>1092</v>
      </c>
      <c r="B1116">
        <v>6.9632297211545489E-3</v>
      </c>
      <c r="C1116">
        <v>-7.6989599483826845E-2</v>
      </c>
      <c r="D1116">
        <v>-4.599445578454131</v>
      </c>
      <c r="F1116">
        <v>85.877261998426434</v>
      </c>
      <c r="G1116">
        <v>1.9705662259915213E-2</v>
      </c>
    </row>
    <row r="1117" spans="1:7">
      <c r="A1117">
        <v>1093</v>
      </c>
      <c r="B1117">
        <v>-7.3282747095487306E-3</v>
      </c>
      <c r="C1117">
        <v>2.3720064879745968E-3</v>
      </c>
      <c r="D1117">
        <v>0.14170634509497751</v>
      </c>
      <c r="F1117">
        <v>85.955940204563333</v>
      </c>
      <c r="G1117">
        <v>1.973498731322243E-2</v>
      </c>
    </row>
    <row r="1118" spans="1:7">
      <c r="A1118">
        <v>1094</v>
      </c>
      <c r="B1118">
        <v>-9.2764465453380844E-3</v>
      </c>
      <c r="C1118">
        <v>-1.3515576246684775E-2</v>
      </c>
      <c r="D1118">
        <v>-0.80743578125942506</v>
      </c>
      <c r="F1118">
        <v>86.034618410700233</v>
      </c>
      <c r="G1118">
        <v>1.9744483159117365E-2</v>
      </c>
    </row>
    <row r="1119" spans="1:7">
      <c r="A1119">
        <v>1095</v>
      </c>
      <c r="B1119">
        <v>4.7273645030938925E-3</v>
      </c>
      <c r="C1119">
        <v>-1.2921769702302669E-2</v>
      </c>
      <c r="D1119">
        <v>-0.77196110801360385</v>
      </c>
      <c r="F1119">
        <v>86.113296616837133</v>
      </c>
      <c r="G1119">
        <v>1.9756838905774954E-2</v>
      </c>
    </row>
    <row r="1120" spans="1:7">
      <c r="A1120">
        <v>1096</v>
      </c>
      <c r="B1120">
        <v>9.0278712366913608E-3</v>
      </c>
      <c r="C1120">
        <v>-8.4624202895609082E-3</v>
      </c>
      <c r="D1120">
        <v>-0.50555454041578507</v>
      </c>
      <c r="F1120">
        <v>86.191974822974032</v>
      </c>
      <c r="G1120">
        <v>1.9915509957754818E-2</v>
      </c>
    </row>
    <row r="1121" spans="1:7">
      <c r="A1121">
        <v>1097</v>
      </c>
      <c r="B1121">
        <v>1.3127733167207331E-3</v>
      </c>
      <c r="C1121">
        <v>1.2382470914423962E-3</v>
      </c>
      <c r="D1121">
        <v>7.3974278966924809E-2</v>
      </c>
      <c r="F1121">
        <v>86.270653029110946</v>
      </c>
      <c r="G1121">
        <v>1.9978594363182278E-2</v>
      </c>
    </row>
    <row r="1122" spans="1:7">
      <c r="A1122">
        <v>1098</v>
      </c>
      <c r="B1122">
        <v>-5.2039855339913454E-3</v>
      </c>
      <c r="C1122">
        <v>-7.1317422932229424E-4</v>
      </c>
      <c r="D1122">
        <v>-4.2605833485507727E-2</v>
      </c>
      <c r="F1122">
        <v>86.349331235247845</v>
      </c>
      <c r="G1122">
        <v>2.0054078413699772E-2</v>
      </c>
    </row>
    <row r="1123" spans="1:7">
      <c r="A1123">
        <v>1099</v>
      </c>
      <c r="B1123">
        <v>2.21242924168715E-3</v>
      </c>
      <c r="C1123">
        <v>-1.5282507105980744E-2</v>
      </c>
      <c r="D1123">
        <v>-0.91299422529224827</v>
      </c>
      <c r="F1123">
        <v>86.428009441384745</v>
      </c>
      <c r="G1123">
        <v>2.0150273224043724E-2</v>
      </c>
    </row>
    <row r="1124" spans="1:7">
      <c r="A1124">
        <v>1100</v>
      </c>
      <c r="B1124">
        <v>-7.03697098310277E-5</v>
      </c>
      <c r="C1124">
        <v>2.8589921303552725E-3</v>
      </c>
      <c r="D1124">
        <v>0.17079941707658941</v>
      </c>
      <c r="F1124">
        <v>86.506687647521645</v>
      </c>
      <c r="G1124">
        <v>2.0309477756286443E-2</v>
      </c>
    </row>
    <row r="1125" spans="1:7">
      <c r="A1125">
        <v>1101</v>
      </c>
      <c r="B1125">
        <v>1.0269784856914899E-2</v>
      </c>
      <c r="C1125">
        <v>1.2548241383815139E-2</v>
      </c>
      <c r="D1125">
        <v>0.74964610463115644</v>
      </c>
      <c r="F1125">
        <v>86.585365853658544</v>
      </c>
      <c r="G1125">
        <v>2.0319303338171446E-2</v>
      </c>
    </row>
    <row r="1126" spans="1:7">
      <c r="A1126">
        <v>1102</v>
      </c>
      <c r="B1126">
        <v>1.6092175038468329E-2</v>
      </c>
      <c r="C1126">
        <v>2.3030527984649714E-2</v>
      </c>
      <c r="D1126">
        <v>1.3758697384925791</v>
      </c>
      <c r="F1126">
        <v>86.664044059795444</v>
      </c>
      <c r="G1126">
        <v>2.0454545454545503E-2</v>
      </c>
    </row>
    <row r="1127" spans="1:7">
      <c r="A1127">
        <v>1103</v>
      </c>
      <c r="B1127">
        <v>-2.1753025036772055E-3</v>
      </c>
      <c r="C1127">
        <v>-1.4437929790114653E-2</v>
      </c>
      <c r="D1127">
        <v>-0.86253822308978212</v>
      </c>
      <c r="F1127">
        <v>86.742722265932343</v>
      </c>
      <c r="G1127">
        <v>2.0541827924977607E-2</v>
      </c>
    </row>
    <row r="1128" spans="1:7">
      <c r="A1128">
        <v>1104</v>
      </c>
      <c r="B1128">
        <v>6.3311632673387509E-3</v>
      </c>
      <c r="C1128">
        <v>1.2234215947258369E-4</v>
      </c>
      <c r="D1128">
        <v>7.3088587058166531E-3</v>
      </c>
      <c r="F1128">
        <v>86.821400472069243</v>
      </c>
      <c r="G1128">
        <v>2.0581778265642114E-2</v>
      </c>
    </row>
    <row r="1129" spans="1:7">
      <c r="A1129">
        <v>1105</v>
      </c>
      <c r="B1129">
        <v>-3.2331539275883255E-3</v>
      </c>
      <c r="C1129">
        <v>7.652717863946776E-3</v>
      </c>
      <c r="D1129">
        <v>0.45718200352348909</v>
      </c>
      <c r="F1129">
        <v>86.900078678206143</v>
      </c>
      <c r="G1129">
        <v>2.0654801142606205E-2</v>
      </c>
    </row>
    <row r="1130" spans="1:7">
      <c r="A1130">
        <v>1106</v>
      </c>
      <c r="B1130">
        <v>1.9679449554160854E-2</v>
      </c>
      <c r="C1130">
        <v>-2.1444155436513856E-2</v>
      </c>
      <c r="D1130">
        <v>-1.2810980517813468</v>
      </c>
      <c r="F1130">
        <v>86.978756884343042</v>
      </c>
      <c r="G1130">
        <v>2.0728457210541729E-2</v>
      </c>
    </row>
    <row r="1131" spans="1:7">
      <c r="A1131">
        <v>1107</v>
      </c>
      <c r="B1131">
        <v>2.5382907428360131E-4</v>
      </c>
      <c r="C1131">
        <v>-6.392385052067945E-3</v>
      </c>
      <c r="D1131">
        <v>-0.38188829868749385</v>
      </c>
      <c r="F1131">
        <v>87.057435090479942</v>
      </c>
      <c r="G1131">
        <v>2.0857034508911632E-2</v>
      </c>
    </row>
    <row r="1132" spans="1:7">
      <c r="A1132">
        <v>1108</v>
      </c>
      <c r="B1132">
        <v>1.5479827876897329E-2</v>
      </c>
      <c r="C1132">
        <v>-1.6647711088576149E-2</v>
      </c>
      <c r="D1132">
        <v>-0.99455305224465329</v>
      </c>
      <c r="F1132">
        <v>87.136113296616841</v>
      </c>
      <c r="G1132">
        <v>2.1015067406820132E-2</v>
      </c>
    </row>
    <row r="1133" spans="1:7">
      <c r="A1133">
        <v>1109</v>
      </c>
      <c r="B1133">
        <v>1.0188428184719331E-2</v>
      </c>
      <c r="C1133">
        <v>-1.5127417144626407E-2</v>
      </c>
      <c r="D1133">
        <v>-0.90372897593653911</v>
      </c>
      <c r="F1133">
        <v>87.214791502753741</v>
      </c>
      <c r="G1133">
        <v>2.1031746031746179E-2</v>
      </c>
    </row>
    <row r="1134" spans="1:7">
      <c r="A1134">
        <v>1110</v>
      </c>
      <c r="B1134">
        <v>-1.6189442710086547E-2</v>
      </c>
      <c r="C1134">
        <v>8.1202784449568334E-3</v>
      </c>
      <c r="D1134">
        <v>0.48511460041195464</v>
      </c>
      <c r="F1134">
        <v>87.29346970889064</v>
      </c>
      <c r="G1134">
        <v>2.1090047393364841E-2</v>
      </c>
    </row>
    <row r="1135" spans="1:7">
      <c r="A1135">
        <v>1111</v>
      </c>
      <c r="B1135">
        <v>-1.1599387974236257E-3</v>
      </c>
      <c r="C1135">
        <v>-2.0272661315379498E-2</v>
      </c>
      <c r="D1135">
        <v>-1.2111116706108833</v>
      </c>
      <c r="F1135">
        <v>87.37214791502754</v>
      </c>
      <c r="G1135">
        <v>2.1098058019659582E-2</v>
      </c>
    </row>
    <row r="1136" spans="1:7">
      <c r="A1136">
        <v>1112</v>
      </c>
      <c r="B1136">
        <v>1.7922787450452102E-2</v>
      </c>
      <c r="C1136">
        <v>1.4091182281794692E-2</v>
      </c>
      <c r="D1136">
        <v>0.84182313553672561</v>
      </c>
      <c r="F1136">
        <v>87.45082612116444</v>
      </c>
      <c r="G1136">
        <v>2.1147161066048525E-2</v>
      </c>
    </row>
    <row r="1137" spans="1:7">
      <c r="A1137">
        <v>1113</v>
      </c>
      <c r="B1137">
        <v>-1.0815824768773028E-2</v>
      </c>
      <c r="C1137">
        <v>8.7827141094642489E-3</v>
      </c>
      <c r="D1137">
        <v>0.52468925476210493</v>
      </c>
      <c r="F1137">
        <v>87.529504327301339</v>
      </c>
      <c r="G1137">
        <v>2.1339816315505189E-2</v>
      </c>
    </row>
    <row r="1138" spans="1:7">
      <c r="A1138">
        <v>1114</v>
      </c>
      <c r="B1138">
        <v>1.9601226958012363E-2</v>
      </c>
      <c r="C1138">
        <v>-2.7672045126490019E-3</v>
      </c>
      <c r="D1138">
        <v>-0.16531592118563299</v>
      </c>
      <c r="F1138">
        <v>87.608182533438239</v>
      </c>
      <c r="G1138">
        <v>2.140608604407146E-2</v>
      </c>
    </row>
    <row r="1139" spans="1:7">
      <c r="A1139">
        <v>1115</v>
      </c>
      <c r="B1139">
        <v>1.5371283105335186E-2</v>
      </c>
      <c r="C1139">
        <v>-2.3863230396696786E-2</v>
      </c>
      <c r="D1139">
        <v>-1.4256163205365935</v>
      </c>
      <c r="F1139">
        <v>87.686860739575138</v>
      </c>
      <c r="G1139">
        <v>2.1454911163258483E-2</v>
      </c>
    </row>
    <row r="1140" spans="1:7">
      <c r="A1140">
        <v>1116</v>
      </c>
      <c r="B1140">
        <v>-2.4975745473690022E-2</v>
      </c>
      <c r="C1140">
        <v>-1.257502316444007E-3</v>
      </c>
      <c r="D1140">
        <v>-7.5124607843676555E-2</v>
      </c>
      <c r="F1140">
        <v>87.765538945712038</v>
      </c>
      <c r="G1140">
        <v>2.1550855991943507E-2</v>
      </c>
    </row>
    <row r="1141" spans="1:7">
      <c r="A1141">
        <v>1117</v>
      </c>
      <c r="B1141">
        <v>1.3872757187686298E-2</v>
      </c>
      <c r="C1141">
        <v>-1.5864789060196255E-2</v>
      </c>
      <c r="D1141">
        <v>-0.94778040651264495</v>
      </c>
      <c r="F1141">
        <v>87.844217151848937</v>
      </c>
      <c r="G1141">
        <v>2.177234530175709E-2</v>
      </c>
    </row>
    <row r="1142" spans="1:7">
      <c r="A1142">
        <v>1118</v>
      </c>
      <c r="B1142">
        <v>-2.6877768165901837E-3</v>
      </c>
      <c r="C1142">
        <v>-1.8448010870924826E-3</v>
      </c>
      <c r="D1142">
        <v>-0.11021049934072386</v>
      </c>
      <c r="F1142">
        <v>87.922895357985837</v>
      </c>
      <c r="G1142">
        <v>2.1800129505719967E-2</v>
      </c>
    </row>
    <row r="1143" spans="1:7">
      <c r="A1143">
        <v>1119</v>
      </c>
      <c r="B1143">
        <v>-2.4503163898384316E-2</v>
      </c>
      <c r="C1143">
        <v>4.7395079285228639E-2</v>
      </c>
      <c r="D1143">
        <v>2.831435535714419</v>
      </c>
      <c r="F1143">
        <v>88.001573564122737</v>
      </c>
      <c r="G1143">
        <v>2.1874999999999867E-2</v>
      </c>
    </row>
    <row r="1144" spans="1:7">
      <c r="A1144">
        <v>1120</v>
      </c>
      <c r="B1144">
        <v>1.4989816468707175E-2</v>
      </c>
      <c r="C1144">
        <v>-2.3724455766884218E-3</v>
      </c>
      <c r="D1144">
        <v>-0.14173257675038151</v>
      </c>
      <c r="F1144">
        <v>88.080251770259636</v>
      </c>
      <c r="G1144">
        <v>2.1889821233126661E-2</v>
      </c>
    </row>
    <row r="1145" spans="1:7">
      <c r="A1145">
        <v>1121</v>
      </c>
      <c r="B1145">
        <v>-4.2171440337716009E-3</v>
      </c>
      <c r="C1145">
        <v>3.3376365579580441E-3</v>
      </c>
      <c r="D1145">
        <v>0.19939417547186777</v>
      </c>
      <c r="F1145">
        <v>88.158929976396536</v>
      </c>
      <c r="G1145">
        <v>2.2014309301045643E-2</v>
      </c>
    </row>
    <row r="1146" spans="1:7">
      <c r="A1146">
        <v>1122</v>
      </c>
      <c r="B1146">
        <v>-6.5277174681276778E-3</v>
      </c>
      <c r="C1146">
        <v>-2.1906783470422991E-3</v>
      </c>
      <c r="D1146">
        <v>-0.13087359727381806</v>
      </c>
      <c r="F1146">
        <v>88.237608182533435</v>
      </c>
      <c r="G1146">
        <v>2.2100819468586774E-2</v>
      </c>
    </row>
    <row r="1147" spans="1:7">
      <c r="A1147">
        <v>1123</v>
      </c>
      <c r="B1147">
        <v>-1.2706433090945804E-2</v>
      </c>
      <c r="C1147">
        <v>-3.831397507231956E-2</v>
      </c>
      <c r="D1147">
        <v>-2.2889201193519786</v>
      </c>
      <c r="F1147">
        <v>88.316286388670335</v>
      </c>
      <c r="G1147">
        <v>2.211874272409764E-2</v>
      </c>
    </row>
    <row r="1148" spans="1:7">
      <c r="A1148">
        <v>1124</v>
      </c>
      <c r="B1148">
        <v>-2.3814133226973729E-2</v>
      </c>
      <c r="C1148">
        <v>-1.2592988750172288E-2</v>
      </c>
      <c r="D1148">
        <v>-0.75231936280782863</v>
      </c>
      <c r="F1148">
        <v>88.394964594807234</v>
      </c>
      <c r="G1148">
        <v>2.2126436781609193E-2</v>
      </c>
    </row>
    <row r="1149" spans="1:7">
      <c r="A1149">
        <v>1125</v>
      </c>
      <c r="B1149">
        <v>8.1610444529279409E-3</v>
      </c>
      <c r="C1149">
        <v>4.2145272446777841E-3</v>
      </c>
      <c r="D1149">
        <v>0.25178061492422482</v>
      </c>
      <c r="F1149">
        <v>88.473642800944148</v>
      </c>
      <c r="G1149">
        <v>2.225575254620904E-2</v>
      </c>
    </row>
    <row r="1150" spans="1:7">
      <c r="A1150">
        <v>1126</v>
      </c>
      <c r="B1150">
        <v>5.9150904222486237E-3</v>
      </c>
      <c r="C1150">
        <v>-1.7614106641339264E-2</v>
      </c>
      <c r="D1150">
        <v>-1.0522866134268722</v>
      </c>
      <c r="F1150">
        <v>88.552321007081048</v>
      </c>
      <c r="G1150">
        <v>2.2381873445703304E-2</v>
      </c>
    </row>
    <row r="1151" spans="1:7">
      <c r="A1151">
        <v>1127</v>
      </c>
      <c r="B1151">
        <v>-1.9559861358055104E-2</v>
      </c>
      <c r="C1151">
        <v>-6.3401645419708316E-3</v>
      </c>
      <c r="D1151">
        <v>-0.3787685864681668</v>
      </c>
      <c r="F1151">
        <v>88.630999213217947</v>
      </c>
      <c r="G1151">
        <v>2.2497187851518552E-2</v>
      </c>
    </row>
    <row r="1152" spans="1:7">
      <c r="A1152">
        <v>1128</v>
      </c>
      <c r="B1152">
        <v>-5.5954303368285696E-3</v>
      </c>
      <c r="C1152">
        <v>-4.1506584038742489E-3</v>
      </c>
      <c r="D1152">
        <v>-0.24796501827994663</v>
      </c>
      <c r="F1152">
        <v>88.709677419354847</v>
      </c>
      <c r="G1152">
        <v>2.2525192649673897E-2</v>
      </c>
    </row>
    <row r="1153" spans="1:7">
      <c r="A1153">
        <v>1129</v>
      </c>
      <c r="B1153">
        <v>-2.7086406481624846E-3</v>
      </c>
      <c r="C1153">
        <v>1.9398041540568444E-3</v>
      </c>
      <c r="D1153">
        <v>0.11588608979993398</v>
      </c>
      <c r="F1153">
        <v>88.788355625491747</v>
      </c>
      <c r="G1153">
        <v>2.2587931590835941E-2</v>
      </c>
    </row>
    <row r="1154" spans="1:7">
      <c r="A1154">
        <v>1130</v>
      </c>
      <c r="B1154">
        <v>-7.7298854867692366E-3</v>
      </c>
      <c r="C1154">
        <v>9.5270613532646518E-3</v>
      </c>
      <c r="D1154">
        <v>0.56915739932040299</v>
      </c>
      <c r="F1154">
        <v>88.867033831628646</v>
      </c>
      <c r="G1154">
        <v>2.2768908662653686E-2</v>
      </c>
    </row>
    <row r="1155" spans="1:7">
      <c r="A1155">
        <v>1131</v>
      </c>
      <c r="B1155">
        <v>6.0014281803237061E-3</v>
      </c>
      <c r="C1155">
        <v>2.0213461467984669E-3</v>
      </c>
      <c r="D1155">
        <v>0.12075750049031665</v>
      </c>
      <c r="F1155">
        <v>88.945712037765546</v>
      </c>
      <c r="G1155">
        <v>2.2808870116156177E-2</v>
      </c>
    </row>
    <row r="1156" spans="1:7">
      <c r="A1156">
        <v>1132</v>
      </c>
      <c r="B1156">
        <v>1.034844638770558E-2</v>
      </c>
      <c r="C1156">
        <v>-1.0865776961942443E-2</v>
      </c>
      <c r="D1156">
        <v>-0.64913378091508922</v>
      </c>
      <c r="F1156">
        <v>89.024390243902445</v>
      </c>
      <c r="G1156">
        <v>2.2818026240730038E-2</v>
      </c>
    </row>
    <row r="1157" spans="1:7">
      <c r="A1157">
        <v>1133</v>
      </c>
      <c r="B1157">
        <v>4.633399753294124E-3</v>
      </c>
      <c r="C1157">
        <v>7.1436219687679514E-3</v>
      </c>
      <c r="D1157">
        <v>0.42676804008182601</v>
      </c>
      <c r="F1157">
        <v>89.103068450039345</v>
      </c>
      <c r="G1157">
        <v>2.2828507795100261E-2</v>
      </c>
    </row>
    <row r="1158" spans="1:7">
      <c r="A1158">
        <v>1134</v>
      </c>
      <c r="B1158">
        <v>-2.0044545105970226E-2</v>
      </c>
      <c r="C1158">
        <v>2.0568242408929207E-2</v>
      </c>
      <c r="D1158">
        <v>1.2287700187892945</v>
      </c>
      <c r="F1158">
        <v>89.181746656176244</v>
      </c>
      <c r="G1158">
        <v>2.2833906787613545E-2</v>
      </c>
    </row>
    <row r="1159" spans="1:7">
      <c r="A1159">
        <v>1135</v>
      </c>
      <c r="B1159">
        <v>7.9922241554349581E-4</v>
      </c>
      <c r="C1159">
        <v>1.8261385715921206E-3</v>
      </c>
      <c r="D1159">
        <v>0.1090955795986228</v>
      </c>
      <c r="F1159">
        <v>89.260424862313144</v>
      </c>
      <c r="G1159">
        <v>2.2891915386844319E-2</v>
      </c>
    </row>
    <row r="1160" spans="1:7">
      <c r="A1160">
        <v>1136</v>
      </c>
      <c r="B1160">
        <v>-5.3301445503843199E-3</v>
      </c>
      <c r="C1160">
        <v>-5.3192060989662553E-3</v>
      </c>
      <c r="D1160">
        <v>-0.3177753766327362</v>
      </c>
      <c r="F1160">
        <v>89.339103068450044</v>
      </c>
      <c r="G1160">
        <v>2.2937625754527069E-2</v>
      </c>
    </row>
    <row r="1161" spans="1:7">
      <c r="A1161">
        <v>1137</v>
      </c>
      <c r="B1161">
        <v>1.4547577166692171E-3</v>
      </c>
      <c r="C1161">
        <v>1.1969827700545811E-2</v>
      </c>
      <c r="D1161">
        <v>0.71509101828356025</v>
      </c>
      <c r="F1161">
        <v>89.417781274586943</v>
      </c>
      <c r="G1161">
        <v>2.2999369880277287E-2</v>
      </c>
    </row>
    <row r="1162" spans="1:7">
      <c r="A1162">
        <v>1138</v>
      </c>
      <c r="B1162">
        <v>7.2443220686341865E-5</v>
      </c>
      <c r="C1162">
        <v>-1.2806330954573959E-2</v>
      </c>
      <c r="D1162">
        <v>-0.76506466691788644</v>
      </c>
      <c r="F1162">
        <v>89.496459480723843</v>
      </c>
      <c r="G1162">
        <v>2.3200475907198204E-2</v>
      </c>
    </row>
    <row r="1163" spans="1:7">
      <c r="A1163">
        <v>1139</v>
      </c>
      <c r="B1163">
        <v>8.8050988107268781E-4</v>
      </c>
      <c r="C1163">
        <v>1.042040996123994E-2</v>
      </c>
      <c r="D1163">
        <v>0.62252705356614624</v>
      </c>
      <c r="F1163">
        <v>89.575137686860742</v>
      </c>
      <c r="G1163">
        <v>2.3223082336382816E-2</v>
      </c>
    </row>
    <row r="1164" spans="1:7">
      <c r="A1164">
        <v>1140</v>
      </c>
      <c r="B1164">
        <v>5.9236048583067918E-3</v>
      </c>
      <c r="C1164">
        <v>-1.3228587900310458E-2</v>
      </c>
      <c r="D1164">
        <v>-0.79029077349670129</v>
      </c>
      <c r="F1164">
        <v>89.653815892997642</v>
      </c>
      <c r="G1164">
        <v>2.3324475937407607E-2</v>
      </c>
    </row>
    <row r="1165" spans="1:7">
      <c r="A1165">
        <v>1141</v>
      </c>
      <c r="B1165">
        <v>7.5319832173478722E-3</v>
      </c>
      <c r="C1165">
        <v>-5.4404799493740679E-3</v>
      </c>
      <c r="D1165">
        <v>-0.32502041334912407</v>
      </c>
      <c r="F1165">
        <v>89.732494099134541</v>
      </c>
      <c r="G1165">
        <v>2.3394131641554239E-2</v>
      </c>
    </row>
    <row r="1166" spans="1:7">
      <c r="A1166">
        <v>1142</v>
      </c>
      <c r="B1166">
        <v>-3.8027959572176136E-3</v>
      </c>
      <c r="C1166">
        <v>-3.2065498371749938E-3</v>
      </c>
      <c r="D1166">
        <v>-0.19156290680256771</v>
      </c>
      <c r="F1166">
        <v>89.811172305271441</v>
      </c>
      <c r="G1166">
        <v>2.3434343434343363E-2</v>
      </c>
    </row>
    <row r="1167" spans="1:7">
      <c r="A1167">
        <v>1143</v>
      </c>
      <c r="B1167">
        <v>-1.6305269801576098E-4</v>
      </c>
      <c r="C1167">
        <v>4.2272551027234487E-4</v>
      </c>
      <c r="D1167">
        <v>2.525409915309848E-2</v>
      </c>
      <c r="F1167">
        <v>89.889850511408341</v>
      </c>
      <c r="G1167">
        <v>2.3596938775510168E-2</v>
      </c>
    </row>
    <row r="1168" spans="1:7">
      <c r="A1168">
        <v>1144</v>
      </c>
      <c r="B1168">
        <v>-5.8125260703478163E-3</v>
      </c>
      <c r="C1168">
        <v>3.2225234803451783E-3</v>
      </c>
      <c r="D1168">
        <v>0.19251719027648478</v>
      </c>
      <c r="F1168">
        <v>89.96852871754524</v>
      </c>
      <c r="G1168">
        <v>2.3606023606023596E-2</v>
      </c>
    </row>
    <row r="1169" spans="1:7">
      <c r="A1169">
        <v>1145</v>
      </c>
      <c r="B1169">
        <v>1.0106263138811085E-2</v>
      </c>
      <c r="C1169">
        <v>-7.2491202816681935E-3</v>
      </c>
      <c r="D1169">
        <v>-0.43307062838020155</v>
      </c>
      <c r="F1169">
        <v>90.04720692368214</v>
      </c>
      <c r="G1169">
        <v>2.374202693125449E-2</v>
      </c>
    </row>
    <row r="1170" spans="1:7">
      <c r="A1170">
        <v>1146</v>
      </c>
      <c r="B1170">
        <v>2.4219926611107414E-2</v>
      </c>
      <c r="C1170">
        <v>-8.9245679613183769E-3</v>
      </c>
      <c r="D1170">
        <v>-0.53316376399544907</v>
      </c>
      <c r="F1170">
        <v>90.125885129819039</v>
      </c>
      <c r="G1170">
        <v>2.3832843617368704E-2</v>
      </c>
    </row>
    <row r="1171" spans="1:7">
      <c r="A1171">
        <v>1147</v>
      </c>
      <c r="B1171">
        <v>6.8091695250129996E-3</v>
      </c>
      <c r="C1171">
        <v>-8.9144326829077199E-3</v>
      </c>
      <c r="D1171">
        <v>-0.53255827102256914</v>
      </c>
      <c r="F1171">
        <v>90.204563335955939</v>
      </c>
      <c r="G1171">
        <v>2.3892100192678178E-2</v>
      </c>
    </row>
    <row r="1172" spans="1:7">
      <c r="A1172">
        <v>1148</v>
      </c>
      <c r="B1172">
        <v>1.1877973909787641E-3</v>
      </c>
      <c r="C1172">
        <v>9.4505004813617323E-3</v>
      </c>
      <c r="D1172">
        <v>0.56458356641157681</v>
      </c>
      <c r="F1172">
        <v>90.283241542092838</v>
      </c>
      <c r="G1172">
        <v>2.4032459425717967E-2</v>
      </c>
    </row>
    <row r="1173" spans="1:7">
      <c r="A1173">
        <v>1149</v>
      </c>
      <c r="B1173">
        <v>6.1476710523737281E-3</v>
      </c>
      <c r="C1173">
        <v>6.2378970682509067E-3</v>
      </c>
      <c r="D1173">
        <v>0.37265901214937075</v>
      </c>
      <c r="F1173">
        <v>90.361919748229738</v>
      </c>
      <c r="G1173">
        <v>2.4081115335867986E-2</v>
      </c>
    </row>
    <row r="1174" spans="1:7">
      <c r="A1174">
        <v>1150</v>
      </c>
      <c r="B1174">
        <v>2.8317158317485687E-3</v>
      </c>
      <c r="C1174">
        <v>1.9182593469297075E-2</v>
      </c>
      <c r="D1174">
        <v>1.1459897870253992</v>
      </c>
      <c r="F1174">
        <v>90.440597954366638</v>
      </c>
      <c r="G1174">
        <v>2.4096385542168752E-2</v>
      </c>
    </row>
    <row r="1175" spans="1:7">
      <c r="A1175">
        <v>1151</v>
      </c>
      <c r="B1175">
        <v>-3.0888502009618051E-3</v>
      </c>
      <c r="C1175">
        <v>-4.8281577160460849E-3</v>
      </c>
      <c r="D1175">
        <v>-0.28843959194530344</v>
      </c>
      <c r="F1175">
        <v>90.519276160503537</v>
      </c>
      <c r="G1175">
        <v>2.4106758501936998E-2</v>
      </c>
    </row>
    <row r="1176" spans="1:7">
      <c r="A1176">
        <v>1152</v>
      </c>
      <c r="B1176">
        <v>-7.0276922595752618E-3</v>
      </c>
      <c r="C1176">
        <v>-1.1197984502686904E-2</v>
      </c>
      <c r="D1176">
        <v>-0.66898023439257759</v>
      </c>
      <c r="F1176">
        <v>90.597954366640437</v>
      </c>
      <c r="G1176">
        <v>2.4122219244170351E-2</v>
      </c>
    </row>
    <row r="1177" spans="1:7">
      <c r="A1177">
        <v>1153</v>
      </c>
      <c r="B1177">
        <v>-4.6017579673486341E-3</v>
      </c>
      <c r="C1177">
        <v>1.9286759037294753E-3</v>
      </c>
      <c r="D1177">
        <v>0.11522127556389031</v>
      </c>
      <c r="F1177">
        <v>90.676632572777336</v>
      </c>
      <c r="G1177">
        <v>2.4240877774942771E-2</v>
      </c>
    </row>
    <row r="1178" spans="1:7">
      <c r="A1178">
        <v>1154</v>
      </c>
      <c r="B1178">
        <v>1.5538579245560895E-3</v>
      </c>
      <c r="C1178">
        <v>-7.400257074170912E-3</v>
      </c>
      <c r="D1178">
        <v>-0.44209971096640721</v>
      </c>
      <c r="F1178">
        <v>90.75531077891425</v>
      </c>
      <c r="G1178">
        <v>2.4346793349168561E-2</v>
      </c>
    </row>
    <row r="1179" spans="1:7">
      <c r="A1179">
        <v>1155</v>
      </c>
      <c r="B1179">
        <v>6.8771339392898157E-3</v>
      </c>
      <c r="C1179">
        <v>2.0984106159043978E-2</v>
      </c>
      <c r="D1179">
        <v>1.2536141886450756</v>
      </c>
      <c r="F1179">
        <v>90.83398898505115</v>
      </c>
      <c r="G1179">
        <v>2.4436807941962568E-2</v>
      </c>
    </row>
    <row r="1180" spans="1:7">
      <c r="A1180">
        <v>1156</v>
      </c>
      <c r="B1180">
        <v>4.4239682049441523E-3</v>
      </c>
      <c r="C1180">
        <v>-8.6037171371598081E-4</v>
      </c>
      <c r="D1180">
        <v>-5.1399577358617957E-2</v>
      </c>
      <c r="F1180">
        <v>90.912667191188049</v>
      </c>
      <c r="G1180">
        <v>2.4623475974181241E-2</v>
      </c>
    </row>
    <row r="1181" spans="1:7">
      <c r="A1181">
        <v>1157</v>
      </c>
      <c r="B1181">
        <v>2.4861867884015159E-2</v>
      </c>
      <c r="C1181">
        <v>5.6466066922559906E-3</v>
      </c>
      <c r="D1181">
        <v>0.33733465764323251</v>
      </c>
      <c r="F1181">
        <v>90.991345397324949</v>
      </c>
      <c r="G1181">
        <v>2.4764150943396013E-2</v>
      </c>
    </row>
    <row r="1182" spans="1:7">
      <c r="A1182">
        <v>1158</v>
      </c>
      <c r="B1182">
        <v>9.5917585890642032E-4</v>
      </c>
      <c r="C1182">
        <v>9.0265588058582921E-3</v>
      </c>
      <c r="D1182">
        <v>0.53925681217477439</v>
      </c>
      <c r="F1182">
        <v>91.070023603461848</v>
      </c>
      <c r="G1182">
        <v>2.5056947608200542E-2</v>
      </c>
    </row>
    <row r="1183" spans="1:7">
      <c r="A1183">
        <v>1159</v>
      </c>
      <c r="B1183">
        <v>-6.0447395925141193E-4</v>
      </c>
      <c r="C1183">
        <v>1.684106427528494E-2</v>
      </c>
      <c r="D1183">
        <v>1.0061041898742831</v>
      </c>
      <c r="F1183">
        <v>91.148701809598748</v>
      </c>
      <c r="G1183">
        <v>2.5176678445229639E-2</v>
      </c>
    </row>
    <row r="1184" spans="1:7">
      <c r="A1184">
        <v>1160</v>
      </c>
      <c r="B1184">
        <v>8.4614555219015893E-3</v>
      </c>
      <c r="C1184">
        <v>-6.136549971189403E-3</v>
      </c>
      <c r="D1184">
        <v>-0.36660442217106315</v>
      </c>
      <c r="F1184">
        <v>91.227380015735648</v>
      </c>
      <c r="G1184">
        <v>2.5531914893617058E-2</v>
      </c>
    </row>
    <row r="1185" spans="1:7">
      <c r="A1185">
        <v>1161</v>
      </c>
      <c r="B1185">
        <v>-6.8188692911227361E-3</v>
      </c>
      <c r="C1185">
        <v>-4.9559727536792114E-3</v>
      </c>
      <c r="D1185">
        <v>-0.29607540657017528</v>
      </c>
      <c r="F1185">
        <v>91.306058221872547</v>
      </c>
      <c r="G1185">
        <v>2.5587101296880466E-2</v>
      </c>
    </row>
    <row r="1186" spans="1:7">
      <c r="A1186">
        <v>1162</v>
      </c>
      <c r="B1186">
        <v>6.3654252595888418E-3</v>
      </c>
      <c r="C1186">
        <v>7.9078051511307541E-3</v>
      </c>
      <c r="D1186">
        <v>0.47242120600050252</v>
      </c>
      <c r="F1186">
        <v>91.384736428009447</v>
      </c>
      <c r="G1186">
        <v>2.5648854961832113E-2</v>
      </c>
    </row>
    <row r="1187" spans="1:7">
      <c r="A1187">
        <v>1163</v>
      </c>
      <c r="B1187">
        <v>6.3873799636317606E-3</v>
      </c>
      <c r="C1187">
        <v>-1.7050204171124631E-2</v>
      </c>
      <c r="D1187">
        <v>-1.0185984433273134</v>
      </c>
      <c r="F1187">
        <v>91.463414634146346</v>
      </c>
      <c r="G1187">
        <v>2.5681674064679916E-2</v>
      </c>
    </row>
    <row r="1188" spans="1:7">
      <c r="A1188">
        <v>1164</v>
      </c>
      <c r="B1188">
        <v>9.3338900348103084E-3</v>
      </c>
      <c r="C1188">
        <v>-3.5367885855348315E-3</v>
      </c>
      <c r="D1188">
        <v>-0.21129174240064041</v>
      </c>
      <c r="F1188">
        <v>91.542092840283246</v>
      </c>
      <c r="G1188">
        <v>2.5875190258751957E-2</v>
      </c>
    </row>
    <row r="1189" spans="1:7">
      <c r="A1189">
        <v>1165</v>
      </c>
      <c r="B1189">
        <v>1.3766008992194747E-3</v>
      </c>
      <c r="C1189">
        <v>-1.3766008992194747E-3</v>
      </c>
      <c r="D1189">
        <v>-8.2239691616282126E-2</v>
      </c>
      <c r="F1189">
        <v>91.620771046420145</v>
      </c>
      <c r="G1189">
        <v>2.6218154835518259E-2</v>
      </c>
    </row>
    <row r="1190" spans="1:7">
      <c r="A1190">
        <v>1166</v>
      </c>
      <c r="B1190">
        <v>-3.3581881610505286E-3</v>
      </c>
      <c r="C1190">
        <v>2.5883380810724426E-2</v>
      </c>
      <c r="D1190">
        <v>1.5463023866014467</v>
      </c>
      <c r="F1190">
        <v>91.699449252557045</v>
      </c>
      <c r="G1190">
        <v>2.622268470343414E-2</v>
      </c>
    </row>
    <row r="1191" spans="1:7">
      <c r="A1191">
        <v>1167</v>
      </c>
      <c r="B1191">
        <v>1.8140484011899053E-2</v>
      </c>
      <c r="C1191">
        <v>2.7183111034667293E-4</v>
      </c>
      <c r="D1191">
        <v>1.6239497373056546E-2</v>
      </c>
      <c r="F1191">
        <v>91.778127458693945</v>
      </c>
      <c r="G1191">
        <v>2.6260187141563529E-2</v>
      </c>
    </row>
    <row r="1192" spans="1:7">
      <c r="A1192">
        <v>1168</v>
      </c>
      <c r="B1192">
        <v>3.9218466148584642E-3</v>
      </c>
      <c r="C1192">
        <v>1.7547324535445094E-5</v>
      </c>
      <c r="D1192">
        <v>1.0482969750376073E-3</v>
      </c>
      <c r="F1192">
        <v>91.856805664830844</v>
      </c>
      <c r="G1192">
        <v>2.6349780418496449E-2</v>
      </c>
    </row>
    <row r="1193" spans="1:7">
      <c r="A1193">
        <v>1169</v>
      </c>
      <c r="B1193">
        <v>-7.0223800433719006E-3</v>
      </c>
      <c r="C1193">
        <v>9.9828365782965705E-4</v>
      </c>
      <c r="D1193">
        <v>5.9638592573951196E-2</v>
      </c>
      <c r="F1193">
        <v>91.935483870967744</v>
      </c>
      <c r="G1193">
        <v>2.6518655565834104E-2</v>
      </c>
    </row>
    <row r="1194" spans="1:7">
      <c r="A1194">
        <v>1170</v>
      </c>
      <c r="B1194">
        <v>-2.3172280504835359E-3</v>
      </c>
      <c r="C1194">
        <v>-3.0752225187195862E-3</v>
      </c>
      <c r="D1194">
        <v>-0.18371726455673618</v>
      </c>
      <c r="F1194">
        <v>92.014162077104643</v>
      </c>
      <c r="G1194">
        <v>2.6885557934808402E-2</v>
      </c>
    </row>
    <row r="1195" spans="1:7">
      <c r="A1195">
        <v>1171</v>
      </c>
      <c r="B1195">
        <v>-1.2592729594766119E-2</v>
      </c>
      <c r="C1195">
        <v>-1.8747955257236135E-2</v>
      </c>
      <c r="D1195">
        <v>-1.1200240096204805</v>
      </c>
      <c r="F1195">
        <v>92.092840283241543</v>
      </c>
      <c r="G1195">
        <v>2.7027027027026973E-2</v>
      </c>
    </row>
    <row r="1196" spans="1:7">
      <c r="A1196">
        <v>1172</v>
      </c>
      <c r="B1196">
        <v>-4.7309086933129962E-3</v>
      </c>
      <c r="C1196">
        <v>-1.0697662735258462E-2</v>
      </c>
      <c r="D1196">
        <v>-0.6390904472468929</v>
      </c>
      <c r="F1196">
        <v>92.171518489378442</v>
      </c>
      <c r="G1196">
        <v>2.7169992786727493E-2</v>
      </c>
    </row>
    <row r="1197" spans="1:7">
      <c r="A1197">
        <v>1173</v>
      </c>
      <c r="B1197">
        <v>-3.5072732454467272E-4</v>
      </c>
      <c r="C1197">
        <v>1.2086055058429055E-3</v>
      </c>
      <c r="D1197">
        <v>7.2203457184008696E-2</v>
      </c>
      <c r="F1197">
        <v>92.250196695515342</v>
      </c>
      <c r="G1197">
        <v>2.722260509993113E-2</v>
      </c>
    </row>
    <row r="1198" spans="1:7">
      <c r="A1198">
        <v>1174</v>
      </c>
      <c r="B1198">
        <v>1.2174229622935236E-2</v>
      </c>
      <c r="C1198">
        <v>2.7510448244983179E-4</v>
      </c>
      <c r="D1198">
        <v>1.6435052317457469E-2</v>
      </c>
      <c r="F1198">
        <v>92.328874901652242</v>
      </c>
      <c r="G1198">
        <v>2.7304964539007104E-2</v>
      </c>
    </row>
    <row r="1199" spans="1:7">
      <c r="A1199">
        <v>1175</v>
      </c>
      <c r="B1199">
        <v>-2.0940089481239373E-2</v>
      </c>
      <c r="C1199">
        <v>-8.835191417637115E-3</v>
      </c>
      <c r="D1199">
        <v>-0.52782430838834915</v>
      </c>
      <c r="F1199">
        <v>92.407553107789141</v>
      </c>
      <c r="G1199">
        <v>2.7507547802750665E-2</v>
      </c>
    </row>
    <row r="1200" spans="1:7">
      <c r="A1200">
        <v>1176</v>
      </c>
      <c r="B1200">
        <v>-5.7672926750614861E-3</v>
      </c>
      <c r="C1200">
        <v>3.5561912287442099E-2</v>
      </c>
      <c r="D1200">
        <v>2.1245087820752877</v>
      </c>
      <c r="F1200">
        <v>92.486231313926041</v>
      </c>
      <c r="G1200">
        <v>2.7663551401869046E-2</v>
      </c>
    </row>
    <row r="1201" spans="1:7">
      <c r="A1201">
        <v>1177</v>
      </c>
      <c r="B1201">
        <v>8.0047613593372795E-3</v>
      </c>
      <c r="C1201">
        <v>1.3383043340932949E-3</v>
      </c>
      <c r="D1201">
        <v>7.9951811586764759E-2</v>
      </c>
      <c r="F1201">
        <v>92.56490952006294</v>
      </c>
      <c r="G1201">
        <v>2.7721433400946571E-2</v>
      </c>
    </row>
    <row r="1202" spans="1:7">
      <c r="A1202">
        <v>1178</v>
      </c>
      <c r="B1202">
        <v>-2.6488864534590213E-2</v>
      </c>
      <c r="C1202">
        <v>-1.4127381964009304E-2</v>
      </c>
      <c r="D1202">
        <v>-0.84398574541415994</v>
      </c>
      <c r="F1202">
        <v>92.64358772619984</v>
      </c>
      <c r="G1202">
        <v>2.7736919520907621E-2</v>
      </c>
    </row>
    <row r="1203" spans="1:7">
      <c r="A1203">
        <v>1179</v>
      </c>
      <c r="B1203">
        <v>-1.9158481000885327E-3</v>
      </c>
      <c r="C1203">
        <v>1.5256750739884237E-2</v>
      </c>
      <c r="D1203">
        <v>0.91145551090804733</v>
      </c>
      <c r="F1203">
        <v>92.72226593233674</v>
      </c>
      <c r="G1203">
        <v>2.7861240098333795E-2</v>
      </c>
    </row>
    <row r="1204" spans="1:7">
      <c r="A1204">
        <v>1180</v>
      </c>
      <c r="B1204">
        <v>1.4107885446478811E-2</v>
      </c>
      <c r="C1204">
        <v>-3.1127974732193225E-2</v>
      </c>
      <c r="D1204">
        <v>-1.8596203475288109</v>
      </c>
      <c r="F1204">
        <v>92.800944138473639</v>
      </c>
      <c r="G1204">
        <v>2.865421764327114E-2</v>
      </c>
    </row>
    <row r="1205" spans="1:7">
      <c r="A1205">
        <v>1181</v>
      </c>
      <c r="B1205">
        <v>-1.1300080541016113E-3</v>
      </c>
      <c r="C1205">
        <v>6.4596013219839045E-3</v>
      </c>
      <c r="D1205">
        <v>0.38590387452550146</v>
      </c>
      <c r="F1205">
        <v>92.879622344610539</v>
      </c>
      <c r="G1205">
        <v>2.8735632183908066E-2</v>
      </c>
    </row>
    <row r="1206" spans="1:7">
      <c r="A1206">
        <v>1182</v>
      </c>
      <c r="B1206">
        <v>1.4787589058556797E-2</v>
      </c>
      <c r="C1206">
        <v>2.9115259856910183E-3</v>
      </c>
      <c r="D1206">
        <v>0.1739378488941741</v>
      </c>
      <c r="F1206">
        <v>92.958300550747452</v>
      </c>
      <c r="G1206">
        <v>2.8838342810722839E-2</v>
      </c>
    </row>
    <row r="1207" spans="1:7">
      <c r="A1207">
        <v>1183</v>
      </c>
      <c r="B1207">
        <v>-1.3172529520182977E-2</v>
      </c>
      <c r="C1207">
        <v>-3.1550677461000619E-2</v>
      </c>
      <c r="D1207">
        <v>-1.8848730856914775</v>
      </c>
      <c r="F1207">
        <v>93.036978756884352</v>
      </c>
      <c r="G1207">
        <v>2.904564315352709E-2</v>
      </c>
    </row>
    <row r="1208" spans="1:7">
      <c r="A1208">
        <v>1184</v>
      </c>
      <c r="B1208">
        <v>3.0478410549213773E-3</v>
      </c>
      <c r="C1208">
        <v>2.9037720442404734E-2</v>
      </c>
      <c r="D1208">
        <v>1.734746196793268</v>
      </c>
      <c r="F1208">
        <v>93.115656963021252</v>
      </c>
      <c r="G1208">
        <v>2.9067335842743569E-2</v>
      </c>
    </row>
    <row r="1209" spans="1:7">
      <c r="A1209">
        <v>1185</v>
      </c>
      <c r="B1209">
        <v>-1.7942260467455669E-2</v>
      </c>
      <c r="C1209">
        <v>1.3459211994494121E-2</v>
      </c>
      <c r="D1209">
        <v>0.80406851721000461</v>
      </c>
      <c r="F1209">
        <v>93.194335169158151</v>
      </c>
      <c r="G1209">
        <v>2.9302670623145399E-2</v>
      </c>
    </row>
    <row r="1210" spans="1:7">
      <c r="A1210">
        <v>1186</v>
      </c>
      <c r="B1210">
        <v>-4.3767272779609223E-4</v>
      </c>
      <c r="C1210">
        <v>3.8113021908267506E-3</v>
      </c>
      <c r="D1210">
        <v>0.2276914950497064</v>
      </c>
      <c r="F1210">
        <v>93.273013375295051</v>
      </c>
      <c r="G1210">
        <v>2.9385574354407806E-2</v>
      </c>
    </row>
    <row r="1211" spans="1:7">
      <c r="A1211">
        <v>1187</v>
      </c>
      <c r="B1211">
        <v>-8.5933777816761918E-3</v>
      </c>
      <c r="C1211">
        <v>-1.3133794935595567E-2</v>
      </c>
      <c r="D1211">
        <v>-0.78462773478303638</v>
      </c>
      <c r="F1211">
        <v>93.35169158143195</v>
      </c>
      <c r="G1211">
        <v>2.9390154298310156E-2</v>
      </c>
    </row>
    <row r="1212" spans="1:7">
      <c r="A1212">
        <v>1188</v>
      </c>
      <c r="B1212">
        <v>-1.5980932767610832E-2</v>
      </c>
      <c r="C1212">
        <v>-6.3368946053387956E-3</v>
      </c>
      <c r="D1212">
        <v>-0.37857323676268873</v>
      </c>
      <c r="F1212">
        <v>93.43036978756885</v>
      </c>
      <c r="G1212">
        <v>2.9794619612380613E-2</v>
      </c>
    </row>
    <row r="1213" spans="1:7">
      <c r="A1213">
        <v>1189</v>
      </c>
      <c r="B1213">
        <v>2.7259977424441383E-3</v>
      </c>
      <c r="C1213">
        <v>1.7855780523197976E-2</v>
      </c>
      <c r="D1213">
        <v>1.0667244839288015</v>
      </c>
      <c r="F1213">
        <v>93.509047993705749</v>
      </c>
      <c r="G1213">
        <v>2.9974489795918213E-2</v>
      </c>
    </row>
    <row r="1214" spans="1:7">
      <c r="A1214">
        <v>1190</v>
      </c>
      <c r="B1214">
        <v>-7.5250819121756452E-3</v>
      </c>
      <c r="C1214">
        <v>3.9702555517708172E-3</v>
      </c>
      <c r="D1214">
        <v>0.23718754825788282</v>
      </c>
      <c r="F1214">
        <v>93.587726199842649</v>
      </c>
      <c r="G1214">
        <v>3.0145530145530008E-2</v>
      </c>
    </row>
    <row r="1215" spans="1:7">
      <c r="A1215">
        <v>1191</v>
      </c>
      <c r="B1215">
        <v>4.5375247127154017E-3</v>
      </c>
      <c r="C1215">
        <v>-4.2640017367855387E-3</v>
      </c>
      <c r="D1215">
        <v>-0.25473627692918271</v>
      </c>
      <c r="F1215">
        <v>93.666404405979549</v>
      </c>
      <c r="G1215">
        <v>3.050847457627115E-2</v>
      </c>
    </row>
    <row r="1216" spans="1:7">
      <c r="A1216">
        <v>1192</v>
      </c>
      <c r="B1216">
        <v>2.6065928868747512E-3</v>
      </c>
      <c r="C1216">
        <v>5.9451312510563981E-3</v>
      </c>
      <c r="D1216">
        <v>0.35516885175828228</v>
      </c>
      <c r="F1216">
        <v>93.745082612116448</v>
      </c>
      <c r="G1216">
        <v>3.0519046558253438E-2</v>
      </c>
    </row>
    <row r="1217" spans="1:7">
      <c r="A1217">
        <v>1193</v>
      </c>
      <c r="B1217">
        <v>1.1141964865069469E-3</v>
      </c>
      <c r="C1217">
        <v>-1.9527410675513158E-2</v>
      </c>
      <c r="D1217">
        <v>-1.1665895561518593</v>
      </c>
      <c r="F1217">
        <v>93.823760818253348</v>
      </c>
      <c r="G1217">
        <v>3.0788177339901468E-2</v>
      </c>
    </row>
    <row r="1218" spans="1:7">
      <c r="A1218">
        <v>1194</v>
      </c>
      <c r="B1218">
        <v>7.2164391550068026E-5</v>
      </c>
      <c r="C1218">
        <v>-5.7264454900961114E-3</v>
      </c>
      <c r="D1218">
        <v>-0.3421043175476457</v>
      </c>
      <c r="F1218">
        <v>93.902439024390247</v>
      </c>
      <c r="G1218">
        <v>3.1043593130779312E-2</v>
      </c>
    </row>
    <row r="1219" spans="1:7">
      <c r="A1219">
        <v>1195</v>
      </c>
      <c r="B1219">
        <v>-7.5857241949988524E-3</v>
      </c>
      <c r="C1219">
        <v>1.1369507978782598E-2</v>
      </c>
      <c r="D1219">
        <v>0.67922724046896521</v>
      </c>
      <c r="F1219">
        <v>93.981117230527147</v>
      </c>
      <c r="G1219">
        <v>3.1137416366443738E-2</v>
      </c>
    </row>
    <row r="1220" spans="1:7">
      <c r="A1220">
        <v>1196</v>
      </c>
      <c r="B1220">
        <v>-2.437412727283152E-3</v>
      </c>
      <c r="C1220">
        <v>1.5580895750284209E-2</v>
      </c>
      <c r="D1220">
        <v>0.93082029972183133</v>
      </c>
      <c r="F1220">
        <v>94.059795436664047</v>
      </c>
      <c r="G1220">
        <v>3.130103429504616E-2</v>
      </c>
    </row>
    <row r="1221" spans="1:7">
      <c r="A1221">
        <v>1197</v>
      </c>
      <c r="B1221">
        <v>-1.7297428479806033E-3</v>
      </c>
      <c r="C1221">
        <v>7.5132735557746303E-3</v>
      </c>
      <c r="D1221">
        <v>0.44885144314958164</v>
      </c>
      <c r="F1221">
        <v>94.138473642800946</v>
      </c>
      <c r="G1221">
        <v>3.1528728479568446E-2</v>
      </c>
    </row>
    <row r="1222" spans="1:7">
      <c r="A1222">
        <v>1198</v>
      </c>
      <c r="B1222">
        <v>4.0180139214426487E-3</v>
      </c>
      <c r="C1222">
        <v>-1.3294957986926832E-2</v>
      </c>
      <c r="D1222">
        <v>-0.79425579738922614</v>
      </c>
      <c r="F1222">
        <v>94.217151848937846</v>
      </c>
      <c r="G1222">
        <v>3.1532632608164413E-2</v>
      </c>
    </row>
    <row r="1223" spans="1:7">
      <c r="A1223">
        <v>1199</v>
      </c>
      <c r="B1223">
        <v>1.4919694481358927E-3</v>
      </c>
      <c r="C1223">
        <v>8.4281187304256003E-3</v>
      </c>
      <c r="D1223">
        <v>0.50350532655369562</v>
      </c>
      <c r="F1223">
        <v>94.295830055074745</v>
      </c>
      <c r="G1223">
        <v>3.1549520766773087E-2</v>
      </c>
    </row>
    <row r="1224" spans="1:7">
      <c r="A1224">
        <v>1200</v>
      </c>
      <c r="B1224">
        <v>1.8413024298132162E-3</v>
      </c>
      <c r="C1224">
        <v>-7.594727087347472E-3</v>
      </c>
      <c r="D1224">
        <v>-0.45371756906988708</v>
      </c>
      <c r="F1224">
        <v>94.374508261211645</v>
      </c>
      <c r="G1224">
        <v>3.1553398058252524E-2</v>
      </c>
    </row>
    <row r="1225" spans="1:7">
      <c r="A1225">
        <v>1201</v>
      </c>
      <c r="B1225">
        <v>8.2757810073204527E-3</v>
      </c>
      <c r="C1225">
        <v>-6.0791857300002625E-3</v>
      </c>
      <c r="D1225">
        <v>-0.36317741765009282</v>
      </c>
      <c r="F1225">
        <v>94.453186467348544</v>
      </c>
      <c r="G1225">
        <v>3.1890660592255093E-2</v>
      </c>
    </row>
    <row r="1226" spans="1:7">
      <c r="A1226">
        <v>1202</v>
      </c>
      <c r="B1226">
        <v>8.8503372442320753E-4</v>
      </c>
      <c r="C1226">
        <v>1.6149314223077374E-2</v>
      </c>
      <c r="D1226">
        <v>0.96477826091306185</v>
      </c>
      <c r="F1226">
        <v>94.531864673485444</v>
      </c>
      <c r="G1226">
        <v>3.190153227832182E-2</v>
      </c>
    </row>
    <row r="1227" spans="1:7">
      <c r="A1227">
        <v>1203</v>
      </c>
      <c r="B1227">
        <v>2.8099361687733009E-4</v>
      </c>
      <c r="C1227">
        <v>-5.0058407541757012E-3</v>
      </c>
      <c r="D1227">
        <v>-0.29905457721046563</v>
      </c>
      <c r="F1227">
        <v>94.610542879622344</v>
      </c>
      <c r="G1227">
        <v>3.2013969732246794E-2</v>
      </c>
    </row>
    <row r="1228" spans="1:7">
      <c r="A1228">
        <v>1204</v>
      </c>
      <c r="B1228">
        <v>-4.3161180264459824E-3</v>
      </c>
      <c r="C1228">
        <v>-1.6902597969201526E-2</v>
      </c>
      <c r="D1228">
        <v>-1.0097802822076385</v>
      </c>
      <c r="F1228">
        <v>94.689221085759243</v>
      </c>
      <c r="G1228">
        <v>3.2085561497326109E-2</v>
      </c>
    </row>
    <row r="1229" spans="1:7">
      <c r="A1229">
        <v>1205</v>
      </c>
      <c r="B1229">
        <v>8.9502635362855585E-4</v>
      </c>
      <c r="C1229">
        <v>-1.0860014234048773E-2</v>
      </c>
      <c r="D1229">
        <v>-0.6487895090457968</v>
      </c>
      <c r="F1229">
        <v>94.767899291896143</v>
      </c>
      <c r="G1229">
        <v>3.2178217821782207E-2</v>
      </c>
    </row>
    <row r="1230" spans="1:7">
      <c r="A1230">
        <v>1206</v>
      </c>
      <c r="B1230">
        <v>2.7223925533476634E-3</v>
      </c>
      <c r="C1230">
        <v>-4.6041129834551442E-3</v>
      </c>
      <c r="D1230">
        <v>-0.27505490672028399</v>
      </c>
      <c r="F1230">
        <v>94.846577498033042</v>
      </c>
      <c r="G1230">
        <v>3.238866396761142E-2</v>
      </c>
    </row>
    <row r="1231" spans="1:7">
      <c r="A1231">
        <v>1207</v>
      </c>
      <c r="B1231">
        <v>-2.0275273462455716E-3</v>
      </c>
      <c r="C1231">
        <v>-3.851681632909932E-3</v>
      </c>
      <c r="D1231">
        <v>-0.23010380849977116</v>
      </c>
      <c r="F1231">
        <v>94.925255704169942</v>
      </c>
      <c r="G1231">
        <v>3.2389765922699931E-2</v>
      </c>
    </row>
    <row r="1232" spans="1:7">
      <c r="A1232">
        <v>1208</v>
      </c>
      <c r="B1232">
        <v>1.1097969392744862E-2</v>
      </c>
      <c r="C1232">
        <v>4.3701445828317077E-3</v>
      </c>
      <c r="D1232">
        <v>0.2610773703652402</v>
      </c>
      <c r="F1232">
        <v>95.003933910306841</v>
      </c>
      <c r="G1232">
        <v>3.2871972318339271E-2</v>
      </c>
    </row>
    <row r="1233" spans="1:7">
      <c r="A1233">
        <v>1209</v>
      </c>
      <c r="B1233">
        <v>4.0589609467282453E-4</v>
      </c>
      <c r="C1233">
        <v>2.5881158813750478E-3</v>
      </c>
      <c r="D1233">
        <v>0.15461696419940493</v>
      </c>
      <c r="F1233">
        <v>95.082612116443741</v>
      </c>
      <c r="G1233">
        <v>3.3299697275479323E-2</v>
      </c>
    </row>
    <row r="1234" spans="1:7">
      <c r="A1234">
        <v>1210</v>
      </c>
      <c r="B1234">
        <v>1.1272745270084374E-2</v>
      </c>
      <c r="C1234">
        <v>1.1555762525015887E-2</v>
      </c>
      <c r="D1234">
        <v>0.6903542973036958</v>
      </c>
      <c r="F1234">
        <v>95.161290322580655</v>
      </c>
      <c r="G1234">
        <v>3.3963984499658206E-2</v>
      </c>
    </row>
    <row r="1235" spans="1:7">
      <c r="A1235">
        <v>1211</v>
      </c>
      <c r="B1235">
        <v>1.0006941653223264E-2</v>
      </c>
      <c r="C1235">
        <v>-2.4333091146536891E-3</v>
      </c>
      <c r="D1235">
        <v>-0.14536863321073798</v>
      </c>
      <c r="F1235">
        <v>95.239968528717554</v>
      </c>
      <c r="G1235">
        <v>3.4607065609228549E-2</v>
      </c>
    </row>
    <row r="1236" spans="1:7">
      <c r="A1236">
        <v>1212</v>
      </c>
      <c r="B1236">
        <v>-5.0562860285829989E-3</v>
      </c>
      <c r="C1236">
        <v>5.0562860285829989E-3</v>
      </c>
      <c r="D1236">
        <v>0.30206823484581014</v>
      </c>
      <c r="F1236">
        <v>95.318646734854454</v>
      </c>
      <c r="G1236">
        <v>3.4787854413834696E-2</v>
      </c>
    </row>
    <row r="1237" spans="1:7">
      <c r="A1237">
        <v>1213</v>
      </c>
      <c r="B1237">
        <v>2.8719011649132806E-3</v>
      </c>
      <c r="C1237">
        <v>-6.2281485622624894E-4</v>
      </c>
      <c r="D1237">
        <v>-3.720766253975813E-2</v>
      </c>
      <c r="F1237">
        <v>95.397324940991354</v>
      </c>
      <c r="G1237">
        <v>3.5910708508573475E-2</v>
      </c>
    </row>
    <row r="1238" spans="1:7">
      <c r="A1238">
        <v>1214</v>
      </c>
      <c r="B1238">
        <v>4.0684461196861393E-3</v>
      </c>
      <c r="C1238">
        <v>1.8057990661923054E-2</v>
      </c>
      <c r="D1238">
        <v>1.0788047458695462</v>
      </c>
      <c r="F1238">
        <v>95.476003147128253</v>
      </c>
      <c r="G1238">
        <v>3.5956227201667357E-2</v>
      </c>
    </row>
    <row r="1239" spans="1:7">
      <c r="A1239">
        <v>1215</v>
      </c>
      <c r="B1239">
        <v>-6.2640467163569942E-4</v>
      </c>
      <c r="C1239">
        <v>-1.4653731151793987E-2</v>
      </c>
      <c r="D1239">
        <v>-0.87543044003148607</v>
      </c>
      <c r="F1239">
        <v>95.554681353265153</v>
      </c>
      <c r="G1239">
        <v>3.6299765807962681E-2</v>
      </c>
    </row>
    <row r="1240" spans="1:7">
      <c r="A1240">
        <v>1216</v>
      </c>
      <c r="B1240">
        <v>-1.3477887335634405E-2</v>
      </c>
      <c r="C1240">
        <v>-4.8554459976987967E-3</v>
      </c>
      <c r="D1240">
        <v>-0.29006982469404691</v>
      </c>
      <c r="F1240">
        <v>95.633359559402052</v>
      </c>
      <c r="G1240">
        <v>3.6391437308868513E-2</v>
      </c>
    </row>
    <row r="1241" spans="1:7">
      <c r="A1241">
        <v>1217</v>
      </c>
      <c r="B1241">
        <v>2.2893640663540025E-3</v>
      </c>
      <c r="C1241">
        <v>-1.3278375055364952E-2</v>
      </c>
      <c r="D1241">
        <v>-0.79326511433902902</v>
      </c>
      <c r="F1241">
        <v>95.712037765538952</v>
      </c>
      <c r="G1241">
        <v>3.6502546689304083E-2</v>
      </c>
    </row>
    <row r="1242" spans="1:7">
      <c r="A1242">
        <v>1218</v>
      </c>
      <c r="B1242">
        <v>-4.3875477046975211E-3</v>
      </c>
      <c r="C1242">
        <v>-1.3156311944425229E-2</v>
      </c>
      <c r="D1242">
        <v>-0.78597292630755333</v>
      </c>
      <c r="F1242">
        <v>95.790715971675851</v>
      </c>
      <c r="G1242">
        <v>3.7066246056782326E-2</v>
      </c>
    </row>
    <row r="1243" spans="1:7">
      <c r="A1243">
        <v>1219</v>
      </c>
      <c r="B1243">
        <v>9.4932801168837316E-3</v>
      </c>
      <c r="C1243">
        <v>-1.6042703236301553E-3</v>
      </c>
      <c r="D1243">
        <v>-9.5840920022138121E-2</v>
      </c>
      <c r="F1243">
        <v>95.869394177812751</v>
      </c>
      <c r="G1243">
        <v>3.7194473963868102E-2</v>
      </c>
    </row>
    <row r="1244" spans="1:7">
      <c r="A1244">
        <v>1220</v>
      </c>
      <c r="B1244">
        <v>9.265557151638194E-3</v>
      </c>
      <c r="C1244">
        <v>-1.5752043638124727E-2</v>
      </c>
      <c r="D1244">
        <v>-0.94104486773189355</v>
      </c>
      <c r="F1244">
        <v>95.948072383949651</v>
      </c>
      <c r="G1244">
        <v>3.8084632516703909E-2</v>
      </c>
    </row>
    <row r="1245" spans="1:7">
      <c r="A1245">
        <v>1221</v>
      </c>
      <c r="B1245">
        <v>8.3221593664735485E-3</v>
      </c>
      <c r="C1245">
        <v>1.4059714079229756E-2</v>
      </c>
      <c r="D1245">
        <v>0.83994318959442205</v>
      </c>
      <c r="F1245">
        <v>96.02675059008655</v>
      </c>
      <c r="G1245">
        <v>3.9122703023118044E-2</v>
      </c>
    </row>
    <row r="1246" spans="1:7">
      <c r="A1246">
        <v>1222</v>
      </c>
      <c r="B1246">
        <v>6.4574843973965639E-3</v>
      </c>
      <c r="C1246">
        <v>-3.6866337462468828E-3</v>
      </c>
      <c r="D1246">
        <v>-0.22024366144568719</v>
      </c>
      <c r="F1246">
        <v>96.10542879622345</v>
      </c>
      <c r="G1246">
        <v>3.9338309461367738E-2</v>
      </c>
    </row>
    <row r="1247" spans="1:7">
      <c r="A1247">
        <v>1223</v>
      </c>
      <c r="B1247">
        <v>5.9977970366210656E-3</v>
      </c>
      <c r="C1247">
        <v>8.9065899150099215E-3</v>
      </c>
      <c r="D1247">
        <v>0.5320897352154963</v>
      </c>
      <c r="F1247">
        <v>96.184107002360349</v>
      </c>
      <c r="G1247">
        <v>3.9532485390168404E-2</v>
      </c>
    </row>
    <row r="1248" spans="1:7">
      <c r="A1248">
        <v>1224</v>
      </c>
      <c r="B1248">
        <v>-5.8470233719992064E-5</v>
      </c>
      <c r="C1248">
        <v>-4.4208130809495214E-3</v>
      </c>
      <c r="D1248">
        <v>-0.26410436363702422</v>
      </c>
      <c r="F1248">
        <v>96.262785208497249</v>
      </c>
      <c r="G1248">
        <v>3.9868023095958272E-2</v>
      </c>
    </row>
    <row r="1249" spans="1:7">
      <c r="A1249">
        <v>1225</v>
      </c>
      <c r="B1249">
        <v>7.7861550001502933E-3</v>
      </c>
      <c r="C1249">
        <v>-5.8226206382989221E-3</v>
      </c>
      <c r="D1249">
        <v>-0.34784992946307736</v>
      </c>
      <c r="F1249">
        <v>96.341463414634148</v>
      </c>
      <c r="G1249">
        <v>4.0077569489334053E-2</v>
      </c>
    </row>
    <row r="1250" spans="1:7">
      <c r="A1250">
        <v>1226</v>
      </c>
      <c r="B1250">
        <v>-1.0009985154067107E-2</v>
      </c>
      <c r="C1250">
        <v>4.4311845961869257E-3</v>
      </c>
      <c r="D1250">
        <v>0.26472396966459644</v>
      </c>
      <c r="F1250">
        <v>96.420141620771048</v>
      </c>
      <c r="G1250">
        <v>4.0646301439030585E-2</v>
      </c>
    </row>
    <row r="1251" spans="1:7">
      <c r="A1251">
        <v>1227</v>
      </c>
      <c r="B1251">
        <v>-7.0983300903473658E-3</v>
      </c>
      <c r="C1251">
        <v>2.9316634236807139E-3</v>
      </c>
      <c r="D1251">
        <v>0.17514088217066953</v>
      </c>
      <c r="F1251">
        <v>96.498819826907948</v>
      </c>
      <c r="G1251">
        <v>4.0829145728643157E-2</v>
      </c>
    </row>
    <row r="1252" spans="1:7">
      <c r="A1252">
        <v>1228</v>
      </c>
      <c r="B1252">
        <v>6.8224173361120227E-3</v>
      </c>
      <c r="C1252">
        <v>-9.592500438605182E-3</v>
      </c>
      <c r="D1252">
        <v>-0.57306680414580169</v>
      </c>
      <c r="F1252">
        <v>96.577498033044847</v>
      </c>
      <c r="G1252">
        <v>4.1018387553040991E-2</v>
      </c>
    </row>
    <row r="1253" spans="1:7">
      <c r="A1253">
        <v>1229</v>
      </c>
      <c r="B1253">
        <v>1.6953544213852242E-4</v>
      </c>
      <c r="C1253">
        <v>-2.5810561083164072E-2</v>
      </c>
      <c r="D1253">
        <v>-1.5419520538786213</v>
      </c>
      <c r="F1253">
        <v>96.656176239181747</v>
      </c>
      <c r="G1253">
        <v>4.1095890410958846E-2</v>
      </c>
    </row>
    <row r="1254" spans="1:7">
      <c r="A1254">
        <v>1230</v>
      </c>
      <c r="B1254">
        <v>1.4297053952510325E-3</v>
      </c>
      <c r="C1254">
        <v>-1.2110613272420721E-2</v>
      </c>
      <c r="D1254">
        <v>-0.72350170726507934</v>
      </c>
      <c r="F1254">
        <v>96.734854445318646</v>
      </c>
      <c r="G1254">
        <v>4.1773033186354169E-2</v>
      </c>
    </row>
    <row r="1255" spans="1:7">
      <c r="A1255">
        <v>1231</v>
      </c>
      <c r="B1255">
        <v>1.978226758281687E-3</v>
      </c>
      <c r="C1255">
        <v>0.10863861784432821</v>
      </c>
      <c r="D1255">
        <v>6.4901936604882629</v>
      </c>
      <c r="F1255">
        <v>96.813532651455546</v>
      </c>
      <c r="G1255">
        <v>4.2612504978096322E-2</v>
      </c>
    </row>
    <row r="1256" spans="1:7">
      <c r="A1256">
        <v>1232</v>
      </c>
      <c r="B1256">
        <v>8.1143225293212485E-3</v>
      </c>
      <c r="C1256">
        <v>-2.2437619810817974E-2</v>
      </c>
      <c r="D1256">
        <v>-1.3404487349175107</v>
      </c>
      <c r="F1256">
        <v>96.892210857592445</v>
      </c>
      <c r="G1256">
        <v>4.3018094912939731E-2</v>
      </c>
    </row>
    <row r="1257" spans="1:7">
      <c r="A1257">
        <v>1233</v>
      </c>
      <c r="B1257">
        <v>2.1965147113583387E-3</v>
      </c>
      <c r="C1257">
        <v>-2.4209093327710422E-2</v>
      </c>
      <c r="D1257">
        <v>-1.4462785624428658</v>
      </c>
      <c r="F1257">
        <v>96.970889063729345</v>
      </c>
      <c r="G1257">
        <v>4.3453564328315819E-2</v>
      </c>
    </row>
    <row r="1258" spans="1:7">
      <c r="A1258">
        <v>1234</v>
      </c>
      <c r="B1258">
        <v>1.3884298391349753E-3</v>
      </c>
      <c r="C1258">
        <v>-3.3855767720879174E-3</v>
      </c>
      <c r="D1258">
        <v>-0.20225817797854542</v>
      </c>
      <c r="F1258">
        <v>97.049567269866245</v>
      </c>
      <c r="G1258">
        <v>4.3509528946422238E-2</v>
      </c>
    </row>
    <row r="1259" spans="1:7">
      <c r="A1259">
        <v>1235</v>
      </c>
      <c r="B1259">
        <v>8.8852421249454808E-3</v>
      </c>
      <c r="C1259">
        <v>6.7623962407456824E-3</v>
      </c>
      <c r="D1259">
        <v>0.40399318476499424</v>
      </c>
      <c r="F1259">
        <v>97.128245476003144</v>
      </c>
      <c r="G1259">
        <v>4.3605257667431729E-2</v>
      </c>
    </row>
    <row r="1260" spans="1:7">
      <c r="A1260">
        <v>1236</v>
      </c>
      <c r="B1260">
        <v>2.8921533417487029E-3</v>
      </c>
      <c r="C1260">
        <v>-8.3676576645153704E-3</v>
      </c>
      <c r="D1260">
        <v>-0.49989331422821454</v>
      </c>
      <c r="F1260">
        <v>97.206923682140044</v>
      </c>
      <c r="G1260">
        <v>4.3748659661162259E-2</v>
      </c>
    </row>
    <row r="1261" spans="1:7">
      <c r="A1261">
        <v>1237</v>
      </c>
      <c r="B1261">
        <v>-4.3684639067388563E-3</v>
      </c>
      <c r="C1261">
        <v>4.0803624950419724E-3</v>
      </c>
      <c r="D1261">
        <v>0.2437654613368046</v>
      </c>
      <c r="F1261">
        <v>97.285601888276943</v>
      </c>
      <c r="G1261">
        <v>4.3863742417172169E-2</v>
      </c>
    </row>
    <row r="1262" spans="1:7">
      <c r="A1262">
        <v>1238</v>
      </c>
      <c r="B1262">
        <v>4.0373443745381358E-3</v>
      </c>
      <c r="C1262">
        <v>-7.7686876581202916E-3</v>
      </c>
      <c r="D1262">
        <v>-0.4641101699332606</v>
      </c>
      <c r="F1262">
        <v>97.364280094413843</v>
      </c>
      <c r="G1262">
        <v>4.3967828418230548E-2</v>
      </c>
    </row>
    <row r="1263" spans="1:7">
      <c r="A1263">
        <v>1239</v>
      </c>
      <c r="B1263">
        <v>-4.7140513232826076E-3</v>
      </c>
      <c r="C1263">
        <v>3.5672623324569542E-3</v>
      </c>
      <c r="D1263">
        <v>0.21311227844030808</v>
      </c>
      <c r="F1263">
        <v>97.442958300550757</v>
      </c>
      <c r="G1263">
        <v>4.4458558272467474E-2</v>
      </c>
    </row>
    <row r="1264" spans="1:7">
      <c r="A1264">
        <v>1240</v>
      </c>
      <c r="B1264">
        <v>6.0905359027271146E-3</v>
      </c>
      <c r="C1264">
        <v>9.3388672996018805E-3</v>
      </c>
      <c r="D1264">
        <v>0.55791447412253359</v>
      </c>
      <c r="F1264">
        <v>97.521636506687656</v>
      </c>
      <c r="G1264">
        <v>4.4547470268091027E-2</v>
      </c>
    </row>
    <row r="1265" spans="1:7">
      <c r="A1265">
        <v>1241</v>
      </c>
      <c r="B1265">
        <v>1.9294283947140872E-2</v>
      </c>
      <c r="C1265">
        <v>-2.7952292605149458E-2</v>
      </c>
      <c r="D1265">
        <v>-1.6699015125727255</v>
      </c>
      <c r="F1265">
        <v>97.600314712824556</v>
      </c>
      <c r="G1265">
        <v>4.4632086851628561E-2</v>
      </c>
    </row>
    <row r="1266" spans="1:7">
      <c r="A1266">
        <v>1242</v>
      </c>
      <c r="B1266">
        <v>-7.463443925953969E-3</v>
      </c>
      <c r="C1266">
        <v>-2.253618091765522E-3</v>
      </c>
      <c r="D1266">
        <v>-0.13463368866950162</v>
      </c>
      <c r="F1266">
        <v>97.678992918961455</v>
      </c>
      <c r="G1266">
        <v>4.478164322723921E-2</v>
      </c>
    </row>
    <row r="1267" spans="1:7">
      <c r="A1267">
        <v>1243</v>
      </c>
      <c r="B1267">
        <v>9.5969922667829572E-3</v>
      </c>
      <c r="C1267">
        <v>-2.9801913461844926E-3</v>
      </c>
      <c r="D1267">
        <v>-0.17803999503900519</v>
      </c>
      <c r="F1267">
        <v>97.757671125098355</v>
      </c>
      <c r="G1267">
        <v>4.7568335108271187E-2</v>
      </c>
    </row>
    <row r="1268" spans="1:7">
      <c r="A1268">
        <v>1244</v>
      </c>
      <c r="B1268">
        <v>1.1440754353212504E-2</v>
      </c>
      <c r="C1268">
        <v>1.3323396590183509E-2</v>
      </c>
      <c r="D1268">
        <v>0.79595475164906504</v>
      </c>
      <c r="F1268">
        <v>97.836349331235255</v>
      </c>
      <c r="G1268">
        <v>4.8305084745762672E-2</v>
      </c>
    </row>
    <row r="1269" spans="1:7">
      <c r="A1269">
        <v>1245</v>
      </c>
      <c r="B1269">
        <v>1.2399167227721577E-2</v>
      </c>
      <c r="C1269">
        <v>-2.8753577039120869E-3</v>
      </c>
      <c r="D1269">
        <v>-0.17177711491421185</v>
      </c>
      <c r="F1269">
        <v>97.915027537372154</v>
      </c>
      <c r="G1269">
        <v>4.849600982197666E-2</v>
      </c>
    </row>
    <row r="1270" spans="1:7">
      <c r="A1270">
        <v>1246</v>
      </c>
      <c r="B1270">
        <v>-6.203725899895581E-3</v>
      </c>
      <c r="C1270">
        <v>1.279449881781046E-2</v>
      </c>
      <c r="D1270">
        <v>0.7643578017116065</v>
      </c>
      <c r="F1270">
        <v>97.993705743509054</v>
      </c>
      <c r="G1270">
        <v>4.8680904522613089E-2</v>
      </c>
    </row>
    <row r="1271" spans="1:7">
      <c r="A1271">
        <v>1247</v>
      </c>
      <c r="B1271">
        <v>-2.5611588519714335E-2</v>
      </c>
      <c r="C1271">
        <v>1.34967679799557E-3</v>
      </c>
      <c r="D1271">
        <v>8.0631215417439783E-2</v>
      </c>
      <c r="F1271">
        <v>98.072383949645953</v>
      </c>
      <c r="G1271">
        <v>4.9904030710172798E-2</v>
      </c>
    </row>
    <row r="1272" spans="1:7">
      <c r="A1272">
        <v>1248</v>
      </c>
      <c r="B1272">
        <v>8.4934411207445437E-3</v>
      </c>
      <c r="C1272">
        <v>4.5358748401675142E-3</v>
      </c>
      <c r="D1272">
        <v>0.27097828301356969</v>
      </c>
      <c r="F1272">
        <v>98.151062155782853</v>
      </c>
      <c r="G1272">
        <v>4.998677598518908E-2</v>
      </c>
    </row>
    <row r="1273" spans="1:7">
      <c r="A1273">
        <v>1249</v>
      </c>
      <c r="B1273">
        <v>1.189730576178556E-2</v>
      </c>
      <c r="C1273">
        <v>-5.339928712605092E-3</v>
      </c>
      <c r="D1273">
        <v>-0.31901336896305327</v>
      </c>
      <c r="F1273">
        <v>98.229740361919752</v>
      </c>
      <c r="G1273">
        <v>5.083713850837146E-2</v>
      </c>
    </row>
    <row r="1274" spans="1:7">
      <c r="A1274">
        <v>1250</v>
      </c>
      <c r="B1274">
        <v>1.7535242467403547E-3</v>
      </c>
      <c r="C1274">
        <v>-1.7535242467403547E-3</v>
      </c>
      <c r="D1274">
        <v>-0.10475751786546564</v>
      </c>
      <c r="F1274">
        <v>98.308418568056652</v>
      </c>
      <c r="G1274">
        <v>5.0847457627118509E-2</v>
      </c>
    </row>
    <row r="1275" spans="1:7">
      <c r="A1275">
        <v>1251</v>
      </c>
      <c r="B1275">
        <v>-7.5180613345862228E-3</v>
      </c>
      <c r="C1275">
        <v>2.7274900240361177E-2</v>
      </c>
      <c r="D1275">
        <v>1.6294333280647835</v>
      </c>
      <c r="F1275">
        <v>98.387096774193552</v>
      </c>
      <c r="G1275">
        <v>5.3818884950048496E-2</v>
      </c>
    </row>
    <row r="1276" spans="1:7">
      <c r="A1276">
        <v>1252</v>
      </c>
      <c r="B1276">
        <v>-1.7786602830705122E-3</v>
      </c>
      <c r="C1276">
        <v>4.8274407708755037E-3</v>
      </c>
      <c r="D1276">
        <v>0.28839676083153049</v>
      </c>
      <c r="F1276">
        <v>98.465774980330451</v>
      </c>
      <c r="G1276">
        <v>5.4171609331751691E-2</v>
      </c>
    </row>
    <row r="1277" spans="1:7">
      <c r="A1277">
        <v>1253</v>
      </c>
      <c r="B1277">
        <v>3.8298445276878689E-3</v>
      </c>
      <c r="C1277">
        <v>5.5601680020115556E-2</v>
      </c>
      <c r="D1277">
        <v>3.3217071271667593</v>
      </c>
      <c r="F1277">
        <v>98.544453186467351</v>
      </c>
      <c r="G1277">
        <v>5.6080402010050268E-2</v>
      </c>
    </row>
    <row r="1278" spans="1:7">
      <c r="A1278">
        <v>1254</v>
      </c>
      <c r="B1278">
        <v>5.0454000121363677E-3</v>
      </c>
      <c r="C1278">
        <v>7.7122054834476558E-3</v>
      </c>
      <c r="D1278">
        <v>0.46073586106165643</v>
      </c>
      <c r="F1278">
        <v>98.62313139260425</v>
      </c>
      <c r="G1278">
        <v>5.6724367509986662E-2</v>
      </c>
    </row>
    <row r="1279" spans="1:7">
      <c r="A1279">
        <v>1255</v>
      </c>
      <c r="B1279">
        <v>-9.9270520969885964E-3</v>
      </c>
      <c r="C1279">
        <v>7.3169379044926916E-3</v>
      </c>
      <c r="D1279">
        <v>0.43712212971976799</v>
      </c>
      <c r="F1279">
        <v>98.70180959874115</v>
      </c>
      <c r="G1279">
        <v>5.7001505700150501E-2</v>
      </c>
    </row>
    <row r="1280" spans="1:7">
      <c r="A1280">
        <v>1256</v>
      </c>
      <c r="B1280">
        <v>1.2848755437732076E-2</v>
      </c>
      <c r="C1280">
        <v>-1.1214768509627507E-2</v>
      </c>
      <c r="D1280">
        <v>-0.66998292991287212</v>
      </c>
      <c r="F1280">
        <v>98.780487804878049</v>
      </c>
      <c r="G1280">
        <v>5.8270106221547602E-2</v>
      </c>
    </row>
    <row r="1281" spans="1:7">
      <c r="A1281">
        <v>1257</v>
      </c>
      <c r="B1281">
        <v>8.746398697734142E-3</v>
      </c>
      <c r="C1281">
        <v>1.0574054333578326E-2</v>
      </c>
      <c r="D1281">
        <v>0.63170594180227224</v>
      </c>
      <c r="F1281">
        <v>98.859166011014949</v>
      </c>
      <c r="G1281">
        <v>5.9431524547803427E-2</v>
      </c>
    </row>
    <row r="1282" spans="1:7">
      <c r="A1282">
        <v>1258</v>
      </c>
      <c r="B1282">
        <v>-1.6264488380522183E-3</v>
      </c>
      <c r="C1282">
        <v>6.2811273156296787E-4</v>
      </c>
      <c r="D1282">
        <v>3.7524163592576203E-2</v>
      </c>
      <c r="F1282">
        <v>98.937844217151849</v>
      </c>
      <c r="G1282">
        <v>6.1001712328767166E-2</v>
      </c>
    </row>
    <row r="1283" spans="1:7">
      <c r="A1283">
        <v>1259</v>
      </c>
      <c r="B1283">
        <v>-9.9645011442999823E-3</v>
      </c>
      <c r="C1283">
        <v>-7.6883265771775997E-3</v>
      </c>
      <c r="D1283">
        <v>-0.45930930824675054</v>
      </c>
      <c r="F1283">
        <v>99.016522423288748</v>
      </c>
      <c r="G1283">
        <v>6.3002389745817844E-2</v>
      </c>
    </row>
    <row r="1284" spans="1:7">
      <c r="A1284">
        <v>1260</v>
      </c>
      <c r="B1284">
        <v>-3.237976662922107E-3</v>
      </c>
      <c r="C1284">
        <v>1.1477923927259628E-2</v>
      </c>
      <c r="D1284">
        <v>0.68570413161010357</v>
      </c>
      <c r="F1284">
        <v>99.095200629425648</v>
      </c>
      <c r="G1284">
        <v>6.5155807365439022E-2</v>
      </c>
    </row>
    <row r="1285" spans="1:7">
      <c r="A1285">
        <v>1261</v>
      </c>
      <c r="B1285">
        <v>1.2480428294836136E-2</v>
      </c>
      <c r="C1285">
        <v>-2.8298459321072708E-3</v>
      </c>
      <c r="D1285">
        <v>-0.16905819029324082</v>
      </c>
      <c r="F1285">
        <v>99.173878835562547</v>
      </c>
      <c r="G1285">
        <v>6.7703271784904429E-2</v>
      </c>
    </row>
    <row r="1286" spans="1:7">
      <c r="A1286">
        <v>1262</v>
      </c>
      <c r="B1286">
        <v>-9.7219177061039122E-5</v>
      </c>
      <c r="C1286">
        <v>2.7665551797305368E-3</v>
      </c>
      <c r="D1286">
        <v>0.16527712930412169</v>
      </c>
      <c r="F1286">
        <v>99.252557041699447</v>
      </c>
      <c r="G1286">
        <v>6.9131832797427517E-2</v>
      </c>
    </row>
    <row r="1287" spans="1:7">
      <c r="A1287">
        <v>1263</v>
      </c>
      <c r="B1287">
        <v>1.6564639038941346E-2</v>
      </c>
      <c r="C1287">
        <v>-5.4310358000750937E-3</v>
      </c>
      <c r="D1287">
        <v>-0.32445620920951745</v>
      </c>
      <c r="F1287">
        <v>99.331235247836347</v>
      </c>
      <c r="G1287">
        <v>7.4065309985802186E-2</v>
      </c>
    </row>
    <row r="1288" spans="1:7">
      <c r="A1288">
        <v>1264</v>
      </c>
      <c r="B1288">
        <v>-3.0824791253271171E-5</v>
      </c>
      <c r="C1288">
        <v>-9.8029755455064519E-4</v>
      </c>
      <c r="D1288">
        <v>-5.856408246148271E-2</v>
      </c>
      <c r="F1288">
        <v>99.409913453973246</v>
      </c>
      <c r="G1288">
        <v>8.0398517145505277E-2</v>
      </c>
    </row>
    <row r="1289" spans="1:7">
      <c r="A1289">
        <v>1265</v>
      </c>
      <c r="B1289">
        <v>-5.8624309216519311E-3</v>
      </c>
      <c r="C1289">
        <v>-2.0712372227954322E-2</v>
      </c>
      <c r="D1289">
        <v>-1.2373804968705284</v>
      </c>
      <c r="F1289">
        <v>99.488591660110146</v>
      </c>
      <c r="G1289">
        <v>8.0717488789237679E-2</v>
      </c>
    </row>
    <row r="1290" spans="1:7">
      <c r="A1290">
        <v>1266</v>
      </c>
      <c r="B1290">
        <v>-2.6948107384821662E-4</v>
      </c>
      <c r="C1290">
        <v>-1.2044193585905532E-2</v>
      </c>
      <c r="D1290">
        <v>-0.71953372021861128</v>
      </c>
      <c r="F1290">
        <v>99.567269866247045</v>
      </c>
      <c r="G1290">
        <v>8.3271650629163529E-2</v>
      </c>
    </row>
    <row r="1291" spans="1:7">
      <c r="A1291">
        <v>1267</v>
      </c>
      <c r="B1291">
        <v>6.6165453380216625E-3</v>
      </c>
      <c r="C1291">
        <v>-2.2560422889042107E-2</v>
      </c>
      <c r="D1291">
        <v>-1.3477851294298266</v>
      </c>
      <c r="F1291">
        <v>99.645948072383959</v>
      </c>
      <c r="G1291">
        <v>8.3837704550549175E-2</v>
      </c>
    </row>
    <row r="1292" spans="1:7">
      <c r="A1292">
        <v>1268</v>
      </c>
      <c r="B1292">
        <v>9.6971996197046662E-3</v>
      </c>
      <c r="C1292">
        <v>1.4135643997664038E-2</v>
      </c>
      <c r="D1292">
        <v>0.84447932863081621</v>
      </c>
      <c r="F1292">
        <v>99.724626278520859</v>
      </c>
      <c r="G1292">
        <v>0.1106168446026099</v>
      </c>
    </row>
    <row r="1293" spans="1:7">
      <c r="A1293">
        <v>1269</v>
      </c>
      <c r="B1293">
        <v>2.7530678614933971E-3</v>
      </c>
      <c r="C1293">
        <v>2.4754479941257269E-2</v>
      </c>
      <c r="D1293">
        <v>1.4788605743645291</v>
      </c>
      <c r="F1293">
        <v>99.803304484657758</v>
      </c>
      <c r="G1293">
        <v>0.11326562019082798</v>
      </c>
    </row>
    <row r="1294" spans="1:7">
      <c r="A1294">
        <v>1270</v>
      </c>
      <c r="B1294">
        <v>6.7280871468283314E-3</v>
      </c>
      <c r="C1294">
        <v>2.0494517953102798E-2</v>
      </c>
      <c r="D1294">
        <v>1.2243656365786046</v>
      </c>
      <c r="F1294">
        <v>99.881982690794658</v>
      </c>
      <c r="G1294">
        <v>0.13461538461538458</v>
      </c>
    </row>
    <row r="1295" spans="1:7" ht="15.75" thickBot="1">
      <c r="A1295" s="576">
        <v>1271</v>
      </c>
      <c r="B1295" s="576">
        <v>3.3926496655702541E-2</v>
      </c>
      <c r="C1295" s="576">
        <v>9.5830322907196966E-3</v>
      </c>
      <c r="D1295" s="576">
        <v>0.57250116630354753</v>
      </c>
      <c r="F1295" s="576">
        <v>99.960660896931557</v>
      </c>
      <c r="G1295" s="576">
        <v>0.14230769230769225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E572A-CF4F-46EC-ABF5-8994AB89E08D}">
  <sheetPr>
    <tabColor theme="6" tint="0.79998168889431442"/>
  </sheetPr>
  <dimension ref="B6:AX1524"/>
  <sheetViews>
    <sheetView topLeftCell="Z1" zoomScale="60" zoomScaleNormal="60" workbookViewId="0">
      <selection activeCell="S11" sqref="S11"/>
    </sheetView>
  </sheetViews>
  <sheetFormatPr defaultColWidth="9.140625" defaultRowHeight="18.75"/>
  <cols>
    <col min="1" max="1" width="9.140625" style="137"/>
    <col min="2" max="2" width="14.85546875" style="142" bestFit="1" customWidth="1"/>
    <col min="3" max="3" width="8.7109375" style="137" customWidth="1"/>
    <col min="4" max="4" width="13.140625" style="143" customWidth="1"/>
    <col min="5" max="7" width="10.7109375" style="143" customWidth="1"/>
    <col min="8" max="8" width="15.7109375" style="143" customWidth="1"/>
    <col min="9" max="9" width="8.7109375" style="137" customWidth="1"/>
    <col min="10" max="10" width="8.7109375" style="143" customWidth="1"/>
    <col min="11" max="12" width="11.85546875" style="143" customWidth="1"/>
    <col min="13" max="13" width="12.140625" style="137" bestFit="1" customWidth="1"/>
    <col min="14" max="14" width="17.140625" style="143" bestFit="1" customWidth="1"/>
    <col min="15" max="15" width="11.28515625" style="137" bestFit="1" customWidth="1"/>
    <col min="16" max="16" width="17.140625" style="143" bestFit="1" customWidth="1"/>
    <col min="17" max="17" width="8.7109375" style="143" customWidth="1"/>
    <col min="18" max="18" width="8.7109375" style="137" customWidth="1"/>
    <col min="19" max="19" width="8.7109375" style="143" customWidth="1"/>
    <col min="20" max="21" width="8.7109375" style="137" customWidth="1"/>
    <col min="22" max="22" width="8.7109375" style="143" customWidth="1"/>
    <col min="23" max="23" width="9.28515625" style="137" bestFit="1" customWidth="1"/>
    <col min="24" max="25" width="9.140625" style="137"/>
    <col min="26" max="26" width="29.85546875" style="137" bestFit="1" customWidth="1"/>
    <col min="27" max="27" width="23.7109375" style="137" customWidth="1"/>
    <col min="28" max="28" width="19.28515625" style="137" bestFit="1" customWidth="1"/>
    <col min="29" max="29" width="9.42578125" style="137" bestFit="1" customWidth="1"/>
    <col min="30" max="30" width="12" style="137" customWidth="1"/>
    <col min="31" max="31" width="17.7109375" style="137" customWidth="1"/>
    <col min="32" max="32" width="13.5703125" style="137" bestFit="1" customWidth="1"/>
    <col min="33" max="35" width="9.28515625" style="137" bestFit="1" customWidth="1"/>
    <col min="36" max="41" width="9.140625" style="137"/>
    <col min="42" max="50" width="18" style="137" customWidth="1"/>
    <col min="51" max="16384" width="9.140625" style="137"/>
  </cols>
  <sheetData>
    <row r="6" spans="2:28">
      <c r="D6" s="137"/>
      <c r="AA6" s="148">
        <f>(1+AA11)^252 -1</f>
        <v>5.2749126247150446E-2</v>
      </c>
    </row>
    <row r="9" spans="2:28">
      <c r="B9" s="622" t="s">
        <v>119</v>
      </c>
      <c r="C9" s="624"/>
      <c r="D9" s="625"/>
      <c r="E9" s="626"/>
      <c r="F9" s="144"/>
      <c r="G9" s="144"/>
      <c r="H9" s="622" t="s">
        <v>119</v>
      </c>
      <c r="I9" s="628"/>
      <c r="J9" s="628"/>
      <c r="K9" s="628"/>
      <c r="L9" s="144"/>
      <c r="M9" s="628" t="s">
        <v>120</v>
      </c>
      <c r="N9" s="628"/>
      <c r="O9" s="628" t="s">
        <v>121</v>
      </c>
      <c r="P9" s="628"/>
      <c r="Q9" s="144"/>
      <c r="R9" s="628" t="s">
        <v>122</v>
      </c>
      <c r="S9" s="628"/>
      <c r="T9" s="628"/>
      <c r="U9" s="628" t="s">
        <v>123</v>
      </c>
      <c r="V9" s="628"/>
      <c r="W9" s="628"/>
    </row>
    <row r="10" spans="2:28" ht="21">
      <c r="B10" s="623"/>
      <c r="C10" s="147" t="s">
        <v>124</v>
      </c>
      <c r="D10" s="147" t="s">
        <v>125</v>
      </c>
      <c r="E10" s="147" t="s">
        <v>126</v>
      </c>
      <c r="F10" s="137"/>
      <c r="G10" s="137"/>
      <c r="H10" s="623"/>
      <c r="I10" s="147" t="s">
        <v>124</v>
      </c>
      <c r="J10" s="147" t="s">
        <v>125</v>
      </c>
      <c r="K10" s="147" t="s">
        <v>126</v>
      </c>
      <c r="L10" s="137"/>
      <c r="M10" s="147" t="s">
        <v>124</v>
      </c>
      <c r="N10" s="147" t="s">
        <v>127</v>
      </c>
      <c r="O10" s="147" t="s">
        <v>124</v>
      </c>
      <c r="P10" s="147" t="s">
        <v>127</v>
      </c>
      <c r="Q10" s="137"/>
      <c r="R10" s="147" t="s">
        <v>124</v>
      </c>
      <c r="S10" s="147" t="s">
        <v>125</v>
      </c>
      <c r="T10" s="147" t="s">
        <v>126</v>
      </c>
      <c r="U10" s="147" t="s">
        <v>124</v>
      </c>
      <c r="V10" s="147" t="s">
        <v>125</v>
      </c>
      <c r="W10" s="147" t="s">
        <v>126</v>
      </c>
      <c r="Z10" s="179"/>
      <c r="AA10" s="180" t="s">
        <v>128</v>
      </c>
      <c r="AB10" s="180" t="s">
        <v>129</v>
      </c>
    </row>
    <row r="11" spans="2:28" ht="21">
      <c r="B11" s="149">
        <v>45632</v>
      </c>
      <c r="C11" s="150">
        <v>236.2</v>
      </c>
      <c r="D11" s="151">
        <f t="shared" ref="D11:D74" si="0">C11/C12-1</f>
        <v>4.93114171479343E-2</v>
      </c>
      <c r="E11" s="152">
        <f t="shared" ref="E11:E74" si="1">LN(1+D11)</f>
        <v>4.8134155850575421E-2</v>
      </c>
      <c r="F11" s="145"/>
      <c r="G11" s="145"/>
      <c r="H11" s="149">
        <v>45632</v>
      </c>
      <c r="I11" s="150">
        <v>50.36</v>
      </c>
      <c r="J11" s="151">
        <f t="shared" ref="J11:J74" si="2">I11/I12-1</f>
        <v>5.33361221501778E-2</v>
      </c>
      <c r="K11" s="152">
        <f t="shared" ref="K11:K74" si="3">LN(1+J11)</f>
        <v>5.1962386538134432E-2</v>
      </c>
      <c r="L11" s="145"/>
      <c r="M11" s="164">
        <v>2.8650000000000002E-2</v>
      </c>
      <c r="N11" s="165">
        <f>AVERAGE(M11:M1520)</f>
        <v>1.2634629139072866E-2</v>
      </c>
      <c r="O11" s="170">
        <v>3.1910000000000001E-2</v>
      </c>
      <c r="P11" s="165">
        <f>AVERAGE(O11:O1524)</f>
        <v>2.4869788639365908E-2</v>
      </c>
      <c r="Q11" s="146"/>
      <c r="R11" s="170">
        <v>7426.88</v>
      </c>
      <c r="S11" s="151">
        <f>R11/R12-1</f>
        <v>1.314227874072027E-2</v>
      </c>
      <c r="T11" s="152">
        <f t="shared" ref="T11:T74" si="4">LN(1+S11)</f>
        <v>1.3056668257590926E-2</v>
      </c>
      <c r="U11" s="170">
        <v>34749.5</v>
      </c>
      <c r="V11" s="151">
        <f t="shared" ref="V11:V74" si="5">U11/U12-1</f>
        <v>3.5585688095862711E-3</v>
      </c>
      <c r="W11" s="152">
        <f t="shared" ref="W11:W74" si="6">LN(1+V11)</f>
        <v>3.5522520848309076E-3</v>
      </c>
      <c r="X11" s="330"/>
      <c r="Z11" s="180" t="s">
        <v>130</v>
      </c>
      <c r="AA11" s="181">
        <f>AVERAGE(D251:D1522)</f>
        <v>2.0400873587191209E-4</v>
      </c>
      <c r="AB11" s="181">
        <f>AVERAGE(J251:J1522)</f>
        <v>7.4896534939621789E-4</v>
      </c>
    </row>
    <row r="12" spans="2:28" ht="21">
      <c r="B12" s="153">
        <v>45631</v>
      </c>
      <c r="C12" s="137">
        <v>225.1</v>
      </c>
      <c r="D12" s="154">
        <f t="shared" si="0"/>
        <v>0</v>
      </c>
      <c r="E12" s="155">
        <f t="shared" si="1"/>
        <v>0</v>
      </c>
      <c r="F12" s="145"/>
      <c r="G12" s="145"/>
      <c r="H12" s="153">
        <v>45631</v>
      </c>
      <c r="I12" s="137">
        <v>47.81</v>
      </c>
      <c r="J12" s="154">
        <f t="shared" si="2"/>
        <v>7.5869336143308264E-3</v>
      </c>
      <c r="K12" s="155">
        <f t="shared" si="3"/>
        <v>7.5582975820750811E-3</v>
      </c>
      <c r="L12" s="145"/>
      <c r="M12" s="166">
        <v>2.8929999999999997E-2</v>
      </c>
      <c r="N12" s="161"/>
      <c r="O12" s="167">
        <v>3.2010000000000004E-2</v>
      </c>
      <c r="P12" s="161"/>
      <c r="Q12" s="146"/>
      <c r="R12" s="167">
        <v>7330.54</v>
      </c>
      <c r="S12" s="154">
        <f t="shared" ref="S12:S74" si="7">R12/R13-1</f>
        <v>3.7325694756329408E-3</v>
      </c>
      <c r="T12" s="155">
        <f t="shared" si="4"/>
        <v>3.7256207239523237E-3</v>
      </c>
      <c r="U12" s="167">
        <v>34626.28</v>
      </c>
      <c r="V12" s="154">
        <f t="shared" si="5"/>
        <v>1.5912787001256534E-2</v>
      </c>
      <c r="W12" s="155">
        <f t="shared" si="6"/>
        <v>1.5787505906171395E-2</v>
      </c>
      <c r="Z12" s="180" t="s">
        <v>131</v>
      </c>
      <c r="AA12" s="181">
        <f>((1+AA11)^240)-1</f>
        <v>5.0175300341621432E-2</v>
      </c>
      <c r="AB12" s="181">
        <f>((1+AB11)^240)-1</f>
        <v>0.19683958519437739</v>
      </c>
    </row>
    <row r="13" spans="2:28" ht="21">
      <c r="B13" s="153">
        <v>45630</v>
      </c>
      <c r="C13" s="137">
        <v>225.1</v>
      </c>
      <c r="D13" s="154">
        <f t="shared" si="0"/>
        <v>1.487826871054998E-2</v>
      </c>
      <c r="E13" s="155">
        <f t="shared" si="1"/>
        <v>1.4768672996419834E-2</v>
      </c>
      <c r="F13" s="145"/>
      <c r="G13" s="145"/>
      <c r="H13" s="153">
        <v>45630</v>
      </c>
      <c r="I13" s="137">
        <v>47.45</v>
      </c>
      <c r="J13" s="154">
        <f t="shared" si="2"/>
        <v>2.218871176217152E-2</v>
      </c>
      <c r="K13" s="155">
        <f t="shared" si="3"/>
        <v>2.1946124209645933E-2</v>
      </c>
      <c r="L13" s="145"/>
      <c r="M13" s="167">
        <v>2.896E-2</v>
      </c>
      <c r="N13" s="161"/>
      <c r="O13" s="167">
        <v>3.2120000000000003E-2</v>
      </c>
      <c r="P13" s="161"/>
      <c r="Q13" s="146"/>
      <c r="R13" s="167">
        <v>7303.28</v>
      </c>
      <c r="S13" s="154">
        <f t="shared" si="7"/>
        <v>6.596447896882518E-3</v>
      </c>
      <c r="T13" s="155">
        <f t="shared" si="4"/>
        <v>6.5747865409442928E-3</v>
      </c>
      <c r="U13" s="167">
        <v>34083.910000000003</v>
      </c>
      <c r="V13" s="154">
        <f t="shared" si="5"/>
        <v>7.5251246403271743E-3</v>
      </c>
      <c r="W13" s="155">
        <f t="shared" si="6"/>
        <v>7.4969521360291969E-3</v>
      </c>
      <c r="Z13" s="180" t="s">
        <v>132</v>
      </c>
      <c r="AA13" s="182">
        <f>_xlfn.STDEV.P(D251:D1522)</f>
        <v>2.0579986170641922E-2</v>
      </c>
      <c r="AB13" s="182">
        <f>_xlfn.STDEV.P(J251:J1522)</f>
        <v>2.1970532390463943E-2</v>
      </c>
    </row>
    <row r="14" spans="2:28" ht="21">
      <c r="B14" s="153">
        <v>45629</v>
      </c>
      <c r="C14" s="137">
        <v>221.8</v>
      </c>
      <c r="D14" s="154">
        <f t="shared" si="0"/>
        <v>-4.9349484073575312E-3</v>
      </c>
      <c r="E14" s="155">
        <f t="shared" si="1"/>
        <v>-4.9471654755564838E-3</v>
      </c>
      <c r="F14" s="145"/>
      <c r="G14" s="145"/>
      <c r="H14" s="153">
        <v>45629</v>
      </c>
      <c r="I14" s="137">
        <v>46.42</v>
      </c>
      <c r="J14" s="154">
        <f t="shared" si="2"/>
        <v>-3.8626609442059534E-3</v>
      </c>
      <c r="K14" s="155">
        <f t="shared" si="3"/>
        <v>-3.8701402853091541E-3</v>
      </c>
      <c r="L14" s="145"/>
      <c r="M14" s="167">
        <v>2.895E-2</v>
      </c>
      <c r="N14" s="161"/>
      <c r="O14" s="167">
        <v>3.2379999999999999E-2</v>
      </c>
      <c r="P14" s="161"/>
      <c r="Q14" s="146"/>
      <c r="R14" s="167">
        <v>7255.42</v>
      </c>
      <c r="S14" s="154">
        <f t="shared" si="7"/>
        <v>2.5604921451065632E-3</v>
      </c>
      <c r="T14" s="155">
        <f t="shared" si="4"/>
        <v>2.5572196700015498E-3</v>
      </c>
      <c r="U14" s="167">
        <v>33829.339999999997</v>
      </c>
      <c r="V14" s="154">
        <f t="shared" si="5"/>
        <v>1.0338626838498177E-2</v>
      </c>
      <c r="W14" s="155">
        <f t="shared" si="6"/>
        <v>1.0285548758890215E-2</v>
      </c>
      <c r="Z14" s="180" t="s">
        <v>133</v>
      </c>
      <c r="AA14" s="182">
        <f>AA13*SQRT(240)</f>
        <v>0.31882377481630048</v>
      </c>
      <c r="AB14" s="182">
        <f>AB13*SQRT(240)</f>
        <v>0.34036602422230994</v>
      </c>
    </row>
    <row r="15" spans="2:28" ht="21">
      <c r="B15" s="153">
        <v>45628</v>
      </c>
      <c r="C15" s="137">
        <v>222.9</v>
      </c>
      <c r="D15" s="154">
        <f t="shared" si="0"/>
        <v>1.1802088061733995E-2</v>
      </c>
      <c r="E15" s="155">
        <f t="shared" si="1"/>
        <v>1.1732986583525729E-2</v>
      </c>
      <c r="F15" s="145"/>
      <c r="G15" s="145"/>
      <c r="H15" s="153">
        <v>45628</v>
      </c>
      <c r="I15" s="137">
        <v>46.6</v>
      </c>
      <c r="J15" s="154">
        <f t="shared" si="2"/>
        <v>5.3937432578208266E-3</v>
      </c>
      <c r="K15" s="155">
        <f t="shared" si="3"/>
        <v>5.3792491197359304E-3</v>
      </c>
      <c r="L15" s="145"/>
      <c r="M15" s="168">
        <v>2.9149999999999999E-2</v>
      </c>
      <c r="N15" s="161"/>
      <c r="O15" s="167">
        <v>3.2579999999999998E-2</v>
      </c>
      <c r="P15" s="161"/>
      <c r="Q15" s="146"/>
      <c r="R15" s="167">
        <v>7236.89</v>
      </c>
      <c r="S15" s="154">
        <f t="shared" si="7"/>
        <v>2.460225207356892E-4</v>
      </c>
      <c r="T15" s="155">
        <f t="shared" si="4"/>
        <v>2.459922621580939E-4</v>
      </c>
      <c r="U15" s="167">
        <v>33483.17</v>
      </c>
      <c r="V15" s="154">
        <f t="shared" si="5"/>
        <v>2.0532965270230186E-3</v>
      </c>
      <c r="W15" s="155">
        <f t="shared" si="6"/>
        <v>2.0511913948569205E-3</v>
      </c>
      <c r="Z15" s="180" t="s">
        <v>134</v>
      </c>
      <c r="AA15" s="181">
        <f>MAX(D251:D1522)</f>
        <v>9.4536689876807856E-2</v>
      </c>
      <c r="AB15" s="181">
        <f>MAX(J251:J1522)</f>
        <v>0.14230769230769225</v>
      </c>
    </row>
    <row r="16" spans="2:28" ht="21">
      <c r="B16" s="153">
        <v>45625</v>
      </c>
      <c r="C16" s="137">
        <v>220.3</v>
      </c>
      <c r="D16" s="154">
        <f t="shared" si="0"/>
        <v>1.8190086402911643E-3</v>
      </c>
      <c r="E16" s="155">
        <f t="shared" si="1"/>
        <v>1.8173562475820625E-3</v>
      </c>
      <c r="F16" s="145"/>
      <c r="G16" s="145"/>
      <c r="H16" s="153">
        <v>45625</v>
      </c>
      <c r="I16" s="137">
        <v>46.35</v>
      </c>
      <c r="J16" s="154">
        <f t="shared" si="2"/>
        <v>-7.7071290944122905E-3</v>
      </c>
      <c r="K16" s="155">
        <f t="shared" si="3"/>
        <v>-7.7369825021524515E-3</v>
      </c>
      <c r="L16" s="145"/>
      <c r="M16" s="167">
        <v>2.8919999999999998E-2</v>
      </c>
      <c r="N16" s="161"/>
      <c r="O16" s="167">
        <v>3.2719999999999999E-2</v>
      </c>
      <c r="P16" s="161"/>
      <c r="Q16" s="146"/>
      <c r="R16" s="167">
        <v>7235.11</v>
      </c>
      <c r="S16" s="154">
        <f t="shared" si="7"/>
        <v>7.7807570428665151E-3</v>
      </c>
      <c r="T16" s="155">
        <f t="shared" si="4"/>
        <v>7.7506430583192242E-3</v>
      </c>
      <c r="U16" s="167">
        <v>33414.559999999998</v>
      </c>
      <c r="V16" s="154">
        <f t="shared" si="5"/>
        <v>4.6430967046731109E-3</v>
      </c>
      <c r="W16" s="155">
        <f t="shared" si="6"/>
        <v>4.6323507812379653E-3</v>
      </c>
      <c r="Z16" s="180" t="s">
        <v>135</v>
      </c>
      <c r="AA16" s="181">
        <f>MIN(D251:D1522)</f>
        <v>-0.12480109115708116</v>
      </c>
      <c r="AB16" s="181">
        <f>MIN(J251:J1522)</f>
        <v>-0.11444141689373299</v>
      </c>
    </row>
    <row r="17" spans="2:28" ht="21">
      <c r="B17" s="153">
        <v>45624</v>
      </c>
      <c r="C17" s="137">
        <v>219.9</v>
      </c>
      <c r="D17" s="154">
        <f t="shared" si="0"/>
        <v>-7.6714801444043301E-3</v>
      </c>
      <c r="E17" s="155">
        <f t="shared" si="1"/>
        <v>-7.7010573124132427E-3</v>
      </c>
      <c r="F17" s="145"/>
      <c r="G17" s="145"/>
      <c r="H17" s="153">
        <v>45624</v>
      </c>
      <c r="I17" s="137">
        <v>46.71</v>
      </c>
      <c r="J17" s="154">
        <f t="shared" si="2"/>
        <v>-5.7471264367815467E-3</v>
      </c>
      <c r="K17" s="155">
        <f t="shared" si="3"/>
        <v>-5.7637047167500184E-3</v>
      </c>
      <c r="L17" s="145"/>
      <c r="M17" s="167">
        <v>2.946E-2</v>
      </c>
      <c r="N17" s="161"/>
      <c r="O17" s="167">
        <v>3.3419999999999998E-2</v>
      </c>
      <c r="P17" s="161"/>
      <c r="Q17" s="146"/>
      <c r="R17" s="167">
        <v>7179.25</v>
      </c>
      <c r="S17" s="154">
        <f t="shared" si="7"/>
        <v>5.0706772896096375E-3</v>
      </c>
      <c r="T17" s="155">
        <f t="shared" si="4"/>
        <v>5.0578646996088071E-3</v>
      </c>
      <c r="U17" s="167">
        <v>33260.129999999997</v>
      </c>
      <c r="V17" s="154">
        <f t="shared" si="5"/>
        <v>5.1499378054573608E-3</v>
      </c>
      <c r="W17" s="155">
        <f t="shared" si="6"/>
        <v>5.1367222292686039E-3</v>
      </c>
      <c r="Z17" s="180" t="s">
        <v>136</v>
      </c>
      <c r="AA17" s="179">
        <f>(AA12-N11)/AA14</f>
        <v>0.11774740206930524</v>
      </c>
      <c r="AB17" s="179">
        <f>(AB12-P11)/AB14</f>
        <v>0.50524959695357108</v>
      </c>
    </row>
    <row r="18" spans="2:28" ht="21">
      <c r="B18" s="153">
        <v>45623</v>
      </c>
      <c r="C18" s="137">
        <v>221.6</v>
      </c>
      <c r="D18" s="154">
        <f t="shared" si="0"/>
        <v>-1.5548645046645881E-2</v>
      </c>
      <c r="E18" s="155">
        <f t="shared" si="1"/>
        <v>-1.5670793039557759E-2</v>
      </c>
      <c r="F18" s="145"/>
      <c r="G18" s="145"/>
      <c r="H18" s="153">
        <v>45623</v>
      </c>
      <c r="I18" s="137">
        <v>46.98</v>
      </c>
      <c r="J18" s="154">
        <f t="shared" si="2"/>
        <v>-6.9752694990489195E-3</v>
      </c>
      <c r="K18" s="155">
        <f t="shared" si="3"/>
        <v>-6.9997104122900659E-3</v>
      </c>
      <c r="L18" s="145"/>
      <c r="M18" s="167">
        <v>3.0139999999999997E-2</v>
      </c>
      <c r="N18" s="161"/>
      <c r="O18" s="167">
        <v>3.4020000000000002E-2</v>
      </c>
      <c r="P18" s="161"/>
      <c r="Q18" s="146"/>
      <c r="R18" s="167">
        <v>7143.03</v>
      </c>
      <c r="S18" s="154">
        <f t="shared" si="7"/>
        <v>-7.155456035226937E-3</v>
      </c>
      <c r="T18" s="155">
        <f t="shared" si="4"/>
        <v>-7.1811790910085776E-3</v>
      </c>
      <c r="U18" s="167">
        <v>33089.72</v>
      </c>
      <c r="V18" s="154">
        <f t="shared" si="5"/>
        <v>-2.3492777900386841E-3</v>
      </c>
      <c r="W18" s="155">
        <f t="shared" si="6"/>
        <v>-2.3520416727066964E-3</v>
      </c>
      <c r="Z18" s="180" t="s">
        <v>137</v>
      </c>
      <c r="AA18" s="627">
        <f>_xlfn.COVARIANCE.P(D251:D1522,J251:J1522)</f>
        <v>3.0058720447705492E-4</v>
      </c>
      <c r="AB18" s="627"/>
    </row>
    <row r="19" spans="2:28" ht="21">
      <c r="B19" s="153">
        <v>45622</v>
      </c>
      <c r="C19" s="137">
        <v>225.1</v>
      </c>
      <c r="D19" s="154">
        <f t="shared" si="0"/>
        <v>1.7171260732037785E-2</v>
      </c>
      <c r="E19" s="155">
        <f t="shared" si="1"/>
        <v>1.7025500855682416E-2</v>
      </c>
      <c r="F19" s="145"/>
      <c r="G19" s="145"/>
      <c r="H19" s="153">
        <v>45622</v>
      </c>
      <c r="I19" s="137">
        <v>47.31</v>
      </c>
      <c r="J19" s="154">
        <f t="shared" si="2"/>
        <v>-2.1132713440397133E-4</v>
      </c>
      <c r="K19" s="155">
        <f t="shared" si="3"/>
        <v>-2.11349467129235E-4</v>
      </c>
      <c r="L19" s="145"/>
      <c r="M19" s="167">
        <v>3.031E-2</v>
      </c>
      <c r="N19" s="161"/>
      <c r="O19" s="167">
        <v>3.458E-2</v>
      </c>
      <c r="P19" s="161"/>
      <c r="Q19" s="146"/>
      <c r="R19" s="167">
        <v>7194.51</v>
      </c>
      <c r="S19" s="154">
        <f t="shared" si="7"/>
        <v>-8.6751994841177682E-3</v>
      </c>
      <c r="T19" s="155">
        <f t="shared" si="4"/>
        <v>-8.7130480822385555E-3</v>
      </c>
      <c r="U19" s="167">
        <v>33167.64</v>
      </c>
      <c r="V19" s="154">
        <f t="shared" si="5"/>
        <v>-7.7803691068371039E-3</v>
      </c>
      <c r="W19" s="155">
        <f t="shared" si="6"/>
        <v>-7.8107940930511547E-3</v>
      </c>
      <c r="Z19" s="180" t="s">
        <v>138</v>
      </c>
      <c r="AA19" s="627">
        <f>CORREL(D251:D1522,J251:J1522)</f>
        <v>0.6647905387033477</v>
      </c>
      <c r="AB19" s="627"/>
    </row>
    <row r="20" spans="2:28" ht="21">
      <c r="B20" s="153">
        <v>45621</v>
      </c>
      <c r="C20" s="137">
        <v>221.3</v>
      </c>
      <c r="D20" s="154">
        <f t="shared" si="0"/>
        <v>4.8815165876777256E-2</v>
      </c>
      <c r="E20" s="155">
        <f t="shared" si="1"/>
        <v>4.7661113580937484E-2</v>
      </c>
      <c r="F20" s="145"/>
      <c r="G20" s="145"/>
      <c r="H20" s="153">
        <v>45621</v>
      </c>
      <c r="I20" s="137">
        <v>47.32</v>
      </c>
      <c r="J20" s="154">
        <f t="shared" si="2"/>
        <v>1.8729817007534955E-2</v>
      </c>
      <c r="K20" s="155">
        <f t="shared" si="3"/>
        <v>1.8556573850338477E-2</v>
      </c>
      <c r="L20" s="145"/>
      <c r="M20" s="167">
        <v>3.023E-2</v>
      </c>
      <c r="N20" s="161"/>
      <c r="O20" s="167">
        <v>3.4759999999999999E-2</v>
      </c>
      <c r="P20" s="161"/>
      <c r="Q20" s="146"/>
      <c r="R20" s="167">
        <v>7257.47</v>
      </c>
      <c r="S20" s="154">
        <f t="shared" si="7"/>
        <v>3.3907603159755162E-4</v>
      </c>
      <c r="T20" s="155">
        <f t="shared" si="4"/>
        <v>3.3901855831145844E-4</v>
      </c>
      <c r="U20" s="167">
        <v>33427.72</v>
      </c>
      <c r="V20" s="154">
        <f t="shared" si="5"/>
        <v>-2.0035927932758879E-3</v>
      </c>
      <c r="W20" s="155">
        <f t="shared" si="6"/>
        <v>-2.0056026704154814E-3</v>
      </c>
      <c r="Z20" s="180" t="s">
        <v>139</v>
      </c>
      <c r="AA20" s="179">
        <f>SLOPE(D251:D1522,S251:S1522)</f>
        <v>1.157413753208651</v>
      </c>
      <c r="AB20" s="179">
        <f>SLOPE(J251:J1522,V251:V1522)</f>
        <v>1.0003310534396137</v>
      </c>
    </row>
    <row r="21" spans="2:28" ht="21">
      <c r="B21" s="153">
        <v>45618</v>
      </c>
      <c r="C21" s="137">
        <v>211</v>
      </c>
      <c r="D21" s="154">
        <f t="shared" si="0"/>
        <v>1.9323671497584627E-2</v>
      </c>
      <c r="E21" s="155">
        <f t="shared" si="1"/>
        <v>1.9139340210697506E-2</v>
      </c>
      <c r="F21" s="145"/>
      <c r="G21" s="145"/>
      <c r="H21" s="153">
        <v>45618</v>
      </c>
      <c r="I21" s="137">
        <v>46.45</v>
      </c>
      <c r="J21" s="154">
        <f t="shared" si="2"/>
        <v>-2.1482277121374072E-3</v>
      </c>
      <c r="K21" s="155">
        <f t="shared" si="3"/>
        <v>-2.1505384632284734E-3</v>
      </c>
      <c r="L21" s="145"/>
      <c r="M21" s="167">
        <v>3.0459999999999997E-2</v>
      </c>
      <c r="N21" s="161"/>
      <c r="O21" s="167">
        <v>3.5029999999999999E-2</v>
      </c>
      <c r="P21" s="161"/>
      <c r="Q21" s="146"/>
      <c r="R21" s="167">
        <v>7255.01</v>
      </c>
      <c r="S21" s="154">
        <f t="shared" si="7"/>
        <v>5.7795855445204047E-3</v>
      </c>
      <c r="T21" s="155">
        <f t="shared" si="4"/>
        <v>5.7629478153258728E-3</v>
      </c>
      <c r="U21" s="167">
        <v>33494.83</v>
      </c>
      <c r="V21" s="154">
        <f t="shared" si="5"/>
        <v>6.0030106658786053E-3</v>
      </c>
      <c r="W21" s="155">
        <f t="shared" si="6"/>
        <v>5.9850643826901972E-3</v>
      </c>
      <c r="Z21" s="180" t="s">
        <v>140</v>
      </c>
      <c r="AA21" s="179">
        <f>2/3*AA20+1/3</f>
        <v>1.1049425021391006</v>
      </c>
      <c r="AB21" s="179">
        <f>2/3*AB20+1/3</f>
        <v>1.0002207022930758</v>
      </c>
    </row>
    <row r="22" spans="2:28" ht="21">
      <c r="B22" s="153">
        <v>45617</v>
      </c>
      <c r="C22" s="137">
        <v>207</v>
      </c>
      <c r="D22" s="154">
        <f t="shared" si="0"/>
        <v>-4.1222788327929583E-2</v>
      </c>
      <c r="E22" s="155">
        <f t="shared" si="1"/>
        <v>-4.2096544255392582E-2</v>
      </c>
      <c r="F22" s="145"/>
      <c r="G22" s="145"/>
      <c r="H22" s="153">
        <v>45617</v>
      </c>
      <c r="I22" s="137">
        <v>46.55</v>
      </c>
      <c r="J22" s="154">
        <f t="shared" si="2"/>
        <v>-1.3771186440678096E-2</v>
      </c>
      <c r="K22" s="155">
        <f t="shared" si="3"/>
        <v>-1.3866888868433749E-2</v>
      </c>
      <c r="L22" s="145"/>
      <c r="M22" s="167">
        <v>3.1009999999999999E-2</v>
      </c>
      <c r="N22" s="161"/>
      <c r="O22" s="167">
        <v>3.5729999999999998E-2</v>
      </c>
      <c r="P22" s="161"/>
      <c r="Q22" s="146"/>
      <c r="R22" s="167">
        <v>7213.32</v>
      </c>
      <c r="S22" s="154">
        <f t="shared" si="7"/>
        <v>2.0657224819231601E-3</v>
      </c>
      <c r="T22" s="155">
        <f t="shared" si="4"/>
        <v>2.0635918109823516E-3</v>
      </c>
      <c r="U22" s="167">
        <v>33294.959999999999</v>
      </c>
      <c r="V22" s="154">
        <f t="shared" si="5"/>
        <v>2.0242147364999408E-3</v>
      </c>
      <c r="W22" s="155">
        <f t="shared" si="6"/>
        <v>2.0221687743627822E-3</v>
      </c>
      <c r="Z22" s="180" t="s">
        <v>141</v>
      </c>
      <c r="AA22" s="183">
        <f>AVERAGE(E11:E1523)</f>
        <v>-3.5376716573486372E-4</v>
      </c>
      <c r="AB22" s="184">
        <f>AVERAGE(K11:K1522)</f>
        <v>3.6137519975905141E-4</v>
      </c>
    </row>
    <row r="23" spans="2:28" ht="21">
      <c r="B23" s="153">
        <v>45616</v>
      </c>
      <c r="C23" s="137">
        <v>215.9</v>
      </c>
      <c r="D23" s="154">
        <f t="shared" si="0"/>
        <v>6.9962686567164312E-3</v>
      </c>
      <c r="E23" s="155">
        <f t="shared" si="1"/>
        <v>6.97190832411476E-3</v>
      </c>
      <c r="F23" s="145"/>
      <c r="G23" s="145"/>
      <c r="H23" s="153">
        <v>45616</v>
      </c>
      <c r="I23" s="137">
        <v>47.2</v>
      </c>
      <c r="J23" s="154">
        <f t="shared" si="2"/>
        <v>-2.5359256128486551E-3</v>
      </c>
      <c r="K23" s="155">
        <f t="shared" si="3"/>
        <v>-2.5391465186762985E-3</v>
      </c>
      <c r="L23" s="145"/>
      <c r="M23" s="167">
        <v>3.0990000000000004E-2</v>
      </c>
      <c r="N23" s="161"/>
      <c r="O23" s="167">
        <v>3.5720000000000002E-2</v>
      </c>
      <c r="P23" s="161"/>
      <c r="Q23" s="146"/>
      <c r="R23" s="167">
        <v>7198.45</v>
      </c>
      <c r="S23" s="154">
        <f t="shared" si="7"/>
        <v>-4.3141843853913286E-3</v>
      </c>
      <c r="T23" s="155">
        <f t="shared" si="4"/>
        <v>-4.3235173312189748E-3</v>
      </c>
      <c r="U23" s="167">
        <v>33227.699999999997</v>
      </c>
      <c r="V23" s="154">
        <f t="shared" si="5"/>
        <v>-2.9116514972515883E-3</v>
      </c>
      <c r="W23" s="155">
        <f t="shared" si="6"/>
        <v>-2.9158986005321597E-3</v>
      </c>
      <c r="Z23" s="136"/>
      <c r="AA23" s="584"/>
      <c r="AB23" s="136"/>
    </row>
    <row r="24" spans="2:28">
      <c r="B24" s="153">
        <v>45615</v>
      </c>
      <c r="C24" s="137">
        <v>214.4</v>
      </c>
      <c r="D24" s="154">
        <f t="shared" si="0"/>
        <v>-2.6781661370857912E-2</v>
      </c>
      <c r="E24" s="155">
        <f t="shared" si="1"/>
        <v>-2.7146824611650508E-2</v>
      </c>
      <c r="F24" s="145"/>
      <c r="G24" s="145"/>
      <c r="H24" s="153">
        <v>45615</v>
      </c>
      <c r="I24" s="137">
        <v>47.32</v>
      </c>
      <c r="J24" s="154">
        <f t="shared" si="2"/>
        <v>-1.5602246723528168E-2</v>
      </c>
      <c r="K24" s="155">
        <f t="shared" si="3"/>
        <v>-1.572524279568328E-2</v>
      </c>
      <c r="L24" s="145"/>
      <c r="M24" s="167">
        <v>3.0790000000000001E-2</v>
      </c>
      <c r="N24" s="161"/>
      <c r="O24" s="167">
        <v>3.5520000000000003E-2</v>
      </c>
      <c r="P24" s="161"/>
      <c r="Q24" s="146"/>
      <c r="R24" s="167">
        <v>7229.64</v>
      </c>
      <c r="S24" s="154">
        <f t="shared" si="7"/>
        <v>-6.6760737157247618E-3</v>
      </c>
      <c r="T24" s="155">
        <f t="shared" si="4"/>
        <v>-6.698458379254613E-3</v>
      </c>
      <c r="U24" s="167">
        <v>33324.730000000003</v>
      </c>
      <c r="V24" s="154">
        <f t="shared" si="5"/>
        <v>-1.2847161434936361E-2</v>
      </c>
      <c r="W24" s="155">
        <f t="shared" si="6"/>
        <v>-1.2930399900596513E-2</v>
      </c>
    </row>
    <row r="25" spans="2:28" ht="21">
      <c r="B25" s="153">
        <v>45614</v>
      </c>
      <c r="C25" s="137">
        <v>220.3</v>
      </c>
      <c r="D25" s="154">
        <f t="shared" si="0"/>
        <v>-1.431767337807599E-2</v>
      </c>
      <c r="E25" s="155">
        <f t="shared" si="1"/>
        <v>-1.442116024532601E-2</v>
      </c>
      <c r="F25" s="145"/>
      <c r="G25" s="145"/>
      <c r="H25" s="153">
        <v>45614</v>
      </c>
      <c r="I25" s="137">
        <v>48.07</v>
      </c>
      <c r="J25" s="154">
        <f t="shared" si="2"/>
        <v>5.0177712732595303E-3</v>
      </c>
      <c r="K25" s="155">
        <f t="shared" si="3"/>
        <v>5.005224213663873E-3</v>
      </c>
      <c r="L25" s="145"/>
      <c r="M25" s="167">
        <v>3.1009999999999999E-2</v>
      </c>
      <c r="N25" s="161"/>
      <c r="O25" s="167">
        <v>3.5699999999999996E-2</v>
      </c>
      <c r="P25" s="161"/>
      <c r="Q25" s="146"/>
      <c r="R25" s="167">
        <v>7278.23</v>
      </c>
      <c r="S25" s="154">
        <f t="shared" si="7"/>
        <v>1.1830038117481845E-3</v>
      </c>
      <c r="T25" s="155">
        <f t="shared" si="4"/>
        <v>1.1823046141201902E-3</v>
      </c>
      <c r="U25" s="167">
        <v>33758.43</v>
      </c>
      <c r="V25" s="154">
        <f t="shared" si="5"/>
        <v>-1.2674387623461625E-2</v>
      </c>
      <c r="W25" s="155">
        <f t="shared" si="6"/>
        <v>-1.2755392863337321E-2</v>
      </c>
      <c r="Z25" s="180" t="s">
        <v>142</v>
      </c>
      <c r="AA25" s="579">
        <f>AVERAGE(S11:S1522)</f>
        <v>3.8067103761613299E-4</v>
      </c>
    </row>
    <row r="26" spans="2:28" ht="21">
      <c r="B26" s="153">
        <v>45611</v>
      </c>
      <c r="C26" s="137">
        <v>223.5</v>
      </c>
      <c r="D26" s="154">
        <f t="shared" si="0"/>
        <v>1.0854816824966029E-2</v>
      </c>
      <c r="E26" s="155">
        <f t="shared" si="1"/>
        <v>1.0796326190222864E-2</v>
      </c>
      <c r="F26" s="145"/>
      <c r="G26" s="145"/>
      <c r="H26" s="153">
        <v>45611</v>
      </c>
      <c r="I26" s="137">
        <v>47.83</v>
      </c>
      <c r="J26" s="154">
        <f t="shared" si="2"/>
        <v>2.5151959756863906E-3</v>
      </c>
      <c r="K26" s="155">
        <f t="shared" si="3"/>
        <v>2.5120381641898356E-3</v>
      </c>
      <c r="L26" s="145"/>
      <c r="M26" s="167">
        <v>3.0830000000000003E-2</v>
      </c>
      <c r="N26" s="161"/>
      <c r="O26" s="167">
        <v>3.5529999999999999E-2</v>
      </c>
      <c r="P26" s="161"/>
      <c r="Q26" s="146"/>
      <c r="R26" s="167">
        <v>7269.63</v>
      </c>
      <c r="S26" s="154">
        <f t="shared" si="7"/>
        <v>-5.7673896988429396E-3</v>
      </c>
      <c r="T26" s="155">
        <f t="shared" si="4"/>
        <v>-5.7840853151768321E-3</v>
      </c>
      <c r="U26" s="167">
        <v>34191.79</v>
      </c>
      <c r="V26" s="154">
        <f t="shared" si="5"/>
        <v>-4.8422267082988135E-3</v>
      </c>
      <c r="W26" s="155">
        <f t="shared" si="6"/>
        <v>-4.8539882715103082E-3</v>
      </c>
      <c r="Z26" s="180" t="s">
        <v>143</v>
      </c>
      <c r="AA26" s="579">
        <f>AVERAGE(V11:V1522)</f>
        <v>5.1575893062044578E-4</v>
      </c>
      <c r="AB26" s="136"/>
    </row>
    <row r="27" spans="2:28">
      <c r="B27" s="153">
        <v>45610</v>
      </c>
      <c r="C27" s="137">
        <v>221.1</v>
      </c>
      <c r="D27" s="154">
        <f t="shared" si="0"/>
        <v>4.2924528301886866E-2</v>
      </c>
      <c r="E27" s="155">
        <f t="shared" si="1"/>
        <v>4.202881319138823E-2</v>
      </c>
      <c r="F27" s="145"/>
      <c r="G27" s="145"/>
      <c r="H27" s="153">
        <v>45610</v>
      </c>
      <c r="I27" s="137">
        <v>47.71</v>
      </c>
      <c r="J27" s="154">
        <f t="shared" si="2"/>
        <v>3.045356371490282E-2</v>
      </c>
      <c r="K27" s="155">
        <f t="shared" si="3"/>
        <v>2.9999058435827262E-2</v>
      </c>
      <c r="L27" s="145"/>
      <c r="M27" s="167">
        <v>3.0800000000000001E-2</v>
      </c>
      <c r="N27" s="161"/>
      <c r="O27" s="167">
        <v>3.5430000000000003E-2</v>
      </c>
      <c r="P27" s="161"/>
      <c r="Q27" s="146"/>
      <c r="R27" s="167">
        <v>7311.8</v>
      </c>
      <c r="S27" s="154">
        <f t="shared" si="7"/>
        <v>1.3159517405841648E-2</v>
      </c>
      <c r="T27" s="155">
        <f t="shared" si="4"/>
        <v>1.307368316144639E-2</v>
      </c>
      <c r="U27" s="167">
        <v>34358.160000000003</v>
      </c>
      <c r="V27" s="154">
        <f t="shared" si="5"/>
        <v>1.9302517657781015E-2</v>
      </c>
      <c r="W27" s="155">
        <f t="shared" si="6"/>
        <v>1.9118587176210948E-2</v>
      </c>
    </row>
    <row r="28" spans="2:28">
      <c r="B28" s="153">
        <v>45609</v>
      </c>
      <c r="C28" s="137">
        <v>212</v>
      </c>
      <c r="D28" s="154">
        <f t="shared" si="0"/>
        <v>9.52380952380949E-3</v>
      </c>
      <c r="E28" s="155">
        <f t="shared" si="1"/>
        <v>9.4787439545437387E-3</v>
      </c>
      <c r="F28" s="145"/>
      <c r="G28" s="145"/>
      <c r="H28" s="153">
        <v>45609</v>
      </c>
      <c r="I28" s="137">
        <v>46.3</v>
      </c>
      <c r="J28" s="154">
        <f t="shared" si="2"/>
        <v>-4.7291487532244991E-3</v>
      </c>
      <c r="K28" s="155">
        <f t="shared" si="3"/>
        <v>-4.7403665582753654E-3</v>
      </c>
      <c r="L28" s="145"/>
      <c r="M28" s="167">
        <v>3.1309999999999998E-2</v>
      </c>
      <c r="N28" s="161"/>
      <c r="O28" s="167">
        <v>3.6200000000000003E-2</v>
      </c>
      <c r="P28" s="161"/>
      <c r="Q28" s="146"/>
      <c r="R28" s="167">
        <v>7216.83</v>
      </c>
      <c r="S28" s="154">
        <f t="shared" si="7"/>
        <v>-1.4044594007455169E-3</v>
      </c>
      <c r="T28" s="155">
        <f t="shared" si="4"/>
        <v>-1.4054465782584399E-3</v>
      </c>
      <c r="U28" s="167">
        <v>33707.519999999997</v>
      </c>
      <c r="V28" s="154">
        <f t="shared" si="5"/>
        <v>2.9868652911255733E-3</v>
      </c>
      <c r="W28" s="155">
        <f t="shared" si="6"/>
        <v>2.9824134714460768E-3</v>
      </c>
    </row>
    <row r="29" spans="2:28">
      <c r="B29" s="153">
        <v>45608</v>
      </c>
      <c r="C29" s="137">
        <v>210</v>
      </c>
      <c r="D29" s="154">
        <f t="shared" si="0"/>
        <v>-5.234657039711188E-2</v>
      </c>
      <c r="E29" s="155">
        <f t="shared" si="1"/>
        <v>-5.3766424155660027E-2</v>
      </c>
      <c r="F29" s="145"/>
      <c r="G29" s="145"/>
      <c r="H29" s="153">
        <v>45608</v>
      </c>
      <c r="I29" s="137">
        <v>46.52</v>
      </c>
      <c r="J29" s="154">
        <f t="shared" si="2"/>
        <v>-3.5054967848993979E-2</v>
      </c>
      <c r="K29" s="155">
        <f t="shared" si="3"/>
        <v>-3.5684140767067225E-2</v>
      </c>
      <c r="L29" s="145"/>
      <c r="M29" s="167">
        <v>3.1349999999999996E-2</v>
      </c>
      <c r="N29" s="161"/>
      <c r="O29" s="167">
        <v>3.6319999999999998E-2</v>
      </c>
      <c r="P29" s="161"/>
      <c r="Q29" s="146"/>
      <c r="R29" s="167">
        <v>7226.98</v>
      </c>
      <c r="S29" s="154">
        <f t="shared" si="7"/>
        <v>-2.6915743892455546E-2</v>
      </c>
      <c r="T29" s="155">
        <f t="shared" si="4"/>
        <v>-2.7284606395605732E-2</v>
      </c>
      <c r="U29" s="167">
        <v>33607.14</v>
      </c>
      <c r="V29" s="154">
        <f t="shared" si="5"/>
        <v>-2.1450432290166854E-2</v>
      </c>
      <c r="W29" s="155">
        <f t="shared" si="6"/>
        <v>-2.1683836597305082E-2</v>
      </c>
    </row>
    <row r="30" spans="2:28">
      <c r="B30" s="153">
        <v>45607</v>
      </c>
      <c r="C30" s="137">
        <v>221.6</v>
      </c>
      <c r="D30" s="154">
        <f t="shared" si="0"/>
        <v>4.9886621315191615E-3</v>
      </c>
      <c r="E30" s="155">
        <f t="shared" si="1"/>
        <v>4.9762599862279485E-3</v>
      </c>
      <c r="F30" s="145"/>
      <c r="G30" s="145"/>
      <c r="H30" s="153">
        <v>45607</v>
      </c>
      <c r="I30" s="137">
        <v>48.21</v>
      </c>
      <c r="J30" s="154">
        <f t="shared" si="2"/>
        <v>-1.1887681902029046E-2</v>
      </c>
      <c r="K30" s="155">
        <f t="shared" si="3"/>
        <v>-1.1958905410214852E-2</v>
      </c>
      <c r="L30" s="145"/>
      <c r="M30" s="167">
        <v>3.0769999999999999E-2</v>
      </c>
      <c r="N30" s="161"/>
      <c r="O30" s="167">
        <v>3.5889999999999998E-2</v>
      </c>
      <c r="P30" s="161"/>
      <c r="Q30" s="146"/>
      <c r="R30" s="167">
        <v>7426.88</v>
      </c>
      <c r="S30" s="154">
        <f t="shared" si="7"/>
        <v>1.2019889162477648E-2</v>
      </c>
      <c r="T30" s="155">
        <f t="shared" si="4"/>
        <v>1.1948223994756159E-2</v>
      </c>
      <c r="U30" s="167">
        <v>34343.83</v>
      </c>
      <c r="V30" s="154">
        <f t="shared" si="5"/>
        <v>1.5591464305379166E-2</v>
      </c>
      <c r="W30" s="155">
        <f t="shared" si="6"/>
        <v>1.5471166229943514E-2</v>
      </c>
    </row>
    <row r="31" spans="2:28">
      <c r="B31" s="153">
        <v>45604</v>
      </c>
      <c r="C31" s="137">
        <v>220.5</v>
      </c>
      <c r="D31" s="154">
        <f t="shared" si="0"/>
        <v>-8.8842975206611552E-2</v>
      </c>
      <c r="E31" s="155">
        <f t="shared" si="1"/>
        <v>-9.3040031269785689E-2</v>
      </c>
      <c r="F31" s="145"/>
      <c r="G31" s="145"/>
      <c r="H31" s="153">
        <v>45604</v>
      </c>
      <c r="I31" s="137">
        <v>48.79</v>
      </c>
      <c r="J31" s="154">
        <f t="shared" si="2"/>
        <v>-3.6912751677852351E-2</v>
      </c>
      <c r="K31" s="155">
        <f t="shared" si="3"/>
        <v>-3.7611270745783347E-2</v>
      </c>
      <c r="L31" s="145"/>
      <c r="M31" s="167">
        <v>3.1210000000000002E-2</v>
      </c>
      <c r="N31" s="161"/>
      <c r="O31" s="167">
        <v>3.6569999999999998E-2</v>
      </c>
      <c r="P31" s="161"/>
      <c r="Q31" s="146"/>
      <c r="R31" s="167">
        <v>7338.67</v>
      </c>
      <c r="S31" s="154">
        <f t="shared" si="7"/>
        <v>-1.1706798103856997E-2</v>
      </c>
      <c r="T31" s="155">
        <f t="shared" si="4"/>
        <v>-1.1775862206937797E-2</v>
      </c>
      <c r="U31" s="167">
        <v>33816.58</v>
      </c>
      <c r="V31" s="154">
        <f t="shared" si="5"/>
        <v>-4.8453219615652854E-3</v>
      </c>
      <c r="W31" s="155">
        <f t="shared" si="6"/>
        <v>-4.8570985904598839E-3</v>
      </c>
    </row>
    <row r="32" spans="2:28">
      <c r="B32" s="153">
        <v>45603</v>
      </c>
      <c r="C32" s="137">
        <v>242</v>
      </c>
      <c r="D32" s="154">
        <f t="shared" si="0"/>
        <v>5.4006968641115094E-2</v>
      </c>
      <c r="E32" s="155">
        <f t="shared" si="1"/>
        <v>5.2599061711275152E-2</v>
      </c>
      <c r="F32" s="145"/>
      <c r="G32" s="145"/>
      <c r="H32" s="153">
        <v>45603</v>
      </c>
      <c r="I32" s="137">
        <v>50.66</v>
      </c>
      <c r="J32" s="154">
        <f t="shared" si="2"/>
        <v>3.4510925056156827E-2</v>
      </c>
      <c r="K32" s="155">
        <f t="shared" si="3"/>
        <v>3.3928778859303156E-2</v>
      </c>
      <c r="L32" s="145"/>
      <c r="M32" s="167">
        <v>3.2050000000000002E-2</v>
      </c>
      <c r="N32" s="161"/>
      <c r="O32" s="167">
        <v>3.7339999999999998E-2</v>
      </c>
      <c r="P32" s="161"/>
      <c r="Q32" s="146"/>
      <c r="R32" s="167">
        <v>7425.6</v>
      </c>
      <c r="S32" s="154">
        <f t="shared" si="7"/>
        <v>7.5974169596493279E-3</v>
      </c>
      <c r="T32" s="155">
        <f t="shared" si="4"/>
        <v>7.5687019357170791E-3</v>
      </c>
      <c r="U32" s="167">
        <v>33981.230000000003</v>
      </c>
      <c r="V32" s="154">
        <f t="shared" si="5"/>
        <v>1.1935515805203689E-3</v>
      </c>
      <c r="W32" s="155">
        <f t="shared" si="6"/>
        <v>1.1928398640899101E-3</v>
      </c>
    </row>
    <row r="33" spans="2:23">
      <c r="B33" s="153">
        <v>45602</v>
      </c>
      <c r="C33" s="137">
        <v>229.6</v>
      </c>
      <c r="D33" s="154">
        <f t="shared" si="0"/>
        <v>4.8140043763675866E-3</v>
      </c>
      <c r="E33" s="155">
        <f t="shared" si="1"/>
        <v>4.8024541111519351E-3</v>
      </c>
      <c r="F33" s="145"/>
      <c r="G33" s="145"/>
      <c r="H33" s="153">
        <v>45602</v>
      </c>
      <c r="I33" s="137">
        <v>48.97</v>
      </c>
      <c r="J33" s="154">
        <f t="shared" si="2"/>
        <v>4.0858018386091821E-4</v>
      </c>
      <c r="K33" s="155">
        <f t="shared" si="3"/>
        <v>4.0849673770645267E-4</v>
      </c>
      <c r="L33" s="145"/>
      <c r="M33" s="167">
        <v>3.1760000000000004E-2</v>
      </c>
      <c r="N33" s="161"/>
      <c r="O33" s="167">
        <v>3.7290000000000004E-2</v>
      </c>
      <c r="P33" s="161"/>
      <c r="Q33" s="146"/>
      <c r="R33" s="167">
        <v>7369.61</v>
      </c>
      <c r="S33" s="154">
        <f t="shared" si="7"/>
        <v>-5.0680761156449705E-3</v>
      </c>
      <c r="T33" s="155">
        <f t="shared" si="4"/>
        <v>-5.0809623708549089E-3</v>
      </c>
      <c r="U33" s="167">
        <v>33940.720000000001</v>
      </c>
      <c r="V33" s="154">
        <f t="shared" si="5"/>
        <v>-1.5413642236640213E-2</v>
      </c>
      <c r="W33" s="155">
        <f t="shared" si="6"/>
        <v>-1.5533667367108402E-2</v>
      </c>
    </row>
    <row r="34" spans="2:23">
      <c r="B34" s="153">
        <v>45601</v>
      </c>
      <c r="C34" s="137">
        <v>228.5</v>
      </c>
      <c r="D34" s="154">
        <f t="shared" si="0"/>
        <v>-2.3921401110636453E-2</v>
      </c>
      <c r="E34" s="155">
        <f t="shared" si="1"/>
        <v>-2.4212164162605663E-2</v>
      </c>
      <c r="F34" s="145"/>
      <c r="G34" s="145"/>
      <c r="H34" s="153">
        <v>45601</v>
      </c>
      <c r="I34" s="137">
        <v>48.95</v>
      </c>
      <c r="J34" s="154">
        <f t="shared" si="2"/>
        <v>-1.7068273092369357E-2</v>
      </c>
      <c r="K34" s="155">
        <f t="shared" si="3"/>
        <v>-1.7215615054087727E-2</v>
      </c>
      <c r="L34" s="145"/>
      <c r="M34" s="167">
        <v>3.159E-2</v>
      </c>
      <c r="N34" s="161"/>
      <c r="O34" s="167">
        <v>3.6680000000000004E-2</v>
      </c>
      <c r="P34" s="161"/>
      <c r="Q34" s="146"/>
      <c r="R34" s="167">
        <v>7407.15</v>
      </c>
      <c r="S34" s="154">
        <f t="shared" si="7"/>
        <v>4.8075683932220503E-3</v>
      </c>
      <c r="T34" s="155">
        <f t="shared" si="4"/>
        <v>4.7960489419073713E-3</v>
      </c>
      <c r="U34" s="167">
        <v>34472.06</v>
      </c>
      <c r="V34" s="154">
        <f t="shared" si="5"/>
        <v>-1.9880876866240627E-3</v>
      </c>
      <c r="W34" s="155">
        <f t="shared" si="6"/>
        <v>-1.9900665561613435E-3</v>
      </c>
    </row>
    <row r="35" spans="2:23">
      <c r="B35" s="153">
        <v>45600</v>
      </c>
      <c r="C35" s="137">
        <v>234.1</v>
      </c>
      <c r="D35" s="154">
        <f t="shared" si="0"/>
        <v>1.9599303135888535E-2</v>
      </c>
      <c r="E35" s="155">
        <f t="shared" si="1"/>
        <v>1.9409710051453762E-2</v>
      </c>
      <c r="F35" s="145"/>
      <c r="G35" s="145"/>
      <c r="H35" s="153">
        <v>45600</v>
      </c>
      <c r="I35" s="137">
        <v>49.8</v>
      </c>
      <c r="J35" s="154">
        <f t="shared" si="2"/>
        <v>-2.0841525756979951E-2</v>
      </c>
      <c r="K35" s="155">
        <f t="shared" si="3"/>
        <v>-2.1061775963366343E-2</v>
      </c>
      <c r="L35" s="145"/>
      <c r="M35" s="167">
        <v>3.1379999999999998E-2</v>
      </c>
      <c r="N35" s="161"/>
      <c r="O35" s="167">
        <v>3.6639999999999999E-2</v>
      </c>
      <c r="P35" s="161"/>
      <c r="Q35" s="146"/>
      <c r="R35" s="167">
        <v>7371.71</v>
      </c>
      <c r="S35" s="154">
        <f t="shared" si="7"/>
        <v>-5.047839754032446E-3</v>
      </c>
      <c r="T35" s="155">
        <f t="shared" si="4"/>
        <v>-5.0606231342384539E-3</v>
      </c>
      <c r="U35" s="167">
        <v>34540.730000000003</v>
      </c>
      <c r="V35" s="154">
        <f t="shared" si="5"/>
        <v>-3.9058523475918872E-3</v>
      </c>
      <c r="W35" s="155">
        <f t="shared" si="6"/>
        <v>-3.9135001093866927E-3</v>
      </c>
    </row>
    <row r="36" spans="2:23">
      <c r="B36" s="153">
        <v>45597</v>
      </c>
      <c r="C36" s="137">
        <v>229.6</v>
      </c>
      <c r="D36" s="154">
        <f t="shared" si="0"/>
        <v>5.6942619360489388E-3</v>
      </c>
      <c r="E36" s="155">
        <f t="shared" si="1"/>
        <v>5.6781109096613906E-3</v>
      </c>
      <c r="F36" s="145"/>
      <c r="G36" s="145"/>
      <c r="H36" s="153">
        <v>45597</v>
      </c>
      <c r="I36" s="137">
        <v>50.86</v>
      </c>
      <c r="J36" s="154">
        <f t="shared" si="2"/>
        <v>-1.5704750687082214E-3</v>
      </c>
      <c r="K36" s="155">
        <f t="shared" si="3"/>
        <v>-1.5717095573373084E-3</v>
      </c>
      <c r="L36" s="145"/>
      <c r="M36" s="167">
        <v>3.1620000000000002E-2</v>
      </c>
      <c r="N36" s="161"/>
      <c r="O36" s="167">
        <v>3.6819999999999999E-2</v>
      </c>
      <c r="P36" s="161"/>
      <c r="Q36" s="146"/>
      <c r="R36" s="167">
        <v>7409.11</v>
      </c>
      <c r="S36" s="154">
        <f t="shared" si="7"/>
        <v>7.9914344447966634E-3</v>
      </c>
      <c r="T36" s="155">
        <f t="shared" si="4"/>
        <v>7.9596720384657975E-3</v>
      </c>
      <c r="U36" s="167">
        <v>34676.17</v>
      </c>
      <c r="V36" s="154">
        <f t="shared" si="5"/>
        <v>1.1520295065172714E-2</v>
      </c>
      <c r="W36" s="155">
        <f t="shared" si="6"/>
        <v>1.1454441749807486E-2</v>
      </c>
    </row>
    <row r="37" spans="2:23">
      <c r="B37" s="153">
        <v>45596</v>
      </c>
      <c r="C37" s="137">
        <v>228.3</v>
      </c>
      <c r="D37" s="154">
        <f t="shared" si="0"/>
        <v>-4.3610989969472547E-3</v>
      </c>
      <c r="E37" s="155">
        <f t="shared" si="1"/>
        <v>-4.3706363281089365E-3</v>
      </c>
      <c r="F37" s="145"/>
      <c r="G37" s="145"/>
      <c r="H37" s="153">
        <v>45596</v>
      </c>
      <c r="I37" s="137">
        <v>50.94</v>
      </c>
      <c r="J37" s="154">
        <f t="shared" si="2"/>
        <v>-1.355538342370266E-2</v>
      </c>
      <c r="K37" s="155">
        <f t="shared" si="3"/>
        <v>-1.3648096427130907E-2</v>
      </c>
      <c r="L37" s="145"/>
      <c r="M37" s="167">
        <v>3.1359999999999999E-2</v>
      </c>
      <c r="N37" s="161"/>
      <c r="O37" s="167">
        <v>3.662E-2</v>
      </c>
      <c r="P37" s="161"/>
      <c r="Q37" s="146"/>
      <c r="R37" s="167">
        <v>7350.37</v>
      </c>
      <c r="S37" s="154">
        <f t="shared" si="7"/>
        <v>-1.0498952662498784E-2</v>
      </c>
      <c r="T37" s="155">
        <f t="shared" si="4"/>
        <v>-1.0554455488837565E-2</v>
      </c>
      <c r="U37" s="167">
        <v>34281.24</v>
      </c>
      <c r="V37" s="154">
        <f t="shared" si="5"/>
        <v>-6.4186281073654872E-3</v>
      </c>
      <c r="W37" s="155">
        <f t="shared" si="6"/>
        <v>-6.4393160738450712E-3</v>
      </c>
    </row>
    <row r="38" spans="2:23">
      <c r="B38" s="153">
        <v>45595</v>
      </c>
      <c r="C38" s="137">
        <v>229.3</v>
      </c>
      <c r="D38" s="154">
        <f t="shared" si="0"/>
        <v>-3.208104685521318E-2</v>
      </c>
      <c r="E38" s="155">
        <f t="shared" si="1"/>
        <v>-3.2606921300881032E-2</v>
      </c>
      <c r="F38" s="145"/>
      <c r="G38" s="145"/>
      <c r="H38" s="153">
        <v>45595</v>
      </c>
      <c r="I38" s="137">
        <v>51.64</v>
      </c>
      <c r="J38" s="154">
        <f t="shared" si="2"/>
        <v>-2.5660377358490583E-2</v>
      </c>
      <c r="K38" s="155">
        <f t="shared" si="3"/>
        <v>-2.5995347573680102E-2</v>
      </c>
      <c r="L38" s="145"/>
      <c r="M38" s="167">
        <v>3.1150000000000001E-2</v>
      </c>
      <c r="N38" s="161"/>
      <c r="O38" s="167">
        <v>3.6249999999999998E-2</v>
      </c>
      <c r="P38" s="161"/>
      <c r="Q38" s="146"/>
      <c r="R38" s="167">
        <v>7428.36</v>
      </c>
      <c r="S38" s="154">
        <f t="shared" si="7"/>
        <v>-1.1017013464055259E-2</v>
      </c>
      <c r="T38" s="155">
        <f t="shared" si="4"/>
        <v>-1.1078150201078772E-2</v>
      </c>
      <c r="U38" s="167">
        <v>34502.699999999997</v>
      </c>
      <c r="V38" s="154">
        <f t="shared" si="5"/>
        <v>-1.2108313703505069E-2</v>
      </c>
      <c r="W38" s="155">
        <f t="shared" si="6"/>
        <v>-1.2182216498554983E-2</v>
      </c>
    </row>
    <row r="39" spans="2:23">
      <c r="B39" s="153">
        <v>45594</v>
      </c>
      <c r="C39" s="137">
        <v>236.9</v>
      </c>
      <c r="D39" s="154">
        <f t="shared" si="0"/>
        <v>-1.5378221113881874E-2</v>
      </c>
      <c r="E39" s="155">
        <f t="shared" si="1"/>
        <v>-1.5497692375838635E-2</v>
      </c>
      <c r="F39" s="145"/>
      <c r="G39" s="145"/>
      <c r="H39" s="153">
        <v>45594</v>
      </c>
      <c r="I39" s="137">
        <v>53</v>
      </c>
      <c r="J39" s="154">
        <f t="shared" si="2"/>
        <v>-1.851851851851849E-2</v>
      </c>
      <c r="K39" s="155">
        <f t="shared" si="3"/>
        <v>-1.8692133012152522E-2</v>
      </c>
      <c r="L39" s="145"/>
      <c r="M39" s="167">
        <v>3.0790000000000001E-2</v>
      </c>
      <c r="N39" s="161"/>
      <c r="O39" s="167">
        <v>3.5619999999999999E-2</v>
      </c>
      <c r="P39" s="161"/>
      <c r="Q39" s="146"/>
      <c r="R39" s="167">
        <v>7511.11</v>
      </c>
      <c r="S39" s="154">
        <f t="shared" si="7"/>
        <v>-6.0646240409477636E-3</v>
      </c>
      <c r="T39" s="155">
        <f t="shared" si="4"/>
        <v>-6.0830885647748679E-3</v>
      </c>
      <c r="U39" s="167">
        <v>34925.589999999997</v>
      </c>
      <c r="V39" s="154">
        <f t="shared" si="5"/>
        <v>-2.5944956140603326E-3</v>
      </c>
      <c r="W39" s="155">
        <f t="shared" si="6"/>
        <v>-2.5978671506932845E-3</v>
      </c>
    </row>
    <row r="40" spans="2:23">
      <c r="B40" s="153">
        <v>45593</v>
      </c>
      <c r="C40" s="137">
        <v>240.6</v>
      </c>
      <c r="D40" s="154">
        <f t="shared" si="0"/>
        <v>2.2524436889077792E-2</v>
      </c>
      <c r="E40" s="155">
        <f t="shared" si="1"/>
        <v>2.2274507807261722E-2</v>
      </c>
      <c r="F40" s="145"/>
      <c r="G40" s="145"/>
      <c r="H40" s="153">
        <v>45593</v>
      </c>
      <c r="I40" s="137">
        <v>54</v>
      </c>
      <c r="J40" s="154">
        <f t="shared" si="2"/>
        <v>-1.1098779134295356E-3</v>
      </c>
      <c r="K40" s="155">
        <f t="shared" si="3"/>
        <v>-1.1104942840271764E-3</v>
      </c>
      <c r="L40" s="145"/>
      <c r="M40" s="167">
        <v>3.0130000000000001E-2</v>
      </c>
      <c r="N40" s="161"/>
      <c r="O40" s="167">
        <v>3.4959999999999998E-2</v>
      </c>
      <c r="P40" s="161"/>
      <c r="Q40" s="146"/>
      <c r="R40" s="167">
        <v>7556.94</v>
      </c>
      <c r="S40" s="154">
        <f t="shared" si="7"/>
        <v>7.9225986123447889E-3</v>
      </c>
      <c r="T40" s="155">
        <f t="shared" si="4"/>
        <v>7.8913796099694903E-3</v>
      </c>
      <c r="U40" s="167">
        <v>35016.44</v>
      </c>
      <c r="V40" s="154">
        <f t="shared" si="5"/>
        <v>6.9110682336432916E-3</v>
      </c>
      <c r="W40" s="155">
        <f t="shared" si="6"/>
        <v>6.8872962651949816E-3</v>
      </c>
    </row>
    <row r="41" spans="2:23">
      <c r="B41" s="153">
        <v>45590</v>
      </c>
      <c r="C41" s="137">
        <v>235.3</v>
      </c>
      <c r="D41" s="154">
        <f t="shared" si="0"/>
        <v>-8.4925690021231404E-4</v>
      </c>
      <c r="E41" s="155">
        <f t="shared" si="1"/>
        <v>-8.4961772315564029E-4</v>
      </c>
      <c r="F41" s="145"/>
      <c r="G41" s="145"/>
      <c r="H41" s="153">
        <v>45590</v>
      </c>
      <c r="I41" s="137">
        <v>54.06</v>
      </c>
      <c r="J41" s="154">
        <f t="shared" si="2"/>
        <v>-6.6152149944873617E-3</v>
      </c>
      <c r="K41" s="155">
        <f t="shared" si="3"/>
        <v>-6.6371925067987298E-3</v>
      </c>
      <c r="L41" s="145"/>
      <c r="M41" s="167">
        <v>3.041E-2</v>
      </c>
      <c r="N41" s="161"/>
      <c r="O41" s="167">
        <v>3.5110000000000002E-2</v>
      </c>
      <c r="P41" s="161"/>
      <c r="Q41" s="146"/>
      <c r="R41" s="167">
        <v>7497.54</v>
      </c>
      <c r="S41" s="154">
        <f t="shared" si="7"/>
        <v>-7.6499877386948523E-4</v>
      </c>
      <c r="T41" s="155">
        <f t="shared" si="4"/>
        <v>-7.6529153474882755E-4</v>
      </c>
      <c r="U41" s="167">
        <v>34776.1</v>
      </c>
      <c r="V41" s="154">
        <f t="shared" si="5"/>
        <v>2.2274539098026125E-3</v>
      </c>
      <c r="W41" s="155">
        <f t="shared" si="6"/>
        <v>2.2249768120744967E-3</v>
      </c>
    </row>
    <row r="42" spans="2:23">
      <c r="B42" s="153">
        <v>45589</v>
      </c>
      <c r="C42" s="137">
        <v>235.5</v>
      </c>
      <c r="D42" s="154">
        <f t="shared" si="0"/>
        <v>1.421188630490966E-2</v>
      </c>
      <c r="E42" s="155">
        <f t="shared" si="1"/>
        <v>1.4111844192681414E-2</v>
      </c>
      <c r="F42" s="145"/>
      <c r="G42" s="145"/>
      <c r="H42" s="153">
        <v>45589</v>
      </c>
      <c r="I42" s="137">
        <v>54.42</v>
      </c>
      <c r="J42" s="154">
        <f t="shared" si="2"/>
        <v>1.1524163568773282E-2</v>
      </c>
      <c r="K42" s="155">
        <f t="shared" si="3"/>
        <v>1.1458266187361552E-2</v>
      </c>
      <c r="L42" s="145"/>
      <c r="M42" s="167">
        <v>2.9870000000000001E-2</v>
      </c>
      <c r="N42" s="161"/>
      <c r="O42" s="167">
        <v>3.4700000000000002E-2</v>
      </c>
      <c r="P42" s="161"/>
      <c r="Q42" s="146"/>
      <c r="R42" s="167">
        <v>7503.28</v>
      </c>
      <c r="S42" s="154">
        <f t="shared" si="7"/>
        <v>7.7359326066894774E-4</v>
      </c>
      <c r="T42" s="155">
        <f t="shared" si="4"/>
        <v>7.7329419163106063E-4</v>
      </c>
      <c r="U42" s="167">
        <v>34698.81</v>
      </c>
      <c r="V42" s="154">
        <f t="shared" si="5"/>
        <v>4.5536776278609636E-5</v>
      </c>
      <c r="W42" s="155">
        <f t="shared" si="6"/>
        <v>4.5535739511086628E-5</v>
      </c>
    </row>
    <row r="43" spans="2:23">
      <c r="B43" s="153">
        <v>45588</v>
      </c>
      <c r="C43" s="137">
        <v>232.2</v>
      </c>
      <c r="D43" s="154">
        <f t="shared" si="0"/>
        <v>-8.5397096498719405E-3</v>
      </c>
      <c r="E43" s="155">
        <f t="shared" si="1"/>
        <v>-8.5763818998258814E-3</v>
      </c>
      <c r="F43" s="145"/>
      <c r="G43" s="145"/>
      <c r="H43" s="153">
        <v>45588</v>
      </c>
      <c r="I43" s="137">
        <v>53.8</v>
      </c>
      <c r="J43" s="154">
        <f t="shared" si="2"/>
        <v>-3.7160906726130261E-4</v>
      </c>
      <c r="K43" s="155">
        <f t="shared" si="3"/>
        <v>-3.7167813102108088E-4</v>
      </c>
      <c r="L43" s="145"/>
      <c r="M43" s="167">
        <v>3.0360000000000002E-2</v>
      </c>
      <c r="N43" s="161"/>
      <c r="O43" s="167">
        <v>3.524E-2</v>
      </c>
      <c r="P43" s="161"/>
      <c r="Q43" s="146"/>
      <c r="R43" s="167">
        <v>7497.48</v>
      </c>
      <c r="S43" s="154">
        <f t="shared" si="7"/>
        <v>-4.9926344706773262E-3</v>
      </c>
      <c r="T43" s="155">
        <f t="shared" si="4"/>
        <v>-5.0051393089101228E-3</v>
      </c>
      <c r="U43" s="167">
        <v>34697.230000000003</v>
      </c>
      <c r="V43" s="154">
        <f t="shared" si="5"/>
        <v>-1.044812043236476E-3</v>
      </c>
      <c r="W43" s="155">
        <f t="shared" si="6"/>
        <v>-1.0453582398209783E-3</v>
      </c>
    </row>
    <row r="44" spans="2:23">
      <c r="B44" s="153">
        <v>45587</v>
      </c>
      <c r="C44" s="137">
        <v>234.2</v>
      </c>
      <c r="D44" s="154">
        <f t="shared" si="0"/>
        <v>3.4275921165380918E-3</v>
      </c>
      <c r="E44" s="155">
        <f t="shared" si="1"/>
        <v>3.4217313111613175E-3</v>
      </c>
      <c r="F44" s="145"/>
      <c r="G44" s="145"/>
      <c r="H44" s="153">
        <v>45587</v>
      </c>
      <c r="I44" s="137">
        <v>53.82</v>
      </c>
      <c r="J44" s="154">
        <f t="shared" si="2"/>
        <v>-8.4745762711864181E-3</v>
      </c>
      <c r="K44" s="155">
        <f t="shared" si="3"/>
        <v>-8.5106896679086191E-3</v>
      </c>
      <c r="L44" s="145"/>
      <c r="M44" s="167">
        <v>3.0529999999999998E-2</v>
      </c>
      <c r="N44" s="161"/>
      <c r="O44" s="167">
        <v>3.5539999999999995E-2</v>
      </c>
      <c r="P44" s="161"/>
      <c r="Q44" s="146"/>
      <c r="R44" s="167">
        <v>7535.1</v>
      </c>
      <c r="S44" s="154">
        <f t="shared" si="7"/>
        <v>-1.4994234517773375E-4</v>
      </c>
      <c r="T44" s="155">
        <f t="shared" si="4"/>
        <v>-1.4995358765500209E-4</v>
      </c>
      <c r="U44" s="167">
        <v>34733.519999999997</v>
      </c>
      <c r="V44" s="154">
        <f t="shared" si="5"/>
        <v>-6.3631513376120052E-3</v>
      </c>
      <c r="W44" s="155">
        <f t="shared" si="6"/>
        <v>-6.3834824777215414E-3</v>
      </c>
    </row>
    <row r="45" spans="2:23">
      <c r="B45" s="153">
        <v>45586</v>
      </c>
      <c r="C45" s="137">
        <v>233.4</v>
      </c>
      <c r="D45" s="154">
        <f t="shared" si="0"/>
        <v>-1.8915510718789386E-2</v>
      </c>
      <c r="E45" s="155">
        <f t="shared" si="1"/>
        <v>-1.9096697456456362E-2</v>
      </c>
      <c r="F45" s="145"/>
      <c r="G45" s="145"/>
      <c r="H45" s="153">
        <v>45586</v>
      </c>
      <c r="I45" s="137">
        <v>54.28</v>
      </c>
      <c r="J45" s="154">
        <f t="shared" si="2"/>
        <v>-1.6666666666666718E-2</v>
      </c>
      <c r="K45" s="155">
        <f t="shared" si="3"/>
        <v>-1.6807118316381289E-2</v>
      </c>
      <c r="L45" s="145"/>
      <c r="M45" s="167">
        <v>3.0130000000000001E-2</v>
      </c>
      <c r="N45" s="161"/>
      <c r="O45" s="167">
        <v>3.5110000000000002E-2</v>
      </c>
      <c r="P45" s="161"/>
      <c r="Q45" s="146"/>
      <c r="R45" s="167">
        <v>7536.23</v>
      </c>
      <c r="S45" s="154">
        <f t="shared" si="7"/>
        <v>-1.0090568169130676E-2</v>
      </c>
      <c r="T45" s="155">
        <f t="shared" si="4"/>
        <v>-1.0141823037448129E-2</v>
      </c>
      <c r="U45" s="167">
        <v>34955.949999999997</v>
      </c>
      <c r="V45" s="154">
        <f t="shared" si="5"/>
        <v>-7.0534077409951657E-3</v>
      </c>
      <c r="W45" s="155">
        <f t="shared" si="6"/>
        <v>-7.078400613997486E-3</v>
      </c>
    </row>
    <row r="46" spans="2:23">
      <c r="B46" s="153">
        <v>45583</v>
      </c>
      <c r="C46" s="137">
        <v>237.9</v>
      </c>
      <c r="D46" s="154">
        <f t="shared" si="0"/>
        <v>3.3898305084745894E-2</v>
      </c>
      <c r="E46" s="155">
        <f t="shared" si="1"/>
        <v>3.3336420267591926E-2</v>
      </c>
      <c r="F46" s="145"/>
      <c r="G46" s="145"/>
      <c r="H46" s="153">
        <v>45583</v>
      </c>
      <c r="I46" s="137">
        <v>55.2</v>
      </c>
      <c r="J46" s="154">
        <f t="shared" si="2"/>
        <v>2.1087680355160954E-2</v>
      </c>
      <c r="K46" s="155">
        <f t="shared" si="3"/>
        <v>2.0868412434748101E-2</v>
      </c>
      <c r="L46" s="145"/>
      <c r="M46" s="167">
        <v>2.8990000000000002E-2</v>
      </c>
      <c r="N46" s="161"/>
      <c r="O46" s="167">
        <v>3.3599999999999998E-2</v>
      </c>
      <c r="P46" s="161"/>
      <c r="Q46" s="146"/>
      <c r="R46" s="167">
        <v>7613.05</v>
      </c>
      <c r="S46" s="154">
        <f t="shared" si="7"/>
        <v>3.8661713958698662E-3</v>
      </c>
      <c r="T46" s="155">
        <f t="shared" si="4"/>
        <v>3.8587169624727303E-3</v>
      </c>
      <c r="U46" s="167">
        <v>35204.26</v>
      </c>
      <c r="V46" s="154">
        <f t="shared" si="5"/>
        <v>4.7242009056833734E-3</v>
      </c>
      <c r="W46" s="155">
        <f t="shared" si="6"/>
        <v>4.7130768895515228E-3</v>
      </c>
    </row>
    <row r="47" spans="2:23">
      <c r="B47" s="153">
        <v>45582</v>
      </c>
      <c r="C47" s="137">
        <v>230.1</v>
      </c>
      <c r="D47" s="154">
        <f t="shared" si="0"/>
        <v>1.4997794441993895E-2</v>
      </c>
      <c r="E47" s="155">
        <f t="shared" si="1"/>
        <v>1.4886439527836953E-2</v>
      </c>
      <c r="F47" s="145"/>
      <c r="G47" s="145"/>
      <c r="H47" s="153">
        <v>45582</v>
      </c>
      <c r="I47" s="137">
        <v>54.06</v>
      </c>
      <c r="J47" s="154">
        <f t="shared" si="2"/>
        <v>2.42516104585071E-2</v>
      </c>
      <c r="K47" s="155">
        <f t="shared" si="3"/>
        <v>2.3962209773123626E-2</v>
      </c>
      <c r="L47" s="145"/>
      <c r="M47" s="167">
        <v>2.9380000000000003E-2</v>
      </c>
      <c r="N47" s="161"/>
      <c r="O47" s="167">
        <v>3.4049999999999997E-2</v>
      </c>
      <c r="P47" s="161"/>
      <c r="Q47" s="146"/>
      <c r="R47" s="167">
        <v>7583.73</v>
      </c>
      <c r="S47" s="154">
        <f t="shared" si="7"/>
        <v>1.2243726641751218E-2</v>
      </c>
      <c r="T47" s="155">
        <f t="shared" si="4"/>
        <v>1.2169378471315728E-2</v>
      </c>
      <c r="U47" s="167">
        <v>35038.730000000003</v>
      </c>
      <c r="V47" s="154">
        <f t="shared" si="5"/>
        <v>1.0927005193306583E-2</v>
      </c>
      <c r="W47" s="155">
        <f t="shared" si="6"/>
        <v>1.0867736831653171E-2</v>
      </c>
    </row>
    <row r="48" spans="2:23">
      <c r="B48" s="153">
        <v>45581</v>
      </c>
      <c r="C48" s="137">
        <v>226.7</v>
      </c>
      <c r="D48" s="154">
        <f t="shared" si="0"/>
        <v>-2.6396832380115587E-3</v>
      </c>
      <c r="E48" s="155">
        <f t="shared" si="1"/>
        <v>-2.6431733450143313E-3</v>
      </c>
      <c r="F48" s="145"/>
      <c r="G48" s="145"/>
      <c r="H48" s="153">
        <v>45581</v>
      </c>
      <c r="I48" s="137">
        <v>52.78</v>
      </c>
      <c r="J48" s="154">
        <f t="shared" si="2"/>
        <v>-9.3843843843843811E-3</v>
      </c>
      <c r="K48" s="155">
        <f t="shared" si="3"/>
        <v>-9.4286951569556837E-3</v>
      </c>
      <c r="L48" s="145"/>
      <c r="M48" s="167">
        <v>2.9180000000000001E-2</v>
      </c>
      <c r="N48" s="161"/>
      <c r="O48" s="167">
        <v>3.4099999999999998E-2</v>
      </c>
      <c r="P48" s="161"/>
      <c r="Q48" s="146"/>
      <c r="R48" s="167">
        <v>7492</v>
      </c>
      <c r="S48" s="154">
        <f t="shared" si="7"/>
        <v>-3.9843285734987299E-3</v>
      </c>
      <c r="T48" s="155">
        <f t="shared" si="4"/>
        <v>-3.9922871573655257E-3</v>
      </c>
      <c r="U48" s="167">
        <v>34660</v>
      </c>
      <c r="V48" s="154">
        <f t="shared" si="5"/>
        <v>2.3584053073519851E-3</v>
      </c>
      <c r="W48" s="155">
        <f t="shared" si="6"/>
        <v>2.3556286343783713E-3</v>
      </c>
    </row>
    <row r="49" spans="2:50">
      <c r="B49" s="153">
        <v>45580</v>
      </c>
      <c r="C49" s="137">
        <v>227.3</v>
      </c>
      <c r="D49" s="154">
        <f t="shared" si="0"/>
        <v>-1.3026487190620939E-2</v>
      </c>
      <c r="E49" s="155">
        <f t="shared" si="1"/>
        <v>-1.3112075968142001E-2</v>
      </c>
      <c r="F49" s="145"/>
      <c r="G49" s="145"/>
      <c r="H49" s="153">
        <v>45580</v>
      </c>
      <c r="I49" s="137">
        <v>53.28</v>
      </c>
      <c r="J49" s="154">
        <f t="shared" si="2"/>
        <v>-2.346041055718473E-2</v>
      </c>
      <c r="K49" s="155">
        <f t="shared" si="3"/>
        <v>-2.3739987303072942E-2</v>
      </c>
      <c r="L49" s="145"/>
      <c r="M49" s="167">
        <v>2.9609999999999997E-2</v>
      </c>
      <c r="N49" s="161"/>
      <c r="O49" s="167">
        <v>3.465E-2</v>
      </c>
      <c r="P49" s="161"/>
      <c r="Q49" s="146"/>
      <c r="R49" s="167">
        <v>7521.97</v>
      </c>
      <c r="S49" s="154">
        <f t="shared" si="7"/>
        <v>-1.0535302273331215E-2</v>
      </c>
      <c r="T49" s="155">
        <f t="shared" si="4"/>
        <v>-1.0591191456528952E-2</v>
      </c>
      <c r="U49" s="167">
        <v>34578.449999999997</v>
      </c>
      <c r="V49" s="154">
        <f t="shared" si="5"/>
        <v>-2.9440132869866797E-3</v>
      </c>
      <c r="W49" s="155">
        <f t="shared" si="6"/>
        <v>-2.9483554183927694E-3</v>
      </c>
    </row>
    <row r="50" spans="2:50">
      <c r="B50" s="153">
        <v>45579</v>
      </c>
      <c r="C50" s="137">
        <v>230.3</v>
      </c>
      <c r="D50" s="154">
        <f t="shared" si="0"/>
        <v>-3.2352941176470584E-2</v>
      </c>
      <c r="E50" s="155">
        <f t="shared" si="1"/>
        <v>-3.2887866844835176E-2</v>
      </c>
      <c r="F50" s="145"/>
      <c r="G50" s="145"/>
      <c r="H50" s="153">
        <v>45579</v>
      </c>
      <c r="I50" s="137">
        <v>54.56</v>
      </c>
      <c r="J50" s="154">
        <f t="shared" si="2"/>
        <v>-7.3260073260073E-4</v>
      </c>
      <c r="K50" s="155">
        <f t="shared" si="3"/>
        <v>-7.3286921565269571E-4</v>
      </c>
      <c r="L50" s="145"/>
      <c r="M50" s="167">
        <v>3.0350000000000002E-2</v>
      </c>
      <c r="N50" s="161"/>
      <c r="O50" s="167">
        <v>3.5479999999999998E-2</v>
      </c>
      <c r="P50" s="161"/>
      <c r="Q50" s="146"/>
      <c r="R50" s="167">
        <v>7602.06</v>
      </c>
      <c r="S50" s="154">
        <f t="shared" si="7"/>
        <v>3.1895422076593238E-3</v>
      </c>
      <c r="T50" s="155">
        <f t="shared" si="4"/>
        <v>3.184466408033014E-3</v>
      </c>
      <c r="U50" s="167">
        <v>34680.550000000003</v>
      </c>
      <c r="V50" s="154">
        <f t="shared" si="5"/>
        <v>1.0858688685237095E-2</v>
      </c>
      <c r="W50" s="155">
        <f t="shared" si="6"/>
        <v>1.0800156466135366E-2</v>
      </c>
    </row>
    <row r="51" spans="2:50">
      <c r="B51" s="153">
        <v>45576</v>
      </c>
      <c r="C51" s="137">
        <v>238</v>
      </c>
      <c r="D51" s="154">
        <f t="shared" si="0"/>
        <v>-4.1999160016792381E-4</v>
      </c>
      <c r="E51" s="155">
        <f t="shared" si="1"/>
        <v>-4.2007982134232912E-4</v>
      </c>
      <c r="F51" s="145"/>
      <c r="G51" s="145"/>
      <c r="H51" s="153">
        <v>45576</v>
      </c>
      <c r="I51" s="137">
        <v>54.6</v>
      </c>
      <c r="J51" s="154">
        <f t="shared" si="2"/>
        <v>-2.9218407596784957E-3</v>
      </c>
      <c r="K51" s="155">
        <f t="shared" si="3"/>
        <v>-2.9261176693886792E-3</v>
      </c>
      <c r="L51" s="145"/>
      <c r="M51" s="167">
        <v>3.0419999999999999E-2</v>
      </c>
      <c r="N51" s="161"/>
      <c r="O51" s="167">
        <v>3.56E-2</v>
      </c>
      <c r="P51" s="161"/>
      <c r="Q51" s="146"/>
      <c r="R51" s="167">
        <v>7577.89</v>
      </c>
      <c r="S51" s="154">
        <f t="shared" si="7"/>
        <v>4.8133085993802283E-3</v>
      </c>
      <c r="T51" s="155">
        <f t="shared" si="4"/>
        <v>4.8017616673511707E-3</v>
      </c>
      <c r="U51" s="167">
        <v>34308.01</v>
      </c>
      <c r="V51" s="154">
        <f t="shared" si="5"/>
        <v>6.7666507617067939E-3</v>
      </c>
      <c r="W51" s="155">
        <f t="shared" si="6"/>
        <v>6.7438597352857633E-3</v>
      </c>
    </row>
    <row r="52" spans="2:50">
      <c r="B52" s="153">
        <v>45575</v>
      </c>
      <c r="C52" s="137">
        <v>238.1</v>
      </c>
      <c r="D52" s="154">
        <f t="shared" si="0"/>
        <v>-2.0164609053497928E-2</v>
      </c>
      <c r="E52" s="155">
        <f t="shared" si="1"/>
        <v>-2.0370689847731344E-2</v>
      </c>
      <c r="F52" s="145"/>
      <c r="G52" s="145"/>
      <c r="H52" s="153">
        <v>45575</v>
      </c>
      <c r="I52" s="137">
        <v>54.76</v>
      </c>
      <c r="J52" s="154">
        <f t="shared" si="2"/>
        <v>2.1961932650071958E-3</v>
      </c>
      <c r="K52" s="155">
        <f t="shared" si="3"/>
        <v>2.1937851577133916E-3</v>
      </c>
      <c r="L52" s="145"/>
      <c r="M52" s="167">
        <v>3.023E-2</v>
      </c>
      <c r="N52" s="161"/>
      <c r="O52" s="167">
        <v>3.533E-2</v>
      </c>
      <c r="P52" s="161"/>
      <c r="Q52" s="146"/>
      <c r="R52" s="167">
        <v>7541.59</v>
      </c>
      <c r="S52" s="154">
        <f t="shared" si="7"/>
        <v>-2.4470608154135709E-3</v>
      </c>
      <c r="T52" s="155">
        <f t="shared" si="4"/>
        <v>-2.4500597621330451E-3</v>
      </c>
      <c r="U52" s="167">
        <v>34077.42</v>
      </c>
      <c r="V52" s="154">
        <f t="shared" si="5"/>
        <v>4.2551460921702589E-3</v>
      </c>
      <c r="W52" s="155">
        <f t="shared" si="6"/>
        <v>4.2461185579617299E-3</v>
      </c>
    </row>
    <row r="53" spans="2:50">
      <c r="B53" s="153">
        <v>45574</v>
      </c>
      <c r="C53" s="137">
        <v>243</v>
      </c>
      <c r="D53" s="154">
        <f t="shared" si="0"/>
        <v>2.1437578814627933E-2</v>
      </c>
      <c r="E53" s="155">
        <f t="shared" si="1"/>
        <v>2.1211026031636406E-2</v>
      </c>
      <c r="F53" s="145"/>
      <c r="G53" s="145"/>
      <c r="H53" s="153">
        <v>45574</v>
      </c>
      <c r="I53" s="137">
        <v>54.64</v>
      </c>
      <c r="J53" s="154">
        <f t="shared" si="2"/>
        <v>9.235315847802017E-3</v>
      </c>
      <c r="K53" s="155">
        <f t="shared" si="3"/>
        <v>9.1929310763795204E-3</v>
      </c>
      <c r="L53" s="145"/>
      <c r="M53" s="167">
        <v>3.0280000000000001E-2</v>
      </c>
      <c r="N53" s="161"/>
      <c r="O53" s="167">
        <v>3.56E-2</v>
      </c>
      <c r="P53" s="161"/>
      <c r="Q53" s="146"/>
      <c r="R53" s="167">
        <v>7560.09</v>
      </c>
      <c r="S53" s="154">
        <f t="shared" si="7"/>
        <v>5.1546802954800519E-3</v>
      </c>
      <c r="T53" s="155">
        <f t="shared" si="4"/>
        <v>5.141440409767219E-3</v>
      </c>
      <c r="U53" s="167">
        <v>33933.03</v>
      </c>
      <c r="V53" s="154">
        <f t="shared" si="5"/>
        <v>5.9029640806427253E-3</v>
      </c>
      <c r="W53" s="155">
        <f t="shared" si="6"/>
        <v>5.8856098489553886E-3</v>
      </c>
    </row>
    <row r="54" spans="2:50">
      <c r="B54" s="153">
        <v>45573</v>
      </c>
      <c r="C54" s="137">
        <v>237.9</v>
      </c>
      <c r="D54" s="154">
        <f t="shared" si="0"/>
        <v>-4.2270531400966149E-2</v>
      </c>
      <c r="E54" s="155">
        <f t="shared" si="1"/>
        <v>-4.3189932750411671E-2</v>
      </c>
      <c r="F54" s="145"/>
      <c r="G54" s="145"/>
      <c r="H54" s="153">
        <v>45573</v>
      </c>
      <c r="I54" s="137">
        <v>54.14</v>
      </c>
      <c r="J54" s="154">
        <f t="shared" si="2"/>
        <v>-1.3843351548269545E-2</v>
      </c>
      <c r="K54" s="155">
        <f t="shared" si="3"/>
        <v>-1.3940064329329786E-2</v>
      </c>
      <c r="L54" s="145"/>
      <c r="M54" s="167">
        <v>3.0159999999999999E-2</v>
      </c>
      <c r="N54" s="161"/>
      <c r="O54" s="167">
        <v>3.5539999999999995E-2</v>
      </c>
      <c r="P54" s="161"/>
      <c r="Q54" s="146"/>
      <c r="R54" s="167">
        <v>7521.32</v>
      </c>
      <c r="S54" s="154">
        <f t="shared" si="7"/>
        <v>-7.2201498940077657E-3</v>
      </c>
      <c r="T54" s="155">
        <f t="shared" si="4"/>
        <v>-7.2463413230972867E-3</v>
      </c>
      <c r="U54" s="167">
        <v>33733.9</v>
      </c>
      <c r="V54" s="154">
        <f t="shared" si="5"/>
        <v>-2.3841828894805017E-3</v>
      </c>
      <c r="W54" s="155">
        <f t="shared" si="6"/>
        <v>-2.3870295790916407E-3</v>
      </c>
    </row>
    <row r="55" spans="2:50">
      <c r="B55" s="153">
        <v>45572</v>
      </c>
      <c r="C55" s="137">
        <v>248.4</v>
      </c>
      <c r="D55" s="154">
        <f t="shared" si="0"/>
        <v>-1.607717041800627E-3</v>
      </c>
      <c r="E55" s="155">
        <f t="shared" si="1"/>
        <v>-1.6090108057006626E-3</v>
      </c>
      <c r="F55" s="145"/>
      <c r="G55" s="145"/>
      <c r="H55" s="153">
        <v>45572</v>
      </c>
      <c r="I55" s="137">
        <v>54.9</v>
      </c>
      <c r="J55" s="154">
        <f t="shared" si="2"/>
        <v>2.0446096654275214E-2</v>
      </c>
      <c r="K55" s="155">
        <f t="shared" si="3"/>
        <v>2.0239881347746336E-2</v>
      </c>
      <c r="L55" s="145"/>
      <c r="M55" s="167">
        <v>3.0210000000000001E-2</v>
      </c>
      <c r="N55" s="161"/>
      <c r="O55" s="167">
        <v>3.5680000000000003E-2</v>
      </c>
      <c r="P55" s="161"/>
      <c r="Q55" s="146"/>
      <c r="R55" s="167">
        <v>7576.02</v>
      </c>
      <c r="S55" s="154">
        <f t="shared" si="7"/>
        <v>4.5959879915560276E-3</v>
      </c>
      <c r="T55" s="155">
        <f t="shared" si="4"/>
        <v>4.58545868812219E-3</v>
      </c>
      <c r="U55" s="167">
        <v>33814.519999999997</v>
      </c>
      <c r="V55" s="154">
        <f t="shared" si="5"/>
        <v>6.5606719271109615E-3</v>
      </c>
      <c r="W55" s="155">
        <f t="shared" si="6"/>
        <v>6.5392443873557539E-3</v>
      </c>
    </row>
    <row r="56" spans="2:50">
      <c r="B56" s="153">
        <v>45569</v>
      </c>
      <c r="C56" s="137">
        <v>248.8</v>
      </c>
      <c r="D56" s="154">
        <f t="shared" si="0"/>
        <v>-4.4017607042816653E-3</v>
      </c>
      <c r="E56" s="155">
        <f t="shared" si="1"/>
        <v>-4.4114769758822718E-3</v>
      </c>
      <c r="F56" s="145"/>
      <c r="G56" s="145"/>
      <c r="H56" s="153">
        <v>45569</v>
      </c>
      <c r="I56" s="137">
        <v>53.8</v>
      </c>
      <c r="J56" s="154">
        <f t="shared" si="2"/>
        <v>7.1134406589290489E-3</v>
      </c>
      <c r="K56" s="155">
        <f t="shared" si="3"/>
        <v>7.0882594859237322E-3</v>
      </c>
      <c r="L56" s="145"/>
      <c r="M56" s="167">
        <v>2.988E-2</v>
      </c>
      <c r="N56" s="161"/>
      <c r="O56" s="167">
        <v>3.5139999999999998E-2</v>
      </c>
      <c r="P56" s="161"/>
      <c r="Q56" s="146"/>
      <c r="R56" s="167">
        <v>7541.36</v>
      </c>
      <c r="S56" s="154">
        <f t="shared" si="7"/>
        <v>8.5025234762188262E-3</v>
      </c>
      <c r="T56" s="155">
        <f t="shared" si="4"/>
        <v>8.4665806164543507E-3</v>
      </c>
      <c r="U56" s="167">
        <v>33594.120000000003</v>
      </c>
      <c r="V56" s="154">
        <f t="shared" si="5"/>
        <v>1.2785336642746614E-2</v>
      </c>
      <c r="W56" s="155">
        <f t="shared" si="6"/>
        <v>1.2704294264604532E-2</v>
      </c>
    </row>
    <row r="57" spans="2:50">
      <c r="B57" s="153">
        <v>45568</v>
      </c>
      <c r="C57" s="137">
        <v>249.9</v>
      </c>
      <c r="D57" s="154">
        <f t="shared" si="0"/>
        <v>2.3760753789430655E-2</v>
      </c>
      <c r="E57" s="155">
        <f t="shared" si="1"/>
        <v>2.3482860441992406E-2</v>
      </c>
      <c r="F57" s="145"/>
      <c r="G57" s="145"/>
      <c r="H57" s="153">
        <v>45568</v>
      </c>
      <c r="I57" s="137">
        <v>53.42</v>
      </c>
      <c r="J57" s="154">
        <f t="shared" si="2"/>
        <v>-2.6248632883703937E-2</v>
      </c>
      <c r="K57" s="155">
        <f t="shared" si="3"/>
        <v>-2.6599277827642327E-2</v>
      </c>
      <c r="L57" s="145"/>
      <c r="M57" s="167">
        <v>2.9350000000000001E-2</v>
      </c>
      <c r="N57" s="161"/>
      <c r="O57" s="167">
        <v>3.4780000000000005E-2</v>
      </c>
      <c r="P57" s="161"/>
      <c r="Q57" s="146"/>
      <c r="R57" s="167">
        <v>7477.78</v>
      </c>
      <c r="S57" s="154">
        <f t="shared" si="7"/>
        <v>-1.3171734020975046E-2</v>
      </c>
      <c r="T57" s="155">
        <f t="shared" si="4"/>
        <v>-1.3259250656276532E-2</v>
      </c>
      <c r="U57" s="167">
        <v>33170.03</v>
      </c>
      <c r="V57" s="154">
        <f t="shared" si="5"/>
        <v>-1.5003002203991977E-2</v>
      </c>
      <c r="W57" s="155">
        <f t="shared" si="6"/>
        <v>-1.5116685737527592E-2</v>
      </c>
    </row>
    <row r="58" spans="2:50">
      <c r="B58" s="153">
        <v>45567</v>
      </c>
      <c r="C58" s="137">
        <v>244.1</v>
      </c>
      <c r="D58" s="154">
        <f t="shared" si="0"/>
        <v>-1.6122531237404258E-2</v>
      </c>
      <c r="E58" s="155">
        <f t="shared" si="1"/>
        <v>-1.6253913298840923E-2</v>
      </c>
      <c r="F58" s="145"/>
      <c r="G58" s="145"/>
      <c r="H58" s="153">
        <v>45567</v>
      </c>
      <c r="I58" s="137">
        <v>54.86</v>
      </c>
      <c r="J58" s="154">
        <f t="shared" si="2"/>
        <v>-3.9941902687000708E-3</v>
      </c>
      <c r="K58" s="155">
        <f t="shared" si="3"/>
        <v>-4.0021883509969219E-3</v>
      </c>
      <c r="L58" s="145"/>
      <c r="M58" s="167">
        <v>2.8639999999999999E-2</v>
      </c>
      <c r="N58" s="161"/>
      <c r="O58" s="167">
        <v>3.4270000000000002E-2</v>
      </c>
      <c r="P58" s="161"/>
      <c r="Q58" s="146"/>
      <c r="R58" s="167">
        <v>7577.59</v>
      </c>
      <c r="S58" s="154">
        <f t="shared" si="7"/>
        <v>4.6474352626790782E-4</v>
      </c>
      <c r="T58" s="155">
        <f t="shared" si="4"/>
        <v>4.646355664430952E-4</v>
      </c>
      <c r="U58" s="167">
        <v>33675.26</v>
      </c>
      <c r="V58" s="154">
        <f t="shared" si="5"/>
        <v>-2.8373389302326357E-3</v>
      </c>
      <c r="W58" s="155">
        <f t="shared" si="6"/>
        <v>-2.8413718065662605E-3</v>
      </c>
    </row>
    <row r="59" spans="2:50">
      <c r="B59" s="153">
        <v>45566</v>
      </c>
      <c r="C59" s="137">
        <v>248.1</v>
      </c>
      <c r="D59" s="154">
        <f t="shared" si="0"/>
        <v>-2.8962818003913871E-2</v>
      </c>
      <c r="E59" s="155">
        <f t="shared" si="1"/>
        <v>-2.939051894600378E-2</v>
      </c>
      <c r="F59" s="145"/>
      <c r="G59" s="145"/>
      <c r="H59" s="153">
        <v>45566</v>
      </c>
      <c r="I59" s="137">
        <v>55.08</v>
      </c>
      <c r="J59" s="154">
        <f t="shared" si="2"/>
        <v>-3.4023149772009931E-2</v>
      </c>
      <c r="K59" s="155">
        <f t="shared" si="3"/>
        <v>-3.4615409624071954E-2</v>
      </c>
      <c r="L59" s="145"/>
      <c r="M59" s="167">
        <v>2.8210000000000002E-2</v>
      </c>
      <c r="N59" s="161"/>
      <c r="O59" s="167">
        <v>3.3769999999999994E-2</v>
      </c>
      <c r="P59" s="161"/>
      <c r="Q59" s="146"/>
      <c r="R59" s="167">
        <v>7574.07</v>
      </c>
      <c r="S59" s="154">
        <f t="shared" si="7"/>
        <v>-8.0777919654257957E-3</v>
      </c>
      <c r="T59" s="155">
        <f t="shared" si="4"/>
        <v>-8.1105940922055718E-3</v>
      </c>
      <c r="U59" s="167">
        <v>33771.08</v>
      </c>
      <c r="V59" s="154">
        <f t="shared" si="5"/>
        <v>-1.0378822022161893E-2</v>
      </c>
      <c r="W59" s="155">
        <f t="shared" si="6"/>
        <v>-1.0433057589356864E-2</v>
      </c>
    </row>
    <row r="60" spans="2:50">
      <c r="B60" s="153">
        <v>45565</v>
      </c>
      <c r="C60" s="137">
        <v>255.5</v>
      </c>
      <c r="D60" s="154">
        <f t="shared" si="0"/>
        <v>-5.018587360594795E-2</v>
      </c>
      <c r="E60" s="155">
        <f t="shared" si="1"/>
        <v>-5.1488969958079979E-2</v>
      </c>
      <c r="F60" s="145"/>
      <c r="G60" s="145"/>
      <c r="H60" s="153">
        <v>45565</v>
      </c>
      <c r="I60" s="137">
        <v>57.02</v>
      </c>
      <c r="J60" s="154">
        <f t="shared" si="2"/>
        <v>-1.2469691721510245E-2</v>
      </c>
      <c r="K60" s="155">
        <f t="shared" si="3"/>
        <v>-1.2548090750263129E-2</v>
      </c>
      <c r="L60" s="145"/>
      <c r="M60" s="167">
        <v>2.9249999999999998E-2</v>
      </c>
      <c r="N60" s="161"/>
      <c r="O60" s="167">
        <v>3.465E-2</v>
      </c>
      <c r="P60" s="161"/>
      <c r="Q60" s="146"/>
      <c r="R60" s="167">
        <v>7635.75</v>
      </c>
      <c r="S60" s="154">
        <f t="shared" si="7"/>
        <v>-2.0026207071802471E-2</v>
      </c>
      <c r="T60" s="155">
        <f t="shared" si="4"/>
        <v>-2.022944958509322E-2</v>
      </c>
      <c r="U60" s="167">
        <v>34125.26</v>
      </c>
      <c r="V60" s="154">
        <f t="shared" si="5"/>
        <v>-1.7339046401400604E-2</v>
      </c>
      <c r="W60" s="155">
        <f t="shared" si="6"/>
        <v>-1.7491128199236722E-2</v>
      </c>
      <c r="Z60" s="145" t="s">
        <v>144</v>
      </c>
      <c r="AA60" s="145"/>
      <c r="AB60" s="145"/>
      <c r="AC60" s="145"/>
      <c r="AD60" s="145"/>
      <c r="AE60" s="145"/>
      <c r="AF60" s="145"/>
      <c r="AG60" s="145"/>
      <c r="AH60" s="145"/>
      <c r="AP60" s="145" t="s">
        <v>86</v>
      </c>
      <c r="AQ60" s="145"/>
      <c r="AR60" s="145"/>
      <c r="AS60" s="145"/>
      <c r="AT60" s="145"/>
      <c r="AU60" s="145"/>
      <c r="AV60" s="145"/>
      <c r="AW60" s="145"/>
      <c r="AX60" s="145"/>
    </row>
    <row r="61" spans="2:50">
      <c r="B61" s="153">
        <v>45562</v>
      </c>
      <c r="C61" s="137">
        <v>269</v>
      </c>
      <c r="D61" s="154">
        <f t="shared" si="0"/>
        <v>7.2567783094098726E-2</v>
      </c>
      <c r="E61" s="155">
        <f t="shared" si="1"/>
        <v>7.0055570843073331E-2</v>
      </c>
      <c r="F61" s="145"/>
      <c r="G61" s="145"/>
      <c r="H61" s="153">
        <v>45562</v>
      </c>
      <c r="I61" s="137">
        <v>57.74</v>
      </c>
      <c r="J61" s="154">
        <f t="shared" si="2"/>
        <v>0.10910487898578558</v>
      </c>
      <c r="K61" s="155">
        <f t="shared" si="3"/>
        <v>0.10355327466836967</v>
      </c>
      <c r="L61" s="145"/>
      <c r="M61" s="167">
        <v>2.9260000000000001E-2</v>
      </c>
      <c r="N61" s="161"/>
      <c r="O61" s="167">
        <v>3.4569999999999997E-2</v>
      </c>
      <c r="P61" s="161"/>
      <c r="Q61" s="146"/>
      <c r="R61" s="167">
        <v>7791.79</v>
      </c>
      <c r="S61" s="154">
        <f t="shared" si="7"/>
        <v>6.419455211706282E-3</v>
      </c>
      <c r="T61" s="155">
        <f t="shared" si="4"/>
        <v>6.3989382673573774E-3</v>
      </c>
      <c r="U61" s="167">
        <v>34727.4</v>
      </c>
      <c r="V61" s="154">
        <f t="shared" si="5"/>
        <v>9.2434205364009259E-3</v>
      </c>
      <c r="W61" s="155">
        <f t="shared" si="6"/>
        <v>9.2009615683067945E-3</v>
      </c>
      <c r="Z61" s="145"/>
      <c r="AA61" s="145"/>
      <c r="AB61" s="145"/>
      <c r="AC61" s="145"/>
      <c r="AD61" s="145"/>
      <c r="AE61" s="145"/>
      <c r="AF61" s="145"/>
      <c r="AG61" s="145"/>
      <c r="AH61" s="145"/>
      <c r="AP61" s="145"/>
      <c r="AQ61" s="145"/>
      <c r="AR61" s="145"/>
      <c r="AS61" s="145"/>
      <c r="AT61" s="145"/>
      <c r="AU61" s="145"/>
      <c r="AV61" s="145"/>
      <c r="AW61" s="145"/>
      <c r="AX61" s="145"/>
    </row>
    <row r="62" spans="2:50">
      <c r="B62" s="153">
        <v>45561</v>
      </c>
      <c r="C62" s="137">
        <v>250.8</v>
      </c>
      <c r="D62" s="154">
        <f t="shared" si="0"/>
        <v>9.0434782608695752E-2</v>
      </c>
      <c r="E62" s="155">
        <f t="shared" si="1"/>
        <v>8.657649983557035E-2</v>
      </c>
      <c r="F62" s="145"/>
      <c r="G62" s="145"/>
      <c r="H62" s="153">
        <v>45561</v>
      </c>
      <c r="I62" s="137">
        <v>52.06</v>
      </c>
      <c r="J62" s="154">
        <f t="shared" si="2"/>
        <v>6.5711361310132999E-2</v>
      </c>
      <c r="K62" s="155">
        <f t="shared" si="3"/>
        <v>6.3642521077627509E-2</v>
      </c>
      <c r="L62" s="145"/>
      <c r="M62" s="167">
        <v>2.971E-2</v>
      </c>
      <c r="N62" s="161"/>
      <c r="O62" s="167">
        <v>3.4840000000000003E-2</v>
      </c>
      <c r="P62" s="161"/>
      <c r="Q62" s="146"/>
      <c r="R62" s="167">
        <v>7742.09</v>
      </c>
      <c r="S62" s="154">
        <f t="shared" si="7"/>
        <v>2.3325252920447959E-2</v>
      </c>
      <c r="T62" s="155">
        <f t="shared" si="4"/>
        <v>2.3057376730877824E-2</v>
      </c>
      <c r="U62" s="167">
        <v>34409.339999999997</v>
      </c>
      <c r="V62" s="154">
        <f t="shared" si="5"/>
        <v>1.6808242421663344E-2</v>
      </c>
      <c r="W62" s="155">
        <f t="shared" si="6"/>
        <v>1.666854709713558E-2</v>
      </c>
      <c r="Z62" s="564" t="s">
        <v>87</v>
      </c>
      <c r="AA62" s="564"/>
      <c r="AB62" s="145"/>
      <c r="AC62" s="145"/>
      <c r="AD62" s="145"/>
      <c r="AE62" s="145"/>
      <c r="AF62" s="145"/>
      <c r="AG62" s="145"/>
      <c r="AH62" s="145"/>
      <c r="AP62" s="564" t="s">
        <v>87</v>
      </c>
      <c r="AQ62" s="564"/>
      <c r="AR62" s="145"/>
      <c r="AS62" s="145"/>
      <c r="AT62" s="145"/>
      <c r="AU62" s="145"/>
      <c r="AV62" s="145"/>
      <c r="AW62" s="145"/>
      <c r="AX62" s="145"/>
    </row>
    <row r="63" spans="2:50">
      <c r="B63" s="153">
        <v>45560</v>
      </c>
      <c r="C63" s="137">
        <v>230</v>
      </c>
      <c r="D63" s="154">
        <f t="shared" si="0"/>
        <v>2.6155187445509043E-3</v>
      </c>
      <c r="E63" s="155">
        <f t="shared" si="1"/>
        <v>2.6121042279249611E-3</v>
      </c>
      <c r="F63" s="145"/>
      <c r="G63" s="145"/>
      <c r="H63" s="153">
        <v>45560</v>
      </c>
      <c r="I63" s="137">
        <v>48.85</v>
      </c>
      <c r="J63" s="154">
        <f t="shared" si="2"/>
        <v>-6.5080333536708945E-3</v>
      </c>
      <c r="K63" s="155">
        <f t="shared" si="3"/>
        <v>-6.5293029350562181E-3</v>
      </c>
      <c r="L63" s="145"/>
      <c r="M63" s="167">
        <v>2.981E-2</v>
      </c>
      <c r="N63" s="161"/>
      <c r="O63" s="167">
        <v>3.5379999999999995E-2</v>
      </c>
      <c r="P63" s="161"/>
      <c r="Q63" s="146"/>
      <c r="R63" s="167">
        <v>7565.62</v>
      </c>
      <c r="S63" s="154">
        <f t="shared" si="7"/>
        <v>-5.0486519612678027E-3</v>
      </c>
      <c r="T63" s="155">
        <f t="shared" si="4"/>
        <v>-5.0614394624995734E-3</v>
      </c>
      <c r="U63" s="167">
        <v>33840.54</v>
      </c>
      <c r="V63" s="154">
        <f t="shared" si="5"/>
        <v>-1.2018443233811071E-3</v>
      </c>
      <c r="W63" s="155">
        <f t="shared" si="6"/>
        <v>-1.2025671174519348E-3</v>
      </c>
      <c r="Z63" s="145" t="s">
        <v>88</v>
      </c>
      <c r="AA63" s="145">
        <v>0.72837099999999999</v>
      </c>
      <c r="AB63" s="145"/>
      <c r="AC63" s="145"/>
      <c r="AD63" s="145"/>
      <c r="AE63" s="145"/>
      <c r="AF63" s="145"/>
      <c r="AG63" s="145"/>
      <c r="AH63" s="145"/>
      <c r="AP63" s="145" t="s">
        <v>88</v>
      </c>
      <c r="AQ63" s="145">
        <v>0.64680400000000005</v>
      </c>
      <c r="AR63" s="145"/>
      <c r="AS63" s="145"/>
      <c r="AT63" s="145"/>
      <c r="AU63" s="145"/>
      <c r="AV63" s="145"/>
      <c r="AW63" s="145"/>
      <c r="AX63" s="145"/>
    </row>
    <row r="64" spans="2:50">
      <c r="B64" s="153">
        <v>45559</v>
      </c>
      <c r="C64" s="137">
        <v>229.4</v>
      </c>
      <c r="D64" s="154">
        <f t="shared" si="0"/>
        <v>3.6601897876186174E-2</v>
      </c>
      <c r="E64" s="155">
        <f t="shared" si="1"/>
        <v>3.5947957638266345E-2</v>
      </c>
      <c r="F64" s="145"/>
      <c r="G64" s="145"/>
      <c r="H64" s="153">
        <v>45559</v>
      </c>
      <c r="I64" s="137">
        <v>49.17</v>
      </c>
      <c r="J64" s="154">
        <f t="shared" si="2"/>
        <v>1.0896381578947345E-2</v>
      </c>
      <c r="K64" s="155">
        <f t="shared" si="3"/>
        <v>1.0837443765936417E-2</v>
      </c>
      <c r="L64" s="145"/>
      <c r="M64" s="167">
        <v>2.9140000000000003E-2</v>
      </c>
      <c r="N64" s="161"/>
      <c r="O64" s="167">
        <v>3.4799999999999998E-2</v>
      </c>
      <c r="P64" s="161"/>
      <c r="Q64" s="146"/>
      <c r="R64" s="167">
        <v>7604.01</v>
      </c>
      <c r="S64" s="154">
        <f t="shared" si="7"/>
        <v>1.2776901684585118E-2</v>
      </c>
      <c r="T64" s="155">
        <f t="shared" si="4"/>
        <v>1.2695965754127845E-2</v>
      </c>
      <c r="U64" s="167">
        <v>33881.26</v>
      </c>
      <c r="V64" s="154">
        <f t="shared" si="5"/>
        <v>5.981626969281173E-3</v>
      </c>
      <c r="W64" s="155">
        <f t="shared" si="6"/>
        <v>5.9638080607499148E-3</v>
      </c>
      <c r="Z64" s="145" t="s">
        <v>89</v>
      </c>
      <c r="AA64" s="145">
        <v>0.530524</v>
      </c>
      <c r="AB64" s="145"/>
      <c r="AC64" s="145"/>
      <c r="AD64" s="145"/>
      <c r="AE64" s="145"/>
      <c r="AF64" s="145"/>
      <c r="AG64" s="145"/>
      <c r="AH64" s="145"/>
      <c r="AP64" s="145" t="s">
        <v>89</v>
      </c>
      <c r="AQ64" s="145">
        <v>0.41835499999999998</v>
      </c>
      <c r="AR64" s="145"/>
      <c r="AS64" s="145"/>
      <c r="AT64" s="145"/>
      <c r="AU64" s="145"/>
      <c r="AV64" s="145"/>
      <c r="AW64" s="145"/>
      <c r="AX64" s="145"/>
    </row>
    <row r="65" spans="2:50">
      <c r="B65" s="153">
        <v>45558</v>
      </c>
      <c r="C65" s="137">
        <v>221.3</v>
      </c>
      <c r="D65" s="154">
        <f t="shared" si="0"/>
        <v>-1.9929140832595227E-2</v>
      </c>
      <c r="E65" s="155">
        <f t="shared" si="1"/>
        <v>-2.0130404658557678E-2</v>
      </c>
      <c r="F65" s="145"/>
      <c r="G65" s="145"/>
      <c r="H65" s="153">
        <v>45558</v>
      </c>
      <c r="I65" s="137">
        <v>48.64</v>
      </c>
      <c r="J65" s="154">
        <f t="shared" si="2"/>
        <v>1.3333333333333419E-2</v>
      </c>
      <c r="K65" s="155">
        <f t="shared" si="3"/>
        <v>1.3245226750020723E-2</v>
      </c>
      <c r="L65" s="145"/>
      <c r="M65" s="167">
        <v>2.947E-2</v>
      </c>
      <c r="N65" s="161"/>
      <c r="O65" s="167">
        <v>3.5179999999999996E-2</v>
      </c>
      <c r="P65" s="161"/>
      <c r="Q65" s="146"/>
      <c r="R65" s="167">
        <v>7508.08</v>
      </c>
      <c r="S65" s="154">
        <f t="shared" si="7"/>
        <v>1.0426305221418186E-3</v>
      </c>
      <c r="T65" s="155">
        <f t="shared" si="4"/>
        <v>1.042087360450821E-3</v>
      </c>
      <c r="U65" s="167">
        <v>33679.800000000003</v>
      </c>
      <c r="V65" s="154">
        <f t="shared" si="5"/>
        <v>-2.4420765796117072E-3</v>
      </c>
      <c r="W65" s="155">
        <f t="shared" si="6"/>
        <v>-2.4450633121659831E-3</v>
      </c>
      <c r="Z65" s="145" t="s">
        <v>90</v>
      </c>
      <c r="AA65" s="145">
        <v>0.53015400000000001</v>
      </c>
      <c r="AB65" s="145"/>
      <c r="AC65" s="145"/>
      <c r="AD65" s="145"/>
      <c r="AE65" s="145"/>
      <c r="AF65" s="145"/>
      <c r="AG65" s="145"/>
      <c r="AH65" s="145"/>
      <c r="AP65" s="145" t="s">
        <v>90</v>
      </c>
      <c r="AQ65" s="145">
        <v>0.41789599999999999</v>
      </c>
      <c r="AR65" s="145"/>
      <c r="AS65" s="145"/>
      <c r="AT65" s="145"/>
      <c r="AU65" s="145"/>
      <c r="AV65" s="145"/>
      <c r="AW65" s="145"/>
      <c r="AX65" s="145"/>
    </row>
    <row r="66" spans="2:50">
      <c r="B66" s="153">
        <v>45555</v>
      </c>
      <c r="C66" s="137">
        <v>225.8</v>
      </c>
      <c r="D66" s="154">
        <f t="shared" si="0"/>
        <v>-2.8399311531841609E-2</v>
      </c>
      <c r="E66" s="155">
        <f t="shared" si="1"/>
        <v>-2.8810373262194475E-2</v>
      </c>
      <c r="F66" s="145"/>
      <c r="G66" s="145"/>
      <c r="H66" s="153">
        <v>45555</v>
      </c>
      <c r="I66" s="137">
        <v>48</v>
      </c>
      <c r="J66" s="154">
        <f t="shared" si="2"/>
        <v>-5.1758198340576822E-2</v>
      </c>
      <c r="K66" s="155">
        <f t="shared" si="3"/>
        <v>-5.3145744209087041E-2</v>
      </c>
      <c r="L66" s="145"/>
      <c r="M66" s="167">
        <v>2.964E-2</v>
      </c>
      <c r="N66" s="161"/>
      <c r="O66" s="167">
        <v>3.56E-2</v>
      </c>
      <c r="P66" s="161"/>
      <c r="Q66" s="146"/>
      <c r="R66" s="167">
        <v>7500.26</v>
      </c>
      <c r="S66" s="154">
        <f t="shared" si="7"/>
        <v>-1.512065666851814E-2</v>
      </c>
      <c r="T66" s="155">
        <f t="shared" si="4"/>
        <v>-1.5236139392774524E-2</v>
      </c>
      <c r="U66" s="167">
        <v>33762.25</v>
      </c>
      <c r="V66" s="154">
        <f t="shared" si="5"/>
        <v>-8.3011062462879925E-3</v>
      </c>
      <c r="W66" s="155">
        <f t="shared" si="6"/>
        <v>-8.33575229565915E-3</v>
      </c>
      <c r="Z66" s="145" t="s">
        <v>91</v>
      </c>
      <c r="AA66" s="145">
        <v>1.4083999999999999E-2</v>
      </c>
      <c r="AB66" s="145"/>
      <c r="AC66" s="145"/>
      <c r="AD66" s="145"/>
      <c r="AE66" s="145"/>
      <c r="AF66" s="145"/>
      <c r="AG66" s="145"/>
      <c r="AH66" s="145"/>
      <c r="AP66" s="145" t="s">
        <v>91</v>
      </c>
      <c r="AQ66" s="145">
        <v>1.6744999999999999E-2</v>
      </c>
      <c r="AR66" s="145"/>
      <c r="AS66" s="145"/>
      <c r="AT66" s="145"/>
      <c r="AU66" s="145"/>
      <c r="AV66" s="145"/>
      <c r="AW66" s="145"/>
      <c r="AX66" s="145"/>
    </row>
    <row r="67" spans="2:50">
      <c r="B67" s="153">
        <v>45554</v>
      </c>
      <c r="C67" s="137">
        <v>232.4</v>
      </c>
      <c r="D67" s="154">
        <f t="shared" si="0"/>
        <v>2.3788546255506526E-2</v>
      </c>
      <c r="E67" s="155">
        <f t="shared" si="1"/>
        <v>2.3510007496353409E-2</v>
      </c>
      <c r="F67" s="145"/>
      <c r="G67" s="145"/>
      <c r="H67" s="153">
        <v>45554</v>
      </c>
      <c r="I67" s="137">
        <v>50.62</v>
      </c>
      <c r="J67" s="154">
        <f t="shared" si="2"/>
        <v>1.9742143432715409E-2</v>
      </c>
      <c r="K67" s="155">
        <f t="shared" si="3"/>
        <v>1.9549794780571395E-2</v>
      </c>
      <c r="L67" s="145"/>
      <c r="M67" s="167">
        <v>2.9300000000000003E-2</v>
      </c>
      <c r="N67" s="161"/>
      <c r="O67" s="167">
        <v>3.5549999999999998E-2</v>
      </c>
      <c r="P67" s="161"/>
      <c r="Q67" s="146"/>
      <c r="R67" s="167">
        <v>7615.41</v>
      </c>
      <c r="S67" s="154">
        <f t="shared" si="7"/>
        <v>2.2902926835820514E-2</v>
      </c>
      <c r="T67" s="155">
        <f t="shared" si="4"/>
        <v>2.2644591788511841E-2</v>
      </c>
      <c r="U67" s="167">
        <v>34044.86</v>
      </c>
      <c r="V67" s="154">
        <f t="shared" si="5"/>
        <v>1.1569286318517502E-2</v>
      </c>
      <c r="W67" s="155">
        <f t="shared" si="6"/>
        <v>1.1502873864534562E-2</v>
      </c>
      <c r="Z67" s="145" t="s">
        <v>92</v>
      </c>
      <c r="AA67" s="145">
        <v>1271</v>
      </c>
      <c r="AB67" s="145"/>
      <c r="AC67" s="145"/>
      <c r="AD67" s="145"/>
      <c r="AE67" s="145"/>
      <c r="AF67" s="145"/>
      <c r="AG67" s="145"/>
      <c r="AH67" s="145"/>
      <c r="AP67" s="145" t="s">
        <v>92</v>
      </c>
      <c r="AQ67" s="145">
        <v>1271</v>
      </c>
      <c r="AR67" s="145"/>
      <c r="AS67" s="145"/>
      <c r="AT67" s="145"/>
      <c r="AU67" s="145"/>
      <c r="AV67" s="145"/>
      <c r="AW67" s="145"/>
      <c r="AX67" s="145"/>
    </row>
    <row r="68" spans="2:50">
      <c r="B68" s="153">
        <v>45553</v>
      </c>
      <c r="C68" s="137">
        <v>227</v>
      </c>
      <c r="D68" s="154">
        <f t="shared" si="0"/>
        <v>-8.3005679335954596E-3</v>
      </c>
      <c r="E68" s="155">
        <f t="shared" si="1"/>
        <v>-8.335209477118341E-3</v>
      </c>
      <c r="F68" s="145"/>
      <c r="G68" s="145"/>
      <c r="H68" s="153">
        <v>45553</v>
      </c>
      <c r="I68" s="137">
        <v>49.64</v>
      </c>
      <c r="J68" s="154">
        <f t="shared" si="2"/>
        <v>-1.8196202531645556E-2</v>
      </c>
      <c r="K68" s="155">
        <f t="shared" si="3"/>
        <v>-1.8363789502195509E-2</v>
      </c>
      <c r="L68" s="145"/>
      <c r="M68" s="167">
        <v>2.9180000000000001E-2</v>
      </c>
      <c r="N68" s="161"/>
      <c r="O68" s="167">
        <v>3.5729999999999998E-2</v>
      </c>
      <c r="P68" s="161"/>
      <c r="Q68" s="146"/>
      <c r="R68" s="167">
        <v>7444.9</v>
      </c>
      <c r="S68" s="154">
        <f t="shared" si="7"/>
        <v>-5.6788586722796852E-3</v>
      </c>
      <c r="T68" s="155">
        <f t="shared" si="4"/>
        <v>-5.6950446980456862E-3</v>
      </c>
      <c r="U68" s="167">
        <v>33655.49</v>
      </c>
      <c r="V68" s="154">
        <f t="shared" si="5"/>
        <v>-3.6941671294613565E-3</v>
      </c>
      <c r="W68" s="155">
        <f t="shared" si="6"/>
        <v>-3.7010074161559986E-3</v>
      </c>
      <c r="Z68" s="145"/>
      <c r="AA68" s="145"/>
      <c r="AB68" s="145"/>
      <c r="AC68" s="145"/>
      <c r="AD68" s="145"/>
      <c r="AE68" s="145"/>
      <c r="AF68" s="145"/>
      <c r="AG68" s="145"/>
      <c r="AH68" s="145"/>
      <c r="AP68" s="145"/>
      <c r="AQ68" s="145"/>
      <c r="AR68" s="145"/>
      <c r="AS68" s="145"/>
      <c r="AT68" s="145"/>
      <c r="AU68" s="145"/>
      <c r="AV68" s="145"/>
      <c r="AW68" s="145"/>
      <c r="AX68" s="145"/>
    </row>
    <row r="69" spans="2:50">
      <c r="B69" s="153">
        <v>45552</v>
      </c>
      <c r="C69" s="137">
        <v>228.9</v>
      </c>
      <c r="D69" s="154">
        <f t="shared" si="0"/>
        <v>1.4627659574468099E-2</v>
      </c>
      <c r="E69" s="155">
        <f t="shared" si="1"/>
        <v>1.4521707334617195E-2</v>
      </c>
      <c r="F69" s="145"/>
      <c r="G69" s="145"/>
      <c r="H69" s="153">
        <v>45552</v>
      </c>
      <c r="I69" s="137">
        <v>50.56</v>
      </c>
      <c r="J69" s="154">
        <f t="shared" si="2"/>
        <v>-3.9401103230889412E-3</v>
      </c>
      <c r="K69" s="155">
        <f t="shared" si="3"/>
        <v>-3.9478930075848235E-3</v>
      </c>
      <c r="L69" s="145"/>
      <c r="M69" s="167">
        <v>2.8570000000000002E-2</v>
      </c>
      <c r="N69" s="161"/>
      <c r="O69" s="167">
        <v>3.5000000000000003E-2</v>
      </c>
      <c r="P69" s="161"/>
      <c r="Q69" s="146"/>
      <c r="R69" s="167">
        <v>7487.42</v>
      </c>
      <c r="S69" s="154">
        <f t="shared" si="7"/>
        <v>5.0983698103481689E-3</v>
      </c>
      <c r="T69" s="155">
        <f t="shared" si="4"/>
        <v>5.085417129371105E-3</v>
      </c>
      <c r="U69" s="167">
        <v>33780.28</v>
      </c>
      <c r="V69" s="154">
        <f t="shared" si="5"/>
        <v>6.2645256267652716E-3</v>
      </c>
      <c r="W69" s="155">
        <f t="shared" si="6"/>
        <v>6.244985051927626E-3</v>
      </c>
      <c r="Z69" s="151" t="s">
        <v>93</v>
      </c>
      <c r="AA69" s="564"/>
      <c r="AB69" s="564"/>
      <c r="AC69" s="564"/>
      <c r="AD69" s="564"/>
      <c r="AE69" s="564"/>
      <c r="AF69" s="145"/>
      <c r="AG69" s="145"/>
      <c r="AH69" s="145"/>
      <c r="AP69" s="151" t="s">
        <v>93</v>
      </c>
      <c r="AQ69" s="564"/>
      <c r="AR69" s="564"/>
      <c r="AS69" s="564"/>
      <c r="AT69" s="564"/>
      <c r="AU69" s="564"/>
      <c r="AV69" s="145"/>
      <c r="AW69" s="145"/>
      <c r="AX69" s="145"/>
    </row>
    <row r="70" spans="2:50">
      <c r="B70" s="153">
        <v>45551</v>
      </c>
      <c r="C70" s="137">
        <v>225.6</v>
      </c>
      <c r="D70" s="154">
        <f t="shared" si="0"/>
        <v>-1.5277171540811874E-2</v>
      </c>
      <c r="E70" s="155">
        <f t="shared" si="1"/>
        <v>-1.5395069835546006E-2</v>
      </c>
      <c r="F70" s="145"/>
      <c r="G70" s="145"/>
      <c r="H70" s="153">
        <v>45551</v>
      </c>
      <c r="I70" s="137">
        <v>50.76</v>
      </c>
      <c r="J70" s="154">
        <f t="shared" si="2"/>
        <v>-4.7058823529412264E-3</v>
      </c>
      <c r="K70" s="155">
        <f t="shared" si="3"/>
        <v>-4.7169898781389101E-3</v>
      </c>
      <c r="L70" s="145"/>
      <c r="M70" s="167">
        <v>2.827E-2</v>
      </c>
      <c r="N70" s="161"/>
      <c r="O70" s="167">
        <v>3.4780000000000005E-2</v>
      </c>
      <c r="P70" s="161"/>
      <c r="Q70" s="146"/>
      <c r="R70" s="167">
        <v>7449.44</v>
      </c>
      <c r="S70" s="154">
        <f t="shared" si="7"/>
        <v>-2.1178125313955354E-3</v>
      </c>
      <c r="T70" s="155">
        <f t="shared" si="4"/>
        <v>-2.1200582676136853E-3</v>
      </c>
      <c r="U70" s="167">
        <v>33569.980000000003</v>
      </c>
      <c r="V70" s="154">
        <f t="shared" si="5"/>
        <v>4.498268762320734E-5</v>
      </c>
      <c r="W70" s="155">
        <f t="shared" si="6"/>
        <v>4.4981675932453369E-5</v>
      </c>
      <c r="Z70" s="564" t="s">
        <v>145</v>
      </c>
      <c r="AA70" s="565" t="s">
        <v>94</v>
      </c>
      <c r="AB70" s="565" t="s">
        <v>95</v>
      </c>
      <c r="AC70" s="565" t="s">
        <v>96</v>
      </c>
      <c r="AD70" s="565" t="s">
        <v>97</v>
      </c>
      <c r="AE70" s="565" t="s">
        <v>98</v>
      </c>
      <c r="AF70" s="145"/>
      <c r="AG70" s="145"/>
      <c r="AH70" s="145"/>
      <c r="AP70" s="564" t="s">
        <v>145</v>
      </c>
      <c r="AQ70" s="565" t="s">
        <v>94</v>
      </c>
      <c r="AR70" s="565" t="s">
        <v>95</v>
      </c>
      <c r="AS70" s="565" t="s">
        <v>96</v>
      </c>
      <c r="AT70" s="565" t="s">
        <v>97</v>
      </c>
      <c r="AU70" s="565" t="s">
        <v>98</v>
      </c>
      <c r="AV70" s="145"/>
      <c r="AW70" s="145"/>
      <c r="AX70" s="145"/>
    </row>
    <row r="71" spans="2:50">
      <c r="B71" s="153">
        <v>45548</v>
      </c>
      <c r="C71" s="137">
        <v>229.1</v>
      </c>
      <c r="D71" s="154">
        <f t="shared" si="0"/>
        <v>9.6959012780959419E-3</v>
      </c>
      <c r="E71" s="155">
        <f t="shared" si="1"/>
        <v>9.6491976736536589E-3</v>
      </c>
      <c r="F71" s="145"/>
      <c r="G71" s="145"/>
      <c r="H71" s="153">
        <v>45548</v>
      </c>
      <c r="I71" s="137">
        <v>51</v>
      </c>
      <c r="J71" s="154">
        <f t="shared" si="2"/>
        <v>-2.3474178403755097E-3</v>
      </c>
      <c r="K71" s="155">
        <f t="shared" si="3"/>
        <v>-2.3501773449535156E-3</v>
      </c>
      <c r="L71" s="145"/>
      <c r="M71" s="167">
        <v>2.8399999999999998E-2</v>
      </c>
      <c r="N71" s="161"/>
      <c r="O71" s="167">
        <v>3.5139999999999998E-2</v>
      </c>
      <c r="P71" s="161"/>
      <c r="Q71" s="146"/>
      <c r="R71" s="167">
        <v>7465.25</v>
      </c>
      <c r="S71" s="154">
        <f t="shared" si="7"/>
        <v>4.0591413396242615E-3</v>
      </c>
      <c r="T71" s="155">
        <f t="shared" si="4"/>
        <v>4.0509252514210814E-3</v>
      </c>
      <c r="U71" s="167">
        <v>33568.47</v>
      </c>
      <c r="V71" s="154">
        <f t="shared" si="5"/>
        <v>3.4283121369245162E-3</v>
      </c>
      <c r="W71" s="155">
        <f t="shared" si="6"/>
        <v>3.4224488717842783E-3</v>
      </c>
      <c r="Z71" s="145" t="s">
        <v>99</v>
      </c>
      <c r="AA71" s="145">
        <v>1</v>
      </c>
      <c r="AB71" s="145">
        <v>0.28443099999999999</v>
      </c>
      <c r="AC71" s="145">
        <v>0.28443099999999999</v>
      </c>
      <c r="AD71" s="145">
        <v>1434.0150000000001</v>
      </c>
      <c r="AE71" s="145">
        <v>1.2999999999999999E-210</v>
      </c>
      <c r="AF71" s="145"/>
      <c r="AG71" s="145"/>
      <c r="AH71" s="145"/>
      <c r="AP71" s="145" t="s">
        <v>99</v>
      </c>
      <c r="AQ71" s="145">
        <v>1</v>
      </c>
      <c r="AR71" s="145">
        <v>0.25594299999999998</v>
      </c>
      <c r="AS71" s="145">
        <v>0.25594299999999998</v>
      </c>
      <c r="AT71" s="145">
        <v>912.74239999999998</v>
      </c>
      <c r="AU71" s="145">
        <v>1.6000000000000001E-151</v>
      </c>
      <c r="AV71" s="145"/>
      <c r="AW71" s="145"/>
      <c r="AX71" s="145"/>
    </row>
    <row r="72" spans="2:50">
      <c r="B72" s="153">
        <v>45547</v>
      </c>
      <c r="C72" s="137">
        <v>226.9</v>
      </c>
      <c r="D72" s="154">
        <f t="shared" si="0"/>
        <v>-1.3906996957844364E-2</v>
      </c>
      <c r="E72" s="155">
        <f t="shared" si="1"/>
        <v>-1.4004605255524098E-2</v>
      </c>
      <c r="F72" s="145"/>
      <c r="G72" s="145"/>
      <c r="H72" s="153">
        <v>45547</v>
      </c>
      <c r="I72" s="137">
        <v>51.12</v>
      </c>
      <c r="J72" s="154">
        <f t="shared" si="2"/>
        <v>2.035928143712562E-2</v>
      </c>
      <c r="K72" s="155">
        <f t="shared" si="3"/>
        <v>2.0154801978460125E-2</v>
      </c>
      <c r="L72" s="145"/>
      <c r="M72" s="167">
        <v>2.8500000000000001E-2</v>
      </c>
      <c r="N72" s="161"/>
      <c r="O72" s="167">
        <v>3.542E-2</v>
      </c>
      <c r="P72" s="161"/>
      <c r="Q72" s="146"/>
      <c r="R72" s="167">
        <v>7435.07</v>
      </c>
      <c r="S72" s="154">
        <f t="shared" si="7"/>
        <v>5.169782190478811E-3</v>
      </c>
      <c r="T72" s="155">
        <f t="shared" si="4"/>
        <v>5.156464745670059E-3</v>
      </c>
      <c r="U72" s="167">
        <v>33453.78</v>
      </c>
      <c r="V72" s="154">
        <f t="shared" si="5"/>
        <v>8.4209460180464379E-3</v>
      </c>
      <c r="W72" s="155">
        <f t="shared" si="6"/>
        <v>8.3856876530368253E-3</v>
      </c>
      <c r="Z72" s="145" t="s">
        <v>100</v>
      </c>
      <c r="AA72" s="145">
        <v>1269</v>
      </c>
      <c r="AB72" s="145">
        <v>0.25170100000000001</v>
      </c>
      <c r="AC72" s="145">
        <v>1.9799999999999999E-4</v>
      </c>
      <c r="AD72" s="145"/>
      <c r="AE72" s="145"/>
      <c r="AF72" s="145"/>
      <c r="AG72" s="145"/>
      <c r="AH72" s="145"/>
      <c r="AP72" s="145" t="s">
        <v>100</v>
      </c>
      <c r="AQ72" s="145">
        <v>1269</v>
      </c>
      <c r="AR72" s="145">
        <v>0.35584199999999999</v>
      </c>
      <c r="AS72" s="145">
        <v>2.7999999999999998E-4</v>
      </c>
      <c r="AT72" s="145"/>
      <c r="AU72" s="145"/>
      <c r="AV72" s="145"/>
      <c r="AW72" s="145"/>
      <c r="AX72" s="145"/>
    </row>
    <row r="73" spans="2:50">
      <c r="B73" s="153">
        <v>45546</v>
      </c>
      <c r="C73" s="137">
        <v>230.1</v>
      </c>
      <c r="D73" s="154">
        <f t="shared" si="0"/>
        <v>6.5616797900263091E-3</v>
      </c>
      <c r="E73" s="155">
        <f t="shared" si="1"/>
        <v>6.5402456806099747E-3</v>
      </c>
      <c r="F73" s="145"/>
      <c r="G73" s="145"/>
      <c r="H73" s="153">
        <v>45546</v>
      </c>
      <c r="I73" s="137">
        <v>50.1</v>
      </c>
      <c r="J73" s="154">
        <f t="shared" si="2"/>
        <v>2.4009603841537164E-3</v>
      </c>
      <c r="K73" s="155">
        <f t="shared" si="3"/>
        <v>2.3980826840128461E-3</v>
      </c>
      <c r="L73" s="145"/>
      <c r="M73" s="167">
        <v>2.8170000000000001E-2</v>
      </c>
      <c r="N73" s="161"/>
      <c r="O73" s="167">
        <v>3.4639999999999997E-2</v>
      </c>
      <c r="P73" s="161"/>
      <c r="Q73" s="146"/>
      <c r="R73" s="167">
        <v>7396.83</v>
      </c>
      <c r="S73" s="154">
        <f t="shared" si="7"/>
        <v>-1.4471721419363481E-3</v>
      </c>
      <c r="T73" s="155">
        <f t="shared" si="4"/>
        <v>-1.4482203069126978E-3</v>
      </c>
      <c r="U73" s="167">
        <v>33174.42</v>
      </c>
      <c r="V73" s="154">
        <f t="shared" si="5"/>
        <v>-1.1703146541641729E-3</v>
      </c>
      <c r="W73" s="155">
        <f t="shared" si="6"/>
        <v>-1.17100000713031E-3</v>
      </c>
      <c r="Z73" s="145" t="s">
        <v>101</v>
      </c>
      <c r="AA73" s="145">
        <v>1270</v>
      </c>
      <c r="AB73" s="145">
        <v>0.53613200000000005</v>
      </c>
      <c r="AC73" s="145" t="s">
        <v>145</v>
      </c>
      <c r="AD73" s="145" t="s">
        <v>145</v>
      </c>
      <c r="AE73" s="145" t="s">
        <v>145</v>
      </c>
      <c r="AF73" s="145"/>
      <c r="AG73" s="145"/>
      <c r="AH73" s="145"/>
      <c r="AP73" s="145" t="s">
        <v>101</v>
      </c>
      <c r="AQ73" s="145">
        <v>1270</v>
      </c>
      <c r="AR73" s="145">
        <v>0.61178500000000002</v>
      </c>
      <c r="AS73" s="145" t="s">
        <v>145</v>
      </c>
      <c r="AT73" s="145" t="s">
        <v>145</v>
      </c>
      <c r="AU73" s="145" t="s">
        <v>145</v>
      </c>
      <c r="AV73" s="145"/>
      <c r="AW73" s="145"/>
      <c r="AX73" s="145"/>
    </row>
    <row r="74" spans="2:50">
      <c r="B74" s="153">
        <v>45545</v>
      </c>
      <c r="C74" s="137">
        <v>228.6</v>
      </c>
      <c r="D74" s="154">
        <f t="shared" si="0"/>
        <v>-6.0869565217391841E-3</v>
      </c>
      <c r="E74" s="155">
        <f t="shared" si="1"/>
        <v>-6.1055575624851472E-3</v>
      </c>
      <c r="F74" s="145"/>
      <c r="G74" s="145"/>
      <c r="H74" s="153">
        <v>45545</v>
      </c>
      <c r="I74" s="137">
        <v>49.98</v>
      </c>
      <c r="J74" s="154">
        <f t="shared" si="2"/>
        <v>1.4025245441795509E-3</v>
      </c>
      <c r="K74" s="155">
        <f t="shared" si="3"/>
        <v>1.4015419252884772E-3</v>
      </c>
      <c r="L74" s="145"/>
      <c r="M74" s="167">
        <v>2.8500000000000001E-2</v>
      </c>
      <c r="N74" s="161"/>
      <c r="O74" s="167">
        <v>3.5139999999999998E-2</v>
      </c>
      <c r="P74" s="161"/>
      <c r="Q74" s="146"/>
      <c r="R74" s="167">
        <v>7407.55</v>
      </c>
      <c r="S74" s="154">
        <f t="shared" si="7"/>
        <v>-2.3851016664736546E-3</v>
      </c>
      <c r="T74" s="155">
        <f t="shared" si="4"/>
        <v>-2.3879505522763867E-3</v>
      </c>
      <c r="U74" s="167">
        <v>33213.29</v>
      </c>
      <c r="V74" s="154">
        <f t="shared" si="5"/>
        <v>-1.1224953364568413E-2</v>
      </c>
      <c r="W74" s="155">
        <f t="shared" si="6"/>
        <v>-1.1288428605000535E-2</v>
      </c>
      <c r="Z74" s="145"/>
      <c r="AA74" s="145"/>
      <c r="AB74" s="145"/>
      <c r="AC74" s="145"/>
      <c r="AD74" s="145"/>
      <c r="AE74" s="145"/>
      <c r="AF74" s="145"/>
      <c r="AG74" s="145"/>
      <c r="AH74" s="145"/>
      <c r="AP74" s="145"/>
      <c r="AQ74" s="145"/>
      <c r="AR74" s="145"/>
      <c r="AS74" s="145"/>
      <c r="AT74" s="145"/>
      <c r="AU74" s="145"/>
      <c r="AV74" s="145"/>
      <c r="AW74" s="145"/>
      <c r="AX74" s="145"/>
    </row>
    <row r="75" spans="2:50">
      <c r="B75" s="153">
        <v>45544</v>
      </c>
      <c r="C75" s="137">
        <v>230</v>
      </c>
      <c r="D75" s="154">
        <f t="shared" ref="D75:D138" si="8">C75/C76-1</f>
        <v>-2.9945170814002497E-2</v>
      </c>
      <c r="E75" s="155">
        <f t="shared" ref="E75:E138" si="9">LN(1+D75)</f>
        <v>-3.0402684148164386E-2</v>
      </c>
      <c r="F75" s="145"/>
      <c r="G75" s="145"/>
      <c r="H75" s="153">
        <v>45544</v>
      </c>
      <c r="I75" s="137">
        <v>49.91</v>
      </c>
      <c r="J75" s="154">
        <f t="shared" ref="J75:J138" si="10">I75/I76-1</f>
        <v>-9.7222222222222987E-3</v>
      </c>
      <c r="K75" s="155">
        <f t="shared" ref="K75:K138" si="11">LN(1+J75)</f>
        <v>-9.769791595805136E-3</v>
      </c>
      <c r="L75" s="145"/>
      <c r="M75" s="167">
        <v>2.8839999999999998E-2</v>
      </c>
      <c r="N75" s="161"/>
      <c r="O75" s="167">
        <v>3.5479999999999998E-2</v>
      </c>
      <c r="P75" s="161"/>
      <c r="Q75" s="146"/>
      <c r="R75" s="167">
        <v>7425.26</v>
      </c>
      <c r="S75" s="154">
        <f t="shared" ref="S75:S138" si="12">R75/R76-1</f>
        <v>9.9234253226880842E-3</v>
      </c>
      <c r="T75" s="155">
        <f t="shared" ref="T75:T138" si="13">LN(1+S75)</f>
        <v>9.8745114667610299E-3</v>
      </c>
      <c r="U75" s="167">
        <v>33590.339999999997</v>
      </c>
      <c r="V75" s="154">
        <f t="shared" ref="V75:V138" si="14">U75/U76-1</f>
        <v>8.9797992814357741E-3</v>
      </c>
      <c r="W75" s="155">
        <f t="shared" ref="W75:W138" si="15">LN(1+V75)</f>
        <v>8.9397206372979609E-3</v>
      </c>
      <c r="Z75" s="564" t="s">
        <v>145</v>
      </c>
      <c r="AA75" s="566" t="s">
        <v>102</v>
      </c>
      <c r="AB75" s="566" t="s">
        <v>91</v>
      </c>
      <c r="AC75" s="566" t="s">
        <v>103</v>
      </c>
      <c r="AD75" s="566" t="s">
        <v>104</v>
      </c>
      <c r="AE75" s="566" t="s">
        <v>105</v>
      </c>
      <c r="AF75" s="566" t="s">
        <v>106</v>
      </c>
      <c r="AG75" s="566" t="s">
        <v>107</v>
      </c>
      <c r="AH75" s="566" t="s">
        <v>108</v>
      </c>
      <c r="AI75" s="567"/>
      <c r="AP75" s="564" t="s">
        <v>145</v>
      </c>
      <c r="AQ75" s="564" t="s">
        <v>102</v>
      </c>
      <c r="AR75" s="564" t="s">
        <v>91</v>
      </c>
      <c r="AS75" s="564" t="s">
        <v>103</v>
      </c>
      <c r="AT75" s="564" t="s">
        <v>104</v>
      </c>
      <c r="AU75" s="564" t="s">
        <v>105</v>
      </c>
      <c r="AV75" s="564" t="s">
        <v>106</v>
      </c>
      <c r="AW75" s="564" t="s">
        <v>107</v>
      </c>
      <c r="AX75" s="564" t="s">
        <v>108</v>
      </c>
    </row>
    <row r="76" spans="2:50">
      <c r="B76" s="153">
        <v>45541</v>
      </c>
      <c r="C76" s="137">
        <v>237.1</v>
      </c>
      <c r="D76" s="154">
        <f t="shared" si="8"/>
        <v>-3.2639738882088931E-2</v>
      </c>
      <c r="E76" s="155">
        <f t="shared" si="9"/>
        <v>-3.3184297462707082E-2</v>
      </c>
      <c r="F76" s="145"/>
      <c r="G76" s="145"/>
      <c r="H76" s="153">
        <v>45541</v>
      </c>
      <c r="I76" s="137">
        <v>50.4</v>
      </c>
      <c r="J76" s="154">
        <f t="shared" si="10"/>
        <v>-9.8231827111984193E-3</v>
      </c>
      <c r="K76" s="155">
        <f t="shared" si="11"/>
        <v>-9.8717484791541171E-3</v>
      </c>
      <c r="L76" s="145"/>
      <c r="M76" s="167">
        <v>2.8849999999999997E-2</v>
      </c>
      <c r="N76" s="161"/>
      <c r="O76" s="167">
        <v>3.5560000000000001E-2</v>
      </c>
      <c r="P76" s="161"/>
      <c r="Q76" s="146"/>
      <c r="R76" s="167">
        <v>7352.3</v>
      </c>
      <c r="S76" s="154">
        <f t="shared" si="12"/>
        <v>-1.0718572220517864E-2</v>
      </c>
      <c r="T76" s="155">
        <f t="shared" si="13"/>
        <v>-1.077642992178565E-2</v>
      </c>
      <c r="U76" s="167">
        <v>33291.39</v>
      </c>
      <c r="V76" s="154">
        <f t="shared" si="14"/>
        <v>-1.1679154989787777E-2</v>
      </c>
      <c r="W76" s="155">
        <f t="shared" si="15"/>
        <v>-1.1747892038341366E-2</v>
      </c>
      <c r="Z76" s="145" t="s">
        <v>109</v>
      </c>
      <c r="AA76" s="145">
        <v>-2.9999999999999997E-4</v>
      </c>
      <c r="AB76" s="145">
        <v>3.9500000000000001E-4</v>
      </c>
      <c r="AC76" s="145">
        <v>-0.76066</v>
      </c>
      <c r="AD76" s="145">
        <v>0.44699899999999998</v>
      </c>
      <c r="AE76" s="145">
        <v>-1.08E-3</v>
      </c>
      <c r="AF76" s="145">
        <v>4.75E-4</v>
      </c>
      <c r="AG76" s="145">
        <v>-1.08E-3</v>
      </c>
      <c r="AH76" s="145">
        <v>4.75E-4</v>
      </c>
      <c r="AP76" s="145" t="s">
        <v>109</v>
      </c>
      <c r="AQ76" s="145">
        <v>2.8200000000000002E-4</v>
      </c>
      <c r="AR76" s="145">
        <v>4.6999999999999999E-4</v>
      </c>
      <c r="AS76" s="145">
        <v>0.59982000000000002</v>
      </c>
      <c r="AT76" s="145">
        <v>0.54873300000000003</v>
      </c>
      <c r="AU76" s="145">
        <v>-6.4000000000000005E-4</v>
      </c>
      <c r="AV76" s="145">
        <v>1.204E-3</v>
      </c>
      <c r="AW76" s="145">
        <v>-6.4000000000000005E-4</v>
      </c>
      <c r="AX76" s="145">
        <v>1.204E-3</v>
      </c>
    </row>
    <row r="77" spans="2:50">
      <c r="B77" s="153">
        <v>45540</v>
      </c>
      <c r="C77" s="137">
        <v>245.1</v>
      </c>
      <c r="D77" s="154">
        <f t="shared" si="8"/>
        <v>-1.2887635924285212E-2</v>
      </c>
      <c r="E77" s="155">
        <f t="shared" si="9"/>
        <v>-1.2971401980054108E-2</v>
      </c>
      <c r="F77" s="145"/>
      <c r="G77" s="145"/>
      <c r="H77" s="153">
        <v>45540</v>
      </c>
      <c r="I77" s="137">
        <v>50.9</v>
      </c>
      <c r="J77" s="154">
        <f t="shared" si="10"/>
        <v>-2.1906225980015348E-2</v>
      </c>
      <c r="K77" s="155">
        <f t="shared" si="11"/>
        <v>-2.2149730087827443E-2</v>
      </c>
      <c r="L77" s="145"/>
      <c r="M77" s="167">
        <v>2.9069999999999999E-2</v>
      </c>
      <c r="N77" s="161"/>
      <c r="O77" s="167">
        <v>3.567E-2</v>
      </c>
      <c r="P77" s="161"/>
      <c r="Q77" s="146"/>
      <c r="R77" s="167">
        <v>7431.96</v>
      </c>
      <c r="S77" s="154">
        <f t="shared" si="12"/>
        <v>-9.2001434481140398E-3</v>
      </c>
      <c r="T77" s="155">
        <f t="shared" si="13"/>
        <v>-9.242726147033916E-3</v>
      </c>
      <c r="U77" s="167">
        <v>33684.800000000003</v>
      </c>
      <c r="V77" s="154">
        <f t="shared" si="14"/>
        <v>7.5410616745985593E-5</v>
      </c>
      <c r="W77" s="155">
        <f t="shared" si="15"/>
        <v>7.5407773508365884E-5</v>
      </c>
      <c r="Z77" s="145" t="s">
        <v>146</v>
      </c>
      <c r="AA77" s="145">
        <v>1.154909</v>
      </c>
      <c r="AB77" s="145">
        <v>3.0498000000000001E-2</v>
      </c>
      <c r="AC77" s="145">
        <v>37.868389999999998</v>
      </c>
      <c r="AD77" s="145">
        <v>1.2999999999999999E-210</v>
      </c>
      <c r="AE77" s="145">
        <v>1.0950770000000001</v>
      </c>
      <c r="AF77" s="145">
        <v>1.2147410000000001</v>
      </c>
      <c r="AG77" s="145">
        <v>1.0950770000000001</v>
      </c>
      <c r="AH77" s="145">
        <v>1.2147410000000001</v>
      </c>
      <c r="AP77" s="145" t="s">
        <v>147</v>
      </c>
      <c r="AQ77" s="145">
        <v>0.99928300000000003</v>
      </c>
      <c r="AR77" s="145">
        <v>3.3076000000000001E-2</v>
      </c>
      <c r="AS77" s="145">
        <v>30.21163</v>
      </c>
      <c r="AT77" s="145">
        <v>1.6000000000000001E-151</v>
      </c>
      <c r="AU77" s="145">
        <v>0.93439300000000003</v>
      </c>
      <c r="AV77" s="145">
        <v>1.064173</v>
      </c>
      <c r="AW77" s="145">
        <v>0.93439300000000003</v>
      </c>
      <c r="AX77" s="145">
        <v>1.064173</v>
      </c>
    </row>
    <row r="78" spans="2:50">
      <c r="B78" s="153">
        <v>45539</v>
      </c>
      <c r="C78" s="137">
        <v>248.3</v>
      </c>
      <c r="D78" s="154">
        <f t="shared" si="8"/>
        <v>-1.0362694300518061E-2</v>
      </c>
      <c r="E78" s="155">
        <f t="shared" si="9"/>
        <v>-1.0416760858255604E-2</v>
      </c>
      <c r="F78" s="145"/>
      <c r="G78" s="145"/>
      <c r="H78" s="153">
        <v>45539</v>
      </c>
      <c r="I78" s="137">
        <v>52.04</v>
      </c>
      <c r="J78" s="154">
        <f t="shared" si="10"/>
        <v>-4.4436283510833618E-2</v>
      </c>
      <c r="K78" s="155">
        <f t="shared" si="11"/>
        <v>-4.5453833601308995E-2</v>
      </c>
      <c r="L78" s="145"/>
      <c r="M78" s="167">
        <v>2.9319999999999999E-2</v>
      </c>
      <c r="N78" s="161"/>
      <c r="O78" s="167">
        <v>3.585E-2</v>
      </c>
      <c r="P78" s="161"/>
      <c r="Q78" s="146"/>
      <c r="R78" s="167">
        <v>7500.97</v>
      </c>
      <c r="S78" s="154">
        <f t="shared" si="12"/>
        <v>-9.7860094256181362E-3</v>
      </c>
      <c r="T78" s="155">
        <f t="shared" si="13"/>
        <v>-9.834207115664597E-3</v>
      </c>
      <c r="U78" s="167">
        <v>33682.26</v>
      </c>
      <c r="V78" s="154">
        <f t="shared" si="14"/>
        <v>-5.350019179982568E-3</v>
      </c>
      <c r="W78" s="155">
        <f t="shared" si="15"/>
        <v>-5.3643817822983239E-3</v>
      </c>
    </row>
    <row r="79" spans="2:50">
      <c r="B79" s="153">
        <v>45538</v>
      </c>
      <c r="C79" s="137">
        <v>250.9</v>
      </c>
      <c r="D79" s="154">
        <f t="shared" si="8"/>
        <v>-2.4873688301593533E-2</v>
      </c>
      <c r="E79" s="155">
        <f t="shared" si="9"/>
        <v>-2.5188265915321945E-2</v>
      </c>
      <c r="F79" s="145"/>
      <c r="G79" s="145"/>
      <c r="H79" s="153">
        <v>45538</v>
      </c>
      <c r="I79" s="137">
        <v>54.46</v>
      </c>
      <c r="J79" s="154">
        <f t="shared" si="10"/>
        <v>-4.0234089246524718E-3</v>
      </c>
      <c r="K79" s="155">
        <f t="shared" si="11"/>
        <v>-4.03152461013522E-3</v>
      </c>
      <c r="L79" s="145"/>
      <c r="M79" s="167">
        <v>3.0019999999999998E-2</v>
      </c>
      <c r="N79" s="161"/>
      <c r="O79" s="167">
        <v>3.6749999999999998E-2</v>
      </c>
      <c r="P79" s="161"/>
      <c r="Q79" s="146"/>
      <c r="R79" s="167">
        <v>7575.1</v>
      </c>
      <c r="S79" s="154">
        <f t="shared" si="12"/>
        <v>-9.3272407218017994E-3</v>
      </c>
      <c r="T79" s="155">
        <f t="shared" si="13"/>
        <v>-9.3710118198680279E-3</v>
      </c>
      <c r="U79" s="167">
        <v>33863.43</v>
      </c>
      <c r="V79" s="154">
        <f t="shared" si="14"/>
        <v>-1.3320571318683139E-2</v>
      </c>
      <c r="W79" s="155">
        <f t="shared" si="15"/>
        <v>-1.3410085941482649E-2</v>
      </c>
    </row>
    <row r="80" spans="2:50">
      <c r="B80" s="153">
        <v>45537</v>
      </c>
      <c r="C80" s="137">
        <v>257.3</v>
      </c>
      <c r="D80" s="154">
        <f t="shared" si="8"/>
        <v>-7.3302469135801962E-3</v>
      </c>
      <c r="E80" s="155">
        <f t="shared" si="9"/>
        <v>-7.3572451904210922E-3</v>
      </c>
      <c r="F80" s="145"/>
      <c r="G80" s="145"/>
      <c r="H80" s="153">
        <v>45537</v>
      </c>
      <c r="I80" s="137">
        <v>54.68</v>
      </c>
      <c r="J80" s="154">
        <f t="shared" si="10"/>
        <v>-1.3352580295922123E-2</v>
      </c>
      <c r="K80" s="155">
        <f t="shared" si="11"/>
        <v>-1.3442527579083619E-2</v>
      </c>
      <c r="L80" s="145"/>
      <c r="M80" s="167">
        <v>3.0379999999999997E-2</v>
      </c>
      <c r="N80" s="161"/>
      <c r="O80" s="167">
        <v>3.705E-2</v>
      </c>
      <c r="P80" s="161"/>
      <c r="Q80" s="146"/>
      <c r="R80" s="167">
        <v>7646.42</v>
      </c>
      <c r="S80" s="154">
        <f t="shared" si="12"/>
        <v>2.0272705233292942E-3</v>
      </c>
      <c r="T80" s="155">
        <f t="shared" si="13"/>
        <v>2.0252183834689672E-3</v>
      </c>
      <c r="U80" s="167">
        <v>34320.6</v>
      </c>
      <c r="V80" s="154">
        <f t="shared" si="14"/>
        <v>-1.5148663167569021E-3</v>
      </c>
      <c r="W80" s="155">
        <f t="shared" si="15"/>
        <v>-1.5160148868356906E-3</v>
      </c>
    </row>
    <row r="81" spans="2:23">
      <c r="B81" s="153">
        <v>45534</v>
      </c>
      <c r="C81" s="137">
        <v>259.2</v>
      </c>
      <c r="D81" s="154">
        <f t="shared" si="8"/>
        <v>6.2111801242235032E-3</v>
      </c>
      <c r="E81" s="155">
        <f t="shared" si="9"/>
        <v>6.1919702479209804E-3</v>
      </c>
      <c r="F81" s="145"/>
      <c r="G81" s="145"/>
      <c r="H81" s="153">
        <v>45534</v>
      </c>
      <c r="I81" s="137">
        <v>55.42</v>
      </c>
      <c r="J81" s="154">
        <f t="shared" si="10"/>
        <v>-3.5958288385472548E-3</v>
      </c>
      <c r="K81" s="155">
        <f t="shared" si="11"/>
        <v>-3.6023093709864002E-3</v>
      </c>
      <c r="L81" s="145"/>
      <c r="M81" s="167">
        <v>3.0120000000000001E-2</v>
      </c>
      <c r="N81" s="161"/>
      <c r="O81" s="167">
        <v>3.6909999999999998E-2</v>
      </c>
      <c r="P81" s="161"/>
      <c r="Q81" s="146"/>
      <c r="R81" s="167">
        <v>7630.95</v>
      </c>
      <c r="S81" s="154">
        <f t="shared" si="12"/>
        <v>-1.3087377878404638E-3</v>
      </c>
      <c r="T81" s="155">
        <f t="shared" si="13"/>
        <v>-1.3095949330729805E-3</v>
      </c>
      <c r="U81" s="167">
        <v>34372.67</v>
      </c>
      <c r="V81" s="154">
        <f t="shared" si="14"/>
        <v>5.2822204921258997E-3</v>
      </c>
      <c r="W81" s="155">
        <f t="shared" si="15"/>
        <v>5.2683184995664847E-3</v>
      </c>
    </row>
    <row r="82" spans="2:23">
      <c r="B82" s="153">
        <v>45533</v>
      </c>
      <c r="C82" s="137">
        <v>257.60000000000002</v>
      </c>
      <c r="D82" s="154">
        <f t="shared" si="8"/>
        <v>1.2180746561886169E-2</v>
      </c>
      <c r="E82" s="155">
        <f t="shared" si="9"/>
        <v>1.2107158239621232E-2</v>
      </c>
      <c r="F82" s="145"/>
      <c r="G82" s="145"/>
      <c r="H82" s="153">
        <v>45533</v>
      </c>
      <c r="I82" s="137">
        <v>55.62</v>
      </c>
      <c r="J82" s="154">
        <f t="shared" si="10"/>
        <v>1.1272727272727323E-2</v>
      </c>
      <c r="K82" s="155">
        <f t="shared" si="11"/>
        <v>1.1209663573347918E-2</v>
      </c>
      <c r="L82" s="145"/>
      <c r="M82" s="167">
        <v>2.9929999999999998E-2</v>
      </c>
      <c r="N82" s="161"/>
      <c r="O82" s="167">
        <v>3.6560000000000002E-2</v>
      </c>
      <c r="P82" s="161"/>
      <c r="Q82" s="146"/>
      <c r="R82" s="167">
        <v>7640.95</v>
      </c>
      <c r="S82" s="154">
        <f t="shared" si="12"/>
        <v>8.3508519109436463E-3</v>
      </c>
      <c r="T82" s="155">
        <f t="shared" si="13"/>
        <v>8.3161764597496184E-3</v>
      </c>
      <c r="U82" s="167">
        <v>34192.06</v>
      </c>
      <c r="V82" s="154">
        <f t="shared" si="14"/>
        <v>9.2092544137329924E-3</v>
      </c>
      <c r="W82" s="155">
        <f t="shared" si="15"/>
        <v>9.167107792000603E-3</v>
      </c>
    </row>
    <row r="83" spans="2:23">
      <c r="B83" s="153">
        <v>45532</v>
      </c>
      <c r="C83" s="137">
        <v>254.5</v>
      </c>
      <c r="D83" s="154">
        <f t="shared" si="8"/>
        <v>-1.9645608628659605E-2</v>
      </c>
      <c r="E83" s="155">
        <f t="shared" si="9"/>
        <v>-1.9841148839357628E-2</v>
      </c>
      <c r="F83" s="145"/>
      <c r="G83" s="145"/>
      <c r="H83" s="153">
        <v>45532</v>
      </c>
      <c r="I83" s="137">
        <v>55</v>
      </c>
      <c r="J83" s="154">
        <f t="shared" si="10"/>
        <v>-7.5784915193071178E-3</v>
      </c>
      <c r="K83" s="155">
        <f t="shared" si="11"/>
        <v>-7.6073542023614455E-3</v>
      </c>
      <c r="L83" s="145"/>
      <c r="M83" s="167">
        <v>2.9870000000000001E-2</v>
      </c>
      <c r="N83" s="161"/>
      <c r="O83" s="167">
        <v>3.6499999999999998E-2</v>
      </c>
      <c r="P83" s="161"/>
      <c r="Q83" s="146"/>
      <c r="R83" s="167">
        <v>7577.67</v>
      </c>
      <c r="S83" s="154">
        <f t="shared" si="12"/>
        <v>1.5715497939405854E-3</v>
      </c>
      <c r="T83" s="155">
        <f t="shared" si="13"/>
        <v>1.5703162018283359E-3</v>
      </c>
      <c r="U83" s="167">
        <v>33880.050000000003</v>
      </c>
      <c r="V83" s="154">
        <f t="shared" si="14"/>
        <v>2.9974421826708397E-3</v>
      </c>
      <c r="W83" s="155">
        <f t="shared" si="15"/>
        <v>2.9929588097181237E-3</v>
      </c>
    </row>
    <row r="84" spans="2:23">
      <c r="B84" s="153">
        <v>45531</v>
      </c>
      <c r="C84" s="137">
        <v>259.60000000000002</v>
      </c>
      <c r="D84" s="154">
        <f t="shared" si="8"/>
        <v>-3.072196620583556E-3</v>
      </c>
      <c r="E84" s="155">
        <f t="shared" si="9"/>
        <v>-3.076925504479086E-3</v>
      </c>
      <c r="F84" s="145"/>
      <c r="G84" s="145"/>
      <c r="H84" s="153">
        <v>45531</v>
      </c>
      <c r="I84" s="137">
        <v>55.42</v>
      </c>
      <c r="J84" s="154">
        <f t="shared" si="10"/>
        <v>-1.0357142857142843E-2</v>
      </c>
      <c r="K84" s="155">
        <f t="shared" si="11"/>
        <v>-1.0411151300316862E-2</v>
      </c>
      <c r="L84" s="145"/>
      <c r="M84" s="167">
        <v>3.0099999999999998E-2</v>
      </c>
      <c r="N84" s="161"/>
      <c r="O84" s="167">
        <v>3.6639999999999999E-2</v>
      </c>
      <c r="P84" s="161"/>
      <c r="Q84" s="146"/>
      <c r="R84" s="167">
        <v>7565.78</v>
      </c>
      <c r="S84" s="154">
        <f t="shared" si="12"/>
        <v>-3.239631269621901E-3</v>
      </c>
      <c r="T84" s="155">
        <f t="shared" si="13"/>
        <v>-3.2448902361500377E-3</v>
      </c>
      <c r="U84" s="167">
        <v>33778.800000000003</v>
      </c>
      <c r="V84" s="154">
        <f t="shared" si="14"/>
        <v>5.177831738323091E-3</v>
      </c>
      <c r="W84" s="155">
        <f t="shared" si="15"/>
        <v>5.1644728610711482E-3</v>
      </c>
    </row>
    <row r="85" spans="2:23">
      <c r="B85" s="153">
        <v>45530</v>
      </c>
      <c r="C85" s="137">
        <v>260.39999999999998</v>
      </c>
      <c r="D85" s="154">
        <f t="shared" si="8"/>
        <v>1.0869565217391131E-2</v>
      </c>
      <c r="E85" s="155">
        <f t="shared" si="9"/>
        <v>1.0810916104215456E-2</v>
      </c>
      <c r="F85" s="145"/>
      <c r="G85" s="145"/>
      <c r="H85" s="153">
        <v>45530</v>
      </c>
      <c r="I85" s="137">
        <v>56</v>
      </c>
      <c r="J85" s="154">
        <f t="shared" si="10"/>
        <v>2.5062656641603454E-3</v>
      </c>
      <c r="K85" s="155">
        <f t="shared" si="11"/>
        <v>2.5031302181184748E-3</v>
      </c>
      <c r="L85" s="145"/>
      <c r="M85" s="167">
        <v>2.9569999999999999E-2</v>
      </c>
      <c r="N85" s="161"/>
      <c r="O85" s="167">
        <v>3.5970000000000002E-2</v>
      </c>
      <c r="P85" s="161"/>
      <c r="Q85" s="146"/>
      <c r="R85" s="167">
        <v>7590.37</v>
      </c>
      <c r="S85" s="154">
        <f t="shared" si="12"/>
        <v>1.7592621920961005E-3</v>
      </c>
      <c r="T85" s="155">
        <f t="shared" si="13"/>
        <v>1.7577165029486258E-3</v>
      </c>
      <c r="U85" s="167">
        <v>33604.800000000003</v>
      </c>
      <c r="V85" s="154">
        <f t="shared" si="14"/>
        <v>-1.3482844217427292E-3</v>
      </c>
      <c r="W85" s="155">
        <f t="shared" si="15"/>
        <v>-1.3491941750130724E-3</v>
      </c>
    </row>
    <row r="86" spans="2:23">
      <c r="B86" s="153">
        <v>45527</v>
      </c>
      <c r="C86" s="137">
        <v>257.60000000000002</v>
      </c>
      <c r="D86" s="154">
        <f t="shared" si="8"/>
        <v>-7.7041602465330872E-3</v>
      </c>
      <c r="E86" s="155">
        <f t="shared" si="9"/>
        <v>-7.7339905997363392E-3</v>
      </c>
      <c r="F86" s="145"/>
      <c r="G86" s="145"/>
      <c r="H86" s="153">
        <v>45527</v>
      </c>
      <c r="I86" s="137">
        <v>55.86</v>
      </c>
      <c r="J86" s="154">
        <f t="shared" si="10"/>
        <v>4.6762589928057707E-3</v>
      </c>
      <c r="K86" s="155">
        <f t="shared" si="11"/>
        <v>4.6653592604940265E-3</v>
      </c>
      <c r="L86" s="145"/>
      <c r="M86" s="167">
        <v>2.9300000000000003E-2</v>
      </c>
      <c r="N86" s="161"/>
      <c r="O86" s="167">
        <v>3.5680000000000003E-2</v>
      </c>
      <c r="P86" s="161"/>
      <c r="Q86" s="146"/>
      <c r="R86" s="167">
        <v>7577.04</v>
      </c>
      <c r="S86" s="154">
        <f t="shared" si="12"/>
        <v>7.0347190564732376E-3</v>
      </c>
      <c r="T86" s="155">
        <f t="shared" si="13"/>
        <v>7.0100908545684109E-3</v>
      </c>
      <c r="U86" s="167">
        <v>33650.17</v>
      </c>
      <c r="V86" s="154">
        <f t="shared" si="14"/>
        <v>1.018404469644052E-2</v>
      </c>
      <c r="W86" s="155">
        <f t="shared" si="15"/>
        <v>1.0132536724393394E-2</v>
      </c>
    </row>
    <row r="87" spans="2:23">
      <c r="B87" s="153">
        <v>45526</v>
      </c>
      <c r="C87" s="137">
        <v>259.60000000000002</v>
      </c>
      <c r="D87" s="154">
        <f t="shared" si="8"/>
        <v>4.2553191489362874E-3</v>
      </c>
      <c r="E87" s="155">
        <f t="shared" si="9"/>
        <v>4.2462908814512243E-3</v>
      </c>
      <c r="F87" s="145"/>
      <c r="G87" s="145"/>
      <c r="H87" s="153">
        <v>45526</v>
      </c>
      <c r="I87" s="137">
        <v>55.6</v>
      </c>
      <c r="J87" s="154">
        <f t="shared" si="10"/>
        <v>1.0803024846957054E-3</v>
      </c>
      <c r="K87" s="155">
        <f t="shared" si="11"/>
        <v>1.0797193778831931E-3</v>
      </c>
      <c r="L87" s="145"/>
      <c r="M87" s="167">
        <v>2.9500000000000002E-2</v>
      </c>
      <c r="N87" s="161"/>
      <c r="O87" s="167">
        <v>3.6150000000000002E-2</v>
      </c>
      <c r="P87" s="161"/>
      <c r="Q87" s="146"/>
      <c r="R87" s="167">
        <v>7524.11</v>
      </c>
      <c r="S87" s="154">
        <f t="shared" si="12"/>
        <v>-8.1066139338115129E-5</v>
      </c>
      <c r="T87" s="155">
        <f t="shared" si="13"/>
        <v>-8.1069425375180818E-5</v>
      </c>
      <c r="U87" s="167">
        <v>33310.93</v>
      </c>
      <c r="V87" s="154">
        <f t="shared" si="14"/>
        <v>-4.4427887385012355E-5</v>
      </c>
      <c r="W87" s="155">
        <f t="shared" si="15"/>
        <v>-4.4428874332833214E-5</v>
      </c>
    </row>
    <row r="88" spans="2:23">
      <c r="B88" s="153">
        <v>45525</v>
      </c>
      <c r="C88" s="137">
        <v>258.5</v>
      </c>
      <c r="D88" s="154">
        <f t="shared" si="8"/>
        <v>6.6199376947040367E-3</v>
      </c>
      <c r="E88" s="155">
        <f t="shared" si="9"/>
        <v>6.5981221326776992E-3</v>
      </c>
      <c r="F88" s="145"/>
      <c r="G88" s="145"/>
      <c r="H88" s="153">
        <v>45525</v>
      </c>
      <c r="I88" s="137">
        <v>55.54</v>
      </c>
      <c r="J88" s="154">
        <f t="shared" si="10"/>
        <v>2.0955882352941213E-2</v>
      </c>
      <c r="K88" s="155">
        <f t="shared" si="11"/>
        <v>2.0739328016756584E-2</v>
      </c>
      <c r="L88" s="145"/>
      <c r="M88" s="167">
        <v>2.9079999999999998E-2</v>
      </c>
      <c r="N88" s="161"/>
      <c r="O88" s="167">
        <v>3.5650000000000001E-2</v>
      </c>
      <c r="P88" s="161"/>
      <c r="Q88" s="146"/>
      <c r="R88" s="167">
        <v>7524.72</v>
      </c>
      <c r="S88" s="154">
        <f t="shared" si="12"/>
        <v>5.2085768522243114E-3</v>
      </c>
      <c r="T88" s="155">
        <f t="shared" si="13"/>
        <v>5.1950591342097259E-3</v>
      </c>
      <c r="U88" s="167">
        <v>33312.410000000003</v>
      </c>
      <c r="V88" s="154">
        <f t="shared" si="14"/>
        <v>7.1590494751119227E-3</v>
      </c>
      <c r="W88" s="155">
        <f t="shared" si="15"/>
        <v>7.1335451326414046E-3</v>
      </c>
    </row>
    <row r="89" spans="2:23">
      <c r="B89" s="153">
        <v>45524</v>
      </c>
      <c r="C89" s="137">
        <v>256.8</v>
      </c>
      <c r="D89" s="154">
        <f t="shared" si="8"/>
        <v>-1.9473081328751252E-2</v>
      </c>
      <c r="E89" s="155">
        <f t="shared" si="9"/>
        <v>-1.9665179697859921E-2</v>
      </c>
      <c r="F89" s="145"/>
      <c r="G89" s="145"/>
      <c r="H89" s="153">
        <v>45524</v>
      </c>
      <c r="I89" s="137">
        <v>54.4</v>
      </c>
      <c r="J89" s="154">
        <f t="shared" si="10"/>
        <v>7.3583517292119538E-4</v>
      </c>
      <c r="K89" s="155">
        <f t="shared" si="11"/>
        <v>7.3556457895391071E-4</v>
      </c>
      <c r="L89" s="145"/>
      <c r="M89" s="167">
        <v>2.9440000000000001E-2</v>
      </c>
      <c r="N89" s="161"/>
      <c r="O89" s="167">
        <v>3.594E-2</v>
      </c>
      <c r="P89" s="161"/>
      <c r="Q89" s="146"/>
      <c r="R89" s="167">
        <v>7485.73</v>
      </c>
      <c r="S89" s="154">
        <f t="shared" si="12"/>
        <v>-2.1700850838642927E-3</v>
      </c>
      <c r="T89" s="155">
        <f t="shared" si="13"/>
        <v>-2.1724431305588454E-3</v>
      </c>
      <c r="U89" s="167">
        <v>33075.620000000003</v>
      </c>
      <c r="V89" s="154">
        <f t="shared" si="14"/>
        <v>-5.7325246675916652E-3</v>
      </c>
      <c r="W89" s="155">
        <f t="shared" si="15"/>
        <v>-5.7490186521107966E-3</v>
      </c>
    </row>
    <row r="90" spans="2:23">
      <c r="B90" s="153">
        <v>45523</v>
      </c>
      <c r="C90" s="137">
        <v>261.89999999999998</v>
      </c>
      <c r="D90" s="154">
        <f t="shared" si="8"/>
        <v>3.1102362204724399E-2</v>
      </c>
      <c r="E90" s="155">
        <f t="shared" si="9"/>
        <v>3.0628484495129619E-2</v>
      </c>
      <c r="F90" s="145"/>
      <c r="G90" s="145"/>
      <c r="H90" s="153">
        <v>45523</v>
      </c>
      <c r="I90" s="137">
        <v>54.36</v>
      </c>
      <c r="J90" s="154">
        <f t="shared" si="10"/>
        <v>1.6074766355140158E-2</v>
      </c>
      <c r="K90" s="155">
        <f t="shared" si="11"/>
        <v>1.5946935380982071E-2</v>
      </c>
      <c r="L90" s="145"/>
      <c r="M90" s="167">
        <v>2.9740000000000003E-2</v>
      </c>
      <c r="N90" s="161"/>
      <c r="O90" s="167">
        <v>3.6240000000000001E-2</v>
      </c>
      <c r="P90" s="161"/>
      <c r="Q90" s="146"/>
      <c r="R90" s="167">
        <v>7502.01</v>
      </c>
      <c r="S90" s="154">
        <f t="shared" si="12"/>
        <v>7.0217592654737704E-3</v>
      </c>
      <c r="T90" s="155">
        <f t="shared" si="13"/>
        <v>6.9972215123834851E-3</v>
      </c>
      <c r="U90" s="167">
        <v>33266.32</v>
      </c>
      <c r="V90" s="154">
        <f t="shared" si="14"/>
        <v>6.8251958714087291E-3</v>
      </c>
      <c r="W90" s="155">
        <f t="shared" si="15"/>
        <v>6.8020096625575925E-3</v>
      </c>
    </row>
    <row r="91" spans="2:23">
      <c r="B91" s="153">
        <v>45520</v>
      </c>
      <c r="C91" s="137">
        <v>254</v>
      </c>
      <c r="D91" s="154">
        <f t="shared" si="8"/>
        <v>1.03420843277644E-2</v>
      </c>
      <c r="E91" s="155">
        <f t="shared" si="9"/>
        <v>1.0288970862389418E-2</v>
      </c>
      <c r="F91" s="145"/>
      <c r="G91" s="145"/>
      <c r="H91" s="153">
        <v>45520</v>
      </c>
      <c r="I91" s="137">
        <v>53.5</v>
      </c>
      <c r="J91" s="154">
        <f t="shared" si="10"/>
        <v>1.0196374622356563E-2</v>
      </c>
      <c r="K91" s="155">
        <f t="shared" si="11"/>
        <v>1.0144742273208161E-2</v>
      </c>
      <c r="L91" s="145"/>
      <c r="M91" s="167">
        <v>2.9830000000000002E-2</v>
      </c>
      <c r="N91" s="161"/>
      <c r="O91" s="167">
        <v>3.6409999999999998E-2</v>
      </c>
      <c r="P91" s="161"/>
      <c r="Q91" s="146"/>
      <c r="R91" s="167">
        <v>7449.7</v>
      </c>
      <c r="S91" s="154">
        <f t="shared" si="12"/>
        <v>1.586448776549898E-2</v>
      </c>
      <c r="T91" s="155">
        <f t="shared" si="13"/>
        <v>1.5739962077065229E-2</v>
      </c>
      <c r="U91" s="167">
        <v>33040.81</v>
      </c>
      <c r="V91" s="154">
        <f t="shared" si="14"/>
        <v>2.2048358653465661E-2</v>
      </c>
      <c r="W91" s="155">
        <f t="shared" si="15"/>
        <v>2.1808808326906501E-2</v>
      </c>
    </row>
    <row r="92" spans="2:23">
      <c r="B92" s="153">
        <v>45518</v>
      </c>
      <c r="C92" s="137">
        <v>251.4</v>
      </c>
      <c r="D92" s="154">
        <f t="shared" si="8"/>
        <v>-2.3809523809523725E-3</v>
      </c>
      <c r="E92" s="155">
        <f t="shared" si="9"/>
        <v>-2.3837913552762504E-3</v>
      </c>
      <c r="F92" s="145"/>
      <c r="G92" s="145"/>
      <c r="H92" s="153">
        <v>45518</v>
      </c>
      <c r="I92" s="137">
        <v>52.96</v>
      </c>
      <c r="J92" s="154">
        <f t="shared" si="10"/>
        <v>9.5310712924132623E-3</v>
      </c>
      <c r="K92" s="155">
        <f t="shared" si="11"/>
        <v>9.4859371900251517E-3</v>
      </c>
      <c r="L92" s="145"/>
      <c r="M92" s="167">
        <v>2.9159999999999998E-2</v>
      </c>
      <c r="N92" s="161"/>
      <c r="O92" s="167">
        <v>3.567E-2</v>
      </c>
      <c r="P92" s="161"/>
      <c r="Q92" s="146"/>
      <c r="R92" s="167">
        <v>7333.36</v>
      </c>
      <c r="S92" s="154">
        <f t="shared" si="12"/>
        <v>7.9014605813463312E-3</v>
      </c>
      <c r="T92" s="155">
        <f t="shared" si="13"/>
        <v>7.8704075108392852E-3</v>
      </c>
      <c r="U92" s="167">
        <v>32328.03</v>
      </c>
      <c r="V92" s="154">
        <f t="shared" si="14"/>
        <v>1.0047349831049601E-2</v>
      </c>
      <c r="W92" s="155">
        <f t="shared" si="15"/>
        <v>9.9972107751285597E-3</v>
      </c>
    </row>
    <row r="93" spans="2:23">
      <c r="B93" s="153">
        <v>45517</v>
      </c>
      <c r="C93" s="137">
        <v>252</v>
      </c>
      <c r="D93" s="154">
        <f t="shared" si="8"/>
        <v>3.9840637450199168E-3</v>
      </c>
      <c r="E93" s="155">
        <f t="shared" si="9"/>
        <v>3.9761483796394168E-3</v>
      </c>
      <c r="F93" s="145"/>
      <c r="G93" s="145"/>
      <c r="H93" s="153">
        <v>45517</v>
      </c>
      <c r="I93" s="137">
        <v>52.46</v>
      </c>
      <c r="J93" s="154">
        <f t="shared" si="10"/>
        <v>6.1373225930188013E-3</v>
      </c>
      <c r="K93" s="155">
        <f t="shared" si="11"/>
        <v>6.1185659333719486E-3</v>
      </c>
      <c r="L93" s="145"/>
      <c r="M93" s="167">
        <v>2.9239999999999999E-2</v>
      </c>
      <c r="N93" s="161"/>
      <c r="O93" s="167">
        <v>3.576E-2</v>
      </c>
      <c r="P93" s="161"/>
      <c r="Q93" s="146"/>
      <c r="R93" s="167">
        <v>7275.87</v>
      </c>
      <c r="S93" s="154">
        <f t="shared" si="12"/>
        <v>3.4755408810496213E-3</v>
      </c>
      <c r="T93" s="155">
        <f t="shared" si="13"/>
        <v>3.4695151465963989E-3</v>
      </c>
      <c r="U93" s="167">
        <v>32006.45</v>
      </c>
      <c r="V93" s="154">
        <f t="shared" si="14"/>
        <v>2.4470438782873138E-3</v>
      </c>
      <c r="W93" s="155">
        <f t="shared" si="15"/>
        <v>2.4440547417885349E-3</v>
      </c>
    </row>
    <row r="94" spans="2:23">
      <c r="B94" s="153">
        <v>45516</v>
      </c>
      <c r="C94" s="137">
        <v>251</v>
      </c>
      <c r="D94" s="154">
        <f t="shared" si="8"/>
        <v>-2.7131782945736482E-2</v>
      </c>
      <c r="E94" s="155">
        <f t="shared" si="9"/>
        <v>-2.7506645789833587E-2</v>
      </c>
      <c r="F94" s="145"/>
      <c r="G94" s="145"/>
      <c r="H94" s="153">
        <v>45516</v>
      </c>
      <c r="I94" s="137">
        <v>52.14</v>
      </c>
      <c r="J94" s="154">
        <f t="shared" si="10"/>
        <v>-4.961832061068705E-3</v>
      </c>
      <c r="K94" s="155">
        <f t="shared" si="11"/>
        <v>-4.9741828216408107E-3</v>
      </c>
      <c r="L94" s="145"/>
      <c r="M94" s="167">
        <v>2.9689999999999998E-2</v>
      </c>
      <c r="N94" s="161"/>
      <c r="O94" s="167">
        <v>3.6420000000000001E-2</v>
      </c>
      <c r="P94" s="161"/>
      <c r="Q94" s="146"/>
      <c r="R94" s="167">
        <v>7250.67</v>
      </c>
      <c r="S94" s="154">
        <f t="shared" si="12"/>
        <v>-2.6190865935504792E-3</v>
      </c>
      <c r="T94" s="155">
        <f t="shared" si="13"/>
        <v>-2.6225224012725486E-3</v>
      </c>
      <c r="U94" s="167">
        <v>31928.32</v>
      </c>
      <c r="V94" s="154">
        <f t="shared" si="14"/>
        <v>4.5965937569516502E-3</v>
      </c>
      <c r="W94" s="155">
        <f t="shared" si="15"/>
        <v>4.5860616819826351E-3</v>
      </c>
    </row>
    <row r="95" spans="2:23">
      <c r="B95" s="153">
        <v>45513</v>
      </c>
      <c r="C95" s="137">
        <v>258</v>
      </c>
      <c r="D95" s="154">
        <f t="shared" si="8"/>
        <v>-7.3105040400153198E-3</v>
      </c>
      <c r="E95" s="155">
        <f t="shared" si="9"/>
        <v>-7.3373567258270796E-3</v>
      </c>
      <c r="F95" s="145"/>
      <c r="G95" s="145"/>
      <c r="H95" s="153">
        <v>45513</v>
      </c>
      <c r="I95" s="137">
        <v>52.4</v>
      </c>
      <c r="J95" s="154">
        <f t="shared" si="10"/>
        <v>7.3048827374087022E-3</v>
      </c>
      <c r="K95" s="155">
        <f t="shared" si="11"/>
        <v>7.2783313064910078E-3</v>
      </c>
      <c r="L95" s="145"/>
      <c r="M95" s="167">
        <v>2.9649999999999999E-2</v>
      </c>
      <c r="N95" s="161"/>
      <c r="O95" s="167">
        <v>3.644E-2</v>
      </c>
      <c r="P95" s="161"/>
      <c r="Q95" s="146"/>
      <c r="R95" s="167">
        <v>7269.71</v>
      </c>
      <c r="S95" s="154">
        <f t="shared" si="12"/>
        <v>3.071425121939475E-3</v>
      </c>
      <c r="T95" s="155">
        <f t="shared" si="13"/>
        <v>3.0667179318579151E-3</v>
      </c>
      <c r="U95" s="167">
        <v>31782.23</v>
      </c>
      <c r="V95" s="154">
        <f t="shared" si="14"/>
        <v>1.2702449222494749E-3</v>
      </c>
      <c r="W95" s="155">
        <f t="shared" si="15"/>
        <v>1.2694388437074664E-3</v>
      </c>
    </row>
    <row r="96" spans="2:23">
      <c r="B96" s="153">
        <v>45512</v>
      </c>
      <c r="C96" s="137">
        <v>259.89999999999998</v>
      </c>
      <c r="D96" s="154">
        <f t="shared" si="8"/>
        <v>7.3643410852712865E-3</v>
      </c>
      <c r="E96" s="155">
        <f t="shared" si="9"/>
        <v>7.3373567258271204E-3</v>
      </c>
      <c r="F96" s="145"/>
      <c r="G96" s="145"/>
      <c r="H96" s="153">
        <v>45512</v>
      </c>
      <c r="I96" s="137">
        <v>52.02</v>
      </c>
      <c r="J96" s="154">
        <f t="shared" si="10"/>
        <v>-1.1402508551881296E-2</v>
      </c>
      <c r="K96" s="155">
        <f t="shared" si="11"/>
        <v>-1.1468015591641069E-2</v>
      </c>
      <c r="L96" s="145"/>
      <c r="M96" s="167">
        <v>3.0089999999999999E-2</v>
      </c>
      <c r="N96" s="161"/>
      <c r="O96" s="167">
        <v>3.6989999999999995E-2</v>
      </c>
      <c r="P96" s="161"/>
      <c r="Q96" s="146"/>
      <c r="R96" s="167">
        <v>7247.45</v>
      </c>
      <c r="S96" s="154">
        <f t="shared" si="12"/>
        <v>-2.5543592700808526E-3</v>
      </c>
      <c r="T96" s="155">
        <f t="shared" si="13"/>
        <v>-2.5576272119057063E-3</v>
      </c>
      <c r="U96" s="167">
        <v>31741.91</v>
      </c>
      <c r="V96" s="154">
        <f t="shared" si="14"/>
        <v>-2.8188934029160784E-3</v>
      </c>
      <c r="W96" s="155">
        <f t="shared" si="15"/>
        <v>-2.8228739652049768E-3</v>
      </c>
    </row>
    <row r="97" spans="2:23">
      <c r="B97" s="153">
        <v>45511</v>
      </c>
      <c r="C97" s="137">
        <v>258</v>
      </c>
      <c r="D97" s="154">
        <f t="shared" si="8"/>
        <v>-7.692307692307665E-3</v>
      </c>
      <c r="E97" s="155">
        <f t="shared" si="9"/>
        <v>-7.7220460939102778E-3</v>
      </c>
      <c r="F97" s="145"/>
      <c r="G97" s="145"/>
      <c r="H97" s="153">
        <v>45511</v>
      </c>
      <c r="I97" s="137">
        <v>52.62</v>
      </c>
      <c r="J97" s="154">
        <f t="shared" si="10"/>
        <v>1.5830115830115732E-2</v>
      </c>
      <c r="K97" s="155">
        <f t="shared" si="11"/>
        <v>1.57061263467092E-2</v>
      </c>
      <c r="L97" s="145"/>
      <c r="M97" s="167">
        <v>3.0130000000000001E-2</v>
      </c>
      <c r="N97" s="161"/>
      <c r="O97" s="167">
        <v>3.7080000000000002E-2</v>
      </c>
      <c r="P97" s="161"/>
      <c r="Q97" s="146"/>
      <c r="R97" s="167">
        <v>7266.01</v>
      </c>
      <c r="S97" s="154">
        <f t="shared" si="12"/>
        <v>1.9070019242528824E-2</v>
      </c>
      <c r="T97" s="155">
        <f t="shared" si="13"/>
        <v>1.8890465562470996E-2</v>
      </c>
      <c r="U97" s="167">
        <v>31831.64</v>
      </c>
      <c r="V97" s="154">
        <f t="shared" si="14"/>
        <v>2.3290801819389806E-2</v>
      </c>
      <c r="W97" s="155">
        <f t="shared" si="15"/>
        <v>2.3023710327273083E-2</v>
      </c>
    </row>
    <row r="98" spans="2:23">
      <c r="B98" s="153">
        <v>45510</v>
      </c>
      <c r="C98" s="137">
        <v>260</v>
      </c>
      <c r="D98" s="154">
        <f t="shared" si="8"/>
        <v>-1.5151515151515138E-2</v>
      </c>
      <c r="E98" s="155">
        <f t="shared" si="9"/>
        <v>-1.5267472130788421E-2</v>
      </c>
      <c r="F98" s="145"/>
      <c r="G98" s="145"/>
      <c r="H98" s="153">
        <v>45510</v>
      </c>
      <c r="I98" s="137">
        <v>51.8</v>
      </c>
      <c r="J98" s="154">
        <f t="shared" si="10"/>
        <v>-9.5602294455067183E-3</v>
      </c>
      <c r="K98" s="155">
        <f t="shared" si="11"/>
        <v>-9.6062218054398674E-3</v>
      </c>
      <c r="L98" s="145"/>
      <c r="M98" s="167">
        <v>2.9510000000000002E-2</v>
      </c>
      <c r="N98" s="161"/>
      <c r="O98" s="167">
        <v>3.6569999999999998E-2</v>
      </c>
      <c r="P98" s="161"/>
      <c r="Q98" s="146"/>
      <c r="R98" s="167">
        <v>7130.04</v>
      </c>
      <c r="S98" s="154">
        <f t="shared" si="12"/>
        <v>-2.6507240882978067E-3</v>
      </c>
      <c r="T98" s="155">
        <f t="shared" si="13"/>
        <v>-2.6542434780571686E-3</v>
      </c>
      <c r="U98" s="167">
        <v>31107.13</v>
      </c>
      <c r="V98" s="154">
        <f t="shared" si="14"/>
        <v>-5.9561851782733433E-3</v>
      </c>
      <c r="W98" s="155">
        <f t="shared" si="15"/>
        <v>-5.9739939995149764E-3</v>
      </c>
    </row>
    <row r="99" spans="2:23">
      <c r="B99" s="153">
        <v>45509</v>
      </c>
      <c r="C99" s="137">
        <v>264</v>
      </c>
      <c r="D99" s="154">
        <f t="shared" si="8"/>
        <v>-2.5830258302583009E-2</v>
      </c>
      <c r="E99" s="155">
        <f t="shared" si="9"/>
        <v>-2.616971773338472E-2</v>
      </c>
      <c r="F99" s="145"/>
      <c r="G99" s="145"/>
      <c r="H99" s="153">
        <v>45509</v>
      </c>
      <c r="I99" s="137">
        <v>52.3</v>
      </c>
      <c r="J99" s="154">
        <f t="shared" si="10"/>
        <v>-9.0943539219402458E-3</v>
      </c>
      <c r="K99" s="155">
        <f t="shared" si="11"/>
        <v>-9.1359600043009106E-3</v>
      </c>
      <c r="L99" s="145"/>
      <c r="M99" s="167">
        <v>2.9780000000000001E-2</v>
      </c>
      <c r="N99" s="161"/>
      <c r="O99" s="167">
        <v>3.6850000000000001E-2</v>
      </c>
      <c r="P99" s="161"/>
      <c r="Q99" s="146"/>
      <c r="R99" s="167">
        <v>7148.99</v>
      </c>
      <c r="S99" s="154">
        <f t="shared" si="12"/>
        <v>-1.4177169806117162E-2</v>
      </c>
      <c r="T99" s="155">
        <f t="shared" si="13"/>
        <v>-1.4278625926599064E-2</v>
      </c>
      <c r="U99" s="167">
        <v>31293.52</v>
      </c>
      <c r="V99" s="154">
        <f t="shared" si="14"/>
        <v>-2.2652302614524777E-2</v>
      </c>
      <c r="W99" s="155">
        <f t="shared" si="15"/>
        <v>-2.2912807563294675E-2</v>
      </c>
    </row>
    <row r="100" spans="2:23">
      <c r="B100" s="153">
        <v>45506</v>
      </c>
      <c r="C100" s="137">
        <v>271</v>
      </c>
      <c r="D100" s="154">
        <f t="shared" si="8"/>
        <v>-3.6615712762175678E-2</v>
      </c>
      <c r="E100" s="155">
        <f t="shared" si="9"/>
        <v>-3.7302894616110333E-2</v>
      </c>
      <c r="F100" s="145"/>
      <c r="G100" s="145"/>
      <c r="H100" s="153">
        <v>45506</v>
      </c>
      <c r="I100" s="137">
        <v>52.78</v>
      </c>
      <c r="J100" s="154">
        <f t="shared" si="10"/>
        <v>-2.1142433234421332E-2</v>
      </c>
      <c r="K100" s="155">
        <f t="shared" si="11"/>
        <v>-2.136913552887355E-2</v>
      </c>
      <c r="L100" s="145"/>
      <c r="M100" s="167">
        <v>2.9569999999999999E-2</v>
      </c>
      <c r="N100" s="161"/>
      <c r="O100" s="167">
        <v>3.6269999999999997E-2</v>
      </c>
      <c r="P100" s="161"/>
      <c r="Q100" s="146"/>
      <c r="R100" s="167">
        <v>7251.8</v>
      </c>
      <c r="S100" s="154">
        <f t="shared" si="12"/>
        <v>-1.6098067282187656E-2</v>
      </c>
      <c r="T100" s="155">
        <f t="shared" si="13"/>
        <v>-1.6229048768599923E-2</v>
      </c>
      <c r="U100" s="167">
        <v>32018.82</v>
      </c>
      <c r="V100" s="154">
        <f t="shared" si="14"/>
        <v>-2.5522689997361292E-2</v>
      </c>
      <c r="W100" s="155">
        <f t="shared" si="15"/>
        <v>-2.5854044038132948E-2</v>
      </c>
    </row>
    <row r="101" spans="2:23">
      <c r="B101" s="153">
        <v>45505</v>
      </c>
      <c r="C101" s="137">
        <v>281.3</v>
      </c>
      <c r="D101" s="154">
        <f t="shared" si="8"/>
        <v>-1.1247803163444647E-2</v>
      </c>
      <c r="E101" s="155">
        <f t="shared" si="9"/>
        <v>-1.1311538070574454E-2</v>
      </c>
      <c r="F101" s="145"/>
      <c r="G101" s="145"/>
      <c r="H101" s="153">
        <v>45505</v>
      </c>
      <c r="I101" s="137">
        <v>53.92</v>
      </c>
      <c r="J101" s="154">
        <f t="shared" si="10"/>
        <v>-2.1060275962236696E-2</v>
      </c>
      <c r="K101" s="155">
        <f t="shared" si="11"/>
        <v>-2.1285207256402452E-2</v>
      </c>
      <c r="L101" s="145"/>
      <c r="M101" s="167">
        <v>2.988E-2</v>
      </c>
      <c r="N101" s="161"/>
      <c r="O101" s="167">
        <v>3.6450000000000003E-2</v>
      </c>
      <c r="P101" s="161"/>
      <c r="Q101" s="146"/>
      <c r="R101" s="167">
        <v>7370.45</v>
      </c>
      <c r="S101" s="154">
        <f t="shared" si="12"/>
        <v>-2.1382223172307202E-2</v>
      </c>
      <c r="T101" s="155">
        <f t="shared" si="13"/>
        <v>-2.1614134721195572E-2</v>
      </c>
      <c r="U101" s="167">
        <v>32857.43</v>
      </c>
      <c r="V101" s="154">
        <f t="shared" si="14"/>
        <v>-2.6846160361996496E-2</v>
      </c>
      <c r="W101" s="155">
        <f t="shared" si="15"/>
        <v>-2.7213100724597844E-2</v>
      </c>
    </row>
    <row r="102" spans="2:23">
      <c r="B102" s="153">
        <v>45504</v>
      </c>
      <c r="C102" s="137">
        <v>284.5</v>
      </c>
      <c r="D102" s="154">
        <f t="shared" si="8"/>
        <v>-1.4889196675900274E-2</v>
      </c>
      <c r="E102" s="155">
        <f t="shared" si="9"/>
        <v>-1.5001153452285549E-2</v>
      </c>
      <c r="F102" s="145"/>
      <c r="G102" s="145"/>
      <c r="H102" s="153">
        <v>45504</v>
      </c>
      <c r="I102" s="137">
        <v>55.08</v>
      </c>
      <c r="J102" s="154">
        <f t="shared" si="10"/>
        <v>1.4545454545453751E-3</v>
      </c>
      <c r="K102" s="155">
        <f t="shared" si="11"/>
        <v>1.4534886279830986E-3</v>
      </c>
      <c r="L102" s="145"/>
      <c r="M102" s="167">
        <v>3.0130000000000001E-2</v>
      </c>
      <c r="N102" s="161"/>
      <c r="O102" s="167">
        <v>3.653E-2</v>
      </c>
      <c r="P102" s="161"/>
      <c r="Q102" s="146"/>
      <c r="R102" s="167">
        <v>7531.49</v>
      </c>
      <c r="S102" s="154">
        <f t="shared" si="12"/>
        <v>7.5652781159447624E-3</v>
      </c>
      <c r="T102" s="155">
        <f t="shared" si="13"/>
        <v>7.5368049144137099E-3</v>
      </c>
      <c r="U102" s="167">
        <v>33763.86</v>
      </c>
      <c r="V102" s="154">
        <f t="shared" si="14"/>
        <v>-4.251501562167137E-3</v>
      </c>
      <c r="W102" s="155">
        <f t="shared" si="15"/>
        <v>-4.260564892564509E-3</v>
      </c>
    </row>
    <row r="103" spans="2:23">
      <c r="B103" s="153">
        <v>45503</v>
      </c>
      <c r="C103" s="137">
        <v>288.8</v>
      </c>
      <c r="D103" s="154">
        <f t="shared" si="8"/>
        <v>1.9054340155257643E-2</v>
      </c>
      <c r="E103" s="155">
        <f t="shared" si="9"/>
        <v>1.8875079762091157E-2</v>
      </c>
      <c r="F103" s="145"/>
      <c r="G103" s="145"/>
      <c r="H103" s="153">
        <v>45503</v>
      </c>
      <c r="I103" s="137">
        <v>55</v>
      </c>
      <c r="J103" s="154">
        <f t="shared" si="10"/>
        <v>-1.1502516175413424E-2</v>
      </c>
      <c r="K103" s="155">
        <f t="shared" si="11"/>
        <v>-1.1569181822771295E-2</v>
      </c>
      <c r="L103" s="145"/>
      <c r="M103" s="167">
        <v>3.057E-2</v>
      </c>
      <c r="N103" s="161"/>
      <c r="O103" s="167">
        <v>3.703E-2</v>
      </c>
      <c r="P103" s="161"/>
      <c r="Q103" s="146"/>
      <c r="R103" s="167">
        <v>7474.94</v>
      </c>
      <c r="S103" s="154">
        <f t="shared" si="12"/>
        <v>4.1779511649899792E-3</v>
      </c>
      <c r="T103" s="155">
        <f t="shared" si="13"/>
        <v>4.1692477602003159E-3</v>
      </c>
      <c r="U103" s="167">
        <v>33908.019999999997</v>
      </c>
      <c r="V103" s="154">
        <f t="shared" si="14"/>
        <v>7.9424318603313893E-3</v>
      </c>
      <c r="W103" s="155">
        <f t="shared" si="15"/>
        <v>7.911056768596117E-3</v>
      </c>
    </row>
    <row r="104" spans="2:23">
      <c r="B104" s="153">
        <v>45502</v>
      </c>
      <c r="C104" s="137">
        <v>283.39999999999998</v>
      </c>
      <c r="D104" s="154">
        <f t="shared" si="8"/>
        <v>-7.0521861777161909E-4</v>
      </c>
      <c r="E104" s="155">
        <f t="shared" si="9"/>
        <v>-7.0546740139248217E-4</v>
      </c>
      <c r="F104" s="145"/>
      <c r="G104" s="145"/>
      <c r="H104" s="153">
        <v>45502</v>
      </c>
      <c r="I104" s="137">
        <v>55.64</v>
      </c>
      <c r="J104" s="154">
        <f t="shared" si="10"/>
        <v>-1.4872521246458881E-2</v>
      </c>
      <c r="K104" s="155">
        <f t="shared" si="11"/>
        <v>-1.4984226129744434E-2</v>
      </c>
      <c r="L104" s="145"/>
      <c r="M104" s="167">
        <v>3.066E-2</v>
      </c>
      <c r="N104" s="161"/>
      <c r="O104" s="167">
        <v>3.7089999999999998E-2</v>
      </c>
      <c r="P104" s="161"/>
      <c r="Q104" s="146"/>
      <c r="R104" s="167">
        <v>7443.84</v>
      </c>
      <c r="S104" s="154">
        <f t="shared" si="12"/>
        <v>-9.8221791829394833E-3</v>
      </c>
      <c r="T104" s="155">
        <f t="shared" si="13"/>
        <v>-9.8707349957712666E-3</v>
      </c>
      <c r="U104" s="167">
        <v>33640.83</v>
      </c>
      <c r="V104" s="154">
        <f t="shared" si="14"/>
        <v>-5.0753509655026008E-3</v>
      </c>
      <c r="W104" s="155">
        <f t="shared" si="15"/>
        <v>-5.0882743047466986E-3</v>
      </c>
    </row>
    <row r="105" spans="2:23">
      <c r="B105" s="153">
        <v>45499</v>
      </c>
      <c r="C105" s="137">
        <v>283.60000000000002</v>
      </c>
      <c r="D105" s="154">
        <f t="shared" si="8"/>
        <v>1.28571428571429E-2</v>
      </c>
      <c r="E105" s="155">
        <f t="shared" si="9"/>
        <v>1.2775191488722869E-2</v>
      </c>
      <c r="F105" s="145"/>
      <c r="G105" s="145"/>
      <c r="H105" s="153">
        <v>45499</v>
      </c>
      <c r="I105" s="137">
        <v>56.48</v>
      </c>
      <c r="J105" s="154">
        <f t="shared" si="10"/>
        <v>1.8759018759018753E-2</v>
      </c>
      <c r="K105" s="155">
        <f t="shared" si="11"/>
        <v>1.8585238303338841E-2</v>
      </c>
      <c r="L105" s="145"/>
      <c r="M105" s="167">
        <v>3.109E-2</v>
      </c>
      <c r="N105" s="161"/>
      <c r="O105" s="167">
        <v>3.7620000000000001E-2</v>
      </c>
      <c r="P105" s="161"/>
      <c r="Q105" s="146"/>
      <c r="R105" s="167">
        <v>7517.68</v>
      </c>
      <c r="S105" s="154">
        <f t="shared" si="12"/>
        <v>1.2206780108307225E-2</v>
      </c>
      <c r="T105" s="155">
        <f t="shared" si="13"/>
        <v>1.2132878163380408E-2</v>
      </c>
      <c r="U105" s="167">
        <v>33812.44</v>
      </c>
      <c r="V105" s="154">
        <f t="shared" si="14"/>
        <v>1.2250130066948639E-3</v>
      </c>
      <c r="W105" s="155">
        <f t="shared" si="15"/>
        <v>1.2242632904738632E-3</v>
      </c>
    </row>
    <row r="106" spans="2:23">
      <c r="B106" s="153">
        <v>45498</v>
      </c>
      <c r="C106" s="137">
        <v>280</v>
      </c>
      <c r="D106" s="154">
        <f t="shared" si="8"/>
        <v>-8.0157687253613608E-2</v>
      </c>
      <c r="E106" s="155">
        <f t="shared" si="9"/>
        <v>-8.35530228182811E-2</v>
      </c>
      <c r="F106" s="145"/>
      <c r="G106" s="145"/>
      <c r="H106" s="153">
        <v>45498</v>
      </c>
      <c r="I106" s="137">
        <v>55.44</v>
      </c>
      <c r="J106" s="154">
        <f t="shared" si="10"/>
        <v>1.8743109151047266E-2</v>
      </c>
      <c r="K106" s="155">
        <f t="shared" si="11"/>
        <v>1.8569621526547415E-2</v>
      </c>
      <c r="L106" s="145"/>
      <c r="M106" s="167">
        <v>3.117E-2</v>
      </c>
      <c r="N106" s="161"/>
      <c r="O106" s="167">
        <v>3.7769999999999998E-2</v>
      </c>
      <c r="P106" s="161"/>
      <c r="Q106" s="146"/>
      <c r="R106" s="167">
        <v>7427.02</v>
      </c>
      <c r="S106" s="154">
        <f t="shared" si="12"/>
        <v>-1.1540207060940277E-2</v>
      </c>
      <c r="T106" s="155">
        <f t="shared" si="13"/>
        <v>-1.160731202009465E-2</v>
      </c>
      <c r="U106" s="167">
        <v>33771.07</v>
      </c>
      <c r="V106" s="154">
        <f t="shared" si="14"/>
        <v>-2.0323367172734752E-2</v>
      </c>
      <c r="W106" s="155">
        <f t="shared" si="15"/>
        <v>-2.0532728271234809E-2</v>
      </c>
    </row>
    <row r="107" spans="2:23">
      <c r="B107" s="153">
        <v>45497</v>
      </c>
      <c r="C107" s="137">
        <v>304.39999999999998</v>
      </c>
      <c r="D107" s="154">
        <f t="shared" si="8"/>
        <v>-6.0493827160493896E-2</v>
      </c>
      <c r="E107" s="155">
        <f t="shared" si="9"/>
        <v>-6.2400889804798687E-2</v>
      </c>
      <c r="F107" s="145"/>
      <c r="G107" s="145"/>
      <c r="H107" s="153">
        <v>45497</v>
      </c>
      <c r="I107" s="137">
        <v>54.42</v>
      </c>
      <c r="J107" s="154">
        <f t="shared" si="10"/>
        <v>-3.9534062830921202E-2</v>
      </c>
      <c r="K107" s="155">
        <f t="shared" si="11"/>
        <v>-4.0336761047270173E-2</v>
      </c>
      <c r="L107" s="145"/>
      <c r="M107" s="167">
        <v>3.1469999999999998E-2</v>
      </c>
      <c r="N107" s="161"/>
      <c r="O107" s="167">
        <v>3.798E-2</v>
      </c>
      <c r="P107" s="161"/>
      <c r="Q107" s="146"/>
      <c r="R107" s="167">
        <v>7513.73</v>
      </c>
      <c r="S107" s="154">
        <f t="shared" si="12"/>
        <v>-1.1173066723870084E-2</v>
      </c>
      <c r="T107" s="155">
        <f t="shared" si="13"/>
        <v>-1.1235954304067083E-2</v>
      </c>
      <c r="U107" s="167">
        <v>34471.65</v>
      </c>
      <c r="V107" s="154">
        <f t="shared" si="14"/>
        <v>-4.7953461180358925E-3</v>
      </c>
      <c r="W107" s="155">
        <f t="shared" si="15"/>
        <v>-4.8068806798159036E-3</v>
      </c>
    </row>
    <row r="108" spans="2:23">
      <c r="B108" s="153">
        <v>45496</v>
      </c>
      <c r="C108" s="137">
        <v>324</v>
      </c>
      <c r="D108" s="154">
        <f t="shared" si="8"/>
        <v>1.5673981191222541E-2</v>
      </c>
      <c r="E108" s="155">
        <f t="shared" si="9"/>
        <v>1.5552413007484785E-2</v>
      </c>
      <c r="F108" s="145"/>
      <c r="G108" s="145"/>
      <c r="H108" s="153">
        <v>45496</v>
      </c>
      <c r="I108" s="137">
        <v>56.66</v>
      </c>
      <c r="J108" s="154">
        <f t="shared" si="10"/>
        <v>-5.9649122807018395E-3</v>
      </c>
      <c r="K108" s="155">
        <f t="shared" si="11"/>
        <v>-5.9827734321797445E-3</v>
      </c>
      <c r="L108" s="145"/>
      <c r="M108" s="167">
        <v>3.1269999999999999E-2</v>
      </c>
      <c r="N108" s="161"/>
      <c r="O108" s="167">
        <v>3.7510000000000002E-2</v>
      </c>
      <c r="P108" s="161"/>
      <c r="Q108" s="146"/>
      <c r="R108" s="167">
        <v>7598.63</v>
      </c>
      <c r="S108" s="154">
        <f t="shared" si="12"/>
        <v>-3.0687403076875563E-3</v>
      </c>
      <c r="T108" s="155">
        <f t="shared" si="13"/>
        <v>-3.0734585463976271E-3</v>
      </c>
      <c r="U108" s="167">
        <v>34637.75</v>
      </c>
      <c r="V108" s="154">
        <f t="shared" si="14"/>
        <v>6.5578411702404971E-4</v>
      </c>
      <c r="W108" s="155">
        <f t="shared" si="15"/>
        <v>6.555691845810341E-4</v>
      </c>
    </row>
    <row r="109" spans="2:23">
      <c r="B109" s="153">
        <v>45495</v>
      </c>
      <c r="C109" s="137">
        <v>319</v>
      </c>
      <c r="D109" s="154">
        <f t="shared" si="8"/>
        <v>1.5600127347978221E-2</v>
      </c>
      <c r="E109" s="155">
        <f t="shared" si="9"/>
        <v>1.5479696240243581E-2</v>
      </c>
      <c r="F109" s="145"/>
      <c r="G109" s="145"/>
      <c r="H109" s="153">
        <v>45495</v>
      </c>
      <c r="I109" s="137">
        <v>57</v>
      </c>
      <c r="J109" s="154">
        <f t="shared" si="10"/>
        <v>1.0996807378502949E-2</v>
      </c>
      <c r="K109" s="155">
        <f t="shared" si="11"/>
        <v>1.0936782148583594E-2</v>
      </c>
      <c r="L109" s="145"/>
      <c r="M109" s="167">
        <v>3.1480000000000001E-2</v>
      </c>
      <c r="N109" s="161"/>
      <c r="O109" s="167">
        <v>3.7769999999999998E-2</v>
      </c>
      <c r="P109" s="161"/>
      <c r="Q109" s="146"/>
      <c r="R109" s="167">
        <v>7622.02</v>
      </c>
      <c r="S109" s="154">
        <f t="shared" si="12"/>
        <v>1.1613214909509839E-2</v>
      </c>
      <c r="T109" s="155">
        <f t="shared" si="13"/>
        <v>1.1546299102715079E-2</v>
      </c>
      <c r="U109" s="167">
        <v>34615.050000000003</v>
      </c>
      <c r="V109" s="154">
        <f t="shared" si="14"/>
        <v>1.1667403167655799E-2</v>
      </c>
      <c r="W109" s="155">
        <f t="shared" si="15"/>
        <v>1.1599863850654406E-2</v>
      </c>
    </row>
    <row r="110" spans="2:23">
      <c r="B110" s="153">
        <v>45492</v>
      </c>
      <c r="C110" s="137">
        <v>314.10000000000002</v>
      </c>
      <c r="D110" s="154">
        <f t="shared" si="8"/>
        <v>-2.8571428571427804E-3</v>
      </c>
      <c r="E110" s="155">
        <f t="shared" si="9"/>
        <v>-2.8612322810321234E-3</v>
      </c>
      <c r="F110" s="145"/>
      <c r="G110" s="145"/>
      <c r="H110" s="153">
        <v>45492</v>
      </c>
      <c r="I110" s="137">
        <v>56.38</v>
      </c>
      <c r="J110" s="154">
        <f t="shared" si="10"/>
        <v>-3.8869257950530089E-3</v>
      </c>
      <c r="K110" s="155">
        <f t="shared" si="11"/>
        <v>-3.894499523170765E-3</v>
      </c>
      <c r="L110" s="145"/>
      <c r="M110" s="167">
        <v>3.1300000000000001E-2</v>
      </c>
      <c r="N110" s="161"/>
      <c r="O110" s="167">
        <v>3.7789999999999997E-2</v>
      </c>
      <c r="P110" s="161"/>
      <c r="Q110" s="146"/>
      <c r="R110" s="167">
        <v>7534.52</v>
      </c>
      <c r="S110" s="154">
        <f t="shared" si="12"/>
        <v>-6.8581898227784155E-3</v>
      </c>
      <c r="T110" s="155">
        <f t="shared" si="13"/>
        <v>-6.8818152871751928E-3</v>
      </c>
      <c r="U110" s="167">
        <v>34215.839999999997</v>
      </c>
      <c r="V110" s="154">
        <f t="shared" si="14"/>
        <v>-9.0732086212423901E-3</v>
      </c>
      <c r="W110" s="155">
        <f t="shared" si="15"/>
        <v>-9.1146208635148277E-3</v>
      </c>
    </row>
    <row r="111" spans="2:23">
      <c r="B111" s="153">
        <v>45491</v>
      </c>
      <c r="C111" s="137">
        <v>315</v>
      </c>
      <c r="D111" s="154">
        <f t="shared" si="8"/>
        <v>3.1847133757962887E-3</v>
      </c>
      <c r="E111" s="155">
        <f t="shared" si="9"/>
        <v>3.1796529173798056E-3</v>
      </c>
      <c r="F111" s="145"/>
      <c r="G111" s="145"/>
      <c r="H111" s="153">
        <v>45491</v>
      </c>
      <c r="I111" s="137">
        <v>56.6</v>
      </c>
      <c r="J111" s="154">
        <f t="shared" si="10"/>
        <v>-3.5211267605632646E-3</v>
      </c>
      <c r="K111" s="155">
        <f t="shared" si="11"/>
        <v>-3.5273405179682992E-3</v>
      </c>
      <c r="L111" s="145"/>
      <c r="M111" s="167">
        <v>3.0710000000000001E-2</v>
      </c>
      <c r="N111" s="161"/>
      <c r="O111" s="167">
        <v>3.7190000000000001E-2</v>
      </c>
      <c r="P111" s="161"/>
      <c r="Q111" s="146"/>
      <c r="R111" s="167">
        <v>7586.55</v>
      </c>
      <c r="S111" s="154">
        <f t="shared" si="12"/>
        <v>2.0790377779920099E-3</v>
      </c>
      <c r="T111" s="155">
        <f t="shared" si="13"/>
        <v>2.0768795697641263E-3</v>
      </c>
      <c r="U111" s="167">
        <v>34529.129999999997</v>
      </c>
      <c r="V111" s="154">
        <f t="shared" si="14"/>
        <v>4.3482130702938715E-3</v>
      </c>
      <c r="W111" s="155">
        <f t="shared" si="15"/>
        <v>4.3387869066087419E-3</v>
      </c>
    </row>
    <row r="112" spans="2:23">
      <c r="B112" s="153">
        <v>45490</v>
      </c>
      <c r="C112" s="137">
        <v>314</v>
      </c>
      <c r="D112" s="154">
        <f t="shared" si="8"/>
        <v>1.7828200972447306E-2</v>
      </c>
      <c r="E112" s="155">
        <f t="shared" si="9"/>
        <v>1.7671142562810844E-2</v>
      </c>
      <c r="F112" s="145"/>
      <c r="G112" s="145"/>
      <c r="H112" s="153">
        <v>45490</v>
      </c>
      <c r="I112" s="137">
        <v>56.8</v>
      </c>
      <c r="J112" s="154">
        <f t="shared" si="10"/>
        <v>4.2432814710040567E-3</v>
      </c>
      <c r="K112" s="155">
        <f t="shared" si="11"/>
        <v>4.2343041387881636E-3</v>
      </c>
      <c r="L112" s="145"/>
      <c r="M112" s="167">
        <v>3.0759999999999999E-2</v>
      </c>
      <c r="N112" s="161"/>
      <c r="O112" s="167">
        <v>3.7139999999999999E-2</v>
      </c>
      <c r="P112" s="161"/>
      <c r="Q112" s="146"/>
      <c r="R112" s="167">
        <v>7570.81</v>
      </c>
      <c r="S112" s="154">
        <f t="shared" si="12"/>
        <v>-1.2163540249839899E-3</v>
      </c>
      <c r="T112" s="155">
        <f t="shared" si="13"/>
        <v>-1.217094383961012E-3</v>
      </c>
      <c r="U112" s="167">
        <v>34379.64</v>
      </c>
      <c r="V112" s="154">
        <f t="shared" si="14"/>
        <v>3.0405139021305594E-4</v>
      </c>
      <c r="W112" s="155">
        <f t="shared" si="15"/>
        <v>3.0400517595654598E-4</v>
      </c>
    </row>
    <row r="113" spans="2:23">
      <c r="B113" s="153">
        <v>45489</v>
      </c>
      <c r="C113" s="137">
        <v>308.5</v>
      </c>
      <c r="D113" s="154">
        <f t="shared" si="8"/>
        <v>-3.8940809968847301E-2</v>
      </c>
      <c r="E113" s="155">
        <f t="shared" si="9"/>
        <v>-3.9719279784573305E-2</v>
      </c>
      <c r="F113" s="145"/>
      <c r="G113" s="145"/>
      <c r="H113" s="153">
        <v>45489</v>
      </c>
      <c r="I113" s="137">
        <v>56.56</v>
      </c>
      <c r="J113" s="154">
        <f t="shared" si="10"/>
        <v>-5.9753954305798995E-3</v>
      </c>
      <c r="K113" s="155">
        <f t="shared" si="11"/>
        <v>-5.9933195439678547E-3</v>
      </c>
      <c r="L113" s="145"/>
      <c r="M113" s="167">
        <v>3.0859999999999999E-2</v>
      </c>
      <c r="N113" s="161"/>
      <c r="O113" s="167">
        <v>3.7080000000000002E-2</v>
      </c>
      <c r="P113" s="161"/>
      <c r="Q113" s="146"/>
      <c r="R113" s="167">
        <v>7580.03</v>
      </c>
      <c r="S113" s="154">
        <f t="shared" si="12"/>
        <v>-6.9018736464506736E-3</v>
      </c>
      <c r="T113" s="155">
        <f t="shared" si="13"/>
        <v>-6.9258017390392114E-3</v>
      </c>
      <c r="U113" s="167">
        <v>34369.19</v>
      </c>
      <c r="V113" s="154">
        <f t="shared" si="14"/>
        <v>-1.9577657848857122E-4</v>
      </c>
      <c r="W113" s="155">
        <f t="shared" si="15"/>
        <v>-1.9579574522455304E-4</v>
      </c>
    </row>
    <row r="114" spans="2:23">
      <c r="B114" s="153">
        <v>45488</v>
      </c>
      <c r="C114" s="137">
        <v>321</v>
      </c>
      <c r="D114" s="154">
        <f t="shared" si="8"/>
        <v>-6.4139941690962154E-2</v>
      </c>
      <c r="E114" s="155">
        <f t="shared" si="9"/>
        <v>-6.6289324035924108E-2</v>
      </c>
      <c r="F114" s="145"/>
      <c r="G114" s="145"/>
      <c r="H114" s="153">
        <v>45488</v>
      </c>
      <c r="I114" s="137">
        <v>56.9</v>
      </c>
      <c r="J114" s="154">
        <f t="shared" si="10"/>
        <v>-2.3678792038435148E-2</v>
      </c>
      <c r="K114" s="155">
        <f t="shared" si="11"/>
        <v>-2.3963640194718853E-2</v>
      </c>
      <c r="L114" s="145"/>
      <c r="M114" s="167">
        <v>3.1130000000000001E-2</v>
      </c>
      <c r="N114" s="161"/>
      <c r="O114" s="167">
        <v>3.7479999999999999E-2</v>
      </c>
      <c r="P114" s="161"/>
      <c r="Q114" s="146"/>
      <c r="R114" s="167">
        <v>7632.71</v>
      </c>
      <c r="S114" s="154">
        <f t="shared" si="12"/>
        <v>-1.1859943658470873E-2</v>
      </c>
      <c r="T114" s="155">
        <f t="shared" si="13"/>
        <v>-1.1930833850206874E-2</v>
      </c>
      <c r="U114" s="167">
        <v>34375.919999999998</v>
      </c>
      <c r="V114" s="154">
        <f t="shared" si="14"/>
        <v>-5.9166258922652704E-3</v>
      </c>
      <c r="W114" s="155">
        <f t="shared" si="15"/>
        <v>-5.9341984711065599E-3</v>
      </c>
    </row>
    <row r="115" spans="2:23">
      <c r="B115" s="153">
        <v>45485</v>
      </c>
      <c r="C115" s="137">
        <v>343</v>
      </c>
      <c r="D115" s="154">
        <f t="shared" si="8"/>
        <v>4.0024257125530482E-2</v>
      </c>
      <c r="E115" s="155">
        <f t="shared" si="9"/>
        <v>3.924403704044125E-2</v>
      </c>
      <c r="F115" s="145"/>
      <c r="G115" s="145"/>
      <c r="H115" s="153">
        <v>45485</v>
      </c>
      <c r="I115" s="137">
        <v>58.28</v>
      </c>
      <c r="J115" s="154">
        <f t="shared" si="10"/>
        <v>1.9594121763470973E-2</v>
      </c>
      <c r="K115" s="155">
        <f t="shared" si="11"/>
        <v>1.940462826533744E-2</v>
      </c>
      <c r="L115" s="145"/>
      <c r="M115" s="167">
        <v>3.15E-2</v>
      </c>
      <c r="N115" s="161"/>
      <c r="O115" s="167">
        <v>3.7929999999999998E-2</v>
      </c>
      <c r="P115" s="161"/>
      <c r="Q115" s="146"/>
      <c r="R115" s="167">
        <v>7724.32</v>
      </c>
      <c r="S115" s="154">
        <f t="shared" si="12"/>
        <v>1.2742669916469218E-2</v>
      </c>
      <c r="T115" s="155">
        <f t="shared" si="13"/>
        <v>1.2662165272908994E-2</v>
      </c>
      <c r="U115" s="167">
        <v>34580.519999999997</v>
      </c>
      <c r="V115" s="154">
        <f t="shared" si="14"/>
        <v>7.6464001076981258E-3</v>
      </c>
      <c r="W115" s="155">
        <f t="shared" si="15"/>
        <v>7.6173145627784801E-3</v>
      </c>
    </row>
    <row r="116" spans="2:23">
      <c r="B116" s="153">
        <v>45484</v>
      </c>
      <c r="C116" s="137">
        <v>329.8</v>
      </c>
      <c r="D116" s="154">
        <f t="shared" si="8"/>
        <v>1.1966861000306972E-2</v>
      </c>
      <c r="E116" s="155">
        <f t="shared" si="9"/>
        <v>1.1895824281982798E-2</v>
      </c>
      <c r="F116" s="145"/>
      <c r="G116" s="145"/>
      <c r="H116" s="153">
        <v>45484</v>
      </c>
      <c r="I116" s="137">
        <v>57.16</v>
      </c>
      <c r="J116" s="154">
        <f t="shared" si="10"/>
        <v>9.1807909604519899E-3</v>
      </c>
      <c r="K116" s="155">
        <f t="shared" si="11"/>
        <v>9.1389036762023479E-3</v>
      </c>
      <c r="L116" s="145"/>
      <c r="M116" s="167">
        <v>3.125E-2</v>
      </c>
      <c r="N116" s="161"/>
      <c r="O116" s="167">
        <v>3.7900000000000003E-2</v>
      </c>
      <c r="P116" s="161"/>
      <c r="Q116" s="146"/>
      <c r="R116" s="167">
        <v>7627.13</v>
      </c>
      <c r="S116" s="154">
        <f t="shared" si="12"/>
        <v>7.0746215447181626E-3</v>
      </c>
      <c r="T116" s="155">
        <f t="shared" si="13"/>
        <v>7.0497138158900985E-3</v>
      </c>
      <c r="U116" s="167">
        <v>34318.11</v>
      </c>
      <c r="V116" s="154">
        <f t="shared" si="14"/>
        <v>3.4133572744443619E-4</v>
      </c>
      <c r="W116" s="155">
        <f t="shared" si="15"/>
        <v>3.4127748565797929E-4</v>
      </c>
    </row>
    <row r="117" spans="2:23">
      <c r="B117" s="153">
        <v>45483</v>
      </c>
      <c r="C117" s="137">
        <v>325.89999999999998</v>
      </c>
      <c r="D117" s="154">
        <f t="shared" si="8"/>
        <v>1.971214017521894E-2</v>
      </c>
      <c r="E117" s="155">
        <f t="shared" si="9"/>
        <v>1.9520371951396175E-2</v>
      </c>
      <c r="F117" s="145"/>
      <c r="G117" s="145"/>
      <c r="H117" s="153">
        <v>45483</v>
      </c>
      <c r="I117" s="137">
        <v>56.64</v>
      </c>
      <c r="J117" s="154">
        <f t="shared" si="10"/>
        <v>1.9438444924406051E-2</v>
      </c>
      <c r="K117" s="155">
        <f t="shared" si="11"/>
        <v>1.9251931499321306E-2</v>
      </c>
      <c r="L117" s="145"/>
      <c r="M117" s="167">
        <v>3.1850000000000003E-2</v>
      </c>
      <c r="N117" s="161"/>
      <c r="O117" s="167">
        <v>3.8629999999999998E-2</v>
      </c>
      <c r="P117" s="161"/>
      <c r="Q117" s="146"/>
      <c r="R117" s="167">
        <v>7573.55</v>
      </c>
      <c r="S117" s="154">
        <f t="shared" si="12"/>
        <v>8.642021346019213E-3</v>
      </c>
      <c r="T117" s="155">
        <f t="shared" si="13"/>
        <v>8.6048928364495375E-3</v>
      </c>
      <c r="U117" s="167">
        <v>34306.400000000001</v>
      </c>
      <c r="V117" s="154">
        <f t="shared" si="14"/>
        <v>1.30499606224459E-2</v>
      </c>
      <c r="W117" s="155">
        <f t="shared" si="15"/>
        <v>1.296554351972571E-2</v>
      </c>
    </row>
    <row r="118" spans="2:23">
      <c r="B118" s="153">
        <v>45482</v>
      </c>
      <c r="C118" s="137">
        <v>319.60000000000002</v>
      </c>
      <c r="D118" s="154">
        <f t="shared" si="8"/>
        <v>-1.5706806282722363E-2</v>
      </c>
      <c r="E118" s="155">
        <f t="shared" si="9"/>
        <v>-1.5831465216680513E-2</v>
      </c>
      <c r="F118" s="145"/>
      <c r="G118" s="145"/>
      <c r="H118" s="153">
        <v>45482</v>
      </c>
      <c r="I118" s="137">
        <v>55.56</v>
      </c>
      <c r="J118" s="154">
        <f t="shared" si="10"/>
        <v>-1.3143872113676625E-2</v>
      </c>
      <c r="K118" s="155">
        <f t="shared" si="11"/>
        <v>-1.3231017259501572E-2</v>
      </c>
      <c r="L118" s="145"/>
      <c r="M118" s="167">
        <v>3.2530000000000003E-2</v>
      </c>
      <c r="N118" s="161"/>
      <c r="O118" s="167">
        <v>3.9539999999999999E-2</v>
      </c>
      <c r="P118" s="161"/>
      <c r="Q118" s="146"/>
      <c r="R118" s="167">
        <v>7508.66</v>
      </c>
      <c r="S118" s="154">
        <f t="shared" si="12"/>
        <v>-1.5574012284577443E-2</v>
      </c>
      <c r="T118" s="155">
        <f t="shared" si="13"/>
        <v>-1.5696561265320957E-2</v>
      </c>
      <c r="U118" s="167">
        <v>33864.47</v>
      </c>
      <c r="V118" s="154">
        <f t="shared" si="14"/>
        <v>-5.3476799698295441E-3</v>
      </c>
      <c r="W118" s="155">
        <f t="shared" si="15"/>
        <v>-5.3620299927769162E-3</v>
      </c>
    </row>
    <row r="119" spans="2:23">
      <c r="B119" s="153">
        <v>45481</v>
      </c>
      <c r="C119" s="137">
        <v>324.7</v>
      </c>
      <c r="D119" s="154">
        <f t="shared" si="8"/>
        <v>-2.871672150762794E-2</v>
      </c>
      <c r="E119" s="155">
        <f t="shared" si="9"/>
        <v>-2.9137114317252719E-2</v>
      </c>
      <c r="F119" s="145"/>
      <c r="G119" s="145"/>
      <c r="H119" s="153">
        <v>45481</v>
      </c>
      <c r="I119" s="137">
        <v>56.3</v>
      </c>
      <c r="J119" s="154">
        <f t="shared" si="10"/>
        <v>-6.7043048694425122E-3</v>
      </c>
      <c r="K119" s="155">
        <f t="shared" si="11"/>
        <v>-6.7268796768350176E-3</v>
      </c>
      <c r="L119" s="145"/>
      <c r="M119" s="167">
        <v>3.168E-2</v>
      </c>
      <c r="N119" s="161"/>
      <c r="O119" s="167">
        <v>3.891E-2</v>
      </c>
      <c r="P119" s="161"/>
      <c r="Q119" s="146"/>
      <c r="R119" s="167">
        <v>7627.45</v>
      </c>
      <c r="S119" s="154">
        <f t="shared" si="12"/>
        <v>-6.2757145351124421E-3</v>
      </c>
      <c r="T119" s="155">
        <f t="shared" si="13"/>
        <v>-6.2954896101400024E-3</v>
      </c>
      <c r="U119" s="167">
        <v>34046.54</v>
      </c>
      <c r="V119" s="154">
        <f t="shared" si="14"/>
        <v>1.732098728745024E-3</v>
      </c>
      <c r="W119" s="155">
        <f t="shared" si="15"/>
        <v>1.7306003756894037E-3</v>
      </c>
    </row>
    <row r="120" spans="2:23">
      <c r="B120" s="153">
        <v>45478</v>
      </c>
      <c r="C120" s="137">
        <v>334.3</v>
      </c>
      <c r="D120" s="154">
        <f t="shared" si="8"/>
        <v>-8.9659294680222157E-4</v>
      </c>
      <c r="E120" s="155">
        <f t="shared" si="9"/>
        <v>-8.9699512667074154E-4</v>
      </c>
      <c r="F120" s="145"/>
      <c r="G120" s="145"/>
      <c r="H120" s="153">
        <v>45478</v>
      </c>
      <c r="I120" s="137">
        <v>56.68</v>
      </c>
      <c r="J120" s="154">
        <f t="shared" si="10"/>
        <v>5.3210358283077852E-3</v>
      </c>
      <c r="K120" s="155">
        <f t="shared" si="11"/>
        <v>5.3069291365130718E-3</v>
      </c>
      <c r="L120" s="145"/>
      <c r="M120" s="167">
        <v>3.2120000000000003E-2</v>
      </c>
      <c r="N120" s="161"/>
      <c r="O120" s="167">
        <v>3.9399999999999998E-2</v>
      </c>
      <c r="P120" s="161"/>
      <c r="Q120" s="146"/>
      <c r="R120" s="167">
        <v>7675.62</v>
      </c>
      <c r="S120" s="154">
        <f t="shared" si="12"/>
        <v>-2.6196175046583337E-3</v>
      </c>
      <c r="T120" s="155">
        <f t="shared" si="13"/>
        <v>-2.6230547066756517E-3</v>
      </c>
      <c r="U120" s="167">
        <v>33987.67</v>
      </c>
      <c r="V120" s="154">
        <f t="shared" si="14"/>
        <v>-3.4697696974815839E-3</v>
      </c>
      <c r="W120" s="155">
        <f t="shared" si="15"/>
        <v>-3.475803309230239E-3</v>
      </c>
    </row>
    <row r="121" spans="2:23">
      <c r="B121" s="153">
        <v>45477</v>
      </c>
      <c r="C121" s="137">
        <v>334.6</v>
      </c>
      <c r="D121" s="154">
        <f t="shared" si="8"/>
        <v>8.7428399155864422E-3</v>
      </c>
      <c r="E121" s="155">
        <f t="shared" si="9"/>
        <v>8.7048425997169315E-3</v>
      </c>
      <c r="F121" s="145"/>
      <c r="G121" s="145"/>
      <c r="H121" s="153">
        <v>45477</v>
      </c>
      <c r="I121" s="137">
        <v>56.38</v>
      </c>
      <c r="J121" s="154">
        <f t="shared" si="10"/>
        <v>-2.8298549699327102E-3</v>
      </c>
      <c r="K121" s="155">
        <f t="shared" si="11"/>
        <v>-2.8338665794777123E-3</v>
      </c>
      <c r="L121" s="145"/>
      <c r="M121" s="167">
        <v>3.279E-2</v>
      </c>
      <c r="N121" s="161"/>
      <c r="O121" s="167">
        <v>4.0079999999999998E-2</v>
      </c>
      <c r="P121" s="161"/>
      <c r="Q121" s="146"/>
      <c r="R121" s="167">
        <v>7695.78</v>
      </c>
      <c r="S121" s="154">
        <f t="shared" si="12"/>
        <v>8.3463485707697682E-3</v>
      </c>
      <c r="T121" s="155">
        <f t="shared" si="13"/>
        <v>8.311710404882473E-3</v>
      </c>
      <c r="U121" s="167">
        <v>34106.01</v>
      </c>
      <c r="V121" s="154">
        <f t="shared" si="14"/>
        <v>7.7134107156313636E-3</v>
      </c>
      <c r="W121" s="155">
        <f t="shared" si="15"/>
        <v>7.6838144578325121E-3</v>
      </c>
    </row>
    <row r="122" spans="2:23">
      <c r="B122" s="153">
        <v>45476</v>
      </c>
      <c r="C122" s="137">
        <v>331.7</v>
      </c>
      <c r="D122" s="154">
        <f t="shared" si="8"/>
        <v>4.5427013930949833E-3</v>
      </c>
      <c r="E122" s="155">
        <f t="shared" si="9"/>
        <v>4.5324144669789904E-3</v>
      </c>
      <c r="F122" s="145"/>
      <c r="G122" s="145"/>
      <c r="H122" s="153">
        <v>45476</v>
      </c>
      <c r="I122" s="137">
        <v>56.54</v>
      </c>
      <c r="J122" s="154">
        <f t="shared" si="10"/>
        <v>-7.0249385317878721E-3</v>
      </c>
      <c r="K122" s="155">
        <f t="shared" si="11"/>
        <v>-7.0497295844472391E-3</v>
      </c>
      <c r="L122" s="145"/>
      <c r="M122" s="167">
        <v>3.2570000000000002E-2</v>
      </c>
      <c r="N122" s="161"/>
      <c r="O122" s="167">
        <v>3.984E-2</v>
      </c>
      <c r="P122" s="161"/>
      <c r="Q122" s="146"/>
      <c r="R122" s="167">
        <v>7632.08</v>
      </c>
      <c r="S122" s="154">
        <f t="shared" si="12"/>
        <v>1.2441813726985718E-2</v>
      </c>
      <c r="T122" s="155">
        <f t="shared" si="13"/>
        <v>1.2365050423248021E-2</v>
      </c>
      <c r="U122" s="167">
        <v>33844.949999999997</v>
      </c>
      <c r="V122" s="154">
        <f t="shared" si="14"/>
        <v>1.0858267575429847E-2</v>
      </c>
      <c r="W122" s="155">
        <f t="shared" si="15"/>
        <v>1.0799739879821498E-2</v>
      </c>
    </row>
    <row r="123" spans="2:23">
      <c r="B123" s="153">
        <v>45475</v>
      </c>
      <c r="C123" s="137">
        <v>330.2</v>
      </c>
      <c r="D123" s="154">
        <f t="shared" si="8"/>
        <v>9.7859327217124648E-3</v>
      </c>
      <c r="E123" s="155">
        <f t="shared" si="9"/>
        <v>9.7383605887741698E-3</v>
      </c>
      <c r="F123" s="145"/>
      <c r="G123" s="145"/>
      <c r="H123" s="153">
        <v>45475</v>
      </c>
      <c r="I123" s="137">
        <v>56.94</v>
      </c>
      <c r="J123" s="154">
        <f t="shared" si="10"/>
        <v>-9.394572025052228E-3</v>
      </c>
      <c r="K123" s="155">
        <f t="shared" si="11"/>
        <v>-9.4389793609327161E-3</v>
      </c>
      <c r="L123" s="145"/>
      <c r="M123" s="167">
        <v>3.32E-2</v>
      </c>
      <c r="N123" s="161"/>
      <c r="O123" s="167">
        <v>4.0759999999999998E-2</v>
      </c>
      <c r="P123" s="161"/>
      <c r="Q123" s="146"/>
      <c r="R123" s="167">
        <v>7538.29</v>
      </c>
      <c r="S123" s="154">
        <f t="shared" si="12"/>
        <v>-3.020712512547763E-3</v>
      </c>
      <c r="T123" s="155">
        <f t="shared" si="13"/>
        <v>-3.0252840731575777E-3</v>
      </c>
      <c r="U123" s="167">
        <v>33481.4</v>
      </c>
      <c r="V123" s="154">
        <f t="shared" si="14"/>
        <v>-6.9740252113651424E-3</v>
      </c>
      <c r="W123" s="155">
        <f t="shared" si="15"/>
        <v>-6.9984573851840978E-3</v>
      </c>
    </row>
    <row r="124" spans="2:23">
      <c r="B124" s="153">
        <v>45474</v>
      </c>
      <c r="C124" s="137">
        <v>327</v>
      </c>
      <c r="D124" s="154">
        <f t="shared" si="8"/>
        <v>-3.9647577092510988E-2</v>
      </c>
      <c r="E124" s="155">
        <f t="shared" si="9"/>
        <v>-4.0454954692313638E-2</v>
      </c>
      <c r="F124" s="145"/>
      <c r="G124" s="145"/>
      <c r="H124" s="153">
        <v>45474</v>
      </c>
      <c r="I124" s="137">
        <v>57.48</v>
      </c>
      <c r="J124" s="154">
        <f t="shared" si="10"/>
        <v>7.3606729758148859E-3</v>
      </c>
      <c r="K124" s="155">
        <f t="shared" si="11"/>
        <v>7.3337154254701931E-3</v>
      </c>
      <c r="L124" s="145"/>
      <c r="M124" s="167">
        <v>3.3489999999999999E-2</v>
      </c>
      <c r="N124" s="161"/>
      <c r="O124" s="167">
        <v>4.1070000000000002E-2</v>
      </c>
      <c r="P124" s="161"/>
      <c r="Q124" s="146"/>
      <c r="R124" s="167">
        <v>7561.13</v>
      </c>
      <c r="S124" s="154">
        <f t="shared" si="12"/>
        <v>1.0927347113404817E-2</v>
      </c>
      <c r="T124" s="155">
        <f t="shared" si="13"/>
        <v>1.0868075055915314E-2</v>
      </c>
      <c r="U124" s="167">
        <v>33716.54</v>
      </c>
      <c r="V124" s="154">
        <f t="shared" si="14"/>
        <v>1.6965951369440457E-2</v>
      </c>
      <c r="W124" s="155">
        <f t="shared" si="15"/>
        <v>1.6823637026563039E-2</v>
      </c>
    </row>
    <row r="125" spans="2:23">
      <c r="B125" s="153">
        <v>45471</v>
      </c>
      <c r="C125" s="137">
        <v>340.5</v>
      </c>
      <c r="D125" s="154">
        <f t="shared" si="8"/>
        <v>2.9455081001472649E-3</v>
      </c>
      <c r="E125" s="155">
        <f t="shared" si="9"/>
        <v>2.9411785908162289E-3</v>
      </c>
      <c r="F125" s="145"/>
      <c r="G125" s="145"/>
      <c r="H125" s="153">
        <v>45471</v>
      </c>
      <c r="I125" s="137">
        <v>57.06</v>
      </c>
      <c r="J125" s="154">
        <f t="shared" si="10"/>
        <v>-2.0986358866735833E-3</v>
      </c>
      <c r="K125" s="155">
        <f t="shared" si="11"/>
        <v>-2.1008411088117279E-3</v>
      </c>
      <c r="L125" s="145"/>
      <c r="M125" s="167">
        <v>3.288E-2</v>
      </c>
      <c r="N125" s="161"/>
      <c r="O125" s="167">
        <v>4.0640000000000003E-2</v>
      </c>
      <c r="P125" s="161"/>
      <c r="Q125" s="146"/>
      <c r="R125" s="167">
        <v>7479.4</v>
      </c>
      <c r="S125" s="154">
        <f t="shared" si="12"/>
        <v>-6.8147534365904372E-3</v>
      </c>
      <c r="T125" s="155">
        <f t="shared" si="13"/>
        <v>-6.8380799052827701E-3</v>
      </c>
      <c r="U125" s="167">
        <v>33154.050000000003</v>
      </c>
      <c r="V125" s="154">
        <f t="shared" si="14"/>
        <v>-9.8954737849787922E-4</v>
      </c>
      <c r="W125" s="155">
        <f t="shared" si="15"/>
        <v>-9.900373037345137E-4</v>
      </c>
    </row>
    <row r="126" spans="2:23">
      <c r="B126" s="153">
        <v>45470</v>
      </c>
      <c r="C126" s="137">
        <v>339.5</v>
      </c>
      <c r="D126" s="154">
        <f t="shared" si="8"/>
        <v>3.9816232771822335E-2</v>
      </c>
      <c r="E126" s="155">
        <f t="shared" si="9"/>
        <v>3.9043998282265041E-2</v>
      </c>
      <c r="F126" s="145"/>
      <c r="G126" s="145"/>
      <c r="H126" s="153">
        <v>45470</v>
      </c>
      <c r="I126" s="137">
        <v>57.18</v>
      </c>
      <c r="J126" s="154">
        <f t="shared" si="10"/>
        <v>-2.1560574948665256E-2</v>
      </c>
      <c r="K126" s="155">
        <f t="shared" si="11"/>
        <v>-2.1796399988332944E-2</v>
      </c>
      <c r="L126" s="145"/>
      <c r="M126" s="167">
        <v>3.2680000000000001E-2</v>
      </c>
      <c r="N126" s="161"/>
      <c r="O126" s="167">
        <v>4.0350000000000004E-2</v>
      </c>
      <c r="P126" s="161"/>
      <c r="Q126" s="146"/>
      <c r="R126" s="167">
        <v>7530.72</v>
      </c>
      <c r="S126" s="154">
        <f t="shared" si="12"/>
        <v>-1.0307327362451657E-2</v>
      </c>
      <c r="T126" s="155">
        <f t="shared" si="13"/>
        <v>-1.0360815726633476E-2</v>
      </c>
      <c r="U126" s="167">
        <v>33186.89</v>
      </c>
      <c r="V126" s="154">
        <f t="shared" si="14"/>
        <v>-1.0586435267089245E-2</v>
      </c>
      <c r="W126" s="155">
        <f t="shared" si="15"/>
        <v>-1.0642870222968941E-2</v>
      </c>
    </row>
    <row r="127" spans="2:23">
      <c r="B127" s="153">
        <v>45469</v>
      </c>
      <c r="C127" s="137">
        <v>326.5</v>
      </c>
      <c r="D127" s="154">
        <f t="shared" si="8"/>
        <v>-1.180387409200967E-2</v>
      </c>
      <c r="E127" s="155">
        <f t="shared" si="9"/>
        <v>-1.1874092930337232E-2</v>
      </c>
      <c r="F127" s="145"/>
      <c r="G127" s="145"/>
      <c r="H127" s="153">
        <v>45469</v>
      </c>
      <c r="I127" s="137">
        <v>58.44</v>
      </c>
      <c r="J127" s="154">
        <f t="shared" si="10"/>
        <v>-2.3898941618299974E-3</v>
      </c>
      <c r="K127" s="155">
        <f t="shared" si="11"/>
        <v>-2.3927545170887078E-3</v>
      </c>
      <c r="L127" s="145"/>
      <c r="M127" s="167">
        <v>3.1899999999999998E-2</v>
      </c>
      <c r="N127" s="161"/>
      <c r="O127" s="167">
        <v>3.9910000000000001E-2</v>
      </c>
      <c r="P127" s="161"/>
      <c r="Q127" s="146"/>
      <c r="R127" s="167">
        <v>7609.15</v>
      </c>
      <c r="S127" s="154">
        <f t="shared" si="12"/>
        <v>-6.9365595186824391E-3</v>
      </c>
      <c r="T127" s="155">
        <f t="shared" si="13"/>
        <v>-6.9607292825124923E-3</v>
      </c>
      <c r="U127" s="167">
        <v>33541.980000000003</v>
      </c>
      <c r="V127" s="154">
        <f t="shared" si="14"/>
        <v>-4.9019186102913226E-3</v>
      </c>
      <c r="W127" s="155">
        <f t="shared" si="15"/>
        <v>-4.9139724206537488E-3</v>
      </c>
    </row>
    <row r="128" spans="2:23">
      <c r="B128" s="153">
        <v>45468</v>
      </c>
      <c r="C128" s="137">
        <v>330.4</v>
      </c>
      <c r="D128" s="154">
        <f t="shared" si="8"/>
        <v>2.3543990086740907E-2</v>
      </c>
      <c r="E128" s="155">
        <f t="shared" si="9"/>
        <v>2.327110525102916E-2</v>
      </c>
      <c r="F128" s="145"/>
      <c r="G128" s="145"/>
      <c r="H128" s="153">
        <v>45468</v>
      </c>
      <c r="I128" s="137">
        <v>58.58</v>
      </c>
      <c r="J128" s="154">
        <f t="shared" si="10"/>
        <v>5.4926192928252959E-3</v>
      </c>
      <c r="K128" s="155">
        <f t="shared" si="11"/>
        <v>5.4775898682989047E-3</v>
      </c>
      <c r="L128" s="145"/>
      <c r="M128" s="167">
        <v>3.124E-2</v>
      </c>
      <c r="N128" s="161"/>
      <c r="O128" s="167">
        <v>3.9369999999999995E-2</v>
      </c>
      <c r="P128" s="161"/>
      <c r="Q128" s="146"/>
      <c r="R128" s="167">
        <v>7662.3</v>
      </c>
      <c r="S128" s="154">
        <f t="shared" si="12"/>
        <v>-5.7857319878705793E-3</v>
      </c>
      <c r="T128" s="155">
        <f t="shared" si="13"/>
        <v>-5.8025341751672174E-3</v>
      </c>
      <c r="U128" s="167">
        <v>33707.21</v>
      </c>
      <c r="V128" s="154">
        <f t="shared" si="14"/>
        <v>-3.7742083546256078E-3</v>
      </c>
      <c r="W128" s="155">
        <f t="shared" si="15"/>
        <v>-3.7813486506162058E-3</v>
      </c>
    </row>
    <row r="129" spans="2:23">
      <c r="B129" s="153">
        <v>45467</v>
      </c>
      <c r="C129" s="137">
        <v>322.8</v>
      </c>
      <c r="D129" s="154">
        <f t="shared" si="8"/>
        <v>1.0644959298685253E-2</v>
      </c>
      <c r="E129" s="155">
        <f t="shared" si="9"/>
        <v>1.058870061488189E-2</v>
      </c>
      <c r="F129" s="145"/>
      <c r="G129" s="145"/>
      <c r="H129" s="153">
        <v>45467</v>
      </c>
      <c r="I129" s="137">
        <v>58.26</v>
      </c>
      <c r="J129" s="154">
        <f t="shared" si="10"/>
        <v>2.5343189017951406E-2</v>
      </c>
      <c r="K129" s="155">
        <f t="shared" si="11"/>
        <v>2.5027375105246649E-2</v>
      </c>
      <c r="L129" s="145"/>
      <c r="M129" s="167">
        <v>3.15E-2</v>
      </c>
      <c r="N129" s="161"/>
      <c r="O129" s="167">
        <v>3.9300000000000002E-2</v>
      </c>
      <c r="P129" s="161"/>
      <c r="Q129" s="146"/>
      <c r="R129" s="167">
        <v>7706.89</v>
      </c>
      <c r="S129" s="154">
        <f t="shared" si="12"/>
        <v>1.0266668589263839E-2</v>
      </c>
      <c r="T129" s="155">
        <f t="shared" si="13"/>
        <v>1.0214324310030672E-2</v>
      </c>
      <c r="U129" s="167">
        <v>33834.910000000003</v>
      </c>
      <c r="V129" s="154">
        <f t="shared" si="14"/>
        <v>1.5795839954462654E-2</v>
      </c>
      <c r="W129" s="155">
        <f t="shared" si="15"/>
        <v>1.5672384037443327E-2</v>
      </c>
    </row>
    <row r="130" spans="2:23">
      <c r="B130" s="153">
        <v>45464</v>
      </c>
      <c r="C130" s="137">
        <v>319.39999999999998</v>
      </c>
      <c r="D130" s="154">
        <f t="shared" si="8"/>
        <v>1.2040557667933882E-2</v>
      </c>
      <c r="E130" s="155">
        <f t="shared" si="9"/>
        <v>1.1968646809192672E-2</v>
      </c>
      <c r="F130" s="145"/>
      <c r="G130" s="145"/>
      <c r="H130" s="153">
        <v>45464</v>
      </c>
      <c r="I130" s="137">
        <v>56.82</v>
      </c>
      <c r="J130" s="154">
        <f t="shared" si="10"/>
        <v>-3.1578947368421373E-3</v>
      </c>
      <c r="K130" s="155">
        <f t="shared" si="11"/>
        <v>-3.1628914085083067E-3</v>
      </c>
      <c r="L130" s="145"/>
      <c r="M130" s="167">
        <v>3.1640000000000001E-2</v>
      </c>
      <c r="N130" s="161"/>
      <c r="O130" s="167">
        <v>3.943E-2</v>
      </c>
      <c r="P130" s="161"/>
      <c r="Q130" s="146"/>
      <c r="R130" s="167">
        <v>7628.57</v>
      </c>
      <c r="S130" s="154">
        <f t="shared" si="12"/>
        <v>-5.5752971449577471E-3</v>
      </c>
      <c r="T130" s="155">
        <f t="shared" si="13"/>
        <v>-5.5908971241176528E-3</v>
      </c>
      <c r="U130" s="167">
        <v>33308.769999999997</v>
      </c>
      <c r="V130" s="154">
        <f t="shared" si="14"/>
        <v>-1.0879832755013807E-2</v>
      </c>
      <c r="W130" s="155">
        <f t="shared" si="15"/>
        <v>-1.0939450953772925E-2</v>
      </c>
    </row>
    <row r="131" spans="2:23">
      <c r="B131" s="153">
        <v>45463</v>
      </c>
      <c r="C131" s="137">
        <v>315.60000000000002</v>
      </c>
      <c r="D131" s="154">
        <f t="shared" si="8"/>
        <v>2.467532467532485E-2</v>
      </c>
      <c r="E131" s="155">
        <f t="shared" si="9"/>
        <v>2.437580599814488E-2</v>
      </c>
      <c r="F131" s="145"/>
      <c r="G131" s="145"/>
      <c r="H131" s="153">
        <v>45463</v>
      </c>
      <c r="I131" s="137">
        <v>57</v>
      </c>
      <c r="J131" s="154">
        <f t="shared" si="10"/>
        <v>8.1358330385568056E-3</v>
      </c>
      <c r="K131" s="155">
        <f t="shared" si="11"/>
        <v>8.1029155691058983E-3</v>
      </c>
      <c r="L131" s="145"/>
      <c r="M131" s="167">
        <v>3.1570000000000001E-2</v>
      </c>
      <c r="N131" s="161"/>
      <c r="O131" s="167">
        <v>3.9420000000000004E-2</v>
      </c>
      <c r="P131" s="161"/>
      <c r="Q131" s="146"/>
      <c r="R131" s="167">
        <v>7671.34</v>
      </c>
      <c r="S131" s="154">
        <f t="shared" si="12"/>
        <v>1.3360281102216653E-2</v>
      </c>
      <c r="T131" s="155">
        <f t="shared" si="13"/>
        <v>1.3271819589404911E-2</v>
      </c>
      <c r="U131" s="167">
        <v>33675.15</v>
      </c>
      <c r="V131" s="154">
        <f t="shared" si="14"/>
        <v>1.3691624190141694E-2</v>
      </c>
      <c r="W131" s="155">
        <f t="shared" si="15"/>
        <v>1.3598740760008428E-2</v>
      </c>
    </row>
    <row r="132" spans="2:23">
      <c r="B132" s="153">
        <v>45462</v>
      </c>
      <c r="C132" s="137">
        <v>308</v>
      </c>
      <c r="D132" s="154">
        <f t="shared" si="8"/>
        <v>-9.009009009009028E-3</v>
      </c>
      <c r="E132" s="155">
        <f t="shared" si="9"/>
        <v>-9.0498355199179273E-3</v>
      </c>
      <c r="F132" s="145"/>
      <c r="G132" s="145"/>
      <c r="H132" s="153">
        <v>45462</v>
      </c>
      <c r="I132" s="137">
        <v>56.54</v>
      </c>
      <c r="J132" s="154">
        <f t="shared" si="10"/>
        <v>-1.806182702327197E-2</v>
      </c>
      <c r="K132" s="155">
        <f t="shared" si="11"/>
        <v>-1.8226932918585532E-2</v>
      </c>
      <c r="L132" s="145"/>
      <c r="M132" s="167">
        <v>3.1570000000000001E-2</v>
      </c>
      <c r="N132" s="161"/>
      <c r="O132" s="167">
        <v>3.9440000000000003E-2</v>
      </c>
      <c r="P132" s="161"/>
      <c r="Q132" s="146"/>
      <c r="R132" s="167">
        <v>7570.2</v>
      </c>
      <c r="S132" s="154">
        <f t="shared" si="12"/>
        <v>-7.6814177852349008E-3</v>
      </c>
      <c r="T132" s="155">
        <f t="shared" si="13"/>
        <v>-7.7110718291706921E-3</v>
      </c>
      <c r="U132" s="167">
        <v>33220.31</v>
      </c>
      <c r="V132" s="154">
        <f t="shared" si="14"/>
        <v>-2.8626160414556567E-3</v>
      </c>
      <c r="W132" s="155">
        <f t="shared" si="15"/>
        <v>-2.8667211628854257E-3</v>
      </c>
    </row>
    <row r="133" spans="2:23">
      <c r="B133" s="153">
        <v>45461</v>
      </c>
      <c r="C133" s="137">
        <v>310.8</v>
      </c>
      <c r="D133" s="154">
        <f t="shared" si="8"/>
        <v>2.2368421052631593E-2</v>
      </c>
      <c r="E133" s="155">
        <f t="shared" si="9"/>
        <v>2.2121917087270692E-2</v>
      </c>
      <c r="F133" s="145"/>
      <c r="G133" s="145"/>
      <c r="H133" s="153">
        <v>45461</v>
      </c>
      <c r="I133" s="137">
        <v>57.58</v>
      </c>
      <c r="J133" s="154">
        <f t="shared" si="10"/>
        <v>-2.6707234617985076E-2</v>
      </c>
      <c r="K133" s="155">
        <f t="shared" si="11"/>
        <v>-2.7070352658569188E-2</v>
      </c>
      <c r="L133" s="145"/>
      <c r="M133" s="167">
        <v>3.1179999999999999E-2</v>
      </c>
      <c r="N133" s="161"/>
      <c r="O133" s="167">
        <v>3.8870000000000002E-2</v>
      </c>
      <c r="P133" s="161"/>
      <c r="Q133" s="146"/>
      <c r="R133" s="167">
        <v>7628.8</v>
      </c>
      <c r="S133" s="154">
        <f t="shared" si="12"/>
        <v>7.5585380574967331E-3</v>
      </c>
      <c r="T133" s="155">
        <f t="shared" si="13"/>
        <v>7.5301154411476423E-3</v>
      </c>
      <c r="U133" s="167">
        <v>33315.68</v>
      </c>
      <c r="V133" s="154">
        <f t="shared" si="14"/>
        <v>1.2386938758145671E-2</v>
      </c>
      <c r="W133" s="155">
        <f t="shared" si="15"/>
        <v>1.2310848339455867E-2</v>
      </c>
    </row>
    <row r="134" spans="2:23">
      <c r="B134" s="153">
        <v>45460</v>
      </c>
      <c r="C134" s="137">
        <v>304</v>
      </c>
      <c r="D134" s="154">
        <f t="shared" si="8"/>
        <v>-1.7770597738287597E-2</v>
      </c>
      <c r="E134" s="155">
        <f t="shared" si="9"/>
        <v>-1.7930390718429133E-2</v>
      </c>
      <c r="F134" s="145"/>
      <c r="G134" s="145"/>
      <c r="H134" s="153">
        <v>45460</v>
      </c>
      <c r="I134" s="137">
        <v>59.16</v>
      </c>
      <c r="J134" s="154">
        <f t="shared" si="10"/>
        <v>8.8676671214187319E-3</v>
      </c>
      <c r="K134" s="155">
        <f t="shared" si="11"/>
        <v>8.8285802642029034E-3</v>
      </c>
      <c r="L134" s="145"/>
      <c r="M134" s="167">
        <v>3.1649999999999998E-2</v>
      </c>
      <c r="N134" s="161"/>
      <c r="O134" s="167">
        <v>3.9440000000000003E-2</v>
      </c>
      <c r="P134" s="161"/>
      <c r="Q134" s="146"/>
      <c r="R134" s="167">
        <v>7571.57</v>
      </c>
      <c r="S134" s="154">
        <f t="shared" si="12"/>
        <v>9.1026978903863132E-3</v>
      </c>
      <c r="T134" s="155">
        <f t="shared" si="13"/>
        <v>9.0615180457534628E-3</v>
      </c>
      <c r="U134" s="167">
        <v>32908.050000000003</v>
      </c>
      <c r="V134" s="154">
        <f t="shared" si="14"/>
        <v>7.4342090560570728E-3</v>
      </c>
      <c r="W134" s="155">
        <f t="shared" si="15"/>
        <v>7.4067115214307708E-3</v>
      </c>
    </row>
    <row r="135" spans="2:23">
      <c r="B135" s="153">
        <v>45457</v>
      </c>
      <c r="C135" s="137">
        <v>309.5</v>
      </c>
      <c r="D135" s="154">
        <f t="shared" si="8"/>
        <v>-1.0549872122762149E-2</v>
      </c>
      <c r="E135" s="155">
        <f t="shared" si="9"/>
        <v>-1.0605916546505223E-2</v>
      </c>
      <c r="F135" s="145"/>
      <c r="G135" s="145"/>
      <c r="H135" s="153">
        <v>45457</v>
      </c>
      <c r="I135" s="137">
        <v>58.64</v>
      </c>
      <c r="J135" s="154">
        <f t="shared" si="10"/>
        <v>-1.9725844199264486E-2</v>
      </c>
      <c r="K135" s="155">
        <f t="shared" si="11"/>
        <v>-1.9922995623405937E-2</v>
      </c>
      <c r="L135" s="145"/>
      <c r="M135" s="167">
        <v>3.1379999999999998E-2</v>
      </c>
      <c r="N135" s="161"/>
      <c r="O135" s="167">
        <v>3.916E-2</v>
      </c>
      <c r="P135" s="161"/>
      <c r="Q135" s="146"/>
      <c r="R135" s="167">
        <v>7503.27</v>
      </c>
      <c r="S135" s="154">
        <f t="shared" si="12"/>
        <v>-2.6563241922050063E-2</v>
      </c>
      <c r="T135" s="155">
        <f t="shared" si="13"/>
        <v>-2.6922419733668875E-2</v>
      </c>
      <c r="U135" s="167">
        <v>32665.21</v>
      </c>
      <c r="V135" s="154">
        <f t="shared" si="14"/>
        <v>-2.8106046292976639E-2</v>
      </c>
      <c r="W135" s="155">
        <f t="shared" si="15"/>
        <v>-2.8508581598120131E-2</v>
      </c>
    </row>
    <row r="136" spans="2:23">
      <c r="B136" s="153">
        <v>45456</v>
      </c>
      <c r="C136" s="137">
        <v>312.8</v>
      </c>
      <c r="D136" s="154">
        <f t="shared" si="8"/>
        <v>-1.4803149606299137E-2</v>
      </c>
      <c r="E136" s="155">
        <f t="shared" si="9"/>
        <v>-1.4913809661590246E-2</v>
      </c>
      <c r="F136" s="145"/>
      <c r="G136" s="145"/>
      <c r="H136" s="153">
        <v>45456</v>
      </c>
      <c r="I136" s="137">
        <v>59.82</v>
      </c>
      <c r="J136" s="154">
        <f t="shared" si="10"/>
        <v>-3.3322225924692361E-3</v>
      </c>
      <c r="K136" s="155">
        <f t="shared" si="11"/>
        <v>-3.3377868104191525E-3</v>
      </c>
      <c r="L136" s="145"/>
      <c r="M136" s="167">
        <v>3.184E-2</v>
      </c>
      <c r="N136" s="161"/>
      <c r="O136" s="167">
        <v>3.9469999999999998E-2</v>
      </c>
      <c r="P136" s="161"/>
      <c r="Q136" s="146"/>
      <c r="R136" s="167">
        <v>7708.02</v>
      </c>
      <c r="S136" s="154">
        <f t="shared" si="12"/>
        <v>-1.9921929634950986E-2</v>
      </c>
      <c r="T136" s="155">
        <f t="shared" si="13"/>
        <v>-2.0123046852693414E-2</v>
      </c>
      <c r="U136" s="167">
        <v>33609.85</v>
      </c>
      <c r="V136" s="154">
        <f t="shared" si="14"/>
        <v>-2.1798763229132212E-2</v>
      </c>
      <c r="W136" s="155">
        <f t="shared" si="15"/>
        <v>-2.2039866544345026E-2</v>
      </c>
    </row>
    <row r="137" spans="2:23">
      <c r="B137" s="153">
        <v>45455</v>
      </c>
      <c r="C137" s="137">
        <v>317.5</v>
      </c>
      <c r="D137" s="154">
        <f t="shared" si="8"/>
        <v>-6.2597809076682109E-3</v>
      </c>
      <c r="E137" s="155">
        <f t="shared" si="9"/>
        <v>-6.2794554848431359E-3</v>
      </c>
      <c r="F137" s="145"/>
      <c r="G137" s="145"/>
      <c r="H137" s="153">
        <v>45455</v>
      </c>
      <c r="I137" s="137">
        <v>60.02</v>
      </c>
      <c r="J137" s="154">
        <f t="shared" si="10"/>
        <v>1.1800404585300184E-2</v>
      </c>
      <c r="K137" s="155">
        <f t="shared" si="11"/>
        <v>1.1731322742489825E-2</v>
      </c>
      <c r="L137" s="145"/>
      <c r="M137" s="167">
        <v>3.159E-2</v>
      </c>
      <c r="N137" s="161"/>
      <c r="O137" s="167">
        <v>3.9239999999999997E-2</v>
      </c>
      <c r="P137" s="161"/>
      <c r="Q137" s="146"/>
      <c r="R137" s="167">
        <v>7864.7</v>
      </c>
      <c r="S137" s="154">
        <f t="shared" si="12"/>
        <v>9.6916118579419841E-3</v>
      </c>
      <c r="T137" s="155">
        <f t="shared" si="13"/>
        <v>9.6449494348920927E-3</v>
      </c>
      <c r="U137" s="167">
        <v>34358.83</v>
      </c>
      <c r="V137" s="154">
        <f t="shared" si="14"/>
        <v>1.4298374469512209E-2</v>
      </c>
      <c r="W137" s="155">
        <f t="shared" si="15"/>
        <v>1.419711678540859E-2</v>
      </c>
    </row>
    <row r="138" spans="2:23">
      <c r="B138" s="153">
        <v>45454</v>
      </c>
      <c r="C138" s="137">
        <v>319.5</v>
      </c>
      <c r="D138" s="154">
        <f t="shared" si="8"/>
        <v>-2.0239190432382759E-2</v>
      </c>
      <c r="E138" s="155">
        <f t="shared" si="9"/>
        <v>-2.044680897768401E-2</v>
      </c>
      <c r="F138" s="145"/>
      <c r="G138" s="145"/>
      <c r="H138" s="153">
        <v>45454</v>
      </c>
      <c r="I138" s="137">
        <v>59.32</v>
      </c>
      <c r="J138" s="154">
        <f t="shared" si="10"/>
        <v>-1.6578249336870021E-2</v>
      </c>
      <c r="K138" s="155">
        <f t="shared" si="11"/>
        <v>-1.6717206429969281E-2</v>
      </c>
      <c r="L138" s="145"/>
      <c r="M138" s="167">
        <v>3.2400000000000005E-2</v>
      </c>
      <c r="N138" s="161"/>
      <c r="O138" s="167">
        <v>4.0640000000000003E-2</v>
      </c>
      <c r="P138" s="161"/>
      <c r="Q138" s="146"/>
      <c r="R138" s="167">
        <v>7789.21</v>
      </c>
      <c r="S138" s="154">
        <f t="shared" si="12"/>
        <v>-1.3272139022394214E-2</v>
      </c>
      <c r="T138" s="155">
        <f t="shared" si="13"/>
        <v>-1.3361000994292634E-2</v>
      </c>
      <c r="U138" s="167">
        <v>33874.480000000003</v>
      </c>
      <c r="V138" s="154">
        <f t="shared" si="14"/>
        <v>-1.9325163764355335E-2</v>
      </c>
      <c r="W138" s="155">
        <f t="shared" si="15"/>
        <v>-1.9514335895781623E-2</v>
      </c>
    </row>
    <row r="139" spans="2:23">
      <c r="B139" s="153">
        <v>45453</v>
      </c>
      <c r="C139" s="137">
        <v>326.10000000000002</v>
      </c>
      <c r="D139" s="154">
        <f t="shared" ref="D139:D202" si="16">C139/C140-1</f>
        <v>-8.8145896656534051E-3</v>
      </c>
      <c r="E139" s="155">
        <f t="shared" ref="E139:E202" si="17">LN(1+D139)</f>
        <v>-8.8536679700983497E-3</v>
      </c>
      <c r="F139" s="145"/>
      <c r="G139" s="145"/>
      <c r="H139" s="153">
        <v>45453</v>
      </c>
      <c r="I139" s="137">
        <v>60.32</v>
      </c>
      <c r="J139" s="154">
        <f t="shared" ref="J139:J202" si="18">I139/I140-1</f>
        <v>-1.8548649528148387E-2</v>
      </c>
      <c r="K139" s="155">
        <f t="shared" ref="K139:K202" si="19">LN(1+J139)</f>
        <v>-1.8722833002637961E-2</v>
      </c>
      <c r="L139" s="145"/>
      <c r="M139" s="167">
        <v>3.2390000000000002E-2</v>
      </c>
      <c r="N139" s="161"/>
      <c r="O139" s="167">
        <v>4.0810000000000006E-2</v>
      </c>
      <c r="P139" s="161"/>
      <c r="Q139" s="146"/>
      <c r="R139" s="167">
        <v>7893.98</v>
      </c>
      <c r="S139" s="154">
        <f t="shared" ref="S139:S202" si="20">R139/R140-1</f>
        <v>-1.3474468244645044E-2</v>
      </c>
      <c r="T139" s="155">
        <f t="shared" ref="T139:T202" si="21">LN(1+S139)</f>
        <v>-1.3566072703486224E-2</v>
      </c>
      <c r="U139" s="167">
        <v>34542.01</v>
      </c>
      <c r="V139" s="154">
        <f t="shared" ref="V139:V202" si="22">U139/U140-1</f>
        <v>-3.415138553010566E-3</v>
      </c>
      <c r="W139" s="155">
        <f t="shared" ref="W139:W202" si="23">LN(1+V139)</f>
        <v>-3.4209834498946244E-3</v>
      </c>
    </row>
    <row r="140" spans="2:23">
      <c r="B140" s="153">
        <v>45450</v>
      </c>
      <c r="C140" s="137">
        <v>329</v>
      </c>
      <c r="D140" s="154">
        <f t="shared" si="16"/>
        <v>7.6569678407349961E-3</v>
      </c>
      <c r="E140" s="155">
        <f t="shared" si="17"/>
        <v>7.6278020488860674E-3</v>
      </c>
      <c r="F140" s="145"/>
      <c r="G140" s="145"/>
      <c r="H140" s="153">
        <v>45450</v>
      </c>
      <c r="I140" s="137">
        <v>61.46</v>
      </c>
      <c r="J140" s="154">
        <f t="shared" si="18"/>
        <v>-8.7096774193547999E-3</v>
      </c>
      <c r="K140" s="155">
        <f t="shared" si="19"/>
        <v>-8.747828342752919E-3</v>
      </c>
      <c r="L140" s="145"/>
      <c r="M140" s="167">
        <v>3.1179999999999999E-2</v>
      </c>
      <c r="N140" s="161"/>
      <c r="O140" s="167">
        <v>3.9570000000000001E-2</v>
      </c>
      <c r="P140" s="161"/>
      <c r="Q140" s="146"/>
      <c r="R140" s="167">
        <v>8001.8</v>
      </c>
      <c r="S140" s="154">
        <f t="shared" si="20"/>
        <v>-4.7660980184375257E-3</v>
      </c>
      <c r="T140" s="155">
        <f t="shared" si="21"/>
        <v>-4.7774920814948841E-3</v>
      </c>
      <c r="U140" s="167">
        <v>34660.379999999997</v>
      </c>
      <c r="V140" s="154">
        <f t="shared" si="22"/>
        <v>-4.9927801046670828E-3</v>
      </c>
      <c r="W140" s="155">
        <f t="shared" si="23"/>
        <v>-5.0052856736562141E-3</v>
      </c>
    </row>
    <row r="141" spans="2:23">
      <c r="B141" s="153">
        <v>45449</v>
      </c>
      <c r="C141" s="137">
        <v>326.5</v>
      </c>
      <c r="D141" s="154">
        <f t="shared" si="16"/>
        <v>-1.5290519877675379E-3</v>
      </c>
      <c r="E141" s="155">
        <f t="shared" si="17"/>
        <v>-1.5302221807675935E-3</v>
      </c>
      <c r="F141" s="145"/>
      <c r="G141" s="145"/>
      <c r="H141" s="153">
        <v>45449</v>
      </c>
      <c r="I141" s="137">
        <v>62</v>
      </c>
      <c r="J141" s="154">
        <f t="shared" si="18"/>
        <v>7.8023407022105307E-3</v>
      </c>
      <c r="K141" s="155">
        <f t="shared" si="19"/>
        <v>7.7720598477028892E-3</v>
      </c>
      <c r="L141" s="145"/>
      <c r="M141" s="167">
        <v>3.041E-2</v>
      </c>
      <c r="N141" s="161"/>
      <c r="O141" s="167">
        <v>3.8640000000000001E-2</v>
      </c>
      <c r="P141" s="161"/>
      <c r="Q141" s="146"/>
      <c r="R141" s="167">
        <v>8040.12</v>
      </c>
      <c r="S141" s="154">
        <f t="shared" si="20"/>
        <v>4.1903087089727453E-3</v>
      </c>
      <c r="T141" s="155">
        <f t="shared" si="21"/>
        <v>4.1815538140548992E-3</v>
      </c>
      <c r="U141" s="167">
        <v>34834.300000000003</v>
      </c>
      <c r="V141" s="154">
        <f t="shared" si="22"/>
        <v>9.4604588406579371E-3</v>
      </c>
      <c r="W141" s="155">
        <f t="shared" si="23"/>
        <v>9.4159889502923571E-3</v>
      </c>
    </row>
    <row r="142" spans="2:23">
      <c r="B142" s="153">
        <v>45448</v>
      </c>
      <c r="C142" s="137">
        <v>327</v>
      </c>
      <c r="D142" s="154">
        <f t="shared" si="16"/>
        <v>1.2383900928792491E-2</v>
      </c>
      <c r="E142" s="155">
        <f t="shared" si="17"/>
        <v>1.2307847674596773E-2</v>
      </c>
      <c r="F142" s="145"/>
      <c r="G142" s="145"/>
      <c r="H142" s="153">
        <v>45448</v>
      </c>
      <c r="I142" s="137">
        <v>61.52</v>
      </c>
      <c r="J142" s="154">
        <f t="shared" si="18"/>
        <v>9.7624471200785656E-4</v>
      </c>
      <c r="K142" s="155">
        <f t="shared" si="19"/>
        <v>9.7576849504998485E-4</v>
      </c>
      <c r="L142" s="145"/>
      <c r="M142" s="167">
        <v>2.988E-2</v>
      </c>
      <c r="N142" s="161"/>
      <c r="O142" s="167">
        <v>3.807E-2</v>
      </c>
      <c r="P142" s="161"/>
      <c r="Q142" s="146"/>
      <c r="R142" s="167">
        <v>8006.57</v>
      </c>
      <c r="S142" s="154">
        <f t="shared" si="20"/>
        <v>8.6509026316783366E-3</v>
      </c>
      <c r="T142" s="155">
        <f t="shared" si="21"/>
        <v>8.6136979886945256E-3</v>
      </c>
      <c r="U142" s="167">
        <v>34507.839999999997</v>
      </c>
      <c r="V142" s="154">
        <f t="shared" si="22"/>
        <v>6.7633289979407429E-3</v>
      </c>
      <c r="W142" s="155">
        <f t="shared" si="23"/>
        <v>6.7405602922186673E-3</v>
      </c>
    </row>
    <row r="143" spans="2:23">
      <c r="B143" s="153">
        <v>45447</v>
      </c>
      <c r="C143" s="137">
        <v>323</v>
      </c>
      <c r="D143" s="154">
        <f t="shared" si="16"/>
        <v>2.4829298572315306E-3</v>
      </c>
      <c r="E143" s="155">
        <f t="shared" si="17"/>
        <v>2.4798524797825334E-3</v>
      </c>
      <c r="F143" s="145"/>
      <c r="G143" s="145"/>
      <c r="H143" s="153">
        <v>45447</v>
      </c>
      <c r="I143" s="137">
        <v>61.46</v>
      </c>
      <c r="J143" s="154">
        <f t="shared" si="18"/>
        <v>-5.5016181229773364E-3</v>
      </c>
      <c r="K143" s="155">
        <f t="shared" si="19"/>
        <v>-5.5168077613064808E-3</v>
      </c>
      <c r="L143" s="145"/>
      <c r="M143" s="167">
        <v>3.0350000000000002E-2</v>
      </c>
      <c r="N143" s="161"/>
      <c r="O143" s="167">
        <v>3.866E-2</v>
      </c>
      <c r="P143" s="161"/>
      <c r="Q143" s="146"/>
      <c r="R143" s="167">
        <v>7937.9</v>
      </c>
      <c r="S143" s="154">
        <f t="shared" si="20"/>
        <v>-7.5168604229547409E-3</v>
      </c>
      <c r="T143" s="155">
        <f t="shared" si="21"/>
        <v>-7.5452543967788549E-3</v>
      </c>
      <c r="U143" s="167">
        <v>34276.019999999997</v>
      </c>
      <c r="V143" s="154">
        <f t="shared" si="22"/>
        <v>-1.1365425961189612E-2</v>
      </c>
      <c r="W143" s="155">
        <f t="shared" si="23"/>
        <v>-1.1430505992901177E-2</v>
      </c>
    </row>
    <row r="144" spans="2:23">
      <c r="B144" s="153">
        <v>45446</v>
      </c>
      <c r="C144" s="137">
        <v>322.2</v>
      </c>
      <c r="D144" s="154">
        <f t="shared" si="16"/>
        <v>1.5762925598991284E-2</v>
      </c>
      <c r="E144" s="155">
        <f t="shared" si="17"/>
        <v>1.5639980982181195E-2</v>
      </c>
      <c r="F144" s="145"/>
      <c r="G144" s="145"/>
      <c r="H144" s="153">
        <v>45446</v>
      </c>
      <c r="I144" s="137">
        <v>61.8</v>
      </c>
      <c r="J144" s="154">
        <f t="shared" si="18"/>
        <v>9.1443500979750958E-3</v>
      </c>
      <c r="K144" s="155">
        <f t="shared" si="19"/>
        <v>9.1027936741620002E-3</v>
      </c>
      <c r="L144" s="145"/>
      <c r="M144" s="167">
        <v>3.0630000000000001E-2</v>
      </c>
      <c r="N144" s="161"/>
      <c r="O144" s="167">
        <v>3.8940000000000002E-2</v>
      </c>
      <c r="P144" s="161"/>
      <c r="Q144" s="146"/>
      <c r="R144" s="167">
        <v>7998.02</v>
      </c>
      <c r="S144" s="154">
        <f t="shared" si="20"/>
        <v>6.4432425399152393E-4</v>
      </c>
      <c r="T144" s="155">
        <f t="shared" si="21"/>
        <v>6.4411676624085931E-4</v>
      </c>
      <c r="U144" s="167">
        <v>34670.06</v>
      </c>
      <c r="V144" s="154">
        <f t="shared" si="22"/>
        <v>5.150408452178068E-3</v>
      </c>
      <c r="W144" s="155">
        <f t="shared" si="23"/>
        <v>5.1371904644968202E-3</v>
      </c>
    </row>
    <row r="145" spans="2:23">
      <c r="B145" s="153">
        <v>45443</v>
      </c>
      <c r="C145" s="137">
        <v>317.2</v>
      </c>
      <c r="D145" s="154">
        <f t="shared" si="16"/>
        <v>-1.2760659819483378E-2</v>
      </c>
      <c r="E145" s="155">
        <f t="shared" si="17"/>
        <v>-1.2842776361119884E-2</v>
      </c>
      <c r="F145" s="145"/>
      <c r="G145" s="145"/>
      <c r="H145" s="153">
        <v>45443</v>
      </c>
      <c r="I145" s="137">
        <v>61.24</v>
      </c>
      <c r="J145" s="154">
        <f t="shared" si="18"/>
        <v>9.8071265119314965E-4</v>
      </c>
      <c r="K145" s="155">
        <f t="shared" si="19"/>
        <v>9.8023206672555709E-4</v>
      </c>
      <c r="L145" s="145"/>
      <c r="M145" s="167">
        <v>3.1480000000000001E-2</v>
      </c>
      <c r="N145" s="161"/>
      <c r="O145" s="167">
        <v>3.9649999999999998E-2</v>
      </c>
      <c r="P145" s="161"/>
      <c r="Q145" s="146"/>
      <c r="R145" s="167">
        <v>7992.87</v>
      </c>
      <c r="S145" s="154">
        <f t="shared" si="20"/>
        <v>1.799834806248235E-3</v>
      </c>
      <c r="T145" s="155">
        <f t="shared" si="21"/>
        <v>1.7982170444285001E-3</v>
      </c>
      <c r="U145" s="167">
        <v>34492.410000000003</v>
      </c>
      <c r="V145" s="154">
        <f t="shared" si="22"/>
        <v>1.3016883338941021E-3</v>
      </c>
      <c r="W145" s="155">
        <f t="shared" si="23"/>
        <v>1.300841872108134E-3</v>
      </c>
    </row>
    <row r="146" spans="2:23">
      <c r="B146" s="153">
        <v>45442</v>
      </c>
      <c r="C146" s="137">
        <v>321.3</v>
      </c>
      <c r="D146" s="154">
        <f t="shared" si="16"/>
        <v>-5.2631578947368585E-3</v>
      </c>
      <c r="E146" s="155">
        <f t="shared" si="17"/>
        <v>-5.2770571008437812E-3</v>
      </c>
      <c r="F146" s="145"/>
      <c r="G146" s="145"/>
      <c r="H146" s="153">
        <v>45442</v>
      </c>
      <c r="I146" s="137">
        <v>61.18</v>
      </c>
      <c r="J146" s="154">
        <f t="shared" si="18"/>
        <v>1.4930325149303147E-2</v>
      </c>
      <c r="K146" s="155">
        <f t="shared" si="19"/>
        <v>1.4819964964462584E-2</v>
      </c>
      <c r="L146" s="145"/>
      <c r="M146" s="167">
        <v>3.15E-2</v>
      </c>
      <c r="N146" s="161"/>
      <c r="O146" s="167">
        <v>3.9570000000000001E-2</v>
      </c>
      <c r="P146" s="161"/>
      <c r="Q146" s="146"/>
      <c r="R146" s="167">
        <v>7978.51</v>
      </c>
      <c r="S146" s="154">
        <f t="shared" si="20"/>
        <v>5.4795003925631747E-3</v>
      </c>
      <c r="T146" s="155">
        <f t="shared" si="21"/>
        <v>5.4645425464251839E-3</v>
      </c>
      <c r="U146" s="167">
        <v>34447.57</v>
      </c>
      <c r="V146" s="154">
        <f t="shared" si="22"/>
        <v>8.697666274091187E-3</v>
      </c>
      <c r="W146" s="155">
        <f t="shared" si="23"/>
        <v>8.6600594783666773E-3</v>
      </c>
    </row>
    <row r="147" spans="2:23">
      <c r="B147" s="153">
        <v>45441</v>
      </c>
      <c r="C147" s="137">
        <v>323</v>
      </c>
      <c r="D147" s="154">
        <f t="shared" si="16"/>
        <v>-2.1212121212121238E-2</v>
      </c>
      <c r="E147" s="155">
        <f t="shared" si="17"/>
        <v>-2.1440331237869405E-2</v>
      </c>
      <c r="F147" s="145"/>
      <c r="G147" s="145"/>
      <c r="H147" s="153">
        <v>45441</v>
      </c>
      <c r="I147" s="137">
        <v>60.28</v>
      </c>
      <c r="J147" s="154">
        <f t="shared" si="18"/>
        <v>-1.2127171419206828E-2</v>
      </c>
      <c r="K147" s="155">
        <f t="shared" si="19"/>
        <v>-1.2201305530228884E-2</v>
      </c>
      <c r="L147" s="145"/>
      <c r="M147" s="167">
        <v>3.1780000000000003E-2</v>
      </c>
      <c r="N147" s="161"/>
      <c r="O147" s="167">
        <v>4.0010000000000004E-2</v>
      </c>
      <c r="P147" s="161"/>
      <c r="Q147" s="146"/>
      <c r="R147" s="167">
        <v>7935.03</v>
      </c>
      <c r="S147" s="154">
        <f t="shared" si="20"/>
        <v>-1.5236168681277862E-2</v>
      </c>
      <c r="T147" s="155">
        <f t="shared" si="21"/>
        <v>-1.5353431716966865E-2</v>
      </c>
      <c r="U147" s="167">
        <v>34150.54</v>
      </c>
      <c r="V147" s="154">
        <f t="shared" si="22"/>
        <v>-1.4685995634680871E-2</v>
      </c>
      <c r="W147" s="155">
        <f t="shared" si="23"/>
        <v>-1.4794902453874681E-2</v>
      </c>
    </row>
    <row r="148" spans="2:23">
      <c r="B148" s="153">
        <v>45440</v>
      </c>
      <c r="C148" s="137">
        <v>330</v>
      </c>
      <c r="D148" s="154">
        <f t="shared" si="16"/>
        <v>-9.009009009009028E-3</v>
      </c>
      <c r="E148" s="155">
        <f t="shared" si="17"/>
        <v>-9.0498355199179273E-3</v>
      </c>
      <c r="F148" s="145"/>
      <c r="G148" s="145"/>
      <c r="H148" s="153">
        <v>45440</v>
      </c>
      <c r="I148" s="137">
        <v>61.02</v>
      </c>
      <c r="J148" s="154">
        <f t="shared" si="18"/>
        <v>-1.1981865284974025E-2</v>
      </c>
      <c r="K148" s="155">
        <f t="shared" si="19"/>
        <v>-1.2054226427997078E-2</v>
      </c>
      <c r="L148" s="145"/>
      <c r="M148" s="167">
        <v>3.0830000000000003E-2</v>
      </c>
      <c r="N148" s="161"/>
      <c r="O148" s="167">
        <v>3.8980000000000001E-2</v>
      </c>
      <c r="P148" s="161"/>
      <c r="Q148" s="146"/>
      <c r="R148" s="167">
        <v>8057.8</v>
      </c>
      <c r="S148" s="154">
        <f t="shared" si="20"/>
        <v>-9.184149012172127E-3</v>
      </c>
      <c r="T148" s="155">
        <f t="shared" si="21"/>
        <v>-9.2265833239008489E-3</v>
      </c>
      <c r="U148" s="167">
        <v>34659.550000000003</v>
      </c>
      <c r="V148" s="154">
        <f t="shared" si="22"/>
        <v>-2.9463232377220372E-3</v>
      </c>
      <c r="W148" s="155">
        <f t="shared" si="23"/>
        <v>-2.9506721924174566E-3</v>
      </c>
    </row>
    <row r="149" spans="2:23">
      <c r="B149" s="153">
        <v>45439</v>
      </c>
      <c r="C149" s="137">
        <v>333</v>
      </c>
      <c r="D149" s="154">
        <f t="shared" si="16"/>
        <v>1.5037593984963404E-3</v>
      </c>
      <c r="E149" s="155">
        <f t="shared" si="17"/>
        <v>1.5026298845350965E-3</v>
      </c>
      <c r="F149" s="145"/>
      <c r="G149" s="145"/>
      <c r="H149" s="153">
        <v>45439</v>
      </c>
      <c r="I149" s="137">
        <v>61.76</v>
      </c>
      <c r="J149" s="154">
        <f t="shared" si="18"/>
        <v>-2.9060381013884529E-3</v>
      </c>
      <c r="K149" s="155">
        <f t="shared" si="19"/>
        <v>-2.9102688285360168E-3</v>
      </c>
      <c r="L149" s="145"/>
      <c r="M149" s="167">
        <v>3.0299999999999997E-2</v>
      </c>
      <c r="N149" s="161"/>
      <c r="O149" s="167">
        <v>3.8330000000000003E-2</v>
      </c>
      <c r="P149" s="161"/>
      <c r="Q149" s="146"/>
      <c r="R149" s="167">
        <v>8132.49</v>
      </c>
      <c r="S149" s="154">
        <f t="shared" si="20"/>
        <v>4.6349770289451087E-3</v>
      </c>
      <c r="T149" s="155">
        <f t="shared" si="21"/>
        <v>4.6242685990510483E-3</v>
      </c>
      <c r="U149" s="167">
        <v>34761.97</v>
      </c>
      <c r="V149" s="154">
        <f t="shared" si="22"/>
        <v>7.8647264727227384E-3</v>
      </c>
      <c r="W149" s="155">
        <f t="shared" si="23"/>
        <v>7.8339607157064187E-3</v>
      </c>
    </row>
    <row r="150" spans="2:23">
      <c r="B150" s="153">
        <v>45436</v>
      </c>
      <c r="C150" s="137">
        <v>332.5</v>
      </c>
      <c r="D150" s="154">
        <f t="shared" si="16"/>
        <v>2.7141133896260161E-3</v>
      </c>
      <c r="E150" s="155">
        <f t="shared" si="17"/>
        <v>2.7104368347688817E-3</v>
      </c>
      <c r="F150" s="145"/>
      <c r="G150" s="145"/>
      <c r="H150" s="153">
        <v>45436</v>
      </c>
      <c r="I150" s="137">
        <v>61.94</v>
      </c>
      <c r="J150" s="154">
        <f t="shared" si="18"/>
        <v>1.6409583196586697E-2</v>
      </c>
      <c r="K150" s="155">
        <f t="shared" si="19"/>
        <v>1.6276400987493642E-2</v>
      </c>
      <c r="L150" s="145"/>
      <c r="M150" s="167">
        <v>3.0779999999999998E-2</v>
      </c>
      <c r="N150" s="161"/>
      <c r="O150" s="167">
        <v>3.8870000000000002E-2</v>
      </c>
      <c r="P150" s="161"/>
      <c r="Q150" s="146"/>
      <c r="R150" s="167">
        <v>8094.97</v>
      </c>
      <c r="S150" s="154">
        <f t="shared" si="20"/>
        <v>-9.0838067568210779E-4</v>
      </c>
      <c r="T150" s="155">
        <f t="shared" si="21"/>
        <v>-9.0879350343018401E-4</v>
      </c>
      <c r="U150" s="167">
        <v>34490.71</v>
      </c>
      <c r="V150" s="154">
        <f t="shared" si="22"/>
        <v>6.6845249475822044E-4</v>
      </c>
      <c r="W150" s="155">
        <f t="shared" si="23"/>
        <v>6.6822917990072041E-4</v>
      </c>
    </row>
    <row r="151" spans="2:23">
      <c r="B151" s="153">
        <v>45435</v>
      </c>
      <c r="C151" s="137">
        <v>331.6</v>
      </c>
      <c r="D151" s="154">
        <f t="shared" si="16"/>
        <v>7.9027355623100259E-3</v>
      </c>
      <c r="E151" s="155">
        <f t="shared" si="17"/>
        <v>7.8716724957680131E-3</v>
      </c>
      <c r="F151" s="145"/>
      <c r="G151" s="145"/>
      <c r="H151" s="153">
        <v>45435</v>
      </c>
      <c r="I151" s="137">
        <v>60.94</v>
      </c>
      <c r="J151" s="154">
        <f t="shared" si="18"/>
        <v>8.6064217146639699E-3</v>
      </c>
      <c r="K151" s="155">
        <f t="shared" si="19"/>
        <v>8.5695975990370109E-3</v>
      </c>
      <c r="L151" s="145"/>
      <c r="M151" s="167">
        <v>3.082E-2</v>
      </c>
      <c r="N151" s="161"/>
      <c r="O151" s="167">
        <v>3.8989999999999997E-2</v>
      </c>
      <c r="P151" s="161"/>
      <c r="Q151" s="146"/>
      <c r="R151" s="167">
        <v>8102.33</v>
      </c>
      <c r="S151" s="154">
        <f t="shared" si="20"/>
        <v>1.2629586103007906E-3</v>
      </c>
      <c r="T151" s="155">
        <f t="shared" si="21"/>
        <v>1.2621617489398361E-3</v>
      </c>
      <c r="U151" s="167">
        <v>34467.67</v>
      </c>
      <c r="V151" s="154">
        <f t="shared" si="22"/>
        <v>2.0748381045909703E-4</v>
      </c>
      <c r="W151" s="155">
        <f t="shared" si="23"/>
        <v>2.0746228867019276E-4</v>
      </c>
    </row>
    <row r="152" spans="2:23">
      <c r="B152" s="153">
        <v>45434</v>
      </c>
      <c r="C152" s="137">
        <v>329</v>
      </c>
      <c r="D152" s="154">
        <f t="shared" si="16"/>
        <v>-1.2308616031221908E-2</v>
      </c>
      <c r="E152" s="155">
        <f t="shared" si="17"/>
        <v>-1.2384994434262131E-2</v>
      </c>
      <c r="F152" s="145"/>
      <c r="G152" s="145"/>
      <c r="H152" s="153">
        <v>45434</v>
      </c>
      <c r="I152" s="137">
        <v>60.42</v>
      </c>
      <c r="J152" s="154">
        <f t="shared" si="18"/>
        <v>-5.2683569311821055E-3</v>
      </c>
      <c r="K152" s="155">
        <f t="shared" si="19"/>
        <v>-5.2822836590767997E-3</v>
      </c>
      <c r="L152" s="145"/>
      <c r="M152" s="167">
        <v>3.0329999999999999E-2</v>
      </c>
      <c r="N152" s="161"/>
      <c r="O152" s="167">
        <v>3.8280000000000002E-2</v>
      </c>
      <c r="P152" s="161"/>
      <c r="Q152" s="146"/>
      <c r="R152" s="167">
        <v>8092.11</v>
      </c>
      <c r="S152" s="154">
        <f t="shared" si="20"/>
        <v>-6.061566352963732E-3</v>
      </c>
      <c r="T152" s="155">
        <f t="shared" si="21"/>
        <v>-6.0800122246477848E-3</v>
      </c>
      <c r="U152" s="167">
        <v>34460.519999999997</v>
      </c>
      <c r="V152" s="154">
        <f t="shared" si="22"/>
        <v>-4.135117694367807E-3</v>
      </c>
      <c r="W152" s="155">
        <f t="shared" si="23"/>
        <v>-4.1436909359451142E-3</v>
      </c>
    </row>
    <row r="153" spans="2:23">
      <c r="B153" s="153">
        <v>45433</v>
      </c>
      <c r="C153" s="137">
        <v>333.1</v>
      </c>
      <c r="D153" s="154">
        <f t="shared" si="16"/>
        <v>-6.8574836016694896E-3</v>
      </c>
      <c r="E153" s="155">
        <f t="shared" si="17"/>
        <v>-6.8811041894743475E-3</v>
      </c>
      <c r="F153" s="145"/>
      <c r="G153" s="145"/>
      <c r="H153" s="153">
        <v>45433</v>
      </c>
      <c r="I153" s="137">
        <v>60.74</v>
      </c>
      <c r="J153" s="154">
        <f t="shared" si="18"/>
        <v>-3.6178990796572497E-2</v>
      </c>
      <c r="K153" s="155">
        <f t="shared" si="19"/>
        <v>-3.6849676711525815E-2</v>
      </c>
      <c r="L153" s="145"/>
      <c r="M153" s="167">
        <v>2.9980000000000003E-2</v>
      </c>
      <c r="N153" s="161"/>
      <c r="O153" s="167">
        <v>3.8030000000000001E-2</v>
      </c>
      <c r="P153" s="161"/>
      <c r="Q153" s="146"/>
      <c r="R153" s="167">
        <v>8141.46</v>
      </c>
      <c r="S153" s="154">
        <f t="shared" si="20"/>
        <v>-6.6508296150424862E-3</v>
      </c>
      <c r="T153" s="155">
        <f t="shared" si="21"/>
        <v>-6.6730449373290568E-3</v>
      </c>
      <c r="U153" s="167">
        <v>34603.61</v>
      </c>
      <c r="V153" s="154">
        <f t="shared" si="22"/>
        <v>-6.3574999691313749E-3</v>
      </c>
      <c r="W153" s="155">
        <f t="shared" si="23"/>
        <v>-6.377794934614568E-3</v>
      </c>
    </row>
    <row r="154" spans="2:23">
      <c r="B154" s="153">
        <v>45432</v>
      </c>
      <c r="C154" s="137">
        <v>335.4</v>
      </c>
      <c r="D154" s="154">
        <f t="shared" si="16"/>
        <v>8.7218045112780196E-3</v>
      </c>
      <c r="E154" s="155">
        <f t="shared" si="17"/>
        <v>8.6839892931994712E-3</v>
      </c>
      <c r="F154" s="145"/>
      <c r="G154" s="145"/>
      <c r="H154" s="153">
        <v>45432</v>
      </c>
      <c r="I154" s="137">
        <v>63.02</v>
      </c>
      <c r="J154" s="154">
        <f t="shared" si="18"/>
        <v>-1.5312499999999951E-2</v>
      </c>
      <c r="K154" s="155">
        <f t="shared" si="19"/>
        <v>-1.5430947030543259E-2</v>
      </c>
      <c r="L154" s="145"/>
      <c r="M154" s="167">
        <v>3.0179999999999998E-2</v>
      </c>
      <c r="N154" s="161"/>
      <c r="O154" s="167">
        <v>3.8170000000000003E-2</v>
      </c>
      <c r="P154" s="161"/>
      <c r="Q154" s="146"/>
      <c r="R154" s="167">
        <v>8195.9699999999993</v>
      </c>
      <c r="S154" s="154">
        <f t="shared" si="20"/>
        <v>3.4857667584939911E-3</v>
      </c>
      <c r="T154" s="155">
        <f t="shared" si="21"/>
        <v>3.4797055547577654E-3</v>
      </c>
      <c r="U154" s="167">
        <v>34825.01</v>
      </c>
      <c r="V154" s="154">
        <f t="shared" si="22"/>
        <v>-1.6209862362643657E-2</v>
      </c>
      <c r="W154" s="155">
        <f t="shared" si="23"/>
        <v>-1.6342679434963397E-2</v>
      </c>
    </row>
    <row r="155" spans="2:23">
      <c r="B155" s="153">
        <v>45429</v>
      </c>
      <c r="C155" s="137">
        <v>332.5</v>
      </c>
      <c r="D155" s="154">
        <f t="shared" si="16"/>
        <v>-2.177110914974989E-2</v>
      </c>
      <c r="E155" s="155">
        <f t="shared" si="17"/>
        <v>-2.2011596606161456E-2</v>
      </c>
      <c r="F155" s="145"/>
      <c r="G155" s="145"/>
      <c r="H155" s="153">
        <v>45429</v>
      </c>
      <c r="I155" s="137">
        <v>64</v>
      </c>
      <c r="J155" s="154">
        <f t="shared" si="18"/>
        <v>3.1259768677727173E-4</v>
      </c>
      <c r="K155" s="155">
        <f t="shared" si="19"/>
        <v>3.1254883830006468E-4</v>
      </c>
      <c r="L155" s="145"/>
      <c r="M155" s="167">
        <v>3.0110000000000001E-2</v>
      </c>
      <c r="N155" s="161"/>
      <c r="O155" s="167">
        <v>3.807E-2</v>
      </c>
      <c r="P155" s="161"/>
      <c r="Q155" s="146"/>
      <c r="R155" s="167">
        <v>8167.5</v>
      </c>
      <c r="S155" s="154">
        <f t="shared" si="20"/>
        <v>-2.5633541715260888E-3</v>
      </c>
      <c r="T155" s="155">
        <f t="shared" si="21"/>
        <v>-2.566645189062459E-3</v>
      </c>
      <c r="U155" s="167">
        <v>35398.82</v>
      </c>
      <c r="V155" s="154">
        <f t="shared" si="22"/>
        <v>-3.1940012646092253E-4</v>
      </c>
      <c r="W155" s="155">
        <f t="shared" si="23"/>
        <v>-3.1945114554527137E-4</v>
      </c>
    </row>
    <row r="156" spans="2:23">
      <c r="B156" s="153">
        <v>45428</v>
      </c>
      <c r="C156" s="137">
        <v>339.9</v>
      </c>
      <c r="D156" s="154">
        <f t="shared" si="16"/>
        <v>4.1358936484490183E-3</v>
      </c>
      <c r="E156" s="155">
        <f t="shared" si="17"/>
        <v>4.1273643497406172E-3</v>
      </c>
      <c r="F156" s="145"/>
      <c r="G156" s="145"/>
      <c r="H156" s="153">
        <v>45428</v>
      </c>
      <c r="I156" s="137">
        <v>63.98</v>
      </c>
      <c r="J156" s="154">
        <f t="shared" si="18"/>
        <v>2.1929824561401912E-3</v>
      </c>
      <c r="K156" s="155">
        <f t="shared" si="19"/>
        <v>2.1905813798184601E-3</v>
      </c>
      <c r="L156" s="145"/>
      <c r="M156" s="167">
        <v>2.947E-2</v>
      </c>
      <c r="N156" s="161"/>
      <c r="O156" s="167">
        <v>3.7479999999999999E-2</v>
      </c>
      <c r="P156" s="161"/>
      <c r="Q156" s="146"/>
      <c r="R156" s="167">
        <v>8188.49</v>
      </c>
      <c r="S156" s="154">
        <f t="shared" si="20"/>
        <v>-6.2500075849606374E-3</v>
      </c>
      <c r="T156" s="155">
        <f t="shared" si="21"/>
        <v>-6.2696206462602173E-3</v>
      </c>
      <c r="U156" s="167">
        <v>35410.129999999997</v>
      </c>
      <c r="V156" s="154">
        <f t="shared" si="22"/>
        <v>1.2421464562208939E-3</v>
      </c>
      <c r="W156" s="155">
        <f t="shared" si="23"/>
        <v>1.2413756305644178E-3</v>
      </c>
    </row>
    <row r="157" spans="2:23">
      <c r="B157" s="153">
        <v>45427</v>
      </c>
      <c r="C157" s="137">
        <v>338.5</v>
      </c>
      <c r="D157" s="154">
        <f t="shared" si="16"/>
        <v>-1.4749262536872809E-3</v>
      </c>
      <c r="E157" s="155">
        <f t="shared" si="17"/>
        <v>-1.4760150281205415E-3</v>
      </c>
      <c r="F157" s="145"/>
      <c r="G157" s="145"/>
      <c r="H157" s="153">
        <v>45427</v>
      </c>
      <c r="I157" s="137">
        <v>63.84</v>
      </c>
      <c r="J157" s="154">
        <f t="shared" si="18"/>
        <v>7.575757575757569E-3</v>
      </c>
      <c r="K157" s="155">
        <f t="shared" si="19"/>
        <v>7.5472056353829038E-3</v>
      </c>
      <c r="L157" s="145"/>
      <c r="M157" s="167">
        <v>2.9239999999999999E-2</v>
      </c>
      <c r="N157" s="161"/>
      <c r="O157" s="167">
        <v>3.7330000000000002E-2</v>
      </c>
      <c r="P157" s="161"/>
      <c r="Q157" s="146"/>
      <c r="R157" s="167">
        <v>8239.99</v>
      </c>
      <c r="S157" s="154">
        <f t="shared" si="20"/>
        <v>1.7250601765177453E-3</v>
      </c>
      <c r="T157" s="155">
        <f t="shared" si="21"/>
        <v>1.7235739691640415E-3</v>
      </c>
      <c r="U157" s="167">
        <v>35366.199999999997</v>
      </c>
      <c r="V157" s="154">
        <f t="shared" si="22"/>
        <v>6.1101372291645362E-3</v>
      </c>
      <c r="W157" s="155">
        <f t="shared" si="23"/>
        <v>6.0915460320936816E-3</v>
      </c>
    </row>
    <row r="158" spans="2:23">
      <c r="B158" s="153">
        <v>45426</v>
      </c>
      <c r="C158" s="137">
        <v>339</v>
      </c>
      <c r="D158" s="154">
        <f t="shared" si="16"/>
        <v>1.9242333132892364E-2</v>
      </c>
      <c r="E158" s="155">
        <f t="shared" si="17"/>
        <v>1.9059540621622961E-2</v>
      </c>
      <c r="F158" s="145"/>
      <c r="G158" s="145"/>
      <c r="H158" s="153">
        <v>45426</v>
      </c>
      <c r="I158" s="137">
        <v>63.36</v>
      </c>
      <c r="J158" s="154">
        <f t="shared" si="18"/>
        <v>1.7014446227929358E-2</v>
      </c>
      <c r="K158" s="155">
        <f t="shared" si="19"/>
        <v>1.6871321712762941E-2</v>
      </c>
      <c r="L158" s="145"/>
      <c r="M158" s="167">
        <v>3.0609999999999998E-2</v>
      </c>
      <c r="N158" s="161"/>
      <c r="O158" s="167">
        <v>3.882E-2</v>
      </c>
      <c r="P158" s="161"/>
      <c r="Q158" s="146"/>
      <c r="R158" s="167">
        <v>8225.7999999999993</v>
      </c>
      <c r="S158" s="154">
        <f t="shared" si="20"/>
        <v>2.0123567474856774E-3</v>
      </c>
      <c r="T158" s="155">
        <f t="shared" si="21"/>
        <v>2.0103346699525812E-3</v>
      </c>
      <c r="U158" s="167">
        <v>35151.42</v>
      </c>
      <c r="V158" s="154">
        <f t="shared" si="22"/>
        <v>9.6366862161578748E-3</v>
      </c>
      <c r="W158" s="155">
        <f t="shared" si="23"/>
        <v>9.5905495219606104E-3</v>
      </c>
    </row>
    <row r="159" spans="2:23">
      <c r="B159" s="153">
        <v>45425</v>
      </c>
      <c r="C159" s="137">
        <v>332.6</v>
      </c>
      <c r="D159" s="154">
        <f t="shared" si="16"/>
        <v>6.0168471720833949E-4</v>
      </c>
      <c r="E159" s="155">
        <f t="shared" si="17"/>
        <v>6.0150377753433149E-4</v>
      </c>
      <c r="F159" s="145"/>
      <c r="G159" s="145"/>
      <c r="H159" s="153">
        <v>45425</v>
      </c>
      <c r="I159" s="137">
        <v>62.3</v>
      </c>
      <c r="J159" s="154">
        <f t="shared" si="18"/>
        <v>-1.7969735182849944E-2</v>
      </c>
      <c r="K159" s="155">
        <f t="shared" si="19"/>
        <v>-1.8133151533185093E-2</v>
      </c>
      <c r="L159" s="145"/>
      <c r="M159" s="167">
        <v>3.0139999999999997E-2</v>
      </c>
      <c r="N159" s="161"/>
      <c r="O159" s="167">
        <v>3.8530000000000002E-2</v>
      </c>
      <c r="P159" s="161"/>
      <c r="Q159" s="146"/>
      <c r="R159" s="167">
        <v>8209.2800000000007</v>
      </c>
      <c r="S159" s="154">
        <f t="shared" si="20"/>
        <v>-1.199638891660082E-3</v>
      </c>
      <c r="T159" s="155">
        <f t="shared" si="21"/>
        <v>-1.2003590343937077E-3</v>
      </c>
      <c r="U159" s="167">
        <v>34815.910000000003</v>
      </c>
      <c r="V159" s="154">
        <f t="shared" si="22"/>
        <v>4.5750757054421332E-3</v>
      </c>
      <c r="W159" s="155">
        <f t="shared" si="23"/>
        <v>4.564641858243932E-3</v>
      </c>
    </row>
    <row r="160" spans="2:23">
      <c r="B160" s="153">
        <v>45422</v>
      </c>
      <c r="C160" s="137">
        <v>332.4</v>
      </c>
      <c r="D160" s="154">
        <f t="shared" si="16"/>
        <v>-3.0075187969935691E-4</v>
      </c>
      <c r="E160" s="155">
        <f t="shared" si="17"/>
        <v>-3.0079711461581304E-4</v>
      </c>
      <c r="F160" s="145"/>
      <c r="G160" s="145"/>
      <c r="H160" s="153">
        <v>45422</v>
      </c>
      <c r="I160" s="137">
        <v>63.44</v>
      </c>
      <c r="J160" s="154">
        <f t="shared" si="18"/>
        <v>0</v>
      </c>
      <c r="K160" s="155">
        <f t="shared" si="19"/>
        <v>0</v>
      </c>
      <c r="L160" s="145"/>
      <c r="M160" s="167">
        <v>3.0219999999999997E-2</v>
      </c>
      <c r="N160" s="161"/>
      <c r="O160" s="167">
        <v>3.8519999999999999E-2</v>
      </c>
      <c r="P160" s="161"/>
      <c r="Q160" s="146"/>
      <c r="R160" s="167">
        <v>8219.14</v>
      </c>
      <c r="S160" s="154">
        <f t="shared" si="20"/>
        <v>3.8460364084933474E-3</v>
      </c>
      <c r="T160" s="155">
        <f t="shared" si="21"/>
        <v>3.838659319451061E-3</v>
      </c>
      <c r="U160" s="167">
        <v>34657.35</v>
      </c>
      <c r="V160" s="154">
        <f t="shared" si="22"/>
        <v>9.2613948092157283E-3</v>
      </c>
      <c r="W160" s="155">
        <f t="shared" si="23"/>
        <v>9.218771060440405E-3</v>
      </c>
    </row>
    <row r="161" spans="2:23">
      <c r="B161" s="153">
        <v>45421</v>
      </c>
      <c r="C161" s="137">
        <v>332.5</v>
      </c>
      <c r="D161" s="154">
        <f t="shared" si="16"/>
        <v>-1.4814814814814836E-2</v>
      </c>
      <c r="E161" s="155">
        <f t="shared" si="17"/>
        <v>-1.4925650216675706E-2</v>
      </c>
      <c r="F161" s="145"/>
      <c r="G161" s="145"/>
      <c r="H161" s="153">
        <v>45421</v>
      </c>
      <c r="I161" s="137">
        <v>63.44</v>
      </c>
      <c r="J161" s="154">
        <f t="shared" si="18"/>
        <v>3.4799114204364656E-3</v>
      </c>
      <c r="K161" s="155">
        <f t="shared" si="19"/>
        <v>3.4738705391207715E-3</v>
      </c>
      <c r="L161" s="145"/>
      <c r="M161" s="167">
        <v>2.997E-2</v>
      </c>
      <c r="N161" s="161"/>
      <c r="O161" s="167">
        <v>3.8379999999999997E-2</v>
      </c>
      <c r="P161" s="161"/>
      <c r="Q161" s="146"/>
      <c r="R161" s="167">
        <v>8187.65</v>
      </c>
      <c r="S161" s="154">
        <f t="shared" si="20"/>
        <v>6.9163896544388592E-3</v>
      </c>
      <c r="T161" s="155">
        <f t="shared" si="21"/>
        <v>6.8925811477451087E-3</v>
      </c>
      <c r="U161" s="167">
        <v>34339.32</v>
      </c>
      <c r="V161" s="154">
        <f t="shared" si="22"/>
        <v>5.5022618392621681E-3</v>
      </c>
      <c r="W161" s="155">
        <f t="shared" si="23"/>
        <v>5.4871796952322468E-3</v>
      </c>
    </row>
    <row r="162" spans="2:23">
      <c r="B162" s="153">
        <v>45420</v>
      </c>
      <c r="C162" s="137">
        <v>337.5</v>
      </c>
      <c r="D162" s="154">
        <f t="shared" si="16"/>
        <v>1.8714156353757838E-2</v>
      </c>
      <c r="E162" s="155">
        <f t="shared" si="17"/>
        <v>1.8541201006734252E-2</v>
      </c>
      <c r="F162" s="145"/>
      <c r="G162" s="145"/>
      <c r="H162" s="153">
        <v>45420</v>
      </c>
      <c r="I162" s="137">
        <v>63.22</v>
      </c>
      <c r="J162" s="154">
        <f t="shared" si="18"/>
        <v>-1.5264797507788197E-2</v>
      </c>
      <c r="K162" s="155">
        <f t="shared" si="19"/>
        <v>-1.5382503908443857E-2</v>
      </c>
      <c r="L162" s="145"/>
      <c r="M162" s="167">
        <v>2.9649999999999999E-2</v>
      </c>
      <c r="N162" s="161"/>
      <c r="O162" s="167">
        <v>3.7970000000000004E-2</v>
      </c>
      <c r="P162" s="161"/>
      <c r="Q162" s="146"/>
      <c r="R162" s="167">
        <v>8131.41</v>
      </c>
      <c r="S162" s="154">
        <f t="shared" si="20"/>
        <v>6.9009668535651159E-3</v>
      </c>
      <c r="T162" s="155">
        <f t="shared" si="21"/>
        <v>6.8772641669631101E-3</v>
      </c>
      <c r="U162" s="167">
        <v>34151.410000000003</v>
      </c>
      <c r="V162" s="154">
        <f t="shared" si="22"/>
        <v>-2.6598532992195834E-3</v>
      </c>
      <c r="W162" s="155">
        <f t="shared" si="23"/>
        <v>-2.66339699420695E-3</v>
      </c>
    </row>
    <row r="163" spans="2:23">
      <c r="B163" s="153">
        <v>45419</v>
      </c>
      <c r="C163" s="137">
        <v>331.3</v>
      </c>
      <c r="D163" s="154">
        <f t="shared" si="16"/>
        <v>1.5012254901960898E-2</v>
      </c>
      <c r="E163" s="155">
        <f t="shared" si="17"/>
        <v>1.4900686215898346E-2</v>
      </c>
      <c r="F163" s="145"/>
      <c r="G163" s="145"/>
      <c r="H163" s="153">
        <v>45419</v>
      </c>
      <c r="I163" s="137">
        <v>64.2</v>
      </c>
      <c r="J163" s="154">
        <f t="shared" si="18"/>
        <v>-1.2445550715618481E-3</v>
      </c>
      <c r="K163" s="155">
        <f t="shared" si="19"/>
        <v>-1.2453301733962785E-3</v>
      </c>
      <c r="L163" s="145"/>
      <c r="M163" s="167">
        <v>2.9190000000000001E-2</v>
      </c>
      <c r="N163" s="161"/>
      <c r="O163" s="167">
        <v>3.7599999999999995E-2</v>
      </c>
      <c r="P163" s="161"/>
      <c r="Q163" s="146"/>
      <c r="R163" s="167">
        <v>8075.68</v>
      </c>
      <c r="S163" s="154">
        <f t="shared" si="20"/>
        <v>9.8841513435643513E-3</v>
      </c>
      <c r="T163" s="155">
        <f t="shared" si="21"/>
        <v>9.8356226343966069E-3</v>
      </c>
      <c r="U163" s="167">
        <v>34242.49</v>
      </c>
      <c r="V163" s="154">
        <f t="shared" si="22"/>
        <v>7.5202504494378264E-3</v>
      </c>
      <c r="W163" s="155">
        <f t="shared" si="23"/>
        <v>7.4921143383799597E-3</v>
      </c>
    </row>
    <row r="164" spans="2:23">
      <c r="B164" s="153">
        <v>45418</v>
      </c>
      <c r="C164" s="137">
        <v>326.39999999999998</v>
      </c>
      <c r="D164" s="154">
        <f t="shared" si="16"/>
        <v>-8.5054678007290274E-3</v>
      </c>
      <c r="E164" s="155">
        <f t="shared" si="17"/>
        <v>-8.5418457129627905E-3</v>
      </c>
      <c r="F164" s="145"/>
      <c r="G164" s="145"/>
      <c r="H164" s="153">
        <v>45418</v>
      </c>
      <c r="I164" s="137">
        <v>64.28</v>
      </c>
      <c r="J164" s="154">
        <f t="shared" si="18"/>
        <v>-3.1104199066867011E-4</v>
      </c>
      <c r="K164" s="155">
        <f t="shared" si="19"/>
        <v>-3.1109037426179585E-4</v>
      </c>
      <c r="L164" s="145"/>
      <c r="M164" s="167">
        <v>2.9769999999999998E-2</v>
      </c>
      <c r="N164" s="161"/>
      <c r="O164" s="167">
        <v>3.8060000000000004E-2</v>
      </c>
      <c r="P164" s="161"/>
      <c r="Q164" s="146"/>
      <c r="R164" s="167">
        <v>7996.64</v>
      </c>
      <c r="S164" s="154">
        <f t="shared" si="20"/>
        <v>4.9097903003052501E-3</v>
      </c>
      <c r="T164" s="155">
        <f t="shared" si="21"/>
        <v>4.8977765870701767E-3</v>
      </c>
      <c r="U164" s="167">
        <v>33986.9</v>
      </c>
      <c r="V164" s="154">
        <f t="shared" si="22"/>
        <v>1.0636289106999541E-2</v>
      </c>
      <c r="W164" s="155">
        <f t="shared" si="23"/>
        <v>1.058012170811906E-2</v>
      </c>
    </row>
    <row r="165" spans="2:23">
      <c r="B165" s="153">
        <v>45415</v>
      </c>
      <c r="C165" s="137">
        <v>329.2</v>
      </c>
      <c r="D165" s="154">
        <f t="shared" si="16"/>
        <v>2.426882389545737E-2</v>
      </c>
      <c r="E165" s="155">
        <f t="shared" si="17"/>
        <v>2.3979015499502532E-2</v>
      </c>
      <c r="F165" s="145"/>
      <c r="G165" s="145"/>
      <c r="H165" s="153">
        <v>45415</v>
      </c>
      <c r="I165" s="137">
        <v>64.3</v>
      </c>
      <c r="J165" s="154">
        <f t="shared" si="18"/>
        <v>2.8072364316904519E-3</v>
      </c>
      <c r="K165" s="155">
        <f t="shared" si="19"/>
        <v>2.8033035022213709E-3</v>
      </c>
      <c r="L165" s="145"/>
      <c r="M165" s="167">
        <v>2.9990000000000003E-2</v>
      </c>
      <c r="N165" s="161"/>
      <c r="O165" s="167">
        <v>3.8359999999999998E-2</v>
      </c>
      <c r="P165" s="161"/>
      <c r="Q165" s="146"/>
      <c r="R165" s="167">
        <v>7957.57</v>
      </c>
      <c r="S165" s="154">
        <f t="shared" si="20"/>
        <v>5.4228550851900259E-3</v>
      </c>
      <c r="T165" s="155">
        <f t="shared" si="21"/>
        <v>5.4082043485670648E-3</v>
      </c>
      <c r="U165" s="167">
        <v>33629.21</v>
      </c>
      <c r="V165" s="154">
        <f t="shared" si="22"/>
        <v>-3.177280326294496E-3</v>
      </c>
      <c r="W165" s="155">
        <f t="shared" si="23"/>
        <v>-3.182338598638256E-3</v>
      </c>
    </row>
    <row r="166" spans="2:23">
      <c r="B166" s="153">
        <v>45414</v>
      </c>
      <c r="C166" s="137">
        <v>321.39999999999998</v>
      </c>
      <c r="D166" s="154">
        <f t="shared" si="16"/>
        <v>-2.3397143725311542E-2</v>
      </c>
      <c r="E166" s="155">
        <f t="shared" si="17"/>
        <v>-2.3675202645882132E-2</v>
      </c>
      <c r="F166" s="145"/>
      <c r="G166" s="145"/>
      <c r="H166" s="153">
        <v>45414</v>
      </c>
      <c r="I166" s="137">
        <v>64.12</v>
      </c>
      <c r="J166" s="154">
        <f t="shared" si="18"/>
        <v>0</v>
      </c>
      <c r="K166" s="155">
        <f t="shared" si="19"/>
        <v>0</v>
      </c>
      <c r="L166" s="145"/>
      <c r="M166" s="167">
        <v>3.0459999999999997E-2</v>
      </c>
      <c r="N166" s="161"/>
      <c r="O166" s="167">
        <v>3.8730000000000001E-2</v>
      </c>
      <c r="P166" s="161"/>
      <c r="Q166" s="146"/>
      <c r="R166" s="167">
        <v>7914.65</v>
      </c>
      <c r="S166" s="154">
        <f t="shared" si="20"/>
        <v>-8.8015799762803937E-3</v>
      </c>
      <c r="T166" s="155">
        <f t="shared" si="21"/>
        <v>-8.8405426719860795E-3</v>
      </c>
      <c r="U166" s="167">
        <v>33736.400000000001</v>
      </c>
      <c r="V166" s="154">
        <f t="shared" si="22"/>
        <v>-3.0403008771839879E-4</v>
      </c>
      <c r="W166" s="155">
        <f t="shared" si="23"/>
        <v>-3.0407631423525654E-4</v>
      </c>
    </row>
    <row r="167" spans="2:23">
      <c r="B167" s="153">
        <v>45412</v>
      </c>
      <c r="C167" s="137">
        <v>329.1</v>
      </c>
      <c r="D167" s="154">
        <f t="shared" si="16"/>
        <v>-2.1409455842997249E-2</v>
      </c>
      <c r="E167" s="155">
        <f t="shared" si="17"/>
        <v>-2.1641962796929589E-2</v>
      </c>
      <c r="F167" s="145"/>
      <c r="G167" s="145"/>
      <c r="H167" s="153">
        <v>45412</v>
      </c>
      <c r="I167" s="137">
        <v>64.12</v>
      </c>
      <c r="J167" s="154">
        <f t="shared" si="18"/>
        <v>-6.1996280223185485E-3</v>
      </c>
      <c r="K167" s="155">
        <f t="shared" si="19"/>
        <v>-6.2189255156557951E-3</v>
      </c>
      <c r="L167" s="145"/>
      <c r="M167" s="167">
        <v>3.0779999999999998E-2</v>
      </c>
      <c r="N167" s="161"/>
      <c r="O167" s="167">
        <v>3.8740000000000004E-2</v>
      </c>
      <c r="P167" s="161"/>
      <c r="Q167" s="146"/>
      <c r="R167" s="167">
        <v>7984.93</v>
      </c>
      <c r="S167" s="154">
        <f t="shared" si="20"/>
        <v>-9.9464982052409612E-3</v>
      </c>
      <c r="T167" s="155">
        <f t="shared" si="21"/>
        <v>-9.9962950968011145E-3</v>
      </c>
      <c r="U167" s="167">
        <v>33746.660000000003</v>
      </c>
      <c r="V167" s="154">
        <f t="shared" si="22"/>
        <v>-1.6026505475370212E-2</v>
      </c>
      <c r="W167" s="155">
        <f t="shared" si="23"/>
        <v>-1.6156318751386112E-2</v>
      </c>
    </row>
    <row r="168" spans="2:23">
      <c r="B168" s="153">
        <v>45411</v>
      </c>
      <c r="C168" s="137">
        <v>336.3</v>
      </c>
      <c r="D168" s="154">
        <f t="shared" si="16"/>
        <v>-2.9647198339757264E-3</v>
      </c>
      <c r="E168" s="155">
        <f t="shared" si="17"/>
        <v>-2.9691233213806792E-3</v>
      </c>
      <c r="F168" s="145"/>
      <c r="G168" s="145"/>
      <c r="H168" s="153">
        <v>45411</v>
      </c>
      <c r="I168" s="137">
        <v>64.52</v>
      </c>
      <c r="J168" s="154">
        <f t="shared" si="18"/>
        <v>-6.1614294516328938E-3</v>
      </c>
      <c r="K168" s="155">
        <f t="shared" si="19"/>
        <v>-6.1804893893824672E-3</v>
      </c>
      <c r="L168" s="145"/>
      <c r="M168" s="167">
        <v>3.0299999999999997E-2</v>
      </c>
      <c r="N168" s="161"/>
      <c r="O168" s="167">
        <v>3.8190000000000002E-2</v>
      </c>
      <c r="P168" s="161"/>
      <c r="Q168" s="146"/>
      <c r="R168" s="167">
        <v>8065.15</v>
      </c>
      <c r="S168" s="154">
        <f t="shared" si="20"/>
        <v>-2.8547619754112352E-3</v>
      </c>
      <c r="T168" s="155">
        <f t="shared" si="21"/>
        <v>-2.8588445801404462E-3</v>
      </c>
      <c r="U168" s="167">
        <v>34296.31</v>
      </c>
      <c r="V168" s="154">
        <f t="shared" si="22"/>
        <v>1.3588412418537033E-3</v>
      </c>
      <c r="W168" s="155">
        <f t="shared" si="23"/>
        <v>1.3579188525859234E-3</v>
      </c>
    </row>
    <row r="169" spans="2:23">
      <c r="B169" s="153">
        <v>45408</v>
      </c>
      <c r="C169" s="137">
        <v>337.3</v>
      </c>
      <c r="D169" s="154">
        <f t="shared" si="16"/>
        <v>3.1183124426780839E-2</v>
      </c>
      <c r="E169" s="155">
        <f t="shared" si="17"/>
        <v>3.070680752326637E-2</v>
      </c>
      <c r="F169" s="145"/>
      <c r="G169" s="145"/>
      <c r="H169" s="153">
        <v>45408</v>
      </c>
      <c r="I169" s="137">
        <v>64.92</v>
      </c>
      <c r="J169" s="154">
        <f t="shared" si="18"/>
        <v>2.4706609017912662E-3</v>
      </c>
      <c r="K169" s="155">
        <f t="shared" si="19"/>
        <v>2.4676138369561199E-3</v>
      </c>
      <c r="L169" s="145"/>
      <c r="M169" s="167">
        <v>3.0619999999999998E-2</v>
      </c>
      <c r="N169" s="161"/>
      <c r="O169" s="167">
        <v>3.8900000000000004E-2</v>
      </c>
      <c r="P169" s="161"/>
      <c r="Q169" s="146"/>
      <c r="R169" s="167">
        <v>8088.24</v>
      </c>
      <c r="S169" s="154">
        <f t="shared" si="20"/>
        <v>8.930164095975357E-3</v>
      </c>
      <c r="T169" s="155">
        <f t="shared" si="21"/>
        <v>8.8905259890022046E-3</v>
      </c>
      <c r="U169" s="167">
        <v>34249.769999999997</v>
      </c>
      <c r="V169" s="154">
        <f t="shared" si="22"/>
        <v>9.1344220272688847E-3</v>
      </c>
      <c r="W169" s="155">
        <f t="shared" si="23"/>
        <v>9.0929555181615412E-3</v>
      </c>
    </row>
    <row r="170" spans="2:23">
      <c r="B170" s="153">
        <v>45407</v>
      </c>
      <c r="C170" s="137">
        <v>327.10000000000002</v>
      </c>
      <c r="D170" s="154">
        <f t="shared" si="16"/>
        <v>4.298434141848384E-3</v>
      </c>
      <c r="E170" s="155">
        <f t="shared" si="17"/>
        <v>4.2892222621504763E-3</v>
      </c>
      <c r="F170" s="145"/>
      <c r="G170" s="145"/>
      <c r="H170" s="153">
        <v>45407</v>
      </c>
      <c r="I170" s="137">
        <v>64.760000000000005</v>
      </c>
      <c r="J170" s="154">
        <f t="shared" si="18"/>
        <v>-3.0538922155688542E-2</v>
      </c>
      <c r="K170" s="155">
        <f t="shared" si="19"/>
        <v>-3.1014951733165576E-2</v>
      </c>
      <c r="L170" s="145"/>
      <c r="M170" s="167">
        <v>3.1289999999999998E-2</v>
      </c>
      <c r="N170" s="161"/>
      <c r="O170" s="167">
        <v>3.984E-2</v>
      </c>
      <c r="P170" s="161"/>
      <c r="Q170" s="146"/>
      <c r="R170" s="167">
        <v>8016.65</v>
      </c>
      <c r="S170" s="154">
        <f t="shared" si="20"/>
        <v>-9.294525609686799E-3</v>
      </c>
      <c r="T170" s="155">
        <f t="shared" si="21"/>
        <v>-9.3379892383517252E-3</v>
      </c>
      <c r="U170" s="167">
        <v>33939.75</v>
      </c>
      <c r="V170" s="154">
        <f t="shared" si="22"/>
        <v>-9.6690741358905763E-3</v>
      </c>
      <c r="W170" s="155">
        <f t="shared" si="23"/>
        <v>-9.7161231591808266E-3</v>
      </c>
    </row>
    <row r="171" spans="2:23">
      <c r="B171" s="153">
        <v>45406</v>
      </c>
      <c r="C171" s="137">
        <v>325.7</v>
      </c>
      <c r="D171" s="154">
        <f t="shared" si="16"/>
        <v>-7.207977207977212E-2</v>
      </c>
      <c r="E171" s="155">
        <f t="shared" si="17"/>
        <v>-7.480951118367804E-2</v>
      </c>
      <c r="F171" s="145"/>
      <c r="G171" s="145"/>
      <c r="H171" s="153">
        <v>45406</v>
      </c>
      <c r="I171" s="137">
        <v>66.8</v>
      </c>
      <c r="J171" s="154">
        <f t="shared" si="18"/>
        <v>1.4580801944106936E-2</v>
      </c>
      <c r="K171" s="155">
        <f t="shared" si="19"/>
        <v>1.447552417378568E-2</v>
      </c>
      <c r="L171" s="145"/>
      <c r="M171" s="167">
        <v>3.0899999999999997E-2</v>
      </c>
      <c r="N171" s="161"/>
      <c r="O171" s="167">
        <v>3.959E-2</v>
      </c>
      <c r="P171" s="161"/>
      <c r="Q171" s="146"/>
      <c r="R171" s="167">
        <v>8091.86</v>
      </c>
      <c r="S171" s="154">
        <f t="shared" si="20"/>
        <v>-1.7172930920898999E-3</v>
      </c>
      <c r="T171" s="155">
        <f t="shared" si="21"/>
        <v>-1.7187693302030656E-3</v>
      </c>
      <c r="U171" s="167">
        <v>34271.120000000003</v>
      </c>
      <c r="V171" s="154">
        <f t="shared" si="22"/>
        <v>-2.6955730966496949E-3</v>
      </c>
      <c r="W171" s="155">
        <f t="shared" si="23"/>
        <v>-2.6992126958177761E-3</v>
      </c>
    </row>
    <row r="172" spans="2:23">
      <c r="B172" s="153">
        <v>45405</v>
      </c>
      <c r="C172" s="137">
        <v>351</v>
      </c>
      <c r="D172" s="154">
        <f t="shared" si="16"/>
        <v>1.357204735778228E-2</v>
      </c>
      <c r="E172" s="155">
        <f t="shared" si="17"/>
        <v>1.3480772057489543E-2</v>
      </c>
      <c r="F172" s="145"/>
      <c r="G172" s="145"/>
      <c r="H172" s="153">
        <v>45405</v>
      </c>
      <c r="I172" s="137">
        <v>65.84</v>
      </c>
      <c r="J172" s="154">
        <f t="shared" si="18"/>
        <v>8.8875268158137288E-3</v>
      </c>
      <c r="K172" s="155">
        <f t="shared" si="19"/>
        <v>8.8482652036398681E-3</v>
      </c>
      <c r="L172" s="145"/>
      <c r="M172" s="167">
        <v>0.03</v>
      </c>
      <c r="N172" s="161"/>
      <c r="O172" s="167">
        <v>3.8159999999999999E-2</v>
      </c>
      <c r="P172" s="161"/>
      <c r="Q172" s="146"/>
      <c r="R172" s="167">
        <v>8105.78</v>
      </c>
      <c r="S172" s="154">
        <f t="shared" si="20"/>
        <v>8.1364516016695365E-3</v>
      </c>
      <c r="T172" s="155">
        <f t="shared" si="21"/>
        <v>8.1035291401175564E-3</v>
      </c>
      <c r="U172" s="167">
        <v>34363.75</v>
      </c>
      <c r="V172" s="154">
        <f t="shared" si="22"/>
        <v>1.8945393926490972E-2</v>
      </c>
      <c r="W172" s="155">
        <f t="shared" si="23"/>
        <v>1.8768164901359307E-2</v>
      </c>
    </row>
    <row r="173" spans="2:23">
      <c r="B173" s="153">
        <v>45404</v>
      </c>
      <c r="C173" s="137">
        <v>346.3</v>
      </c>
      <c r="D173" s="154">
        <f t="shared" si="16"/>
        <v>1.9729093050647739E-2</v>
      </c>
      <c r="E173" s="155">
        <f t="shared" si="17"/>
        <v>1.9536996971183947E-2</v>
      </c>
      <c r="F173" s="145"/>
      <c r="G173" s="145"/>
      <c r="H173" s="153">
        <v>45404</v>
      </c>
      <c r="I173" s="137">
        <v>65.260000000000005</v>
      </c>
      <c r="J173" s="154">
        <f t="shared" si="18"/>
        <v>-2.7506112469436461E-3</v>
      </c>
      <c r="K173" s="155">
        <f t="shared" si="19"/>
        <v>-2.7544011293169322E-3</v>
      </c>
      <c r="L173" s="145"/>
      <c r="M173" s="167">
        <v>2.9860000000000001E-2</v>
      </c>
      <c r="N173" s="161"/>
      <c r="O173" s="167">
        <v>3.823E-2</v>
      </c>
      <c r="P173" s="161"/>
      <c r="Q173" s="146"/>
      <c r="R173" s="167">
        <v>8040.36</v>
      </c>
      <c r="S173" s="154">
        <f t="shared" si="20"/>
        <v>2.2374822528392624E-3</v>
      </c>
      <c r="T173" s="155">
        <f t="shared" si="21"/>
        <v>2.2349828170245573E-3</v>
      </c>
      <c r="U173" s="167">
        <v>33724.82</v>
      </c>
      <c r="V173" s="154">
        <f t="shared" si="22"/>
        <v>-5.8174361538299024E-3</v>
      </c>
      <c r="W173" s="155">
        <f t="shared" si="23"/>
        <v>-5.8344233488513055E-3</v>
      </c>
    </row>
    <row r="174" spans="2:23">
      <c r="B174" s="153">
        <v>45401</v>
      </c>
      <c r="C174" s="137">
        <v>339.6</v>
      </c>
      <c r="D174" s="154">
        <f t="shared" si="16"/>
        <v>-3.2286469034340515E-3</v>
      </c>
      <c r="E174" s="155">
        <f t="shared" si="17"/>
        <v>-3.2338702297285754E-3</v>
      </c>
      <c r="F174" s="145"/>
      <c r="G174" s="145"/>
      <c r="H174" s="153">
        <v>45401</v>
      </c>
      <c r="I174" s="137">
        <v>65.44</v>
      </c>
      <c r="J174" s="154">
        <f t="shared" si="18"/>
        <v>-3.0469226081657474E-3</v>
      </c>
      <c r="K174" s="155">
        <f t="shared" si="19"/>
        <v>-3.0515739273985275E-3</v>
      </c>
      <c r="L174" s="145"/>
      <c r="M174" s="167">
        <v>3.0079999999999999E-2</v>
      </c>
      <c r="N174" s="161"/>
      <c r="O174" s="167">
        <v>3.9030000000000002E-2</v>
      </c>
      <c r="P174" s="161"/>
      <c r="Q174" s="146"/>
      <c r="R174" s="167">
        <v>8022.41</v>
      </c>
      <c r="S174" s="154">
        <f t="shared" si="20"/>
        <v>-1.059419737114986E-4</v>
      </c>
      <c r="T174" s="155">
        <f t="shared" si="21"/>
        <v>-1.0594758595878074E-4</v>
      </c>
      <c r="U174" s="167">
        <v>33922.160000000003</v>
      </c>
      <c r="V174" s="154">
        <f t="shared" si="22"/>
        <v>1.2000649321901591E-3</v>
      </c>
      <c r="W174" s="155">
        <f t="shared" si="23"/>
        <v>1.1993454298449154E-3</v>
      </c>
    </row>
    <row r="175" spans="2:23">
      <c r="B175" s="153">
        <v>45400</v>
      </c>
      <c r="C175" s="137">
        <v>340.7</v>
      </c>
      <c r="D175" s="154">
        <f t="shared" si="16"/>
        <v>-2.3426061493411199E-3</v>
      </c>
      <c r="E175" s="155">
        <f t="shared" si="17"/>
        <v>-2.3453543439238504E-3</v>
      </c>
      <c r="F175" s="145"/>
      <c r="G175" s="145"/>
      <c r="H175" s="153">
        <v>45400</v>
      </c>
      <c r="I175" s="137">
        <v>65.64</v>
      </c>
      <c r="J175" s="154">
        <f t="shared" si="18"/>
        <v>-6.357856494096259E-3</v>
      </c>
      <c r="K175" s="155">
        <f t="shared" si="19"/>
        <v>-6.3781537407534309E-3</v>
      </c>
      <c r="L175" s="145"/>
      <c r="M175" s="167">
        <v>3.0059999999999996E-2</v>
      </c>
      <c r="N175" s="161"/>
      <c r="O175" s="167">
        <v>3.8859999999999999E-2</v>
      </c>
      <c r="P175" s="161"/>
      <c r="Q175" s="146"/>
      <c r="R175" s="167">
        <v>8023.26</v>
      </c>
      <c r="S175" s="154">
        <f t="shared" si="20"/>
        <v>5.2308397784379679E-3</v>
      </c>
      <c r="T175" s="155">
        <f t="shared" si="21"/>
        <v>5.2172064578548992E-3</v>
      </c>
      <c r="U175" s="167">
        <v>33881.5</v>
      </c>
      <c r="V175" s="154">
        <f t="shared" si="22"/>
        <v>7.3972629621579244E-3</v>
      </c>
      <c r="W175" s="155">
        <f t="shared" si="23"/>
        <v>7.3700373931809464E-3</v>
      </c>
    </row>
    <row r="176" spans="2:23">
      <c r="B176" s="153">
        <v>45399</v>
      </c>
      <c r="C176" s="137">
        <v>341.5</v>
      </c>
      <c r="D176" s="154">
        <f t="shared" si="16"/>
        <v>3.5263003232441914E-3</v>
      </c>
      <c r="E176" s="155">
        <f t="shared" si="17"/>
        <v>3.5200975039847058E-3</v>
      </c>
      <c r="F176" s="145"/>
      <c r="G176" s="145"/>
      <c r="H176" s="153">
        <v>45399</v>
      </c>
      <c r="I176" s="137">
        <v>66.06</v>
      </c>
      <c r="J176" s="154">
        <f t="shared" si="18"/>
        <v>2.3234200743494471E-2</v>
      </c>
      <c r="K176" s="155">
        <f t="shared" si="19"/>
        <v>2.2968396000950284E-2</v>
      </c>
      <c r="L176" s="145"/>
      <c r="M176" s="167">
        <v>2.9870000000000001E-2</v>
      </c>
      <c r="N176" s="161"/>
      <c r="O176" s="167">
        <v>3.882E-2</v>
      </c>
      <c r="P176" s="161"/>
      <c r="Q176" s="146"/>
      <c r="R176" s="167">
        <v>7981.51</v>
      </c>
      <c r="S176" s="154">
        <f t="shared" si="20"/>
        <v>6.1644275969701123E-3</v>
      </c>
      <c r="T176" s="155">
        <f t="shared" si="21"/>
        <v>6.145505237032934E-3</v>
      </c>
      <c r="U176" s="167">
        <v>33632.71</v>
      </c>
      <c r="V176" s="154">
        <f t="shared" si="22"/>
        <v>7.1528140660630513E-3</v>
      </c>
      <c r="W176" s="155">
        <f t="shared" si="23"/>
        <v>7.1273540267240421E-3</v>
      </c>
    </row>
    <row r="177" spans="2:23">
      <c r="B177" s="153">
        <v>45398</v>
      </c>
      <c r="C177" s="137">
        <v>340.3</v>
      </c>
      <c r="D177" s="154">
        <f t="shared" si="16"/>
        <v>-2.4928366762177578E-2</v>
      </c>
      <c r="E177" s="155">
        <f t="shared" si="17"/>
        <v>-2.5244340695567045E-2</v>
      </c>
      <c r="F177" s="145"/>
      <c r="G177" s="145"/>
      <c r="H177" s="153">
        <v>45398</v>
      </c>
      <c r="I177" s="137">
        <v>64.56</v>
      </c>
      <c r="J177" s="154">
        <f t="shared" si="18"/>
        <v>-5.2388289676426059E-3</v>
      </c>
      <c r="K177" s="155">
        <f t="shared" si="19"/>
        <v>-5.2525997483510323E-3</v>
      </c>
      <c r="L177" s="145"/>
      <c r="M177" s="167">
        <v>3.007E-2</v>
      </c>
      <c r="N177" s="161"/>
      <c r="O177" s="167">
        <v>3.9129999999999998E-2</v>
      </c>
      <c r="P177" s="161"/>
      <c r="Q177" s="146"/>
      <c r="R177" s="167">
        <v>7932.61</v>
      </c>
      <c r="S177" s="154">
        <f t="shared" si="20"/>
        <v>-1.3983649695280764E-2</v>
      </c>
      <c r="T177" s="155">
        <f t="shared" si="21"/>
        <v>-1.4082342057841793E-2</v>
      </c>
      <c r="U177" s="167">
        <v>33393.85</v>
      </c>
      <c r="V177" s="154">
        <f t="shared" si="22"/>
        <v>-1.6505430243256569E-2</v>
      </c>
      <c r="W177" s="155">
        <f t="shared" si="23"/>
        <v>-1.6643162513722578E-2</v>
      </c>
    </row>
    <row r="178" spans="2:23">
      <c r="B178" s="153">
        <v>45397</v>
      </c>
      <c r="C178" s="137">
        <v>349</v>
      </c>
      <c r="D178" s="154">
        <f t="shared" si="16"/>
        <v>-4.2796005706133844E-3</v>
      </c>
      <c r="E178" s="155">
        <f t="shared" si="17"/>
        <v>-4.2887842722175926E-3</v>
      </c>
      <c r="F178" s="145"/>
      <c r="G178" s="145"/>
      <c r="H178" s="153">
        <v>45397</v>
      </c>
      <c r="I178" s="137">
        <v>64.900000000000006</v>
      </c>
      <c r="J178" s="154">
        <f t="shared" si="18"/>
        <v>1.1533665835411711E-2</v>
      </c>
      <c r="K178" s="155">
        <f t="shared" si="19"/>
        <v>1.1467660151785491E-2</v>
      </c>
      <c r="L178" s="145"/>
      <c r="M178" s="167">
        <v>2.9609999999999997E-2</v>
      </c>
      <c r="N178" s="161"/>
      <c r="O178" s="167">
        <v>3.8359999999999998E-2</v>
      </c>
      <c r="P178" s="161"/>
      <c r="Q178" s="146"/>
      <c r="R178" s="167">
        <v>8045.11</v>
      </c>
      <c r="S178" s="154">
        <f t="shared" si="20"/>
        <v>4.2792070234918267E-3</v>
      </c>
      <c r="T178" s="155">
        <f t="shared" si="21"/>
        <v>4.2700772533013397E-3</v>
      </c>
      <c r="U178" s="167">
        <v>33954.28</v>
      </c>
      <c r="V178" s="154">
        <f t="shared" si="22"/>
        <v>5.6311205820374077E-3</v>
      </c>
      <c r="W178" s="155">
        <f t="shared" si="23"/>
        <v>5.6153250923281226E-3</v>
      </c>
    </row>
    <row r="179" spans="2:23">
      <c r="B179" s="153">
        <v>45394</v>
      </c>
      <c r="C179" s="137">
        <v>350.5</v>
      </c>
      <c r="D179" s="154">
        <f t="shared" si="16"/>
        <v>-1.406469760900142E-2</v>
      </c>
      <c r="E179" s="155">
        <f t="shared" si="17"/>
        <v>-1.41645427686508E-2</v>
      </c>
      <c r="F179" s="145"/>
      <c r="G179" s="145"/>
      <c r="H179" s="153">
        <v>45394</v>
      </c>
      <c r="I179" s="137">
        <v>64.16</v>
      </c>
      <c r="J179" s="154">
        <f t="shared" si="18"/>
        <v>-7.118539151965475E-3</v>
      </c>
      <c r="K179" s="155">
        <f t="shared" si="19"/>
        <v>-7.143996838093282E-3</v>
      </c>
      <c r="L179" s="145"/>
      <c r="M179" s="167">
        <v>2.8660000000000001E-2</v>
      </c>
      <c r="N179" s="161"/>
      <c r="O179" s="167">
        <v>3.7420000000000002E-2</v>
      </c>
      <c r="P179" s="161"/>
      <c r="Q179" s="146"/>
      <c r="R179" s="167">
        <v>8010.83</v>
      </c>
      <c r="S179" s="154">
        <f t="shared" si="20"/>
        <v>-1.6089753656025607E-3</v>
      </c>
      <c r="T179" s="155">
        <f t="shared" si="21"/>
        <v>-1.6102711565831535E-3</v>
      </c>
      <c r="U179" s="167">
        <v>33764.15</v>
      </c>
      <c r="V179" s="154">
        <f t="shared" si="22"/>
        <v>1.4892949326006377E-3</v>
      </c>
      <c r="W179" s="155">
        <f t="shared" si="23"/>
        <v>1.488187032759173E-3</v>
      </c>
    </row>
    <row r="180" spans="2:23">
      <c r="B180" s="153">
        <v>45393</v>
      </c>
      <c r="C180" s="137">
        <v>355.5</v>
      </c>
      <c r="D180" s="154">
        <f t="shared" si="16"/>
        <v>1.4084507042253502E-3</v>
      </c>
      <c r="E180" s="155">
        <f t="shared" si="17"/>
        <v>1.4074597678797698E-3</v>
      </c>
      <c r="F180" s="145"/>
      <c r="G180" s="145"/>
      <c r="H180" s="153">
        <v>45393</v>
      </c>
      <c r="I180" s="137">
        <v>64.62</v>
      </c>
      <c r="J180" s="154">
        <f t="shared" si="18"/>
        <v>6.193868070611952E-4</v>
      </c>
      <c r="K180" s="155">
        <f t="shared" si="19"/>
        <v>6.1919506622322613E-4</v>
      </c>
      <c r="L180" s="145"/>
      <c r="M180" s="167">
        <v>2.9380000000000003E-2</v>
      </c>
      <c r="N180" s="161"/>
      <c r="O180" s="167">
        <v>3.8670000000000003E-2</v>
      </c>
      <c r="P180" s="161"/>
      <c r="Q180" s="146"/>
      <c r="R180" s="167">
        <v>8023.74</v>
      </c>
      <c r="S180" s="154">
        <f t="shared" si="20"/>
        <v>-2.6897424360317057E-3</v>
      </c>
      <c r="T180" s="155">
        <f t="shared" si="21"/>
        <v>-2.6933662928373802E-3</v>
      </c>
      <c r="U180" s="167">
        <v>33713.94</v>
      </c>
      <c r="V180" s="154">
        <f t="shared" si="22"/>
        <v>-9.5679653392235497E-3</v>
      </c>
      <c r="W180" s="155">
        <f t="shared" si="23"/>
        <v>-9.6140324004480894E-3</v>
      </c>
    </row>
    <row r="181" spans="2:23">
      <c r="B181" s="153">
        <v>45392</v>
      </c>
      <c r="C181" s="137">
        <v>355</v>
      </c>
      <c r="D181" s="154">
        <f t="shared" si="16"/>
        <v>-2.4993133754463104E-2</v>
      </c>
      <c r="E181" s="155">
        <f t="shared" si="17"/>
        <v>-2.5310765705972009E-2</v>
      </c>
      <c r="F181" s="145"/>
      <c r="G181" s="145"/>
      <c r="H181" s="153">
        <v>45392</v>
      </c>
      <c r="I181" s="137">
        <v>64.58</v>
      </c>
      <c r="J181" s="154">
        <f t="shared" si="18"/>
        <v>-9.5092024539877862E-3</v>
      </c>
      <c r="K181" s="155">
        <f t="shared" si="19"/>
        <v>-9.5547036024781692E-3</v>
      </c>
      <c r="L181" s="145"/>
      <c r="M181" s="167">
        <v>2.9220000000000003E-2</v>
      </c>
      <c r="N181" s="161"/>
      <c r="O181" s="167">
        <v>3.7699999999999997E-2</v>
      </c>
      <c r="P181" s="161"/>
      <c r="Q181" s="146"/>
      <c r="R181" s="167">
        <v>8045.38</v>
      </c>
      <c r="S181" s="154">
        <f t="shared" si="20"/>
        <v>-4.7085600130203353E-4</v>
      </c>
      <c r="T181" s="155">
        <f t="shared" si="21"/>
        <v>-4.7096688879840951E-4</v>
      </c>
      <c r="U181" s="167">
        <v>34039.629999999997</v>
      </c>
      <c r="V181" s="154">
        <f t="shared" si="22"/>
        <v>2.7496377365536784E-3</v>
      </c>
      <c r="W181" s="155">
        <f t="shared" si="23"/>
        <v>2.7458643980059921E-3</v>
      </c>
    </row>
    <row r="182" spans="2:23">
      <c r="B182" s="153">
        <v>45391</v>
      </c>
      <c r="C182" s="137">
        <v>364.1</v>
      </c>
      <c r="D182" s="154">
        <f t="shared" si="16"/>
        <v>-3.0120481927710108E-3</v>
      </c>
      <c r="E182" s="155">
        <f t="shared" si="17"/>
        <v>-3.0165935394255677E-3</v>
      </c>
      <c r="F182" s="145"/>
      <c r="G182" s="145"/>
      <c r="H182" s="153">
        <v>45391</v>
      </c>
      <c r="I182" s="137">
        <v>65.2</v>
      </c>
      <c r="J182" s="154">
        <f t="shared" si="18"/>
        <v>-1.2719563900666309E-2</v>
      </c>
      <c r="K182" s="155">
        <f t="shared" si="19"/>
        <v>-1.2801150119320037E-2</v>
      </c>
      <c r="L182" s="145"/>
      <c r="M182" s="167">
        <v>2.8580000000000001E-2</v>
      </c>
      <c r="N182" s="161"/>
      <c r="O182" s="167">
        <v>3.7159999999999999E-2</v>
      </c>
      <c r="P182" s="161"/>
      <c r="Q182" s="146"/>
      <c r="R182" s="167">
        <v>8049.17</v>
      </c>
      <c r="S182" s="154">
        <f t="shared" si="20"/>
        <v>-8.6374441146404024E-3</v>
      </c>
      <c r="T182" s="155">
        <f t="shared" si="21"/>
        <v>-8.6749630363436164E-3</v>
      </c>
      <c r="U182" s="167">
        <v>33946.29</v>
      </c>
      <c r="V182" s="154">
        <f t="shared" si="22"/>
        <v>-1.0772538492293315E-2</v>
      </c>
      <c r="W182" s="155">
        <f t="shared" si="23"/>
        <v>-1.0830982390143047E-2</v>
      </c>
    </row>
    <row r="183" spans="2:23">
      <c r="B183" s="153">
        <v>45390</v>
      </c>
      <c r="C183" s="137">
        <v>365.2</v>
      </c>
      <c r="D183" s="154">
        <f t="shared" si="16"/>
        <v>5.2298375997796853E-3</v>
      </c>
      <c r="E183" s="155">
        <f t="shared" si="17"/>
        <v>5.2162094936570322E-3</v>
      </c>
      <c r="F183" s="145"/>
      <c r="G183" s="145"/>
      <c r="H183" s="153">
        <v>45390</v>
      </c>
      <c r="I183" s="137">
        <v>66.040000000000006</v>
      </c>
      <c r="J183" s="154">
        <f t="shared" si="18"/>
        <v>0</v>
      </c>
      <c r="K183" s="155">
        <f t="shared" si="19"/>
        <v>0</v>
      </c>
      <c r="L183" s="145"/>
      <c r="M183" s="167">
        <v>2.9270000000000001E-2</v>
      </c>
      <c r="N183" s="161"/>
      <c r="O183" s="167">
        <v>3.8060000000000004E-2</v>
      </c>
      <c r="P183" s="161"/>
      <c r="Q183" s="146"/>
      <c r="R183" s="167">
        <v>8119.3</v>
      </c>
      <c r="S183" s="154">
        <f t="shared" si="20"/>
        <v>7.1936198955255826E-3</v>
      </c>
      <c r="T183" s="155">
        <f t="shared" si="21"/>
        <v>7.1678692318348737E-3</v>
      </c>
      <c r="U183" s="167">
        <v>34315.96</v>
      </c>
      <c r="V183" s="154">
        <f t="shared" si="22"/>
        <v>8.9700707538293845E-3</v>
      </c>
      <c r="W183" s="155">
        <f t="shared" si="23"/>
        <v>8.9300786459373983E-3</v>
      </c>
    </row>
    <row r="184" spans="2:23">
      <c r="B184" s="153">
        <v>45387</v>
      </c>
      <c r="C184" s="137">
        <v>363.3</v>
      </c>
      <c r="D184" s="154">
        <f t="shared" si="16"/>
        <v>-1.7577068685776132E-2</v>
      </c>
      <c r="E184" s="155">
        <f t="shared" si="17"/>
        <v>-1.7733379725868251E-2</v>
      </c>
      <c r="F184" s="145"/>
      <c r="G184" s="145"/>
      <c r="H184" s="153">
        <v>45387</v>
      </c>
      <c r="I184" s="137">
        <v>66.040000000000006</v>
      </c>
      <c r="J184" s="154">
        <f t="shared" si="18"/>
        <v>-1.2855007473841495E-2</v>
      </c>
      <c r="K184" s="155">
        <f t="shared" si="19"/>
        <v>-1.2938348082255446E-2</v>
      </c>
      <c r="L184" s="145"/>
      <c r="M184" s="167">
        <v>2.912E-2</v>
      </c>
      <c r="N184" s="161"/>
      <c r="O184" s="167">
        <v>3.7909999999999999E-2</v>
      </c>
      <c r="P184" s="161"/>
      <c r="Q184" s="146"/>
      <c r="R184" s="167">
        <v>8061.31</v>
      </c>
      <c r="S184" s="154">
        <f t="shared" si="20"/>
        <v>-1.1070287245983912E-2</v>
      </c>
      <c r="T184" s="155">
        <f t="shared" si="21"/>
        <v>-1.1132018889985679E-2</v>
      </c>
      <c r="U184" s="167">
        <v>34010.879999999997</v>
      </c>
      <c r="V184" s="154">
        <f t="shared" si="22"/>
        <v>-1.2877823499807706E-2</v>
      </c>
      <c r="W184" s="155">
        <f t="shared" si="23"/>
        <v>-1.2961461494994289E-2</v>
      </c>
    </row>
    <row r="185" spans="2:23">
      <c r="B185" s="153">
        <v>45386</v>
      </c>
      <c r="C185" s="137">
        <v>369.8</v>
      </c>
      <c r="D185" s="154">
        <f t="shared" si="16"/>
        <v>6.8064252654504998E-3</v>
      </c>
      <c r="E185" s="155">
        <f t="shared" si="17"/>
        <v>6.783366127402761E-3</v>
      </c>
      <c r="F185" s="145"/>
      <c r="G185" s="145"/>
      <c r="H185" s="153">
        <v>45386</v>
      </c>
      <c r="I185" s="137">
        <v>66.900000000000006</v>
      </c>
      <c r="J185" s="154">
        <f t="shared" si="18"/>
        <v>-6.8289786223276749E-3</v>
      </c>
      <c r="K185" s="155">
        <f t="shared" si="19"/>
        <v>-6.8524027998884043E-3</v>
      </c>
      <c r="L185" s="145"/>
      <c r="M185" s="167">
        <v>2.8679999999999997E-2</v>
      </c>
      <c r="N185" s="161"/>
      <c r="O185" s="167">
        <v>3.7149999999999996E-2</v>
      </c>
      <c r="P185" s="161"/>
      <c r="Q185" s="146"/>
      <c r="R185" s="167">
        <v>8151.55</v>
      </c>
      <c r="S185" s="154">
        <f t="shared" si="20"/>
        <v>-2.0605330648093556E-4</v>
      </c>
      <c r="T185" s="155">
        <f t="shared" si="21"/>
        <v>-2.0607453838014355E-4</v>
      </c>
      <c r="U185" s="167">
        <v>34454.58</v>
      </c>
      <c r="V185" s="154">
        <f t="shared" si="22"/>
        <v>-7.6245175948286281E-4</v>
      </c>
      <c r="W185" s="155">
        <f t="shared" si="23"/>
        <v>-7.6274257365621352E-4</v>
      </c>
    </row>
    <row r="186" spans="2:23">
      <c r="B186" s="153">
        <v>45385</v>
      </c>
      <c r="C186" s="137">
        <v>367.3</v>
      </c>
      <c r="D186" s="154">
        <f t="shared" si="16"/>
        <v>3.5519125683061148E-3</v>
      </c>
      <c r="E186" s="155">
        <f t="shared" si="17"/>
        <v>3.5456194242554804E-3</v>
      </c>
      <c r="F186" s="145"/>
      <c r="G186" s="145"/>
      <c r="H186" s="153">
        <v>45385</v>
      </c>
      <c r="I186" s="137">
        <v>67.36</v>
      </c>
      <c r="J186" s="154">
        <f t="shared" si="18"/>
        <v>8.9153046062406816E-4</v>
      </c>
      <c r="K186" s="155">
        <f t="shared" si="19"/>
        <v>8.9113328338916349E-4</v>
      </c>
      <c r="L186" s="145"/>
      <c r="M186" s="167">
        <v>2.9149999999999999E-2</v>
      </c>
      <c r="N186" s="161"/>
      <c r="O186" s="167">
        <v>3.8330000000000003E-2</v>
      </c>
      <c r="P186" s="161"/>
      <c r="Q186" s="146"/>
      <c r="R186" s="167">
        <v>8153.23</v>
      </c>
      <c r="S186" s="154">
        <f t="shared" si="20"/>
        <v>2.8511509769311161E-3</v>
      </c>
      <c r="T186" s="155">
        <f t="shared" si="21"/>
        <v>2.8470941552292553E-3</v>
      </c>
      <c r="U186" s="167">
        <v>34480.870000000003</v>
      </c>
      <c r="V186" s="154">
        <f t="shared" si="22"/>
        <v>4.5342740602174469E-3</v>
      </c>
      <c r="W186" s="155">
        <f t="shared" si="23"/>
        <v>4.524025208647379E-3</v>
      </c>
    </row>
    <row r="187" spans="2:23">
      <c r="B187" s="153">
        <v>45384</v>
      </c>
      <c r="C187" s="137">
        <v>366</v>
      </c>
      <c r="D187" s="154">
        <f t="shared" si="16"/>
        <v>0</v>
      </c>
      <c r="E187" s="155">
        <f t="shared" si="17"/>
        <v>0</v>
      </c>
      <c r="F187" s="145"/>
      <c r="G187" s="145"/>
      <c r="H187" s="153">
        <v>45384</v>
      </c>
      <c r="I187" s="137">
        <v>67.3</v>
      </c>
      <c r="J187" s="154">
        <f t="shared" si="18"/>
        <v>-2.7175484244001291E-2</v>
      </c>
      <c r="K187" s="155">
        <f t="shared" si="19"/>
        <v>-2.7551566858340676E-2</v>
      </c>
      <c r="L187" s="145"/>
      <c r="M187" s="167">
        <v>2.9239999999999999E-2</v>
      </c>
      <c r="N187" s="161"/>
      <c r="O187" s="167">
        <v>3.8019999999999998E-2</v>
      </c>
      <c r="P187" s="161"/>
      <c r="Q187" s="146"/>
      <c r="R187" s="167">
        <v>8130.05</v>
      </c>
      <c r="S187" s="154">
        <f t="shared" si="20"/>
        <v>-9.2324828383790747E-3</v>
      </c>
      <c r="T187" s="155">
        <f t="shared" si="21"/>
        <v>-9.2753663597230276E-3</v>
      </c>
      <c r="U187" s="167">
        <v>34325.230000000003</v>
      </c>
      <c r="V187" s="154">
        <f t="shared" si="22"/>
        <v>-1.2233545849178351E-2</v>
      </c>
      <c r="W187" s="155">
        <f t="shared" si="23"/>
        <v>-1.2308991615440999E-2</v>
      </c>
    </row>
    <row r="188" spans="2:23">
      <c r="B188" s="153">
        <v>45379</v>
      </c>
      <c r="C188" s="137">
        <v>366</v>
      </c>
      <c r="D188" s="154">
        <f t="shared" si="16"/>
        <v>-7.5921908893709089E-3</v>
      </c>
      <c r="E188" s="155">
        <f t="shared" si="17"/>
        <v>-7.6211582810724893E-3</v>
      </c>
      <c r="F188" s="145"/>
      <c r="G188" s="145"/>
      <c r="H188" s="153">
        <v>45379</v>
      </c>
      <c r="I188" s="137">
        <v>69.180000000000007</v>
      </c>
      <c r="J188" s="154">
        <f t="shared" si="18"/>
        <v>9.6322241681261467E-3</v>
      </c>
      <c r="K188" s="155">
        <f t="shared" si="19"/>
        <v>9.5861300531035511E-3</v>
      </c>
      <c r="L188" s="145"/>
      <c r="M188" s="167">
        <v>2.8029999999999999E-2</v>
      </c>
      <c r="N188" s="161"/>
      <c r="O188" s="167">
        <v>3.671E-2</v>
      </c>
      <c r="P188" s="161"/>
      <c r="Q188" s="146"/>
      <c r="R188" s="167">
        <v>8205.81</v>
      </c>
      <c r="S188" s="154">
        <f t="shared" si="20"/>
        <v>1.2187972664823299E-4</v>
      </c>
      <c r="T188" s="155">
        <f t="shared" si="21"/>
        <v>1.2187229991778818E-4</v>
      </c>
      <c r="U188" s="167">
        <v>34750.35</v>
      </c>
      <c r="V188" s="154">
        <f t="shared" si="22"/>
        <v>-2.6870205114037926E-4</v>
      </c>
      <c r="W188" s="155">
        <f t="shared" si="23"/>
        <v>-2.6873815800465995E-4</v>
      </c>
    </row>
    <row r="189" spans="2:23">
      <c r="B189" s="153">
        <v>45378</v>
      </c>
      <c r="C189" s="137">
        <v>368.8</v>
      </c>
      <c r="D189" s="154">
        <f t="shared" si="16"/>
        <v>1.318681318681314E-2</v>
      </c>
      <c r="E189" s="155">
        <f t="shared" si="17"/>
        <v>1.3100624045698056E-2</v>
      </c>
      <c r="F189" s="145"/>
      <c r="G189" s="145"/>
      <c r="H189" s="153">
        <v>45378</v>
      </c>
      <c r="I189" s="137">
        <v>68.52</v>
      </c>
      <c r="J189" s="154">
        <f t="shared" si="18"/>
        <v>7.6470588235293402E-3</v>
      </c>
      <c r="K189" s="155">
        <f t="shared" si="19"/>
        <v>7.6179682798123887E-3</v>
      </c>
      <c r="L189" s="145"/>
      <c r="M189" s="167">
        <v>2.7859999999999999E-2</v>
      </c>
      <c r="N189" s="161"/>
      <c r="O189" s="167">
        <v>3.6130000000000002E-2</v>
      </c>
      <c r="P189" s="161"/>
      <c r="Q189" s="146"/>
      <c r="R189" s="167">
        <v>8204.81</v>
      </c>
      <c r="S189" s="154">
        <f t="shared" si="20"/>
        <v>2.4508995387764188E-3</v>
      </c>
      <c r="T189" s="155">
        <f t="shared" si="21"/>
        <v>2.4479009829418757E-3</v>
      </c>
      <c r="U189" s="167">
        <v>34759.69</v>
      </c>
      <c r="V189" s="154">
        <f t="shared" si="22"/>
        <v>2.0617980135591019E-3</v>
      </c>
      <c r="W189" s="155">
        <f t="shared" si="23"/>
        <v>2.0596754250997878E-3</v>
      </c>
    </row>
    <row r="190" spans="2:23">
      <c r="B190" s="153">
        <v>45377</v>
      </c>
      <c r="C190" s="137">
        <v>364</v>
      </c>
      <c r="D190" s="154">
        <f t="shared" si="16"/>
        <v>2.8539135348968792E-2</v>
      </c>
      <c r="E190" s="155">
        <f t="shared" si="17"/>
        <v>2.8139480285323117E-2</v>
      </c>
      <c r="F190" s="145"/>
      <c r="G190" s="145"/>
      <c r="H190" s="153">
        <v>45377</v>
      </c>
      <c r="I190" s="137">
        <v>68</v>
      </c>
      <c r="J190" s="154">
        <f t="shared" si="18"/>
        <v>-2.3474178403755097E-3</v>
      </c>
      <c r="K190" s="155">
        <f t="shared" si="19"/>
        <v>-2.3501773449535156E-3</v>
      </c>
      <c r="L190" s="145"/>
      <c r="M190" s="167">
        <v>2.836E-2</v>
      </c>
      <c r="N190" s="161"/>
      <c r="O190" s="167">
        <v>3.653E-2</v>
      </c>
      <c r="P190" s="161"/>
      <c r="Q190" s="146"/>
      <c r="R190" s="167">
        <v>8184.75</v>
      </c>
      <c r="S190" s="154">
        <f t="shared" si="20"/>
        <v>4.0666862947151827E-3</v>
      </c>
      <c r="T190" s="155">
        <f t="shared" si="21"/>
        <v>4.0584396760523752E-3</v>
      </c>
      <c r="U190" s="167">
        <v>34688.17</v>
      </c>
      <c r="V190" s="154">
        <f t="shared" si="22"/>
        <v>1.4076452225946223E-3</v>
      </c>
      <c r="W190" s="155">
        <f t="shared" si="23"/>
        <v>1.4066554188111099E-3</v>
      </c>
    </row>
    <row r="191" spans="2:23">
      <c r="B191" s="153">
        <v>45376</v>
      </c>
      <c r="C191" s="137">
        <v>353.9</v>
      </c>
      <c r="D191" s="154">
        <f t="shared" si="16"/>
        <v>-1.420612813370481E-2</v>
      </c>
      <c r="E191" s="155">
        <f t="shared" si="17"/>
        <v>-1.4308001136861252E-2</v>
      </c>
      <c r="F191" s="145"/>
      <c r="G191" s="145"/>
      <c r="H191" s="153">
        <v>45376</v>
      </c>
      <c r="I191" s="137">
        <v>68.16</v>
      </c>
      <c r="J191" s="154">
        <f t="shared" si="18"/>
        <v>0</v>
      </c>
      <c r="K191" s="155">
        <f t="shared" si="19"/>
        <v>0</v>
      </c>
      <c r="L191" s="145"/>
      <c r="M191" s="167">
        <v>2.8500000000000001E-2</v>
      </c>
      <c r="N191" s="161"/>
      <c r="O191" s="167">
        <v>3.6949999999999997E-2</v>
      </c>
      <c r="P191" s="161"/>
      <c r="Q191" s="146"/>
      <c r="R191" s="167">
        <v>8151.6</v>
      </c>
      <c r="S191" s="154">
        <f t="shared" si="20"/>
        <v>-3.9254555981860229E-5</v>
      </c>
      <c r="T191" s="155">
        <f t="shared" si="21"/>
        <v>-3.9255326462106198E-5</v>
      </c>
      <c r="U191" s="167">
        <v>34639.410000000003</v>
      </c>
      <c r="V191" s="154">
        <f t="shared" si="22"/>
        <v>8.6129559472636341E-3</v>
      </c>
      <c r="W191" s="155">
        <f t="shared" si="23"/>
        <v>8.5760760541540339E-3</v>
      </c>
    </row>
    <row r="192" spans="2:23">
      <c r="B192" s="153">
        <v>45373</v>
      </c>
      <c r="C192" s="137">
        <v>359</v>
      </c>
      <c r="D192" s="154">
        <f t="shared" si="16"/>
        <v>-4.0876302431204992E-2</v>
      </c>
      <c r="E192" s="155">
        <f t="shared" si="17"/>
        <v>-4.1735226422104491E-2</v>
      </c>
      <c r="F192" s="145"/>
      <c r="G192" s="145"/>
      <c r="H192" s="153">
        <v>45373</v>
      </c>
      <c r="I192" s="137">
        <v>68.16</v>
      </c>
      <c r="J192" s="154">
        <f t="shared" si="18"/>
        <v>-1.1723329425556983E-3</v>
      </c>
      <c r="K192" s="155">
        <f t="shared" si="19"/>
        <v>-1.1730206623633988E-3</v>
      </c>
      <c r="L192" s="145"/>
      <c r="M192" s="167">
        <v>2.7959999999999999E-2</v>
      </c>
      <c r="N192" s="161"/>
      <c r="O192" s="167">
        <v>3.637E-2</v>
      </c>
      <c r="P192" s="161"/>
      <c r="Q192" s="146"/>
      <c r="R192" s="167">
        <v>8151.92</v>
      </c>
      <c r="S192" s="154">
        <f t="shared" si="20"/>
        <v>-3.3986493425203212E-3</v>
      </c>
      <c r="T192" s="155">
        <f t="shared" si="21"/>
        <v>-3.404437870369256E-3</v>
      </c>
      <c r="U192" s="167">
        <v>34343.61</v>
      </c>
      <c r="V192" s="154">
        <f t="shared" si="22"/>
        <v>4.5618803336644476E-4</v>
      </c>
      <c r="W192" s="155">
        <f t="shared" si="23"/>
        <v>4.5608401124011517E-4</v>
      </c>
    </row>
    <row r="193" spans="2:23">
      <c r="B193" s="153">
        <v>45372</v>
      </c>
      <c r="C193" s="137">
        <v>374.3</v>
      </c>
      <c r="D193" s="154">
        <f t="shared" si="16"/>
        <v>1.0529157667386713E-2</v>
      </c>
      <c r="E193" s="155">
        <f t="shared" si="17"/>
        <v>1.0474112138359066E-2</v>
      </c>
      <c r="F193" s="145"/>
      <c r="G193" s="145"/>
      <c r="H193" s="153">
        <v>45372</v>
      </c>
      <c r="I193" s="137">
        <v>68.239999999999995</v>
      </c>
      <c r="J193" s="154">
        <f t="shared" si="18"/>
        <v>0</v>
      </c>
      <c r="K193" s="155">
        <f t="shared" si="19"/>
        <v>0</v>
      </c>
      <c r="L193" s="145"/>
      <c r="M193" s="167">
        <v>2.843E-2</v>
      </c>
      <c r="N193" s="161"/>
      <c r="O193" s="167">
        <v>3.671E-2</v>
      </c>
      <c r="P193" s="161"/>
      <c r="Q193" s="146"/>
      <c r="R193" s="167">
        <v>8179.72</v>
      </c>
      <c r="S193" s="154">
        <f t="shared" si="20"/>
        <v>2.2434848880279468E-3</v>
      </c>
      <c r="T193" s="155">
        <f t="shared" si="21"/>
        <v>2.2409720334722093E-3</v>
      </c>
      <c r="U193" s="167">
        <v>34327.949999999997</v>
      </c>
      <c r="V193" s="154">
        <f t="shared" si="22"/>
        <v>1.0106933455493738E-3</v>
      </c>
      <c r="W193" s="155">
        <f t="shared" si="23"/>
        <v>1.0101829389107836E-3</v>
      </c>
    </row>
    <row r="194" spans="2:23">
      <c r="B194" s="153">
        <v>45371</v>
      </c>
      <c r="C194" s="137">
        <v>370.4</v>
      </c>
      <c r="D194" s="154">
        <f t="shared" si="16"/>
        <v>-0.12969924812030087</v>
      </c>
      <c r="E194" s="155">
        <f t="shared" si="17"/>
        <v>-0.13891643525541045</v>
      </c>
      <c r="F194" s="145"/>
      <c r="G194" s="145"/>
      <c r="H194" s="153">
        <v>45371</v>
      </c>
      <c r="I194" s="137">
        <v>68.239999999999995</v>
      </c>
      <c r="J194" s="154">
        <f t="shared" si="18"/>
        <v>-3.7956204379562264E-3</v>
      </c>
      <c r="K194" s="155">
        <f t="shared" si="19"/>
        <v>-3.8028420847559499E-3</v>
      </c>
      <c r="L194" s="145"/>
      <c r="M194" s="167">
        <v>2.8759999999999997E-2</v>
      </c>
      <c r="N194" s="161"/>
      <c r="O194" s="167">
        <v>3.7139999999999999E-2</v>
      </c>
      <c r="P194" s="161"/>
      <c r="Q194" s="146"/>
      <c r="R194" s="167">
        <v>8161.41</v>
      </c>
      <c r="S194" s="154">
        <f t="shared" si="20"/>
        <v>-4.8335274141725337E-3</v>
      </c>
      <c r="T194" s="155">
        <f t="shared" si="21"/>
        <v>-4.8452466866712009E-3</v>
      </c>
      <c r="U194" s="167">
        <v>34293.29</v>
      </c>
      <c r="V194" s="154">
        <f t="shared" si="22"/>
        <v>9.0273991633971207E-4</v>
      </c>
      <c r="W194" s="155">
        <f t="shared" si="23"/>
        <v>9.0233269172161938E-4</v>
      </c>
    </row>
    <row r="195" spans="2:23">
      <c r="B195" s="153">
        <v>45370</v>
      </c>
      <c r="C195" s="137">
        <v>425.6</v>
      </c>
      <c r="D195" s="154">
        <f t="shared" si="16"/>
        <v>2.1191429244173943E-3</v>
      </c>
      <c r="E195" s="155">
        <f t="shared" si="17"/>
        <v>2.116900708209309E-3</v>
      </c>
      <c r="F195" s="145"/>
      <c r="G195" s="145"/>
      <c r="H195" s="153">
        <v>45370</v>
      </c>
      <c r="I195" s="137">
        <v>68.5</v>
      </c>
      <c r="J195" s="154">
        <f t="shared" si="18"/>
        <v>-1.040161802947126E-2</v>
      </c>
      <c r="K195" s="155">
        <f t="shared" si="19"/>
        <v>-1.0456092939018597E-2</v>
      </c>
      <c r="L195" s="145"/>
      <c r="M195" s="167">
        <v>2.8919999999999998E-2</v>
      </c>
      <c r="N195" s="161"/>
      <c r="O195" s="167">
        <v>3.7069999999999999E-2</v>
      </c>
      <c r="P195" s="161"/>
      <c r="Q195" s="146"/>
      <c r="R195" s="167">
        <v>8201.0499999999993</v>
      </c>
      <c r="S195" s="154">
        <f t="shared" si="20"/>
        <v>6.4935064935063291E-3</v>
      </c>
      <c r="T195" s="155">
        <f t="shared" si="21"/>
        <v>6.4725145056172984E-3</v>
      </c>
      <c r="U195" s="167">
        <v>34262.36</v>
      </c>
      <c r="V195" s="154">
        <f t="shared" si="22"/>
        <v>9.4693844841160502E-3</v>
      </c>
      <c r="W195" s="155">
        <f t="shared" si="23"/>
        <v>9.4248309053386724E-3</v>
      </c>
    </row>
    <row r="196" spans="2:23">
      <c r="B196" s="153">
        <v>45369</v>
      </c>
      <c r="C196" s="137">
        <v>424.7</v>
      </c>
      <c r="D196" s="154">
        <f t="shared" si="16"/>
        <v>6.3981042654028819E-3</v>
      </c>
      <c r="E196" s="155">
        <f t="shared" si="17"/>
        <v>6.3777232832137104E-3</v>
      </c>
      <c r="F196" s="145"/>
      <c r="G196" s="145"/>
      <c r="H196" s="153">
        <v>45369</v>
      </c>
      <c r="I196" s="137">
        <v>69.22</v>
      </c>
      <c r="J196" s="154">
        <f t="shared" si="18"/>
        <v>-5.7753393011850118E-4</v>
      </c>
      <c r="K196" s="155">
        <f t="shared" si="19"/>
        <v>-5.7770076707781598E-4</v>
      </c>
      <c r="L196" s="145"/>
      <c r="M196" s="167">
        <v>2.8889999999999999E-2</v>
      </c>
      <c r="N196" s="161"/>
      <c r="O196" s="167">
        <v>3.6840000000000005E-2</v>
      </c>
      <c r="P196" s="161"/>
      <c r="Q196" s="146"/>
      <c r="R196" s="167">
        <v>8148.14</v>
      </c>
      <c r="S196" s="154">
        <f t="shared" si="20"/>
        <v>-1.9854611818455048E-3</v>
      </c>
      <c r="T196" s="155">
        <f t="shared" si="21"/>
        <v>-1.987434822722069E-3</v>
      </c>
      <c r="U196" s="167">
        <v>33940.959999999999</v>
      </c>
      <c r="V196" s="154">
        <f t="shared" si="22"/>
        <v>2.7401272185034742E-5</v>
      </c>
      <c r="W196" s="155">
        <f t="shared" si="23"/>
        <v>2.7400896777033819E-5</v>
      </c>
    </row>
    <row r="197" spans="2:23">
      <c r="B197" s="153">
        <v>45366</v>
      </c>
      <c r="C197" s="137">
        <v>422</v>
      </c>
      <c r="D197" s="154">
        <f t="shared" si="16"/>
        <v>-1.0782934833567848E-2</v>
      </c>
      <c r="E197" s="155">
        <f t="shared" si="17"/>
        <v>-1.0841492001238493E-2</v>
      </c>
      <c r="F197" s="145"/>
      <c r="G197" s="145"/>
      <c r="H197" s="153">
        <v>45366</v>
      </c>
      <c r="I197" s="137">
        <v>69.260000000000005</v>
      </c>
      <c r="J197" s="154">
        <f t="shared" si="18"/>
        <v>-1.5353994882001731E-2</v>
      </c>
      <c r="K197" s="155">
        <f t="shared" si="19"/>
        <v>-1.5473088071560519E-2</v>
      </c>
      <c r="L197" s="145"/>
      <c r="M197" s="167">
        <v>2.8759999999999997E-2</v>
      </c>
      <c r="N197" s="161"/>
      <c r="O197" s="167">
        <v>3.7010000000000001E-2</v>
      </c>
      <c r="P197" s="161"/>
      <c r="Q197" s="146"/>
      <c r="R197" s="167">
        <v>8164.35</v>
      </c>
      <c r="S197" s="154">
        <f t="shared" si="20"/>
        <v>3.590061533409461E-4</v>
      </c>
      <c r="T197" s="155">
        <f t="shared" si="21"/>
        <v>3.5894172605127882E-4</v>
      </c>
      <c r="U197" s="167">
        <v>33940.03</v>
      </c>
      <c r="V197" s="154">
        <f t="shared" si="22"/>
        <v>4.5536370196335163E-3</v>
      </c>
      <c r="W197" s="155">
        <f t="shared" si="23"/>
        <v>4.5433005816262161E-3</v>
      </c>
    </row>
    <row r="198" spans="2:23">
      <c r="B198" s="153">
        <v>45365</v>
      </c>
      <c r="C198" s="137">
        <v>426.6</v>
      </c>
      <c r="D198" s="154">
        <f t="shared" si="16"/>
        <v>5.4206929059628095E-3</v>
      </c>
      <c r="E198" s="155">
        <f t="shared" si="17"/>
        <v>5.4060538289710707E-3</v>
      </c>
      <c r="F198" s="145"/>
      <c r="G198" s="145"/>
      <c r="H198" s="153">
        <v>45365</v>
      </c>
      <c r="I198" s="137">
        <v>70.34</v>
      </c>
      <c r="J198" s="154">
        <f t="shared" si="18"/>
        <v>1.0051694428489411E-2</v>
      </c>
      <c r="K198" s="155">
        <f t="shared" si="19"/>
        <v>1.000151214584814E-2</v>
      </c>
      <c r="L198" s="145"/>
      <c r="M198" s="167">
        <v>2.8679999999999997E-2</v>
      </c>
      <c r="N198" s="161"/>
      <c r="O198" s="167">
        <v>3.6769999999999997E-2</v>
      </c>
      <c r="P198" s="161"/>
      <c r="Q198" s="146"/>
      <c r="R198" s="167">
        <v>8161.42</v>
      </c>
      <c r="S198" s="154">
        <f t="shared" si="20"/>
        <v>2.929617896229697E-3</v>
      </c>
      <c r="T198" s="155">
        <f t="shared" si="21"/>
        <v>2.925334928654052E-3</v>
      </c>
      <c r="U198" s="167">
        <v>33786.18</v>
      </c>
      <c r="V198" s="154">
        <f t="shared" si="22"/>
        <v>-2.9289874733772203E-3</v>
      </c>
      <c r="W198" s="155">
        <f t="shared" si="23"/>
        <v>-2.9332853515259419E-3</v>
      </c>
    </row>
    <row r="199" spans="2:23">
      <c r="B199" s="153">
        <v>45364</v>
      </c>
      <c r="C199" s="137">
        <v>424.3</v>
      </c>
      <c r="D199" s="154">
        <f t="shared" si="16"/>
        <v>-3.0545112781955597E-3</v>
      </c>
      <c r="E199" s="155">
        <f t="shared" si="17"/>
        <v>-3.0591858191555289E-3</v>
      </c>
      <c r="F199" s="145"/>
      <c r="G199" s="145"/>
      <c r="H199" s="153">
        <v>45364</v>
      </c>
      <c r="I199" s="137">
        <v>69.64</v>
      </c>
      <c r="J199" s="154">
        <f t="shared" si="18"/>
        <v>3.7474776592678616E-3</v>
      </c>
      <c r="K199" s="155">
        <f t="shared" si="19"/>
        <v>3.7404733583847028E-3</v>
      </c>
      <c r="L199" s="145"/>
      <c r="M199" s="167">
        <v>2.7990000000000001E-2</v>
      </c>
      <c r="N199" s="161"/>
      <c r="O199" s="167">
        <v>3.5880000000000002E-2</v>
      </c>
      <c r="P199" s="161"/>
      <c r="Q199" s="146"/>
      <c r="R199" s="167">
        <v>8137.58</v>
      </c>
      <c r="S199" s="154">
        <f t="shared" si="20"/>
        <v>6.1947602961616166E-3</v>
      </c>
      <c r="T199" s="155">
        <f t="shared" si="21"/>
        <v>6.175651643674741E-3</v>
      </c>
      <c r="U199" s="167">
        <v>33885.43</v>
      </c>
      <c r="V199" s="154">
        <f t="shared" si="22"/>
        <v>3.9199339201827499E-3</v>
      </c>
      <c r="W199" s="155">
        <f t="shared" si="23"/>
        <v>3.9122709981176482E-3</v>
      </c>
    </row>
    <row r="200" spans="2:23">
      <c r="B200" s="153">
        <v>45363</v>
      </c>
      <c r="C200" s="137">
        <v>425.6</v>
      </c>
      <c r="D200" s="154">
        <f t="shared" si="16"/>
        <v>1.4057660233500302E-2</v>
      </c>
      <c r="E200" s="155">
        <f t="shared" si="17"/>
        <v>1.3959767687889625E-2</v>
      </c>
      <c r="F200" s="145"/>
      <c r="G200" s="145"/>
      <c r="H200" s="153">
        <v>45363</v>
      </c>
      <c r="I200" s="137">
        <v>69.38</v>
      </c>
      <c r="J200" s="154">
        <f t="shared" si="18"/>
        <v>1.6110134739308668E-2</v>
      </c>
      <c r="K200" s="155">
        <f t="shared" si="19"/>
        <v>1.5981743615363728E-2</v>
      </c>
      <c r="L200" s="145"/>
      <c r="M200" s="167">
        <v>2.7759999999999996E-2</v>
      </c>
      <c r="N200" s="161"/>
      <c r="O200" s="167">
        <v>3.6040000000000003E-2</v>
      </c>
      <c r="P200" s="161"/>
      <c r="Q200" s="146"/>
      <c r="R200" s="167">
        <v>8087.48</v>
      </c>
      <c r="S200" s="154">
        <f t="shared" si="20"/>
        <v>8.4479153288203879E-3</v>
      </c>
      <c r="T200" s="155">
        <f t="shared" si="21"/>
        <v>8.4124313955700383E-3</v>
      </c>
      <c r="U200" s="167">
        <v>33753.120000000003</v>
      </c>
      <c r="V200" s="154">
        <f t="shared" si="22"/>
        <v>1.3148704175017567E-2</v>
      </c>
      <c r="W200" s="155">
        <f t="shared" si="23"/>
        <v>1.3063010322330386E-2</v>
      </c>
    </row>
    <row r="201" spans="2:23">
      <c r="B201" s="153">
        <v>45362</v>
      </c>
      <c r="C201" s="137">
        <v>419.7</v>
      </c>
      <c r="D201" s="154">
        <f t="shared" si="16"/>
        <v>7.6830732292916259E-3</v>
      </c>
      <c r="E201" s="155">
        <f t="shared" si="17"/>
        <v>7.653708732647712E-3</v>
      </c>
      <c r="F201" s="145"/>
      <c r="G201" s="145"/>
      <c r="H201" s="153">
        <v>45362</v>
      </c>
      <c r="I201" s="137">
        <v>68.28</v>
      </c>
      <c r="J201" s="154">
        <f t="shared" si="18"/>
        <v>1.7585692995529145E-2</v>
      </c>
      <c r="K201" s="155">
        <f t="shared" si="19"/>
        <v>1.7432853948603836E-2</v>
      </c>
      <c r="L201" s="145"/>
      <c r="M201" s="167">
        <v>2.758E-2</v>
      </c>
      <c r="N201" s="161"/>
      <c r="O201" s="167">
        <v>3.6249999999999998E-2</v>
      </c>
      <c r="P201" s="161"/>
      <c r="Q201" s="146"/>
      <c r="R201" s="167">
        <v>8019.73</v>
      </c>
      <c r="S201" s="154">
        <f t="shared" si="20"/>
        <v>-1.031388849789705E-3</v>
      </c>
      <c r="T201" s="155">
        <f t="shared" si="21"/>
        <v>-1.0319210972703236E-3</v>
      </c>
      <c r="U201" s="167">
        <v>33315.07</v>
      </c>
      <c r="V201" s="154">
        <f t="shared" si="22"/>
        <v>-2.6562846143254326E-3</v>
      </c>
      <c r="W201" s="155">
        <f t="shared" si="23"/>
        <v>-2.6598187982211242E-3</v>
      </c>
    </row>
    <row r="202" spans="2:23">
      <c r="B202" s="153">
        <v>45359</v>
      </c>
      <c r="C202" s="137">
        <v>416.5</v>
      </c>
      <c r="D202" s="154">
        <f t="shared" si="16"/>
        <v>1.0677020140742455E-2</v>
      </c>
      <c r="E202" s="155">
        <f t="shared" si="17"/>
        <v>1.0620423262125632E-2</v>
      </c>
      <c r="F202" s="145"/>
      <c r="G202" s="145"/>
      <c r="H202" s="153">
        <v>45359</v>
      </c>
      <c r="I202" s="137">
        <v>67.099999999999994</v>
      </c>
      <c r="J202" s="154">
        <f t="shared" si="18"/>
        <v>1.4925373134326847E-3</v>
      </c>
      <c r="K202" s="155">
        <f t="shared" si="19"/>
        <v>1.4914245866698983E-3</v>
      </c>
      <c r="L202" s="145"/>
      <c r="M202" s="167">
        <v>2.7200000000000002E-2</v>
      </c>
      <c r="N202" s="161"/>
      <c r="O202" s="167">
        <v>3.5769999999999996E-2</v>
      </c>
      <c r="P202" s="161"/>
      <c r="Q202" s="146"/>
      <c r="R202" s="167">
        <v>8028.01</v>
      </c>
      <c r="S202" s="154">
        <f t="shared" si="20"/>
        <v>1.4707680178438487E-3</v>
      </c>
      <c r="T202" s="155">
        <f t="shared" si="21"/>
        <v>1.4696874978957306E-3</v>
      </c>
      <c r="U202" s="167">
        <v>33403.800000000003</v>
      </c>
      <c r="V202" s="154">
        <f t="shared" si="22"/>
        <v>-4.452599564075399E-4</v>
      </c>
      <c r="W202" s="155">
        <f t="shared" si="23"/>
        <v>-4.4535911405697609E-4</v>
      </c>
    </row>
    <row r="203" spans="2:23">
      <c r="B203" s="153">
        <v>45358</v>
      </c>
      <c r="C203" s="137">
        <v>412.1</v>
      </c>
      <c r="D203" s="154">
        <f t="shared" ref="D203:D266" si="24">C203/C204-1</f>
        <v>1.2147716229349292E-3</v>
      </c>
      <c r="E203" s="155">
        <f t="shared" ref="E203:E266" si="25">LN(1+D203)</f>
        <v>1.2140343848771656E-3</v>
      </c>
      <c r="F203" s="145"/>
      <c r="G203" s="145"/>
      <c r="H203" s="153">
        <v>45358</v>
      </c>
      <c r="I203" s="137">
        <v>67</v>
      </c>
      <c r="J203" s="154">
        <f t="shared" ref="J203:J266" si="26">I203/I204-1</f>
        <v>5.4021608643457508E-3</v>
      </c>
      <c r="K203" s="155">
        <f t="shared" ref="K203:K266" si="27">LN(1+J203)</f>
        <v>5.3876215323788211E-3</v>
      </c>
      <c r="L203" s="145"/>
      <c r="M203" s="167">
        <v>2.7440000000000003E-2</v>
      </c>
      <c r="N203" s="161"/>
      <c r="O203" s="167">
        <v>3.603E-2</v>
      </c>
      <c r="P203" s="161"/>
      <c r="Q203" s="146"/>
      <c r="R203" s="167">
        <v>8016.22</v>
      </c>
      <c r="S203" s="154">
        <f t="shared" ref="S203:S266" si="28">R203/R204-1</f>
        <v>7.7287252631765835E-3</v>
      </c>
      <c r="T203" s="155">
        <f t="shared" ref="T203:T266" si="29">LN(1+S203)</f>
        <v>7.6990116666951491E-3</v>
      </c>
      <c r="U203" s="167">
        <v>33418.68</v>
      </c>
      <c r="V203" s="154">
        <f t="shared" ref="V203:V266" si="30">U203/U204-1</f>
        <v>1.6436956897047938E-3</v>
      </c>
      <c r="W203" s="155">
        <f t="shared" ref="W203:W266" si="31">LN(1+V203)</f>
        <v>1.6423463003991793E-3</v>
      </c>
    </row>
    <row r="204" spans="2:23">
      <c r="B204" s="153">
        <v>45357</v>
      </c>
      <c r="C204" s="137">
        <v>411.6</v>
      </c>
      <c r="D204" s="154">
        <f t="shared" si="24"/>
        <v>-1.9999999999999907E-2</v>
      </c>
      <c r="E204" s="155">
        <f t="shared" si="25"/>
        <v>-2.0202707317519355E-2</v>
      </c>
      <c r="F204" s="145"/>
      <c r="G204" s="145"/>
      <c r="H204" s="153">
        <v>45357</v>
      </c>
      <c r="I204" s="137">
        <v>66.64</v>
      </c>
      <c r="J204" s="154">
        <f t="shared" si="26"/>
        <v>1.0003031221582193E-2</v>
      </c>
      <c r="K204" s="155">
        <f t="shared" si="27"/>
        <v>9.9533320581517825E-3</v>
      </c>
      <c r="L204" s="145"/>
      <c r="M204" s="167">
        <v>2.7859999999999999E-2</v>
      </c>
      <c r="N204" s="161"/>
      <c r="O204" s="167">
        <v>3.6610000000000004E-2</v>
      </c>
      <c r="P204" s="161"/>
      <c r="Q204" s="146"/>
      <c r="R204" s="167">
        <v>7954.74</v>
      </c>
      <c r="S204" s="154">
        <f t="shared" si="28"/>
        <v>2.763204005637343E-3</v>
      </c>
      <c r="T204" s="155">
        <f t="shared" si="29"/>
        <v>2.7593933755338416E-3</v>
      </c>
      <c r="U204" s="167">
        <v>33363.839999999997</v>
      </c>
      <c r="V204" s="154">
        <f t="shared" si="30"/>
        <v>6.5672765714035464E-3</v>
      </c>
      <c r="W204" s="155">
        <f t="shared" si="31"/>
        <v>6.5458059616437022E-3</v>
      </c>
    </row>
    <row r="205" spans="2:23">
      <c r="B205" s="153">
        <v>45356</v>
      </c>
      <c r="C205" s="137">
        <v>420</v>
      </c>
      <c r="D205" s="154">
        <f t="shared" si="24"/>
        <v>8.8878212827288028E-3</v>
      </c>
      <c r="E205" s="155">
        <f t="shared" si="25"/>
        <v>8.8485570764842373E-3</v>
      </c>
      <c r="F205" s="145"/>
      <c r="G205" s="145"/>
      <c r="H205" s="153">
        <v>45356</v>
      </c>
      <c r="I205" s="137">
        <v>65.98</v>
      </c>
      <c r="J205" s="154">
        <f t="shared" si="26"/>
        <v>-1.4046622833233657E-2</v>
      </c>
      <c r="K205" s="155">
        <f t="shared" si="27"/>
        <v>-1.4146210318187804E-2</v>
      </c>
      <c r="L205" s="145"/>
      <c r="M205" s="167">
        <v>2.7910000000000001E-2</v>
      </c>
      <c r="N205" s="161"/>
      <c r="O205" s="167">
        <v>3.7130000000000003E-2</v>
      </c>
      <c r="P205" s="161"/>
      <c r="Q205" s="146"/>
      <c r="R205" s="167">
        <v>7932.82</v>
      </c>
      <c r="S205" s="154">
        <f t="shared" si="28"/>
        <v>-2.9649050262618992E-3</v>
      </c>
      <c r="T205" s="155">
        <f t="shared" si="29"/>
        <v>-2.9693090643599456E-3</v>
      </c>
      <c r="U205" s="167">
        <v>33146.160000000003</v>
      </c>
      <c r="V205" s="154">
        <f t="shared" si="30"/>
        <v>7.1043262192844736E-3</v>
      </c>
      <c r="W205" s="155">
        <f t="shared" si="31"/>
        <v>7.0792093824100849E-3</v>
      </c>
    </row>
    <row r="206" spans="2:23">
      <c r="B206" s="153">
        <v>45355</v>
      </c>
      <c r="C206" s="137">
        <v>416.3</v>
      </c>
      <c r="D206" s="154">
        <f t="shared" si="24"/>
        <v>-1.816037735849052E-2</v>
      </c>
      <c r="E206" s="155">
        <f t="shared" si="25"/>
        <v>-1.8327301031027962E-2</v>
      </c>
      <c r="F206" s="145"/>
      <c r="G206" s="145"/>
      <c r="H206" s="153">
        <v>45355</v>
      </c>
      <c r="I206" s="137">
        <v>66.92</v>
      </c>
      <c r="J206" s="154">
        <f t="shared" si="26"/>
        <v>-8.0047435517341947E-3</v>
      </c>
      <c r="K206" s="155">
        <f t="shared" si="27"/>
        <v>-8.0369535148807954E-3</v>
      </c>
      <c r="L206" s="145"/>
      <c r="M206" s="167">
        <v>2.8730000000000002E-2</v>
      </c>
      <c r="N206" s="161"/>
      <c r="O206" s="167">
        <v>3.823E-2</v>
      </c>
      <c r="P206" s="161"/>
      <c r="Q206" s="146"/>
      <c r="R206" s="167">
        <v>7956.41</v>
      </c>
      <c r="S206" s="154">
        <f t="shared" si="28"/>
        <v>2.8030657271018722E-3</v>
      </c>
      <c r="T206" s="155">
        <f t="shared" si="29"/>
        <v>2.799144464362325E-3</v>
      </c>
      <c r="U206" s="167">
        <v>32912.339999999997</v>
      </c>
      <c r="V206" s="154">
        <f t="shared" si="30"/>
        <v>-6.6647861544921749E-4</v>
      </c>
      <c r="W206" s="155">
        <f t="shared" si="31"/>
        <v>-6.6670081105287373E-4</v>
      </c>
    </row>
    <row r="207" spans="2:23">
      <c r="B207" s="153">
        <v>45352</v>
      </c>
      <c r="C207" s="137">
        <v>424</v>
      </c>
      <c r="D207" s="154">
        <f t="shared" si="24"/>
        <v>-2.5876264408375427E-3</v>
      </c>
      <c r="E207" s="155">
        <f t="shared" si="25"/>
        <v>-2.5909801327867743E-3</v>
      </c>
      <c r="F207" s="145"/>
      <c r="G207" s="145"/>
      <c r="H207" s="153">
        <v>45352</v>
      </c>
      <c r="I207" s="137">
        <v>67.459999999999994</v>
      </c>
      <c r="J207" s="154">
        <f t="shared" si="26"/>
        <v>1.2001200120012046E-2</v>
      </c>
      <c r="K207" s="155">
        <f t="shared" si="27"/>
        <v>1.1929756753910602E-2</v>
      </c>
      <c r="L207" s="145"/>
      <c r="M207" s="167">
        <v>2.9089999999999998E-2</v>
      </c>
      <c r="N207" s="161"/>
      <c r="O207" s="167">
        <v>3.884E-2</v>
      </c>
      <c r="P207" s="161"/>
      <c r="Q207" s="146"/>
      <c r="R207" s="167">
        <v>7934.17</v>
      </c>
      <c r="S207" s="154">
        <f t="shared" si="28"/>
        <v>8.5021249005023947E-4</v>
      </c>
      <c r="T207" s="155">
        <f t="shared" si="29"/>
        <v>8.4985126414247319E-4</v>
      </c>
      <c r="U207" s="167">
        <v>32934.29</v>
      </c>
      <c r="V207" s="154">
        <f t="shared" si="30"/>
        <v>1.0845297895027084E-2</v>
      </c>
      <c r="W207" s="155">
        <f t="shared" si="31"/>
        <v>1.0786909432643725E-2</v>
      </c>
    </row>
    <row r="208" spans="2:23">
      <c r="B208" s="153">
        <v>45351</v>
      </c>
      <c r="C208" s="137">
        <v>425.1</v>
      </c>
      <c r="D208" s="154">
        <f t="shared" si="24"/>
        <v>-1.8783752054472025E-3</v>
      </c>
      <c r="E208" s="155">
        <f t="shared" si="25"/>
        <v>-1.8801415644232741E-3</v>
      </c>
      <c r="F208" s="145"/>
      <c r="G208" s="145"/>
      <c r="H208" s="153">
        <v>45351</v>
      </c>
      <c r="I208" s="137">
        <v>66.66</v>
      </c>
      <c r="J208" s="154">
        <f t="shared" si="26"/>
        <v>4.9763779527558949E-2</v>
      </c>
      <c r="K208" s="155">
        <f t="shared" si="27"/>
        <v>4.8565166980947566E-2</v>
      </c>
      <c r="L208" s="145"/>
      <c r="M208" s="167">
        <v>2.8799999999999999E-2</v>
      </c>
      <c r="N208" s="161"/>
      <c r="O208" s="167">
        <v>3.8350000000000002E-2</v>
      </c>
      <c r="P208" s="161"/>
      <c r="Q208" s="146"/>
      <c r="R208" s="167">
        <v>7927.43</v>
      </c>
      <c r="S208" s="154">
        <f t="shared" si="28"/>
        <v>-3.3893233799198175E-3</v>
      </c>
      <c r="T208" s="155">
        <f t="shared" si="29"/>
        <v>-3.3950801477858642E-3</v>
      </c>
      <c r="U208" s="167">
        <v>32580.94</v>
      </c>
      <c r="V208" s="154">
        <f t="shared" si="30"/>
        <v>-1.134957550993354E-3</v>
      </c>
      <c r="W208" s="155">
        <f t="shared" si="31"/>
        <v>-1.1356021030536048E-3</v>
      </c>
    </row>
    <row r="209" spans="2:23">
      <c r="B209" s="153">
        <v>45350</v>
      </c>
      <c r="C209" s="137">
        <v>425.9</v>
      </c>
      <c r="D209" s="154">
        <f t="shared" si="24"/>
        <v>-1.9341469030624059E-2</v>
      </c>
      <c r="E209" s="155">
        <f t="shared" si="25"/>
        <v>-1.9530962611608454E-2</v>
      </c>
      <c r="F209" s="145"/>
      <c r="G209" s="145"/>
      <c r="H209" s="153">
        <v>45350</v>
      </c>
      <c r="I209" s="137">
        <v>63.5</v>
      </c>
      <c r="J209" s="154">
        <f t="shared" si="26"/>
        <v>-2.8266331658290955E-3</v>
      </c>
      <c r="K209" s="155">
        <f t="shared" si="27"/>
        <v>-2.8306356374815603E-3</v>
      </c>
      <c r="L209" s="145"/>
      <c r="M209" s="167">
        <v>2.9319999999999999E-2</v>
      </c>
      <c r="N209" s="161"/>
      <c r="O209" s="167">
        <v>3.8940000000000002E-2</v>
      </c>
      <c r="P209" s="161"/>
      <c r="Q209" s="146"/>
      <c r="R209" s="167">
        <v>7954.39</v>
      </c>
      <c r="S209" s="154">
        <f t="shared" si="28"/>
        <v>7.5361078959290673E-4</v>
      </c>
      <c r="T209" s="155">
        <f t="shared" si="29"/>
        <v>7.5332696756708712E-4</v>
      </c>
      <c r="U209" s="167">
        <v>32617.96</v>
      </c>
      <c r="V209" s="154">
        <f t="shared" si="30"/>
        <v>-2.705277615050683E-3</v>
      </c>
      <c r="W209" s="155">
        <f t="shared" si="31"/>
        <v>-2.7089434915062507E-3</v>
      </c>
    </row>
    <row r="210" spans="2:23">
      <c r="B210" s="153">
        <v>45349</v>
      </c>
      <c r="C210" s="137">
        <v>434.3</v>
      </c>
      <c r="D210" s="154">
        <f t="shared" si="24"/>
        <v>1.7334270320918277E-2</v>
      </c>
      <c r="E210" s="155">
        <f t="shared" si="25"/>
        <v>1.7185745776859843E-2</v>
      </c>
      <c r="F210" s="145"/>
      <c r="G210" s="145"/>
      <c r="H210" s="153">
        <v>45349</v>
      </c>
      <c r="I210" s="137">
        <v>63.68</v>
      </c>
      <c r="J210" s="154">
        <f t="shared" si="26"/>
        <v>1.562998405103655E-2</v>
      </c>
      <c r="K210" s="155">
        <f t="shared" si="27"/>
        <v>1.5509093897252432E-2</v>
      </c>
      <c r="L210" s="145"/>
      <c r="M210" s="167">
        <v>2.9399999999999999E-2</v>
      </c>
      <c r="N210" s="161"/>
      <c r="O210" s="167">
        <v>3.8980000000000001E-2</v>
      </c>
      <c r="P210" s="161"/>
      <c r="Q210" s="146"/>
      <c r="R210" s="167">
        <v>7948.4</v>
      </c>
      <c r="S210" s="154">
        <f t="shared" si="28"/>
        <v>2.3430544451197299E-3</v>
      </c>
      <c r="T210" s="155">
        <f t="shared" si="29"/>
        <v>2.3403137732474271E-3</v>
      </c>
      <c r="U210" s="167">
        <v>32706.44</v>
      </c>
      <c r="V210" s="154">
        <f t="shared" si="30"/>
        <v>4.5651104911539342E-3</v>
      </c>
      <c r="W210" s="155">
        <f t="shared" si="31"/>
        <v>4.5547219787285603E-3</v>
      </c>
    </row>
    <row r="211" spans="2:23">
      <c r="B211" s="153">
        <v>45348</v>
      </c>
      <c r="C211" s="137">
        <v>426.9</v>
      </c>
      <c r="D211" s="154">
        <f t="shared" si="24"/>
        <v>1.6424213984045366E-3</v>
      </c>
      <c r="E211" s="155">
        <f t="shared" si="25"/>
        <v>1.6410740993996439E-3</v>
      </c>
      <c r="F211" s="145"/>
      <c r="G211" s="145"/>
      <c r="H211" s="153">
        <v>45348</v>
      </c>
      <c r="I211" s="137">
        <v>62.7</v>
      </c>
      <c r="J211" s="154">
        <f t="shared" si="26"/>
        <v>-2.1840873634945246E-2</v>
      </c>
      <c r="K211" s="155">
        <f t="shared" si="27"/>
        <v>-2.208291628774919E-2</v>
      </c>
      <c r="L211" s="145"/>
      <c r="M211" s="167">
        <v>2.9060000000000002E-2</v>
      </c>
      <c r="N211" s="161"/>
      <c r="O211" s="167">
        <v>3.8859999999999999E-2</v>
      </c>
      <c r="P211" s="161"/>
      <c r="Q211" s="146"/>
      <c r="R211" s="167">
        <v>7929.82</v>
      </c>
      <c r="S211" s="154">
        <f t="shared" si="28"/>
        <v>-4.6267704991289627E-3</v>
      </c>
      <c r="T211" s="155">
        <f t="shared" si="29"/>
        <v>-4.6375071318455544E-3</v>
      </c>
      <c r="U211" s="167">
        <v>32557.81</v>
      </c>
      <c r="V211" s="154">
        <f t="shared" si="30"/>
        <v>-4.3763294732991342E-3</v>
      </c>
      <c r="W211" s="155">
        <f t="shared" si="31"/>
        <v>-4.3859336340192024E-3</v>
      </c>
    </row>
    <row r="212" spans="2:23">
      <c r="B212" s="153">
        <v>45345</v>
      </c>
      <c r="C212" s="137">
        <v>426.2</v>
      </c>
      <c r="D212" s="154">
        <f t="shared" si="24"/>
        <v>-2.157943067033985E-2</v>
      </c>
      <c r="E212" s="155">
        <f t="shared" si="25"/>
        <v>-2.1815671394288732E-2</v>
      </c>
      <c r="F212" s="145"/>
      <c r="G212" s="145"/>
      <c r="H212" s="153">
        <v>45345</v>
      </c>
      <c r="I212" s="137">
        <v>64.099999999999994</v>
      </c>
      <c r="J212" s="154">
        <f t="shared" si="26"/>
        <v>5.9635907093533724E-3</v>
      </c>
      <c r="K212" s="155">
        <f t="shared" si="27"/>
        <v>5.9458788847765315E-3</v>
      </c>
      <c r="L212" s="145"/>
      <c r="M212" s="167">
        <v>2.8250000000000001E-2</v>
      </c>
      <c r="N212" s="161"/>
      <c r="O212" s="167">
        <v>3.8089999999999999E-2</v>
      </c>
      <c r="P212" s="161"/>
      <c r="Q212" s="146"/>
      <c r="R212" s="167">
        <v>7966.68</v>
      </c>
      <c r="S212" s="154">
        <f t="shared" si="28"/>
        <v>6.9619293189746578E-3</v>
      </c>
      <c r="T212" s="155">
        <f t="shared" si="29"/>
        <v>6.9378069830048827E-3</v>
      </c>
      <c r="U212" s="167">
        <v>32700.92</v>
      </c>
      <c r="V212" s="154">
        <f t="shared" si="30"/>
        <v>1.0652034567653956E-2</v>
      </c>
      <c r="W212" s="155">
        <f t="shared" si="31"/>
        <v>1.0595701336685961E-2</v>
      </c>
    </row>
    <row r="213" spans="2:23">
      <c r="B213" s="153">
        <v>45344</v>
      </c>
      <c r="C213" s="137">
        <v>435.6</v>
      </c>
      <c r="D213" s="154">
        <f t="shared" si="24"/>
        <v>1.538461538461533E-2</v>
      </c>
      <c r="E213" s="155">
        <f t="shared" si="25"/>
        <v>1.5267472130788381E-2</v>
      </c>
      <c r="F213" s="145"/>
      <c r="G213" s="145"/>
      <c r="H213" s="153">
        <v>45344</v>
      </c>
      <c r="I213" s="137">
        <v>63.72</v>
      </c>
      <c r="J213" s="154">
        <f t="shared" si="26"/>
        <v>1.2714558169103496E-2</v>
      </c>
      <c r="K213" s="155">
        <f t="shared" si="27"/>
        <v>1.2634406851770575E-2</v>
      </c>
      <c r="L213" s="145"/>
      <c r="M213" s="167">
        <v>2.9079999999999998E-2</v>
      </c>
      <c r="N213" s="161"/>
      <c r="O213" s="167">
        <v>3.9169999999999996E-2</v>
      </c>
      <c r="P213" s="161"/>
      <c r="Q213" s="146"/>
      <c r="R213" s="167">
        <v>7911.6</v>
      </c>
      <c r="S213" s="154">
        <f t="shared" si="28"/>
        <v>1.2737948487536732E-2</v>
      </c>
      <c r="T213" s="155">
        <f t="shared" si="29"/>
        <v>1.2657503239720827E-2</v>
      </c>
      <c r="U213" s="167">
        <v>32356.26</v>
      </c>
      <c r="V213" s="154">
        <f t="shared" si="30"/>
        <v>1.055205756689892E-2</v>
      </c>
      <c r="W213" s="155">
        <f t="shared" si="31"/>
        <v>1.0496773176758291E-2</v>
      </c>
    </row>
    <row r="214" spans="2:23">
      <c r="B214" s="153">
        <v>45343</v>
      </c>
      <c r="C214" s="137">
        <v>429</v>
      </c>
      <c r="D214" s="154">
        <f t="shared" si="24"/>
        <v>2.1023125437982237E-3</v>
      </c>
      <c r="E214" s="155">
        <f t="shared" si="25"/>
        <v>2.100105777116593E-3</v>
      </c>
      <c r="F214" s="145"/>
      <c r="G214" s="145"/>
      <c r="H214" s="153">
        <v>45343</v>
      </c>
      <c r="I214" s="137">
        <v>62.92</v>
      </c>
      <c r="J214" s="154">
        <f t="shared" si="26"/>
        <v>3.8289725590299195E-3</v>
      </c>
      <c r="K214" s="155">
        <f t="shared" si="27"/>
        <v>3.8216607022569225E-3</v>
      </c>
      <c r="L214" s="145"/>
      <c r="M214" s="167">
        <v>2.928E-2</v>
      </c>
      <c r="N214" s="161"/>
      <c r="O214" s="167">
        <v>3.9489999999999997E-2</v>
      </c>
      <c r="P214" s="161"/>
      <c r="Q214" s="146"/>
      <c r="R214" s="167">
        <v>7812.09</v>
      </c>
      <c r="S214" s="154">
        <f t="shared" si="28"/>
        <v>2.1641467463393571E-3</v>
      </c>
      <c r="T214" s="155">
        <f t="shared" si="29"/>
        <v>2.1618083539113485E-3</v>
      </c>
      <c r="U214" s="167">
        <v>32018.400000000001</v>
      </c>
      <c r="V214" s="154">
        <f t="shared" si="30"/>
        <v>9.9970096033372702E-3</v>
      </c>
      <c r="W214" s="155">
        <f t="shared" si="31"/>
        <v>9.9473700600099593E-3</v>
      </c>
    </row>
    <row r="215" spans="2:23">
      <c r="B215" s="153">
        <v>45342</v>
      </c>
      <c r="C215" s="137">
        <v>428.1</v>
      </c>
      <c r="D215" s="154">
        <f t="shared" si="24"/>
        <v>1.4035087719299622E-3</v>
      </c>
      <c r="E215" s="155">
        <f t="shared" si="25"/>
        <v>1.4025247740856537E-3</v>
      </c>
      <c r="F215" s="145"/>
      <c r="G215" s="145"/>
      <c r="H215" s="153">
        <v>45342</v>
      </c>
      <c r="I215" s="137">
        <v>62.68</v>
      </c>
      <c r="J215" s="154">
        <f t="shared" si="26"/>
        <v>1.9181585677749968E-3</v>
      </c>
      <c r="K215" s="155">
        <f t="shared" si="27"/>
        <v>1.9163212507644987E-3</v>
      </c>
      <c r="L215" s="145"/>
      <c r="M215" s="167">
        <v>2.8490000000000001E-2</v>
      </c>
      <c r="N215" s="161"/>
      <c r="O215" s="167">
        <v>3.8620000000000002E-2</v>
      </c>
      <c r="P215" s="161"/>
      <c r="Q215" s="146"/>
      <c r="R215" s="167">
        <v>7795.22</v>
      </c>
      <c r="S215" s="154">
        <f t="shared" si="28"/>
        <v>3.4330730960088207E-3</v>
      </c>
      <c r="T215" s="155">
        <f t="shared" si="29"/>
        <v>3.4271935533246637E-3</v>
      </c>
      <c r="U215" s="167">
        <v>31701.48</v>
      </c>
      <c r="V215" s="154">
        <f t="shared" si="30"/>
        <v>8.0281474489396487E-4</v>
      </c>
      <c r="W215" s="155">
        <f t="shared" si="31"/>
        <v>8.0249266150732225E-4</v>
      </c>
    </row>
    <row r="216" spans="2:23">
      <c r="B216" s="153">
        <v>45341</v>
      </c>
      <c r="C216" s="137">
        <v>427.5</v>
      </c>
      <c r="D216" s="154">
        <f t="shared" si="24"/>
        <v>-9.3479784996486348E-4</v>
      </c>
      <c r="E216" s="155">
        <f t="shared" si="25"/>
        <v>-9.3523504595616322E-4</v>
      </c>
      <c r="F216" s="145"/>
      <c r="G216" s="145"/>
      <c r="H216" s="153">
        <v>45341</v>
      </c>
      <c r="I216" s="137">
        <v>62.56</v>
      </c>
      <c r="J216" s="154">
        <f t="shared" si="26"/>
        <v>6.3979526551505295E-4</v>
      </c>
      <c r="K216" s="155">
        <f t="shared" si="27"/>
        <v>6.3959068377979818E-4</v>
      </c>
      <c r="L216" s="145"/>
      <c r="M216" s="167">
        <v>2.886E-2</v>
      </c>
      <c r="N216" s="161"/>
      <c r="O216" s="167">
        <v>3.9030000000000002E-2</v>
      </c>
      <c r="P216" s="161"/>
      <c r="Q216" s="146"/>
      <c r="R216" s="167">
        <v>7768.55</v>
      </c>
      <c r="S216" s="154">
        <f t="shared" si="28"/>
        <v>4.7630204243365171E-5</v>
      </c>
      <c r="T216" s="155">
        <f t="shared" si="29"/>
        <v>4.7629069961204291E-5</v>
      </c>
      <c r="U216" s="167">
        <v>31676.05</v>
      </c>
      <c r="V216" s="154">
        <f t="shared" si="30"/>
        <v>-1.7754729473575814E-3</v>
      </c>
      <c r="W216" s="155">
        <f t="shared" si="31"/>
        <v>-1.7770509675490386E-3</v>
      </c>
    </row>
    <row r="217" spans="2:23">
      <c r="B217" s="153">
        <v>45338</v>
      </c>
      <c r="C217" s="137">
        <v>427.9</v>
      </c>
      <c r="D217" s="154">
        <f t="shared" si="24"/>
        <v>8.9601509078045538E-3</v>
      </c>
      <c r="E217" s="155">
        <f t="shared" si="25"/>
        <v>8.9202469422259168E-3</v>
      </c>
      <c r="F217" s="145"/>
      <c r="G217" s="145"/>
      <c r="H217" s="153">
        <v>45338</v>
      </c>
      <c r="I217" s="137">
        <v>62.52</v>
      </c>
      <c r="J217" s="154">
        <f t="shared" si="26"/>
        <v>1.1323196376577194E-2</v>
      </c>
      <c r="K217" s="155">
        <f t="shared" si="27"/>
        <v>1.1259568849305644E-2</v>
      </c>
      <c r="L217" s="145"/>
      <c r="M217" s="167">
        <v>2.8740000000000002E-2</v>
      </c>
      <c r="N217" s="161"/>
      <c r="O217" s="167">
        <v>3.8859999999999999E-2</v>
      </c>
      <c r="P217" s="161"/>
      <c r="Q217" s="146"/>
      <c r="R217" s="167">
        <v>7768.18</v>
      </c>
      <c r="S217" s="154">
        <f t="shared" si="28"/>
        <v>3.1975535357762208E-3</v>
      </c>
      <c r="T217" s="155">
        <f t="shared" si="29"/>
        <v>3.1924522330355129E-3</v>
      </c>
      <c r="U217" s="167">
        <v>31732.39</v>
      </c>
      <c r="V217" s="154">
        <f t="shared" si="30"/>
        <v>1.1973708953367801E-3</v>
      </c>
      <c r="W217" s="155">
        <f t="shared" si="31"/>
        <v>1.1966546185152782E-3</v>
      </c>
    </row>
    <row r="218" spans="2:23">
      <c r="B218" s="153">
        <v>45337</v>
      </c>
      <c r="C218" s="137">
        <v>424.1</v>
      </c>
      <c r="D218" s="154">
        <f t="shared" si="24"/>
        <v>2.414875633904856E-2</v>
      </c>
      <c r="E218" s="155">
        <f t="shared" si="25"/>
        <v>2.386178592902348E-2</v>
      </c>
      <c r="F218" s="145"/>
      <c r="G218" s="145"/>
      <c r="H218" s="153">
        <v>45337</v>
      </c>
      <c r="I218" s="137">
        <v>61.82</v>
      </c>
      <c r="J218" s="154">
        <f t="shared" si="26"/>
        <v>3.5510887772194355E-2</v>
      </c>
      <c r="K218" s="155">
        <f t="shared" si="27"/>
        <v>3.4894916305413894E-2</v>
      </c>
      <c r="L218" s="145"/>
      <c r="M218" s="167">
        <v>2.8410000000000001E-2</v>
      </c>
      <c r="N218" s="161"/>
      <c r="O218" s="167">
        <v>3.8550000000000001E-2</v>
      </c>
      <c r="P218" s="161"/>
      <c r="Q218" s="146"/>
      <c r="R218" s="167">
        <v>7743.42</v>
      </c>
      <c r="S218" s="154">
        <f t="shared" si="28"/>
        <v>8.6058340442991543E-3</v>
      </c>
      <c r="T218" s="155">
        <f t="shared" si="29"/>
        <v>8.5690149430838365E-3</v>
      </c>
      <c r="U218" s="167">
        <v>31694.44</v>
      </c>
      <c r="V218" s="154">
        <f t="shared" si="30"/>
        <v>1.1652321239679742E-2</v>
      </c>
      <c r="W218" s="155">
        <f t="shared" si="31"/>
        <v>1.1584955749088053E-2</v>
      </c>
    </row>
    <row r="219" spans="2:23">
      <c r="B219" s="153">
        <v>45336</v>
      </c>
      <c r="C219" s="137">
        <v>414.1</v>
      </c>
      <c r="D219" s="154">
        <f t="shared" si="24"/>
        <v>8.7697929354446646E-3</v>
      </c>
      <c r="E219" s="155">
        <f t="shared" si="25"/>
        <v>8.7315616590387425E-3</v>
      </c>
      <c r="F219" s="145"/>
      <c r="G219" s="145"/>
      <c r="H219" s="153">
        <v>45336</v>
      </c>
      <c r="I219" s="137">
        <v>59.7</v>
      </c>
      <c r="J219" s="154">
        <f t="shared" si="26"/>
        <v>5.7277628032346151E-3</v>
      </c>
      <c r="K219" s="155">
        <f t="shared" si="27"/>
        <v>5.7114215394315068E-3</v>
      </c>
      <c r="L219" s="145"/>
      <c r="M219" s="167">
        <v>2.828E-2</v>
      </c>
      <c r="N219" s="161"/>
      <c r="O219" s="167">
        <v>3.866E-2</v>
      </c>
      <c r="P219" s="161"/>
      <c r="Q219" s="146"/>
      <c r="R219" s="167">
        <v>7677.35</v>
      </c>
      <c r="S219" s="154">
        <f t="shared" si="28"/>
        <v>6.8246405719898373E-3</v>
      </c>
      <c r="T219" s="155">
        <f t="shared" si="29"/>
        <v>6.8014581273215828E-3</v>
      </c>
      <c r="U219" s="167">
        <v>31329.38</v>
      </c>
      <c r="V219" s="154">
        <f t="shared" si="30"/>
        <v>6.2699599828741626E-3</v>
      </c>
      <c r="W219" s="155">
        <f t="shared" si="31"/>
        <v>6.250385561730327E-3</v>
      </c>
    </row>
    <row r="220" spans="2:23">
      <c r="B220" s="153">
        <v>45335</v>
      </c>
      <c r="C220" s="137">
        <v>410.5</v>
      </c>
      <c r="D220" s="154">
        <f t="shared" si="24"/>
        <v>-6.7747398983789564E-3</v>
      </c>
      <c r="E220" s="155">
        <f t="shared" si="25"/>
        <v>-6.7977926252038188E-3</v>
      </c>
      <c r="F220" s="145"/>
      <c r="G220" s="145"/>
      <c r="H220" s="153">
        <v>45335</v>
      </c>
      <c r="I220" s="137">
        <v>59.36</v>
      </c>
      <c r="J220" s="154">
        <f t="shared" si="26"/>
        <v>-1.6241299303944357E-2</v>
      </c>
      <c r="K220" s="155">
        <f t="shared" si="27"/>
        <v>-1.6374634871790066E-2</v>
      </c>
      <c r="L220" s="145"/>
      <c r="M220" s="167">
        <v>2.8900000000000002E-2</v>
      </c>
      <c r="N220" s="161"/>
      <c r="O220" s="167">
        <v>3.9410000000000001E-2</v>
      </c>
      <c r="P220" s="161"/>
      <c r="Q220" s="146"/>
      <c r="R220" s="167">
        <v>7625.31</v>
      </c>
      <c r="S220" s="154">
        <f t="shared" si="28"/>
        <v>-8.3864339774766261E-3</v>
      </c>
      <c r="T220" s="155">
        <f t="shared" si="29"/>
        <v>-8.4217979722449841E-3</v>
      </c>
      <c r="U220" s="167">
        <v>31134.17</v>
      </c>
      <c r="V220" s="154">
        <f t="shared" si="30"/>
        <v>-1.0254085532730217E-2</v>
      </c>
      <c r="W220" s="155">
        <f t="shared" si="31"/>
        <v>-1.0307020847538841E-2</v>
      </c>
    </row>
    <row r="221" spans="2:23">
      <c r="B221" s="153">
        <v>45334</v>
      </c>
      <c r="C221" s="137">
        <v>413.3</v>
      </c>
      <c r="D221" s="154">
        <f t="shared" si="24"/>
        <v>7.263922518159216E-4</v>
      </c>
      <c r="E221" s="155">
        <f t="shared" si="25"/>
        <v>7.2612855665386063E-4</v>
      </c>
      <c r="F221" s="145"/>
      <c r="G221" s="145"/>
      <c r="H221" s="153">
        <v>45334</v>
      </c>
      <c r="I221" s="137">
        <v>60.34</v>
      </c>
      <c r="J221" s="154">
        <f t="shared" si="26"/>
        <v>1.3096037609133582E-2</v>
      </c>
      <c r="K221" s="155">
        <f t="shared" si="27"/>
        <v>1.3011025915106734E-2</v>
      </c>
      <c r="L221" s="145"/>
      <c r="M221" s="167">
        <v>2.8639999999999999E-2</v>
      </c>
      <c r="N221" s="161"/>
      <c r="O221" s="167">
        <v>3.916E-2</v>
      </c>
      <c r="P221" s="161"/>
      <c r="Q221" s="146"/>
      <c r="R221" s="167">
        <v>7689.8</v>
      </c>
      <c r="S221" s="154">
        <f t="shared" si="28"/>
        <v>5.5285896604388984E-3</v>
      </c>
      <c r="T221" s="155">
        <f t="shared" si="29"/>
        <v>5.5133631037648416E-3</v>
      </c>
      <c r="U221" s="167">
        <v>31456.73</v>
      </c>
      <c r="V221" s="154">
        <f t="shared" si="30"/>
        <v>9.6504500248104641E-3</v>
      </c>
      <c r="W221" s="155">
        <f t="shared" si="31"/>
        <v>9.6041818661733551E-3</v>
      </c>
    </row>
    <row r="222" spans="2:23">
      <c r="B222" s="153">
        <v>45331</v>
      </c>
      <c r="C222" s="137">
        <v>413</v>
      </c>
      <c r="D222" s="154">
        <f t="shared" si="24"/>
        <v>3.6452004860267895E-3</v>
      </c>
      <c r="E222" s="155">
        <f t="shared" si="25"/>
        <v>3.6385728439083109E-3</v>
      </c>
      <c r="F222" s="145"/>
      <c r="G222" s="145"/>
      <c r="H222" s="153">
        <v>45331</v>
      </c>
      <c r="I222" s="137">
        <v>59.56</v>
      </c>
      <c r="J222" s="154">
        <f t="shared" si="26"/>
        <v>1.2580754845290754E-2</v>
      </c>
      <c r="K222" s="155">
        <f t="shared" si="27"/>
        <v>1.2502274689959302E-2</v>
      </c>
      <c r="L222" s="145"/>
      <c r="M222" s="167">
        <v>2.895E-2</v>
      </c>
      <c r="N222" s="161"/>
      <c r="O222" s="167">
        <v>3.9649999999999998E-2</v>
      </c>
      <c r="P222" s="161"/>
      <c r="Q222" s="146"/>
      <c r="R222" s="167">
        <v>7647.52</v>
      </c>
      <c r="S222" s="154">
        <f t="shared" si="28"/>
        <v>-2.3624933632330203E-3</v>
      </c>
      <c r="T222" s="155">
        <f t="shared" si="29"/>
        <v>-2.3652884538017446E-3</v>
      </c>
      <c r="U222" s="167">
        <v>31156.06</v>
      </c>
      <c r="V222" s="154">
        <f t="shared" si="30"/>
        <v>2.9587160762487574E-3</v>
      </c>
      <c r="W222" s="155">
        <f t="shared" si="31"/>
        <v>2.9543476902602526E-3</v>
      </c>
    </row>
    <row r="223" spans="2:23">
      <c r="B223" s="153">
        <v>45330</v>
      </c>
      <c r="C223" s="137">
        <v>411.5</v>
      </c>
      <c r="D223" s="154">
        <f t="shared" si="24"/>
        <v>4.84076433121019E-2</v>
      </c>
      <c r="E223" s="155">
        <f t="shared" si="25"/>
        <v>4.727248289466137E-2</v>
      </c>
      <c r="F223" s="145"/>
      <c r="G223" s="145"/>
      <c r="H223" s="153">
        <v>45330</v>
      </c>
      <c r="I223" s="137">
        <v>58.82</v>
      </c>
      <c r="J223" s="154">
        <f t="shared" si="26"/>
        <v>1.1695906432748426E-2</v>
      </c>
      <c r="K223" s="155">
        <f t="shared" si="27"/>
        <v>1.1628037995118993E-2</v>
      </c>
      <c r="L223" s="145"/>
      <c r="M223" s="167">
        <v>2.8650000000000002E-2</v>
      </c>
      <c r="N223" s="161"/>
      <c r="O223" s="167">
        <v>3.8809999999999997E-2</v>
      </c>
      <c r="P223" s="161"/>
      <c r="Q223" s="146"/>
      <c r="R223" s="167">
        <v>7665.63</v>
      </c>
      <c r="S223" s="154">
        <f t="shared" si="28"/>
        <v>7.1433639108373637E-3</v>
      </c>
      <c r="T223" s="155">
        <f t="shared" si="29"/>
        <v>7.1179709426184576E-3</v>
      </c>
      <c r="U223" s="167">
        <v>31064.15</v>
      </c>
      <c r="V223" s="154">
        <f t="shared" si="30"/>
        <v>2.8451040514565484E-3</v>
      </c>
      <c r="W223" s="155">
        <f t="shared" si="31"/>
        <v>2.8410644032571646E-3</v>
      </c>
    </row>
    <row r="224" spans="2:23">
      <c r="B224" s="153">
        <v>45329</v>
      </c>
      <c r="C224" s="137">
        <v>392.5</v>
      </c>
      <c r="D224" s="154">
        <f t="shared" si="24"/>
        <v>2.0423793719683836E-3</v>
      </c>
      <c r="E224" s="155">
        <f t="shared" si="25"/>
        <v>2.0402965506775422E-3</v>
      </c>
      <c r="F224" s="145"/>
      <c r="G224" s="145"/>
      <c r="H224" s="153">
        <v>45329</v>
      </c>
      <c r="I224" s="137">
        <v>58.14</v>
      </c>
      <c r="J224" s="154">
        <f t="shared" si="26"/>
        <v>-4.1109969167523186E-3</v>
      </c>
      <c r="K224" s="155">
        <f t="shared" si="27"/>
        <v>-4.1194702952388369E-3</v>
      </c>
      <c r="L224" s="145"/>
      <c r="M224" s="167">
        <v>2.827E-2</v>
      </c>
      <c r="N224" s="161"/>
      <c r="O224" s="167">
        <v>3.8589999999999999E-2</v>
      </c>
      <c r="P224" s="161"/>
      <c r="Q224" s="146"/>
      <c r="R224" s="167">
        <v>7611.26</v>
      </c>
      <c r="S224" s="154">
        <f t="shared" si="28"/>
        <v>-3.6274523921419055E-3</v>
      </c>
      <c r="T224" s="155">
        <f t="shared" si="29"/>
        <v>-3.6340475514854528E-3</v>
      </c>
      <c r="U224" s="167">
        <v>30976.02</v>
      </c>
      <c r="V224" s="154">
        <f t="shared" si="30"/>
        <v>-4.5226445563883999E-3</v>
      </c>
      <c r="W224" s="155">
        <f t="shared" si="31"/>
        <v>-4.5329026541183499E-3</v>
      </c>
    </row>
    <row r="225" spans="2:23">
      <c r="B225" s="153">
        <v>45328</v>
      </c>
      <c r="C225" s="137">
        <v>391.7</v>
      </c>
      <c r="D225" s="154">
        <f t="shared" si="24"/>
        <v>1.7402597402597308E-2</v>
      </c>
      <c r="E225" s="155">
        <f t="shared" si="25"/>
        <v>1.7252906384001305E-2</v>
      </c>
      <c r="F225" s="145"/>
      <c r="G225" s="145"/>
      <c r="H225" s="153">
        <v>45328</v>
      </c>
      <c r="I225" s="137">
        <v>58.38</v>
      </c>
      <c r="J225" s="154">
        <f t="shared" si="26"/>
        <v>1.1434511434511574E-2</v>
      </c>
      <c r="K225" s="155">
        <f t="shared" si="27"/>
        <v>1.136963152029871E-2</v>
      </c>
      <c r="L225" s="145"/>
      <c r="M225" s="167">
        <v>2.8050000000000002E-2</v>
      </c>
      <c r="N225" s="161"/>
      <c r="O225" s="167">
        <v>3.8589999999999999E-2</v>
      </c>
      <c r="P225" s="161"/>
      <c r="Q225" s="146"/>
      <c r="R225" s="167">
        <v>7638.97</v>
      </c>
      <c r="S225" s="154">
        <f t="shared" si="28"/>
        <v>6.4572145307748574E-3</v>
      </c>
      <c r="T225" s="155">
        <f t="shared" si="29"/>
        <v>6.436456034482012E-3</v>
      </c>
      <c r="U225" s="167">
        <v>31116.75</v>
      </c>
      <c r="V225" s="154">
        <f t="shared" si="30"/>
        <v>5.2970992275656048E-3</v>
      </c>
      <c r="W225" s="155">
        <f t="shared" si="31"/>
        <v>5.2831189456807428E-3</v>
      </c>
    </row>
    <row r="226" spans="2:23">
      <c r="B226" s="153">
        <v>45327</v>
      </c>
      <c r="C226" s="137">
        <v>385</v>
      </c>
      <c r="D226" s="154">
        <f t="shared" si="24"/>
        <v>1.8788039163800008E-2</v>
      </c>
      <c r="E226" s="155">
        <f t="shared" si="25"/>
        <v>1.8613723932341002E-2</v>
      </c>
      <c r="F226" s="145"/>
      <c r="G226" s="145"/>
      <c r="H226" s="153">
        <v>45327</v>
      </c>
      <c r="I226" s="137">
        <v>57.72</v>
      </c>
      <c r="J226" s="154">
        <f t="shared" si="26"/>
        <v>-3.463803255975284E-4</v>
      </c>
      <c r="K226" s="155">
        <f t="shared" si="27"/>
        <v>-3.4644032911893517E-4</v>
      </c>
      <c r="L226" s="145"/>
      <c r="M226" s="167">
        <v>2.8199999999999999E-2</v>
      </c>
      <c r="N226" s="161"/>
      <c r="O226" s="167">
        <v>3.8100000000000002E-2</v>
      </c>
      <c r="P226" s="161"/>
      <c r="Q226" s="146"/>
      <c r="R226" s="167">
        <v>7589.96</v>
      </c>
      <c r="S226" s="154">
        <f t="shared" si="28"/>
        <v>-3.0294009952247514E-4</v>
      </c>
      <c r="T226" s="155">
        <f t="shared" si="29"/>
        <v>-3.0298599514374126E-4</v>
      </c>
      <c r="U226" s="167">
        <v>30952.79</v>
      </c>
      <c r="V226" s="154">
        <f t="shared" si="30"/>
        <v>7.6450414171518322E-3</v>
      </c>
      <c r="W226" s="155">
        <f t="shared" si="31"/>
        <v>7.6159661815783236E-3</v>
      </c>
    </row>
    <row r="227" spans="2:23">
      <c r="B227" s="153">
        <v>45324</v>
      </c>
      <c r="C227" s="137">
        <v>377.9</v>
      </c>
      <c r="D227" s="154">
        <f t="shared" si="24"/>
        <v>7.9449152542365731E-4</v>
      </c>
      <c r="E227" s="155">
        <f t="shared" si="25"/>
        <v>7.9417608409758876E-4</v>
      </c>
      <c r="F227" s="145"/>
      <c r="G227" s="145"/>
      <c r="H227" s="153">
        <v>45324</v>
      </c>
      <c r="I227" s="137">
        <v>57.74</v>
      </c>
      <c r="J227" s="154">
        <f t="shared" si="26"/>
        <v>1.0146955913226119E-2</v>
      </c>
      <c r="K227" s="155">
        <f t="shared" si="27"/>
        <v>1.0095821173122464E-2</v>
      </c>
      <c r="L227" s="145"/>
      <c r="M227" s="167">
        <v>2.7400000000000001E-2</v>
      </c>
      <c r="N227" s="161"/>
      <c r="O227" s="167">
        <v>3.8100000000000002E-2</v>
      </c>
      <c r="P227" s="161"/>
      <c r="Q227" s="146"/>
      <c r="R227" s="167">
        <v>7592.26</v>
      </c>
      <c r="S227" s="154">
        <f t="shared" si="28"/>
        <v>4.6252676659541692E-4</v>
      </c>
      <c r="T227" s="155">
        <f t="shared" si="29"/>
        <v>4.6241983406201031E-4</v>
      </c>
      <c r="U227" s="167">
        <v>30717.95</v>
      </c>
      <c r="V227" s="154">
        <f t="shared" si="30"/>
        <v>9.3974703078725241E-4</v>
      </c>
      <c r="W227" s="155">
        <f t="shared" si="31"/>
        <v>9.393057449893548E-4</v>
      </c>
    </row>
    <row r="228" spans="2:23">
      <c r="B228" s="153">
        <v>45323</v>
      </c>
      <c r="C228" s="137">
        <v>377.6</v>
      </c>
      <c r="D228" s="154">
        <f t="shared" si="24"/>
        <v>-1.6154247003647648E-2</v>
      </c>
      <c r="E228" s="155">
        <f t="shared" si="25"/>
        <v>-1.6286149302253826E-2</v>
      </c>
      <c r="F228" s="145"/>
      <c r="G228" s="145"/>
      <c r="H228" s="153">
        <v>45323</v>
      </c>
      <c r="I228" s="137">
        <v>57.16</v>
      </c>
      <c r="J228" s="154">
        <f t="shared" si="26"/>
        <v>-2.4432809773123898E-3</v>
      </c>
      <c r="K228" s="155">
        <f t="shared" si="27"/>
        <v>-2.4462706590272216E-3</v>
      </c>
      <c r="L228" s="145"/>
      <c r="M228" s="167">
        <v>2.6459999999999997E-2</v>
      </c>
      <c r="N228" s="161"/>
      <c r="O228" s="167">
        <v>3.7260000000000001E-2</v>
      </c>
      <c r="P228" s="161"/>
      <c r="Q228" s="146"/>
      <c r="R228" s="167">
        <v>7588.75</v>
      </c>
      <c r="S228" s="154">
        <f t="shared" si="28"/>
        <v>-8.8810526659482969E-3</v>
      </c>
      <c r="T228" s="155">
        <f t="shared" si="29"/>
        <v>-8.920724272590639E-3</v>
      </c>
      <c r="U228" s="167">
        <v>30689.11</v>
      </c>
      <c r="V228" s="154">
        <f t="shared" si="30"/>
        <v>-1.7931814219509512E-3</v>
      </c>
      <c r="W228" s="155">
        <f t="shared" si="31"/>
        <v>-1.7947910963369282E-3</v>
      </c>
    </row>
    <row r="229" spans="2:23">
      <c r="B229" s="153">
        <v>45322</v>
      </c>
      <c r="C229" s="137">
        <v>383.8</v>
      </c>
      <c r="D229" s="154">
        <f t="shared" si="24"/>
        <v>-5.4418243068151684E-3</v>
      </c>
      <c r="E229" s="155">
        <f t="shared" si="25"/>
        <v>-5.456684969973466E-3</v>
      </c>
      <c r="F229" s="145"/>
      <c r="G229" s="145"/>
      <c r="H229" s="153">
        <v>45322</v>
      </c>
      <c r="I229" s="137">
        <v>57.3</v>
      </c>
      <c r="J229" s="154">
        <f t="shared" si="26"/>
        <v>-6.9324090121317683E-3</v>
      </c>
      <c r="K229" s="155">
        <f t="shared" si="27"/>
        <v>-6.9565497933600498E-3</v>
      </c>
      <c r="L229" s="145"/>
      <c r="M229" s="167">
        <v>2.6610000000000002E-2</v>
      </c>
      <c r="N229" s="161"/>
      <c r="O229" s="167">
        <v>3.8089999999999999E-2</v>
      </c>
      <c r="P229" s="161"/>
      <c r="Q229" s="146"/>
      <c r="R229" s="167">
        <v>7656.75</v>
      </c>
      <c r="S229" s="154">
        <f t="shared" si="28"/>
        <v>-2.6988057263656051E-3</v>
      </c>
      <c r="T229" s="155">
        <f t="shared" si="29"/>
        <v>-2.7024540681287652E-3</v>
      </c>
      <c r="U229" s="167">
        <v>30744.240000000002</v>
      </c>
      <c r="V229" s="154">
        <f t="shared" si="30"/>
        <v>3.9502639659318994E-3</v>
      </c>
      <c r="W229" s="155">
        <f t="shared" si="31"/>
        <v>3.9424821599580778E-3</v>
      </c>
    </row>
    <row r="230" spans="2:23">
      <c r="B230" s="153">
        <v>45321</v>
      </c>
      <c r="C230" s="137">
        <v>385.9</v>
      </c>
      <c r="D230" s="154">
        <f t="shared" si="24"/>
        <v>3.1193137509748503E-3</v>
      </c>
      <c r="E230" s="155">
        <f t="shared" si="25"/>
        <v>3.1144587853236972E-3</v>
      </c>
      <c r="F230" s="145"/>
      <c r="G230" s="145"/>
      <c r="H230" s="153">
        <v>45321</v>
      </c>
      <c r="I230" s="137">
        <v>57.7</v>
      </c>
      <c r="J230" s="154">
        <f t="shared" si="26"/>
        <v>7.3324022346368256E-3</v>
      </c>
      <c r="K230" s="155">
        <f t="shared" si="27"/>
        <v>7.3056508616636566E-3</v>
      </c>
      <c r="L230" s="145"/>
      <c r="M230" s="167">
        <v>2.76E-2</v>
      </c>
      <c r="N230" s="161"/>
      <c r="O230" s="167">
        <v>3.8089999999999999E-2</v>
      </c>
      <c r="P230" s="161"/>
      <c r="Q230" s="146"/>
      <c r="R230" s="167">
        <v>7677.47</v>
      </c>
      <c r="S230" s="154">
        <f t="shared" si="28"/>
        <v>4.7979206393038432E-3</v>
      </c>
      <c r="T230" s="155">
        <f t="shared" si="29"/>
        <v>4.786447302211486E-3</v>
      </c>
      <c r="U230" s="167">
        <v>30623.27</v>
      </c>
      <c r="V230" s="154">
        <f t="shared" si="30"/>
        <v>1.2888305432265712E-2</v>
      </c>
      <c r="W230" s="155">
        <f t="shared" si="31"/>
        <v>1.2805958014844484E-2</v>
      </c>
    </row>
    <row r="231" spans="2:23">
      <c r="B231" s="153">
        <v>45320</v>
      </c>
      <c r="C231" s="137">
        <v>384.7</v>
      </c>
      <c r="D231" s="154">
        <f t="shared" si="24"/>
        <v>-4.6571798188874691E-3</v>
      </c>
      <c r="E231" s="155">
        <f t="shared" si="25"/>
        <v>-4.6680582692272318E-3</v>
      </c>
      <c r="F231" s="145"/>
      <c r="G231" s="145"/>
      <c r="H231" s="153">
        <v>45320</v>
      </c>
      <c r="I231" s="137">
        <v>57.28</v>
      </c>
      <c r="J231" s="154">
        <f t="shared" si="26"/>
        <v>7.3865634892720244E-3</v>
      </c>
      <c r="K231" s="155">
        <f t="shared" si="27"/>
        <v>7.3594164295365787E-3</v>
      </c>
      <c r="L231" s="145"/>
      <c r="M231" s="167">
        <v>2.7200000000000002E-2</v>
      </c>
      <c r="N231" s="161"/>
      <c r="O231" s="167">
        <v>3.823E-2</v>
      </c>
      <c r="P231" s="161"/>
      <c r="Q231" s="146"/>
      <c r="R231" s="167">
        <v>7640.81</v>
      </c>
      <c r="S231" s="154">
        <f t="shared" si="28"/>
        <v>8.7370679605047741E-4</v>
      </c>
      <c r="T231" s="155">
        <f t="shared" si="29"/>
        <v>8.7332533644081075E-4</v>
      </c>
      <c r="U231" s="167">
        <v>30233.61</v>
      </c>
      <c r="V231" s="154">
        <f t="shared" si="30"/>
        <v>-4.7966824811476183E-3</v>
      </c>
      <c r="W231" s="155">
        <f t="shared" si="31"/>
        <v>-4.8082234830310513E-3</v>
      </c>
    </row>
    <row r="232" spans="2:23">
      <c r="B232" s="153">
        <v>45317</v>
      </c>
      <c r="C232" s="137">
        <v>386.5</v>
      </c>
      <c r="D232" s="154">
        <f t="shared" si="24"/>
        <v>7.1824736550194057E-2</v>
      </c>
      <c r="E232" s="155">
        <f t="shared" si="25"/>
        <v>6.9362557258259697E-2</v>
      </c>
      <c r="F232" s="145"/>
      <c r="G232" s="145"/>
      <c r="H232" s="153">
        <v>45317</v>
      </c>
      <c r="I232" s="137">
        <v>56.86</v>
      </c>
      <c r="J232" s="154">
        <f t="shared" si="26"/>
        <v>9.6413420748168166E-2</v>
      </c>
      <c r="K232" s="155">
        <f t="shared" si="27"/>
        <v>9.2044326112335415E-2</v>
      </c>
      <c r="L232" s="145"/>
      <c r="M232" s="167">
        <v>2.785E-2</v>
      </c>
      <c r="N232" s="161"/>
      <c r="O232" s="167">
        <v>3.823E-2</v>
      </c>
      <c r="P232" s="161"/>
      <c r="Q232" s="146"/>
      <c r="R232" s="167">
        <v>7634.14</v>
      </c>
      <c r="S232" s="154">
        <f t="shared" si="28"/>
        <v>2.2767342782883615E-2</v>
      </c>
      <c r="T232" s="155">
        <f t="shared" si="29"/>
        <v>2.251203469448837E-2</v>
      </c>
      <c r="U232" s="167">
        <v>30379.33</v>
      </c>
      <c r="V232" s="154">
        <f t="shared" si="30"/>
        <v>7.3456949777503944E-3</v>
      </c>
      <c r="W232" s="155">
        <f t="shared" si="31"/>
        <v>7.3188467594422187E-3</v>
      </c>
    </row>
    <row r="233" spans="2:23">
      <c r="B233" s="153">
        <v>45316</v>
      </c>
      <c r="C233" s="137">
        <v>360.6</v>
      </c>
      <c r="D233" s="154">
        <f t="shared" si="24"/>
        <v>-1.3136288998357837E-2</v>
      </c>
      <c r="E233" s="155">
        <f t="shared" si="25"/>
        <v>-1.3223333174689315E-2</v>
      </c>
      <c r="F233" s="145"/>
      <c r="G233" s="145"/>
      <c r="H233" s="153">
        <v>45316</v>
      </c>
      <c r="I233" s="137">
        <v>51.86</v>
      </c>
      <c r="J233" s="154">
        <f t="shared" si="26"/>
        <v>-1.9245573518090753E-3</v>
      </c>
      <c r="K233" s="155">
        <f t="shared" si="27"/>
        <v>-1.9264116918804538E-3</v>
      </c>
      <c r="L233" s="145"/>
      <c r="M233" s="167">
        <v>2.7830000000000001E-2</v>
      </c>
      <c r="N233" s="161"/>
      <c r="O233" s="167">
        <v>3.823E-2</v>
      </c>
      <c r="P233" s="161"/>
      <c r="Q233" s="146"/>
      <c r="R233" s="167">
        <v>7464.2</v>
      </c>
      <c r="S233" s="154">
        <f t="shared" si="28"/>
        <v>1.148124104704662E-3</v>
      </c>
      <c r="T233" s="155">
        <f t="shared" si="29"/>
        <v>1.1474655142722596E-3</v>
      </c>
      <c r="U233" s="167">
        <v>30157.8</v>
      </c>
      <c r="V233" s="154">
        <f t="shared" si="30"/>
        <v>-5.9512135630316321E-3</v>
      </c>
      <c r="W233" s="155">
        <f t="shared" si="31"/>
        <v>-5.968992607488695E-3</v>
      </c>
    </row>
    <row r="234" spans="2:23">
      <c r="B234" s="153">
        <v>45315</v>
      </c>
      <c r="C234" s="137">
        <v>365.4</v>
      </c>
      <c r="D234" s="154">
        <f t="shared" si="24"/>
        <v>1.4436424208772891E-2</v>
      </c>
      <c r="E234" s="155">
        <f t="shared" si="25"/>
        <v>1.4333211202050625E-2</v>
      </c>
      <c r="F234" s="145"/>
      <c r="G234" s="145"/>
      <c r="H234" s="153">
        <v>45315</v>
      </c>
      <c r="I234" s="137">
        <v>51.96</v>
      </c>
      <c r="J234" s="154">
        <f t="shared" si="26"/>
        <v>1.1560693641619046E-3</v>
      </c>
      <c r="K234" s="155">
        <f t="shared" si="27"/>
        <v>1.1554016305558895E-3</v>
      </c>
      <c r="L234" s="145"/>
      <c r="M234" s="167">
        <v>2.8420000000000001E-2</v>
      </c>
      <c r="N234" s="161"/>
      <c r="O234" s="167">
        <v>3.8940000000000002E-2</v>
      </c>
      <c r="P234" s="161"/>
      <c r="Q234" s="146"/>
      <c r="R234" s="167">
        <v>7455.64</v>
      </c>
      <c r="S234" s="154">
        <f t="shared" si="28"/>
        <v>9.1499233896947807E-3</v>
      </c>
      <c r="T234" s="155">
        <f t="shared" si="29"/>
        <v>9.1083164483113498E-3</v>
      </c>
      <c r="U234" s="167">
        <v>30338.35</v>
      </c>
      <c r="V234" s="154">
        <f t="shared" si="30"/>
        <v>8.6739372274120541E-3</v>
      </c>
      <c r="W234" s="155">
        <f t="shared" si="31"/>
        <v>8.6365347627029472E-3</v>
      </c>
    </row>
    <row r="235" spans="2:23">
      <c r="B235" s="153">
        <v>45314</v>
      </c>
      <c r="C235" s="137">
        <v>360.2</v>
      </c>
      <c r="D235" s="154">
        <f t="shared" si="24"/>
        <v>1.6939582156973554E-2</v>
      </c>
      <c r="E235" s="155">
        <f t="shared" si="25"/>
        <v>1.679770739312263E-2</v>
      </c>
      <c r="F235" s="145"/>
      <c r="G235" s="145"/>
      <c r="H235" s="153">
        <v>45314</v>
      </c>
      <c r="I235" s="137">
        <v>51.9</v>
      </c>
      <c r="J235" s="154">
        <f t="shared" si="26"/>
        <v>1.9305019305020377E-3</v>
      </c>
      <c r="K235" s="155">
        <f t="shared" si="27"/>
        <v>1.9286409064056863E-3</v>
      </c>
      <c r="L235" s="145"/>
      <c r="M235" s="167">
        <v>2.8459999999999999E-2</v>
      </c>
      <c r="N235" s="161"/>
      <c r="O235" s="167">
        <v>3.9239999999999997E-2</v>
      </c>
      <c r="P235" s="161"/>
      <c r="Q235" s="146"/>
      <c r="R235" s="167">
        <v>7388.04</v>
      </c>
      <c r="S235" s="154">
        <f t="shared" si="28"/>
        <v>-3.4006677233332505E-3</v>
      </c>
      <c r="T235" s="155">
        <f t="shared" si="29"/>
        <v>-3.4064631363951124E-3</v>
      </c>
      <c r="U235" s="167">
        <v>30077.46</v>
      </c>
      <c r="V235" s="154">
        <f t="shared" si="30"/>
        <v>-3.4742193443049185E-3</v>
      </c>
      <c r="W235" s="155">
        <f t="shared" si="31"/>
        <v>-3.4802684590292182E-3</v>
      </c>
    </row>
    <row r="236" spans="2:23">
      <c r="B236" s="153">
        <v>45313</v>
      </c>
      <c r="C236" s="137">
        <v>354.2</v>
      </c>
      <c r="D236" s="154">
        <f t="shared" si="24"/>
        <v>1.3447782546494924E-2</v>
      </c>
      <c r="E236" s="155">
        <f t="shared" si="25"/>
        <v>1.335816367486815E-2</v>
      </c>
      <c r="F236" s="145"/>
      <c r="G236" s="145"/>
      <c r="H236" s="153">
        <v>45313</v>
      </c>
      <c r="I236" s="137">
        <v>51.8</v>
      </c>
      <c r="J236" s="154">
        <f t="shared" si="26"/>
        <v>6.9984447900466318E-3</v>
      </c>
      <c r="K236" s="155">
        <f t="shared" si="27"/>
        <v>6.9740693360734029E-3</v>
      </c>
      <c r="L236" s="145"/>
      <c r="M236" s="167">
        <v>2.7879999999999999E-2</v>
      </c>
      <c r="N236" s="161"/>
      <c r="O236" s="167">
        <v>3.8399999999999997E-2</v>
      </c>
      <c r="P236" s="161"/>
      <c r="Q236" s="146"/>
      <c r="R236" s="167">
        <v>7413.25</v>
      </c>
      <c r="S236" s="154">
        <f t="shared" si="28"/>
        <v>5.6446055423216013E-3</v>
      </c>
      <c r="T236" s="155">
        <f t="shared" si="29"/>
        <v>5.6287344524762516E-3</v>
      </c>
      <c r="U236" s="167">
        <v>30182.32</v>
      </c>
      <c r="V236" s="154">
        <f t="shared" si="30"/>
        <v>-3.344713526557741E-3</v>
      </c>
      <c r="W236" s="155">
        <f t="shared" si="31"/>
        <v>-3.350319584774704E-3</v>
      </c>
    </row>
    <row r="237" spans="2:23">
      <c r="B237" s="153">
        <v>45310</v>
      </c>
      <c r="C237" s="137">
        <v>349.5</v>
      </c>
      <c r="D237" s="154">
        <f t="shared" si="24"/>
        <v>-1.2711864406779627E-2</v>
      </c>
      <c r="E237" s="155">
        <f t="shared" si="25"/>
        <v>-1.279335145990947E-2</v>
      </c>
      <c r="F237" s="145"/>
      <c r="G237" s="145"/>
      <c r="H237" s="153">
        <v>45310</v>
      </c>
      <c r="I237" s="137">
        <v>51.44</v>
      </c>
      <c r="J237" s="154">
        <f t="shared" si="26"/>
        <v>-1.9402405898332198E-3</v>
      </c>
      <c r="K237" s="155">
        <f t="shared" si="27"/>
        <v>-1.9421252948551373E-3</v>
      </c>
      <c r="L237" s="145"/>
      <c r="M237" s="167">
        <v>2.8309999999999998E-2</v>
      </c>
      <c r="N237" s="161"/>
      <c r="O237" s="167">
        <v>3.8730000000000001E-2</v>
      </c>
      <c r="P237" s="161"/>
      <c r="Q237" s="146"/>
      <c r="R237" s="167">
        <v>7371.64</v>
      </c>
      <c r="S237" s="154">
        <f t="shared" si="28"/>
        <v>-4.0141325568984199E-3</v>
      </c>
      <c r="T237" s="155">
        <f t="shared" si="29"/>
        <v>-4.022210812363129E-3</v>
      </c>
      <c r="U237" s="167">
        <v>30283.61</v>
      </c>
      <c r="V237" s="154">
        <f t="shared" si="30"/>
        <v>-2.2049038352871531E-3</v>
      </c>
      <c r="W237" s="155">
        <f t="shared" si="31"/>
        <v>-2.2073382147886579E-3</v>
      </c>
    </row>
    <row r="238" spans="2:23">
      <c r="B238" s="153">
        <v>45309</v>
      </c>
      <c r="C238" s="137">
        <v>354</v>
      </c>
      <c r="D238" s="154">
        <f t="shared" si="24"/>
        <v>2.1055667724257265E-2</v>
      </c>
      <c r="E238" s="155">
        <f t="shared" si="25"/>
        <v>2.0837060442796686E-2</v>
      </c>
      <c r="F238" s="145"/>
      <c r="G238" s="145"/>
      <c r="H238" s="153">
        <v>45309</v>
      </c>
      <c r="I238" s="137">
        <v>51.54</v>
      </c>
      <c r="J238" s="154">
        <f t="shared" si="26"/>
        <v>7.8216660148611172E-3</v>
      </c>
      <c r="K238" s="155">
        <f t="shared" si="27"/>
        <v>7.7912353611783959E-3</v>
      </c>
      <c r="L238" s="145"/>
      <c r="M238" s="167">
        <v>2.8469999999999999E-2</v>
      </c>
      <c r="N238" s="161"/>
      <c r="O238" s="167">
        <v>3.9100000000000003E-2</v>
      </c>
      <c r="P238" s="161"/>
      <c r="Q238" s="146"/>
      <c r="R238" s="167">
        <v>7401.35</v>
      </c>
      <c r="S238" s="154">
        <f t="shared" si="28"/>
        <v>1.1294370987157576E-2</v>
      </c>
      <c r="T238" s="155">
        <f t="shared" si="29"/>
        <v>1.1231065794762178E-2</v>
      </c>
      <c r="U238" s="167">
        <v>30350.53</v>
      </c>
      <c r="V238" s="154">
        <f t="shared" si="30"/>
        <v>8.3614462474657092E-3</v>
      </c>
      <c r="W238" s="155">
        <f t="shared" si="31"/>
        <v>8.3266830020381089E-3</v>
      </c>
    </row>
    <row r="239" spans="2:23">
      <c r="B239" s="153">
        <v>45308</v>
      </c>
      <c r="C239" s="137">
        <v>346.7</v>
      </c>
      <c r="D239" s="154">
        <f t="shared" si="24"/>
        <v>-3.3454139949818829E-2</v>
      </c>
      <c r="E239" s="155">
        <f t="shared" si="25"/>
        <v>-3.4026531847259185E-2</v>
      </c>
      <c r="F239" s="145"/>
      <c r="G239" s="145"/>
      <c r="H239" s="153">
        <v>45308</v>
      </c>
      <c r="I239" s="137">
        <v>51.14</v>
      </c>
      <c r="J239" s="154">
        <f t="shared" si="26"/>
        <v>-2.7756653992395464E-2</v>
      </c>
      <c r="K239" s="155">
        <f t="shared" si="27"/>
        <v>-2.8149149880623642E-2</v>
      </c>
      <c r="L239" s="145"/>
      <c r="M239" s="167">
        <v>2.8159999999999998E-2</v>
      </c>
      <c r="N239" s="161"/>
      <c r="O239" s="167">
        <v>3.9079999999999997E-2</v>
      </c>
      <c r="P239" s="161"/>
      <c r="Q239" s="146"/>
      <c r="R239" s="167">
        <v>7318.69</v>
      </c>
      <c r="S239" s="154">
        <f t="shared" si="28"/>
        <v>-1.0720464990538026E-2</v>
      </c>
      <c r="T239" s="155">
        <f t="shared" si="29"/>
        <v>-1.0778343201240527E-2</v>
      </c>
      <c r="U239" s="167">
        <v>30098.86</v>
      </c>
      <c r="V239" s="154">
        <f t="shared" si="30"/>
        <v>-7.8700965995354144E-3</v>
      </c>
      <c r="W239" s="155">
        <f t="shared" si="31"/>
        <v>-7.9012292620662793E-3</v>
      </c>
    </row>
    <row r="240" spans="2:23">
      <c r="B240" s="153">
        <v>45307</v>
      </c>
      <c r="C240" s="137">
        <v>358.7</v>
      </c>
      <c r="D240" s="154">
        <f t="shared" si="24"/>
        <v>-8.5682697622996296E-3</v>
      </c>
      <c r="E240" s="155">
        <f t="shared" si="25"/>
        <v>-8.6051884229578837E-3</v>
      </c>
      <c r="F240" s="145"/>
      <c r="G240" s="145"/>
      <c r="H240" s="153">
        <v>45307</v>
      </c>
      <c r="I240" s="137">
        <v>52.6</v>
      </c>
      <c r="J240" s="154">
        <f t="shared" si="26"/>
        <v>-1.6822429906542036E-2</v>
      </c>
      <c r="K240" s="155">
        <f t="shared" si="27"/>
        <v>-1.6965534158296668E-2</v>
      </c>
      <c r="L240" s="145"/>
      <c r="M240" s="167">
        <v>2.75E-2</v>
      </c>
      <c r="N240" s="161"/>
      <c r="O240" s="167">
        <v>3.8190000000000002E-2</v>
      </c>
      <c r="P240" s="161"/>
      <c r="Q240" s="146"/>
      <c r="R240" s="167">
        <v>7398</v>
      </c>
      <c r="S240" s="154">
        <f t="shared" si="28"/>
        <v>-1.8457353798329024E-3</v>
      </c>
      <c r="T240" s="155">
        <f t="shared" si="29"/>
        <v>-1.8474408482644688E-3</v>
      </c>
      <c r="U240" s="167">
        <v>30337.62</v>
      </c>
      <c r="V240" s="154">
        <f t="shared" si="30"/>
        <v>3.2643403460586029E-4</v>
      </c>
      <c r="W240" s="155">
        <f t="shared" si="31"/>
        <v>3.2638076660839534E-4</v>
      </c>
    </row>
    <row r="241" spans="2:23">
      <c r="B241" s="153">
        <v>45306</v>
      </c>
      <c r="C241" s="137">
        <v>361.8</v>
      </c>
      <c r="D241" s="154">
        <f t="shared" si="24"/>
        <v>-1.0393873085339234E-2</v>
      </c>
      <c r="E241" s="155">
        <f t="shared" si="25"/>
        <v>-1.044826661880025E-2</v>
      </c>
      <c r="F241" s="145"/>
      <c r="G241" s="145"/>
      <c r="H241" s="153">
        <v>45306</v>
      </c>
      <c r="I241" s="137">
        <v>53.5</v>
      </c>
      <c r="J241" s="154">
        <f t="shared" si="26"/>
        <v>-4.4659471529586714E-3</v>
      </c>
      <c r="K241" s="155">
        <f t="shared" si="27"/>
        <v>-4.4759492853842838E-3</v>
      </c>
      <c r="L241" s="145"/>
      <c r="M241" s="167">
        <v>2.7349999999999999E-2</v>
      </c>
      <c r="N241" s="161"/>
      <c r="O241" s="167">
        <v>3.7830000000000003E-2</v>
      </c>
      <c r="P241" s="161"/>
      <c r="Q241" s="146"/>
      <c r="R241" s="167">
        <v>7411.68</v>
      </c>
      <c r="S241" s="154">
        <f t="shared" si="28"/>
        <v>-7.1612856557278226E-3</v>
      </c>
      <c r="T241" s="155">
        <f t="shared" si="29"/>
        <v>-7.187050742971708E-3</v>
      </c>
      <c r="U241" s="167">
        <v>30327.72</v>
      </c>
      <c r="V241" s="154">
        <f t="shared" si="30"/>
        <v>-4.6874769244400483E-3</v>
      </c>
      <c r="W241" s="155">
        <f t="shared" si="31"/>
        <v>-4.6984975973184051E-3</v>
      </c>
    </row>
    <row r="242" spans="2:23">
      <c r="B242" s="153">
        <v>45303</v>
      </c>
      <c r="C242" s="137">
        <v>365.6</v>
      </c>
      <c r="D242" s="154">
        <f t="shared" si="24"/>
        <v>-1.1891891891891881E-2</v>
      </c>
      <c r="E242" s="155">
        <f t="shared" si="25"/>
        <v>-1.1963166058275174E-2</v>
      </c>
      <c r="F242" s="145"/>
      <c r="G242" s="145"/>
      <c r="H242" s="153">
        <v>45303</v>
      </c>
      <c r="I242" s="137">
        <v>53.74</v>
      </c>
      <c r="J242" s="154">
        <f t="shared" si="26"/>
        <v>6.3670411985019548E-3</v>
      </c>
      <c r="K242" s="155">
        <f t="shared" si="27"/>
        <v>6.3468572211960936E-3</v>
      </c>
      <c r="L242" s="145"/>
      <c r="M242" s="167">
        <v>2.6779999999999998E-2</v>
      </c>
      <c r="N242" s="161"/>
      <c r="O242" s="167">
        <v>3.7260000000000001E-2</v>
      </c>
      <c r="P242" s="161"/>
      <c r="Q242" s="146"/>
      <c r="R242" s="167">
        <v>7465.14</v>
      </c>
      <c r="S242" s="154">
        <f t="shared" si="28"/>
        <v>1.0493230566813283E-2</v>
      </c>
      <c r="T242" s="155">
        <f t="shared" si="29"/>
        <v>1.0438558746386399E-2</v>
      </c>
      <c r="U242" s="167">
        <v>30470.55</v>
      </c>
      <c r="V242" s="154">
        <f t="shared" si="30"/>
        <v>7.3188809209907557E-3</v>
      </c>
      <c r="W242" s="155">
        <f t="shared" si="31"/>
        <v>7.2922278799701758E-3</v>
      </c>
    </row>
    <row r="243" spans="2:23">
      <c r="B243" s="153">
        <v>45302</v>
      </c>
      <c r="C243" s="137">
        <v>370</v>
      </c>
      <c r="D243" s="154">
        <f t="shared" si="24"/>
        <v>-2.9380902413431276E-2</v>
      </c>
      <c r="E243" s="155">
        <f t="shared" si="25"/>
        <v>-2.9821166141776927E-2</v>
      </c>
      <c r="F243" s="145"/>
      <c r="G243" s="145"/>
      <c r="H243" s="153">
        <v>45302</v>
      </c>
      <c r="I243" s="137">
        <v>53.4</v>
      </c>
      <c r="J243" s="154">
        <f t="shared" si="26"/>
        <v>-1.6574585635359074E-2</v>
      </c>
      <c r="K243" s="155">
        <f t="shared" si="27"/>
        <v>-1.6713480973740556E-2</v>
      </c>
      <c r="L243" s="145"/>
      <c r="M243" s="167">
        <v>2.743E-2</v>
      </c>
      <c r="N243" s="161"/>
      <c r="O243" s="167">
        <v>3.8220000000000004E-2</v>
      </c>
      <c r="P243" s="161"/>
      <c r="Q243" s="146"/>
      <c r="R243" s="167">
        <v>7387.62</v>
      </c>
      <c r="S243" s="154">
        <f t="shared" si="28"/>
        <v>-5.1790446642104859E-3</v>
      </c>
      <c r="T243" s="155">
        <f t="shared" si="29"/>
        <v>-5.1925024016189862E-3</v>
      </c>
      <c r="U243" s="167">
        <v>30249.16</v>
      </c>
      <c r="V243" s="154">
        <f t="shared" si="30"/>
        <v>-6.6211768631213586E-3</v>
      </c>
      <c r="W243" s="155">
        <f t="shared" si="31"/>
        <v>-6.6431940951201399E-3</v>
      </c>
    </row>
    <row r="244" spans="2:23">
      <c r="B244" s="153">
        <v>45301</v>
      </c>
      <c r="C244" s="137">
        <v>381.2</v>
      </c>
      <c r="D244" s="154">
        <f t="shared" si="24"/>
        <v>-9.6128864640165901E-3</v>
      </c>
      <c r="E244" s="155">
        <f t="shared" si="25"/>
        <v>-9.6593885096533504E-3</v>
      </c>
      <c r="F244" s="145"/>
      <c r="G244" s="145"/>
      <c r="H244" s="153">
        <v>45301</v>
      </c>
      <c r="I244" s="137">
        <v>54.3</v>
      </c>
      <c r="J244" s="154">
        <f t="shared" si="26"/>
        <v>2.955301071296601E-3</v>
      </c>
      <c r="K244" s="155">
        <f t="shared" si="27"/>
        <v>2.9509427537345928E-3</v>
      </c>
      <c r="L244" s="145"/>
      <c r="M244" s="167">
        <v>2.7480000000000001E-2</v>
      </c>
      <c r="N244" s="161"/>
      <c r="O244" s="167">
        <v>3.848E-2</v>
      </c>
      <c r="P244" s="161"/>
      <c r="Q244" s="146"/>
      <c r="R244" s="167">
        <v>7426.08</v>
      </c>
      <c r="S244" s="154">
        <f t="shared" si="28"/>
        <v>-7.2711408420023105E-5</v>
      </c>
      <c r="T244" s="155">
        <f t="shared" si="29"/>
        <v>-7.2714052022627805E-5</v>
      </c>
      <c r="U244" s="167">
        <v>30450.78</v>
      </c>
      <c r="V244" s="154">
        <f t="shared" si="30"/>
        <v>1.3811800407645958E-3</v>
      </c>
      <c r="W244" s="155">
        <f t="shared" si="31"/>
        <v>1.3802270889764984E-3</v>
      </c>
    </row>
    <row r="245" spans="2:23">
      <c r="B245" s="153">
        <v>45300</v>
      </c>
      <c r="C245" s="137">
        <v>384.9</v>
      </c>
      <c r="D245" s="154">
        <f t="shared" si="24"/>
        <v>-2.5974025974029313E-4</v>
      </c>
      <c r="E245" s="155">
        <f t="shared" si="25"/>
        <v>-2.5977399808382201E-4</v>
      </c>
      <c r="F245" s="145"/>
      <c r="G245" s="145"/>
      <c r="H245" s="153">
        <v>45300</v>
      </c>
      <c r="I245" s="137">
        <v>54.14</v>
      </c>
      <c r="J245" s="154">
        <f t="shared" si="26"/>
        <v>1.3098802395209663E-2</v>
      </c>
      <c r="K245" s="155">
        <f t="shared" si="27"/>
        <v>1.301375495776492E-2</v>
      </c>
      <c r="L245" s="145"/>
      <c r="M245" s="167">
        <v>2.724E-2</v>
      </c>
      <c r="N245" s="161"/>
      <c r="O245" s="167">
        <v>3.8519999999999999E-2</v>
      </c>
      <c r="P245" s="161"/>
      <c r="Q245" s="146"/>
      <c r="R245" s="167">
        <v>7426.62</v>
      </c>
      <c r="S245" s="154">
        <f t="shared" si="28"/>
        <v>-3.1703676660080893E-3</v>
      </c>
      <c r="T245" s="155">
        <f t="shared" si="29"/>
        <v>-3.1754039289306987E-3</v>
      </c>
      <c r="U245" s="167">
        <v>30408.78</v>
      </c>
      <c r="V245" s="154">
        <f t="shared" si="30"/>
        <v>-5.2711946907286755E-3</v>
      </c>
      <c r="W245" s="155">
        <f t="shared" si="31"/>
        <v>-5.2851364522035846E-3</v>
      </c>
    </row>
    <row r="246" spans="2:23">
      <c r="B246" s="153">
        <v>45299</v>
      </c>
      <c r="C246" s="137">
        <v>385</v>
      </c>
      <c r="D246" s="154">
        <f t="shared" si="24"/>
        <v>1.6099234626550496E-2</v>
      </c>
      <c r="E246" s="155">
        <f t="shared" si="25"/>
        <v>1.5971016263229065E-2</v>
      </c>
      <c r="F246" s="145"/>
      <c r="G246" s="145"/>
      <c r="H246" s="153">
        <v>45299</v>
      </c>
      <c r="I246" s="137">
        <v>53.44</v>
      </c>
      <c r="J246" s="154">
        <f t="shared" si="26"/>
        <v>2.5326170376055224E-2</v>
      </c>
      <c r="K246" s="155">
        <f t="shared" si="27"/>
        <v>2.5010776971745884E-2</v>
      </c>
      <c r="L246" s="145"/>
      <c r="M246" s="167">
        <v>2.6619999999999998E-2</v>
      </c>
      <c r="N246" s="161"/>
      <c r="O246" s="167">
        <v>3.8039999999999997E-2</v>
      </c>
      <c r="P246" s="161"/>
      <c r="Q246" s="146"/>
      <c r="R246" s="167">
        <v>7450.24</v>
      </c>
      <c r="S246" s="154">
        <f t="shared" si="28"/>
        <v>3.9821094803853541E-3</v>
      </c>
      <c r="T246" s="155">
        <f t="shared" si="29"/>
        <v>3.9742018681287929E-3</v>
      </c>
      <c r="U246" s="167">
        <v>30569.919999999998</v>
      </c>
      <c r="V246" s="154">
        <f t="shared" si="30"/>
        <v>4.2367271717866917E-3</v>
      </c>
      <c r="W246" s="155">
        <f t="shared" si="31"/>
        <v>4.2277775124944647E-3</v>
      </c>
    </row>
    <row r="247" spans="2:23">
      <c r="B247" s="153">
        <v>45296</v>
      </c>
      <c r="C247" s="137">
        <v>378.9</v>
      </c>
      <c r="D247" s="154">
        <f t="shared" si="24"/>
        <v>-2.8947368421052833E-3</v>
      </c>
      <c r="E247" s="155">
        <f t="shared" si="25"/>
        <v>-2.8989346958763571E-3</v>
      </c>
      <c r="F247" s="145"/>
      <c r="G247" s="145"/>
      <c r="H247" s="153">
        <v>45296</v>
      </c>
      <c r="I247" s="137">
        <v>52.12</v>
      </c>
      <c r="J247" s="154">
        <f t="shared" si="26"/>
        <v>-3.4416826003823564E-3</v>
      </c>
      <c r="K247" s="155">
        <f t="shared" si="27"/>
        <v>-3.4476188142327953E-3</v>
      </c>
      <c r="L247" s="145"/>
      <c r="M247" s="167">
        <v>2.6800000000000001E-2</v>
      </c>
      <c r="N247" s="161"/>
      <c r="O247" s="167">
        <v>3.8300000000000001E-2</v>
      </c>
      <c r="P247" s="161"/>
      <c r="Q247" s="146"/>
      <c r="R247" s="167">
        <v>7420.69</v>
      </c>
      <c r="S247" s="154">
        <f t="shared" si="28"/>
        <v>-4.0184521308936905E-3</v>
      </c>
      <c r="T247" s="155">
        <f t="shared" si="29"/>
        <v>-4.0265478049886835E-3</v>
      </c>
      <c r="U247" s="167">
        <v>30440.95</v>
      </c>
      <c r="V247" s="154">
        <f t="shared" si="30"/>
        <v>1.2166178353083534E-3</v>
      </c>
      <c r="W247" s="155">
        <f t="shared" si="31"/>
        <v>1.2158783555451687E-3</v>
      </c>
    </row>
    <row r="248" spans="2:23">
      <c r="B248" s="153">
        <v>45295</v>
      </c>
      <c r="C248" s="137">
        <v>380</v>
      </c>
      <c r="D248" s="154">
        <f t="shared" si="24"/>
        <v>-1.838718150774854E-3</v>
      </c>
      <c r="E248" s="155">
        <f t="shared" si="25"/>
        <v>-1.8404106680201806E-3</v>
      </c>
      <c r="F248" s="145"/>
      <c r="G248" s="145"/>
      <c r="H248" s="153">
        <v>45295</v>
      </c>
      <c r="I248" s="137">
        <v>52.3</v>
      </c>
      <c r="J248" s="154">
        <f t="shared" si="26"/>
        <v>-1.5807301467820944E-2</v>
      </c>
      <c r="K248" s="155">
        <f t="shared" si="27"/>
        <v>-1.5933569260790325E-2</v>
      </c>
      <c r="L248" s="145"/>
      <c r="M248" s="167">
        <v>2.6530000000000001E-2</v>
      </c>
      <c r="N248" s="161"/>
      <c r="O248" s="167">
        <v>3.789E-2</v>
      </c>
      <c r="P248" s="161"/>
      <c r="Q248" s="146"/>
      <c r="R248" s="167">
        <v>7450.63</v>
      </c>
      <c r="S248" s="154">
        <f t="shared" si="28"/>
        <v>5.230805762656221E-3</v>
      </c>
      <c r="T248" s="155">
        <f t="shared" si="29"/>
        <v>5.2171726190777985E-3</v>
      </c>
      <c r="U248" s="167">
        <v>30403.96</v>
      </c>
      <c r="V248" s="154">
        <f t="shared" si="30"/>
        <v>1.0070150866221539E-2</v>
      </c>
      <c r="W248" s="155">
        <f t="shared" si="31"/>
        <v>1.0019784744380382E-2</v>
      </c>
    </row>
    <row r="249" spans="2:23">
      <c r="B249" s="153">
        <v>45294</v>
      </c>
      <c r="C249" s="137">
        <v>380.7</v>
      </c>
      <c r="D249" s="154">
        <f t="shared" si="24"/>
        <v>-2.9569207239357742E-2</v>
      </c>
      <c r="E249" s="155">
        <f t="shared" si="25"/>
        <v>-3.0015189827055321E-2</v>
      </c>
      <c r="F249" s="145"/>
      <c r="G249" s="145"/>
      <c r="H249" s="153">
        <v>45294</v>
      </c>
      <c r="I249" s="137">
        <v>53.14</v>
      </c>
      <c r="J249" s="154">
        <f t="shared" si="26"/>
        <v>-4.4931703810208501E-2</v>
      </c>
      <c r="K249" s="155">
        <f t="shared" si="27"/>
        <v>-4.5972426723574732E-2</v>
      </c>
      <c r="L249" s="145"/>
      <c r="M249" s="167">
        <v>2.5569999999999999E-2</v>
      </c>
      <c r="N249" s="161"/>
      <c r="O249" s="167">
        <v>3.7019999999999997E-2</v>
      </c>
      <c r="P249" s="161"/>
      <c r="Q249" s="146"/>
      <c r="R249" s="167">
        <v>7411.86</v>
      </c>
      <c r="S249" s="154">
        <f t="shared" si="28"/>
        <v>-1.5801648151738346E-2</v>
      </c>
      <c r="T249" s="155">
        <f t="shared" si="29"/>
        <v>-1.5927825162246976E-2</v>
      </c>
      <c r="U249" s="167">
        <v>30100.84</v>
      </c>
      <c r="V249" s="154">
        <f t="shared" si="30"/>
        <v>-1.3883542568738805E-2</v>
      </c>
      <c r="W249" s="155">
        <f t="shared" si="31"/>
        <v>-1.3980820369002932E-2</v>
      </c>
    </row>
    <row r="250" spans="2:23">
      <c r="B250" s="153">
        <v>45293</v>
      </c>
      <c r="C250" s="137">
        <v>392.3</v>
      </c>
      <c r="D250" s="154">
        <f t="shared" si="24"/>
        <v>-1.7284569138276473E-2</v>
      </c>
      <c r="E250" s="155">
        <f t="shared" si="25"/>
        <v>-1.7435691221801948E-2</v>
      </c>
      <c r="F250" s="145"/>
      <c r="G250" s="145"/>
      <c r="H250" s="153">
        <v>45293</v>
      </c>
      <c r="I250" s="137">
        <v>55.64</v>
      </c>
      <c r="J250" s="154">
        <f t="shared" si="26"/>
        <v>-1.0771992818672249E-3</v>
      </c>
      <c r="K250" s="155">
        <f t="shared" si="27"/>
        <v>-1.0777798779962574E-3</v>
      </c>
      <c r="L250" s="145"/>
      <c r="M250" s="167">
        <v>2.5950000000000001E-2</v>
      </c>
      <c r="N250" s="161"/>
      <c r="O250" s="167">
        <v>3.7139999999999999E-2</v>
      </c>
      <c r="P250" s="161"/>
      <c r="Q250" s="146"/>
      <c r="R250" s="167">
        <v>7530.86</v>
      </c>
      <c r="S250" s="154">
        <f t="shared" si="28"/>
        <v>-1.6332634247095967E-3</v>
      </c>
      <c r="T250" s="155">
        <f t="shared" si="29"/>
        <v>-1.6345986534684238E-3</v>
      </c>
      <c r="U250" s="167">
        <v>30524.63</v>
      </c>
      <c r="V250" s="154">
        <f t="shared" si="30"/>
        <v>5.7001899733852834E-3</v>
      </c>
      <c r="W250" s="155">
        <f t="shared" si="31"/>
        <v>5.6840053649540702E-3</v>
      </c>
    </row>
    <row r="251" spans="2:23">
      <c r="B251" s="153">
        <v>45289</v>
      </c>
      <c r="C251" s="137">
        <v>399.2</v>
      </c>
      <c r="D251" s="154">
        <f t="shared" si="24"/>
        <v>3.0150753768845018E-3</v>
      </c>
      <c r="E251" s="155">
        <f t="shared" si="25"/>
        <v>3.0105391528712842E-3</v>
      </c>
      <c r="F251" s="145"/>
      <c r="G251" s="145"/>
      <c r="H251" s="153">
        <v>45289</v>
      </c>
      <c r="I251" s="137">
        <v>55.7</v>
      </c>
      <c r="J251" s="154">
        <f t="shared" si="26"/>
        <v>2.5197984161267062E-3</v>
      </c>
      <c r="K251" s="155">
        <f t="shared" si="27"/>
        <v>2.5166290470953179E-3</v>
      </c>
      <c r="L251" s="145"/>
      <c r="M251" s="167">
        <v>2.5579999999999999E-2</v>
      </c>
      <c r="N251" s="161"/>
      <c r="O251" s="167">
        <v>3.712E-2</v>
      </c>
      <c r="P251" s="161"/>
      <c r="Q251" s="146"/>
      <c r="R251" s="167">
        <v>7543.18</v>
      </c>
      <c r="S251" s="154">
        <f>R251/R252-1</f>
        <v>1.0643436901141001E-3</v>
      </c>
      <c r="T251" s="155">
        <f t="shared" si="29"/>
        <v>1.0637776779541363E-3</v>
      </c>
      <c r="U251" s="167">
        <v>30351.62</v>
      </c>
      <c r="V251" s="154">
        <f t="shared" si="30"/>
        <v>6.7422390893590034E-4</v>
      </c>
      <c r="W251" s="155">
        <f t="shared" si="31"/>
        <v>6.739967221070024E-4</v>
      </c>
    </row>
    <row r="252" spans="2:23">
      <c r="B252" s="153">
        <v>45288</v>
      </c>
      <c r="C252" s="137">
        <v>398</v>
      </c>
      <c r="D252" s="154">
        <f t="shared" si="24"/>
        <v>-9.457441513190723E-3</v>
      </c>
      <c r="E252" s="155">
        <f t="shared" si="25"/>
        <v>-9.5024470963964158E-3</v>
      </c>
      <c r="F252" s="145"/>
      <c r="G252" s="145"/>
      <c r="H252" s="153">
        <v>45288</v>
      </c>
      <c r="I252" s="137">
        <v>55.56</v>
      </c>
      <c r="J252" s="154">
        <f t="shared" si="26"/>
        <v>-7.1479628305932685E-3</v>
      </c>
      <c r="K252" s="155">
        <f t="shared" si="27"/>
        <v>-7.1736319111373971E-3</v>
      </c>
      <c r="L252" s="145"/>
      <c r="M252" s="167">
        <v>2.4750000000000001E-2</v>
      </c>
      <c r="N252" s="161"/>
      <c r="O252" s="167">
        <v>3.603E-2</v>
      </c>
      <c r="P252" s="161"/>
      <c r="Q252" s="146"/>
      <c r="R252" s="167">
        <v>7535.16</v>
      </c>
      <c r="S252" s="154">
        <f t="shared" si="28"/>
        <v>-4.8416364889815044E-3</v>
      </c>
      <c r="T252" s="155">
        <f t="shared" si="29"/>
        <v>-4.853395180486832E-3</v>
      </c>
      <c r="U252" s="167">
        <v>30331.17</v>
      </c>
      <c r="V252" s="154">
        <f t="shared" si="30"/>
        <v>-2.9696093323441364E-3</v>
      </c>
      <c r="W252" s="155">
        <f t="shared" si="31"/>
        <v>-2.9740273708710606E-3</v>
      </c>
    </row>
    <row r="253" spans="2:23">
      <c r="B253" s="153">
        <v>45287</v>
      </c>
      <c r="C253" s="137">
        <v>401.8</v>
      </c>
      <c r="D253" s="154">
        <f t="shared" si="24"/>
        <v>1.0055304172951196E-2</v>
      </c>
      <c r="E253" s="155">
        <f t="shared" si="25"/>
        <v>1.000508596096218E-2</v>
      </c>
      <c r="F253" s="145"/>
      <c r="G253" s="145"/>
      <c r="H253" s="153">
        <v>45287</v>
      </c>
      <c r="I253" s="137">
        <v>55.96</v>
      </c>
      <c r="J253" s="154">
        <f t="shared" si="26"/>
        <v>-7.1428571428566734E-4</v>
      </c>
      <c r="K253" s="155">
        <f t="shared" si="27"/>
        <v>-7.1454093786876014E-4</v>
      </c>
      <c r="L253" s="145"/>
      <c r="M253" s="167">
        <v>2.4089999999999997E-2</v>
      </c>
      <c r="N253" s="161"/>
      <c r="O253" s="167">
        <v>3.4910000000000004E-2</v>
      </c>
      <c r="P253" s="161"/>
      <c r="Q253" s="146"/>
      <c r="R253" s="167">
        <v>7571.82</v>
      </c>
      <c r="S253" s="154">
        <f t="shared" si="28"/>
        <v>3.9636297335654547E-4</v>
      </c>
      <c r="T253" s="155">
        <f t="shared" si="29"/>
        <v>3.9628444230373726E-4</v>
      </c>
      <c r="U253" s="167">
        <v>30421.51</v>
      </c>
      <c r="V253" s="154">
        <f t="shared" si="30"/>
        <v>2.2475323103359202E-3</v>
      </c>
      <c r="W253" s="155">
        <f t="shared" si="31"/>
        <v>2.2450103876212198E-3</v>
      </c>
    </row>
    <row r="254" spans="2:23">
      <c r="B254" s="153">
        <v>45282</v>
      </c>
      <c r="C254" s="137">
        <v>397.8</v>
      </c>
      <c r="D254" s="154">
        <f t="shared" si="24"/>
        <v>-7.9800498753116456E-3</v>
      </c>
      <c r="E254" s="155">
        <f t="shared" si="25"/>
        <v>-8.0120608866972864E-3</v>
      </c>
      <c r="F254" s="145"/>
      <c r="G254" s="145"/>
      <c r="H254" s="153">
        <v>45282</v>
      </c>
      <c r="I254" s="137">
        <v>56</v>
      </c>
      <c r="J254" s="154">
        <f t="shared" si="26"/>
        <v>-4.6214006398862528E-3</v>
      </c>
      <c r="K254" s="155">
        <f t="shared" si="27"/>
        <v>-4.6321123265615676E-3</v>
      </c>
      <c r="L254" s="145"/>
      <c r="M254" s="167">
        <v>2.4760000000000001E-2</v>
      </c>
      <c r="N254" s="161"/>
      <c r="O254" s="167">
        <v>3.5479999999999998E-2</v>
      </c>
      <c r="P254" s="161"/>
      <c r="Q254" s="146"/>
      <c r="R254" s="167">
        <v>7568.82</v>
      </c>
      <c r="S254" s="154">
        <f t="shared" si="28"/>
        <v>-3.4075600285288221E-4</v>
      </c>
      <c r="T254" s="155">
        <f t="shared" si="29"/>
        <v>-3.4081407337191563E-4</v>
      </c>
      <c r="U254" s="167">
        <v>30353.29</v>
      </c>
      <c r="V254" s="154">
        <f t="shared" si="30"/>
        <v>2.6104684309378179E-3</v>
      </c>
      <c r="W254" s="155">
        <f t="shared" si="31"/>
        <v>2.6070670763566127E-3</v>
      </c>
    </row>
    <row r="255" spans="2:23">
      <c r="B255" s="153">
        <v>45281</v>
      </c>
      <c r="C255" s="137">
        <v>401</v>
      </c>
      <c r="D255" s="154">
        <f t="shared" si="24"/>
        <v>-1.932012717045728E-2</v>
      </c>
      <c r="E255" s="155">
        <f t="shared" si="25"/>
        <v>-1.9509200064027388E-2</v>
      </c>
      <c r="F255" s="145"/>
      <c r="G255" s="145"/>
      <c r="H255" s="153">
        <v>45281</v>
      </c>
      <c r="I255" s="137">
        <v>56.26</v>
      </c>
      <c r="J255" s="154">
        <f t="shared" si="26"/>
        <v>9.3290276282740336E-3</v>
      </c>
      <c r="K255" s="155">
        <f t="shared" si="27"/>
        <v>9.2857810079085452E-3</v>
      </c>
      <c r="L255" s="145"/>
      <c r="M255" s="167">
        <v>2.4660000000000001E-2</v>
      </c>
      <c r="N255" s="161"/>
      <c r="O255" s="167">
        <v>3.576E-2</v>
      </c>
      <c r="P255" s="161"/>
      <c r="Q255" s="146"/>
      <c r="R255" s="167">
        <v>7571.4</v>
      </c>
      <c r="S255" s="154">
        <f t="shared" si="28"/>
        <v>-1.5863534047259042E-3</v>
      </c>
      <c r="T255" s="155">
        <f t="shared" si="29"/>
        <v>-1.5876129955686431E-3</v>
      </c>
      <c r="U255" s="167">
        <v>30274.26</v>
      </c>
      <c r="V255" s="154">
        <f t="shared" si="30"/>
        <v>-2.8638516053872687E-3</v>
      </c>
      <c r="W255" s="155">
        <f t="shared" si="31"/>
        <v>-2.86796027468385E-3</v>
      </c>
    </row>
    <row r="256" spans="2:23">
      <c r="B256" s="153">
        <v>45280</v>
      </c>
      <c r="C256" s="137">
        <v>408.9</v>
      </c>
      <c r="D256" s="154">
        <f t="shared" si="24"/>
        <v>7.3909830007390376E-3</v>
      </c>
      <c r="E256" s="155">
        <f t="shared" si="25"/>
        <v>7.3638035257445143E-3</v>
      </c>
      <c r="F256" s="145"/>
      <c r="G256" s="145"/>
      <c r="H256" s="153">
        <v>45280</v>
      </c>
      <c r="I256" s="137">
        <v>55.74</v>
      </c>
      <c r="J256" s="154">
        <f t="shared" si="26"/>
        <v>1.0514865844815091E-2</v>
      </c>
      <c r="K256" s="155">
        <f t="shared" si="27"/>
        <v>1.0459969128701094E-2</v>
      </c>
      <c r="L256" s="145"/>
      <c r="M256" s="167">
        <v>2.479E-2</v>
      </c>
      <c r="N256" s="161"/>
      <c r="O256" s="167">
        <v>3.6110000000000003E-2</v>
      </c>
      <c r="P256" s="161"/>
      <c r="Q256" s="146"/>
      <c r="R256" s="167">
        <v>7583.43</v>
      </c>
      <c r="S256" s="154">
        <f t="shared" si="28"/>
        <v>1.1564860251338516E-3</v>
      </c>
      <c r="T256" s="155">
        <f t="shared" si="29"/>
        <v>1.1558178103084715E-3</v>
      </c>
      <c r="U256" s="167">
        <v>30361.21</v>
      </c>
      <c r="V256" s="154">
        <f t="shared" si="30"/>
        <v>-7.6407453283633409E-5</v>
      </c>
      <c r="W256" s="155">
        <f t="shared" si="31"/>
        <v>-7.6410372481792001E-5</v>
      </c>
    </row>
    <row r="257" spans="2:23">
      <c r="B257" s="153">
        <v>45279</v>
      </c>
      <c r="C257" s="137">
        <v>405.9</v>
      </c>
      <c r="D257" s="154">
        <f t="shared" si="24"/>
        <v>-4.6591466405101478E-3</v>
      </c>
      <c r="E257" s="155">
        <f t="shared" si="25"/>
        <v>-4.6700342955028487E-3</v>
      </c>
      <c r="F257" s="145"/>
      <c r="G257" s="145"/>
      <c r="H257" s="153">
        <v>45279</v>
      </c>
      <c r="I257" s="137">
        <v>55.16</v>
      </c>
      <c r="J257" s="154">
        <f t="shared" si="26"/>
        <v>9.5168374816982926E-3</v>
      </c>
      <c r="K257" s="155">
        <f t="shared" si="27"/>
        <v>9.4718376625663424E-3</v>
      </c>
      <c r="L257" s="145"/>
      <c r="M257" s="167">
        <v>2.5219999999999999E-2</v>
      </c>
      <c r="N257" s="161"/>
      <c r="O257" s="167">
        <v>3.6510000000000001E-2</v>
      </c>
      <c r="P257" s="161"/>
      <c r="Q257" s="146"/>
      <c r="R257" s="167">
        <v>7574.67</v>
      </c>
      <c r="S257" s="154">
        <f t="shared" si="28"/>
        <v>7.6761890165766289E-4</v>
      </c>
      <c r="T257" s="155">
        <f t="shared" si="29"/>
        <v>7.6732443295209909E-4</v>
      </c>
      <c r="U257" s="167">
        <v>30363.53</v>
      </c>
      <c r="V257" s="154">
        <f t="shared" si="30"/>
        <v>4.0511199688368915E-3</v>
      </c>
      <c r="W257" s="155">
        <f t="shared" si="31"/>
        <v>4.0429362769688658E-3</v>
      </c>
    </row>
    <row r="258" spans="2:23">
      <c r="B258" s="153">
        <v>45278</v>
      </c>
      <c r="C258" s="137">
        <v>407.8</v>
      </c>
      <c r="D258" s="154">
        <f t="shared" si="24"/>
        <v>-2.2999520843315691E-2</v>
      </c>
      <c r="E258" s="155">
        <f t="shared" si="25"/>
        <v>-2.3268136502745496E-2</v>
      </c>
      <c r="F258" s="145"/>
      <c r="G258" s="145"/>
      <c r="H258" s="153">
        <v>45278</v>
      </c>
      <c r="I258" s="137">
        <v>54.64</v>
      </c>
      <c r="J258" s="154">
        <f t="shared" si="26"/>
        <v>-2.2889842632331958E-2</v>
      </c>
      <c r="K258" s="155">
        <f t="shared" si="27"/>
        <v>-2.3155882663020249E-2</v>
      </c>
      <c r="L258" s="145"/>
      <c r="M258" s="167">
        <v>2.6080000000000002E-2</v>
      </c>
      <c r="N258" s="161"/>
      <c r="O258" s="167">
        <v>3.7670000000000002E-2</v>
      </c>
      <c r="P258" s="161"/>
      <c r="Q258" s="146"/>
      <c r="R258" s="167">
        <v>7568.86</v>
      </c>
      <c r="S258" s="154">
        <f t="shared" si="28"/>
        <v>-3.6922906813428025E-3</v>
      </c>
      <c r="T258" s="155">
        <f t="shared" si="29"/>
        <v>-3.6991240121954966E-3</v>
      </c>
      <c r="U258" s="167">
        <v>30241.02</v>
      </c>
      <c r="V258" s="154">
        <f t="shared" si="30"/>
        <v>-4.3744808452259587E-3</v>
      </c>
      <c r="W258" s="155">
        <f t="shared" si="31"/>
        <v>-4.3840768819032386E-3</v>
      </c>
    </row>
    <row r="259" spans="2:23">
      <c r="B259" s="153">
        <v>45275</v>
      </c>
      <c r="C259" s="137">
        <v>417.4</v>
      </c>
      <c r="D259" s="154">
        <f t="shared" si="24"/>
        <v>-2.1565869667135584E-2</v>
      </c>
      <c r="E259" s="155">
        <f t="shared" si="25"/>
        <v>-2.1801811394149915E-2</v>
      </c>
      <c r="F259" s="145"/>
      <c r="G259" s="145"/>
      <c r="H259" s="153">
        <v>45275</v>
      </c>
      <c r="I259" s="137">
        <v>55.92</v>
      </c>
      <c r="J259" s="154">
        <f t="shared" si="26"/>
        <v>-9.5642933049946421E-3</v>
      </c>
      <c r="K259" s="155">
        <f t="shared" si="27"/>
        <v>-9.6103248997884052E-3</v>
      </c>
      <c r="L259" s="145"/>
      <c r="M259" s="167">
        <v>2.5489999999999999E-2</v>
      </c>
      <c r="N259" s="161"/>
      <c r="O259" s="167">
        <v>3.7269999999999998E-2</v>
      </c>
      <c r="P259" s="161"/>
      <c r="Q259" s="146"/>
      <c r="R259" s="167">
        <v>7596.91</v>
      </c>
      <c r="S259" s="154">
        <f t="shared" si="28"/>
        <v>2.7798860853895935E-3</v>
      </c>
      <c r="T259" s="155">
        <f t="shared" si="29"/>
        <v>2.7760293479395784E-3</v>
      </c>
      <c r="U259" s="167">
        <v>30373.89</v>
      </c>
      <c r="V259" s="154">
        <f t="shared" si="30"/>
        <v>4.8848679768065395E-4</v>
      </c>
      <c r="W259" s="155">
        <f t="shared" si="31"/>
        <v>4.8836752684480484E-4</v>
      </c>
    </row>
    <row r="260" spans="2:23">
      <c r="B260" s="153">
        <v>45274</v>
      </c>
      <c r="C260" s="137">
        <v>426.6</v>
      </c>
      <c r="D260" s="154">
        <f t="shared" si="24"/>
        <v>4.3542074363992267E-2</v>
      </c>
      <c r="E260" s="155">
        <f t="shared" si="25"/>
        <v>4.2620767147755603E-2</v>
      </c>
      <c r="F260" s="145"/>
      <c r="G260" s="145"/>
      <c r="H260" s="153">
        <v>45274</v>
      </c>
      <c r="I260" s="137">
        <v>56.46</v>
      </c>
      <c r="J260" s="154">
        <f t="shared" si="26"/>
        <v>4.478164322723921E-2</v>
      </c>
      <c r="K260" s="155">
        <f t="shared" si="27"/>
        <v>4.3807909733345279E-2</v>
      </c>
      <c r="L260" s="145"/>
      <c r="M260" s="167">
        <v>2.64E-2</v>
      </c>
      <c r="N260" s="161"/>
      <c r="O260" s="167">
        <v>3.8120000000000001E-2</v>
      </c>
      <c r="P260" s="161"/>
      <c r="Q260" s="146"/>
      <c r="R260" s="167">
        <v>7575.85</v>
      </c>
      <c r="S260" s="154">
        <f t="shared" si="28"/>
        <v>5.9259987093724931E-3</v>
      </c>
      <c r="T260" s="155">
        <f t="shared" si="29"/>
        <v>5.9085090408417902E-3</v>
      </c>
      <c r="U260" s="167">
        <v>30359.06</v>
      </c>
      <c r="V260" s="154">
        <f t="shared" si="30"/>
        <v>2.0917166765306305E-3</v>
      </c>
      <c r="W260" s="155">
        <f t="shared" si="31"/>
        <v>2.0895320830398635E-3</v>
      </c>
    </row>
    <row r="261" spans="2:23">
      <c r="B261" s="153">
        <v>45273</v>
      </c>
      <c r="C261" s="137">
        <v>408.8</v>
      </c>
      <c r="D261" s="154">
        <f t="shared" si="24"/>
        <v>-5.5947458039407039E-3</v>
      </c>
      <c r="E261" s="155">
        <f t="shared" si="25"/>
        <v>-5.6104550143381057E-3</v>
      </c>
      <c r="F261" s="145"/>
      <c r="G261" s="145"/>
      <c r="H261" s="153">
        <v>45273</v>
      </c>
      <c r="I261" s="137">
        <v>54.04</v>
      </c>
      <c r="J261" s="154">
        <f t="shared" si="26"/>
        <v>-1.0256410256410331E-2</v>
      </c>
      <c r="K261" s="155">
        <f t="shared" si="27"/>
        <v>-1.0309369658861325E-2</v>
      </c>
      <c r="L261" s="145"/>
      <c r="M261" s="167">
        <v>2.7140000000000001E-2</v>
      </c>
      <c r="N261" s="161"/>
      <c r="O261" s="167">
        <v>3.9369999999999995E-2</v>
      </c>
      <c r="P261" s="161"/>
      <c r="Q261" s="146"/>
      <c r="R261" s="167">
        <v>7531.22</v>
      </c>
      <c r="S261" s="154">
        <f t="shared" si="28"/>
        <v>-1.6345089513557509E-3</v>
      </c>
      <c r="T261" s="155">
        <f t="shared" si="29"/>
        <v>-1.6358462184938418E-3</v>
      </c>
      <c r="U261" s="167">
        <v>30295.69</v>
      </c>
      <c r="V261" s="154">
        <f t="shared" si="30"/>
        <v>-1.5312032931088515E-3</v>
      </c>
      <c r="W261" s="155">
        <f t="shared" si="31"/>
        <v>-1.5323767829252236E-3</v>
      </c>
    </row>
    <row r="262" spans="2:23">
      <c r="B262" s="153">
        <v>45272</v>
      </c>
      <c r="C262" s="137">
        <v>411.1</v>
      </c>
      <c r="D262" s="154">
        <f t="shared" si="24"/>
        <v>1.7056530214425436E-3</v>
      </c>
      <c r="E262" s="155">
        <f t="shared" si="25"/>
        <v>1.7042000472729968E-3</v>
      </c>
      <c r="F262" s="145"/>
      <c r="G262" s="145"/>
      <c r="H262" s="153">
        <v>45272</v>
      </c>
      <c r="I262" s="137">
        <v>54.6</v>
      </c>
      <c r="J262" s="154">
        <f t="shared" si="26"/>
        <v>5.5248618784531356E-3</v>
      </c>
      <c r="K262" s="155">
        <f t="shared" si="27"/>
        <v>5.5096558109696998E-3</v>
      </c>
      <c r="L262" s="145"/>
      <c r="M262" s="167">
        <v>2.7709999999999999E-2</v>
      </c>
      <c r="N262" s="161"/>
      <c r="O262" s="167">
        <v>4.0099999999999997E-2</v>
      </c>
      <c r="P262" s="161"/>
      <c r="Q262" s="146"/>
      <c r="R262" s="167">
        <v>7543.55</v>
      </c>
      <c r="S262" s="154">
        <f t="shared" si="28"/>
        <v>-1.0567394951750408E-3</v>
      </c>
      <c r="T262" s="155">
        <f t="shared" si="29"/>
        <v>-1.0572982380204772E-3</v>
      </c>
      <c r="U262" s="167">
        <v>30342.15</v>
      </c>
      <c r="V262" s="154">
        <f t="shared" si="30"/>
        <v>-2.7748764402703019E-3</v>
      </c>
      <c r="W262" s="155">
        <f t="shared" si="31"/>
        <v>-2.7787335468816123E-3</v>
      </c>
    </row>
    <row r="263" spans="2:23">
      <c r="B263" s="153">
        <v>45271</v>
      </c>
      <c r="C263" s="137">
        <v>410.4</v>
      </c>
      <c r="D263" s="154">
        <f t="shared" si="24"/>
        <v>-9.6525096525096332E-3</v>
      </c>
      <c r="E263" s="155">
        <f t="shared" si="25"/>
        <v>-9.6993970887135055E-3</v>
      </c>
      <c r="F263" s="145"/>
      <c r="G263" s="145"/>
      <c r="H263" s="153">
        <v>45271</v>
      </c>
      <c r="I263" s="137">
        <v>54.3</v>
      </c>
      <c r="J263" s="154">
        <f t="shared" si="26"/>
        <v>1.1926947446887715E-2</v>
      </c>
      <c r="K263" s="155">
        <f t="shared" si="27"/>
        <v>1.1856381942411577E-2</v>
      </c>
      <c r="L263" s="145"/>
      <c r="M263" s="167">
        <v>2.8229999999999998E-2</v>
      </c>
      <c r="N263" s="161"/>
      <c r="O263" s="167">
        <v>4.0570000000000002E-2</v>
      </c>
      <c r="P263" s="161"/>
      <c r="Q263" s="146"/>
      <c r="R263" s="167">
        <v>7551.53</v>
      </c>
      <c r="S263" s="154">
        <f t="shared" si="28"/>
        <v>3.3189176980157331E-3</v>
      </c>
      <c r="T263" s="155">
        <f t="shared" si="29"/>
        <v>3.3134222466162013E-3</v>
      </c>
      <c r="U263" s="167">
        <v>30426.58</v>
      </c>
      <c r="V263" s="154">
        <f t="shared" si="30"/>
        <v>7.4595693315671063E-4</v>
      </c>
      <c r="W263" s="155">
        <f t="shared" si="31"/>
        <v>7.4567884556929758E-4</v>
      </c>
    </row>
    <row r="264" spans="2:23">
      <c r="B264" s="153">
        <v>45268</v>
      </c>
      <c r="C264" s="137">
        <v>414.4</v>
      </c>
      <c r="D264" s="154">
        <f t="shared" si="24"/>
        <v>2.7522935779816349E-2</v>
      </c>
      <c r="E264" s="155">
        <f t="shared" si="25"/>
        <v>2.7150989065950683E-2</v>
      </c>
      <c r="F264" s="145"/>
      <c r="G264" s="145"/>
      <c r="H264" s="153">
        <v>45268</v>
      </c>
      <c r="I264" s="137">
        <v>53.66</v>
      </c>
      <c r="J264" s="154">
        <f t="shared" si="26"/>
        <v>2.4436807941962568E-2</v>
      </c>
      <c r="K264" s="155">
        <f t="shared" si="27"/>
        <v>2.4143005917912231E-2</v>
      </c>
      <c r="L264" s="145"/>
      <c r="M264" s="167">
        <v>2.827E-2</v>
      </c>
      <c r="N264" s="161"/>
      <c r="O264" s="167">
        <v>4.0549999999999996E-2</v>
      </c>
      <c r="P264" s="161"/>
      <c r="Q264" s="146"/>
      <c r="R264" s="167">
        <v>7526.55</v>
      </c>
      <c r="S264" s="154">
        <f t="shared" si="28"/>
        <v>1.3196437513798065E-2</v>
      </c>
      <c r="T264" s="155">
        <f t="shared" si="29"/>
        <v>1.3110123065176893E-2</v>
      </c>
      <c r="U264" s="167">
        <v>30403.9</v>
      </c>
      <c r="V264" s="154">
        <f t="shared" si="30"/>
        <v>9.3663154588856656E-3</v>
      </c>
      <c r="W264" s="155">
        <f t="shared" si="31"/>
        <v>9.3227235121289675E-3</v>
      </c>
    </row>
    <row r="265" spans="2:23">
      <c r="B265" s="153">
        <v>45267</v>
      </c>
      <c r="C265" s="137">
        <v>403.3</v>
      </c>
      <c r="D265" s="154">
        <f t="shared" si="24"/>
        <v>-1.2382367508667613E-3</v>
      </c>
      <c r="E265" s="155">
        <f t="shared" si="25"/>
        <v>-1.2390039994146563E-3</v>
      </c>
      <c r="F265" s="145"/>
      <c r="G265" s="145"/>
      <c r="H265" s="153">
        <v>45267</v>
      </c>
      <c r="I265" s="137">
        <v>52.38</v>
      </c>
      <c r="J265" s="154">
        <f t="shared" si="26"/>
        <v>8.4713130535234438E-3</v>
      </c>
      <c r="K265" s="155">
        <f t="shared" si="27"/>
        <v>8.4356328449635976E-3</v>
      </c>
      <c r="L265" s="145"/>
      <c r="M265" s="167">
        <v>2.7280000000000002E-2</v>
      </c>
      <c r="N265" s="161"/>
      <c r="O265" s="167">
        <v>3.9510000000000003E-2</v>
      </c>
      <c r="P265" s="161"/>
      <c r="Q265" s="146"/>
      <c r="R265" s="167">
        <v>7428.52</v>
      </c>
      <c r="S265" s="154">
        <f t="shared" si="28"/>
        <v>-1.0045737016859402E-3</v>
      </c>
      <c r="T265" s="155">
        <f t="shared" si="29"/>
        <v>-1.0050786240297952E-3</v>
      </c>
      <c r="U265" s="167">
        <v>30121.77</v>
      </c>
      <c r="V265" s="154">
        <f t="shared" si="30"/>
        <v>-6.7439835205691523E-3</v>
      </c>
      <c r="W265" s="155">
        <f t="shared" si="31"/>
        <v>-6.7668269391187256E-3</v>
      </c>
    </row>
    <row r="266" spans="2:23">
      <c r="B266" s="153">
        <v>45266</v>
      </c>
      <c r="C266" s="137">
        <v>403.8</v>
      </c>
      <c r="D266" s="154">
        <f t="shared" si="24"/>
        <v>1.3554216867470048E-2</v>
      </c>
      <c r="E266" s="155">
        <f t="shared" si="25"/>
        <v>1.346318016829412E-2</v>
      </c>
      <c r="F266" s="145"/>
      <c r="G266" s="145"/>
      <c r="H266" s="153">
        <v>45266</v>
      </c>
      <c r="I266" s="137">
        <v>51.94</v>
      </c>
      <c r="J266" s="154">
        <f t="shared" si="26"/>
        <v>8.5436893203882924E-3</v>
      </c>
      <c r="K266" s="155">
        <f t="shared" si="27"/>
        <v>8.5073985649118684E-3</v>
      </c>
      <c r="L266" s="145"/>
      <c r="M266" s="167">
        <v>2.7459999999999998E-2</v>
      </c>
      <c r="N266" s="161"/>
      <c r="O266" s="167">
        <v>3.9550000000000002E-2</v>
      </c>
      <c r="P266" s="161"/>
      <c r="Q266" s="146"/>
      <c r="R266" s="167">
        <v>7435.99</v>
      </c>
      <c r="S266" s="154">
        <f t="shared" si="28"/>
        <v>6.6332836513924853E-3</v>
      </c>
      <c r="T266" s="155">
        <f t="shared" si="29"/>
        <v>6.6113802330966037E-3</v>
      </c>
      <c r="U266" s="167">
        <v>30326.29</v>
      </c>
      <c r="V266" s="154">
        <f t="shared" si="30"/>
        <v>8.091313065770267E-3</v>
      </c>
      <c r="W266" s="155">
        <f t="shared" si="31"/>
        <v>8.0587539051983435E-3</v>
      </c>
    </row>
    <row r="267" spans="2:23">
      <c r="B267" s="153">
        <v>45265</v>
      </c>
      <c r="C267" s="137">
        <v>398.4</v>
      </c>
      <c r="D267" s="154">
        <f t="shared" ref="D267:D330" si="32">C267/C268-1</f>
        <v>-3.0030030030031574E-3</v>
      </c>
      <c r="E267" s="155">
        <f t="shared" ref="E267:E330" si="33">LN(1+D267)</f>
        <v>-3.0075210639554399E-3</v>
      </c>
      <c r="F267" s="145"/>
      <c r="G267" s="145"/>
      <c r="H267" s="153">
        <v>45265</v>
      </c>
      <c r="I267" s="137">
        <v>51.5</v>
      </c>
      <c r="J267" s="154">
        <f t="shared" ref="J267:J330" si="34">I267/I268-1</f>
        <v>9.0125391849529279E-3</v>
      </c>
      <c r="K267" s="155">
        <f t="shared" ref="K267:K330" si="35">LN(1+J267)</f>
        <v>8.9721686331559712E-3</v>
      </c>
      <c r="L267" s="145"/>
      <c r="M267" s="167">
        <v>2.7999999999999997E-2</v>
      </c>
      <c r="N267" s="161"/>
      <c r="O267" s="167">
        <v>3.9910000000000001E-2</v>
      </c>
      <c r="P267" s="161"/>
      <c r="Q267" s="146"/>
      <c r="R267" s="167">
        <v>7386.99</v>
      </c>
      <c r="S267" s="154">
        <f t="shared" ref="S267:S330" si="36">R267/R268-1</f>
        <v>7.4189338282926176E-3</v>
      </c>
      <c r="T267" s="155">
        <f t="shared" ref="T267:T330" si="37">LN(1+S267)</f>
        <v>7.3915488999576444E-3</v>
      </c>
      <c r="U267" s="167">
        <v>30082.880000000001</v>
      </c>
      <c r="V267" s="154">
        <f t="shared" ref="V267:V330" si="38">U267/U268-1</f>
        <v>5.6424915482971016E-3</v>
      </c>
      <c r="W267" s="155">
        <f t="shared" ref="W267:W330" si="39">LN(1+V267)</f>
        <v>5.6266323219275509E-3</v>
      </c>
    </row>
    <row r="268" spans="2:23">
      <c r="B268" s="153">
        <v>45264</v>
      </c>
      <c r="C268" s="137">
        <v>399.6</v>
      </c>
      <c r="D268" s="154">
        <f t="shared" si="32"/>
        <v>1.2671059300557452E-2</v>
      </c>
      <c r="E268" s="155">
        <f t="shared" si="33"/>
        <v>1.2591453185883408E-2</v>
      </c>
      <c r="F268" s="145"/>
      <c r="G268" s="145"/>
      <c r="H268" s="153">
        <v>45264</v>
      </c>
      <c r="I268" s="137">
        <v>51.04</v>
      </c>
      <c r="J268" s="154">
        <f t="shared" si="34"/>
        <v>7.1033938437252697E-3</v>
      </c>
      <c r="K268" s="155">
        <f t="shared" si="35"/>
        <v>7.0782835835960728E-3</v>
      </c>
      <c r="L268" s="145"/>
      <c r="M268" s="167">
        <v>2.9229999999999999E-2</v>
      </c>
      <c r="N268" s="161"/>
      <c r="O268" s="167">
        <v>4.1149999999999999E-2</v>
      </c>
      <c r="P268" s="161"/>
      <c r="Q268" s="146"/>
      <c r="R268" s="167">
        <v>7332.59</v>
      </c>
      <c r="S268" s="154">
        <f t="shared" si="36"/>
        <v>-1.8458648407668754E-3</v>
      </c>
      <c r="T268" s="155">
        <f t="shared" si="37"/>
        <v>-1.8475705485993341E-3</v>
      </c>
      <c r="U268" s="167">
        <v>29914.09</v>
      </c>
      <c r="V268" s="154">
        <f t="shared" si="38"/>
        <v>-4.7981101593974618E-4</v>
      </c>
      <c r="W268" s="155">
        <f t="shared" si="39"/>
        <v>-4.799261620789852E-4</v>
      </c>
    </row>
    <row r="269" spans="2:23">
      <c r="B269" s="153">
        <v>45261</v>
      </c>
      <c r="C269" s="137">
        <v>394.6</v>
      </c>
      <c r="D269" s="154">
        <f t="shared" si="32"/>
        <v>3.0503304524658326E-3</v>
      </c>
      <c r="E269" s="155">
        <f t="shared" si="33"/>
        <v>3.0456876335564244E-3</v>
      </c>
      <c r="F269" s="145"/>
      <c r="G269" s="145"/>
      <c r="H269" s="153">
        <v>45261</v>
      </c>
      <c r="I269" s="137">
        <v>50.68</v>
      </c>
      <c r="J269" s="154">
        <f t="shared" si="34"/>
        <v>-3.9308176100629755E-3</v>
      </c>
      <c r="K269" s="155">
        <f t="shared" si="35"/>
        <v>-3.938563578928485E-3</v>
      </c>
      <c r="L269" s="145"/>
      <c r="M269" s="167">
        <v>2.9289999999999997E-2</v>
      </c>
      <c r="N269" s="161"/>
      <c r="O269" s="167">
        <v>4.1050000000000003E-2</v>
      </c>
      <c r="P269" s="161"/>
      <c r="Q269" s="146"/>
      <c r="R269" s="167">
        <v>7346.15</v>
      </c>
      <c r="S269" s="154">
        <f t="shared" si="36"/>
        <v>4.8394355177361348E-3</v>
      </c>
      <c r="T269" s="155">
        <f t="shared" si="37"/>
        <v>4.8277630931535739E-3</v>
      </c>
      <c r="U269" s="167">
        <v>29928.45</v>
      </c>
      <c r="V269" s="154">
        <f t="shared" si="38"/>
        <v>6.4252466088134952E-3</v>
      </c>
      <c r="W269" s="155">
        <f t="shared" si="39"/>
        <v>6.4046927074311606E-3</v>
      </c>
    </row>
    <row r="270" spans="2:23">
      <c r="B270" s="153">
        <v>45260</v>
      </c>
      <c r="C270" s="137">
        <v>393.4</v>
      </c>
      <c r="D270" s="154">
        <f t="shared" si="32"/>
        <v>-2.3821339950372278E-2</v>
      </c>
      <c r="E270" s="155">
        <f t="shared" si="33"/>
        <v>-2.4109655991724356E-2</v>
      </c>
      <c r="F270" s="145"/>
      <c r="G270" s="145"/>
      <c r="H270" s="153">
        <v>45260</v>
      </c>
      <c r="I270" s="137">
        <v>50.88</v>
      </c>
      <c r="J270" s="154">
        <f t="shared" si="34"/>
        <v>-2.7440219521756015E-3</v>
      </c>
      <c r="K270" s="155">
        <f t="shared" si="35"/>
        <v>-2.7477936817986159E-3</v>
      </c>
      <c r="L270" s="145"/>
      <c r="M270" s="167">
        <v>3.0270000000000002E-2</v>
      </c>
      <c r="N270" s="161"/>
      <c r="O270" s="167">
        <v>4.2290000000000001E-2</v>
      </c>
      <c r="P270" s="161"/>
      <c r="Q270" s="146"/>
      <c r="R270" s="167">
        <v>7310.77</v>
      </c>
      <c r="S270" s="154">
        <f t="shared" si="36"/>
        <v>5.9345262010777056E-3</v>
      </c>
      <c r="T270" s="155">
        <f t="shared" si="37"/>
        <v>5.9169862604101231E-3</v>
      </c>
      <c r="U270" s="167">
        <v>29737.38</v>
      </c>
      <c r="V270" s="154">
        <f t="shared" si="38"/>
        <v>1.6481156813508147E-3</v>
      </c>
      <c r="W270" s="155">
        <f t="shared" si="39"/>
        <v>1.6467590291099335E-3</v>
      </c>
    </row>
    <row r="271" spans="2:23">
      <c r="B271" s="153">
        <v>45259</v>
      </c>
      <c r="C271" s="137">
        <v>403</v>
      </c>
      <c r="D271" s="154">
        <f t="shared" si="32"/>
        <v>2.3102310231023271E-2</v>
      </c>
      <c r="E271" s="155">
        <f t="shared" si="33"/>
        <v>2.2839491969822951E-2</v>
      </c>
      <c r="F271" s="145"/>
      <c r="G271" s="145"/>
      <c r="H271" s="153">
        <v>45259</v>
      </c>
      <c r="I271" s="137">
        <v>51.02</v>
      </c>
      <c r="J271" s="154">
        <f t="shared" si="34"/>
        <v>5.9148264984227872E-3</v>
      </c>
      <c r="K271" s="155">
        <f t="shared" si="35"/>
        <v>5.8974025846949265E-3</v>
      </c>
      <c r="L271" s="145"/>
      <c r="M271" s="167">
        <v>2.9919999999999999E-2</v>
      </c>
      <c r="N271" s="161"/>
      <c r="O271" s="167">
        <v>4.1820000000000003E-2</v>
      </c>
      <c r="P271" s="161"/>
      <c r="Q271" s="146"/>
      <c r="R271" s="167">
        <v>7267.64</v>
      </c>
      <c r="S271" s="154">
        <f t="shared" si="36"/>
        <v>2.4151291080298787E-3</v>
      </c>
      <c r="T271" s="155">
        <f t="shared" si="37"/>
        <v>2.4122173709306741E-3</v>
      </c>
      <c r="U271" s="167">
        <v>29688.45</v>
      </c>
      <c r="V271" s="154">
        <f t="shared" si="38"/>
        <v>1.0610775736177747E-2</v>
      </c>
      <c r="W271" s="155">
        <f t="shared" si="39"/>
        <v>1.0554876530261369E-2</v>
      </c>
    </row>
    <row r="272" spans="2:23">
      <c r="B272" s="153">
        <v>45258</v>
      </c>
      <c r="C272" s="137">
        <v>393.9</v>
      </c>
      <c r="D272" s="154">
        <f t="shared" si="32"/>
        <v>-3.3611383709519216E-2</v>
      </c>
      <c r="E272" s="155">
        <f t="shared" si="33"/>
        <v>-3.4189231371709636E-2</v>
      </c>
      <c r="F272" s="145"/>
      <c r="G272" s="145"/>
      <c r="H272" s="153">
        <v>45258</v>
      </c>
      <c r="I272" s="137">
        <v>50.72</v>
      </c>
      <c r="J272" s="154">
        <f t="shared" si="34"/>
        <v>-1.1306042884990264E-2</v>
      </c>
      <c r="K272" s="155">
        <f t="shared" si="35"/>
        <v>-1.1370442047753377E-2</v>
      </c>
      <c r="L272" s="145"/>
      <c r="M272" s="167">
        <v>3.0630000000000001E-2</v>
      </c>
      <c r="N272" s="161"/>
      <c r="O272" s="167">
        <v>4.2569999999999997E-2</v>
      </c>
      <c r="P272" s="161"/>
      <c r="Q272" s="146"/>
      <c r="R272" s="167">
        <v>7250.13</v>
      </c>
      <c r="S272" s="154">
        <f t="shared" si="36"/>
        <v>-2.1141037975415111E-3</v>
      </c>
      <c r="T272" s="155">
        <f t="shared" si="37"/>
        <v>-2.1163416695937323E-3</v>
      </c>
      <c r="U272" s="167">
        <v>29376.74</v>
      </c>
      <c r="V272" s="154">
        <f t="shared" si="38"/>
        <v>1.1740733255651836E-3</v>
      </c>
      <c r="W272" s="155">
        <f t="shared" si="39"/>
        <v>1.1733846404701081E-3</v>
      </c>
    </row>
    <row r="273" spans="2:23">
      <c r="B273" s="153">
        <v>45257</v>
      </c>
      <c r="C273" s="137">
        <v>407.6</v>
      </c>
      <c r="D273" s="154">
        <f t="shared" si="32"/>
        <v>3.6936715094804118E-3</v>
      </c>
      <c r="E273" s="155">
        <f t="shared" si="33"/>
        <v>3.6868666563176305E-3</v>
      </c>
      <c r="F273" s="145"/>
      <c r="G273" s="145"/>
      <c r="H273" s="153">
        <v>45257</v>
      </c>
      <c r="I273" s="137">
        <v>51.3</v>
      </c>
      <c r="J273" s="154">
        <f t="shared" si="34"/>
        <v>-5.0426687354538924E-3</v>
      </c>
      <c r="K273" s="155">
        <f t="shared" si="35"/>
        <v>-5.0554258942628405E-3</v>
      </c>
      <c r="L273" s="145"/>
      <c r="M273" s="167">
        <v>3.1130000000000001E-2</v>
      </c>
      <c r="N273" s="161"/>
      <c r="O273" s="167">
        <v>4.4020000000000004E-2</v>
      </c>
      <c r="P273" s="161"/>
      <c r="Q273" s="146"/>
      <c r="R273" s="167">
        <v>7265.49</v>
      </c>
      <c r="S273" s="154">
        <f t="shared" si="36"/>
        <v>-3.7447893813076227E-3</v>
      </c>
      <c r="T273" s="155">
        <f t="shared" si="37"/>
        <v>-3.7518186593272608E-3</v>
      </c>
      <c r="U273" s="167">
        <v>29342.29</v>
      </c>
      <c r="V273" s="154">
        <f t="shared" si="38"/>
        <v>-3.058204761435479E-3</v>
      </c>
      <c r="W273" s="155">
        <f t="shared" si="39"/>
        <v>-3.0628906256103725E-3</v>
      </c>
    </row>
    <row r="274" spans="2:23">
      <c r="B274" s="153">
        <v>45254</v>
      </c>
      <c r="C274" s="137">
        <v>406.1</v>
      </c>
      <c r="D274" s="154">
        <f t="shared" si="32"/>
        <v>-9.8400984009838766E-4</v>
      </c>
      <c r="E274" s="155">
        <f t="shared" si="33"/>
        <v>-9.8449429561316268E-4</v>
      </c>
      <c r="F274" s="145"/>
      <c r="G274" s="145"/>
      <c r="H274" s="153">
        <v>45254</v>
      </c>
      <c r="I274" s="137">
        <v>51.56</v>
      </c>
      <c r="J274" s="154">
        <f t="shared" si="34"/>
        <v>-1.0364683301343547E-2</v>
      </c>
      <c r="K274" s="155">
        <f t="shared" si="35"/>
        <v>-1.0418770688334572E-2</v>
      </c>
      <c r="L274" s="145"/>
      <c r="M274" s="167">
        <v>3.2010000000000004E-2</v>
      </c>
      <c r="N274" s="161"/>
      <c r="O274" s="167">
        <v>4.4020000000000004E-2</v>
      </c>
      <c r="P274" s="161"/>
      <c r="Q274" s="146"/>
      <c r="R274" s="167">
        <v>7292.8</v>
      </c>
      <c r="S274" s="154">
        <f t="shared" si="36"/>
        <v>2.0431633720028319E-3</v>
      </c>
      <c r="T274" s="155">
        <f t="shared" si="37"/>
        <v>2.0410789524440602E-3</v>
      </c>
      <c r="U274" s="167">
        <v>29432.3</v>
      </c>
      <c r="V274" s="154">
        <f t="shared" si="38"/>
        <v>6.7243107829431104E-3</v>
      </c>
      <c r="W274" s="155">
        <f t="shared" si="39"/>
        <v>6.7018034464038471E-3</v>
      </c>
    </row>
    <row r="275" spans="2:23">
      <c r="B275" s="153">
        <v>45253</v>
      </c>
      <c r="C275" s="137">
        <v>406.5</v>
      </c>
      <c r="D275" s="154">
        <f t="shared" si="32"/>
        <v>8.4346316050607495E-3</v>
      </c>
      <c r="E275" s="155">
        <f t="shared" si="33"/>
        <v>8.3992588647451519E-3</v>
      </c>
      <c r="F275" s="145"/>
      <c r="G275" s="145"/>
      <c r="H275" s="153">
        <v>45253</v>
      </c>
      <c r="I275" s="137">
        <v>52.1</v>
      </c>
      <c r="J275" s="154">
        <f t="shared" si="34"/>
        <v>5.791505791505891E-3</v>
      </c>
      <c r="K275" s="155">
        <f t="shared" si="35"/>
        <v>5.7747994938839578E-3</v>
      </c>
      <c r="L275" s="145"/>
      <c r="M275" s="167">
        <v>3.184E-2</v>
      </c>
      <c r="N275" s="161"/>
      <c r="O275" s="167">
        <v>4.394E-2</v>
      </c>
      <c r="P275" s="161"/>
      <c r="Q275" s="146"/>
      <c r="R275" s="167">
        <v>7277.93</v>
      </c>
      <c r="S275" s="154">
        <f t="shared" si="36"/>
        <v>2.3689078095454619E-3</v>
      </c>
      <c r="T275" s="155">
        <f t="shared" si="37"/>
        <v>2.3661063708015299E-3</v>
      </c>
      <c r="U275" s="167">
        <v>29235.71</v>
      </c>
      <c r="V275" s="154">
        <f t="shared" si="38"/>
        <v>2.7714028271739188E-3</v>
      </c>
      <c r="W275" s="155">
        <f t="shared" si="39"/>
        <v>2.7675695710566595E-3</v>
      </c>
    </row>
    <row r="276" spans="2:23">
      <c r="B276" s="153">
        <v>45252</v>
      </c>
      <c r="C276" s="137">
        <v>403.1</v>
      </c>
      <c r="D276" s="154">
        <f t="shared" si="32"/>
        <v>1.1289513296537823E-2</v>
      </c>
      <c r="E276" s="155">
        <f t="shared" si="33"/>
        <v>1.1226262344425697E-2</v>
      </c>
      <c r="F276" s="145"/>
      <c r="G276" s="145"/>
      <c r="H276" s="153">
        <v>45252</v>
      </c>
      <c r="I276" s="137">
        <v>51.8</v>
      </c>
      <c r="J276" s="154">
        <f t="shared" si="34"/>
        <v>1.6483516483516425E-2</v>
      </c>
      <c r="K276" s="155">
        <f t="shared" si="35"/>
        <v>1.6349138001529411E-2</v>
      </c>
      <c r="L276" s="145"/>
      <c r="M276" s="167">
        <v>3.1259999999999996E-2</v>
      </c>
      <c r="N276" s="161"/>
      <c r="O276" s="167">
        <v>4.3220000000000001E-2</v>
      </c>
      <c r="P276" s="161"/>
      <c r="Q276" s="146"/>
      <c r="R276" s="167">
        <v>7260.73</v>
      </c>
      <c r="S276" s="154">
        <f t="shared" si="36"/>
        <v>4.3267468479621929E-3</v>
      </c>
      <c r="T276" s="155">
        <f t="shared" si="37"/>
        <v>4.3174133914698175E-3</v>
      </c>
      <c r="U276" s="167">
        <v>29154.91</v>
      </c>
      <c r="V276" s="154">
        <f t="shared" si="38"/>
        <v>5.1108926499843221E-5</v>
      </c>
      <c r="W276" s="155">
        <f t="shared" si="39"/>
        <v>5.1107620483158455E-5</v>
      </c>
    </row>
    <row r="277" spans="2:23">
      <c r="B277" s="153">
        <v>45251</v>
      </c>
      <c r="C277" s="137">
        <v>398.6</v>
      </c>
      <c r="D277" s="154">
        <f t="shared" si="32"/>
        <v>-1.2388503468780954E-2</v>
      </c>
      <c r="E277" s="155">
        <f t="shared" si="33"/>
        <v>-1.2465880700759529E-2</v>
      </c>
      <c r="F277" s="145"/>
      <c r="G277" s="145"/>
      <c r="H277" s="153">
        <v>45251</v>
      </c>
      <c r="I277" s="137">
        <v>50.96</v>
      </c>
      <c r="J277" s="154">
        <f t="shared" si="34"/>
        <v>-1.2785741960480324E-2</v>
      </c>
      <c r="K277" s="155">
        <f t="shared" si="35"/>
        <v>-1.2868183026559789E-2</v>
      </c>
      <c r="L277" s="145"/>
      <c r="M277" s="167">
        <v>3.1259999999999996E-2</v>
      </c>
      <c r="N277" s="161"/>
      <c r="O277" s="167">
        <v>4.3200000000000002E-2</v>
      </c>
      <c r="P277" s="161"/>
      <c r="Q277" s="146"/>
      <c r="R277" s="167">
        <v>7229.45</v>
      </c>
      <c r="S277" s="154">
        <f t="shared" si="36"/>
        <v>-2.412055863655449E-3</v>
      </c>
      <c r="T277" s="155">
        <f t="shared" si="37"/>
        <v>-2.4149695566700125E-3</v>
      </c>
      <c r="U277" s="167">
        <v>29153.42</v>
      </c>
      <c r="V277" s="154">
        <f t="shared" si="38"/>
        <v>-1.3150135908658656E-2</v>
      </c>
      <c r="W277" s="155">
        <f t="shared" si="39"/>
        <v>-1.3237364501702297E-2</v>
      </c>
    </row>
    <row r="278" spans="2:23">
      <c r="B278" s="153">
        <v>45250</v>
      </c>
      <c r="C278" s="137">
        <v>403.6</v>
      </c>
      <c r="D278" s="154">
        <f t="shared" si="32"/>
        <v>-2.7180627625400522E-3</v>
      </c>
      <c r="E278" s="155">
        <f t="shared" si="33"/>
        <v>-2.7217634023658961E-3</v>
      </c>
      <c r="F278" s="145"/>
      <c r="G278" s="145"/>
      <c r="H278" s="153">
        <v>45250</v>
      </c>
      <c r="I278" s="137">
        <v>51.62</v>
      </c>
      <c r="J278" s="154">
        <f t="shared" si="34"/>
        <v>2.3394131641554239E-2</v>
      </c>
      <c r="K278" s="155">
        <f t="shared" si="35"/>
        <v>2.3124683193748916E-2</v>
      </c>
      <c r="L278" s="145"/>
      <c r="M278" s="167">
        <v>3.1780000000000003E-2</v>
      </c>
      <c r="N278" s="161"/>
      <c r="O278" s="167">
        <v>4.3529999999999999E-2</v>
      </c>
      <c r="P278" s="161"/>
      <c r="Q278" s="146"/>
      <c r="R278" s="167">
        <v>7246.93</v>
      </c>
      <c r="S278" s="154">
        <f t="shared" si="36"/>
        <v>1.7998565091355001E-3</v>
      </c>
      <c r="T278" s="155">
        <f t="shared" si="37"/>
        <v>1.7982387083240968E-3</v>
      </c>
      <c r="U278" s="167">
        <v>29541.9</v>
      </c>
      <c r="V278" s="154">
        <f t="shared" si="38"/>
        <v>1.4736377495345732E-3</v>
      </c>
      <c r="W278" s="155">
        <f t="shared" si="39"/>
        <v>1.4725530109698461E-3</v>
      </c>
    </row>
    <row r="279" spans="2:23">
      <c r="B279" s="153">
        <v>45247</v>
      </c>
      <c r="C279" s="137">
        <v>404.7</v>
      </c>
      <c r="D279" s="154">
        <f t="shared" si="32"/>
        <v>4.2183622828784184E-3</v>
      </c>
      <c r="E279" s="155">
        <f t="shared" si="33"/>
        <v>4.2094899351369135E-3</v>
      </c>
      <c r="F279" s="145"/>
      <c r="G279" s="145"/>
      <c r="H279" s="153">
        <v>45247</v>
      </c>
      <c r="I279" s="137">
        <v>50.44</v>
      </c>
      <c r="J279" s="154">
        <f t="shared" si="34"/>
        <v>-1.1881188118811892E-3</v>
      </c>
      <c r="K279" s="155">
        <f t="shared" si="35"/>
        <v>-1.1888251845953335E-3</v>
      </c>
      <c r="L279" s="145"/>
      <c r="M279" s="167">
        <v>3.159E-2</v>
      </c>
      <c r="N279" s="161"/>
      <c r="O279" s="167">
        <v>4.3619999999999999E-2</v>
      </c>
      <c r="P279" s="161"/>
      <c r="Q279" s="146"/>
      <c r="R279" s="167">
        <v>7233.91</v>
      </c>
      <c r="S279" s="154">
        <f t="shared" si="36"/>
        <v>9.1387199375034811E-3</v>
      </c>
      <c r="T279" s="155">
        <f t="shared" si="37"/>
        <v>9.0972145157622517E-3</v>
      </c>
      <c r="U279" s="167">
        <v>29498.43</v>
      </c>
      <c r="V279" s="154">
        <f t="shared" si="38"/>
        <v>8.2141355727132215E-3</v>
      </c>
      <c r="W279" s="155">
        <f t="shared" si="39"/>
        <v>8.1805831718680406E-3</v>
      </c>
    </row>
    <row r="280" spans="2:23">
      <c r="B280" s="153">
        <v>45246</v>
      </c>
      <c r="C280" s="137">
        <v>403</v>
      </c>
      <c r="D280" s="154">
        <f t="shared" si="32"/>
        <v>-2.8915662650602414E-2</v>
      </c>
      <c r="E280" s="155">
        <f t="shared" si="33"/>
        <v>-2.934195828401532E-2</v>
      </c>
      <c r="F280" s="145"/>
      <c r="G280" s="145"/>
      <c r="H280" s="153">
        <v>45246</v>
      </c>
      <c r="I280" s="137">
        <v>50.5</v>
      </c>
      <c r="J280" s="154">
        <f t="shared" si="34"/>
        <v>-2.6224450443501746E-2</v>
      </c>
      <c r="K280" s="155">
        <f t="shared" si="35"/>
        <v>-2.6574443829204195E-2</v>
      </c>
      <c r="L280" s="145"/>
      <c r="M280" s="167">
        <v>3.1469999999999998E-2</v>
      </c>
      <c r="N280" s="161"/>
      <c r="O280" s="167">
        <v>4.3479999999999998E-2</v>
      </c>
      <c r="P280" s="161"/>
      <c r="Q280" s="146"/>
      <c r="R280" s="167">
        <v>7168.4</v>
      </c>
      <c r="S280" s="154">
        <f t="shared" si="36"/>
        <v>-5.7159818630966308E-3</v>
      </c>
      <c r="T280" s="155">
        <f t="shared" si="37"/>
        <v>-5.7323806072326587E-3</v>
      </c>
      <c r="U280" s="167">
        <v>29258.1</v>
      </c>
      <c r="V280" s="154">
        <f t="shared" si="38"/>
        <v>-7.0869276168233908E-3</v>
      </c>
      <c r="W280" s="155">
        <f t="shared" si="39"/>
        <v>-7.1121591684696105E-3</v>
      </c>
    </row>
    <row r="281" spans="2:23">
      <c r="B281" s="153">
        <v>45245</v>
      </c>
      <c r="C281" s="137">
        <v>415</v>
      </c>
      <c r="D281" s="154">
        <f t="shared" si="32"/>
        <v>1.7156862745097978E-2</v>
      </c>
      <c r="E281" s="155">
        <f t="shared" si="33"/>
        <v>1.7011345826536538E-2</v>
      </c>
      <c r="F281" s="145"/>
      <c r="G281" s="145"/>
      <c r="H281" s="153">
        <v>45245</v>
      </c>
      <c r="I281" s="137">
        <v>51.86</v>
      </c>
      <c r="J281" s="154">
        <f t="shared" si="34"/>
        <v>7.7730275942480276E-3</v>
      </c>
      <c r="K281" s="155">
        <f t="shared" si="35"/>
        <v>7.742973256920283E-3</v>
      </c>
      <c r="L281" s="145"/>
      <c r="M281" s="167">
        <v>3.2099999999999997E-2</v>
      </c>
      <c r="N281" s="161"/>
      <c r="O281" s="167">
        <v>4.4359999999999997E-2</v>
      </c>
      <c r="P281" s="161"/>
      <c r="Q281" s="146"/>
      <c r="R281" s="167">
        <v>7209.61</v>
      </c>
      <c r="S281" s="154">
        <f t="shared" si="36"/>
        <v>3.3302345776600184E-3</v>
      </c>
      <c r="T281" s="155">
        <f t="shared" si="37"/>
        <v>3.3247016271013958E-3</v>
      </c>
      <c r="U281" s="167">
        <v>29466.93</v>
      </c>
      <c r="V281" s="154">
        <f t="shared" si="38"/>
        <v>4.174557147642588E-3</v>
      </c>
      <c r="W281" s="155">
        <f t="shared" si="39"/>
        <v>4.1658678581827707E-3</v>
      </c>
    </row>
    <row r="282" spans="2:23">
      <c r="B282" s="153">
        <v>45244</v>
      </c>
      <c r="C282" s="137">
        <v>408</v>
      </c>
      <c r="D282" s="154">
        <f t="shared" si="32"/>
        <v>3.4745117930509828E-2</v>
      </c>
      <c r="E282" s="155">
        <f t="shared" si="33"/>
        <v>3.4155133520580271E-2</v>
      </c>
      <c r="F282" s="145"/>
      <c r="G282" s="145"/>
      <c r="H282" s="153">
        <v>45244</v>
      </c>
      <c r="I282" s="137">
        <v>51.46</v>
      </c>
      <c r="J282" s="154">
        <f t="shared" si="34"/>
        <v>3.4787854413834696E-2</v>
      </c>
      <c r="K282" s="155">
        <f t="shared" si="35"/>
        <v>3.419643412695092E-2</v>
      </c>
      <c r="L282" s="145"/>
      <c r="M282" s="167">
        <v>3.1539999999999999E-2</v>
      </c>
      <c r="N282" s="161"/>
      <c r="O282" s="167">
        <v>4.4130000000000003E-2</v>
      </c>
      <c r="P282" s="161"/>
      <c r="Q282" s="146"/>
      <c r="R282" s="167">
        <v>7185.68</v>
      </c>
      <c r="S282" s="154">
        <f t="shared" si="36"/>
        <v>1.3915502338063934E-2</v>
      </c>
      <c r="T282" s="155">
        <f t="shared" si="37"/>
        <v>1.3819570669218087E-2</v>
      </c>
      <c r="U282" s="167">
        <v>29344.43</v>
      </c>
      <c r="V282" s="154">
        <f t="shared" si="38"/>
        <v>1.4491485988371577E-2</v>
      </c>
      <c r="W282" s="155">
        <f t="shared" si="39"/>
        <v>1.4387487925570933E-2</v>
      </c>
    </row>
    <row r="283" spans="2:23">
      <c r="B283" s="153">
        <v>45243</v>
      </c>
      <c r="C283" s="137">
        <v>394.3</v>
      </c>
      <c r="D283" s="154">
        <f t="shared" si="32"/>
        <v>5.8673469387755528E-3</v>
      </c>
      <c r="E283" s="155">
        <f t="shared" si="33"/>
        <v>5.8502010931189979E-3</v>
      </c>
      <c r="F283" s="145"/>
      <c r="G283" s="145"/>
      <c r="H283" s="153">
        <v>45243</v>
      </c>
      <c r="I283" s="137">
        <v>49.73</v>
      </c>
      <c r="J283" s="154">
        <f t="shared" si="34"/>
        <v>5.4589567327132382E-3</v>
      </c>
      <c r="K283" s="155">
        <f t="shared" si="35"/>
        <v>5.4441106333769657E-3</v>
      </c>
      <c r="L283" s="145"/>
      <c r="M283" s="167">
        <v>3.2890000000000003E-2</v>
      </c>
      <c r="N283" s="161"/>
      <c r="O283" s="167">
        <v>4.5659999999999999E-2</v>
      </c>
      <c r="P283" s="161"/>
      <c r="Q283" s="146"/>
      <c r="R283" s="167">
        <v>7087.06</v>
      </c>
      <c r="S283" s="154">
        <f t="shared" si="36"/>
        <v>5.96447997456373E-3</v>
      </c>
      <c r="T283" s="155">
        <f t="shared" si="37"/>
        <v>5.9467628778211296E-3</v>
      </c>
      <c r="U283" s="167">
        <v>28925.26</v>
      </c>
      <c r="V283" s="154">
        <f t="shared" si="38"/>
        <v>1.4763670068126178E-2</v>
      </c>
      <c r="W283" s="155">
        <f t="shared" si="39"/>
        <v>1.4655748011617301E-2</v>
      </c>
    </row>
    <row r="284" spans="2:23">
      <c r="B284" s="153">
        <v>45240</v>
      </c>
      <c r="C284" s="137">
        <v>392</v>
      </c>
      <c r="D284" s="154">
        <f t="shared" si="32"/>
        <v>-3.9921626255204568E-2</v>
      </c>
      <c r="E284" s="155">
        <f t="shared" si="33"/>
        <v>-4.0740358535067606E-2</v>
      </c>
      <c r="F284" s="145"/>
      <c r="G284" s="145"/>
      <c r="H284" s="153">
        <v>45240</v>
      </c>
      <c r="I284" s="137">
        <v>49.46</v>
      </c>
      <c r="J284" s="154">
        <f t="shared" si="34"/>
        <v>-3.095611285266453E-2</v>
      </c>
      <c r="K284" s="155">
        <f t="shared" si="35"/>
        <v>-3.1445376943264249E-2</v>
      </c>
      <c r="L284" s="145"/>
      <c r="M284" s="167">
        <v>3.3000000000000002E-2</v>
      </c>
      <c r="N284" s="161"/>
      <c r="O284" s="167">
        <v>4.5700000000000005E-2</v>
      </c>
      <c r="P284" s="161"/>
      <c r="Q284" s="146"/>
      <c r="R284" s="167">
        <v>7045.04</v>
      </c>
      <c r="S284" s="154">
        <f t="shared" si="36"/>
        <v>-9.6462299294596265E-3</v>
      </c>
      <c r="T284" s="155">
        <f t="shared" si="37"/>
        <v>-9.693056179889423E-3</v>
      </c>
      <c r="U284" s="167">
        <v>28504.43</v>
      </c>
      <c r="V284" s="154">
        <f t="shared" si="38"/>
        <v>-4.875700362622748E-3</v>
      </c>
      <c r="W284" s="155">
        <f t="shared" si="39"/>
        <v>-4.8876253672590813E-3</v>
      </c>
    </row>
    <row r="285" spans="2:23">
      <c r="B285" s="153">
        <v>45239</v>
      </c>
      <c r="C285" s="137">
        <v>408.3</v>
      </c>
      <c r="D285" s="154">
        <f t="shared" si="32"/>
        <v>1.3151364764268036E-2</v>
      </c>
      <c r="E285" s="155">
        <f t="shared" si="33"/>
        <v>1.3065636378847143E-2</v>
      </c>
      <c r="F285" s="145"/>
      <c r="G285" s="145"/>
      <c r="H285" s="153">
        <v>45239</v>
      </c>
      <c r="I285" s="137">
        <v>51.04</v>
      </c>
      <c r="J285" s="154">
        <f t="shared" si="34"/>
        <v>2.7504911591356151E-3</v>
      </c>
      <c r="K285" s="155">
        <f t="shared" si="35"/>
        <v>2.7467154800574372E-3</v>
      </c>
      <c r="L285" s="145"/>
      <c r="M285" s="167">
        <v>3.2329999999999998E-2</v>
      </c>
      <c r="N285" s="161"/>
      <c r="O285" s="167">
        <v>4.5190000000000001E-2</v>
      </c>
      <c r="P285" s="161"/>
      <c r="Q285" s="146"/>
      <c r="R285" s="167">
        <v>7113.66</v>
      </c>
      <c r="S285" s="154">
        <f t="shared" si="36"/>
        <v>1.1301989150090508E-2</v>
      </c>
      <c r="T285" s="155">
        <f t="shared" si="37"/>
        <v>1.123859884790428E-2</v>
      </c>
      <c r="U285" s="167">
        <v>28644.09</v>
      </c>
      <c r="V285" s="154">
        <f t="shared" si="38"/>
        <v>7.4124275981743981E-3</v>
      </c>
      <c r="W285" s="155">
        <f t="shared" si="39"/>
        <v>7.3850905628056593E-3</v>
      </c>
    </row>
    <row r="286" spans="2:23">
      <c r="B286" s="153">
        <v>45238</v>
      </c>
      <c r="C286" s="137">
        <v>403</v>
      </c>
      <c r="D286" s="154">
        <f t="shared" si="32"/>
        <v>5.2382140184585868E-3</v>
      </c>
      <c r="E286" s="155">
        <f t="shared" si="33"/>
        <v>5.2245422982218279E-3</v>
      </c>
      <c r="F286" s="145"/>
      <c r="G286" s="145"/>
      <c r="H286" s="153">
        <v>45238</v>
      </c>
      <c r="I286" s="137">
        <v>50.9</v>
      </c>
      <c r="J286" s="154">
        <f t="shared" si="34"/>
        <v>1.9019019019018923E-2</v>
      </c>
      <c r="K286" s="155">
        <f t="shared" si="35"/>
        <v>1.8840418461914438E-2</v>
      </c>
      <c r="L286" s="145"/>
      <c r="M286" s="167">
        <v>3.2050000000000002E-2</v>
      </c>
      <c r="N286" s="161"/>
      <c r="O286" s="167">
        <v>4.4790000000000003E-2</v>
      </c>
      <c r="P286" s="161"/>
      <c r="Q286" s="146"/>
      <c r="R286" s="167">
        <v>7034.16</v>
      </c>
      <c r="S286" s="154">
        <f t="shared" si="36"/>
        <v>6.8606387135836666E-3</v>
      </c>
      <c r="T286" s="155">
        <f t="shared" si="37"/>
        <v>6.8372116206484408E-3</v>
      </c>
      <c r="U286" s="167">
        <v>28433.33</v>
      </c>
      <c r="V286" s="154">
        <f t="shared" si="38"/>
        <v>1.3181480424990788E-3</v>
      </c>
      <c r="W286" s="155">
        <f t="shared" si="39"/>
        <v>1.3172800480478371E-3</v>
      </c>
    </row>
    <row r="287" spans="2:23">
      <c r="B287" s="153">
        <v>45237</v>
      </c>
      <c r="C287" s="137">
        <v>400.9</v>
      </c>
      <c r="D287" s="154">
        <f t="shared" si="32"/>
        <v>4.761904761904745E-3</v>
      </c>
      <c r="E287" s="155">
        <f t="shared" si="33"/>
        <v>4.7506027585977988E-3</v>
      </c>
      <c r="F287" s="145"/>
      <c r="G287" s="145"/>
      <c r="H287" s="153">
        <v>45237</v>
      </c>
      <c r="I287" s="137">
        <v>49.95</v>
      </c>
      <c r="J287" s="154">
        <f t="shared" si="34"/>
        <v>-1.6732283464566788E-2</v>
      </c>
      <c r="K287" s="155">
        <f t="shared" si="35"/>
        <v>-1.6873849489873541E-2</v>
      </c>
      <c r="L287" s="145"/>
      <c r="M287" s="167">
        <v>3.2570000000000002E-2</v>
      </c>
      <c r="N287" s="161"/>
      <c r="O287" s="167">
        <v>4.4920000000000002E-2</v>
      </c>
      <c r="P287" s="161"/>
      <c r="Q287" s="146"/>
      <c r="R287" s="167">
        <v>6986.23</v>
      </c>
      <c r="S287" s="154">
        <f t="shared" si="36"/>
        <v>-3.9208809007474921E-3</v>
      </c>
      <c r="T287" s="155">
        <f t="shared" si="37"/>
        <v>-3.9285877058389783E-3</v>
      </c>
      <c r="U287" s="167">
        <v>28395.9</v>
      </c>
      <c r="V287" s="154">
        <f t="shared" si="38"/>
        <v>-6.8794023628490075E-3</v>
      </c>
      <c r="W287" s="155">
        <f t="shared" si="39"/>
        <v>-6.9031745395961661E-3</v>
      </c>
    </row>
    <row r="288" spans="2:23">
      <c r="B288" s="153">
        <v>45236</v>
      </c>
      <c r="C288" s="137">
        <v>399</v>
      </c>
      <c r="D288" s="154">
        <f t="shared" si="32"/>
        <v>-2.0858895705521463E-2</v>
      </c>
      <c r="E288" s="155">
        <f t="shared" si="33"/>
        <v>-2.1079515791053934E-2</v>
      </c>
      <c r="F288" s="145"/>
      <c r="G288" s="145"/>
      <c r="H288" s="153">
        <v>45236</v>
      </c>
      <c r="I288" s="137">
        <v>50.8</v>
      </c>
      <c r="J288" s="154">
        <f t="shared" si="34"/>
        <v>-3.9215686274510775E-3</v>
      </c>
      <c r="K288" s="155">
        <f t="shared" si="35"/>
        <v>-3.9292781398896611E-3</v>
      </c>
      <c r="L288" s="145"/>
      <c r="M288" s="167">
        <v>3.3349999999999998E-2</v>
      </c>
      <c r="N288" s="161"/>
      <c r="O288" s="167">
        <v>4.5850000000000002E-2</v>
      </c>
      <c r="P288" s="161"/>
      <c r="Q288" s="146"/>
      <c r="R288" s="167">
        <v>7013.73</v>
      </c>
      <c r="S288" s="154">
        <f t="shared" si="36"/>
        <v>-4.7917701312523153E-3</v>
      </c>
      <c r="T288" s="155">
        <f t="shared" si="37"/>
        <v>-4.8032874687663025E-3</v>
      </c>
      <c r="U288" s="167">
        <v>28592.6</v>
      </c>
      <c r="V288" s="154">
        <f t="shared" si="38"/>
        <v>-2.8676717525440987E-3</v>
      </c>
      <c r="W288" s="155">
        <f t="shared" si="39"/>
        <v>-2.8717914009354839E-3</v>
      </c>
    </row>
    <row r="289" spans="2:23">
      <c r="B289" s="153">
        <v>45233</v>
      </c>
      <c r="C289" s="137">
        <v>407.5</v>
      </c>
      <c r="D289" s="154">
        <f t="shared" si="32"/>
        <v>3.0601922104198431E-2</v>
      </c>
      <c r="E289" s="155">
        <f t="shared" si="33"/>
        <v>3.0143021944401011E-2</v>
      </c>
      <c r="F289" s="145"/>
      <c r="G289" s="145"/>
      <c r="H289" s="153">
        <v>45233</v>
      </c>
      <c r="I289" s="137">
        <v>51</v>
      </c>
      <c r="J289" s="154">
        <f t="shared" si="34"/>
        <v>-3.90625E-3</v>
      </c>
      <c r="K289" s="155">
        <f t="shared" si="35"/>
        <v>-3.9138993211363287E-3</v>
      </c>
      <c r="L289" s="145"/>
      <c r="M289" s="167">
        <v>3.2329999999999998E-2</v>
      </c>
      <c r="N289" s="161"/>
      <c r="O289" s="167">
        <v>4.4450000000000003E-2</v>
      </c>
      <c r="P289" s="161"/>
      <c r="Q289" s="146"/>
      <c r="R289" s="167">
        <v>7047.5</v>
      </c>
      <c r="S289" s="154">
        <f t="shared" si="36"/>
        <v>-1.8680893793665554E-3</v>
      </c>
      <c r="T289" s="155">
        <f t="shared" si="37"/>
        <v>-1.8698364344402743E-3</v>
      </c>
      <c r="U289" s="167">
        <v>28674.83</v>
      </c>
      <c r="V289" s="154">
        <f t="shared" si="38"/>
        <v>6.8625065354279702E-3</v>
      </c>
      <c r="W289" s="155">
        <f t="shared" si="39"/>
        <v>6.8390667136374751E-3</v>
      </c>
    </row>
    <row r="290" spans="2:23">
      <c r="B290" s="153">
        <v>45232</v>
      </c>
      <c r="C290" s="137">
        <v>395.4</v>
      </c>
      <c r="D290" s="154">
        <f t="shared" si="32"/>
        <v>3.3185262607786647E-2</v>
      </c>
      <c r="E290" s="155">
        <f t="shared" si="33"/>
        <v>3.2646518304859831E-2</v>
      </c>
      <c r="F290" s="145"/>
      <c r="G290" s="145"/>
      <c r="H290" s="153">
        <v>45232</v>
      </c>
      <c r="I290" s="137">
        <v>51.2</v>
      </c>
      <c r="J290" s="154">
        <f t="shared" si="34"/>
        <v>3.3299697275479323E-2</v>
      </c>
      <c r="K290" s="155">
        <f t="shared" si="35"/>
        <v>3.2757271269465114E-2</v>
      </c>
      <c r="L290" s="145"/>
      <c r="M290" s="167">
        <v>3.3070000000000002E-2</v>
      </c>
      <c r="N290" s="161"/>
      <c r="O290" s="167">
        <v>4.5679999999999998E-2</v>
      </c>
      <c r="P290" s="161"/>
      <c r="Q290" s="146"/>
      <c r="R290" s="167">
        <v>7060.69</v>
      </c>
      <c r="S290" s="154">
        <f t="shared" si="36"/>
        <v>1.8472066156711042E-2</v>
      </c>
      <c r="T290" s="155">
        <f t="shared" si="37"/>
        <v>1.8303529854719437E-2</v>
      </c>
      <c r="U290" s="167">
        <v>28479.39</v>
      </c>
      <c r="V290" s="154">
        <f t="shared" si="38"/>
        <v>1.7650249558341713E-2</v>
      </c>
      <c r="W290" s="155">
        <f t="shared" si="39"/>
        <v>1.749629284675263E-2</v>
      </c>
    </row>
    <row r="291" spans="2:23">
      <c r="B291" s="153">
        <v>45231</v>
      </c>
      <c r="C291" s="137">
        <v>382.7</v>
      </c>
      <c r="D291" s="154">
        <f t="shared" si="32"/>
        <v>4.1983731304118255E-3</v>
      </c>
      <c r="E291" s="155">
        <f t="shared" si="33"/>
        <v>4.1895845518419078E-3</v>
      </c>
      <c r="F291" s="145"/>
      <c r="G291" s="145"/>
      <c r="H291" s="153">
        <v>45231</v>
      </c>
      <c r="I291" s="137">
        <v>49.55</v>
      </c>
      <c r="J291" s="154">
        <f t="shared" si="34"/>
        <v>1.2464241928892505E-2</v>
      </c>
      <c r="K291" s="155">
        <f t="shared" si="35"/>
        <v>1.2387202761471377E-2</v>
      </c>
      <c r="L291" s="145"/>
      <c r="M291" s="167">
        <v>3.3829999999999999E-2</v>
      </c>
      <c r="N291" s="161"/>
      <c r="O291" s="167">
        <v>4.657E-2</v>
      </c>
      <c r="P291" s="161"/>
      <c r="Q291" s="146"/>
      <c r="R291" s="167">
        <v>6932.63</v>
      </c>
      <c r="S291" s="154">
        <f t="shared" si="36"/>
        <v>6.8228852759000258E-3</v>
      </c>
      <c r="T291" s="155">
        <f t="shared" si="37"/>
        <v>6.7997147277769456E-3</v>
      </c>
      <c r="U291" s="167">
        <v>27985.439999999999</v>
      </c>
      <c r="V291" s="154">
        <f t="shared" si="38"/>
        <v>8.7784150406369221E-3</v>
      </c>
      <c r="W291" s="155">
        <f t="shared" si="39"/>
        <v>8.7401087709820646E-3</v>
      </c>
    </row>
    <row r="292" spans="2:23">
      <c r="B292" s="153">
        <v>45230</v>
      </c>
      <c r="C292" s="137">
        <v>381.1</v>
      </c>
      <c r="D292" s="154">
        <f t="shared" si="32"/>
        <v>-3.1388961548521888E-3</v>
      </c>
      <c r="E292" s="155">
        <f t="shared" si="33"/>
        <v>-3.1438328225525556E-3</v>
      </c>
      <c r="F292" s="145"/>
      <c r="G292" s="145"/>
      <c r="H292" s="153">
        <v>45230</v>
      </c>
      <c r="I292" s="137">
        <v>48.94</v>
      </c>
      <c r="J292" s="154">
        <f t="shared" si="34"/>
        <v>3.6915504511894071E-3</v>
      </c>
      <c r="K292" s="155">
        <f t="shared" si="35"/>
        <v>3.684753401454736E-3</v>
      </c>
      <c r="L292" s="145"/>
      <c r="M292" s="167">
        <v>3.4300000000000004E-2</v>
      </c>
      <c r="N292" s="161"/>
      <c r="O292" s="167">
        <v>4.7279999999999996E-2</v>
      </c>
      <c r="P292" s="161"/>
      <c r="Q292" s="146"/>
      <c r="R292" s="167">
        <v>6885.65</v>
      </c>
      <c r="S292" s="154">
        <f t="shared" si="36"/>
        <v>8.876099439273144E-3</v>
      </c>
      <c r="T292" s="155">
        <f t="shared" si="37"/>
        <v>8.8369384293913739E-3</v>
      </c>
      <c r="U292" s="167">
        <v>27741.91</v>
      </c>
      <c r="V292" s="154">
        <f t="shared" si="38"/>
        <v>1.4703779200443634E-2</v>
      </c>
      <c r="W292" s="155">
        <f t="shared" si="39"/>
        <v>1.4596726746978131E-2</v>
      </c>
    </row>
    <row r="293" spans="2:23">
      <c r="B293" s="153">
        <v>45229</v>
      </c>
      <c r="C293" s="137">
        <v>382.3</v>
      </c>
      <c r="D293" s="154">
        <f t="shared" si="32"/>
        <v>-1.8276762402088531E-3</v>
      </c>
      <c r="E293" s="155">
        <f t="shared" si="33"/>
        <v>-1.8293484782788572E-3</v>
      </c>
      <c r="F293" s="145"/>
      <c r="G293" s="145"/>
      <c r="H293" s="153">
        <v>45229</v>
      </c>
      <c r="I293" s="137">
        <v>48.76</v>
      </c>
      <c r="J293" s="154">
        <f t="shared" si="34"/>
        <v>5.1535765821479895E-3</v>
      </c>
      <c r="K293" s="155">
        <f t="shared" si="35"/>
        <v>5.1403423559455855E-3</v>
      </c>
      <c r="L293" s="145"/>
      <c r="M293" s="167">
        <v>3.4409999999999996E-2</v>
      </c>
      <c r="N293" s="161"/>
      <c r="O293" s="167">
        <v>4.7469999999999998E-2</v>
      </c>
      <c r="P293" s="161"/>
      <c r="Q293" s="146"/>
      <c r="R293" s="167">
        <v>6825.07</v>
      </c>
      <c r="S293" s="154">
        <f t="shared" si="36"/>
        <v>4.3691449190479403E-3</v>
      </c>
      <c r="T293" s="155">
        <f t="shared" si="37"/>
        <v>4.3596279160932998E-3</v>
      </c>
      <c r="U293" s="167">
        <v>27339.91</v>
      </c>
      <c r="V293" s="154">
        <f t="shared" si="38"/>
        <v>1.9224955061758475E-3</v>
      </c>
      <c r="W293" s="155">
        <f t="shared" si="39"/>
        <v>1.9206498767877708E-3</v>
      </c>
    </row>
    <row r="294" spans="2:23">
      <c r="B294" s="153">
        <v>45226</v>
      </c>
      <c r="C294" s="137">
        <v>383</v>
      </c>
      <c r="D294" s="154">
        <f t="shared" si="32"/>
        <v>-2.6041666666666297E-3</v>
      </c>
      <c r="E294" s="155">
        <f t="shared" si="33"/>
        <v>-2.6075634070808302E-3</v>
      </c>
      <c r="F294" s="145"/>
      <c r="G294" s="145"/>
      <c r="H294" s="153">
        <v>45226</v>
      </c>
      <c r="I294" s="137">
        <v>48.51</v>
      </c>
      <c r="J294" s="154">
        <f t="shared" si="34"/>
        <v>-6.459699190127266E-2</v>
      </c>
      <c r="K294" s="155">
        <f t="shared" si="35"/>
        <v>-6.6777817853393165E-2</v>
      </c>
      <c r="L294" s="145"/>
      <c r="M294" s="167">
        <v>3.4520000000000002E-2</v>
      </c>
      <c r="N294" s="161"/>
      <c r="O294" s="167">
        <v>4.8079999999999998E-2</v>
      </c>
      <c r="P294" s="161"/>
      <c r="Q294" s="146"/>
      <c r="R294" s="167">
        <v>6795.38</v>
      </c>
      <c r="S294" s="154">
        <f t="shared" si="36"/>
        <v>-1.358405332590118E-2</v>
      </c>
      <c r="T294" s="155">
        <f t="shared" si="37"/>
        <v>-1.3677160723649971E-2</v>
      </c>
      <c r="U294" s="167">
        <v>27287.45</v>
      </c>
      <c r="V294" s="154">
        <f t="shared" si="38"/>
        <v>-8.014061415084428E-3</v>
      </c>
      <c r="W294" s="155">
        <f t="shared" si="39"/>
        <v>-8.0463466113210522E-3</v>
      </c>
    </row>
    <row r="295" spans="2:23">
      <c r="B295" s="153">
        <v>45225</v>
      </c>
      <c r="C295" s="137">
        <v>384</v>
      </c>
      <c r="D295" s="154">
        <f t="shared" si="32"/>
        <v>-2.4142312579415459E-2</v>
      </c>
      <c r="E295" s="155">
        <f t="shared" si="33"/>
        <v>-2.4438515269731016E-2</v>
      </c>
      <c r="F295" s="145"/>
      <c r="G295" s="145"/>
      <c r="H295" s="153">
        <v>45225</v>
      </c>
      <c r="I295" s="137">
        <v>51.86</v>
      </c>
      <c r="J295" s="154">
        <f t="shared" si="34"/>
        <v>-2.6651651651651731E-2</v>
      </c>
      <c r="K295" s="155">
        <f t="shared" si="35"/>
        <v>-2.7013246121615452E-2</v>
      </c>
      <c r="L295" s="145"/>
      <c r="M295" s="167">
        <v>3.4799999999999998E-2</v>
      </c>
      <c r="N295" s="161"/>
      <c r="O295" s="167">
        <v>4.8570000000000002E-2</v>
      </c>
      <c r="P295" s="161"/>
      <c r="Q295" s="146"/>
      <c r="R295" s="167">
        <v>6888.96</v>
      </c>
      <c r="S295" s="154">
        <f t="shared" si="36"/>
        <v>-3.7758113800727688E-3</v>
      </c>
      <c r="T295" s="155">
        <f t="shared" si="37"/>
        <v>-3.7829577504310458E-3</v>
      </c>
      <c r="U295" s="167">
        <v>27507.9</v>
      </c>
      <c r="V295" s="154">
        <f t="shared" si="38"/>
        <v>2.8911428217264223E-3</v>
      </c>
      <c r="W295" s="155">
        <f t="shared" si="39"/>
        <v>2.8869715062969895E-3</v>
      </c>
    </row>
    <row r="296" spans="2:23">
      <c r="B296" s="153">
        <v>45224</v>
      </c>
      <c r="C296" s="137">
        <v>393.5</v>
      </c>
      <c r="D296" s="154">
        <f t="shared" si="32"/>
        <v>-3.5066208925944142E-2</v>
      </c>
      <c r="E296" s="155">
        <f t="shared" si="33"/>
        <v>-3.569579028289694E-2</v>
      </c>
      <c r="F296" s="145"/>
      <c r="G296" s="145"/>
      <c r="H296" s="153">
        <v>45224</v>
      </c>
      <c r="I296" s="137">
        <v>53.28</v>
      </c>
      <c r="J296" s="154">
        <f t="shared" si="34"/>
        <v>-1.0401188707280906E-2</v>
      </c>
      <c r="K296" s="155">
        <f t="shared" si="35"/>
        <v>-1.0455659104338743E-2</v>
      </c>
      <c r="L296" s="145"/>
      <c r="M296" s="167">
        <v>3.517E-2</v>
      </c>
      <c r="N296" s="161"/>
      <c r="O296" s="167">
        <v>4.9169999999999998E-2</v>
      </c>
      <c r="P296" s="161"/>
      <c r="Q296" s="146"/>
      <c r="R296" s="167">
        <v>6915.07</v>
      </c>
      <c r="S296" s="154">
        <f t="shared" si="36"/>
        <v>3.1072073574955894E-3</v>
      </c>
      <c r="T296" s="155">
        <f t="shared" si="37"/>
        <v>3.1023899652258364E-3</v>
      </c>
      <c r="U296" s="167">
        <v>27428.6</v>
      </c>
      <c r="V296" s="154">
        <f t="shared" si="38"/>
        <v>-5.2276269968092315E-3</v>
      </c>
      <c r="W296" s="155">
        <f t="shared" si="39"/>
        <v>-5.241338846651661E-3</v>
      </c>
    </row>
    <row r="297" spans="2:23">
      <c r="B297" s="153">
        <v>45223</v>
      </c>
      <c r="C297" s="137">
        <v>407.8</v>
      </c>
      <c r="D297" s="154">
        <f t="shared" si="32"/>
        <v>9.9058940069340906E-3</v>
      </c>
      <c r="E297" s="155">
        <f t="shared" si="33"/>
        <v>9.8571522616176452E-3</v>
      </c>
      <c r="F297" s="145"/>
      <c r="G297" s="145"/>
      <c r="H297" s="153">
        <v>45223</v>
      </c>
      <c r="I297" s="137">
        <v>53.84</v>
      </c>
      <c r="J297" s="154">
        <f t="shared" si="34"/>
        <v>2.0857034508911632E-2</v>
      </c>
      <c r="K297" s="155">
        <f t="shared" si="35"/>
        <v>2.0642504411331725E-2</v>
      </c>
      <c r="L297" s="145"/>
      <c r="M297" s="167">
        <v>3.4630000000000001E-2</v>
      </c>
      <c r="N297" s="161"/>
      <c r="O297" s="167">
        <v>4.8430000000000001E-2</v>
      </c>
      <c r="P297" s="161"/>
      <c r="Q297" s="146"/>
      <c r="R297" s="167">
        <v>6893.65</v>
      </c>
      <c r="S297" s="154">
        <f t="shared" si="36"/>
        <v>6.3032171515238211E-3</v>
      </c>
      <c r="T297" s="155">
        <f t="shared" si="37"/>
        <v>6.2834349623986192E-3</v>
      </c>
      <c r="U297" s="167">
        <v>27572.74</v>
      </c>
      <c r="V297" s="154">
        <f t="shared" si="38"/>
        <v>5.065536282811145E-4</v>
      </c>
      <c r="W297" s="155">
        <f t="shared" si="39"/>
        <v>5.0642537330214095E-4</v>
      </c>
    </row>
    <row r="298" spans="2:23">
      <c r="B298" s="153">
        <v>45222</v>
      </c>
      <c r="C298" s="137">
        <v>403.8</v>
      </c>
      <c r="D298" s="154">
        <f t="shared" si="32"/>
        <v>2.4826216484608032E-3</v>
      </c>
      <c r="E298" s="155">
        <f t="shared" si="33"/>
        <v>2.479545034329921E-3</v>
      </c>
      <c r="F298" s="145"/>
      <c r="G298" s="145"/>
      <c r="H298" s="153">
        <v>45222</v>
      </c>
      <c r="I298" s="137">
        <v>52.74</v>
      </c>
      <c r="J298" s="154">
        <f t="shared" si="34"/>
        <v>3.042982122479998E-3</v>
      </c>
      <c r="K298" s="155">
        <f t="shared" si="35"/>
        <v>3.0383616234054452E-3</v>
      </c>
      <c r="L298" s="145"/>
      <c r="M298" s="167">
        <v>3.4820000000000004E-2</v>
      </c>
      <c r="N298" s="161"/>
      <c r="O298" s="167">
        <v>4.8349999999999997E-2</v>
      </c>
      <c r="P298" s="161"/>
      <c r="Q298" s="146"/>
      <c r="R298" s="167">
        <v>6850.47</v>
      </c>
      <c r="S298" s="154">
        <f t="shared" si="36"/>
        <v>5.0247791297814981E-3</v>
      </c>
      <c r="T298" s="155">
        <f t="shared" si="37"/>
        <v>5.0121970576174407E-3</v>
      </c>
      <c r="U298" s="167">
        <v>27558.78</v>
      </c>
      <c r="V298" s="154">
        <f t="shared" si="38"/>
        <v>7.375808750959445E-3</v>
      </c>
      <c r="W298" s="155">
        <f t="shared" si="39"/>
        <v>7.3487404923036201E-3</v>
      </c>
    </row>
    <row r="299" spans="2:23">
      <c r="B299" s="153">
        <v>45219</v>
      </c>
      <c r="C299" s="137">
        <v>402.8</v>
      </c>
      <c r="D299" s="154">
        <f t="shared" si="32"/>
        <v>-1.9474196689386547E-2</v>
      </c>
      <c r="E299" s="155">
        <f t="shared" si="33"/>
        <v>-1.9666317209995919E-2</v>
      </c>
      <c r="F299" s="145"/>
      <c r="G299" s="145"/>
      <c r="H299" s="153">
        <v>45219</v>
      </c>
      <c r="I299" s="137">
        <v>52.58</v>
      </c>
      <c r="J299" s="154">
        <f t="shared" si="34"/>
        <v>-1.016566265060237E-2</v>
      </c>
      <c r="K299" s="155">
        <f t="shared" si="35"/>
        <v>-1.0217685866443218E-2</v>
      </c>
      <c r="L299" s="145"/>
      <c r="M299" s="167">
        <v>3.5130000000000002E-2</v>
      </c>
      <c r="N299" s="161"/>
      <c r="O299" s="167">
        <v>4.9269999999999994E-2</v>
      </c>
      <c r="P299" s="161"/>
      <c r="Q299" s="146"/>
      <c r="R299" s="167">
        <v>6816.22</v>
      </c>
      <c r="S299" s="154">
        <f t="shared" si="36"/>
        <v>-1.519207902481734E-2</v>
      </c>
      <c r="T299" s="155">
        <f t="shared" si="37"/>
        <v>-1.5308660911926087E-2</v>
      </c>
      <c r="U299" s="167">
        <v>27357</v>
      </c>
      <c r="V299" s="154">
        <f t="shared" si="38"/>
        <v>-1.4049177527370671E-2</v>
      </c>
      <c r="W299" s="155">
        <f t="shared" si="39"/>
        <v>-1.4148801411748516E-2</v>
      </c>
    </row>
    <row r="300" spans="2:23">
      <c r="B300" s="153">
        <v>45218</v>
      </c>
      <c r="C300" s="137">
        <v>410.8</v>
      </c>
      <c r="D300" s="154">
        <f t="shared" si="32"/>
        <v>3.1746031746031633E-3</v>
      </c>
      <c r="E300" s="155">
        <f t="shared" si="33"/>
        <v>3.1695747612790395E-3</v>
      </c>
      <c r="F300" s="145"/>
      <c r="G300" s="145"/>
      <c r="H300" s="153">
        <v>45218</v>
      </c>
      <c r="I300" s="137">
        <v>53.12</v>
      </c>
      <c r="J300" s="154">
        <f t="shared" si="34"/>
        <v>1.5082956259426794E-3</v>
      </c>
      <c r="K300" s="155">
        <f t="shared" si="35"/>
        <v>1.5071592905713386E-3</v>
      </c>
      <c r="L300" s="145"/>
      <c r="M300" s="167">
        <v>3.542E-2</v>
      </c>
      <c r="N300" s="161"/>
      <c r="O300" s="167">
        <v>4.9589999999999995E-2</v>
      </c>
      <c r="P300" s="161"/>
      <c r="Q300" s="146"/>
      <c r="R300" s="167">
        <v>6921.37</v>
      </c>
      <c r="S300" s="154">
        <f t="shared" si="36"/>
        <v>-6.4054068409514775E-3</v>
      </c>
      <c r="T300" s="155">
        <f t="shared" si="37"/>
        <v>-6.4260094853529331E-3</v>
      </c>
      <c r="U300" s="167">
        <v>27746.82</v>
      </c>
      <c r="V300" s="154">
        <f t="shared" si="38"/>
        <v>-1.3824740659494572E-2</v>
      </c>
      <c r="W300" s="155">
        <f t="shared" si="39"/>
        <v>-1.3921192364928666E-2</v>
      </c>
    </row>
    <row r="301" spans="2:23">
      <c r="B301" s="153">
        <v>45217</v>
      </c>
      <c r="C301" s="137">
        <v>409.5</v>
      </c>
      <c r="D301" s="154">
        <f t="shared" si="32"/>
        <v>4.9079754601226711E-3</v>
      </c>
      <c r="E301" s="155">
        <f t="shared" si="33"/>
        <v>4.8959706122066867E-3</v>
      </c>
      <c r="F301" s="145"/>
      <c r="G301" s="145"/>
      <c r="H301" s="153">
        <v>45217</v>
      </c>
      <c r="I301" s="137">
        <v>53.04</v>
      </c>
      <c r="J301" s="154">
        <f t="shared" si="34"/>
        <v>1.1325028312572094E-3</v>
      </c>
      <c r="K301" s="155">
        <f t="shared" si="35"/>
        <v>1.1318620336835527E-3</v>
      </c>
      <c r="L301" s="145"/>
      <c r="M301" s="167">
        <v>3.5520000000000003E-2</v>
      </c>
      <c r="N301" s="161"/>
      <c r="O301" s="167">
        <v>4.9880000000000008E-2</v>
      </c>
      <c r="P301" s="161"/>
      <c r="Q301" s="146"/>
      <c r="R301" s="167">
        <v>6965.99</v>
      </c>
      <c r="S301" s="154">
        <f t="shared" si="36"/>
        <v>-9.0629756604122536E-3</v>
      </c>
      <c r="T301" s="155">
        <f t="shared" si="37"/>
        <v>-9.1042942600932722E-3</v>
      </c>
      <c r="U301" s="167">
        <v>28135.79</v>
      </c>
      <c r="V301" s="154">
        <f t="shared" si="38"/>
        <v>-8.1632552341845965E-3</v>
      </c>
      <c r="W301" s="155">
        <f t="shared" si="39"/>
        <v>-8.1967570493441198E-3</v>
      </c>
    </row>
    <row r="302" spans="2:23">
      <c r="B302" s="153">
        <v>45216</v>
      </c>
      <c r="C302" s="137">
        <v>407.5</v>
      </c>
      <c r="D302" s="154">
        <f t="shared" si="32"/>
        <v>-4.3977522599560892E-3</v>
      </c>
      <c r="E302" s="155">
        <f t="shared" si="33"/>
        <v>-4.4074508174399857E-3</v>
      </c>
      <c r="F302" s="145"/>
      <c r="G302" s="145"/>
      <c r="H302" s="153">
        <v>45216</v>
      </c>
      <c r="I302" s="137">
        <v>52.98</v>
      </c>
      <c r="J302" s="154">
        <f t="shared" si="34"/>
        <v>7.5557234605216905E-4</v>
      </c>
      <c r="K302" s="155">
        <f t="shared" si="35"/>
        <v>7.5528704496847078E-4</v>
      </c>
      <c r="L302" s="145"/>
      <c r="M302" s="167">
        <v>3.5029999999999999E-2</v>
      </c>
      <c r="N302" s="161"/>
      <c r="O302" s="167">
        <v>4.9000000000000002E-2</v>
      </c>
      <c r="P302" s="161"/>
      <c r="Q302" s="146"/>
      <c r="R302" s="167">
        <v>7029.7</v>
      </c>
      <c r="S302" s="154">
        <f t="shared" si="36"/>
        <v>1.0694669326805073E-3</v>
      </c>
      <c r="T302" s="155">
        <f t="shared" si="37"/>
        <v>1.0688954603313538E-3</v>
      </c>
      <c r="U302" s="167">
        <v>28367.360000000001</v>
      </c>
      <c r="V302" s="154">
        <f t="shared" si="38"/>
        <v>-8.5377365136163341E-4</v>
      </c>
      <c r="W302" s="155">
        <f t="shared" si="39"/>
        <v>-8.5413832366535716E-4</v>
      </c>
    </row>
    <row r="303" spans="2:23">
      <c r="B303" s="153">
        <v>45215</v>
      </c>
      <c r="C303" s="137">
        <v>409.3</v>
      </c>
      <c r="D303" s="154">
        <f t="shared" si="32"/>
        <v>9.6201282683769929E-3</v>
      </c>
      <c r="E303" s="155">
        <f t="shared" si="33"/>
        <v>9.5741494804577366E-3</v>
      </c>
      <c r="F303" s="145"/>
      <c r="G303" s="145"/>
      <c r="H303" s="153">
        <v>45215</v>
      </c>
      <c r="I303" s="137">
        <v>52.94</v>
      </c>
      <c r="J303" s="154">
        <f t="shared" si="34"/>
        <v>-4.5129748025574123E-3</v>
      </c>
      <c r="K303" s="155">
        <f t="shared" si="35"/>
        <v>-4.5231890159186045E-3</v>
      </c>
      <c r="L303" s="145"/>
      <c r="M303" s="167">
        <v>3.4089999999999995E-2</v>
      </c>
      <c r="N303" s="161"/>
      <c r="O303" s="167">
        <v>4.7640000000000002E-2</v>
      </c>
      <c r="P303" s="161"/>
      <c r="Q303" s="146"/>
      <c r="R303" s="167">
        <v>7022.19</v>
      </c>
      <c r="S303" s="154">
        <f t="shared" si="36"/>
        <v>2.6643706816420476E-3</v>
      </c>
      <c r="T303" s="155">
        <f t="shared" si="37"/>
        <v>2.6608275381804552E-3</v>
      </c>
      <c r="U303" s="167">
        <v>28391.599999999999</v>
      </c>
      <c r="V303" s="154">
        <f t="shared" si="38"/>
        <v>5.4743737122400216E-3</v>
      </c>
      <c r="W303" s="155">
        <f t="shared" si="39"/>
        <v>5.4594437916609092E-3</v>
      </c>
    </row>
    <row r="304" spans="2:23">
      <c r="B304" s="153">
        <v>45212</v>
      </c>
      <c r="C304" s="137">
        <v>405.4</v>
      </c>
      <c r="D304" s="154">
        <f t="shared" si="32"/>
        <v>-3.0143540669856472E-2</v>
      </c>
      <c r="E304" s="155">
        <f t="shared" si="33"/>
        <v>-3.0607198506856666E-2</v>
      </c>
      <c r="F304" s="145"/>
      <c r="G304" s="145"/>
      <c r="H304" s="153">
        <v>45212</v>
      </c>
      <c r="I304" s="137">
        <v>53.18</v>
      </c>
      <c r="J304" s="154">
        <f t="shared" si="34"/>
        <v>6.4345193035577619E-3</v>
      </c>
      <c r="K304" s="155">
        <f t="shared" si="35"/>
        <v>6.4139061607490369E-3</v>
      </c>
      <c r="L304" s="145"/>
      <c r="M304" s="167">
        <v>3.3210000000000003E-2</v>
      </c>
      <c r="N304" s="161"/>
      <c r="O304" s="167">
        <v>4.7579999999999997E-2</v>
      </c>
      <c r="P304" s="161"/>
      <c r="Q304" s="146"/>
      <c r="R304" s="167">
        <v>7003.53</v>
      </c>
      <c r="S304" s="154">
        <f t="shared" si="36"/>
        <v>-1.4216281724477198E-2</v>
      </c>
      <c r="T304" s="155">
        <f t="shared" si="37"/>
        <v>-1.4318301102556994E-2</v>
      </c>
      <c r="U304" s="167">
        <v>28237.02</v>
      </c>
      <c r="V304" s="154">
        <f t="shared" si="38"/>
        <v>-8.9961341856958921E-3</v>
      </c>
      <c r="W304" s="155">
        <f t="shared" si="39"/>
        <v>-9.0368437371500642E-3</v>
      </c>
    </row>
    <row r="305" spans="2:23">
      <c r="B305" s="153">
        <v>45211</v>
      </c>
      <c r="C305" s="137">
        <v>418</v>
      </c>
      <c r="D305" s="154">
        <f t="shared" si="32"/>
        <v>-2.6321919403680449E-2</v>
      </c>
      <c r="E305" s="155">
        <f t="shared" si="33"/>
        <v>-2.6674542705758642E-2</v>
      </c>
      <c r="F305" s="145"/>
      <c r="G305" s="145"/>
      <c r="H305" s="153">
        <v>45211</v>
      </c>
      <c r="I305" s="137">
        <v>52.84</v>
      </c>
      <c r="J305" s="154">
        <f t="shared" si="34"/>
        <v>-1.9666048237476752E-2</v>
      </c>
      <c r="K305" s="155">
        <f t="shared" si="35"/>
        <v>-1.9861998260826842E-2</v>
      </c>
      <c r="L305" s="145"/>
      <c r="M305" s="167">
        <v>3.3419999999999998E-2</v>
      </c>
      <c r="N305" s="161"/>
      <c r="O305" s="167">
        <v>4.7530000000000003E-2</v>
      </c>
      <c r="P305" s="161"/>
      <c r="Q305" s="146"/>
      <c r="R305" s="167">
        <v>7104.53</v>
      </c>
      <c r="S305" s="154">
        <f t="shared" si="36"/>
        <v>-3.7413005647007891E-3</v>
      </c>
      <c r="T305" s="155">
        <f t="shared" si="37"/>
        <v>-3.7483167348596495E-3</v>
      </c>
      <c r="U305" s="167">
        <v>28493.35</v>
      </c>
      <c r="V305" s="154">
        <f t="shared" si="38"/>
        <v>2.6140906842098133E-3</v>
      </c>
      <c r="W305" s="155">
        <f t="shared" si="39"/>
        <v>2.6106798919443069E-3</v>
      </c>
    </row>
    <row r="306" spans="2:23">
      <c r="B306" s="153">
        <v>45210</v>
      </c>
      <c r="C306" s="137">
        <v>429.3</v>
      </c>
      <c r="D306" s="154">
        <f t="shared" si="32"/>
        <v>-1.2195121951219523E-2</v>
      </c>
      <c r="E306" s="155">
        <f t="shared" si="33"/>
        <v>-1.2270092591814359E-2</v>
      </c>
      <c r="F306" s="145"/>
      <c r="G306" s="145"/>
      <c r="H306" s="153">
        <v>45210</v>
      </c>
      <c r="I306" s="137">
        <v>53.9</v>
      </c>
      <c r="J306" s="154">
        <f t="shared" si="34"/>
        <v>-2.4610930148389443E-2</v>
      </c>
      <c r="K306" s="155">
        <f t="shared" si="35"/>
        <v>-2.4918841580319019E-2</v>
      </c>
      <c r="L306" s="145"/>
      <c r="M306" s="167">
        <v>3.2759999999999997E-2</v>
      </c>
      <c r="N306" s="161"/>
      <c r="O306" s="167">
        <v>4.6649999999999997E-2</v>
      </c>
      <c r="P306" s="161"/>
      <c r="Q306" s="146"/>
      <c r="R306" s="167">
        <v>7131.21</v>
      </c>
      <c r="S306" s="154">
        <f t="shared" si="36"/>
        <v>-4.3588558631637575E-3</v>
      </c>
      <c r="T306" s="155">
        <f t="shared" si="37"/>
        <v>-4.3683833714854093E-3</v>
      </c>
      <c r="U306" s="167">
        <v>28419.06</v>
      </c>
      <c r="V306" s="154">
        <f t="shared" si="38"/>
        <v>3.5609582805697926E-3</v>
      </c>
      <c r="W306" s="155">
        <f t="shared" si="39"/>
        <v>3.5546330800345035E-3</v>
      </c>
    </row>
    <row r="307" spans="2:23">
      <c r="B307" s="153">
        <v>45209</v>
      </c>
      <c r="C307" s="137">
        <v>434.6</v>
      </c>
      <c r="D307" s="154">
        <f t="shared" si="32"/>
        <v>3.772683858643755E-2</v>
      </c>
      <c r="E307" s="155">
        <f t="shared" si="33"/>
        <v>3.7032588825947579E-2</v>
      </c>
      <c r="F307" s="145"/>
      <c r="G307" s="145"/>
      <c r="H307" s="153">
        <v>45209</v>
      </c>
      <c r="I307" s="137">
        <v>55.26</v>
      </c>
      <c r="J307" s="154">
        <f t="shared" si="34"/>
        <v>1.693043798306948E-2</v>
      </c>
      <c r="K307" s="155">
        <f t="shared" si="35"/>
        <v>1.6788715497068715E-2</v>
      </c>
      <c r="L307" s="145"/>
      <c r="M307" s="167">
        <v>3.3370000000000004E-2</v>
      </c>
      <c r="N307" s="161"/>
      <c r="O307" s="167">
        <v>4.7510000000000004E-2</v>
      </c>
      <c r="P307" s="161"/>
      <c r="Q307" s="146"/>
      <c r="R307" s="167">
        <v>7162.43</v>
      </c>
      <c r="S307" s="154">
        <f t="shared" si="36"/>
        <v>2.0085737887031163E-2</v>
      </c>
      <c r="T307" s="155">
        <f t="shared" si="37"/>
        <v>1.988668051560023E-2</v>
      </c>
      <c r="U307" s="167">
        <v>28318.22</v>
      </c>
      <c r="V307" s="154">
        <f t="shared" si="38"/>
        <v>2.2980948672172596E-2</v>
      </c>
      <c r="W307" s="155">
        <f t="shared" si="39"/>
        <v>2.2720863797225467E-2</v>
      </c>
    </row>
    <row r="308" spans="2:23">
      <c r="B308" s="153">
        <v>45208</v>
      </c>
      <c r="C308" s="137">
        <v>418.8</v>
      </c>
      <c r="D308" s="154">
        <f t="shared" si="32"/>
        <v>-6.1699098243948036E-3</v>
      </c>
      <c r="E308" s="155">
        <f t="shared" si="33"/>
        <v>-6.1890223737067988E-3</v>
      </c>
      <c r="F308" s="145"/>
      <c r="G308" s="145"/>
      <c r="H308" s="153">
        <v>45208</v>
      </c>
      <c r="I308" s="137">
        <v>54.34</v>
      </c>
      <c r="J308" s="154">
        <f t="shared" si="34"/>
        <v>-2.9989289539450237E-2</v>
      </c>
      <c r="K308" s="155">
        <f t="shared" si="35"/>
        <v>-3.0448165833760827E-2</v>
      </c>
      <c r="L308" s="145"/>
      <c r="M308" s="167">
        <v>3.363E-2</v>
      </c>
      <c r="N308" s="161"/>
      <c r="O308" s="167">
        <v>4.8369999999999996E-2</v>
      </c>
      <c r="P308" s="161"/>
      <c r="Q308" s="146"/>
      <c r="R308" s="167">
        <v>7021.4</v>
      </c>
      <c r="S308" s="154">
        <f t="shared" si="36"/>
        <v>-5.488551942947395E-3</v>
      </c>
      <c r="T308" s="155">
        <f t="shared" si="37"/>
        <v>-5.5036693847801445E-3</v>
      </c>
      <c r="U308" s="167">
        <v>27682.06</v>
      </c>
      <c r="V308" s="154">
        <f t="shared" si="38"/>
        <v>-4.6223365830522223E-3</v>
      </c>
      <c r="W308" s="155">
        <f t="shared" si="39"/>
        <v>-4.6330526156200223E-3</v>
      </c>
    </row>
    <row r="309" spans="2:23">
      <c r="B309" s="153">
        <v>45205</v>
      </c>
      <c r="C309" s="137">
        <v>421.4</v>
      </c>
      <c r="D309" s="154">
        <f t="shared" si="32"/>
        <v>2.3736055067646866E-4</v>
      </c>
      <c r="E309" s="155">
        <f t="shared" si="33"/>
        <v>2.3733238511780013E-4</v>
      </c>
      <c r="F309" s="145"/>
      <c r="G309" s="145"/>
      <c r="H309" s="153">
        <v>45205</v>
      </c>
      <c r="I309" s="137">
        <v>56.02</v>
      </c>
      <c r="J309" s="154">
        <f t="shared" si="34"/>
        <v>2.1889821233126661E-2</v>
      </c>
      <c r="K309" s="155">
        <f t="shared" si="35"/>
        <v>2.1653678957322797E-2</v>
      </c>
      <c r="L309" s="145"/>
      <c r="M309" s="167">
        <v>3.4840000000000003E-2</v>
      </c>
      <c r="N309" s="161"/>
      <c r="O309" s="167">
        <v>4.922E-2</v>
      </c>
      <c r="P309" s="161"/>
      <c r="Q309" s="146"/>
      <c r="R309" s="167">
        <v>7060.15</v>
      </c>
      <c r="S309" s="154">
        <f t="shared" si="36"/>
        <v>8.8450684099596888E-3</v>
      </c>
      <c r="T309" s="155">
        <f t="shared" si="37"/>
        <v>8.8061799382674697E-3</v>
      </c>
      <c r="U309" s="167">
        <v>27810.61</v>
      </c>
      <c r="V309" s="154">
        <f t="shared" si="38"/>
        <v>1.1632978438976593E-2</v>
      </c>
      <c r="W309" s="155">
        <f t="shared" si="39"/>
        <v>1.1565835558073162E-2</v>
      </c>
    </row>
    <row r="310" spans="2:23">
      <c r="B310" s="153">
        <v>45204</v>
      </c>
      <c r="C310" s="137">
        <v>421.3</v>
      </c>
      <c r="D310" s="154">
        <f t="shared" si="32"/>
        <v>3.0952380952380398E-3</v>
      </c>
      <c r="E310" s="155">
        <f t="shared" si="33"/>
        <v>3.0904577075568048E-3</v>
      </c>
      <c r="F310" s="145"/>
      <c r="G310" s="145"/>
      <c r="H310" s="153">
        <v>45204</v>
      </c>
      <c r="I310" s="137">
        <v>54.82</v>
      </c>
      <c r="J310" s="154">
        <f t="shared" si="34"/>
        <v>3.6616623947272053E-3</v>
      </c>
      <c r="K310" s="155">
        <f t="shared" si="35"/>
        <v>3.6549748290807824E-3</v>
      </c>
      <c r="L310" s="145"/>
      <c r="M310" s="167">
        <v>3.4689999999999999E-2</v>
      </c>
      <c r="N310" s="161"/>
      <c r="O310" s="167">
        <v>4.9000000000000002E-2</v>
      </c>
      <c r="P310" s="161"/>
      <c r="Q310" s="146"/>
      <c r="R310" s="167">
        <v>6998.25</v>
      </c>
      <c r="S310" s="154">
        <f t="shared" si="36"/>
        <v>2.172443412851166E-4</v>
      </c>
      <c r="T310" s="155">
        <f t="shared" si="37"/>
        <v>2.1722074715027273E-4</v>
      </c>
      <c r="U310" s="167">
        <v>27490.81</v>
      </c>
      <c r="V310" s="154">
        <f t="shared" si="38"/>
        <v>2.0127141424697292E-3</v>
      </c>
      <c r="W310" s="155">
        <f t="shared" si="39"/>
        <v>2.0106913471112085E-3</v>
      </c>
    </row>
    <row r="311" spans="2:23">
      <c r="B311" s="153">
        <v>45203</v>
      </c>
      <c r="C311" s="137">
        <v>420</v>
      </c>
      <c r="D311" s="154">
        <f t="shared" si="32"/>
        <v>-5.4463651432631321E-3</v>
      </c>
      <c r="E311" s="155">
        <f t="shared" si="33"/>
        <v>-5.4612506624839496E-3</v>
      </c>
      <c r="F311" s="145"/>
      <c r="G311" s="145"/>
      <c r="H311" s="153">
        <v>45203</v>
      </c>
      <c r="I311" s="137">
        <v>54.62</v>
      </c>
      <c r="J311" s="154">
        <f t="shared" si="34"/>
        <v>1.3734224201930045E-2</v>
      </c>
      <c r="K311" s="155">
        <f t="shared" si="35"/>
        <v>1.3640764503395547E-2</v>
      </c>
      <c r="L311" s="145"/>
      <c r="M311" s="167">
        <v>3.499E-2</v>
      </c>
      <c r="N311" s="161"/>
      <c r="O311" s="167">
        <v>4.922E-2</v>
      </c>
      <c r="P311" s="161"/>
      <c r="Q311" s="146"/>
      <c r="R311" s="167">
        <v>6996.73</v>
      </c>
      <c r="S311" s="154">
        <f t="shared" si="36"/>
        <v>-4.5733559142835389E-5</v>
      </c>
      <c r="T311" s="155">
        <f t="shared" si="37"/>
        <v>-4.5734604953937225E-5</v>
      </c>
      <c r="U311" s="167">
        <v>27435.59</v>
      </c>
      <c r="V311" s="154">
        <f t="shared" si="38"/>
        <v>-1.6963701245278351E-3</v>
      </c>
      <c r="W311" s="155">
        <f t="shared" si="39"/>
        <v>-1.6978105895993022E-3</v>
      </c>
    </row>
    <row r="312" spans="2:23">
      <c r="B312" s="153">
        <v>45202</v>
      </c>
      <c r="C312" s="137">
        <v>422.3</v>
      </c>
      <c r="D312" s="154">
        <f t="shared" si="32"/>
        <v>-1.3548236393366109E-2</v>
      </c>
      <c r="E312" s="155">
        <f t="shared" si="33"/>
        <v>-1.3640851211002607E-2</v>
      </c>
      <c r="F312" s="145"/>
      <c r="G312" s="145"/>
      <c r="H312" s="153">
        <v>45202</v>
      </c>
      <c r="I312" s="137">
        <v>53.88</v>
      </c>
      <c r="J312" s="154">
        <f t="shared" si="34"/>
        <v>-8.1001472754049786E-3</v>
      </c>
      <c r="K312" s="155">
        <f t="shared" si="35"/>
        <v>-8.1331317082774229E-3</v>
      </c>
      <c r="L312" s="145"/>
      <c r="M312" s="167">
        <v>3.533E-2</v>
      </c>
      <c r="N312" s="161"/>
      <c r="O312" s="167">
        <v>4.922E-2</v>
      </c>
      <c r="P312" s="161"/>
      <c r="Q312" s="146"/>
      <c r="R312" s="167">
        <v>6997.05</v>
      </c>
      <c r="S312" s="154">
        <f t="shared" si="36"/>
        <v>-1.006060983339363E-2</v>
      </c>
      <c r="T312" s="155">
        <f t="shared" si="37"/>
        <v>-1.0111559781580837E-2</v>
      </c>
      <c r="U312" s="167">
        <v>27482.21</v>
      </c>
      <c r="V312" s="154">
        <f t="shared" si="38"/>
        <v>-1.3193702613856995E-2</v>
      </c>
      <c r="W312" s="155">
        <f t="shared" si="39"/>
        <v>-1.3281512723723706E-2</v>
      </c>
    </row>
    <row r="313" spans="2:23">
      <c r="B313" s="153">
        <v>45201</v>
      </c>
      <c r="C313" s="137">
        <v>428.1</v>
      </c>
      <c r="D313" s="154">
        <f t="shared" si="32"/>
        <v>-1.2456747404844259E-2</v>
      </c>
      <c r="E313" s="155">
        <f t="shared" si="33"/>
        <v>-1.2534983069696087E-2</v>
      </c>
      <c r="F313" s="145"/>
      <c r="G313" s="145"/>
      <c r="H313" s="153">
        <v>45201</v>
      </c>
      <c r="I313" s="137">
        <v>54.32</v>
      </c>
      <c r="J313" s="154">
        <f t="shared" si="34"/>
        <v>-1.3798111837327487E-2</v>
      </c>
      <c r="K313" s="155">
        <f t="shared" si="35"/>
        <v>-1.3894190610013372E-2</v>
      </c>
      <c r="L313" s="145"/>
      <c r="M313" s="167">
        <v>3.483E-2</v>
      </c>
      <c r="N313" s="161"/>
      <c r="O313" s="167">
        <v>4.8010000000000004E-2</v>
      </c>
      <c r="P313" s="161"/>
      <c r="Q313" s="146"/>
      <c r="R313" s="167">
        <v>7068.16</v>
      </c>
      <c r="S313" s="154">
        <f t="shared" si="36"/>
        <v>-9.3762350982332654E-3</v>
      </c>
      <c r="T313" s="155">
        <f t="shared" si="37"/>
        <v>-9.4204687041289353E-3</v>
      </c>
      <c r="U313" s="167">
        <v>27849.65</v>
      </c>
      <c r="V313" s="154">
        <f t="shared" si="38"/>
        <v>-1.3936422353510114E-2</v>
      </c>
      <c r="W313" s="155">
        <f t="shared" si="39"/>
        <v>-1.4034446086577846E-2</v>
      </c>
    </row>
    <row r="314" spans="2:23">
      <c r="B314" s="153">
        <v>45198</v>
      </c>
      <c r="C314" s="137">
        <v>433.5</v>
      </c>
      <c r="D314" s="154">
        <f t="shared" si="32"/>
        <v>8.6086551884596574E-3</v>
      </c>
      <c r="E314" s="155">
        <f t="shared" si="33"/>
        <v>8.5718120121863681E-3</v>
      </c>
      <c r="F314" s="145"/>
      <c r="G314" s="145"/>
      <c r="H314" s="153">
        <v>45198</v>
      </c>
      <c r="I314" s="137">
        <v>55.08</v>
      </c>
      <c r="J314" s="154">
        <f t="shared" si="34"/>
        <v>9.9009900990099098E-3</v>
      </c>
      <c r="K314" s="155">
        <f t="shared" si="35"/>
        <v>9.8522964430116395E-3</v>
      </c>
      <c r="L314" s="145"/>
      <c r="M314" s="167">
        <v>3.415E-2</v>
      </c>
      <c r="N314" s="161"/>
      <c r="O314" s="167">
        <v>4.7859999999999993E-2</v>
      </c>
      <c r="P314" s="161"/>
      <c r="Q314" s="146"/>
      <c r="R314" s="167">
        <v>7135.06</v>
      </c>
      <c r="S314" s="154">
        <f t="shared" si="36"/>
        <v>2.6446550425507365E-3</v>
      </c>
      <c r="T314" s="155">
        <f t="shared" si="37"/>
        <v>2.6411640959488258E-3</v>
      </c>
      <c r="U314" s="167">
        <v>28243.26</v>
      </c>
      <c r="V314" s="154">
        <f t="shared" si="38"/>
        <v>2.8487701784929431E-3</v>
      </c>
      <c r="W314" s="155">
        <f t="shared" si="39"/>
        <v>2.8447201226902276E-3</v>
      </c>
    </row>
    <row r="315" spans="2:23">
      <c r="B315" s="153">
        <v>45197</v>
      </c>
      <c r="C315" s="137">
        <v>429.8</v>
      </c>
      <c r="D315" s="154">
        <f t="shared" si="32"/>
        <v>6.3217045188479482E-3</v>
      </c>
      <c r="E315" s="155">
        <f t="shared" si="33"/>
        <v>6.3018063609891753E-3</v>
      </c>
      <c r="F315" s="145"/>
      <c r="G315" s="145"/>
      <c r="H315" s="153">
        <v>45197</v>
      </c>
      <c r="I315" s="137">
        <v>54.54</v>
      </c>
      <c r="J315" s="154">
        <f t="shared" si="34"/>
        <v>2.2497187851518552E-2</v>
      </c>
      <c r="K315" s="155">
        <f t="shared" si="35"/>
        <v>2.2247858663574246E-2</v>
      </c>
      <c r="L315" s="145"/>
      <c r="M315" s="167">
        <v>3.5070000000000004E-2</v>
      </c>
      <c r="N315" s="161"/>
      <c r="O315" s="167">
        <v>4.9200000000000001E-2</v>
      </c>
      <c r="P315" s="161"/>
      <c r="Q315" s="146"/>
      <c r="R315" s="167">
        <v>7116.24</v>
      </c>
      <c r="S315" s="154">
        <f t="shared" si="36"/>
        <v>6.285537325061874E-3</v>
      </c>
      <c r="T315" s="155">
        <f t="shared" si="37"/>
        <v>6.2658657233545505E-3</v>
      </c>
      <c r="U315" s="167">
        <v>28163.03</v>
      </c>
      <c r="V315" s="154">
        <f t="shared" si="38"/>
        <v>5.3808505549348684E-3</v>
      </c>
      <c r="W315" s="155">
        <f t="shared" si="39"/>
        <v>5.3664255014887067E-3</v>
      </c>
    </row>
    <row r="316" spans="2:23">
      <c r="B316" s="153">
        <v>45196</v>
      </c>
      <c r="C316" s="137">
        <v>427.1</v>
      </c>
      <c r="D316" s="154">
        <f t="shared" si="32"/>
        <v>-8.3584861852796788E-3</v>
      </c>
      <c r="E316" s="155">
        <f t="shared" si="33"/>
        <v>-8.3936142126439846E-3</v>
      </c>
      <c r="F316" s="145"/>
      <c r="G316" s="145"/>
      <c r="H316" s="153">
        <v>45196</v>
      </c>
      <c r="I316" s="137">
        <v>53.34</v>
      </c>
      <c r="J316" s="154">
        <f t="shared" si="34"/>
        <v>-1.767955801104959E-2</v>
      </c>
      <c r="K316" s="155">
        <f t="shared" si="35"/>
        <v>-1.7837708186021407E-2</v>
      </c>
      <c r="L316" s="145"/>
      <c r="M316" s="167">
        <v>3.4029999999999998E-2</v>
      </c>
      <c r="N316" s="161"/>
      <c r="O316" s="167">
        <v>4.777E-2</v>
      </c>
      <c r="P316" s="161"/>
      <c r="Q316" s="146"/>
      <c r="R316" s="167">
        <v>7071.79</v>
      </c>
      <c r="S316" s="154">
        <f t="shared" si="36"/>
        <v>-3.1523801176702726E-4</v>
      </c>
      <c r="T316" s="155">
        <f t="shared" si="37"/>
        <v>-3.1528770971378772E-4</v>
      </c>
      <c r="U316" s="167">
        <v>28012.3</v>
      </c>
      <c r="V316" s="154">
        <f t="shared" si="38"/>
        <v>-3.0812616018859318E-3</v>
      </c>
      <c r="W316" s="155">
        <f t="shared" si="39"/>
        <v>-3.0860184623497117E-3</v>
      </c>
    </row>
    <row r="317" spans="2:23">
      <c r="B317" s="153">
        <v>45195</v>
      </c>
      <c r="C317" s="137">
        <v>430.7</v>
      </c>
      <c r="D317" s="154">
        <f t="shared" si="32"/>
        <v>-2.1803315920963073E-2</v>
      </c>
      <c r="E317" s="155">
        <f t="shared" si="33"/>
        <v>-2.2044520701643346E-2</v>
      </c>
      <c r="F317" s="145"/>
      <c r="G317" s="145"/>
      <c r="H317" s="153">
        <v>45195</v>
      </c>
      <c r="I317" s="137">
        <v>54.3</v>
      </c>
      <c r="J317" s="154">
        <f t="shared" si="34"/>
        <v>-3.5181236673774041E-2</v>
      </c>
      <c r="K317" s="155">
        <f t="shared" si="35"/>
        <v>-3.5815005306298608E-2</v>
      </c>
      <c r="L317" s="145"/>
      <c r="M317" s="167">
        <v>3.3599999999999998E-2</v>
      </c>
      <c r="N317" s="161"/>
      <c r="O317" s="167">
        <v>4.7300000000000002E-2</v>
      </c>
      <c r="P317" s="161"/>
      <c r="Q317" s="146"/>
      <c r="R317" s="167">
        <v>7074.02</v>
      </c>
      <c r="S317" s="154">
        <f t="shared" si="36"/>
        <v>-6.9989949297292187E-3</v>
      </c>
      <c r="T317" s="155">
        <f t="shared" si="37"/>
        <v>-7.023602782118399E-3</v>
      </c>
      <c r="U317" s="167">
        <v>28098.880000000001</v>
      </c>
      <c r="V317" s="154">
        <f t="shared" si="38"/>
        <v>-9.9819640415343969E-3</v>
      </c>
      <c r="W317" s="155">
        <f t="shared" si="39"/>
        <v>-1.003211787958549E-2</v>
      </c>
    </row>
    <row r="318" spans="2:23">
      <c r="B318" s="153">
        <v>45194</v>
      </c>
      <c r="C318" s="137">
        <v>440.3</v>
      </c>
      <c r="D318" s="154">
        <f t="shared" si="32"/>
        <v>-4.3242068665797384E-2</v>
      </c>
      <c r="E318" s="155">
        <f t="shared" si="33"/>
        <v>-4.420486483955726E-2</v>
      </c>
      <c r="F318" s="145"/>
      <c r="G318" s="145"/>
      <c r="H318" s="153">
        <v>45194</v>
      </c>
      <c r="I318" s="137">
        <v>56.28</v>
      </c>
      <c r="J318" s="154">
        <f t="shared" si="34"/>
        <v>-2.0876826722338149E-2</v>
      </c>
      <c r="K318" s="155">
        <f t="shared" si="35"/>
        <v>-2.1097828964635815E-2</v>
      </c>
      <c r="L318" s="145"/>
      <c r="M318" s="167">
        <v>3.3399999999999999E-2</v>
      </c>
      <c r="N318" s="161"/>
      <c r="O318" s="167">
        <v>4.6529999999999995E-2</v>
      </c>
      <c r="P318" s="161"/>
      <c r="Q318" s="146"/>
      <c r="R318" s="167">
        <v>7123.88</v>
      </c>
      <c r="S318" s="154">
        <f t="shared" si="36"/>
        <v>-8.4817712900252529E-3</v>
      </c>
      <c r="T318" s="155">
        <f t="shared" si="37"/>
        <v>-8.5179462089635949E-3</v>
      </c>
      <c r="U318" s="167">
        <v>28382.19</v>
      </c>
      <c r="V318" s="154">
        <f t="shared" si="38"/>
        <v>-6.7787891195029149E-3</v>
      </c>
      <c r="W318" s="155">
        <f t="shared" si="39"/>
        <v>-6.8018694741731863E-3</v>
      </c>
    </row>
    <row r="319" spans="2:23">
      <c r="B319" s="153">
        <v>45191</v>
      </c>
      <c r="C319" s="137">
        <v>460.2</v>
      </c>
      <c r="D319" s="154">
        <f t="shared" si="32"/>
        <v>1.5894039735099286E-2</v>
      </c>
      <c r="E319" s="155">
        <f t="shared" si="33"/>
        <v>1.5769052118231434E-2</v>
      </c>
      <c r="F319" s="145"/>
      <c r="G319" s="145"/>
      <c r="H319" s="153">
        <v>45191</v>
      </c>
      <c r="I319" s="137">
        <v>57.48</v>
      </c>
      <c r="J319" s="154">
        <f t="shared" si="34"/>
        <v>1.6625397948355047E-2</v>
      </c>
      <c r="K319" s="155">
        <f t="shared" si="35"/>
        <v>1.6488708945379797E-2</v>
      </c>
      <c r="L319" s="145"/>
      <c r="M319" s="167">
        <v>3.2850000000000004E-2</v>
      </c>
      <c r="N319" s="161"/>
      <c r="O319" s="167">
        <v>4.582E-2</v>
      </c>
      <c r="P319" s="161"/>
      <c r="Q319" s="146"/>
      <c r="R319" s="167">
        <v>7184.82</v>
      </c>
      <c r="S319" s="154">
        <f t="shared" si="36"/>
        <v>-4.0311066136209384E-3</v>
      </c>
      <c r="T319" s="155">
        <f t="shared" si="37"/>
        <v>-4.0392534250335704E-3</v>
      </c>
      <c r="U319" s="167">
        <v>28575.9</v>
      </c>
      <c r="V319" s="154">
        <f t="shared" si="38"/>
        <v>-4.6205747068380765E-3</v>
      </c>
      <c r="W319" s="155">
        <f t="shared" si="39"/>
        <v>-4.6312825591684958E-3</v>
      </c>
    </row>
    <row r="320" spans="2:23">
      <c r="B320" s="153">
        <v>45190</v>
      </c>
      <c r="C320" s="137">
        <v>453</v>
      </c>
      <c r="D320" s="154">
        <f t="shared" si="32"/>
        <v>-1.0701026424983606E-2</v>
      </c>
      <c r="E320" s="155">
        <f t="shared" si="33"/>
        <v>-1.0758694180015736E-2</v>
      </c>
      <c r="F320" s="145"/>
      <c r="G320" s="145"/>
      <c r="H320" s="153">
        <v>45190</v>
      </c>
      <c r="I320" s="137">
        <v>56.54</v>
      </c>
      <c r="J320" s="154">
        <f t="shared" si="34"/>
        <v>-2.0782819535850372E-2</v>
      </c>
      <c r="K320" s="155">
        <f t="shared" si="35"/>
        <v>-2.1001821969344761E-2</v>
      </c>
      <c r="L320" s="145"/>
      <c r="M320" s="167">
        <v>3.2820000000000002E-2</v>
      </c>
      <c r="N320" s="161"/>
      <c r="O320" s="167">
        <v>4.5530000000000001E-2</v>
      </c>
      <c r="P320" s="161"/>
      <c r="Q320" s="146"/>
      <c r="R320" s="167">
        <v>7213.9</v>
      </c>
      <c r="S320" s="154">
        <f t="shared" si="36"/>
        <v>-1.594507549663815E-2</v>
      </c>
      <c r="T320" s="155">
        <f t="shared" si="37"/>
        <v>-1.6073565902909717E-2</v>
      </c>
      <c r="U320" s="167">
        <v>28708.55</v>
      </c>
      <c r="V320" s="154">
        <f t="shared" si="38"/>
        <v>-1.7816027068728979E-2</v>
      </c>
      <c r="W320" s="155">
        <f t="shared" si="39"/>
        <v>-1.79766430307206E-2</v>
      </c>
    </row>
    <row r="321" spans="2:23">
      <c r="B321" s="153">
        <v>45189</v>
      </c>
      <c r="C321" s="137">
        <v>457.9</v>
      </c>
      <c r="D321" s="154">
        <f t="shared" si="32"/>
        <v>5.7105205359102573E-3</v>
      </c>
      <c r="E321" s="155">
        <f t="shared" si="33"/>
        <v>5.6942773223132405E-3</v>
      </c>
      <c r="F321" s="145"/>
      <c r="G321" s="145"/>
      <c r="H321" s="153">
        <v>45189</v>
      </c>
      <c r="I321" s="137">
        <v>57.74</v>
      </c>
      <c r="J321" s="154">
        <f t="shared" si="34"/>
        <v>6.9324090121325455E-4</v>
      </c>
      <c r="K321" s="155">
        <f t="shared" si="35"/>
        <v>6.9300072073524084E-4</v>
      </c>
      <c r="L321" s="145"/>
      <c r="M321" s="167">
        <v>3.2400000000000005E-2</v>
      </c>
      <c r="N321" s="161"/>
      <c r="O321" s="167">
        <v>4.4539999999999996E-2</v>
      </c>
      <c r="P321" s="161"/>
      <c r="Q321" s="146"/>
      <c r="R321" s="167">
        <v>7330.79</v>
      </c>
      <c r="S321" s="154">
        <f t="shared" si="36"/>
        <v>6.683493268443863E-3</v>
      </c>
      <c r="T321" s="155">
        <f t="shared" si="37"/>
        <v>6.6612577463000672E-3</v>
      </c>
      <c r="U321" s="167">
        <v>29229.3</v>
      </c>
      <c r="V321" s="154">
        <f t="shared" si="38"/>
        <v>1.6401560212020216E-2</v>
      </c>
      <c r="W321" s="155">
        <f t="shared" si="39"/>
        <v>1.6268507500100546E-2</v>
      </c>
    </row>
    <row r="322" spans="2:23">
      <c r="B322" s="153">
        <v>45188</v>
      </c>
      <c r="C322" s="137">
        <v>455.3</v>
      </c>
      <c r="D322" s="154">
        <f t="shared" si="32"/>
        <v>-1.086248099065823E-2</v>
      </c>
      <c r="E322" s="155">
        <f t="shared" si="33"/>
        <v>-1.0921908482459315E-2</v>
      </c>
      <c r="F322" s="145"/>
      <c r="G322" s="145"/>
      <c r="H322" s="153">
        <v>45188</v>
      </c>
      <c r="I322" s="137">
        <v>57.7</v>
      </c>
      <c r="J322" s="154">
        <f t="shared" si="34"/>
        <v>-3.4542314335059832E-3</v>
      </c>
      <c r="K322" s="155">
        <f t="shared" si="35"/>
        <v>-3.4602110648956196E-3</v>
      </c>
      <c r="L322" s="145"/>
      <c r="M322" s="167">
        <v>3.2820000000000002E-2</v>
      </c>
      <c r="N322" s="161"/>
      <c r="O322" s="167">
        <v>4.5240000000000002E-2</v>
      </c>
      <c r="P322" s="161"/>
      <c r="Q322" s="146"/>
      <c r="R322" s="167">
        <v>7282.12</v>
      </c>
      <c r="S322" s="154">
        <f t="shared" si="36"/>
        <v>8.218643401582959E-4</v>
      </c>
      <c r="T322" s="155">
        <f t="shared" si="37"/>
        <v>8.2152679459326493E-4</v>
      </c>
      <c r="U322" s="167">
        <v>28757.63</v>
      </c>
      <c r="V322" s="154">
        <f t="shared" si="38"/>
        <v>6.0089148970854378E-3</v>
      </c>
      <c r="W322" s="155">
        <f t="shared" si="39"/>
        <v>5.9909333650076824E-3</v>
      </c>
    </row>
    <row r="323" spans="2:23">
      <c r="B323" s="153">
        <v>45187</v>
      </c>
      <c r="C323" s="137">
        <v>460.3</v>
      </c>
      <c r="D323" s="154">
        <f t="shared" si="32"/>
        <v>-1.9595314164004285E-2</v>
      </c>
      <c r="E323" s="155">
        <f t="shared" si="33"/>
        <v>-1.9789847825121873E-2</v>
      </c>
      <c r="F323" s="145"/>
      <c r="G323" s="145"/>
      <c r="H323" s="153">
        <v>45187</v>
      </c>
      <c r="I323" s="137">
        <v>57.9</v>
      </c>
      <c r="J323" s="154">
        <f t="shared" si="34"/>
        <v>-3.144864503178324E-2</v>
      </c>
      <c r="K323" s="155">
        <f t="shared" si="35"/>
        <v>-3.1953772276842277E-2</v>
      </c>
      <c r="L323" s="145"/>
      <c r="M323" s="167">
        <v>3.2590000000000001E-2</v>
      </c>
      <c r="N323" s="161"/>
      <c r="O323" s="167">
        <v>4.5179999999999998E-2</v>
      </c>
      <c r="P323" s="161"/>
      <c r="Q323" s="146"/>
      <c r="R323" s="167">
        <v>7276.14</v>
      </c>
      <c r="S323" s="154">
        <f t="shared" si="36"/>
        <v>-1.3915504104992316E-2</v>
      </c>
      <c r="T323" s="155">
        <f t="shared" si="37"/>
        <v>-1.4013232417280674E-2</v>
      </c>
      <c r="U323" s="167">
        <v>28585.86</v>
      </c>
      <c r="V323" s="154">
        <f t="shared" si="38"/>
        <v>-1.07120893678887E-2</v>
      </c>
      <c r="W323" s="155">
        <f t="shared" si="39"/>
        <v>-1.0769876850833492E-2</v>
      </c>
    </row>
    <row r="324" spans="2:23">
      <c r="B324" s="153">
        <v>45184</v>
      </c>
      <c r="C324" s="137">
        <v>469.5</v>
      </c>
      <c r="D324" s="154">
        <f t="shared" si="32"/>
        <v>1.8438177874186445E-2</v>
      </c>
      <c r="E324" s="155">
        <f t="shared" si="33"/>
        <v>1.8270255651668978E-2</v>
      </c>
      <c r="F324" s="145"/>
      <c r="G324" s="145"/>
      <c r="H324" s="153">
        <v>45184</v>
      </c>
      <c r="I324" s="137">
        <v>59.78</v>
      </c>
      <c r="J324" s="154">
        <f t="shared" si="34"/>
        <v>1.0821778829895212E-2</v>
      </c>
      <c r="K324" s="155">
        <f t="shared" si="35"/>
        <v>1.0763642431460689E-2</v>
      </c>
      <c r="L324" s="145"/>
      <c r="M324" s="167">
        <v>3.2219999999999999E-2</v>
      </c>
      <c r="N324" s="161"/>
      <c r="O324" s="167">
        <v>4.4610000000000004E-2</v>
      </c>
      <c r="P324" s="161"/>
      <c r="Q324" s="146"/>
      <c r="R324" s="167">
        <v>7378.82</v>
      </c>
      <c r="S324" s="154">
        <f t="shared" si="36"/>
        <v>9.598189547482594E-3</v>
      </c>
      <c r="T324" s="155">
        <f t="shared" si="37"/>
        <v>9.5524195657658052E-3</v>
      </c>
      <c r="U324" s="167">
        <v>28895.39</v>
      </c>
      <c r="V324" s="154">
        <f t="shared" si="38"/>
        <v>7.8482360344866997E-4</v>
      </c>
      <c r="W324" s="155">
        <f t="shared" si="39"/>
        <v>7.8451579044648253E-4</v>
      </c>
    </row>
    <row r="325" spans="2:23">
      <c r="B325" s="153">
        <v>45183</v>
      </c>
      <c r="C325" s="137">
        <v>461</v>
      </c>
      <c r="D325" s="154">
        <f t="shared" si="32"/>
        <v>-2.1645021645021467E-3</v>
      </c>
      <c r="E325" s="155">
        <f t="shared" si="33"/>
        <v>-2.166848085090314E-3</v>
      </c>
      <c r="F325" s="145"/>
      <c r="G325" s="145"/>
      <c r="H325" s="153">
        <v>45183</v>
      </c>
      <c r="I325" s="137">
        <v>59.14</v>
      </c>
      <c r="J325" s="154">
        <f t="shared" si="34"/>
        <v>1.0249402118209794E-2</v>
      </c>
      <c r="K325" s="155">
        <f t="shared" si="35"/>
        <v>1.0197233160591391E-2</v>
      </c>
      <c r="L325" s="145"/>
      <c r="M325" s="167">
        <v>3.1269999999999999E-2</v>
      </c>
      <c r="N325" s="161"/>
      <c r="O325" s="167">
        <v>4.3540000000000002E-2</v>
      </c>
      <c r="P325" s="161"/>
      <c r="Q325" s="146"/>
      <c r="R325" s="167">
        <v>7308.67</v>
      </c>
      <c r="S325" s="154">
        <f t="shared" si="36"/>
        <v>1.1920964421251679E-2</v>
      </c>
      <c r="T325" s="155">
        <f t="shared" si="37"/>
        <v>1.1850469417462477E-2</v>
      </c>
      <c r="U325" s="167">
        <v>28872.73</v>
      </c>
      <c r="V325" s="154">
        <f t="shared" si="38"/>
        <v>1.3726674992460053E-2</v>
      </c>
      <c r="W325" s="155">
        <f t="shared" si="39"/>
        <v>1.3633317544025797E-2</v>
      </c>
    </row>
    <row r="326" spans="2:23">
      <c r="B326" s="153">
        <v>45182</v>
      </c>
      <c r="C326" s="137">
        <v>462</v>
      </c>
      <c r="D326" s="154">
        <f t="shared" si="32"/>
        <v>1.0834236186347823E-3</v>
      </c>
      <c r="E326" s="155">
        <f t="shared" si="33"/>
        <v>1.0828371388318981E-3</v>
      </c>
      <c r="F326" s="145"/>
      <c r="G326" s="145"/>
      <c r="H326" s="153">
        <v>45182</v>
      </c>
      <c r="I326" s="137">
        <v>58.54</v>
      </c>
      <c r="J326" s="154">
        <f t="shared" si="34"/>
        <v>6.8376068376063692E-4</v>
      </c>
      <c r="K326" s="155">
        <f t="shared" si="35"/>
        <v>6.8352702592893431E-4</v>
      </c>
      <c r="L326" s="145"/>
      <c r="M326" s="167">
        <v>3.2029999999999996E-2</v>
      </c>
      <c r="N326" s="161"/>
      <c r="O326" s="167">
        <v>4.4569999999999999E-2</v>
      </c>
      <c r="P326" s="161"/>
      <c r="Q326" s="146"/>
      <c r="R326" s="167">
        <v>7222.57</v>
      </c>
      <c r="S326" s="154">
        <f t="shared" si="36"/>
        <v>-4.1790295717012427E-3</v>
      </c>
      <c r="T326" s="155">
        <f t="shared" si="37"/>
        <v>-4.1877861202135307E-3</v>
      </c>
      <c r="U326" s="167">
        <v>28481.77</v>
      </c>
      <c r="V326" s="154">
        <f t="shared" si="38"/>
        <v>-3.5966944415486424E-3</v>
      </c>
      <c r="W326" s="155">
        <f t="shared" si="39"/>
        <v>-3.6031780981579907E-3</v>
      </c>
    </row>
    <row r="327" spans="2:23">
      <c r="B327" s="153">
        <v>45181</v>
      </c>
      <c r="C327" s="137">
        <v>461.5</v>
      </c>
      <c r="D327" s="154">
        <f t="shared" si="32"/>
        <v>-1.8920068027210801E-2</v>
      </c>
      <c r="E327" s="155">
        <f t="shared" si="33"/>
        <v>-1.9101342641510231E-2</v>
      </c>
      <c r="F327" s="145"/>
      <c r="G327" s="145"/>
      <c r="H327" s="153">
        <v>45181</v>
      </c>
      <c r="I327" s="137">
        <v>58.5</v>
      </c>
      <c r="J327" s="154">
        <f t="shared" si="34"/>
        <v>-1.2158054711246202E-2</v>
      </c>
      <c r="K327" s="155">
        <f t="shared" si="35"/>
        <v>-1.2232568435634408E-2</v>
      </c>
      <c r="L327" s="145"/>
      <c r="M327" s="167">
        <v>3.1869999999999996E-2</v>
      </c>
      <c r="N327" s="161"/>
      <c r="O327" s="167">
        <v>4.4010000000000001E-2</v>
      </c>
      <c r="P327" s="161"/>
      <c r="Q327" s="146"/>
      <c r="R327" s="167">
        <v>7252.88</v>
      </c>
      <c r="S327" s="154">
        <f t="shared" si="36"/>
        <v>-3.4884663525810433E-3</v>
      </c>
      <c r="T327" s="155">
        <f t="shared" si="37"/>
        <v>-3.4945652392993349E-3</v>
      </c>
      <c r="U327" s="167">
        <v>28584.58</v>
      </c>
      <c r="V327" s="154">
        <f t="shared" si="38"/>
        <v>2.0851811211881621E-3</v>
      </c>
      <c r="W327" s="155">
        <f t="shared" si="39"/>
        <v>2.0830101484245376E-3</v>
      </c>
    </row>
    <row r="328" spans="2:23">
      <c r="B328" s="153">
        <v>45180</v>
      </c>
      <c r="C328" s="137">
        <v>470.4</v>
      </c>
      <c r="D328" s="154">
        <f t="shared" si="32"/>
        <v>1.2771392081736277E-3</v>
      </c>
      <c r="E328" s="155">
        <f t="shared" si="33"/>
        <v>1.2763243596046834E-3</v>
      </c>
      <c r="F328" s="145"/>
      <c r="G328" s="145"/>
      <c r="H328" s="153">
        <v>45180</v>
      </c>
      <c r="I328" s="137">
        <v>59.22</v>
      </c>
      <c r="J328" s="154">
        <f t="shared" si="34"/>
        <v>1.2307692307692353E-2</v>
      </c>
      <c r="K328" s="155">
        <f t="shared" si="35"/>
        <v>1.2232568435634451E-2</v>
      </c>
      <c r="L328" s="145"/>
      <c r="M328" s="167">
        <v>3.175E-2</v>
      </c>
      <c r="N328" s="161"/>
      <c r="O328" s="167">
        <v>4.3920000000000001E-2</v>
      </c>
      <c r="P328" s="161"/>
      <c r="Q328" s="146"/>
      <c r="R328" s="167">
        <v>7278.27</v>
      </c>
      <c r="S328" s="154">
        <f t="shared" si="36"/>
        <v>5.1790072050348357E-3</v>
      </c>
      <c r="T328" s="155">
        <f t="shared" si="37"/>
        <v>5.1656422720821431E-3</v>
      </c>
      <c r="U328" s="167">
        <v>28525.1</v>
      </c>
      <c r="V328" s="154">
        <f t="shared" si="38"/>
        <v>1.0338891801141781E-2</v>
      </c>
      <c r="W328" s="155">
        <f t="shared" si="39"/>
        <v>1.0285811010180843E-2</v>
      </c>
    </row>
    <row r="329" spans="2:23">
      <c r="B329" s="153">
        <v>45177</v>
      </c>
      <c r="C329" s="137">
        <v>469.8</v>
      </c>
      <c r="D329" s="154">
        <f t="shared" si="32"/>
        <v>1.446771755560361E-2</v>
      </c>
      <c r="E329" s="155">
        <f t="shared" si="33"/>
        <v>1.4364058738106207E-2</v>
      </c>
      <c r="F329" s="145"/>
      <c r="G329" s="145"/>
      <c r="H329" s="153">
        <v>45177</v>
      </c>
      <c r="I329" s="137">
        <v>58.5</v>
      </c>
      <c r="J329" s="154">
        <f t="shared" si="34"/>
        <v>1.712328767123239E-3</v>
      </c>
      <c r="K329" s="155">
        <f t="shared" si="35"/>
        <v>1.7108644036293876E-3</v>
      </c>
      <c r="L329" s="145"/>
      <c r="M329" s="167">
        <v>3.1419999999999997E-2</v>
      </c>
      <c r="N329" s="161"/>
      <c r="O329" s="167">
        <v>4.3390000000000005E-2</v>
      </c>
      <c r="P329" s="161"/>
      <c r="Q329" s="146"/>
      <c r="R329" s="167">
        <v>7240.77</v>
      </c>
      <c r="S329" s="154">
        <f t="shared" si="36"/>
        <v>6.2075290782508397E-3</v>
      </c>
      <c r="T329" s="155">
        <f t="shared" si="37"/>
        <v>6.1883417326860819E-3</v>
      </c>
      <c r="U329" s="167">
        <v>28233.200000000001</v>
      </c>
      <c r="V329" s="154">
        <f t="shared" si="38"/>
        <v>2.7568247572948845E-3</v>
      </c>
      <c r="W329" s="155">
        <f t="shared" si="39"/>
        <v>2.7530316855472149E-3</v>
      </c>
    </row>
    <row r="330" spans="2:23">
      <c r="B330" s="153">
        <v>45176</v>
      </c>
      <c r="C330" s="137">
        <v>463.1</v>
      </c>
      <c r="D330" s="154">
        <f t="shared" si="32"/>
        <v>-1.3000852514918892E-2</v>
      </c>
      <c r="E330" s="155">
        <f t="shared" si="33"/>
        <v>-1.3086103292613999E-2</v>
      </c>
      <c r="F330" s="145"/>
      <c r="G330" s="145"/>
      <c r="H330" s="153">
        <v>45176</v>
      </c>
      <c r="I330" s="137">
        <v>58.4</v>
      </c>
      <c r="J330" s="154">
        <f t="shared" si="34"/>
        <v>-2.0505809979495249E-3</v>
      </c>
      <c r="K330" s="155">
        <f t="shared" si="35"/>
        <v>-2.0526863177422927E-3</v>
      </c>
      <c r="L330" s="145"/>
      <c r="M330" s="167">
        <v>3.1489999999999997E-2</v>
      </c>
      <c r="N330" s="161"/>
      <c r="O330" s="167">
        <v>4.351E-2</v>
      </c>
      <c r="P330" s="161"/>
      <c r="Q330" s="146"/>
      <c r="R330" s="167">
        <v>7196.1</v>
      </c>
      <c r="S330" s="154">
        <f t="shared" si="36"/>
        <v>2.7939600422022259E-4</v>
      </c>
      <c r="T330" s="155">
        <f t="shared" si="37"/>
        <v>2.7935698042519451E-4</v>
      </c>
      <c r="U330" s="167">
        <v>28155.58</v>
      </c>
      <c r="V330" s="154">
        <f t="shared" si="38"/>
        <v>-1.9807553384333376E-3</v>
      </c>
      <c r="W330" s="155">
        <f t="shared" si="39"/>
        <v>-1.9827196285694209E-3</v>
      </c>
    </row>
    <row r="331" spans="2:23">
      <c r="B331" s="153">
        <v>45175</v>
      </c>
      <c r="C331" s="137">
        <v>469.2</v>
      </c>
      <c r="D331" s="154">
        <f t="shared" ref="D331:D394" si="40">C331/C332-1</f>
        <v>-5.403225806451617E-2</v>
      </c>
      <c r="E331" s="155">
        <f t="shared" ref="E331:E394" si="41">LN(1+D331)</f>
        <v>-5.554680994560713E-2</v>
      </c>
      <c r="F331" s="145"/>
      <c r="G331" s="145"/>
      <c r="H331" s="153">
        <v>45175</v>
      </c>
      <c r="I331" s="137">
        <v>58.52</v>
      </c>
      <c r="J331" s="154">
        <f t="shared" ref="J331:J394" si="42">I331/I332-1</f>
        <v>-4.9691458265670563E-2</v>
      </c>
      <c r="K331" s="155">
        <f t="shared" ref="K331:K394" si="43">LN(1+J331)</f>
        <v>-5.0968566344430637E-2</v>
      </c>
      <c r="L331" s="145"/>
      <c r="M331" s="167">
        <v>3.1879999999999999E-2</v>
      </c>
      <c r="N331" s="161"/>
      <c r="O331" s="167">
        <v>4.41E-2</v>
      </c>
      <c r="P331" s="161"/>
      <c r="Q331" s="146"/>
      <c r="R331" s="167">
        <v>7194.09</v>
      </c>
      <c r="S331" s="154">
        <f t="shared" ref="S331:S394" si="44">R331/R332-1</f>
        <v>-8.3573177186714309E-3</v>
      </c>
      <c r="T331" s="155">
        <f t="shared" ref="T331:T394" si="45">LN(1+S331)</f>
        <v>-8.3924358977957667E-3</v>
      </c>
      <c r="U331" s="167">
        <v>28211.46</v>
      </c>
      <c r="V331" s="154">
        <f t="shared" ref="V331:V394" si="46">U331/U332-1</f>
        <v>-1.5381726626036873E-2</v>
      </c>
      <c r="W331" s="155">
        <f t="shared" ref="W331:W394" si="47">LN(1+V331)</f>
        <v>-1.5501252644837817E-2</v>
      </c>
    </row>
    <row r="332" spans="2:23">
      <c r="B332" s="153">
        <v>45174</v>
      </c>
      <c r="C332" s="137">
        <v>496</v>
      </c>
      <c r="D332" s="154">
        <f t="shared" si="40"/>
        <v>1.0183299389002087E-2</v>
      </c>
      <c r="E332" s="155">
        <f t="shared" si="41"/>
        <v>1.0131798930406955E-2</v>
      </c>
      <c r="F332" s="145"/>
      <c r="G332" s="145"/>
      <c r="H332" s="153">
        <v>45174</v>
      </c>
      <c r="I332" s="137">
        <v>61.58</v>
      </c>
      <c r="J332" s="154">
        <f t="shared" si="42"/>
        <v>-1.69220945083014E-2</v>
      </c>
      <c r="K332" s="155">
        <f t="shared" si="43"/>
        <v>-1.706690918619334E-2</v>
      </c>
      <c r="L332" s="145"/>
      <c r="M332" s="167">
        <v>3.141E-2</v>
      </c>
      <c r="N332" s="161"/>
      <c r="O332" s="167">
        <v>4.3429999999999996E-2</v>
      </c>
      <c r="P332" s="161"/>
      <c r="Q332" s="146"/>
      <c r="R332" s="167">
        <v>7254.72</v>
      </c>
      <c r="S332" s="154">
        <f t="shared" si="44"/>
        <v>-3.4054489931327758E-3</v>
      </c>
      <c r="T332" s="155">
        <f t="shared" si="45"/>
        <v>-3.4112607326948342E-3</v>
      </c>
      <c r="U332" s="167">
        <v>28652.18</v>
      </c>
      <c r="V332" s="154">
        <f t="shared" si="46"/>
        <v>1.6930024543304611E-4</v>
      </c>
      <c r="W332" s="155">
        <f t="shared" si="47"/>
        <v>1.692859157638158E-4</v>
      </c>
    </row>
    <row r="333" spans="2:23">
      <c r="B333" s="153">
        <v>45173</v>
      </c>
      <c r="C333" s="137">
        <v>491</v>
      </c>
      <c r="D333" s="154">
        <f t="shared" si="40"/>
        <v>5.3235053235054508E-3</v>
      </c>
      <c r="E333" s="155">
        <f t="shared" si="41"/>
        <v>5.309385557971091E-3</v>
      </c>
      <c r="F333" s="145"/>
      <c r="G333" s="145"/>
      <c r="H333" s="153">
        <v>45173</v>
      </c>
      <c r="I333" s="137">
        <v>62.64</v>
      </c>
      <c r="J333" s="154">
        <f t="shared" si="42"/>
        <v>3.1938677738740928E-4</v>
      </c>
      <c r="K333" s="155">
        <f t="shared" si="43"/>
        <v>3.1933578428801649E-4</v>
      </c>
      <c r="L333" s="145"/>
      <c r="M333" s="167">
        <v>3.1050000000000001E-2</v>
      </c>
      <c r="N333" s="161"/>
      <c r="O333" s="167">
        <v>4.2950000000000002E-2</v>
      </c>
      <c r="P333" s="161"/>
      <c r="Q333" s="146"/>
      <c r="R333" s="167">
        <v>7279.51</v>
      </c>
      <c r="S333" s="154">
        <f t="shared" si="44"/>
        <v>-2.3654301834922231E-3</v>
      </c>
      <c r="T333" s="155">
        <f t="shared" si="45"/>
        <v>-2.3682322330425437E-3</v>
      </c>
      <c r="U333" s="167">
        <v>28647.33</v>
      </c>
      <c r="V333" s="154">
        <f t="shared" si="46"/>
        <v>-1.1029479775037654E-4</v>
      </c>
      <c r="W333" s="155">
        <f t="shared" si="47"/>
        <v>-1.1030088066886223E-4</v>
      </c>
    </row>
    <row r="334" spans="2:23">
      <c r="B334" s="153">
        <v>45170</v>
      </c>
      <c r="C334" s="137">
        <v>488.4</v>
      </c>
      <c r="D334" s="154">
        <f t="shared" si="40"/>
        <v>-1.4925373134328401E-2</v>
      </c>
      <c r="E334" s="155">
        <f t="shared" si="41"/>
        <v>-1.5037877364540559E-2</v>
      </c>
      <c r="F334" s="145"/>
      <c r="G334" s="145"/>
      <c r="H334" s="153">
        <v>45170</v>
      </c>
      <c r="I334" s="137">
        <v>62.62</v>
      </c>
      <c r="J334" s="154">
        <f t="shared" si="42"/>
        <v>-3.1928480204346243E-4</v>
      </c>
      <c r="K334" s="155">
        <f t="shared" si="43"/>
        <v>-3.1933578428806311E-4</v>
      </c>
      <c r="L334" s="145"/>
      <c r="M334" s="167">
        <v>3.0699999999999998E-2</v>
      </c>
      <c r="N334" s="161"/>
      <c r="O334" s="167">
        <v>4.2340000000000003E-2</v>
      </c>
      <c r="P334" s="161"/>
      <c r="Q334" s="146"/>
      <c r="R334" s="167">
        <v>7296.77</v>
      </c>
      <c r="S334" s="154">
        <f t="shared" si="44"/>
        <v>-2.7239055858514494E-3</v>
      </c>
      <c r="T334" s="155">
        <f t="shared" si="45"/>
        <v>-2.7276221672839322E-3</v>
      </c>
      <c r="U334" s="167">
        <v>28650.49</v>
      </c>
      <c r="V334" s="154">
        <f t="shared" si="46"/>
        <v>-6.2788919904326335E-3</v>
      </c>
      <c r="W334" s="155">
        <f t="shared" si="47"/>
        <v>-6.2986871373079201E-3</v>
      </c>
    </row>
    <row r="335" spans="2:23">
      <c r="B335" s="153">
        <v>45169</v>
      </c>
      <c r="C335" s="137">
        <v>495.8</v>
      </c>
      <c r="D335" s="154">
        <f t="shared" si="40"/>
        <v>-5.615724027276392E-3</v>
      </c>
      <c r="E335" s="155">
        <f t="shared" si="41"/>
        <v>-5.6315514883673971E-3</v>
      </c>
      <c r="F335" s="145"/>
      <c r="G335" s="145"/>
      <c r="H335" s="153">
        <v>45169</v>
      </c>
      <c r="I335" s="137">
        <v>62.64</v>
      </c>
      <c r="J335" s="154">
        <f t="shared" si="42"/>
        <v>-1.9411396368190337E-2</v>
      </c>
      <c r="K335" s="155">
        <f t="shared" si="43"/>
        <v>-1.9602271664264002E-2</v>
      </c>
      <c r="L335" s="145"/>
      <c r="M335" s="167">
        <v>2.981E-2</v>
      </c>
      <c r="N335" s="161"/>
      <c r="O335" s="167">
        <v>4.1270000000000001E-2</v>
      </c>
      <c r="P335" s="161"/>
      <c r="Q335" s="146"/>
      <c r="R335" s="167">
        <v>7316.7</v>
      </c>
      <c r="S335" s="154">
        <f t="shared" si="44"/>
        <v>-6.4771060778882061E-3</v>
      </c>
      <c r="T335" s="155">
        <f t="shared" si="45"/>
        <v>-6.4981735495655245E-3</v>
      </c>
      <c r="U335" s="167">
        <v>28831.52</v>
      </c>
      <c r="V335" s="154">
        <f t="shared" si="46"/>
        <v>-2.9457026562506039E-3</v>
      </c>
      <c r="W335" s="155">
        <f t="shared" si="47"/>
        <v>-2.9500497773030376E-3</v>
      </c>
    </row>
    <row r="336" spans="2:23">
      <c r="B336" s="153">
        <v>45168</v>
      </c>
      <c r="C336" s="137">
        <v>498.6</v>
      </c>
      <c r="D336" s="154">
        <f t="shared" si="40"/>
        <v>-2.7999999999999137E-3</v>
      </c>
      <c r="E336" s="155">
        <f t="shared" si="41"/>
        <v>-2.8039273327341479E-3</v>
      </c>
      <c r="F336" s="145"/>
      <c r="G336" s="145"/>
      <c r="H336" s="153">
        <v>45168</v>
      </c>
      <c r="I336" s="137">
        <v>63.88</v>
      </c>
      <c r="J336" s="154">
        <f t="shared" si="42"/>
        <v>3.1318509238964509E-4</v>
      </c>
      <c r="K336" s="155">
        <f t="shared" si="43"/>
        <v>3.1313606017576936E-4</v>
      </c>
      <c r="L336" s="145"/>
      <c r="M336" s="167">
        <v>3.0600000000000002E-2</v>
      </c>
      <c r="N336" s="161"/>
      <c r="O336" s="167">
        <v>4.1849999999999998E-2</v>
      </c>
      <c r="P336" s="161"/>
      <c r="Q336" s="146"/>
      <c r="R336" s="167">
        <v>7364.4</v>
      </c>
      <c r="S336" s="154">
        <f t="shared" si="44"/>
        <v>-1.2246674885366682E-3</v>
      </c>
      <c r="T336" s="155">
        <f t="shared" si="45"/>
        <v>-1.2254180065846857E-3</v>
      </c>
      <c r="U336" s="167">
        <v>28916.7</v>
      </c>
      <c r="V336" s="154">
        <f t="shared" si="46"/>
        <v>9.3251034276509159E-4</v>
      </c>
      <c r="W336" s="155">
        <f t="shared" si="47"/>
        <v>9.3207582510257164E-4</v>
      </c>
    </row>
    <row r="337" spans="2:23">
      <c r="B337" s="153">
        <v>45167</v>
      </c>
      <c r="C337" s="137">
        <v>500</v>
      </c>
      <c r="D337" s="154">
        <f t="shared" si="40"/>
        <v>7.4551682450130219E-3</v>
      </c>
      <c r="E337" s="155">
        <f t="shared" si="41"/>
        <v>7.4275158287965479E-3</v>
      </c>
      <c r="F337" s="145"/>
      <c r="G337" s="145"/>
      <c r="H337" s="153">
        <v>45167</v>
      </c>
      <c r="I337" s="137">
        <v>63.86</v>
      </c>
      <c r="J337" s="154">
        <f t="shared" si="42"/>
        <v>1.204437400950864E-2</v>
      </c>
      <c r="K337" s="155">
        <f t="shared" si="43"/>
        <v>1.1972417739468409E-2</v>
      </c>
      <c r="L337" s="145"/>
      <c r="M337" s="167">
        <v>3.031E-2</v>
      </c>
      <c r="N337" s="161"/>
      <c r="O337" s="167">
        <v>4.1550000000000004E-2</v>
      </c>
      <c r="P337" s="161"/>
      <c r="Q337" s="146"/>
      <c r="R337" s="167">
        <v>7373.43</v>
      </c>
      <c r="S337" s="154">
        <f t="shared" si="44"/>
        <v>6.6514578734175878E-3</v>
      </c>
      <c r="T337" s="155">
        <f t="shared" si="45"/>
        <v>6.6294345317765126E-3</v>
      </c>
      <c r="U337" s="167">
        <v>28889.759999999998</v>
      </c>
      <c r="V337" s="154">
        <f t="shared" si="46"/>
        <v>1.2093372607600017E-2</v>
      </c>
      <c r="W337" s="155">
        <f t="shared" si="47"/>
        <v>1.2020832031611164E-2</v>
      </c>
    </row>
    <row r="338" spans="2:23">
      <c r="B338" s="153">
        <v>45166</v>
      </c>
      <c r="C338" s="137">
        <v>496.3</v>
      </c>
      <c r="D338" s="154">
        <f t="shared" si="40"/>
        <v>1.9096509240246418E-2</v>
      </c>
      <c r="E338" s="155">
        <f t="shared" si="41"/>
        <v>1.8916459510805339E-2</v>
      </c>
      <c r="F338" s="145"/>
      <c r="G338" s="145"/>
      <c r="H338" s="153">
        <v>45166</v>
      </c>
      <c r="I338" s="137">
        <v>63.1</v>
      </c>
      <c r="J338" s="154">
        <f t="shared" si="42"/>
        <v>1.1866581141757537E-2</v>
      </c>
      <c r="K338" s="155">
        <f t="shared" si="43"/>
        <v>1.1796725357591704E-2</v>
      </c>
      <c r="L338" s="145"/>
      <c r="M338" s="167">
        <v>3.082E-2</v>
      </c>
      <c r="N338" s="161"/>
      <c r="O338" s="167">
        <v>4.2320000000000003E-2</v>
      </c>
      <c r="P338" s="161"/>
      <c r="Q338" s="146"/>
      <c r="R338" s="167">
        <v>7324.71</v>
      </c>
      <c r="S338" s="154">
        <f t="shared" si="44"/>
        <v>1.3155637932942277E-2</v>
      </c>
      <c r="T338" s="155">
        <f t="shared" si="45"/>
        <v>1.3069854070113627E-2</v>
      </c>
      <c r="U338" s="167">
        <v>28544.560000000001</v>
      </c>
      <c r="V338" s="154">
        <f t="shared" si="46"/>
        <v>1.1915223984302559E-2</v>
      </c>
      <c r="W338" s="155">
        <f t="shared" si="47"/>
        <v>1.1844796589807726E-2</v>
      </c>
    </row>
    <row r="339" spans="2:23">
      <c r="B339" s="153">
        <v>45163</v>
      </c>
      <c r="C339" s="137">
        <v>487</v>
      </c>
      <c r="D339" s="154">
        <f t="shared" si="40"/>
        <v>-4.1338582677165392E-2</v>
      </c>
      <c r="E339" s="155">
        <f t="shared" si="41"/>
        <v>-4.221732449589214E-2</v>
      </c>
      <c r="F339" s="145"/>
      <c r="G339" s="145"/>
      <c r="H339" s="153">
        <v>45163</v>
      </c>
      <c r="I339" s="137">
        <v>62.36</v>
      </c>
      <c r="J339" s="154">
        <f t="shared" si="42"/>
        <v>5.4821025475653151E-3</v>
      </c>
      <c r="K339" s="155">
        <f t="shared" si="43"/>
        <v>5.4671305172728987E-3</v>
      </c>
      <c r="L339" s="145"/>
      <c r="M339" s="167">
        <v>3.0790000000000001E-2</v>
      </c>
      <c r="N339" s="161"/>
      <c r="O339" s="167">
        <v>4.2320000000000003E-2</v>
      </c>
      <c r="P339" s="161"/>
      <c r="Q339" s="146"/>
      <c r="R339" s="167">
        <v>7229.6</v>
      </c>
      <c r="S339" s="154">
        <f t="shared" si="44"/>
        <v>2.0985631634247159E-3</v>
      </c>
      <c r="T339" s="155">
        <f t="shared" si="45"/>
        <v>2.0963642555765537E-3</v>
      </c>
      <c r="U339" s="167">
        <v>28208.45</v>
      </c>
      <c r="V339" s="154">
        <f t="shared" si="46"/>
        <v>4.8564198215168553E-3</v>
      </c>
      <c r="W339" s="155">
        <f t="shared" si="47"/>
        <v>4.8446654555045756E-3</v>
      </c>
    </row>
    <row r="340" spans="2:23">
      <c r="B340" s="153">
        <v>45162</v>
      </c>
      <c r="C340" s="137">
        <v>508</v>
      </c>
      <c r="D340" s="154">
        <f t="shared" si="40"/>
        <v>1.6000000000000014E-2</v>
      </c>
      <c r="E340" s="155">
        <f t="shared" si="41"/>
        <v>1.5873349156290163E-2</v>
      </c>
      <c r="F340" s="145"/>
      <c r="G340" s="145"/>
      <c r="H340" s="153">
        <v>45162</v>
      </c>
      <c r="I340" s="137">
        <v>62.02</v>
      </c>
      <c r="J340" s="154">
        <f t="shared" si="42"/>
        <v>-3.2237266279810939E-4</v>
      </c>
      <c r="K340" s="155">
        <f t="shared" si="43"/>
        <v>-3.2242463603510314E-4</v>
      </c>
      <c r="L340" s="145"/>
      <c r="M340" s="167">
        <v>3.0470000000000001E-2</v>
      </c>
      <c r="N340" s="161"/>
      <c r="O340" s="167">
        <v>4.1870000000000004E-2</v>
      </c>
      <c r="P340" s="161"/>
      <c r="Q340" s="146"/>
      <c r="R340" s="167">
        <v>7214.46</v>
      </c>
      <c r="S340" s="154">
        <f t="shared" si="44"/>
        <v>-4.4379310630334734E-3</v>
      </c>
      <c r="T340" s="155">
        <f t="shared" si="45"/>
        <v>-4.447807911775516E-3</v>
      </c>
      <c r="U340" s="167">
        <v>28072.12</v>
      </c>
      <c r="V340" s="154">
        <f t="shared" si="46"/>
        <v>-5.7264696923545744E-3</v>
      </c>
      <c r="W340" s="155">
        <f t="shared" si="47"/>
        <v>-5.7429287849972335E-3</v>
      </c>
    </row>
    <row r="341" spans="2:23">
      <c r="B341" s="153">
        <v>45161</v>
      </c>
      <c r="C341" s="137">
        <v>500</v>
      </c>
      <c r="D341" s="154">
        <f t="shared" si="40"/>
        <v>-4.3807248108322927E-3</v>
      </c>
      <c r="E341" s="155">
        <f t="shared" si="41"/>
        <v>-4.3903483012928488E-3</v>
      </c>
      <c r="F341" s="145"/>
      <c r="G341" s="145"/>
      <c r="H341" s="153">
        <v>45161</v>
      </c>
      <c r="I341" s="137">
        <v>62.04</v>
      </c>
      <c r="J341" s="154">
        <f t="shared" si="42"/>
        <v>-1.6175071360609028E-2</v>
      </c>
      <c r="K341" s="155">
        <f t="shared" si="43"/>
        <v>-1.6307315808576771E-2</v>
      </c>
      <c r="L341" s="145"/>
      <c r="M341" s="167">
        <v>3.0459999999999997E-2</v>
      </c>
      <c r="N341" s="161"/>
      <c r="O341" s="167">
        <v>4.1740000000000006E-2</v>
      </c>
      <c r="P341" s="161"/>
      <c r="Q341" s="146"/>
      <c r="R341" s="167">
        <v>7246.62</v>
      </c>
      <c r="S341" s="154">
        <f t="shared" si="44"/>
        <v>7.9272132668961603E-4</v>
      </c>
      <c r="T341" s="155">
        <f t="shared" si="45"/>
        <v>7.9240728909063095E-4</v>
      </c>
      <c r="U341" s="167">
        <v>28233.8</v>
      </c>
      <c r="V341" s="154">
        <f t="shared" si="46"/>
        <v>2.4431040096231094E-3</v>
      </c>
      <c r="W341" s="155">
        <f t="shared" si="47"/>
        <v>2.4401244828979318E-3</v>
      </c>
    </row>
    <row r="342" spans="2:23">
      <c r="B342" s="153">
        <v>45160</v>
      </c>
      <c r="C342" s="137">
        <v>502.2</v>
      </c>
      <c r="D342" s="154">
        <f t="shared" si="40"/>
        <v>3.597122302158251E-3</v>
      </c>
      <c r="E342" s="155">
        <f t="shared" si="41"/>
        <v>3.59066813072854E-3</v>
      </c>
      <c r="F342" s="145"/>
      <c r="G342" s="145"/>
      <c r="H342" s="153">
        <v>45160</v>
      </c>
      <c r="I342" s="137">
        <v>63.06</v>
      </c>
      <c r="J342" s="154">
        <f t="shared" si="42"/>
        <v>-4.7348484848483974E-3</v>
      </c>
      <c r="K342" s="155">
        <f t="shared" si="43"/>
        <v>-4.7460933892555695E-3</v>
      </c>
      <c r="L342" s="145"/>
      <c r="M342" s="167">
        <v>3.1690000000000003E-2</v>
      </c>
      <c r="N342" s="161"/>
      <c r="O342" s="167">
        <v>4.3200000000000002E-2</v>
      </c>
      <c r="P342" s="161"/>
      <c r="Q342" s="146"/>
      <c r="R342" s="167">
        <v>7240.88</v>
      </c>
      <c r="S342" s="154">
        <f t="shared" si="44"/>
        <v>5.948825100096311E-3</v>
      </c>
      <c r="T342" s="155">
        <f t="shared" si="45"/>
        <v>5.931200701828507E-3</v>
      </c>
      <c r="U342" s="167">
        <v>28164.99</v>
      </c>
      <c r="V342" s="154">
        <f t="shared" si="46"/>
        <v>6.3626151073430393E-3</v>
      </c>
      <c r="W342" s="155">
        <f t="shared" si="47"/>
        <v>6.3424591231752729E-3</v>
      </c>
    </row>
    <row r="343" spans="2:23">
      <c r="B343" s="153">
        <v>45159</v>
      </c>
      <c r="C343" s="137">
        <v>500.4</v>
      </c>
      <c r="D343" s="154">
        <f t="shared" si="40"/>
        <v>1.2340683795265983E-2</v>
      </c>
      <c r="E343" s="155">
        <f t="shared" si="41"/>
        <v>1.2265158279842415E-2</v>
      </c>
      <c r="F343" s="145"/>
      <c r="G343" s="145"/>
      <c r="H343" s="153">
        <v>45159</v>
      </c>
      <c r="I343" s="137">
        <v>63.36</v>
      </c>
      <c r="J343" s="154">
        <f t="shared" si="42"/>
        <v>1.4409221902017322E-2</v>
      </c>
      <c r="K343" s="155">
        <f t="shared" si="43"/>
        <v>1.4306395651237929E-2</v>
      </c>
      <c r="L343" s="145"/>
      <c r="M343" s="167">
        <v>3.2489999999999998E-2</v>
      </c>
      <c r="N343" s="161"/>
      <c r="O343" s="167">
        <v>4.4059999999999995E-2</v>
      </c>
      <c r="P343" s="161"/>
      <c r="Q343" s="146"/>
      <c r="R343" s="167">
        <v>7198.06</v>
      </c>
      <c r="S343" s="154">
        <f t="shared" si="44"/>
        <v>4.7388998773052471E-3</v>
      </c>
      <c r="T343" s="155">
        <f t="shared" si="45"/>
        <v>4.7277066397732699E-3</v>
      </c>
      <c r="U343" s="167">
        <v>27986.92</v>
      </c>
      <c r="V343" s="154">
        <f t="shared" si="46"/>
        <v>8.1024480242402053E-3</v>
      </c>
      <c r="W343" s="155">
        <f t="shared" si="47"/>
        <v>8.0697994293785508E-3</v>
      </c>
    </row>
    <row r="344" spans="2:23">
      <c r="B344" s="153">
        <v>45156</v>
      </c>
      <c r="C344" s="137">
        <v>494.3</v>
      </c>
      <c r="D344" s="154">
        <f t="shared" si="40"/>
        <v>-6.6318327974276281E-3</v>
      </c>
      <c r="E344" s="155">
        <f t="shared" si="41"/>
        <v>-6.6539211120560512E-3</v>
      </c>
      <c r="F344" s="145"/>
      <c r="G344" s="145"/>
      <c r="H344" s="153">
        <v>45156</v>
      </c>
      <c r="I344" s="137">
        <v>62.46</v>
      </c>
      <c r="J344" s="154">
        <f t="shared" si="42"/>
        <v>-3.1918289179698744E-3</v>
      </c>
      <c r="K344" s="155">
        <f t="shared" si="43"/>
        <v>-3.1969336691130335E-3</v>
      </c>
      <c r="L344" s="145"/>
      <c r="M344" s="167">
        <v>3.1690000000000003E-2</v>
      </c>
      <c r="N344" s="161"/>
      <c r="O344" s="167">
        <v>4.3259999999999993E-2</v>
      </c>
      <c r="P344" s="161"/>
      <c r="Q344" s="146"/>
      <c r="R344" s="167">
        <v>7164.11</v>
      </c>
      <c r="S344" s="154">
        <f t="shared" si="44"/>
        <v>-3.8419075216845622E-3</v>
      </c>
      <c r="T344" s="155">
        <f t="shared" si="45"/>
        <v>-3.8493066055308883E-3</v>
      </c>
      <c r="U344" s="167">
        <v>27761.98</v>
      </c>
      <c r="V344" s="154">
        <f t="shared" si="46"/>
        <v>-4.2099259846445358E-3</v>
      </c>
      <c r="W344" s="155">
        <f t="shared" si="47"/>
        <v>-4.2188126733469535E-3</v>
      </c>
    </row>
    <row r="345" spans="2:23">
      <c r="B345" s="153">
        <v>45155</v>
      </c>
      <c r="C345" s="137">
        <v>497.6</v>
      </c>
      <c r="D345" s="154">
        <f t="shared" si="40"/>
        <v>-1.7183488050562912E-2</v>
      </c>
      <c r="E345" s="155">
        <f t="shared" si="41"/>
        <v>-1.7332837550893807E-2</v>
      </c>
      <c r="F345" s="145"/>
      <c r="G345" s="145"/>
      <c r="H345" s="153">
        <v>45155</v>
      </c>
      <c r="I345" s="137">
        <v>62.66</v>
      </c>
      <c r="J345" s="154">
        <f t="shared" si="42"/>
        <v>-2.6111283804787222E-2</v>
      </c>
      <c r="K345" s="155">
        <f t="shared" si="43"/>
        <v>-2.6458236286834774E-2</v>
      </c>
      <c r="L345" s="145"/>
      <c r="M345" s="167">
        <v>3.2460000000000003E-2</v>
      </c>
      <c r="N345" s="161"/>
      <c r="O345" s="167">
        <v>4.4109999999999996E-2</v>
      </c>
      <c r="P345" s="161"/>
      <c r="Q345" s="146"/>
      <c r="R345" s="167">
        <v>7191.74</v>
      </c>
      <c r="S345" s="154">
        <f t="shared" si="44"/>
        <v>-9.4363141765091418E-3</v>
      </c>
      <c r="T345" s="155">
        <f t="shared" si="45"/>
        <v>-9.4811182688859692E-3</v>
      </c>
      <c r="U345" s="167">
        <v>27879.35</v>
      </c>
      <c r="V345" s="154">
        <f t="shared" si="46"/>
        <v>-1.0316308578357969E-2</v>
      </c>
      <c r="W345" s="155">
        <f t="shared" si="47"/>
        <v>-1.0369890520158801E-2</v>
      </c>
    </row>
    <row r="346" spans="2:23">
      <c r="B346" s="153">
        <v>45154</v>
      </c>
      <c r="C346" s="137">
        <v>506.3</v>
      </c>
      <c r="D346" s="154">
        <f t="shared" si="40"/>
        <v>-1.5363671723065075E-2</v>
      </c>
      <c r="E346" s="155">
        <f t="shared" si="41"/>
        <v>-1.548291585592574E-2</v>
      </c>
      <c r="F346" s="145"/>
      <c r="G346" s="145"/>
      <c r="H346" s="153">
        <v>45154</v>
      </c>
      <c r="I346" s="137">
        <v>64.34</v>
      </c>
      <c r="J346" s="154">
        <f t="shared" si="42"/>
        <v>4.3709022791134089E-3</v>
      </c>
      <c r="K346" s="155">
        <f t="shared" si="43"/>
        <v>4.3613776298682804E-3</v>
      </c>
      <c r="L346" s="145"/>
      <c r="M346" s="167">
        <v>3.1939999999999996E-2</v>
      </c>
      <c r="N346" s="161"/>
      <c r="O346" s="167">
        <v>4.3479999999999998E-2</v>
      </c>
      <c r="P346" s="161"/>
      <c r="Q346" s="146"/>
      <c r="R346" s="167">
        <v>7260.25</v>
      </c>
      <c r="S346" s="154">
        <f t="shared" si="44"/>
        <v>-1.2054963776596095E-2</v>
      </c>
      <c r="T346" s="155">
        <f t="shared" si="45"/>
        <v>-1.2128214134580394E-2</v>
      </c>
      <c r="U346" s="167">
        <v>28169.96</v>
      </c>
      <c r="V346" s="154">
        <f t="shared" si="46"/>
        <v>-9.3379787019672866E-3</v>
      </c>
      <c r="W346" s="155">
        <f t="shared" si="47"/>
        <v>-9.3818509574745152E-3</v>
      </c>
    </row>
    <row r="347" spans="2:23">
      <c r="B347" s="153">
        <v>45152</v>
      </c>
      <c r="C347" s="137">
        <v>514.20000000000005</v>
      </c>
      <c r="D347" s="154">
        <f t="shared" si="40"/>
        <v>-6.1847700038653031E-3</v>
      </c>
      <c r="E347" s="155">
        <f t="shared" si="41"/>
        <v>-6.2039749201394717E-3</v>
      </c>
      <c r="F347" s="145"/>
      <c r="G347" s="145"/>
      <c r="H347" s="153">
        <v>45152</v>
      </c>
      <c r="I347" s="137">
        <v>64.06</v>
      </c>
      <c r="J347" s="154">
        <f t="shared" si="42"/>
        <v>8.8188976377954198E-3</v>
      </c>
      <c r="K347" s="155">
        <f t="shared" si="43"/>
        <v>8.780238282366265E-3</v>
      </c>
      <c r="L347" s="145"/>
      <c r="M347" s="167">
        <v>3.177E-2</v>
      </c>
      <c r="N347" s="161"/>
      <c r="O347" s="167">
        <v>4.2779999999999999E-2</v>
      </c>
      <c r="P347" s="161"/>
      <c r="Q347" s="146"/>
      <c r="R347" s="167">
        <v>7348.84</v>
      </c>
      <c r="S347" s="154">
        <f t="shared" si="44"/>
        <v>1.1784436097703743E-3</v>
      </c>
      <c r="T347" s="155">
        <f t="shared" si="45"/>
        <v>1.1777497901310544E-3</v>
      </c>
      <c r="U347" s="167">
        <v>28435.49</v>
      </c>
      <c r="V347" s="154">
        <f t="shared" si="46"/>
        <v>5.6852865844212452E-3</v>
      </c>
      <c r="W347" s="155">
        <f t="shared" si="47"/>
        <v>5.6691863368383694E-3</v>
      </c>
    </row>
    <row r="348" spans="2:23">
      <c r="B348" s="153">
        <v>45149</v>
      </c>
      <c r="C348" s="137">
        <v>517.4</v>
      </c>
      <c r="D348" s="154">
        <f t="shared" si="40"/>
        <v>-2.4509803921568651E-2</v>
      </c>
      <c r="E348" s="155">
        <f t="shared" si="41"/>
        <v>-2.481516911972402E-2</v>
      </c>
      <c r="F348" s="145"/>
      <c r="G348" s="145"/>
      <c r="H348" s="153">
        <v>45149</v>
      </c>
      <c r="I348" s="137">
        <v>63.5</v>
      </c>
      <c r="J348" s="154">
        <f t="shared" si="42"/>
        <v>-8.4322298563398457E-3</v>
      </c>
      <c r="K348" s="155">
        <f t="shared" si="43"/>
        <v>-8.4679822298680315E-3</v>
      </c>
      <c r="L348" s="145"/>
      <c r="M348" s="167">
        <v>3.1600000000000003E-2</v>
      </c>
      <c r="N348" s="161"/>
      <c r="O348" s="167">
        <v>4.2529999999999998E-2</v>
      </c>
      <c r="P348" s="161"/>
      <c r="Q348" s="146"/>
      <c r="R348" s="167">
        <v>7340.19</v>
      </c>
      <c r="S348" s="154">
        <f t="shared" si="44"/>
        <v>-1.256857358864194E-2</v>
      </c>
      <c r="T348" s="155">
        <f t="shared" si="45"/>
        <v>-1.2648226226791588E-2</v>
      </c>
      <c r="U348" s="167">
        <v>28274.74</v>
      </c>
      <c r="V348" s="154">
        <f t="shared" si="46"/>
        <v>-1.0509517918603772E-2</v>
      </c>
      <c r="W348" s="155">
        <f t="shared" si="47"/>
        <v>-1.0565132903013452E-2</v>
      </c>
    </row>
    <row r="349" spans="2:23">
      <c r="B349" s="153">
        <v>45148</v>
      </c>
      <c r="C349" s="137">
        <v>530.4</v>
      </c>
      <c r="D349" s="154">
        <f t="shared" si="40"/>
        <v>2.0588801231479659E-2</v>
      </c>
      <c r="E349" s="155">
        <f t="shared" si="41"/>
        <v>2.0379716857256539E-2</v>
      </c>
      <c r="F349" s="145"/>
      <c r="G349" s="145"/>
      <c r="H349" s="153">
        <v>45148</v>
      </c>
      <c r="I349" s="137">
        <v>64.040000000000006</v>
      </c>
      <c r="J349" s="154">
        <f t="shared" si="42"/>
        <v>3.5910708508573475E-2</v>
      </c>
      <c r="K349" s="155">
        <f t="shared" si="43"/>
        <v>3.5280951424543877E-2</v>
      </c>
      <c r="L349" s="145"/>
      <c r="M349" s="167">
        <v>3.0640000000000001E-2</v>
      </c>
      <c r="N349" s="161"/>
      <c r="O349" s="167">
        <v>4.147E-2</v>
      </c>
      <c r="P349" s="161"/>
      <c r="Q349" s="146"/>
      <c r="R349" s="167">
        <v>7433.62</v>
      </c>
      <c r="S349" s="154">
        <f t="shared" si="44"/>
        <v>1.5238922486083162E-2</v>
      </c>
      <c r="T349" s="155">
        <f t="shared" si="45"/>
        <v>1.5123976405396623E-2</v>
      </c>
      <c r="U349" s="167">
        <v>28575.05</v>
      </c>
      <c r="V349" s="154">
        <f t="shared" si="46"/>
        <v>9.4305196853619044E-3</v>
      </c>
      <c r="W349" s="155">
        <f t="shared" si="47"/>
        <v>9.386329938868088E-3</v>
      </c>
    </row>
    <row r="350" spans="2:23">
      <c r="B350" s="153">
        <v>45147</v>
      </c>
      <c r="C350" s="137">
        <v>519.70000000000005</v>
      </c>
      <c r="D350" s="154">
        <f t="shared" si="40"/>
        <v>6.1955469506294047E-3</v>
      </c>
      <c r="E350" s="155">
        <f t="shared" si="41"/>
        <v>6.1764334547031036E-3</v>
      </c>
      <c r="F350" s="145"/>
      <c r="G350" s="145"/>
      <c r="H350" s="153">
        <v>45147</v>
      </c>
      <c r="I350" s="137">
        <v>61.82</v>
      </c>
      <c r="J350" s="154">
        <f t="shared" si="42"/>
        <v>2.9201817001947017E-3</v>
      </c>
      <c r="K350" s="155">
        <f t="shared" si="43"/>
        <v>2.9159262520552722E-3</v>
      </c>
      <c r="L350" s="145"/>
      <c r="M350" s="167">
        <v>3.031E-2</v>
      </c>
      <c r="N350" s="161"/>
      <c r="O350" s="167">
        <v>4.1459999999999997E-2</v>
      </c>
      <c r="P350" s="161"/>
      <c r="Q350" s="146"/>
      <c r="R350" s="167">
        <v>7322.04</v>
      </c>
      <c r="S350" s="154">
        <f t="shared" si="44"/>
        <v>7.2316138590571288E-3</v>
      </c>
      <c r="T350" s="155">
        <f t="shared" si="45"/>
        <v>7.2055911218304996E-3</v>
      </c>
      <c r="U350" s="167">
        <v>28308.09</v>
      </c>
      <c r="V350" s="154">
        <f t="shared" si="46"/>
        <v>1.3092718016623595E-2</v>
      </c>
      <c r="W350" s="155">
        <f t="shared" si="47"/>
        <v>1.3007749228765669E-2</v>
      </c>
    </row>
    <row r="351" spans="2:23">
      <c r="B351" s="153">
        <v>45146</v>
      </c>
      <c r="C351" s="137">
        <v>516.5</v>
      </c>
      <c r="D351" s="154">
        <f t="shared" si="40"/>
        <v>-6.5397191767647689E-3</v>
      </c>
      <c r="E351" s="155">
        <f t="shared" si="41"/>
        <v>-6.5611968299768564E-3</v>
      </c>
      <c r="F351" s="145"/>
      <c r="G351" s="145"/>
      <c r="H351" s="153">
        <v>45146</v>
      </c>
      <c r="I351" s="137">
        <v>61.64</v>
      </c>
      <c r="J351" s="154">
        <f t="shared" si="42"/>
        <v>-6.7676442152755367E-3</v>
      </c>
      <c r="K351" s="155">
        <f t="shared" si="43"/>
        <v>-6.7906485683191372E-3</v>
      </c>
      <c r="L351" s="145"/>
      <c r="M351" s="167">
        <v>3.0030000000000001E-2</v>
      </c>
      <c r="N351" s="161"/>
      <c r="O351" s="167">
        <v>4.1349999999999998E-2</v>
      </c>
      <c r="P351" s="161"/>
      <c r="Q351" s="146"/>
      <c r="R351" s="167">
        <v>7269.47</v>
      </c>
      <c r="S351" s="154">
        <f t="shared" si="44"/>
        <v>-6.8704438396887113E-3</v>
      </c>
      <c r="T351" s="155">
        <f t="shared" si="45"/>
        <v>-6.8941540009261199E-3</v>
      </c>
      <c r="U351" s="167">
        <v>27942.25</v>
      </c>
      <c r="V351" s="154">
        <f t="shared" si="46"/>
        <v>-2.1205277779821174E-2</v>
      </c>
      <c r="W351" s="155">
        <f t="shared" si="47"/>
        <v>-2.1433339520333126E-2</v>
      </c>
    </row>
    <row r="352" spans="2:23">
      <c r="B352" s="153">
        <v>45145</v>
      </c>
      <c r="C352" s="137">
        <v>519.9</v>
      </c>
      <c r="D352" s="154">
        <f t="shared" si="40"/>
        <v>9.31857891671517E-3</v>
      </c>
      <c r="E352" s="155">
        <f t="shared" si="41"/>
        <v>9.2754288181305187E-3</v>
      </c>
      <c r="F352" s="145"/>
      <c r="G352" s="145"/>
      <c r="H352" s="153">
        <v>45145</v>
      </c>
      <c r="I352" s="137">
        <v>62.06</v>
      </c>
      <c r="J352" s="154">
        <f t="shared" si="42"/>
        <v>-5.1298493106765042E-3</v>
      </c>
      <c r="K352" s="155">
        <f t="shared" si="43"/>
        <v>-5.1430521594230645E-3</v>
      </c>
      <c r="L352" s="145"/>
      <c r="M352" s="167">
        <v>3.1289999999999998E-2</v>
      </c>
      <c r="N352" s="161"/>
      <c r="O352" s="167">
        <v>4.2539999999999994E-2</v>
      </c>
      <c r="P352" s="161"/>
      <c r="Q352" s="146"/>
      <c r="R352" s="167">
        <v>7319.76</v>
      </c>
      <c r="S352" s="154">
        <f t="shared" si="44"/>
        <v>6.4114219002697759E-4</v>
      </c>
      <c r="T352" s="155">
        <f t="shared" si="45"/>
        <v>6.4093674618084947E-4</v>
      </c>
      <c r="U352" s="167">
        <v>28547.61</v>
      </c>
      <c r="V352" s="154">
        <f t="shared" si="46"/>
        <v>-1.3558909368345251E-3</v>
      </c>
      <c r="W352" s="155">
        <f t="shared" si="47"/>
        <v>-1.356810988704853E-3</v>
      </c>
    </row>
    <row r="353" spans="2:23">
      <c r="B353" s="153">
        <v>45142</v>
      </c>
      <c r="C353" s="137">
        <v>515.1</v>
      </c>
      <c r="D353" s="154">
        <f t="shared" si="40"/>
        <v>7.4320359867006136E-3</v>
      </c>
      <c r="E353" s="155">
        <f t="shared" si="41"/>
        <v>7.4045544855860278E-3</v>
      </c>
      <c r="F353" s="145"/>
      <c r="G353" s="145"/>
      <c r="H353" s="153">
        <v>45142</v>
      </c>
      <c r="I353" s="137">
        <v>62.38</v>
      </c>
      <c r="J353" s="154">
        <f t="shared" si="42"/>
        <v>0</v>
      </c>
      <c r="K353" s="155">
        <f t="shared" si="43"/>
        <v>0</v>
      </c>
      <c r="L353" s="145"/>
      <c r="M353" s="167">
        <v>3.0890000000000001E-2</v>
      </c>
      <c r="N353" s="161"/>
      <c r="O353" s="167">
        <v>4.2259999999999999E-2</v>
      </c>
      <c r="P353" s="161"/>
      <c r="Q353" s="146"/>
      <c r="R353" s="167">
        <v>7315.07</v>
      </c>
      <c r="S353" s="154">
        <f t="shared" si="44"/>
        <v>7.5118483085945265E-3</v>
      </c>
      <c r="T353" s="155">
        <f t="shared" si="45"/>
        <v>7.4837748773376005E-3</v>
      </c>
      <c r="U353" s="167">
        <v>28586.37</v>
      </c>
      <c r="V353" s="154">
        <f t="shared" si="46"/>
        <v>-4.054316765577215E-3</v>
      </c>
      <c r="W353" s="155">
        <f t="shared" si="47"/>
        <v>-4.0625577898188332E-3</v>
      </c>
    </row>
    <row r="354" spans="2:23">
      <c r="B354" s="153">
        <v>45141</v>
      </c>
      <c r="C354" s="137">
        <v>511.3</v>
      </c>
      <c r="D354" s="154">
        <f t="shared" si="40"/>
        <v>3.9269585705870025E-3</v>
      </c>
      <c r="E354" s="155">
        <f t="shared" si="41"/>
        <v>3.9192681953945452E-3</v>
      </c>
      <c r="F354" s="145"/>
      <c r="G354" s="145"/>
      <c r="H354" s="153">
        <v>45141</v>
      </c>
      <c r="I354" s="137">
        <v>62.38</v>
      </c>
      <c r="J354" s="154">
        <f t="shared" si="42"/>
        <v>-1.1723700887198873E-2</v>
      </c>
      <c r="K354" s="155">
        <f t="shared" si="43"/>
        <v>-1.1792965357961488E-2</v>
      </c>
      <c r="L354" s="145"/>
      <c r="M354" s="167">
        <v>3.1190000000000002E-2</v>
      </c>
      <c r="N354" s="161"/>
      <c r="O354" s="167">
        <v>4.249E-2</v>
      </c>
      <c r="P354" s="161"/>
      <c r="Q354" s="146"/>
      <c r="R354" s="167">
        <v>7260.53</v>
      </c>
      <c r="S354" s="154">
        <f t="shared" si="44"/>
        <v>-7.1531716815902424E-3</v>
      </c>
      <c r="T354" s="155">
        <f t="shared" si="45"/>
        <v>-7.1788782766236429E-3</v>
      </c>
      <c r="U354" s="167">
        <v>28702.74</v>
      </c>
      <c r="V354" s="154">
        <f t="shared" si="46"/>
        <v>-9.3806493562968996E-3</v>
      </c>
      <c r="W354" s="155">
        <f t="shared" si="47"/>
        <v>-9.4249247529893752E-3</v>
      </c>
    </row>
    <row r="355" spans="2:23">
      <c r="B355" s="153">
        <v>45140</v>
      </c>
      <c r="C355" s="137">
        <v>509.3</v>
      </c>
      <c r="D355" s="154">
        <f t="shared" si="40"/>
        <v>-2.414255604521931E-2</v>
      </c>
      <c r="E355" s="155">
        <f t="shared" si="41"/>
        <v>-2.4438764758808532E-2</v>
      </c>
      <c r="F355" s="145"/>
      <c r="G355" s="145"/>
      <c r="H355" s="153">
        <v>45140</v>
      </c>
      <c r="I355" s="137">
        <v>63.12</v>
      </c>
      <c r="J355" s="154">
        <f t="shared" si="42"/>
        <v>-1.2206572769953072E-2</v>
      </c>
      <c r="K355" s="155">
        <f t="shared" si="43"/>
        <v>-1.2281684845870338E-2</v>
      </c>
      <c r="L355" s="145"/>
      <c r="M355" s="167">
        <v>3.0880000000000001E-2</v>
      </c>
      <c r="N355" s="161"/>
      <c r="O355" s="167">
        <v>4.1919999999999999E-2</v>
      </c>
      <c r="P355" s="161"/>
      <c r="Q355" s="146"/>
      <c r="R355" s="167">
        <v>7312.84</v>
      </c>
      <c r="S355" s="154">
        <f t="shared" si="44"/>
        <v>-1.2589656066367083E-2</v>
      </c>
      <c r="T355" s="155">
        <f t="shared" si="45"/>
        <v>-1.2669577281891319E-2</v>
      </c>
      <c r="U355" s="167">
        <v>28974.54</v>
      </c>
      <c r="V355" s="154">
        <f t="shared" si="46"/>
        <v>-1.2999656630840017E-2</v>
      </c>
      <c r="W355" s="155">
        <f t="shared" si="47"/>
        <v>-1.3084891656963214E-2</v>
      </c>
    </row>
    <row r="356" spans="2:23">
      <c r="B356" s="153">
        <v>45139</v>
      </c>
      <c r="C356" s="137">
        <v>521.9</v>
      </c>
      <c r="D356" s="154">
        <f t="shared" si="40"/>
        <v>-4.3876383059902047E-3</v>
      </c>
      <c r="E356" s="155">
        <f t="shared" si="41"/>
        <v>-4.3972922399385418E-3</v>
      </c>
      <c r="F356" s="145"/>
      <c r="G356" s="145"/>
      <c r="H356" s="153">
        <v>45139</v>
      </c>
      <c r="I356" s="137">
        <v>63.9</v>
      </c>
      <c r="J356" s="154">
        <f t="shared" si="42"/>
        <v>-2.7693244065733369E-2</v>
      </c>
      <c r="K356" s="155">
        <f t="shared" si="43"/>
        <v>-2.8083931785578164E-2</v>
      </c>
      <c r="L356" s="145"/>
      <c r="M356" s="167">
        <v>3.0990000000000004E-2</v>
      </c>
      <c r="N356" s="161"/>
      <c r="O356" s="167">
        <v>4.1870000000000004E-2</v>
      </c>
      <c r="P356" s="161"/>
      <c r="Q356" s="146"/>
      <c r="R356" s="167">
        <v>7406.08</v>
      </c>
      <c r="S356" s="154">
        <f t="shared" si="44"/>
        <v>-1.2230286831568793E-2</v>
      </c>
      <c r="T356" s="155">
        <f t="shared" si="45"/>
        <v>-1.230569224014889E-2</v>
      </c>
      <c r="U356" s="167">
        <v>29356.16</v>
      </c>
      <c r="V356" s="154">
        <f t="shared" si="46"/>
        <v>-9.7336084583050653E-3</v>
      </c>
      <c r="W356" s="155">
        <f t="shared" si="47"/>
        <v>-9.7812896843196724E-3</v>
      </c>
    </row>
    <row r="357" spans="2:23">
      <c r="B357" s="153">
        <v>45138</v>
      </c>
      <c r="C357" s="137">
        <v>524.20000000000005</v>
      </c>
      <c r="D357" s="154">
        <f t="shared" si="40"/>
        <v>-1.7432052483598803E-2</v>
      </c>
      <c r="E357" s="155">
        <f t="shared" si="41"/>
        <v>-1.7585779852502016E-2</v>
      </c>
      <c r="F357" s="145"/>
      <c r="G357" s="145"/>
      <c r="H357" s="153">
        <v>45138</v>
      </c>
      <c r="I357" s="137">
        <v>65.72</v>
      </c>
      <c r="J357" s="154">
        <f t="shared" si="42"/>
        <v>5.2003670847353689E-3</v>
      </c>
      <c r="K357" s="155">
        <f t="shared" si="43"/>
        <v>5.186891873002749E-3</v>
      </c>
      <c r="L357" s="145"/>
      <c r="M357" s="167">
        <v>3.0259999999999999E-2</v>
      </c>
      <c r="N357" s="161"/>
      <c r="O357" s="167">
        <v>4.1100000000000005E-2</v>
      </c>
      <c r="P357" s="161"/>
      <c r="Q357" s="146"/>
      <c r="R357" s="167">
        <v>7497.78</v>
      </c>
      <c r="S357" s="154">
        <f t="shared" si="44"/>
        <v>2.8502755979760153E-3</v>
      </c>
      <c r="T357" s="155">
        <f t="shared" si="45"/>
        <v>2.8462212646349701E-3</v>
      </c>
      <c r="U357" s="167">
        <v>29644.71</v>
      </c>
      <c r="V357" s="154">
        <f t="shared" si="46"/>
        <v>4.8986108568755959E-3</v>
      </c>
      <c r="W357" s="155">
        <f t="shared" si="47"/>
        <v>4.8866517023067012E-3</v>
      </c>
    </row>
    <row r="358" spans="2:23">
      <c r="B358" s="153">
        <v>45135</v>
      </c>
      <c r="C358" s="137">
        <v>533.5</v>
      </c>
      <c r="D358" s="154">
        <f t="shared" si="40"/>
        <v>-9.83667409057154E-3</v>
      </c>
      <c r="E358" s="155">
        <f t="shared" si="41"/>
        <v>-9.8853737944007616E-3</v>
      </c>
      <c r="F358" s="145"/>
      <c r="G358" s="145"/>
      <c r="H358" s="153">
        <v>45135</v>
      </c>
      <c r="I358" s="137">
        <v>65.38</v>
      </c>
      <c r="J358" s="154">
        <f t="shared" si="42"/>
        <v>-8.1917475728155997E-3</v>
      </c>
      <c r="K358" s="155">
        <f t="shared" si="43"/>
        <v>-8.2254843051517684E-3</v>
      </c>
      <c r="L358" s="145"/>
      <c r="M358" s="167">
        <v>3.032E-2</v>
      </c>
      <c r="N358" s="161"/>
      <c r="O358" s="167">
        <v>4.1050000000000003E-2</v>
      </c>
      <c r="P358" s="161"/>
      <c r="Q358" s="146"/>
      <c r="R358" s="167">
        <v>7476.47</v>
      </c>
      <c r="S358" s="154">
        <f t="shared" si="44"/>
        <v>1.5043052869030404E-3</v>
      </c>
      <c r="T358" s="155">
        <f t="shared" si="45"/>
        <v>1.5031749531409842E-3</v>
      </c>
      <c r="U358" s="167">
        <v>29500.2</v>
      </c>
      <c r="V358" s="154">
        <f t="shared" si="46"/>
        <v>-3.2978791336251145E-3</v>
      </c>
      <c r="W358" s="155">
        <f t="shared" si="47"/>
        <v>-3.3033291225838357E-3</v>
      </c>
    </row>
    <row r="359" spans="2:23">
      <c r="B359" s="153">
        <v>45134</v>
      </c>
      <c r="C359" s="137">
        <v>538.79999999999995</v>
      </c>
      <c r="D359" s="154">
        <f t="shared" si="40"/>
        <v>3.4363601459013182E-2</v>
      </c>
      <c r="E359" s="155">
        <f t="shared" si="41"/>
        <v>3.3786359785063003E-2</v>
      </c>
      <c r="F359" s="145"/>
      <c r="G359" s="145"/>
      <c r="H359" s="153">
        <v>45134</v>
      </c>
      <c r="I359" s="137">
        <v>65.92</v>
      </c>
      <c r="J359" s="154">
        <f t="shared" si="42"/>
        <v>6.7703271784904429E-2</v>
      </c>
      <c r="K359" s="155">
        <f t="shared" si="43"/>
        <v>6.5509866527203017E-2</v>
      </c>
      <c r="L359" s="145"/>
      <c r="M359" s="167">
        <v>0.03</v>
      </c>
      <c r="N359" s="161"/>
      <c r="O359" s="167">
        <v>4.0650000000000006E-2</v>
      </c>
      <c r="P359" s="161"/>
      <c r="Q359" s="146"/>
      <c r="R359" s="167">
        <v>7465.24</v>
      </c>
      <c r="S359" s="154">
        <f t="shared" si="44"/>
        <v>2.0528853449112594E-2</v>
      </c>
      <c r="T359" s="155">
        <f t="shared" si="45"/>
        <v>2.032097670355023E-2</v>
      </c>
      <c r="U359" s="167">
        <v>29597.81</v>
      </c>
      <c r="V359" s="154">
        <f t="shared" si="46"/>
        <v>2.1302636777551731E-2</v>
      </c>
      <c r="W359" s="155">
        <f t="shared" si="47"/>
        <v>2.1078907384103566E-2</v>
      </c>
    </row>
    <row r="360" spans="2:23">
      <c r="B360" s="153">
        <v>45133</v>
      </c>
      <c r="C360" s="137">
        <v>520.9</v>
      </c>
      <c r="D360" s="154">
        <f t="shared" si="40"/>
        <v>-2.1784037558685521E-2</v>
      </c>
      <c r="E360" s="155">
        <f t="shared" si="41"/>
        <v>-2.2024812832434397E-2</v>
      </c>
      <c r="F360" s="145"/>
      <c r="G360" s="145"/>
      <c r="H360" s="153">
        <v>45133</v>
      </c>
      <c r="I360" s="137">
        <v>61.74</v>
      </c>
      <c r="J360" s="154">
        <f t="shared" si="42"/>
        <v>-1.7191977077363862E-2</v>
      </c>
      <c r="K360" s="155">
        <f t="shared" si="43"/>
        <v>-1.7341475036487215E-2</v>
      </c>
      <c r="L360" s="145"/>
      <c r="M360" s="167">
        <v>3.007E-2</v>
      </c>
      <c r="N360" s="161"/>
      <c r="O360" s="167">
        <v>4.1110000000000001E-2</v>
      </c>
      <c r="P360" s="161"/>
      <c r="Q360" s="146"/>
      <c r="R360" s="167">
        <v>7315.07</v>
      </c>
      <c r="S360" s="154">
        <f t="shared" si="44"/>
        <v>-1.3536602633690498E-2</v>
      </c>
      <c r="T360" s="155">
        <f t="shared" si="45"/>
        <v>-1.3629057739183973E-2</v>
      </c>
      <c r="U360" s="167">
        <v>28980.45</v>
      </c>
      <c r="V360" s="154">
        <f t="shared" si="46"/>
        <v>4.8469934658812441E-4</v>
      </c>
      <c r="W360" s="155">
        <f t="shared" si="47"/>
        <v>4.8458191780340417E-4</v>
      </c>
    </row>
    <row r="361" spans="2:23">
      <c r="B361" s="153">
        <v>45132</v>
      </c>
      <c r="C361" s="137">
        <v>532.5</v>
      </c>
      <c r="D361" s="154">
        <f t="shared" si="40"/>
        <v>3.7572797294771476E-4</v>
      </c>
      <c r="E361" s="155">
        <f t="shared" si="41"/>
        <v>3.7565740486860126E-4</v>
      </c>
      <c r="F361" s="145"/>
      <c r="G361" s="145"/>
      <c r="H361" s="153">
        <v>45132</v>
      </c>
      <c r="I361" s="137">
        <v>62.82</v>
      </c>
      <c r="J361" s="154">
        <f t="shared" si="42"/>
        <v>7.0535428021800683E-3</v>
      </c>
      <c r="K361" s="155">
        <f t="shared" si="43"/>
        <v>7.0287829308431689E-3</v>
      </c>
      <c r="L361" s="145"/>
      <c r="M361" s="167">
        <v>2.9559999999999999E-2</v>
      </c>
      <c r="N361" s="161"/>
      <c r="O361" s="167">
        <v>4.0730000000000002E-2</v>
      </c>
      <c r="P361" s="161"/>
      <c r="Q361" s="146"/>
      <c r="R361" s="167">
        <v>7415.45</v>
      </c>
      <c r="S361" s="154">
        <f t="shared" si="44"/>
        <v>-1.5968096120938524E-3</v>
      </c>
      <c r="T361" s="155">
        <f t="shared" si="45"/>
        <v>-1.5980858713721556E-3</v>
      </c>
      <c r="U361" s="167">
        <v>28966.41</v>
      </c>
      <c r="V361" s="154">
        <f t="shared" si="46"/>
        <v>2.0059899503328538E-3</v>
      </c>
      <c r="W361" s="155">
        <f t="shared" si="47"/>
        <v>2.0039806391490846E-3</v>
      </c>
    </row>
    <row r="362" spans="2:23">
      <c r="B362" s="153">
        <v>45131</v>
      </c>
      <c r="C362" s="137">
        <v>532.29999999999995</v>
      </c>
      <c r="D362" s="154">
        <f t="shared" si="40"/>
        <v>-1.9163442049014323E-2</v>
      </c>
      <c r="E362" s="155">
        <f t="shared" si="41"/>
        <v>-1.9349440890647572E-2</v>
      </c>
      <c r="F362" s="145"/>
      <c r="G362" s="145"/>
      <c r="H362" s="153">
        <v>45131</v>
      </c>
      <c r="I362" s="137">
        <v>62.38</v>
      </c>
      <c r="J362" s="154">
        <f t="shared" si="42"/>
        <v>2.5715204114433732E-3</v>
      </c>
      <c r="K362" s="155">
        <f t="shared" si="43"/>
        <v>2.5682197101663468E-3</v>
      </c>
      <c r="L362" s="145"/>
      <c r="M362" s="167">
        <v>2.9479999999999999E-2</v>
      </c>
      <c r="N362" s="161"/>
      <c r="O362" s="167">
        <v>4.0239999999999998E-2</v>
      </c>
      <c r="P362" s="161"/>
      <c r="Q362" s="146"/>
      <c r="R362" s="167">
        <v>7427.31</v>
      </c>
      <c r="S362" s="154">
        <f t="shared" si="44"/>
        <v>-7.345848183113457E-4</v>
      </c>
      <c r="T362" s="155">
        <f t="shared" si="45"/>
        <v>-7.3485475794279149E-4</v>
      </c>
      <c r="U362" s="167">
        <v>28908.42</v>
      </c>
      <c r="V362" s="154">
        <f t="shared" si="46"/>
        <v>1.8482007853726223E-3</v>
      </c>
      <c r="W362" s="155">
        <f t="shared" si="47"/>
        <v>1.8464949637782429E-3</v>
      </c>
    </row>
    <row r="363" spans="2:23">
      <c r="B363" s="153">
        <v>45128</v>
      </c>
      <c r="C363" s="137">
        <v>542.70000000000005</v>
      </c>
      <c r="D363" s="154">
        <f t="shared" si="40"/>
        <v>-5.5248618784520254E-4</v>
      </c>
      <c r="E363" s="155">
        <f t="shared" si="41"/>
        <v>-5.5263886457619562E-4</v>
      </c>
      <c r="F363" s="145"/>
      <c r="G363" s="145"/>
      <c r="H363" s="153">
        <v>45128</v>
      </c>
      <c r="I363" s="137">
        <v>62.22</v>
      </c>
      <c r="J363" s="154">
        <f t="shared" si="42"/>
        <v>6.1448900388096916E-3</v>
      </c>
      <c r="K363" s="155">
        <f t="shared" si="43"/>
        <v>6.1260871903243003E-3</v>
      </c>
      <c r="L363" s="145"/>
      <c r="M363" s="167">
        <v>2.988E-2</v>
      </c>
      <c r="N363" s="161"/>
      <c r="O363" s="167">
        <v>4.0689999999999997E-2</v>
      </c>
      <c r="P363" s="161"/>
      <c r="Q363" s="146"/>
      <c r="R363" s="167">
        <v>7432.77</v>
      </c>
      <c r="S363" s="154">
        <f t="shared" si="44"/>
        <v>6.4807831104238822E-3</v>
      </c>
      <c r="T363" s="155">
        <f t="shared" si="45"/>
        <v>6.4598731289754541E-3</v>
      </c>
      <c r="U363" s="167">
        <v>28855.09</v>
      </c>
      <c r="V363" s="154">
        <f t="shared" si="46"/>
        <v>1.3652256144642827E-3</v>
      </c>
      <c r="W363" s="155">
        <f t="shared" si="47"/>
        <v>1.3642945412953747E-3</v>
      </c>
    </row>
    <row r="364" spans="2:23">
      <c r="B364" s="153">
        <v>45127</v>
      </c>
      <c r="C364" s="137">
        <v>543</v>
      </c>
      <c r="D364" s="154">
        <f t="shared" si="40"/>
        <v>2.43350311262025E-2</v>
      </c>
      <c r="E364" s="155">
        <f t="shared" si="41"/>
        <v>2.4043651940174934E-2</v>
      </c>
      <c r="F364" s="145"/>
      <c r="G364" s="145"/>
      <c r="H364" s="153">
        <v>45127</v>
      </c>
      <c r="I364" s="137">
        <v>61.84</v>
      </c>
      <c r="J364" s="154">
        <f t="shared" si="42"/>
        <v>-2.580645161290307E-3</v>
      </c>
      <c r="K364" s="155">
        <f t="shared" si="43"/>
        <v>-2.5839807659250179E-3</v>
      </c>
      <c r="L364" s="145"/>
      <c r="M364" s="167">
        <v>3.0139999999999997E-2</v>
      </c>
      <c r="N364" s="161"/>
      <c r="O364" s="167">
        <v>4.1120000000000004E-2</v>
      </c>
      <c r="P364" s="161"/>
      <c r="Q364" s="146"/>
      <c r="R364" s="167">
        <v>7384.91</v>
      </c>
      <c r="S364" s="154">
        <f t="shared" si="44"/>
        <v>7.9118977362993004E-3</v>
      </c>
      <c r="T364" s="155">
        <f t="shared" si="45"/>
        <v>7.880762789923031E-3</v>
      </c>
      <c r="U364" s="167">
        <v>28815.75</v>
      </c>
      <c r="V364" s="154">
        <f t="shared" si="46"/>
        <v>3.6026359425624932E-3</v>
      </c>
      <c r="W364" s="155">
        <f t="shared" si="47"/>
        <v>3.5961619938895016E-3</v>
      </c>
    </row>
    <row r="365" spans="2:23">
      <c r="B365" s="153">
        <v>45126</v>
      </c>
      <c r="C365" s="137">
        <v>530.1</v>
      </c>
      <c r="D365" s="154">
        <f t="shared" si="40"/>
        <v>7.5689935064935154E-2</v>
      </c>
      <c r="E365" s="155">
        <f t="shared" si="41"/>
        <v>7.2962255774450466E-2</v>
      </c>
      <c r="F365" s="145"/>
      <c r="G365" s="145"/>
      <c r="H365" s="153">
        <v>45126</v>
      </c>
      <c r="I365" s="137">
        <v>62</v>
      </c>
      <c r="J365" s="154">
        <f t="shared" si="42"/>
        <v>-1.7121116043119833E-2</v>
      </c>
      <c r="K365" s="155">
        <f t="shared" si="43"/>
        <v>-1.7269377049746064E-2</v>
      </c>
      <c r="L365" s="145"/>
      <c r="M365" s="167">
        <v>2.9609999999999997E-2</v>
      </c>
      <c r="N365" s="161"/>
      <c r="O365" s="167">
        <v>4.0739999999999998E-2</v>
      </c>
      <c r="P365" s="161"/>
      <c r="Q365" s="146"/>
      <c r="R365" s="167">
        <v>7326.94</v>
      </c>
      <c r="S365" s="154">
        <f t="shared" si="44"/>
        <v>1.0602280583342782E-3</v>
      </c>
      <c r="T365" s="155">
        <f t="shared" si="45"/>
        <v>1.0596664135124501E-3</v>
      </c>
      <c r="U365" s="167">
        <v>28712.31</v>
      </c>
      <c r="V365" s="154">
        <f t="shared" si="46"/>
        <v>1.9333425297740625E-4</v>
      </c>
      <c r="W365" s="155">
        <f t="shared" si="47"/>
        <v>1.9331556631919437E-4</v>
      </c>
    </row>
    <row r="366" spans="2:23">
      <c r="B366" s="153">
        <v>45125</v>
      </c>
      <c r="C366" s="137">
        <v>492.8</v>
      </c>
      <c r="D366" s="154">
        <f t="shared" si="40"/>
        <v>5.098919029165927E-3</v>
      </c>
      <c r="E366" s="155">
        <f t="shared" si="41"/>
        <v>5.0859635621225635E-3</v>
      </c>
      <c r="F366" s="145"/>
      <c r="G366" s="145"/>
      <c r="H366" s="153">
        <v>45125</v>
      </c>
      <c r="I366" s="137">
        <v>63.08</v>
      </c>
      <c r="J366" s="154">
        <f t="shared" si="42"/>
        <v>-1.4066895904970234E-2</v>
      </c>
      <c r="K366" s="155">
        <f t="shared" si="43"/>
        <v>-1.4166772426534241E-2</v>
      </c>
      <c r="L366" s="145"/>
      <c r="M366" s="167">
        <v>2.9089999999999998E-2</v>
      </c>
      <c r="N366" s="161"/>
      <c r="O366" s="167">
        <v>4.0129999999999999E-2</v>
      </c>
      <c r="P366" s="161"/>
      <c r="Q366" s="146"/>
      <c r="R366" s="167">
        <v>7319.18</v>
      </c>
      <c r="S366" s="154">
        <f t="shared" si="44"/>
        <v>3.7741748792456953E-3</v>
      </c>
      <c r="T366" s="155">
        <f t="shared" si="45"/>
        <v>3.7670705509436461E-3</v>
      </c>
      <c r="U366" s="167">
        <v>28706.76</v>
      </c>
      <c r="V366" s="154">
        <f t="shared" si="46"/>
        <v>3.4332405638315411E-3</v>
      </c>
      <c r="W366" s="155">
        <f t="shared" si="47"/>
        <v>3.4273604481712019E-3</v>
      </c>
    </row>
    <row r="367" spans="2:23">
      <c r="B367" s="153">
        <v>45124</v>
      </c>
      <c r="C367" s="137">
        <v>490.3</v>
      </c>
      <c r="D367" s="154">
        <f t="shared" si="40"/>
        <v>-2.3306772908366469E-2</v>
      </c>
      <c r="E367" s="155">
        <f t="shared" si="41"/>
        <v>-2.358267103454156E-2</v>
      </c>
      <c r="F367" s="145"/>
      <c r="G367" s="145"/>
      <c r="H367" s="153">
        <v>45124</v>
      </c>
      <c r="I367" s="137">
        <v>63.98</v>
      </c>
      <c r="J367" s="154">
        <f t="shared" si="42"/>
        <v>-2.9135053110774023E-2</v>
      </c>
      <c r="K367" s="155">
        <f t="shared" si="43"/>
        <v>-2.9567906987089717E-2</v>
      </c>
      <c r="L367" s="145"/>
      <c r="M367" s="167">
        <v>3.007E-2</v>
      </c>
      <c r="N367" s="161"/>
      <c r="O367" s="167">
        <v>4.1710000000000004E-2</v>
      </c>
      <c r="P367" s="161"/>
      <c r="Q367" s="146"/>
      <c r="R367" s="167">
        <v>7291.66</v>
      </c>
      <c r="S367" s="154">
        <f t="shared" si="44"/>
        <v>-1.123866708974397E-2</v>
      </c>
      <c r="T367" s="155">
        <f t="shared" si="45"/>
        <v>-1.1302298109822416E-2</v>
      </c>
      <c r="U367" s="167">
        <v>28608.54</v>
      </c>
      <c r="V367" s="154">
        <f t="shared" si="46"/>
        <v>-1.9104569257551995E-3</v>
      </c>
      <c r="W367" s="155">
        <f t="shared" si="47"/>
        <v>-1.9122841762142003E-3</v>
      </c>
    </row>
    <row r="368" spans="2:23">
      <c r="B368" s="153">
        <v>45121</v>
      </c>
      <c r="C368" s="137">
        <v>502</v>
      </c>
      <c r="D368" s="154">
        <f t="shared" si="40"/>
        <v>-3.5728463676062416E-3</v>
      </c>
      <c r="E368" s="155">
        <f t="shared" si="41"/>
        <v>-3.5792442267806712E-3</v>
      </c>
      <c r="F368" s="145"/>
      <c r="G368" s="145"/>
      <c r="H368" s="153">
        <v>45121</v>
      </c>
      <c r="I368" s="137">
        <v>65.900000000000006</v>
      </c>
      <c r="J368" s="154">
        <f t="shared" si="42"/>
        <v>-1.5151515151514694E-3</v>
      </c>
      <c r="K368" s="155">
        <f t="shared" si="43"/>
        <v>-1.5163005179639638E-3</v>
      </c>
      <c r="L368" s="145"/>
      <c r="M368" s="167">
        <v>3.032E-2</v>
      </c>
      <c r="N368" s="161"/>
      <c r="O368" s="167">
        <v>4.1730000000000003E-2</v>
      </c>
      <c r="P368" s="161"/>
      <c r="Q368" s="146"/>
      <c r="R368" s="167">
        <v>7374.54</v>
      </c>
      <c r="S368" s="154">
        <f t="shared" si="44"/>
        <v>6.4316535048436485E-4</v>
      </c>
      <c r="T368" s="155">
        <f t="shared" si="45"/>
        <v>6.4295860829185992E-4</v>
      </c>
      <c r="U368" s="167">
        <v>28663.3</v>
      </c>
      <c r="V368" s="154">
        <f t="shared" si="46"/>
        <v>-3.8738797912198919E-3</v>
      </c>
      <c r="W368" s="155">
        <f t="shared" si="47"/>
        <v>-3.8814026983819698E-3</v>
      </c>
    </row>
    <row r="369" spans="2:23">
      <c r="B369" s="153">
        <v>45120</v>
      </c>
      <c r="C369" s="137">
        <v>503.8</v>
      </c>
      <c r="D369" s="154">
        <f t="shared" si="40"/>
        <v>5.990415335463295E-3</v>
      </c>
      <c r="E369" s="155">
        <f t="shared" si="41"/>
        <v>5.9725441326210832E-3</v>
      </c>
      <c r="F369" s="145"/>
      <c r="G369" s="145"/>
      <c r="H369" s="153">
        <v>45120</v>
      </c>
      <c r="I369" s="137">
        <v>66</v>
      </c>
      <c r="J369" s="154">
        <f t="shared" si="42"/>
        <v>7.9413561392791543E-3</v>
      </c>
      <c r="K369" s="155">
        <f t="shared" si="43"/>
        <v>7.9099895234913762E-3</v>
      </c>
      <c r="L369" s="145"/>
      <c r="M369" s="167">
        <v>3.0169999999999999E-2</v>
      </c>
      <c r="N369" s="161"/>
      <c r="O369" s="167">
        <v>4.1550000000000004E-2</v>
      </c>
      <c r="P369" s="161"/>
      <c r="Q369" s="146"/>
      <c r="R369" s="167">
        <v>7369.8</v>
      </c>
      <c r="S369" s="154">
        <f t="shared" si="44"/>
        <v>5.0170393876456387E-3</v>
      </c>
      <c r="T369" s="155">
        <f t="shared" si="45"/>
        <v>5.0044959818839954E-3</v>
      </c>
      <c r="U369" s="167">
        <v>28774.77</v>
      </c>
      <c r="V369" s="154">
        <f t="shared" si="46"/>
        <v>7.7959020992441896E-3</v>
      </c>
      <c r="W369" s="155">
        <f t="shared" si="47"/>
        <v>7.7656710715771331E-3</v>
      </c>
    </row>
    <row r="370" spans="2:23">
      <c r="B370" s="153">
        <v>45119</v>
      </c>
      <c r="C370" s="137">
        <v>500.8</v>
      </c>
      <c r="D370" s="154">
        <f t="shared" si="40"/>
        <v>2.4340355901002253E-2</v>
      </c>
      <c r="E370" s="155">
        <f t="shared" si="41"/>
        <v>2.4048850201288902E-2</v>
      </c>
      <c r="F370" s="145"/>
      <c r="G370" s="145"/>
      <c r="H370" s="153">
        <v>45119</v>
      </c>
      <c r="I370" s="137">
        <v>65.48</v>
      </c>
      <c r="J370" s="154">
        <f t="shared" si="42"/>
        <v>1.5508684863523525E-2</v>
      </c>
      <c r="K370" s="155">
        <f t="shared" si="43"/>
        <v>1.5389654304561256E-2</v>
      </c>
      <c r="L370" s="145"/>
      <c r="M370" s="167">
        <v>3.0979999999999997E-2</v>
      </c>
      <c r="N370" s="161"/>
      <c r="O370" s="167">
        <v>4.2770000000000002E-2</v>
      </c>
      <c r="P370" s="161"/>
      <c r="Q370" s="146"/>
      <c r="R370" s="167">
        <v>7333.01</v>
      </c>
      <c r="S370" s="154">
        <f t="shared" si="44"/>
        <v>1.565094785187271E-2</v>
      </c>
      <c r="T370" s="155">
        <f t="shared" si="45"/>
        <v>1.5529734863755539E-2</v>
      </c>
      <c r="U370" s="167">
        <v>28552.18</v>
      </c>
      <c r="V370" s="154">
        <f t="shared" si="46"/>
        <v>1.7482615917344679E-2</v>
      </c>
      <c r="W370" s="155">
        <f t="shared" si="47"/>
        <v>1.7331553095142387E-2</v>
      </c>
    </row>
    <row r="371" spans="2:23">
      <c r="B371" s="153">
        <v>45118</v>
      </c>
      <c r="C371" s="137">
        <v>488.9</v>
      </c>
      <c r="D371" s="154">
        <f t="shared" si="40"/>
        <v>1.5790567213795903E-2</v>
      </c>
      <c r="E371" s="155">
        <f t="shared" si="41"/>
        <v>1.5667193275536121E-2</v>
      </c>
      <c r="F371" s="145"/>
      <c r="G371" s="145"/>
      <c r="H371" s="153">
        <v>45118</v>
      </c>
      <c r="I371" s="137">
        <v>64.48</v>
      </c>
      <c r="J371" s="154">
        <f t="shared" si="42"/>
        <v>2.904564315352709E-2</v>
      </c>
      <c r="K371" s="155">
        <f t="shared" si="43"/>
        <v>2.8631812674327295E-2</v>
      </c>
      <c r="L371" s="145"/>
      <c r="M371" s="167">
        <v>3.2129999999999999E-2</v>
      </c>
      <c r="N371" s="161"/>
      <c r="O371" s="167">
        <v>4.4189999999999993E-2</v>
      </c>
      <c r="P371" s="161"/>
      <c r="Q371" s="146"/>
      <c r="R371" s="167">
        <v>7220.01</v>
      </c>
      <c r="S371" s="154">
        <f t="shared" si="44"/>
        <v>1.0683554297568953E-2</v>
      </c>
      <c r="T371" s="155">
        <f t="shared" si="45"/>
        <v>1.0626888369745867E-2</v>
      </c>
      <c r="U371" s="167">
        <v>28061.59</v>
      </c>
      <c r="V371" s="154">
        <f t="shared" si="46"/>
        <v>6.8021670493685349E-3</v>
      </c>
      <c r="W371" s="155">
        <f t="shared" si="47"/>
        <v>6.7791366896677177E-3</v>
      </c>
    </row>
    <row r="372" spans="2:23">
      <c r="B372" s="153">
        <v>45117</v>
      </c>
      <c r="C372" s="137">
        <v>481.3</v>
      </c>
      <c r="D372" s="154">
        <f t="shared" si="40"/>
        <v>6.6931604266888822E-3</v>
      </c>
      <c r="E372" s="155">
        <f t="shared" si="41"/>
        <v>6.6708606770059051E-3</v>
      </c>
      <c r="F372" s="145"/>
      <c r="G372" s="145"/>
      <c r="H372" s="153">
        <v>45117</v>
      </c>
      <c r="I372" s="137">
        <v>62.66</v>
      </c>
      <c r="J372" s="154">
        <f t="shared" si="42"/>
        <v>1.7207792207792227E-2</v>
      </c>
      <c r="K372" s="155">
        <f t="shared" si="43"/>
        <v>1.7061414984571598E-2</v>
      </c>
      <c r="L372" s="145"/>
      <c r="M372" s="167">
        <v>3.2029999999999996E-2</v>
      </c>
      <c r="N372" s="161"/>
      <c r="O372" s="167">
        <v>4.3639999999999998E-2</v>
      </c>
      <c r="P372" s="161"/>
      <c r="Q372" s="146"/>
      <c r="R372" s="167">
        <v>7143.69</v>
      </c>
      <c r="S372" s="154">
        <f t="shared" si="44"/>
        <v>4.4727976287564086E-3</v>
      </c>
      <c r="T372" s="155">
        <f t="shared" si="45"/>
        <v>4.4628243972151486E-3</v>
      </c>
      <c r="U372" s="167">
        <v>27872</v>
      </c>
      <c r="V372" s="154">
        <f t="shared" si="46"/>
        <v>3.3724141704754018E-3</v>
      </c>
      <c r="W372" s="155">
        <f t="shared" si="47"/>
        <v>3.3667403345779704E-3</v>
      </c>
    </row>
    <row r="373" spans="2:23">
      <c r="B373" s="153">
        <v>45114</v>
      </c>
      <c r="C373" s="137">
        <v>478.1</v>
      </c>
      <c r="D373" s="154">
        <f t="shared" si="40"/>
        <v>4.4117647058823373E-3</v>
      </c>
      <c r="E373" s="155">
        <f t="shared" si="41"/>
        <v>4.4020614006376651E-3</v>
      </c>
      <c r="F373" s="145"/>
      <c r="G373" s="145"/>
      <c r="H373" s="153">
        <v>45114</v>
      </c>
      <c r="I373" s="137">
        <v>61.6</v>
      </c>
      <c r="J373" s="154">
        <f t="shared" si="42"/>
        <v>4.8939641109300158E-3</v>
      </c>
      <c r="K373" s="155">
        <f t="shared" si="43"/>
        <v>4.88202759730854E-3</v>
      </c>
      <c r="L373" s="145"/>
      <c r="M373" s="167">
        <v>3.1890000000000002E-2</v>
      </c>
      <c r="N373" s="161"/>
      <c r="O373" s="167">
        <v>4.3579999999999994E-2</v>
      </c>
      <c r="P373" s="161"/>
      <c r="Q373" s="146"/>
      <c r="R373" s="167">
        <v>7111.88</v>
      </c>
      <c r="S373" s="154">
        <f t="shared" si="44"/>
        <v>4.178027163530551E-3</v>
      </c>
      <c r="T373" s="155">
        <f t="shared" si="45"/>
        <v>4.1693234425408893E-3</v>
      </c>
      <c r="U373" s="167">
        <v>27778.32</v>
      </c>
      <c r="V373" s="154">
        <f t="shared" si="46"/>
        <v>9.8669752436750802E-3</v>
      </c>
      <c r="W373" s="155">
        <f t="shared" si="47"/>
        <v>9.8186144994203868E-3</v>
      </c>
    </row>
    <row r="374" spans="2:23">
      <c r="B374" s="153">
        <v>45113</v>
      </c>
      <c r="C374" s="137">
        <v>476</v>
      </c>
      <c r="D374" s="154">
        <f t="shared" si="40"/>
        <v>-3.0549898167006151E-2</v>
      </c>
      <c r="E374" s="155">
        <f t="shared" si="41"/>
        <v>-3.1026273563100618E-2</v>
      </c>
      <c r="F374" s="145"/>
      <c r="G374" s="145"/>
      <c r="H374" s="153">
        <v>45113</v>
      </c>
      <c r="I374" s="137">
        <v>61.3</v>
      </c>
      <c r="J374" s="154">
        <f t="shared" si="42"/>
        <v>-2.5437201907790197E-2</v>
      </c>
      <c r="K374" s="155">
        <f t="shared" si="43"/>
        <v>-2.5766320764229179E-2</v>
      </c>
      <c r="L374" s="145"/>
      <c r="M374" s="167">
        <v>3.1910000000000001E-2</v>
      </c>
      <c r="N374" s="161"/>
      <c r="O374" s="167">
        <v>4.3830000000000001E-2</v>
      </c>
      <c r="P374" s="161"/>
      <c r="Q374" s="146"/>
      <c r="R374" s="167">
        <v>7082.29</v>
      </c>
      <c r="S374" s="154">
        <f t="shared" si="44"/>
        <v>-3.1257822320645778E-2</v>
      </c>
      <c r="T374" s="155">
        <f t="shared" si="45"/>
        <v>-3.1756773000750325E-2</v>
      </c>
      <c r="U374" s="167">
        <v>27506.91</v>
      </c>
      <c r="V374" s="154">
        <f t="shared" si="46"/>
        <v>-2.5275175424111396E-2</v>
      </c>
      <c r="W374" s="155">
        <f t="shared" si="47"/>
        <v>-2.5600079023228254E-2</v>
      </c>
    </row>
    <row r="375" spans="2:23">
      <c r="B375" s="153">
        <v>45112</v>
      </c>
      <c r="C375" s="137">
        <v>491</v>
      </c>
      <c r="D375" s="154">
        <f t="shared" si="40"/>
        <v>-2.8684470820969366E-2</v>
      </c>
      <c r="E375" s="155">
        <f t="shared" si="41"/>
        <v>-2.9103910666005556E-2</v>
      </c>
      <c r="F375" s="145"/>
      <c r="G375" s="145"/>
      <c r="H375" s="153">
        <v>45112</v>
      </c>
      <c r="I375" s="137">
        <v>62.9</v>
      </c>
      <c r="J375" s="154">
        <f t="shared" si="42"/>
        <v>-6.0050568900126278E-3</v>
      </c>
      <c r="K375" s="155">
        <f t="shared" si="43"/>
        <v>-6.0231597530035789E-3</v>
      </c>
      <c r="L375" s="145"/>
      <c r="M375" s="167">
        <v>3.0249999999999999E-2</v>
      </c>
      <c r="N375" s="161"/>
      <c r="O375" s="167">
        <v>4.1700000000000001E-2</v>
      </c>
      <c r="P375" s="161"/>
      <c r="Q375" s="146"/>
      <c r="R375" s="167">
        <v>7310.81</v>
      </c>
      <c r="S375" s="154">
        <f t="shared" si="44"/>
        <v>-8.0217858242886964E-3</v>
      </c>
      <c r="T375" s="155">
        <f t="shared" si="45"/>
        <v>-8.0541334548419486E-3</v>
      </c>
      <c r="U375" s="167">
        <v>28220.18</v>
      </c>
      <c r="V375" s="154">
        <f t="shared" si="46"/>
        <v>-5.8724312076565699E-3</v>
      </c>
      <c r="W375" s="155">
        <f t="shared" si="47"/>
        <v>-5.8897417349903051E-3</v>
      </c>
    </row>
    <row r="376" spans="2:23">
      <c r="B376" s="153">
        <v>45111</v>
      </c>
      <c r="C376" s="137">
        <v>505.5</v>
      </c>
      <c r="D376" s="154">
        <f t="shared" si="40"/>
        <v>1.7835909631391811E-3</v>
      </c>
      <c r="E376" s="155">
        <f t="shared" si="41"/>
        <v>1.7820022535687961E-3</v>
      </c>
      <c r="F376" s="145"/>
      <c r="G376" s="145"/>
      <c r="H376" s="153">
        <v>45111</v>
      </c>
      <c r="I376" s="137">
        <v>63.28</v>
      </c>
      <c r="J376" s="154">
        <f t="shared" si="42"/>
        <v>5.7215511760966287E-3</v>
      </c>
      <c r="K376" s="155">
        <f t="shared" si="43"/>
        <v>5.7052452693213572E-3</v>
      </c>
      <c r="L376" s="145"/>
      <c r="M376" s="167">
        <v>3.0019999999999998E-2</v>
      </c>
      <c r="N376" s="161"/>
      <c r="O376" s="167">
        <v>4.2030000000000005E-2</v>
      </c>
      <c r="P376" s="161"/>
      <c r="Q376" s="146"/>
      <c r="R376" s="167">
        <v>7369.93</v>
      </c>
      <c r="S376" s="154">
        <f t="shared" si="44"/>
        <v>-2.2702966141848746E-3</v>
      </c>
      <c r="T376" s="155">
        <f t="shared" si="45"/>
        <v>-2.272877644753004E-3</v>
      </c>
      <c r="U376" s="167">
        <v>28386.880000000001</v>
      </c>
      <c r="V376" s="154">
        <f t="shared" si="46"/>
        <v>-2.109895981636023E-3</v>
      </c>
      <c r="W376" s="155">
        <f t="shared" si="47"/>
        <v>-2.1121249479726396E-3</v>
      </c>
    </row>
    <row r="377" spans="2:23">
      <c r="B377" s="153">
        <v>45110</v>
      </c>
      <c r="C377" s="137">
        <v>504.6</v>
      </c>
      <c r="D377" s="154">
        <f t="shared" si="40"/>
        <v>-5.1261829652996527E-3</v>
      </c>
      <c r="E377" s="155">
        <f t="shared" si="41"/>
        <v>-5.1393669160587647E-3</v>
      </c>
      <c r="F377" s="145"/>
      <c r="G377" s="145"/>
      <c r="H377" s="153">
        <v>45110</v>
      </c>
      <c r="I377" s="137">
        <v>62.92</v>
      </c>
      <c r="J377" s="154">
        <f t="shared" si="42"/>
        <v>-6.6308809598989438E-3</v>
      </c>
      <c r="K377" s="155">
        <f t="shared" si="43"/>
        <v>-6.6529629204166484E-3</v>
      </c>
      <c r="L377" s="145"/>
      <c r="M377" s="167">
        <v>2.9780000000000001E-2</v>
      </c>
      <c r="N377" s="161"/>
      <c r="O377" s="167">
        <v>4.1479999999999996E-2</v>
      </c>
      <c r="P377" s="161"/>
      <c r="Q377" s="146"/>
      <c r="R377" s="167">
        <v>7386.7</v>
      </c>
      <c r="S377" s="154">
        <f t="shared" si="44"/>
        <v>-1.8053907671019553E-3</v>
      </c>
      <c r="T377" s="155">
        <f t="shared" si="45"/>
        <v>-1.8070224491911924E-3</v>
      </c>
      <c r="U377" s="167">
        <v>28446.9</v>
      </c>
      <c r="V377" s="154">
        <f t="shared" si="46"/>
        <v>7.6536892468268558E-3</v>
      </c>
      <c r="W377" s="155">
        <f t="shared" si="47"/>
        <v>7.624548363012267E-3</v>
      </c>
    </row>
    <row r="378" spans="2:23">
      <c r="B378" s="153">
        <v>45107</v>
      </c>
      <c r="C378" s="137">
        <v>507.2</v>
      </c>
      <c r="D378" s="154">
        <f t="shared" si="40"/>
        <v>8.3499005964213779E-3</v>
      </c>
      <c r="E378" s="155">
        <f t="shared" si="41"/>
        <v>8.3152330232768683E-3</v>
      </c>
      <c r="F378" s="145"/>
      <c r="G378" s="145"/>
      <c r="H378" s="153">
        <v>45107</v>
      </c>
      <c r="I378" s="137">
        <v>63.34</v>
      </c>
      <c r="J378" s="154">
        <f t="shared" si="42"/>
        <v>7.636016544702473E-3</v>
      </c>
      <c r="K378" s="155">
        <f t="shared" si="43"/>
        <v>7.6070097410721573E-3</v>
      </c>
      <c r="L378" s="145"/>
      <c r="M378" s="167">
        <v>2.9369999999999997E-2</v>
      </c>
      <c r="N378" s="161"/>
      <c r="O378" s="167">
        <v>4.0719999999999999E-2</v>
      </c>
      <c r="P378" s="161"/>
      <c r="Q378" s="146"/>
      <c r="R378" s="167">
        <v>7400.06</v>
      </c>
      <c r="S378" s="154">
        <f t="shared" si="44"/>
        <v>1.194218848501194E-2</v>
      </c>
      <c r="T378" s="155">
        <f t="shared" si="45"/>
        <v>1.1871443230568922E-2</v>
      </c>
      <c r="U378" s="167">
        <v>28230.83</v>
      </c>
      <c r="V378" s="154">
        <f t="shared" si="46"/>
        <v>1.0827314379177722E-2</v>
      </c>
      <c r="W378" s="155">
        <f t="shared" si="47"/>
        <v>1.0769118702591141E-2</v>
      </c>
    </row>
    <row r="379" spans="2:23">
      <c r="B379" s="153">
        <v>45106</v>
      </c>
      <c r="C379" s="137">
        <v>503</v>
      </c>
      <c r="D379" s="154">
        <f t="shared" si="40"/>
        <v>5.5977608956416791E-3</v>
      </c>
      <c r="E379" s="155">
        <f t="shared" si="41"/>
        <v>5.5821516562204647E-3</v>
      </c>
      <c r="F379" s="145"/>
      <c r="G379" s="145"/>
      <c r="H379" s="153">
        <v>45106</v>
      </c>
      <c r="I379" s="137">
        <v>62.86</v>
      </c>
      <c r="J379" s="154">
        <f t="shared" si="42"/>
        <v>2.5518341307815273E-3</v>
      </c>
      <c r="K379" s="155">
        <f t="shared" si="43"/>
        <v>2.5485837305465565E-3</v>
      </c>
      <c r="L379" s="145"/>
      <c r="M379" s="167">
        <v>2.9489999999999999E-2</v>
      </c>
      <c r="N379" s="161"/>
      <c r="O379" s="167">
        <v>4.0910000000000002E-2</v>
      </c>
      <c r="P379" s="161"/>
      <c r="Q379" s="146"/>
      <c r="R379" s="167">
        <v>7312.73</v>
      </c>
      <c r="S379" s="154">
        <f t="shared" si="44"/>
        <v>3.6246006214384341E-3</v>
      </c>
      <c r="T379" s="155">
        <f t="shared" si="45"/>
        <v>3.6180475865884298E-3</v>
      </c>
      <c r="U379" s="167">
        <v>27928.44</v>
      </c>
      <c r="V379" s="154">
        <f t="shared" si="46"/>
        <v>1.0528463903701768E-2</v>
      </c>
      <c r="W379" s="155">
        <f t="shared" si="47"/>
        <v>1.0473425603074234E-2</v>
      </c>
    </row>
    <row r="380" spans="2:23">
      <c r="B380" s="153">
        <v>45105</v>
      </c>
      <c r="C380" s="137">
        <v>500.2</v>
      </c>
      <c r="D380" s="154">
        <f t="shared" si="40"/>
        <v>-1.2243285939968374E-2</v>
      </c>
      <c r="E380" s="155">
        <f t="shared" si="41"/>
        <v>-1.2318852386447723E-2</v>
      </c>
      <c r="F380" s="145"/>
      <c r="G380" s="145"/>
      <c r="H380" s="153">
        <v>45105</v>
      </c>
      <c r="I380" s="137">
        <v>62.7</v>
      </c>
      <c r="J380" s="154">
        <f t="shared" si="42"/>
        <v>1.0312600708991315E-2</v>
      </c>
      <c r="K380" s="155">
        <f t="shared" si="43"/>
        <v>1.0259788618640886E-2</v>
      </c>
      <c r="L380" s="145"/>
      <c r="M380" s="167">
        <v>2.843E-2</v>
      </c>
      <c r="N380" s="161"/>
      <c r="O380" s="167">
        <v>4.0030000000000003E-2</v>
      </c>
      <c r="P380" s="161"/>
      <c r="Q380" s="146"/>
      <c r="R380" s="167">
        <v>7286.32</v>
      </c>
      <c r="S380" s="154">
        <f t="shared" si="44"/>
        <v>9.8037856970609738E-3</v>
      </c>
      <c r="T380" s="155">
        <f t="shared" si="45"/>
        <v>9.7560403929305827E-3</v>
      </c>
      <c r="U380" s="167">
        <v>27637.46</v>
      </c>
      <c r="V380" s="154">
        <f t="shared" si="46"/>
        <v>8.6262991727701355E-3</v>
      </c>
      <c r="W380" s="155">
        <f t="shared" si="47"/>
        <v>8.5893052489288517E-3</v>
      </c>
    </row>
    <row r="381" spans="2:23">
      <c r="B381" s="153">
        <v>45104</v>
      </c>
      <c r="C381" s="137">
        <v>506.4</v>
      </c>
      <c r="D381" s="154">
        <f t="shared" si="40"/>
        <v>4.761904761904745E-3</v>
      </c>
      <c r="E381" s="155">
        <f t="shared" si="41"/>
        <v>4.7506027585977988E-3</v>
      </c>
      <c r="F381" s="145"/>
      <c r="G381" s="145"/>
      <c r="H381" s="153">
        <v>45104</v>
      </c>
      <c r="I381" s="137">
        <v>62.06</v>
      </c>
      <c r="J381" s="154">
        <f t="shared" si="42"/>
        <v>-3.5324341682723137E-3</v>
      </c>
      <c r="K381" s="155">
        <f t="shared" si="43"/>
        <v>-3.538687945563434E-3</v>
      </c>
      <c r="L381" s="145"/>
      <c r="M381" s="167">
        <v>2.8820000000000002E-2</v>
      </c>
      <c r="N381" s="161"/>
      <c r="O381" s="167">
        <v>3.9399999999999998E-2</v>
      </c>
      <c r="P381" s="161"/>
      <c r="Q381" s="146"/>
      <c r="R381" s="167">
        <v>7215.58</v>
      </c>
      <c r="S381" s="154">
        <f t="shared" si="44"/>
        <v>4.346948575723486E-3</v>
      </c>
      <c r="T381" s="155">
        <f t="shared" si="45"/>
        <v>4.3375278857333693E-3</v>
      </c>
      <c r="U381" s="167">
        <v>27401.09</v>
      </c>
      <c r="V381" s="154">
        <f t="shared" si="46"/>
        <v>5.8062813407231406E-3</v>
      </c>
      <c r="W381" s="155">
        <f t="shared" si="47"/>
        <v>5.7894898552594094E-3</v>
      </c>
    </row>
    <row r="382" spans="2:23">
      <c r="B382" s="153">
        <v>45103</v>
      </c>
      <c r="C382" s="137">
        <v>504</v>
      </c>
      <c r="D382" s="154">
        <f t="shared" si="40"/>
        <v>1.1235955056179803E-2</v>
      </c>
      <c r="E382" s="155">
        <f t="shared" si="41"/>
        <v>1.1173300598125255E-2</v>
      </c>
      <c r="F382" s="145"/>
      <c r="G382" s="145"/>
      <c r="H382" s="153">
        <v>45103</v>
      </c>
      <c r="I382" s="137">
        <v>62.28</v>
      </c>
      <c r="J382" s="154">
        <f t="shared" si="42"/>
        <v>-2.5624599615630128E-3</v>
      </c>
      <c r="K382" s="155">
        <f t="shared" si="43"/>
        <v>-2.5657486814336461E-3</v>
      </c>
      <c r="L382" s="145"/>
      <c r="M382" s="167">
        <v>2.8330000000000001E-2</v>
      </c>
      <c r="N382" s="161"/>
      <c r="O382" s="167">
        <v>3.9399999999999998E-2</v>
      </c>
      <c r="P382" s="161"/>
      <c r="Q382" s="146"/>
      <c r="R382" s="167">
        <v>7184.35</v>
      </c>
      <c r="S382" s="154">
        <f t="shared" si="44"/>
        <v>2.9217887545334165E-3</v>
      </c>
      <c r="T382" s="155">
        <f t="shared" si="45"/>
        <v>2.9175286258837055E-3</v>
      </c>
      <c r="U382" s="167">
        <v>27242.91</v>
      </c>
      <c r="V382" s="154">
        <f t="shared" si="46"/>
        <v>1.2219924835517038E-3</v>
      </c>
      <c r="W382" s="155">
        <f t="shared" si="47"/>
        <v>1.2212464584329843E-3</v>
      </c>
    </row>
    <row r="383" spans="2:23">
      <c r="B383" s="153">
        <v>45100</v>
      </c>
      <c r="C383" s="137">
        <v>498.4</v>
      </c>
      <c r="D383" s="154">
        <f t="shared" si="40"/>
        <v>-2.6562500000000044E-2</v>
      </c>
      <c r="E383" s="155">
        <f t="shared" si="41"/>
        <v>-2.6921657566264443E-2</v>
      </c>
      <c r="F383" s="145"/>
      <c r="G383" s="145"/>
      <c r="H383" s="153">
        <v>45100</v>
      </c>
      <c r="I383" s="137">
        <v>62.44</v>
      </c>
      <c r="J383" s="154">
        <f t="shared" si="42"/>
        <v>-1.700251889168769E-2</v>
      </c>
      <c r="K383" s="155">
        <f t="shared" si="43"/>
        <v>-1.7148721291649002E-2</v>
      </c>
      <c r="L383" s="145"/>
      <c r="M383" s="167">
        <v>2.879E-2</v>
      </c>
      <c r="N383" s="161"/>
      <c r="O383" s="167">
        <v>3.9989999999999998E-2</v>
      </c>
      <c r="P383" s="161"/>
      <c r="Q383" s="146"/>
      <c r="R383" s="167">
        <v>7163.42</v>
      </c>
      <c r="S383" s="154">
        <f t="shared" si="44"/>
        <v>-5.5335902533290016E-3</v>
      </c>
      <c r="T383" s="155">
        <f t="shared" si="45"/>
        <v>-5.5489572799797791E-3</v>
      </c>
      <c r="U383" s="167">
        <v>27209.66</v>
      </c>
      <c r="V383" s="154">
        <f t="shared" si="46"/>
        <v>-7.3119086117224841E-3</v>
      </c>
      <c r="W383" s="155">
        <f t="shared" si="47"/>
        <v>-7.3387716422803678E-3</v>
      </c>
    </row>
    <row r="384" spans="2:23">
      <c r="B384" s="153">
        <v>45099</v>
      </c>
      <c r="C384" s="137">
        <v>512</v>
      </c>
      <c r="D384" s="154">
        <f t="shared" si="40"/>
        <v>1.369059260708072E-3</v>
      </c>
      <c r="E384" s="155">
        <f t="shared" si="41"/>
        <v>1.3681229535543009E-3</v>
      </c>
      <c r="F384" s="145"/>
      <c r="G384" s="145"/>
      <c r="H384" s="153">
        <v>45099</v>
      </c>
      <c r="I384" s="137">
        <v>63.52</v>
      </c>
      <c r="J384" s="154">
        <f t="shared" si="42"/>
        <v>-9.6663548487683215E-3</v>
      </c>
      <c r="K384" s="155">
        <f t="shared" si="43"/>
        <v>-9.7133773261285777E-3</v>
      </c>
      <c r="L384" s="145"/>
      <c r="M384" s="167">
        <v>3.0169999999999999E-2</v>
      </c>
      <c r="N384" s="161"/>
      <c r="O384" s="167">
        <v>4.1260000000000005E-2</v>
      </c>
      <c r="P384" s="161"/>
      <c r="Q384" s="146"/>
      <c r="R384" s="167">
        <v>7203.28</v>
      </c>
      <c r="S384" s="154">
        <f t="shared" si="44"/>
        <v>-7.9452194403778487E-3</v>
      </c>
      <c r="T384" s="155">
        <f t="shared" si="45"/>
        <v>-7.9769508836326723E-3</v>
      </c>
      <c r="U384" s="167">
        <v>27410.080000000002</v>
      </c>
      <c r="V384" s="154">
        <f t="shared" si="46"/>
        <v>-7.218201646759681E-3</v>
      </c>
      <c r="W384" s="155">
        <f t="shared" si="47"/>
        <v>-7.2443789088357125E-3</v>
      </c>
    </row>
    <row r="385" spans="2:23">
      <c r="B385" s="153">
        <v>45098</v>
      </c>
      <c r="C385" s="137">
        <v>511.3</v>
      </c>
      <c r="D385" s="154">
        <f t="shared" si="40"/>
        <v>-7.1844660194174681E-3</v>
      </c>
      <c r="E385" s="155">
        <f t="shared" si="41"/>
        <v>-7.2103985777825811E-3</v>
      </c>
      <c r="F385" s="145"/>
      <c r="G385" s="145"/>
      <c r="H385" s="153">
        <v>45098</v>
      </c>
      <c r="I385" s="137">
        <v>64.14</v>
      </c>
      <c r="J385" s="154">
        <f t="shared" si="42"/>
        <v>-2.01649862511456E-2</v>
      </c>
      <c r="K385" s="155">
        <f t="shared" si="43"/>
        <v>-2.0371074808025452E-2</v>
      </c>
      <c r="L385" s="145"/>
      <c r="M385" s="167">
        <v>2.9590000000000002E-2</v>
      </c>
      <c r="N385" s="161"/>
      <c r="O385" s="167">
        <v>4.0519999999999994E-2</v>
      </c>
      <c r="P385" s="161"/>
      <c r="Q385" s="146"/>
      <c r="R385" s="167">
        <v>7260.97</v>
      </c>
      <c r="S385" s="154">
        <f t="shared" si="44"/>
        <v>-4.5515802346257628E-3</v>
      </c>
      <c r="T385" s="155">
        <f t="shared" si="45"/>
        <v>-4.5619702151492103E-3</v>
      </c>
      <c r="U385" s="167">
        <v>27609.37</v>
      </c>
      <c r="V385" s="154">
        <f t="shared" si="46"/>
        <v>1.2061164536985025E-3</v>
      </c>
      <c r="W385" s="155">
        <f t="shared" si="47"/>
        <v>1.2053896795726838E-3</v>
      </c>
    </row>
    <row r="386" spans="2:23">
      <c r="B386" s="153">
        <v>45097</v>
      </c>
      <c r="C386" s="137">
        <v>515</v>
      </c>
      <c r="D386" s="154">
        <f t="shared" si="40"/>
        <v>-5.5995365900752825E-3</v>
      </c>
      <c r="E386" s="155">
        <f t="shared" si="41"/>
        <v>-5.6152727661096108E-3</v>
      </c>
      <c r="F386" s="145"/>
      <c r="G386" s="145"/>
      <c r="H386" s="153">
        <v>45097</v>
      </c>
      <c r="I386" s="137">
        <v>65.459999999999994</v>
      </c>
      <c r="J386" s="154">
        <f t="shared" si="42"/>
        <v>-1.7117117117117164E-2</v>
      </c>
      <c r="K386" s="155">
        <f t="shared" si="43"/>
        <v>-1.7265308473309048E-2</v>
      </c>
      <c r="L386" s="145"/>
      <c r="M386" s="167">
        <v>2.9270000000000001E-2</v>
      </c>
      <c r="N386" s="161"/>
      <c r="O386" s="167">
        <v>4.0279999999999996E-2</v>
      </c>
      <c r="P386" s="161"/>
      <c r="Q386" s="146"/>
      <c r="R386" s="167">
        <v>7294.17</v>
      </c>
      <c r="S386" s="154">
        <f t="shared" si="44"/>
        <v>-2.7180563436126626E-3</v>
      </c>
      <c r="T386" s="155">
        <f t="shared" si="45"/>
        <v>-2.7217569659439282E-3</v>
      </c>
      <c r="U386" s="167">
        <v>27576.11</v>
      </c>
      <c r="V386" s="154">
        <f t="shared" si="46"/>
        <v>-6.4159704952551078E-3</v>
      </c>
      <c r="W386" s="155">
        <f t="shared" si="47"/>
        <v>-6.436641296890408E-3</v>
      </c>
    </row>
    <row r="387" spans="2:23">
      <c r="B387" s="153">
        <v>45096</v>
      </c>
      <c r="C387" s="137">
        <v>517.9</v>
      </c>
      <c r="D387" s="154">
        <f t="shared" si="40"/>
        <v>-2.6503759398496252E-2</v>
      </c>
      <c r="E387" s="155">
        <f t="shared" si="41"/>
        <v>-2.6861315911798616E-2</v>
      </c>
      <c r="F387" s="145"/>
      <c r="G387" s="145"/>
      <c r="H387" s="153">
        <v>45096</v>
      </c>
      <c r="I387" s="137">
        <v>66.599999999999994</v>
      </c>
      <c r="J387" s="154">
        <f t="shared" si="42"/>
        <v>-8.6335218815125625E-3</v>
      </c>
      <c r="K387" s="155">
        <f t="shared" si="43"/>
        <v>-8.6710066378034439E-3</v>
      </c>
      <c r="L387" s="145"/>
      <c r="M387" s="167">
        <v>3.032E-2</v>
      </c>
      <c r="N387" s="161"/>
      <c r="O387" s="167">
        <v>4.1289999999999993E-2</v>
      </c>
      <c r="P387" s="161"/>
      <c r="Q387" s="146"/>
      <c r="R387" s="167">
        <v>7314.05</v>
      </c>
      <c r="S387" s="154">
        <f t="shared" si="44"/>
        <v>-1.0096567031866344E-2</v>
      </c>
      <c r="T387" s="155">
        <f t="shared" si="45"/>
        <v>-1.0147883067506873E-2</v>
      </c>
      <c r="U387" s="167">
        <v>27754.18</v>
      </c>
      <c r="V387" s="154">
        <f t="shared" si="46"/>
        <v>-3.8626362977266515E-3</v>
      </c>
      <c r="W387" s="155">
        <f t="shared" si="47"/>
        <v>-3.8701155432600103E-3</v>
      </c>
    </row>
    <row r="388" spans="2:23">
      <c r="B388" s="153">
        <v>45093</v>
      </c>
      <c r="C388" s="137">
        <v>532</v>
      </c>
      <c r="D388" s="154">
        <f t="shared" si="40"/>
        <v>3.6430937073836045E-2</v>
      </c>
      <c r="E388" s="155">
        <f t="shared" si="41"/>
        <v>3.5783019775386976E-2</v>
      </c>
      <c r="F388" s="145"/>
      <c r="G388" s="145"/>
      <c r="H388" s="153">
        <v>45093</v>
      </c>
      <c r="I388" s="137">
        <v>67.180000000000007</v>
      </c>
      <c r="J388" s="154">
        <f t="shared" si="42"/>
        <v>2.5648854961832113E-2</v>
      </c>
      <c r="K388" s="155">
        <f t="shared" si="43"/>
        <v>2.5325441542940502E-2</v>
      </c>
      <c r="L388" s="145"/>
      <c r="M388" s="167">
        <v>2.9689999999999998E-2</v>
      </c>
      <c r="N388" s="161"/>
      <c r="O388" s="167">
        <v>4.0359999999999993E-2</v>
      </c>
      <c r="P388" s="161"/>
      <c r="Q388" s="146"/>
      <c r="R388" s="167">
        <v>7388.65</v>
      </c>
      <c r="S388" s="154">
        <f t="shared" si="44"/>
        <v>1.3405733989309887E-2</v>
      </c>
      <c r="T388" s="155">
        <f t="shared" si="45"/>
        <v>1.3316672213499066E-2</v>
      </c>
      <c r="U388" s="167">
        <v>27861.8</v>
      </c>
      <c r="V388" s="154">
        <f t="shared" si="46"/>
        <v>4.6884837540179802E-3</v>
      </c>
      <c r="W388" s="155">
        <f t="shared" si="47"/>
        <v>4.6775270476083252E-3</v>
      </c>
    </row>
    <row r="389" spans="2:23">
      <c r="B389" s="153">
        <v>45092</v>
      </c>
      <c r="C389" s="137">
        <v>513.29999999999995</v>
      </c>
      <c r="D389" s="154">
        <f t="shared" si="40"/>
        <v>-2.1726700971984148E-2</v>
      </c>
      <c r="E389" s="155">
        <f t="shared" si="41"/>
        <v>-2.1966201126408753E-2</v>
      </c>
      <c r="F389" s="145"/>
      <c r="G389" s="145"/>
      <c r="H389" s="153">
        <v>45092</v>
      </c>
      <c r="I389" s="137">
        <v>65.5</v>
      </c>
      <c r="J389" s="154">
        <f t="shared" si="42"/>
        <v>-2.7405602923264993E-3</v>
      </c>
      <c r="K389" s="155">
        <f t="shared" si="43"/>
        <v>-2.7443225029666154E-3</v>
      </c>
      <c r="L389" s="145"/>
      <c r="M389" s="167">
        <v>3.0169999999999999E-2</v>
      </c>
      <c r="N389" s="161"/>
      <c r="O389" s="167">
        <v>4.1410000000000002E-2</v>
      </c>
      <c r="P389" s="161"/>
      <c r="Q389" s="146"/>
      <c r="R389" s="167">
        <v>7290.91</v>
      </c>
      <c r="S389" s="154">
        <f t="shared" si="44"/>
        <v>-5.1333623523407423E-3</v>
      </c>
      <c r="T389" s="155">
        <f t="shared" si="45"/>
        <v>-5.1465833216198277E-3</v>
      </c>
      <c r="U389" s="167">
        <v>27731.78</v>
      </c>
      <c r="V389" s="154">
        <f t="shared" si="46"/>
        <v>-2.7800262432176037E-3</v>
      </c>
      <c r="W389" s="155">
        <f t="shared" si="47"/>
        <v>-2.7838976929934725E-3</v>
      </c>
    </row>
    <row r="390" spans="2:23">
      <c r="B390" s="153">
        <v>45091</v>
      </c>
      <c r="C390" s="137">
        <v>524.70000000000005</v>
      </c>
      <c r="D390" s="154">
        <f t="shared" si="40"/>
        <v>1.863715783343034E-2</v>
      </c>
      <c r="E390" s="155">
        <f t="shared" si="41"/>
        <v>1.8465614121126479E-2</v>
      </c>
      <c r="F390" s="145"/>
      <c r="G390" s="145"/>
      <c r="H390" s="153">
        <v>45091</v>
      </c>
      <c r="I390" s="137">
        <v>65.680000000000007</v>
      </c>
      <c r="J390" s="154">
        <f t="shared" si="42"/>
        <v>-6.0864272671934394E-4</v>
      </c>
      <c r="K390" s="155">
        <f t="shared" si="43"/>
        <v>-6.0882802489447727E-4</v>
      </c>
      <c r="L390" s="145"/>
      <c r="M390" s="167">
        <v>2.971E-2</v>
      </c>
      <c r="N390" s="161"/>
      <c r="O390" s="167">
        <v>4.0960000000000003E-2</v>
      </c>
      <c r="P390" s="161"/>
      <c r="Q390" s="146"/>
      <c r="R390" s="167">
        <v>7328.53</v>
      </c>
      <c r="S390" s="154">
        <f t="shared" si="44"/>
        <v>5.1750150875073953E-3</v>
      </c>
      <c r="T390" s="155">
        <f t="shared" si="45"/>
        <v>5.1616707153481775E-3</v>
      </c>
      <c r="U390" s="167">
        <v>27809.09</v>
      </c>
      <c r="V390" s="154">
        <f t="shared" si="46"/>
        <v>8.8173741376615933E-3</v>
      </c>
      <c r="W390" s="155">
        <f t="shared" si="47"/>
        <v>8.7787280992325262E-3</v>
      </c>
    </row>
    <row r="391" spans="2:23">
      <c r="B391" s="153">
        <v>45090</v>
      </c>
      <c r="C391" s="137">
        <v>515.1</v>
      </c>
      <c r="D391" s="154">
        <f t="shared" si="40"/>
        <v>1.0000000000000009E-2</v>
      </c>
      <c r="E391" s="155">
        <f t="shared" si="41"/>
        <v>9.950330853168092E-3</v>
      </c>
      <c r="F391" s="145"/>
      <c r="G391" s="145"/>
      <c r="H391" s="153">
        <v>45090</v>
      </c>
      <c r="I391" s="137">
        <v>65.72</v>
      </c>
      <c r="J391" s="154">
        <f t="shared" si="42"/>
        <v>1.7967781908302394E-2</v>
      </c>
      <c r="K391" s="155">
        <f t="shared" si="43"/>
        <v>1.7808269207374012E-2</v>
      </c>
      <c r="L391" s="145"/>
      <c r="M391" s="167">
        <v>2.9520000000000001E-2</v>
      </c>
      <c r="N391" s="161"/>
      <c r="O391" s="167">
        <v>4.0670000000000005E-2</v>
      </c>
      <c r="P391" s="161"/>
      <c r="Q391" s="146"/>
      <c r="R391" s="167">
        <v>7290.8</v>
      </c>
      <c r="S391" s="154">
        <f t="shared" si="44"/>
        <v>5.5790410118132794E-3</v>
      </c>
      <c r="T391" s="155">
        <f t="shared" si="45"/>
        <v>5.5635358052309484E-3</v>
      </c>
      <c r="U391" s="167">
        <v>27566.03</v>
      </c>
      <c r="V391" s="154">
        <f t="shared" si="46"/>
        <v>5.6752036721734456E-3</v>
      </c>
      <c r="W391" s="155">
        <f t="shared" si="47"/>
        <v>5.659160374514134E-3</v>
      </c>
    </row>
    <row r="392" spans="2:23">
      <c r="B392" s="153">
        <v>45089</v>
      </c>
      <c r="C392" s="137">
        <v>510</v>
      </c>
      <c r="D392" s="154">
        <f t="shared" si="40"/>
        <v>9.9009900990099098E-3</v>
      </c>
      <c r="E392" s="155">
        <f t="shared" si="41"/>
        <v>9.8522964430116395E-3</v>
      </c>
      <c r="F392" s="145"/>
      <c r="G392" s="145"/>
      <c r="H392" s="153">
        <v>45089</v>
      </c>
      <c r="I392" s="137">
        <v>64.56</v>
      </c>
      <c r="J392" s="154">
        <f t="shared" si="42"/>
        <v>1.9583070120025248E-2</v>
      </c>
      <c r="K392" s="155">
        <f t="shared" si="43"/>
        <v>1.9393788948881937E-2</v>
      </c>
      <c r="L392" s="145"/>
      <c r="M392" s="167">
        <v>2.9100000000000001E-2</v>
      </c>
      <c r="N392" s="161"/>
      <c r="O392" s="167">
        <v>4.0590000000000001E-2</v>
      </c>
      <c r="P392" s="161"/>
      <c r="Q392" s="146"/>
      <c r="R392" s="167">
        <v>7250.35</v>
      </c>
      <c r="S392" s="154">
        <f t="shared" si="44"/>
        <v>5.1586410356654344E-3</v>
      </c>
      <c r="T392" s="155">
        <f t="shared" si="45"/>
        <v>5.1453808305398025E-3</v>
      </c>
      <c r="U392" s="167">
        <v>27410.47</v>
      </c>
      <c r="V392" s="154">
        <f t="shared" si="46"/>
        <v>9.1469632965441861E-3</v>
      </c>
      <c r="W392" s="155">
        <f t="shared" si="47"/>
        <v>9.1053831899090571E-3</v>
      </c>
    </row>
    <row r="393" spans="2:23">
      <c r="B393" s="153">
        <v>45086</v>
      </c>
      <c r="C393" s="137">
        <v>505</v>
      </c>
      <c r="D393" s="154">
        <f t="shared" si="40"/>
        <v>3.3777071329226249E-3</v>
      </c>
      <c r="E393" s="155">
        <f t="shared" si="41"/>
        <v>3.3720154930454308E-3</v>
      </c>
      <c r="F393" s="145"/>
      <c r="G393" s="145"/>
      <c r="H393" s="153">
        <v>45086</v>
      </c>
      <c r="I393" s="137">
        <v>63.32</v>
      </c>
      <c r="J393" s="154">
        <f t="shared" si="42"/>
        <v>-2.8346456692913691E-3</v>
      </c>
      <c r="K393" s="155">
        <f t="shared" si="43"/>
        <v>-2.8386708858345951E-3</v>
      </c>
      <c r="L393" s="145"/>
      <c r="M393" s="167">
        <v>2.9270000000000001E-2</v>
      </c>
      <c r="N393" s="161"/>
      <c r="O393" s="167">
        <v>4.1189999999999997E-2</v>
      </c>
      <c r="P393" s="161"/>
      <c r="Q393" s="146"/>
      <c r="R393" s="167">
        <v>7213.14</v>
      </c>
      <c r="S393" s="154">
        <f t="shared" si="44"/>
        <v>-1.2475509370477589E-3</v>
      </c>
      <c r="T393" s="155">
        <f t="shared" si="45"/>
        <v>-1.2483297765467089E-3</v>
      </c>
      <c r="U393" s="167">
        <v>27162.02</v>
      </c>
      <c r="V393" s="154">
        <f t="shared" si="46"/>
        <v>-4.1437152796109933E-3</v>
      </c>
      <c r="W393" s="155">
        <f t="shared" si="47"/>
        <v>-4.1523242581044369E-3</v>
      </c>
    </row>
    <row r="394" spans="2:23">
      <c r="B394" s="153">
        <v>45085</v>
      </c>
      <c r="C394" s="137">
        <v>503.3</v>
      </c>
      <c r="D394" s="154">
        <f t="shared" si="40"/>
        <v>-5.3359683794466095E-3</v>
      </c>
      <c r="E394" s="155">
        <f t="shared" si="41"/>
        <v>-5.3502555051512038E-3</v>
      </c>
      <c r="F394" s="145"/>
      <c r="G394" s="145"/>
      <c r="H394" s="153">
        <v>45085</v>
      </c>
      <c r="I394" s="137">
        <v>63.5</v>
      </c>
      <c r="J394" s="154">
        <f t="shared" si="42"/>
        <v>7.9365079365079083E-3</v>
      </c>
      <c r="K394" s="155">
        <f t="shared" si="43"/>
        <v>7.9051795071132473E-3</v>
      </c>
      <c r="L394" s="145"/>
      <c r="M394" s="167">
        <v>2.9679999999999998E-2</v>
      </c>
      <c r="N394" s="161"/>
      <c r="O394" s="167">
        <v>4.2160000000000003E-2</v>
      </c>
      <c r="P394" s="161"/>
      <c r="Q394" s="146"/>
      <c r="R394" s="167">
        <v>7222.15</v>
      </c>
      <c r="S394" s="154">
        <f t="shared" si="44"/>
        <v>2.6878473480413945E-3</v>
      </c>
      <c r="T394" s="155">
        <f t="shared" si="45"/>
        <v>2.6842415461430921E-3</v>
      </c>
      <c r="U394" s="167">
        <v>27275.040000000001</v>
      </c>
      <c r="V394" s="154">
        <f t="shared" si="46"/>
        <v>8.1144314464711709E-3</v>
      </c>
      <c r="W394" s="155">
        <f t="shared" si="47"/>
        <v>8.0816864662872512E-3</v>
      </c>
    </row>
    <row r="395" spans="2:23">
      <c r="B395" s="153">
        <v>45084</v>
      </c>
      <c r="C395" s="137">
        <v>506</v>
      </c>
      <c r="D395" s="154">
        <f t="shared" ref="D395:D458" si="48">C395/C396-1</f>
        <v>7.3661158670117466E-3</v>
      </c>
      <c r="E395" s="155">
        <f t="shared" ref="E395:E458" si="49">LN(1+D395)</f>
        <v>7.3391185314665161E-3</v>
      </c>
      <c r="F395" s="145"/>
      <c r="G395" s="145"/>
      <c r="H395" s="153">
        <v>45084</v>
      </c>
      <c r="I395" s="137">
        <v>63</v>
      </c>
      <c r="J395" s="154">
        <f t="shared" ref="J395:J458" si="50">I395/I396-1</f>
        <v>-1.2539184952978011E-2</v>
      </c>
      <c r="K395" s="155">
        <f t="shared" ref="K395:K458" si="51">LN(1+J395)</f>
        <v>-1.2618463959211462E-2</v>
      </c>
      <c r="L395" s="145"/>
      <c r="M395" s="167">
        <v>3.0009999999999998E-2</v>
      </c>
      <c r="N395" s="161"/>
      <c r="O395" s="167">
        <v>4.2519999999999995E-2</v>
      </c>
      <c r="P395" s="161"/>
      <c r="Q395" s="146"/>
      <c r="R395" s="167">
        <v>7202.79</v>
      </c>
      <c r="S395" s="154">
        <f t="shared" ref="S395:S458" si="52">R395/R396-1</f>
        <v>-8.6142322097382262E-4</v>
      </c>
      <c r="T395" s="155">
        <f t="shared" ref="T395:T458" si="53">LN(1+S395)</f>
        <v>-8.6179445916741734E-4</v>
      </c>
      <c r="U395" s="167">
        <v>27055.5</v>
      </c>
      <c r="V395" s="154">
        <f t="shared" ref="V395:V458" si="54">U395/U396-1</f>
        <v>6.9646150949798091E-4</v>
      </c>
      <c r="W395" s="155">
        <f t="shared" ref="W395:W458" si="55">LN(1+V395)</f>
        <v>6.9621909273030996E-4</v>
      </c>
    </row>
    <row r="396" spans="2:23">
      <c r="B396" s="153">
        <v>45083</v>
      </c>
      <c r="C396" s="137">
        <v>502.3</v>
      </c>
      <c r="D396" s="154">
        <f t="shared" si="48"/>
        <v>-3.9800995024874553E-4</v>
      </c>
      <c r="E396" s="155">
        <f t="shared" si="49"/>
        <v>-3.9808917723177647E-4</v>
      </c>
      <c r="F396" s="145"/>
      <c r="G396" s="145"/>
      <c r="H396" s="153">
        <v>45083</v>
      </c>
      <c r="I396" s="137">
        <v>63.8</v>
      </c>
      <c r="J396" s="154">
        <f t="shared" si="50"/>
        <v>5.9918006937873525E-3</v>
      </c>
      <c r="K396" s="155">
        <f t="shared" si="51"/>
        <v>5.973921240542834E-3</v>
      </c>
      <c r="L396" s="145"/>
      <c r="M396" s="167">
        <v>2.9190000000000001E-2</v>
      </c>
      <c r="N396" s="161"/>
      <c r="O396" s="167">
        <v>4.1749999999999995E-2</v>
      </c>
      <c r="P396" s="161"/>
      <c r="Q396" s="146"/>
      <c r="R396" s="167">
        <v>7209</v>
      </c>
      <c r="S396" s="154">
        <f t="shared" si="52"/>
        <v>1.1234691170978195E-3</v>
      </c>
      <c r="T396" s="155">
        <f t="shared" si="53"/>
        <v>1.1228384979458511E-3</v>
      </c>
      <c r="U396" s="167">
        <v>27036.67</v>
      </c>
      <c r="V396" s="154">
        <f t="shared" si="54"/>
        <v>6.6954985413405499E-3</v>
      </c>
      <c r="W396" s="155">
        <f t="shared" si="55"/>
        <v>6.6731832436313348E-3</v>
      </c>
    </row>
    <row r="397" spans="2:23">
      <c r="B397" s="153">
        <v>45082</v>
      </c>
      <c r="C397" s="137">
        <v>502.5</v>
      </c>
      <c r="D397" s="154">
        <f t="shared" si="48"/>
        <v>-9.0711891145730528E-3</v>
      </c>
      <c r="E397" s="155">
        <f t="shared" si="49"/>
        <v>-9.1125828677425524E-3</v>
      </c>
      <c r="F397" s="145"/>
      <c r="G397" s="145"/>
      <c r="H397" s="153">
        <v>45082</v>
      </c>
      <c r="I397" s="137">
        <v>63.42</v>
      </c>
      <c r="J397" s="154">
        <f t="shared" si="50"/>
        <v>-1.4605344934742082E-2</v>
      </c>
      <c r="K397" s="155">
        <f t="shared" si="51"/>
        <v>-1.47130530139812E-2</v>
      </c>
      <c r="L397" s="145"/>
      <c r="M397" s="167">
        <v>2.9169999999999998E-2</v>
      </c>
      <c r="N397" s="161"/>
      <c r="O397" s="167">
        <v>4.0490000000000005E-2</v>
      </c>
      <c r="P397" s="161"/>
      <c r="Q397" s="146"/>
      <c r="R397" s="167">
        <v>7200.91</v>
      </c>
      <c r="S397" s="154">
        <f t="shared" si="52"/>
        <v>-9.5974384824548675E-3</v>
      </c>
      <c r="T397" s="155">
        <f t="shared" si="53"/>
        <v>-9.6437907086787279E-3</v>
      </c>
      <c r="U397" s="167">
        <v>26856.85</v>
      </c>
      <c r="V397" s="154">
        <f t="shared" si="54"/>
        <v>-7.8128203697828136E-3</v>
      </c>
      <c r="W397" s="155">
        <f t="shared" si="55"/>
        <v>-7.8435003534575512E-3</v>
      </c>
    </row>
    <row r="398" spans="2:23">
      <c r="B398" s="153">
        <v>45079</v>
      </c>
      <c r="C398" s="137">
        <v>507.1</v>
      </c>
      <c r="D398" s="154">
        <f t="shared" si="48"/>
        <v>2.0321931589537323E-2</v>
      </c>
      <c r="E398" s="155">
        <f t="shared" si="49"/>
        <v>2.0118196704344751E-2</v>
      </c>
      <c r="F398" s="145"/>
      <c r="G398" s="145"/>
      <c r="H398" s="153">
        <v>45079</v>
      </c>
      <c r="I398" s="137">
        <v>64.36</v>
      </c>
      <c r="J398" s="154">
        <f t="shared" si="50"/>
        <v>4.0077569489334053E-2</v>
      </c>
      <c r="K398" s="155">
        <f t="shared" si="51"/>
        <v>3.929529641931695E-2</v>
      </c>
      <c r="L398" s="145"/>
      <c r="M398" s="167">
        <v>2.8650000000000002E-2</v>
      </c>
      <c r="N398" s="161"/>
      <c r="O398" s="167">
        <v>3.9750000000000001E-2</v>
      </c>
      <c r="P398" s="161"/>
      <c r="Q398" s="146"/>
      <c r="R398" s="167">
        <v>7270.69</v>
      </c>
      <c r="S398" s="154">
        <f t="shared" si="52"/>
        <v>1.8670585911175319E-2</v>
      </c>
      <c r="T398" s="155">
        <f t="shared" si="53"/>
        <v>1.8498430054655044E-2</v>
      </c>
      <c r="U398" s="167">
        <v>27068.33</v>
      </c>
      <c r="V398" s="154">
        <f t="shared" si="54"/>
        <v>1.853724211864316E-2</v>
      </c>
      <c r="W398" s="155">
        <f t="shared" si="55"/>
        <v>1.8367521670259585E-2</v>
      </c>
    </row>
    <row r="399" spans="2:23">
      <c r="B399" s="153">
        <v>45078</v>
      </c>
      <c r="C399" s="137">
        <v>497</v>
      </c>
      <c r="D399" s="154">
        <f t="shared" si="48"/>
        <v>-4.4070512820512109E-3</v>
      </c>
      <c r="E399" s="155">
        <f t="shared" si="49"/>
        <v>-4.4167909585891112E-3</v>
      </c>
      <c r="F399" s="145"/>
      <c r="G399" s="145"/>
      <c r="H399" s="153">
        <v>45078</v>
      </c>
      <c r="I399" s="137">
        <v>61.88</v>
      </c>
      <c r="J399" s="154">
        <f t="shared" si="50"/>
        <v>-2.2741629816803499E-2</v>
      </c>
      <c r="K399" s="155">
        <f t="shared" si="51"/>
        <v>-2.3004209307945986E-2</v>
      </c>
      <c r="L399" s="145"/>
      <c r="M399" s="167">
        <v>2.828E-2</v>
      </c>
      <c r="N399" s="161"/>
      <c r="O399" s="167">
        <v>4.0930000000000001E-2</v>
      </c>
      <c r="P399" s="161"/>
      <c r="Q399" s="146"/>
      <c r="R399" s="167">
        <v>7137.43</v>
      </c>
      <c r="S399" s="154">
        <f t="shared" si="52"/>
        <v>5.4559285502979726E-3</v>
      </c>
      <c r="T399" s="155">
        <f t="shared" si="53"/>
        <v>5.4410988873926577E-3</v>
      </c>
      <c r="U399" s="167">
        <v>26575.69</v>
      </c>
      <c r="V399" s="154">
        <f t="shared" si="54"/>
        <v>2.0127955079452642E-2</v>
      </c>
      <c r="W399" s="155">
        <f t="shared" si="55"/>
        <v>1.9928065584794739E-2</v>
      </c>
    </row>
    <row r="400" spans="2:23">
      <c r="B400" s="153">
        <v>45077</v>
      </c>
      <c r="C400" s="137">
        <v>499.2</v>
      </c>
      <c r="D400" s="154">
        <f t="shared" si="48"/>
        <v>-2.5951219512195145E-2</v>
      </c>
      <c r="E400" s="155">
        <f t="shared" si="49"/>
        <v>-2.6293893957345358E-2</v>
      </c>
      <c r="F400" s="145"/>
      <c r="G400" s="145"/>
      <c r="H400" s="153">
        <v>45077</v>
      </c>
      <c r="I400" s="137">
        <v>63.32</v>
      </c>
      <c r="J400" s="154">
        <f t="shared" si="50"/>
        <v>-2.8346456692913691E-3</v>
      </c>
      <c r="K400" s="155">
        <f t="shared" si="51"/>
        <v>-2.8386708858345951E-3</v>
      </c>
      <c r="L400" s="145"/>
      <c r="M400" s="167">
        <v>2.8479999999999998E-2</v>
      </c>
      <c r="N400" s="161"/>
      <c r="O400" s="167">
        <v>4.1749999999999995E-2</v>
      </c>
      <c r="P400" s="161"/>
      <c r="Q400" s="146"/>
      <c r="R400" s="167">
        <v>7098.7</v>
      </c>
      <c r="S400" s="154">
        <f t="shared" si="52"/>
        <v>-1.5402753216130938E-2</v>
      </c>
      <c r="T400" s="155">
        <f t="shared" si="53"/>
        <v>-1.5522607940771274E-2</v>
      </c>
      <c r="U400" s="167">
        <v>26051.33</v>
      </c>
      <c r="V400" s="154">
        <f t="shared" si="54"/>
        <v>-1.9733396147466609E-2</v>
      </c>
      <c r="W400" s="155">
        <f t="shared" si="55"/>
        <v>-1.9930699567498888E-2</v>
      </c>
    </row>
    <row r="401" spans="2:23">
      <c r="B401" s="153">
        <v>45076</v>
      </c>
      <c r="C401" s="137">
        <v>512.5</v>
      </c>
      <c r="D401" s="154">
        <f t="shared" si="48"/>
        <v>-5.4337279254802473E-3</v>
      </c>
      <c r="E401" s="155">
        <f t="shared" si="49"/>
        <v>-5.4485443216152878E-3</v>
      </c>
      <c r="F401" s="145"/>
      <c r="G401" s="145"/>
      <c r="H401" s="153">
        <v>45076</v>
      </c>
      <c r="I401" s="137">
        <v>63.5</v>
      </c>
      <c r="J401" s="154">
        <f t="shared" si="50"/>
        <v>1.2436224489795977E-2</v>
      </c>
      <c r="K401" s="155">
        <f t="shared" si="51"/>
        <v>1.2359529856493613E-2</v>
      </c>
      <c r="L401" s="145"/>
      <c r="M401" s="167">
        <v>2.9169999999999998E-2</v>
      </c>
      <c r="N401" s="161"/>
      <c r="O401" s="167">
        <v>4.2779999999999999E-2</v>
      </c>
      <c r="P401" s="161"/>
      <c r="Q401" s="146"/>
      <c r="R401" s="167">
        <v>7209.75</v>
      </c>
      <c r="S401" s="154">
        <f t="shared" si="52"/>
        <v>-1.2878210139639523E-2</v>
      </c>
      <c r="T401" s="155">
        <f t="shared" si="53"/>
        <v>-1.2961853178938528E-2</v>
      </c>
      <c r="U401" s="167">
        <v>26575.759999999998</v>
      </c>
      <c r="V401" s="154">
        <f t="shared" si="54"/>
        <v>-1.5625146755781083E-3</v>
      </c>
      <c r="W401" s="155">
        <f t="shared" si="55"/>
        <v>-1.5637366747274287E-3</v>
      </c>
    </row>
    <row r="402" spans="2:23">
      <c r="B402" s="153">
        <v>45075</v>
      </c>
      <c r="C402" s="137">
        <v>515.29999999999995</v>
      </c>
      <c r="D402" s="154">
        <f t="shared" si="48"/>
        <v>-8.2755966127792124E-3</v>
      </c>
      <c r="E402" s="155">
        <f t="shared" si="49"/>
        <v>-8.310029462266038E-3</v>
      </c>
      <c r="F402" s="145"/>
      <c r="G402" s="145"/>
      <c r="H402" s="153">
        <v>45075</v>
      </c>
      <c r="I402" s="137">
        <v>62.72</v>
      </c>
      <c r="J402" s="154">
        <f t="shared" si="50"/>
        <v>-1.0413379615020535E-2</v>
      </c>
      <c r="K402" s="155">
        <f t="shared" si="51"/>
        <v>-1.0467978220622303E-2</v>
      </c>
      <c r="L402" s="145"/>
      <c r="M402" s="167">
        <v>3.0009999999999998E-2</v>
      </c>
      <c r="N402" s="161"/>
      <c r="O402" s="167">
        <v>4.2779999999999999E-2</v>
      </c>
      <c r="P402" s="161"/>
      <c r="Q402" s="146"/>
      <c r="R402" s="167">
        <v>7303.81</v>
      </c>
      <c r="S402" s="154">
        <f t="shared" si="52"/>
        <v>-2.0999620176030964E-3</v>
      </c>
      <c r="T402" s="155">
        <f t="shared" si="53"/>
        <v>-2.1021700295431401E-3</v>
      </c>
      <c r="U402" s="167">
        <v>26617.35</v>
      </c>
      <c r="V402" s="154">
        <f t="shared" si="54"/>
        <v>-3.595573756990933E-3</v>
      </c>
      <c r="W402" s="155">
        <f t="shared" si="55"/>
        <v>-3.6020533689231273E-3</v>
      </c>
    </row>
    <row r="403" spans="2:23">
      <c r="B403" s="153">
        <v>45072</v>
      </c>
      <c r="C403" s="137">
        <v>519.6</v>
      </c>
      <c r="D403" s="154">
        <f t="shared" si="48"/>
        <v>9.7162844928100345E-3</v>
      </c>
      <c r="E403" s="155">
        <f t="shared" si="49"/>
        <v>9.6693849488007615E-3</v>
      </c>
      <c r="F403" s="145"/>
      <c r="G403" s="145"/>
      <c r="H403" s="153">
        <v>45072</v>
      </c>
      <c r="I403" s="137">
        <v>63.38</v>
      </c>
      <c r="J403" s="154">
        <f t="shared" si="50"/>
        <v>2.2587931590835941E-2</v>
      </c>
      <c r="K403" s="155">
        <f t="shared" si="51"/>
        <v>2.233660190317269E-2</v>
      </c>
      <c r="L403" s="145"/>
      <c r="M403" s="167">
        <v>3.1150000000000001E-2</v>
      </c>
      <c r="N403" s="161"/>
      <c r="O403" s="167">
        <v>4.3970000000000002E-2</v>
      </c>
      <c r="P403" s="161"/>
      <c r="Q403" s="146"/>
      <c r="R403" s="167">
        <v>7319.18</v>
      </c>
      <c r="S403" s="154">
        <f t="shared" si="52"/>
        <v>1.2436940382638983E-2</v>
      </c>
      <c r="T403" s="155">
        <f t="shared" si="53"/>
        <v>1.2360236955442255E-2</v>
      </c>
      <c r="U403" s="167">
        <v>26713.4</v>
      </c>
      <c r="V403" s="154">
        <f t="shared" si="54"/>
        <v>1.1564677370493825E-2</v>
      </c>
      <c r="W403" s="155">
        <f t="shared" si="55"/>
        <v>1.149831761852574E-2</v>
      </c>
    </row>
    <row r="404" spans="2:23">
      <c r="B404" s="153">
        <v>45071</v>
      </c>
      <c r="C404" s="137">
        <v>514.6</v>
      </c>
      <c r="D404" s="154">
        <f t="shared" si="48"/>
        <v>7.6365772469160209E-3</v>
      </c>
      <c r="E404" s="155">
        <f t="shared" si="49"/>
        <v>7.6075661940455917E-3</v>
      </c>
      <c r="F404" s="145"/>
      <c r="G404" s="145"/>
      <c r="H404" s="153">
        <v>45071</v>
      </c>
      <c r="I404" s="137">
        <v>61.98</v>
      </c>
      <c r="J404" s="154">
        <f t="shared" si="50"/>
        <v>1.2414243711205364E-2</v>
      </c>
      <c r="K404" s="155">
        <f t="shared" si="51"/>
        <v>1.233781884233561E-2</v>
      </c>
      <c r="L404" s="145"/>
      <c r="M404" s="167">
        <v>3.1E-2</v>
      </c>
      <c r="N404" s="161"/>
      <c r="O404" s="167">
        <v>4.3459999999999999E-2</v>
      </c>
      <c r="P404" s="161"/>
      <c r="Q404" s="146"/>
      <c r="R404" s="167">
        <v>7229.27</v>
      </c>
      <c r="S404" s="154">
        <f t="shared" si="52"/>
        <v>-3.3349601431592601E-3</v>
      </c>
      <c r="T404" s="155">
        <f t="shared" si="53"/>
        <v>-3.34053351750822E-3</v>
      </c>
      <c r="U404" s="167">
        <v>26408</v>
      </c>
      <c r="V404" s="154">
        <f t="shared" si="54"/>
        <v>-4.3936671474793521E-3</v>
      </c>
      <c r="W404" s="155">
        <f t="shared" si="55"/>
        <v>-4.4033476687125664E-3</v>
      </c>
    </row>
    <row r="405" spans="2:23">
      <c r="B405" s="153">
        <v>45070</v>
      </c>
      <c r="C405" s="137">
        <v>510.7</v>
      </c>
      <c r="D405" s="154">
        <f t="shared" si="48"/>
        <v>-2.8902833238258152E-2</v>
      </c>
      <c r="E405" s="155">
        <f t="shared" si="49"/>
        <v>-2.9328746941700207E-2</v>
      </c>
      <c r="F405" s="145"/>
      <c r="G405" s="145"/>
      <c r="H405" s="153">
        <v>45070</v>
      </c>
      <c r="I405" s="137">
        <v>61.22</v>
      </c>
      <c r="J405" s="154">
        <f t="shared" si="50"/>
        <v>3.2679738562091387E-4</v>
      </c>
      <c r="K405" s="155">
        <f t="shared" si="51"/>
        <v>3.2674399898604796E-4</v>
      </c>
      <c r="L405" s="145"/>
      <c r="M405" s="167">
        <v>3.0419999999999999E-2</v>
      </c>
      <c r="N405" s="161"/>
      <c r="O405" s="167">
        <v>4.3220000000000001E-2</v>
      </c>
      <c r="P405" s="161"/>
      <c r="Q405" s="146"/>
      <c r="R405" s="167">
        <v>7253.46</v>
      </c>
      <c r="S405" s="154">
        <f t="shared" si="52"/>
        <v>-1.6974511804908943E-2</v>
      </c>
      <c r="T405" s="155">
        <f t="shared" si="53"/>
        <v>-1.7120230183235791E-2</v>
      </c>
      <c r="U405" s="167">
        <v>26524.54</v>
      </c>
      <c r="V405" s="154">
        <f t="shared" si="54"/>
        <v>-2.3934893028400794E-2</v>
      </c>
      <c r="W405" s="155">
        <f t="shared" si="55"/>
        <v>-2.4225986831217662E-2</v>
      </c>
    </row>
    <row r="406" spans="2:23">
      <c r="B406" s="153">
        <v>45069</v>
      </c>
      <c r="C406" s="137">
        <v>525.9</v>
      </c>
      <c r="D406" s="154">
        <f t="shared" si="48"/>
        <v>-3.327205882352946E-2</v>
      </c>
      <c r="E406" s="155">
        <f t="shared" si="49"/>
        <v>-3.3838166260644169E-2</v>
      </c>
      <c r="F406" s="145"/>
      <c r="G406" s="145"/>
      <c r="H406" s="153">
        <v>45069</v>
      </c>
      <c r="I406" s="137">
        <v>61.2</v>
      </c>
      <c r="J406" s="154">
        <f t="shared" si="50"/>
        <v>-5.4095826893353904E-2</v>
      </c>
      <c r="K406" s="155">
        <f t="shared" si="51"/>
        <v>-5.5614011988574442E-2</v>
      </c>
      <c r="L406" s="145"/>
      <c r="M406" s="167">
        <v>3.048E-2</v>
      </c>
      <c r="N406" s="161"/>
      <c r="O406" s="167">
        <v>4.3189999999999999E-2</v>
      </c>
      <c r="P406" s="161"/>
      <c r="Q406" s="146"/>
      <c r="R406" s="167">
        <v>7378.71</v>
      </c>
      <c r="S406" s="154">
        <f t="shared" si="52"/>
        <v>-1.3298725889791085E-2</v>
      </c>
      <c r="T406" s="155">
        <f t="shared" si="53"/>
        <v>-1.3387945835559809E-2</v>
      </c>
      <c r="U406" s="167">
        <v>27174.97</v>
      </c>
      <c r="V406" s="154">
        <f t="shared" si="54"/>
        <v>-4.9698469830505854E-3</v>
      </c>
      <c r="W406" s="155">
        <f t="shared" si="55"/>
        <v>-4.9822377430699142E-3</v>
      </c>
    </row>
    <row r="407" spans="2:23">
      <c r="B407" s="153">
        <v>45068</v>
      </c>
      <c r="C407" s="137">
        <v>544</v>
      </c>
      <c r="D407" s="154">
        <f t="shared" si="48"/>
        <v>1.1152416356877248E-2</v>
      </c>
      <c r="E407" s="155">
        <f t="shared" si="49"/>
        <v>1.1090686694158138E-2</v>
      </c>
      <c r="F407" s="145"/>
      <c r="G407" s="145"/>
      <c r="H407" s="153">
        <v>45068</v>
      </c>
      <c r="I407" s="137">
        <v>64.7</v>
      </c>
      <c r="J407" s="154">
        <f t="shared" si="50"/>
        <v>5.2827843380982564E-3</v>
      </c>
      <c r="K407" s="155">
        <f t="shared" si="51"/>
        <v>5.2688793826724794E-3</v>
      </c>
      <c r="L407" s="145"/>
      <c r="M407" s="167">
        <v>3.0369999999999998E-2</v>
      </c>
      <c r="N407" s="161"/>
      <c r="O407" s="167">
        <v>4.3019999999999996E-2</v>
      </c>
      <c r="P407" s="161"/>
      <c r="Q407" s="146"/>
      <c r="R407" s="167">
        <v>7478.16</v>
      </c>
      <c r="S407" s="154">
        <f t="shared" si="52"/>
        <v>-1.8419745967677148E-3</v>
      </c>
      <c r="T407" s="155">
        <f t="shared" si="53"/>
        <v>-1.8436731180511282E-3</v>
      </c>
      <c r="U407" s="167">
        <v>27310.7</v>
      </c>
      <c r="V407" s="154">
        <f t="shared" si="54"/>
        <v>-7.6172778451421008E-3</v>
      </c>
      <c r="W407" s="155">
        <f t="shared" si="55"/>
        <v>-7.6464374784259072E-3</v>
      </c>
    </row>
    <row r="408" spans="2:23">
      <c r="B408" s="153">
        <v>45065</v>
      </c>
      <c r="C408" s="137">
        <v>538</v>
      </c>
      <c r="D408" s="154">
        <f t="shared" si="48"/>
        <v>-1.2844036697247652E-2</v>
      </c>
      <c r="E408" s="155">
        <f t="shared" si="49"/>
        <v>-1.2927234501459604E-2</v>
      </c>
      <c r="F408" s="145"/>
      <c r="G408" s="145"/>
      <c r="H408" s="153">
        <v>45065</v>
      </c>
      <c r="I408" s="137">
        <v>64.36</v>
      </c>
      <c r="J408" s="154">
        <f t="shared" si="50"/>
        <v>-2.1705426356589674E-3</v>
      </c>
      <c r="K408" s="155">
        <f t="shared" si="51"/>
        <v>-2.1729016775443983E-3</v>
      </c>
      <c r="L408" s="145"/>
      <c r="M408" s="167">
        <v>3.005E-2</v>
      </c>
      <c r="N408" s="161"/>
      <c r="O408" s="167">
        <v>4.2569999999999997E-2</v>
      </c>
      <c r="P408" s="161"/>
      <c r="Q408" s="146"/>
      <c r="R408" s="167">
        <v>7491.96</v>
      </c>
      <c r="S408" s="154">
        <f t="shared" si="52"/>
        <v>6.0521909145965225E-3</v>
      </c>
      <c r="T408" s="155">
        <f t="shared" si="53"/>
        <v>6.0339499686215175E-3</v>
      </c>
      <c r="U408" s="167">
        <v>27520.33</v>
      </c>
      <c r="V408" s="154">
        <f t="shared" si="54"/>
        <v>1.0452476808888278E-2</v>
      </c>
      <c r="W408" s="155">
        <f t="shared" si="55"/>
        <v>1.0398227373028082E-2</v>
      </c>
    </row>
    <row r="409" spans="2:23">
      <c r="B409" s="153">
        <v>45064</v>
      </c>
      <c r="C409" s="137">
        <v>545</v>
      </c>
      <c r="D409" s="154">
        <f t="shared" si="48"/>
        <v>4.2380689146856998E-3</v>
      </c>
      <c r="E409" s="155">
        <f t="shared" si="49"/>
        <v>4.2291135938848038E-3</v>
      </c>
      <c r="F409" s="145"/>
      <c r="G409" s="145"/>
      <c r="H409" s="153">
        <v>45064</v>
      </c>
      <c r="I409" s="137">
        <v>64.5</v>
      </c>
      <c r="J409" s="154">
        <f t="shared" si="50"/>
        <v>-1.1948529411764719E-2</v>
      </c>
      <c r="K409" s="155">
        <f t="shared" si="51"/>
        <v>-1.2020486854124776E-2</v>
      </c>
      <c r="L409" s="145"/>
      <c r="M409" s="167">
        <v>3.0350000000000002E-2</v>
      </c>
      <c r="N409" s="161"/>
      <c r="O409" s="167">
        <v>4.308E-2</v>
      </c>
      <c r="P409" s="161"/>
      <c r="Q409" s="146"/>
      <c r="R409" s="167">
        <v>7446.89</v>
      </c>
      <c r="S409" s="154">
        <f t="shared" si="52"/>
        <v>6.4126474435903802E-3</v>
      </c>
      <c r="T409" s="155">
        <f t="shared" si="53"/>
        <v>6.3921738997710824E-3</v>
      </c>
      <c r="U409" s="167">
        <v>27235.65</v>
      </c>
      <c r="V409" s="154">
        <f t="shared" si="54"/>
        <v>1.4409963649681945E-3</v>
      </c>
      <c r="W409" s="155">
        <f t="shared" si="55"/>
        <v>1.4399591260250697E-3</v>
      </c>
    </row>
    <row r="410" spans="2:23">
      <c r="B410" s="153">
        <v>45063</v>
      </c>
      <c r="C410" s="137">
        <v>542.70000000000005</v>
      </c>
      <c r="D410" s="154">
        <f t="shared" si="48"/>
        <v>-9.129085265656367E-3</v>
      </c>
      <c r="E410" s="155">
        <f t="shared" si="49"/>
        <v>-9.1710107203164838E-3</v>
      </c>
      <c r="F410" s="145"/>
      <c r="G410" s="145"/>
      <c r="H410" s="153">
        <v>45063</v>
      </c>
      <c r="I410" s="137">
        <v>65.28</v>
      </c>
      <c r="J410" s="154">
        <f t="shared" si="50"/>
        <v>1.5342129487572187E-3</v>
      </c>
      <c r="K410" s="155">
        <f t="shared" si="51"/>
        <v>1.5330372464360173E-3</v>
      </c>
      <c r="L410" s="145"/>
      <c r="M410" s="167">
        <v>2.92E-2</v>
      </c>
      <c r="N410" s="161"/>
      <c r="O410" s="167">
        <v>4.1880000000000001E-2</v>
      </c>
      <c r="P410" s="161"/>
      <c r="Q410" s="146"/>
      <c r="R410" s="167">
        <v>7399.44</v>
      </c>
      <c r="S410" s="154">
        <f t="shared" si="52"/>
        <v>-8.8711735468904873E-4</v>
      </c>
      <c r="T410" s="155">
        <f t="shared" si="53"/>
        <v>-8.8751107615819814E-4</v>
      </c>
      <c r="U410" s="167">
        <v>27196.46</v>
      </c>
      <c r="V410" s="154">
        <f t="shared" si="54"/>
        <v>-8.8606622260400947E-5</v>
      </c>
      <c r="W410" s="155">
        <f t="shared" si="55"/>
        <v>-8.8610548059058037E-5</v>
      </c>
    </row>
    <row r="411" spans="2:23">
      <c r="B411" s="153">
        <v>45062</v>
      </c>
      <c r="C411" s="137">
        <v>547.70000000000005</v>
      </c>
      <c r="D411" s="154">
        <f t="shared" si="48"/>
        <v>-9.1207588471364787E-4</v>
      </c>
      <c r="E411" s="155">
        <f t="shared" si="49"/>
        <v>-9.1249207900981723E-4</v>
      </c>
      <c r="F411" s="145"/>
      <c r="G411" s="145"/>
      <c r="H411" s="153">
        <v>45062</v>
      </c>
      <c r="I411" s="137">
        <v>65.180000000000007</v>
      </c>
      <c r="J411" s="154">
        <f t="shared" si="50"/>
        <v>-6.4024390243900831E-3</v>
      </c>
      <c r="K411" s="155">
        <f t="shared" si="51"/>
        <v>-6.4230225406277123E-3</v>
      </c>
      <c r="L411" s="145"/>
      <c r="M411" s="167">
        <v>2.9369999999999997E-2</v>
      </c>
      <c r="N411" s="161"/>
      <c r="O411" s="167">
        <v>4.2169999999999999E-2</v>
      </c>
      <c r="P411" s="161"/>
      <c r="Q411" s="146"/>
      <c r="R411" s="167">
        <v>7406.01</v>
      </c>
      <c r="S411" s="154">
        <f t="shared" si="52"/>
        <v>-1.6446015952634729E-3</v>
      </c>
      <c r="T411" s="155">
        <f t="shared" si="53"/>
        <v>-1.6459554370242002E-3</v>
      </c>
      <c r="U411" s="167">
        <v>27198.87</v>
      </c>
      <c r="V411" s="154">
        <f t="shared" si="54"/>
        <v>-1.7100096676657683E-3</v>
      </c>
      <c r="W411" s="155">
        <f t="shared" si="55"/>
        <v>-1.71147340310336E-3</v>
      </c>
    </row>
    <row r="412" spans="2:23">
      <c r="B412" s="153">
        <v>45061</v>
      </c>
      <c r="C412" s="137">
        <v>548.20000000000005</v>
      </c>
      <c r="D412" s="154">
        <f t="shared" si="48"/>
        <v>8.6476540938362767E-3</v>
      </c>
      <c r="E412" s="155">
        <f t="shared" si="49"/>
        <v>8.6104773074213124E-3</v>
      </c>
      <c r="F412" s="145"/>
      <c r="G412" s="145"/>
      <c r="H412" s="153">
        <v>45061</v>
      </c>
      <c r="I412" s="137">
        <v>65.599999999999994</v>
      </c>
      <c r="J412" s="154">
        <f t="shared" si="50"/>
        <v>-1.6196760647870567E-2</v>
      </c>
      <c r="K412" s="155">
        <f t="shared" si="51"/>
        <v>-1.6329361932550038E-2</v>
      </c>
      <c r="L412" s="145"/>
      <c r="M412" s="167">
        <v>2.8849999999999997E-2</v>
      </c>
      <c r="N412" s="161"/>
      <c r="O412" s="167">
        <v>4.1890000000000004E-2</v>
      </c>
      <c r="P412" s="161"/>
      <c r="Q412" s="146"/>
      <c r="R412" s="167">
        <v>7418.21</v>
      </c>
      <c r="S412" s="154">
        <f t="shared" si="52"/>
        <v>4.531447028597313E-4</v>
      </c>
      <c r="T412" s="155">
        <f t="shared" si="53"/>
        <v>4.5304206380459189E-4</v>
      </c>
      <c r="U412" s="167">
        <v>27245.46</v>
      </c>
      <c r="V412" s="154">
        <f t="shared" si="54"/>
        <v>-3.724679420140653E-3</v>
      </c>
      <c r="W412" s="155">
        <f t="shared" si="55"/>
        <v>-3.7316333112457378E-3</v>
      </c>
    </row>
    <row r="413" spans="2:23">
      <c r="B413" s="153">
        <v>45058</v>
      </c>
      <c r="C413" s="137">
        <v>543.5</v>
      </c>
      <c r="D413" s="154">
        <f t="shared" si="48"/>
        <v>1.8402649981608121E-4</v>
      </c>
      <c r="E413" s="155">
        <f t="shared" si="49"/>
        <v>1.8400956901687589E-4</v>
      </c>
      <c r="F413" s="145"/>
      <c r="G413" s="145"/>
      <c r="H413" s="153">
        <v>45058</v>
      </c>
      <c r="I413" s="137">
        <v>66.680000000000007</v>
      </c>
      <c r="J413" s="154">
        <f t="shared" si="50"/>
        <v>-1.497454327642922E-3</v>
      </c>
      <c r="K413" s="155">
        <f t="shared" si="51"/>
        <v>-1.4985766329151256E-3</v>
      </c>
      <c r="L413" s="145"/>
      <c r="M413" s="167">
        <v>2.8530000000000003E-2</v>
      </c>
      <c r="N413" s="161"/>
      <c r="O413" s="167">
        <v>4.1169999999999998E-2</v>
      </c>
      <c r="P413" s="161"/>
      <c r="Q413" s="146"/>
      <c r="R413" s="167">
        <v>7414.85</v>
      </c>
      <c r="S413" s="154">
        <f t="shared" si="52"/>
        <v>4.4799492805258634E-3</v>
      </c>
      <c r="T413" s="155">
        <f t="shared" si="53"/>
        <v>4.4699441781860926E-3</v>
      </c>
      <c r="U413" s="167">
        <v>27347.32</v>
      </c>
      <c r="V413" s="154">
        <f t="shared" si="54"/>
        <v>9.1675341683736811E-3</v>
      </c>
      <c r="W413" s="155">
        <f t="shared" si="55"/>
        <v>9.1257673984712455E-3</v>
      </c>
    </row>
    <row r="414" spans="2:23">
      <c r="B414" s="153">
        <v>45057</v>
      </c>
      <c r="C414" s="137">
        <v>543.4</v>
      </c>
      <c r="D414" s="154">
        <f t="shared" si="48"/>
        <v>8.1632653061223248E-3</v>
      </c>
      <c r="E414" s="155">
        <f t="shared" si="49"/>
        <v>8.1301260832500888E-3</v>
      </c>
      <c r="F414" s="145"/>
      <c r="G414" s="145"/>
      <c r="H414" s="153">
        <v>45057</v>
      </c>
      <c r="I414" s="137">
        <v>66.78</v>
      </c>
      <c r="J414" s="154">
        <f t="shared" si="50"/>
        <v>1.7987804878048852E-2</v>
      </c>
      <c r="K414" s="155">
        <f t="shared" si="51"/>
        <v>1.7827938565465176E-2</v>
      </c>
      <c r="L414" s="145"/>
      <c r="M414" s="167">
        <v>2.7999999999999997E-2</v>
      </c>
      <c r="N414" s="161"/>
      <c r="O414" s="167">
        <v>4.1169999999999998E-2</v>
      </c>
      <c r="P414" s="161"/>
      <c r="Q414" s="146"/>
      <c r="R414" s="167">
        <v>7381.78</v>
      </c>
      <c r="S414" s="154">
        <f t="shared" si="52"/>
        <v>2.7957398250284538E-3</v>
      </c>
      <c r="T414" s="155">
        <f t="shared" si="53"/>
        <v>2.7918390131891685E-3</v>
      </c>
      <c r="U414" s="167">
        <v>27098.89</v>
      </c>
      <c r="V414" s="154">
        <f t="shared" si="54"/>
        <v>-6.0840417872588537E-3</v>
      </c>
      <c r="W414" s="155">
        <f t="shared" si="55"/>
        <v>-6.1026249817874587E-3</v>
      </c>
    </row>
    <row r="415" spans="2:23">
      <c r="B415" s="153">
        <v>45056</v>
      </c>
      <c r="C415" s="137">
        <v>539</v>
      </c>
      <c r="D415" s="154">
        <f t="shared" si="48"/>
        <v>-2.2842639593908642E-2</v>
      </c>
      <c r="E415" s="155">
        <f t="shared" si="49"/>
        <v>-2.3107575010149605E-2</v>
      </c>
      <c r="F415" s="145"/>
      <c r="G415" s="145"/>
      <c r="H415" s="153">
        <v>45056</v>
      </c>
      <c r="I415" s="137">
        <v>65.599999999999994</v>
      </c>
      <c r="J415" s="154">
        <f t="shared" si="50"/>
        <v>-9.0634441087614759E-3</v>
      </c>
      <c r="K415" s="155">
        <f t="shared" si="51"/>
        <v>-9.1047669929193165E-3</v>
      </c>
      <c r="L415" s="145"/>
      <c r="M415" s="167">
        <v>2.879E-2</v>
      </c>
      <c r="N415" s="161"/>
      <c r="O415" s="167">
        <v>4.2119999999999998E-2</v>
      </c>
      <c r="P415" s="161"/>
      <c r="Q415" s="146"/>
      <c r="R415" s="167">
        <v>7361.2</v>
      </c>
      <c r="S415" s="154">
        <f t="shared" si="52"/>
        <v>-4.8626704537005905E-3</v>
      </c>
      <c r="T415" s="155">
        <f t="shared" si="53"/>
        <v>-4.8745317028570916E-3</v>
      </c>
      <c r="U415" s="167">
        <v>27264.77</v>
      </c>
      <c r="V415" s="154">
        <f t="shared" si="54"/>
        <v>-4.3369134658679531E-3</v>
      </c>
      <c r="W415" s="155">
        <f t="shared" si="55"/>
        <v>-4.346345154563328E-3</v>
      </c>
    </row>
    <row r="416" spans="2:23">
      <c r="B416" s="153">
        <v>45055</v>
      </c>
      <c r="C416" s="137">
        <v>551.6</v>
      </c>
      <c r="D416" s="154">
        <f t="shared" si="48"/>
        <v>-2.2505759347864474E-2</v>
      </c>
      <c r="E416" s="155">
        <f t="shared" si="49"/>
        <v>-2.2762879055947507E-2</v>
      </c>
      <c r="F416" s="145"/>
      <c r="G416" s="145"/>
      <c r="H416" s="153">
        <v>45055</v>
      </c>
      <c r="I416" s="137">
        <v>66.2</v>
      </c>
      <c r="J416" s="154">
        <f t="shared" si="50"/>
        <v>-8.3882564409826221E-3</v>
      </c>
      <c r="K416" s="155">
        <f t="shared" si="51"/>
        <v>-8.4236358506717991E-3</v>
      </c>
      <c r="L416" s="145"/>
      <c r="M416" s="167">
        <v>2.9420000000000002E-2</v>
      </c>
      <c r="N416" s="161"/>
      <c r="O416" s="167">
        <v>4.2679999999999996E-2</v>
      </c>
      <c r="P416" s="161"/>
      <c r="Q416" s="146"/>
      <c r="R416" s="167">
        <v>7397.17</v>
      </c>
      <c r="S416" s="154">
        <f t="shared" si="52"/>
        <v>-5.878313270822999E-3</v>
      </c>
      <c r="T416" s="155">
        <f t="shared" si="53"/>
        <v>-5.895658561716241E-3</v>
      </c>
      <c r="U416" s="167">
        <v>27383.53</v>
      </c>
      <c r="V416" s="154">
        <f t="shared" si="54"/>
        <v>-1.5569037377721751E-3</v>
      </c>
      <c r="W416" s="155">
        <f t="shared" si="55"/>
        <v>-1.5581169718191156E-3</v>
      </c>
    </row>
    <row r="417" spans="2:23">
      <c r="B417" s="153">
        <v>45054</v>
      </c>
      <c r="C417" s="137">
        <v>564.29999999999995</v>
      </c>
      <c r="D417" s="154">
        <f t="shared" si="48"/>
        <v>7.6785714285714235E-3</v>
      </c>
      <c r="E417" s="155">
        <f t="shared" si="49"/>
        <v>7.649241245899472E-3</v>
      </c>
      <c r="F417" s="145"/>
      <c r="G417" s="145"/>
      <c r="H417" s="153">
        <v>45054</v>
      </c>
      <c r="I417" s="137">
        <v>66.760000000000005</v>
      </c>
      <c r="J417" s="154">
        <f t="shared" si="50"/>
        <v>-6.2518606728193538E-3</v>
      </c>
      <c r="K417" s="155">
        <f t="shared" si="51"/>
        <v>-6.2714853905124221E-3</v>
      </c>
      <c r="L417" s="145"/>
      <c r="M417" s="167">
        <v>2.9100000000000001E-2</v>
      </c>
      <c r="N417" s="161"/>
      <c r="O417" s="167">
        <v>4.2359999999999995E-2</v>
      </c>
      <c r="P417" s="161"/>
      <c r="Q417" s="146"/>
      <c r="R417" s="167">
        <v>7440.91</v>
      </c>
      <c r="S417" s="154">
        <f t="shared" si="52"/>
        <v>1.0736008545755293E-3</v>
      </c>
      <c r="T417" s="155">
        <f t="shared" si="53"/>
        <v>1.0730249573303835E-3</v>
      </c>
      <c r="U417" s="167">
        <v>27426.23</v>
      </c>
      <c r="V417" s="154">
        <f t="shared" si="54"/>
        <v>2.8396365879459484E-3</v>
      </c>
      <c r="W417" s="155">
        <f t="shared" si="55"/>
        <v>2.8356124362557402E-3</v>
      </c>
    </row>
    <row r="418" spans="2:23">
      <c r="B418" s="153">
        <v>45051</v>
      </c>
      <c r="C418" s="137">
        <v>560</v>
      </c>
      <c r="D418" s="154">
        <f t="shared" si="48"/>
        <v>-1.4265335235377208E-3</v>
      </c>
      <c r="E418" s="155">
        <f t="shared" si="49"/>
        <v>-1.427551991185335E-3</v>
      </c>
      <c r="F418" s="145"/>
      <c r="G418" s="145"/>
      <c r="H418" s="153">
        <v>45051</v>
      </c>
      <c r="I418" s="137">
        <v>67.180000000000007</v>
      </c>
      <c r="J418" s="154">
        <f t="shared" si="50"/>
        <v>-1.7830609212480253E-3</v>
      </c>
      <c r="K418" s="155">
        <f t="shared" si="51"/>
        <v>-1.7846524665353163E-3</v>
      </c>
      <c r="L418" s="145"/>
      <c r="M418" s="167">
        <v>2.8799999999999999E-2</v>
      </c>
      <c r="N418" s="161"/>
      <c r="O418" s="167">
        <v>4.2000000000000003E-2</v>
      </c>
      <c r="P418" s="161"/>
      <c r="Q418" s="146"/>
      <c r="R418" s="167">
        <v>7432.93</v>
      </c>
      <c r="S418" s="154">
        <f t="shared" si="52"/>
        <v>1.255454128109168E-2</v>
      </c>
      <c r="T418" s="155">
        <f t="shared" si="53"/>
        <v>1.247638647967461E-2</v>
      </c>
      <c r="U418" s="167">
        <v>27348.57</v>
      </c>
      <c r="V418" s="154">
        <f t="shared" si="54"/>
        <v>2.5432044420964361E-2</v>
      </c>
      <c r="W418" s="155">
        <f t="shared" si="55"/>
        <v>2.5114030533515651E-2</v>
      </c>
    </row>
    <row r="419" spans="2:23">
      <c r="B419" s="153">
        <v>45050</v>
      </c>
      <c r="C419" s="137">
        <v>560.79999999999995</v>
      </c>
      <c r="D419" s="154">
        <f t="shared" si="48"/>
        <v>-3.5650623885929988E-4</v>
      </c>
      <c r="E419" s="155">
        <f t="shared" si="49"/>
        <v>-3.5656980231610087E-4</v>
      </c>
      <c r="F419" s="145"/>
      <c r="G419" s="145"/>
      <c r="H419" s="153">
        <v>45050</v>
      </c>
      <c r="I419" s="137">
        <v>67.3</v>
      </c>
      <c r="J419" s="154">
        <f t="shared" si="50"/>
        <v>-1.8378063010501822E-2</v>
      </c>
      <c r="K419" s="155">
        <f t="shared" si="51"/>
        <v>-1.8549037638842303E-2</v>
      </c>
      <c r="L419" s="145"/>
      <c r="M419" s="167">
        <v>2.7980000000000001E-2</v>
      </c>
      <c r="N419" s="161"/>
      <c r="O419" s="167">
        <v>4.1239999999999999E-2</v>
      </c>
      <c r="P419" s="161"/>
      <c r="Q419" s="146"/>
      <c r="R419" s="167">
        <v>7340.77</v>
      </c>
      <c r="S419" s="154">
        <f t="shared" si="52"/>
        <v>-8.5172133882057688E-3</v>
      </c>
      <c r="T419" s="155">
        <f t="shared" si="53"/>
        <v>-8.5536921293241433E-3</v>
      </c>
      <c r="U419" s="167">
        <v>26670.29</v>
      </c>
      <c r="V419" s="154">
        <f t="shared" si="54"/>
        <v>-6.1493606744248419E-3</v>
      </c>
      <c r="W419" s="155">
        <f t="shared" si="55"/>
        <v>-6.1683458639779443E-3</v>
      </c>
    </row>
    <row r="420" spans="2:23">
      <c r="B420" s="153">
        <v>45049</v>
      </c>
      <c r="C420" s="137">
        <v>561</v>
      </c>
      <c r="D420" s="154">
        <f t="shared" si="48"/>
        <v>-1.4239943040227354E-3</v>
      </c>
      <c r="E420" s="155">
        <f t="shared" si="49"/>
        <v>-1.4250091474469293E-3</v>
      </c>
      <c r="F420" s="145"/>
      <c r="G420" s="145"/>
      <c r="H420" s="153">
        <v>45049</v>
      </c>
      <c r="I420" s="137">
        <v>68.56</v>
      </c>
      <c r="J420" s="154">
        <f t="shared" si="50"/>
        <v>2.0541827924977607E-2</v>
      </c>
      <c r="K420" s="155">
        <f t="shared" si="51"/>
        <v>2.03336901053776E-2</v>
      </c>
      <c r="L420" s="145"/>
      <c r="M420" s="167">
        <v>2.835E-2</v>
      </c>
      <c r="N420" s="161"/>
      <c r="O420" s="167">
        <v>4.1609999999999994E-2</v>
      </c>
      <c r="P420" s="161"/>
      <c r="Q420" s="146"/>
      <c r="R420" s="167">
        <v>7403.83</v>
      </c>
      <c r="S420" s="154">
        <f t="shared" si="52"/>
        <v>2.7941813847653929E-3</v>
      </c>
      <c r="T420" s="155">
        <f t="shared" si="53"/>
        <v>2.7902849165649482E-3</v>
      </c>
      <c r="U420" s="167">
        <v>26835.31</v>
      </c>
      <c r="V420" s="154">
        <f t="shared" si="54"/>
        <v>7.7063201814189242E-3</v>
      </c>
      <c r="W420" s="155">
        <f t="shared" si="55"/>
        <v>7.6767781724337248E-3</v>
      </c>
    </row>
    <row r="421" spans="2:23">
      <c r="B421" s="153">
        <v>45048</v>
      </c>
      <c r="C421" s="137">
        <v>561.79999999999995</v>
      </c>
      <c r="D421" s="154">
        <f t="shared" si="48"/>
        <v>-3.2880013771733552E-2</v>
      </c>
      <c r="E421" s="155">
        <f t="shared" si="49"/>
        <v>-3.3432710328343558E-2</v>
      </c>
      <c r="F421" s="145"/>
      <c r="G421" s="145"/>
      <c r="H421" s="153">
        <v>45048</v>
      </c>
      <c r="I421" s="137">
        <v>67.180000000000007</v>
      </c>
      <c r="J421" s="154">
        <f t="shared" si="50"/>
        <v>2.9779630732584828E-4</v>
      </c>
      <c r="K421" s="155">
        <f t="shared" si="51"/>
        <v>2.9775197480667512E-4</v>
      </c>
      <c r="L421" s="145"/>
      <c r="M421" s="167">
        <v>2.86E-2</v>
      </c>
      <c r="N421" s="161"/>
      <c r="O421" s="167">
        <v>4.1609999999999994E-2</v>
      </c>
      <c r="P421" s="161"/>
      <c r="Q421" s="146"/>
      <c r="R421" s="167">
        <v>7383.2</v>
      </c>
      <c r="S421" s="154">
        <f t="shared" si="52"/>
        <v>-1.4456383901755299E-2</v>
      </c>
      <c r="T421" s="155">
        <f t="shared" si="53"/>
        <v>-1.4561895531831872E-2</v>
      </c>
      <c r="U421" s="167">
        <v>26630.09</v>
      </c>
      <c r="V421" s="154">
        <f t="shared" si="54"/>
        <v>-1.652113346017936E-2</v>
      </c>
      <c r="W421" s="155">
        <f t="shared" si="55"/>
        <v>-1.6659129396277627E-2</v>
      </c>
    </row>
    <row r="422" spans="2:23">
      <c r="B422" s="153">
        <v>45044</v>
      </c>
      <c r="C422" s="137">
        <v>580.9</v>
      </c>
      <c r="D422" s="154">
        <f t="shared" si="48"/>
        <v>1.551724137931032E-3</v>
      </c>
      <c r="E422" s="155">
        <f t="shared" si="49"/>
        <v>1.5505214580217948E-3</v>
      </c>
      <c r="F422" s="145"/>
      <c r="G422" s="145"/>
      <c r="H422" s="153">
        <v>45044</v>
      </c>
      <c r="I422" s="137">
        <v>67.16</v>
      </c>
      <c r="J422" s="154">
        <f t="shared" si="50"/>
        <v>-9.7316425833087195E-3</v>
      </c>
      <c r="K422" s="155">
        <f t="shared" si="51"/>
        <v>-9.7793044881524446E-3</v>
      </c>
      <c r="L422" s="145"/>
      <c r="M422" s="167">
        <v>2.8919999999999998E-2</v>
      </c>
      <c r="N422" s="161"/>
      <c r="O422" s="167">
        <v>4.3499999999999997E-2</v>
      </c>
      <c r="P422" s="161"/>
      <c r="Q422" s="146"/>
      <c r="R422" s="167">
        <v>7491.5</v>
      </c>
      <c r="S422" s="154">
        <f t="shared" si="52"/>
        <v>1.0235387180912436E-3</v>
      </c>
      <c r="T422" s="155">
        <f t="shared" si="53"/>
        <v>1.0230152594938393E-3</v>
      </c>
      <c r="U422" s="167">
        <v>27077.439999999999</v>
      </c>
      <c r="V422" s="154">
        <f t="shared" si="54"/>
        <v>-2.9663450916856959E-3</v>
      </c>
      <c r="W422" s="155">
        <f t="shared" si="55"/>
        <v>-2.9707534131807995E-3</v>
      </c>
    </row>
    <row r="423" spans="2:23">
      <c r="B423" s="153">
        <v>45043</v>
      </c>
      <c r="C423" s="137">
        <v>580</v>
      </c>
      <c r="D423" s="154">
        <f t="shared" si="48"/>
        <v>1.9153048673343775E-2</v>
      </c>
      <c r="E423" s="155">
        <f t="shared" si="49"/>
        <v>1.8971937931386709E-2</v>
      </c>
      <c r="F423" s="145"/>
      <c r="G423" s="145"/>
      <c r="H423" s="153">
        <v>45043</v>
      </c>
      <c r="I423" s="137">
        <v>67.819999999999993</v>
      </c>
      <c r="J423" s="154">
        <f t="shared" si="50"/>
        <v>1.3448894202032102E-2</v>
      </c>
      <c r="K423" s="155">
        <f t="shared" si="51"/>
        <v>1.3359260578869159E-2</v>
      </c>
      <c r="L423" s="145"/>
      <c r="M423" s="167">
        <v>3.0280000000000001E-2</v>
      </c>
      <c r="N423" s="161"/>
      <c r="O423" s="167">
        <v>4.2610000000000002E-2</v>
      </c>
      <c r="P423" s="161"/>
      <c r="Q423" s="146"/>
      <c r="R423" s="167">
        <v>7483.84</v>
      </c>
      <c r="S423" s="154">
        <f t="shared" si="52"/>
        <v>2.3008949115133071E-3</v>
      </c>
      <c r="T423" s="155">
        <f t="shared" si="53"/>
        <v>2.2982519062249374E-3</v>
      </c>
      <c r="U423" s="167">
        <v>27158</v>
      </c>
      <c r="V423" s="154">
        <f t="shared" si="54"/>
        <v>1.8625834685666032E-3</v>
      </c>
      <c r="W423" s="155">
        <f t="shared" si="55"/>
        <v>1.8608510108757117E-3</v>
      </c>
    </row>
    <row r="424" spans="2:23">
      <c r="B424" s="153">
        <v>45042</v>
      </c>
      <c r="C424" s="137">
        <v>569.1</v>
      </c>
      <c r="D424" s="154">
        <f t="shared" si="48"/>
        <v>-2.8508023216114564E-2</v>
      </c>
      <c r="E424" s="155">
        <f t="shared" si="49"/>
        <v>-2.8922268784554735E-2</v>
      </c>
      <c r="F424" s="145"/>
      <c r="G424" s="145"/>
      <c r="H424" s="153">
        <v>45042</v>
      </c>
      <c r="I424" s="137">
        <v>66.92</v>
      </c>
      <c r="J424" s="154">
        <f t="shared" si="50"/>
        <v>-9.1797453360972225E-3</v>
      </c>
      <c r="K424" s="155">
        <f t="shared" si="51"/>
        <v>-9.2221388387985128E-3</v>
      </c>
      <c r="L424" s="145"/>
      <c r="M424" s="167">
        <v>2.9609999999999997E-2</v>
      </c>
      <c r="N424" s="161"/>
      <c r="O424" s="167">
        <v>4.2610000000000002E-2</v>
      </c>
      <c r="P424" s="161"/>
      <c r="Q424" s="146"/>
      <c r="R424" s="167">
        <v>7466.66</v>
      </c>
      <c r="S424" s="154">
        <f t="shared" si="52"/>
        <v>-8.6236541722154447E-3</v>
      </c>
      <c r="T424" s="155">
        <f t="shared" si="53"/>
        <v>-8.661053043037624E-3</v>
      </c>
      <c r="U424" s="167">
        <v>27107.51</v>
      </c>
      <c r="V424" s="154">
        <f t="shared" si="54"/>
        <v>-5.3560132504180125E-3</v>
      </c>
      <c r="W424" s="155">
        <f t="shared" si="55"/>
        <v>-5.3704081117731828E-3</v>
      </c>
    </row>
    <row r="425" spans="2:23">
      <c r="B425" s="153">
        <v>45041</v>
      </c>
      <c r="C425" s="137">
        <v>585.79999999999995</v>
      </c>
      <c r="D425" s="154">
        <f t="shared" si="48"/>
        <v>7.2214580467673262E-3</v>
      </c>
      <c r="E425" s="155">
        <f t="shared" si="49"/>
        <v>7.195508174323283E-3</v>
      </c>
      <c r="F425" s="145"/>
      <c r="G425" s="145"/>
      <c r="H425" s="153">
        <v>45041</v>
      </c>
      <c r="I425" s="137">
        <v>67.540000000000006</v>
      </c>
      <c r="J425" s="154">
        <f t="shared" si="50"/>
        <v>-2.068557919621794E-3</v>
      </c>
      <c r="K425" s="155">
        <f t="shared" si="51"/>
        <v>-2.0707003405462448E-3</v>
      </c>
      <c r="L425" s="145"/>
      <c r="M425" s="167">
        <v>2.9409999999999999E-2</v>
      </c>
      <c r="N425" s="161"/>
      <c r="O425" s="167">
        <v>4.2679999999999996E-2</v>
      </c>
      <c r="P425" s="161"/>
      <c r="Q425" s="146"/>
      <c r="R425" s="167">
        <v>7531.61</v>
      </c>
      <c r="S425" s="154">
        <f t="shared" si="52"/>
        <v>-5.5783972769499757E-3</v>
      </c>
      <c r="T425" s="155">
        <f t="shared" si="53"/>
        <v>-5.5940146420309636E-3</v>
      </c>
      <c r="U425" s="167">
        <v>27253.48</v>
      </c>
      <c r="V425" s="154">
        <f t="shared" si="54"/>
        <v>-1.0298481283593341E-2</v>
      </c>
      <c r="W425" s="155">
        <f t="shared" si="55"/>
        <v>-1.0351877558685914E-2</v>
      </c>
    </row>
    <row r="426" spans="2:23">
      <c r="B426" s="153">
        <v>45040</v>
      </c>
      <c r="C426" s="137">
        <v>581.6</v>
      </c>
      <c r="D426" s="154">
        <f t="shared" si="48"/>
        <v>1.3416971597839389E-2</v>
      </c>
      <c r="E426" s="155">
        <f t="shared" si="49"/>
        <v>1.332776110499277E-2</v>
      </c>
      <c r="F426" s="145"/>
      <c r="G426" s="145"/>
      <c r="H426" s="153">
        <v>45040</v>
      </c>
      <c r="I426" s="137">
        <v>67.680000000000007</v>
      </c>
      <c r="J426" s="154">
        <f t="shared" si="50"/>
        <v>7.1428571428571175E-3</v>
      </c>
      <c r="K426" s="155">
        <f t="shared" si="51"/>
        <v>7.1174677688639549E-3</v>
      </c>
      <c r="L426" s="145"/>
      <c r="M426" s="167">
        <v>3.0699999999999998E-2</v>
      </c>
      <c r="N426" s="161"/>
      <c r="O426" s="167">
        <v>4.3630000000000002E-2</v>
      </c>
      <c r="P426" s="161"/>
      <c r="Q426" s="146"/>
      <c r="R426" s="167">
        <v>7573.86</v>
      </c>
      <c r="S426" s="154">
        <f t="shared" si="52"/>
        <v>-4.1441203642611502E-4</v>
      </c>
      <c r="T426" s="155">
        <f t="shared" si="53"/>
        <v>-4.14497928824798E-4</v>
      </c>
      <c r="U426" s="167">
        <v>27537.07</v>
      </c>
      <c r="V426" s="154">
        <f t="shared" si="54"/>
        <v>-7.5232981123997122E-3</v>
      </c>
      <c r="W426" s="155">
        <f t="shared" si="55"/>
        <v>-7.5517408649788806E-3</v>
      </c>
    </row>
    <row r="427" spans="2:23">
      <c r="B427" s="153">
        <v>45037</v>
      </c>
      <c r="C427" s="137">
        <v>573.9</v>
      </c>
      <c r="D427" s="154">
        <f t="shared" si="48"/>
        <v>-2.6068821689260169E-3</v>
      </c>
      <c r="E427" s="155">
        <f t="shared" si="49"/>
        <v>-2.6102860031307069E-3</v>
      </c>
      <c r="F427" s="145"/>
      <c r="G427" s="145"/>
      <c r="H427" s="153">
        <v>45037</v>
      </c>
      <c r="I427" s="137">
        <v>67.2</v>
      </c>
      <c r="J427" s="154">
        <f t="shared" si="50"/>
        <v>4.1841004184099972E-3</v>
      </c>
      <c r="K427" s="155">
        <f t="shared" si="51"/>
        <v>4.175371410480592E-3</v>
      </c>
      <c r="L427" s="145"/>
      <c r="M427" s="167">
        <v>2.997E-2</v>
      </c>
      <c r="N427" s="161"/>
      <c r="O427" s="167">
        <v>4.3589999999999997E-2</v>
      </c>
      <c r="P427" s="161"/>
      <c r="Q427" s="146"/>
      <c r="R427" s="167">
        <v>7577</v>
      </c>
      <c r="S427" s="154">
        <f t="shared" si="52"/>
        <v>5.0791183106924098E-3</v>
      </c>
      <c r="T427" s="155">
        <f t="shared" si="53"/>
        <v>5.0662630996696351E-3</v>
      </c>
      <c r="U427" s="167">
        <v>27745.81</v>
      </c>
      <c r="V427" s="154">
        <f t="shared" si="54"/>
        <v>4.2961408934409917E-3</v>
      </c>
      <c r="W427" s="155">
        <f t="shared" si="55"/>
        <v>4.2869388263233601E-3</v>
      </c>
    </row>
    <row r="428" spans="2:23">
      <c r="B428" s="153">
        <v>45036</v>
      </c>
      <c r="C428" s="137">
        <v>575.4</v>
      </c>
      <c r="D428" s="154">
        <f t="shared" si="48"/>
        <v>6.1199510403917579E-3</v>
      </c>
      <c r="E428" s="155">
        <f t="shared" si="49"/>
        <v>6.1013001961771132E-3</v>
      </c>
      <c r="F428" s="145"/>
      <c r="G428" s="145"/>
      <c r="H428" s="153">
        <v>45036</v>
      </c>
      <c r="I428" s="137">
        <v>66.92</v>
      </c>
      <c r="J428" s="154">
        <f t="shared" si="50"/>
        <v>1.5169902912621325E-2</v>
      </c>
      <c r="K428" s="155">
        <f t="shared" si="51"/>
        <v>1.505599051740693E-2</v>
      </c>
      <c r="L428" s="145"/>
      <c r="M428" s="167">
        <v>2.954E-2</v>
      </c>
      <c r="N428" s="161"/>
      <c r="O428" s="167">
        <v>4.3150000000000001E-2</v>
      </c>
      <c r="P428" s="161"/>
      <c r="Q428" s="146"/>
      <c r="R428" s="167">
        <v>7538.71</v>
      </c>
      <c r="S428" s="154">
        <f t="shared" si="52"/>
        <v>-1.4212974737198847E-3</v>
      </c>
      <c r="T428" s="155">
        <f t="shared" si="53"/>
        <v>-1.4223084750435851E-3</v>
      </c>
      <c r="U428" s="167">
        <v>27627.119999999999</v>
      </c>
      <c r="V428" s="154">
        <f t="shared" si="54"/>
        <v>-1.0972087030641675E-2</v>
      </c>
      <c r="W428" s="155">
        <f t="shared" si="55"/>
        <v>-1.103272433064242E-2</v>
      </c>
    </row>
    <row r="429" spans="2:23">
      <c r="B429" s="153">
        <v>45035</v>
      </c>
      <c r="C429" s="137">
        <v>571.9</v>
      </c>
      <c r="D429" s="154">
        <f t="shared" si="48"/>
        <v>-1.7482517482525495E-4</v>
      </c>
      <c r="E429" s="155">
        <f t="shared" si="49"/>
        <v>-1.7484045852747451E-4</v>
      </c>
      <c r="F429" s="145"/>
      <c r="G429" s="145"/>
      <c r="H429" s="153">
        <v>45035</v>
      </c>
      <c r="I429" s="137">
        <v>65.92</v>
      </c>
      <c r="J429" s="154">
        <f t="shared" si="50"/>
        <v>6.4122137404580837E-3</v>
      </c>
      <c r="K429" s="155">
        <f t="shared" si="51"/>
        <v>6.3917429600100929E-3</v>
      </c>
      <c r="L429" s="145"/>
      <c r="M429" s="167">
        <v>3.0139999999999997E-2</v>
      </c>
      <c r="N429" s="161"/>
      <c r="O429" s="167">
        <v>4.3540000000000002E-2</v>
      </c>
      <c r="P429" s="161"/>
      <c r="Q429" s="146"/>
      <c r="R429" s="167">
        <v>7549.44</v>
      </c>
      <c r="S429" s="154">
        <f t="shared" si="52"/>
        <v>2.0985899227861093E-3</v>
      </c>
      <c r="T429" s="155">
        <f t="shared" si="53"/>
        <v>2.0963909588989807E-3</v>
      </c>
      <c r="U429" s="167">
        <v>27933.61</v>
      </c>
      <c r="V429" s="154">
        <f t="shared" si="54"/>
        <v>1.5122924855413E-3</v>
      </c>
      <c r="W429" s="155">
        <f t="shared" si="55"/>
        <v>1.5111501228397123E-3</v>
      </c>
    </row>
    <row r="430" spans="2:23">
      <c r="B430" s="153">
        <v>45034</v>
      </c>
      <c r="C430" s="137">
        <v>572</v>
      </c>
      <c r="D430" s="154">
        <f t="shared" si="48"/>
        <v>4.5662100456620447E-3</v>
      </c>
      <c r="E430" s="155">
        <f t="shared" si="49"/>
        <v>4.5558165358606613E-3</v>
      </c>
      <c r="F430" s="145"/>
      <c r="G430" s="145"/>
      <c r="H430" s="153">
        <v>45034</v>
      </c>
      <c r="I430" s="137">
        <v>65.5</v>
      </c>
      <c r="J430" s="154">
        <f t="shared" si="50"/>
        <v>1.3304455445544594E-2</v>
      </c>
      <c r="K430" s="155">
        <f t="shared" si="51"/>
        <v>1.3216728428366334E-2</v>
      </c>
      <c r="L430" s="145"/>
      <c r="M430" s="167">
        <v>2.9780000000000001E-2</v>
      </c>
      <c r="N430" s="161"/>
      <c r="O430" s="167">
        <v>4.2880000000000001E-2</v>
      </c>
      <c r="P430" s="161"/>
      <c r="Q430" s="146"/>
      <c r="R430" s="167">
        <v>7533.63</v>
      </c>
      <c r="S430" s="154">
        <f t="shared" si="52"/>
        <v>4.727813949518378E-3</v>
      </c>
      <c r="T430" s="155">
        <f t="shared" si="53"/>
        <v>4.7166729384328079E-3</v>
      </c>
      <c r="U430" s="167">
        <v>27891.43</v>
      </c>
      <c r="V430" s="154">
        <f t="shared" si="54"/>
        <v>6.9031967627681823E-3</v>
      </c>
      <c r="W430" s="155">
        <f t="shared" si="55"/>
        <v>6.8794787906523002E-3</v>
      </c>
    </row>
    <row r="431" spans="2:23">
      <c r="B431" s="153">
        <v>45033</v>
      </c>
      <c r="C431" s="137">
        <v>569.4</v>
      </c>
      <c r="D431" s="154">
        <f t="shared" si="48"/>
        <v>-9.7391304347826946E-3</v>
      </c>
      <c r="E431" s="155">
        <f t="shared" si="49"/>
        <v>-9.7868659534133453E-3</v>
      </c>
      <c r="F431" s="145"/>
      <c r="G431" s="145"/>
      <c r="H431" s="153">
        <v>45033</v>
      </c>
      <c r="I431" s="137">
        <v>64.64</v>
      </c>
      <c r="J431" s="154">
        <f t="shared" si="50"/>
        <v>-1.9714892326357258E-2</v>
      </c>
      <c r="K431" s="155">
        <f t="shared" si="51"/>
        <v>-1.9911823430745018E-2</v>
      </c>
      <c r="L431" s="145"/>
      <c r="M431" s="167">
        <v>2.9670000000000002E-2</v>
      </c>
      <c r="N431" s="161"/>
      <c r="O431" s="167">
        <v>4.3230000000000005E-2</v>
      </c>
      <c r="P431" s="161"/>
      <c r="Q431" s="146"/>
      <c r="R431" s="167">
        <v>7498.18</v>
      </c>
      <c r="S431" s="154">
        <f t="shared" si="52"/>
        <v>-2.8498818422763028E-3</v>
      </c>
      <c r="T431" s="155">
        <f t="shared" si="53"/>
        <v>-2.8539504874777787E-3</v>
      </c>
      <c r="U431" s="167">
        <v>27700.21</v>
      </c>
      <c r="V431" s="154">
        <f t="shared" si="54"/>
        <v>-6.1720909406636215E-3</v>
      </c>
      <c r="W431" s="155">
        <f t="shared" si="55"/>
        <v>-6.1912170332203151E-3</v>
      </c>
    </row>
    <row r="432" spans="2:23">
      <c r="B432" s="153">
        <v>45030</v>
      </c>
      <c r="C432" s="137">
        <v>575</v>
      </c>
      <c r="D432" s="154">
        <f t="shared" si="48"/>
        <v>1.0900140646976197E-2</v>
      </c>
      <c r="E432" s="155">
        <f t="shared" si="49"/>
        <v>1.0841162308319425E-2</v>
      </c>
      <c r="F432" s="145"/>
      <c r="G432" s="145"/>
      <c r="H432" s="153">
        <v>45030</v>
      </c>
      <c r="I432" s="137">
        <v>65.94</v>
      </c>
      <c r="J432" s="154">
        <f t="shared" si="50"/>
        <v>2.4323502584371326E-3</v>
      </c>
      <c r="K432" s="155">
        <f t="shared" si="51"/>
        <v>2.4293968826740006E-3</v>
      </c>
      <c r="L432" s="145"/>
      <c r="M432" s="167">
        <v>2.947E-2</v>
      </c>
      <c r="N432" s="161"/>
      <c r="O432" s="167">
        <v>4.2859999999999995E-2</v>
      </c>
      <c r="P432" s="161"/>
      <c r="Q432" s="146"/>
      <c r="R432" s="167">
        <v>7519.61</v>
      </c>
      <c r="S432" s="154">
        <f t="shared" si="52"/>
        <v>5.1839167578997536E-3</v>
      </c>
      <c r="T432" s="155">
        <f t="shared" si="53"/>
        <v>5.1705265174155678E-3</v>
      </c>
      <c r="U432" s="167">
        <v>27872.240000000002</v>
      </c>
      <c r="V432" s="154">
        <f t="shared" si="54"/>
        <v>8.891065534280207E-3</v>
      </c>
      <c r="W432" s="155">
        <f t="shared" si="55"/>
        <v>8.8517727425540954E-3</v>
      </c>
    </row>
    <row r="433" spans="2:23">
      <c r="B433" s="153">
        <v>45029</v>
      </c>
      <c r="C433" s="137">
        <v>568.79999999999995</v>
      </c>
      <c r="D433" s="154">
        <f t="shared" si="48"/>
        <v>2.0086083213773254E-2</v>
      </c>
      <c r="E433" s="155">
        <f t="shared" si="49"/>
        <v>1.9887019042716933E-2</v>
      </c>
      <c r="F433" s="145"/>
      <c r="G433" s="145"/>
      <c r="H433" s="153">
        <v>45029</v>
      </c>
      <c r="I433" s="137">
        <v>65.78</v>
      </c>
      <c r="J433" s="154">
        <f t="shared" si="50"/>
        <v>4.4458558272467474E-2</v>
      </c>
      <c r="K433" s="155">
        <f t="shared" si="51"/>
        <v>4.3498625088032344E-2</v>
      </c>
      <c r="L433" s="145"/>
      <c r="M433" s="167">
        <v>2.8879999999999999E-2</v>
      </c>
      <c r="N433" s="161"/>
      <c r="O433" s="167">
        <v>4.2249999999999996E-2</v>
      </c>
      <c r="P433" s="161"/>
      <c r="Q433" s="146"/>
      <c r="R433" s="167">
        <v>7480.83</v>
      </c>
      <c r="S433" s="154">
        <f t="shared" si="52"/>
        <v>1.1341176216111082E-2</v>
      </c>
      <c r="T433" s="155">
        <f t="shared" si="53"/>
        <v>1.1277347221019696E-2</v>
      </c>
      <c r="U433" s="167">
        <v>27626.61</v>
      </c>
      <c r="V433" s="154">
        <f t="shared" si="54"/>
        <v>-9.8808006271600135E-5</v>
      </c>
      <c r="W433" s="155">
        <f t="shared" si="55"/>
        <v>-9.8812888104230566E-5</v>
      </c>
    </row>
    <row r="434" spans="2:23">
      <c r="B434" s="153">
        <v>45028</v>
      </c>
      <c r="C434" s="137">
        <v>557.6</v>
      </c>
      <c r="D434" s="154">
        <f t="shared" si="48"/>
        <v>-1.7930787161557493E-4</v>
      </c>
      <c r="E434" s="155">
        <f t="shared" si="49"/>
        <v>-1.793239491939062E-4</v>
      </c>
      <c r="F434" s="145"/>
      <c r="G434" s="145"/>
      <c r="H434" s="153">
        <v>45028</v>
      </c>
      <c r="I434" s="137">
        <v>62.98</v>
      </c>
      <c r="J434" s="154">
        <f t="shared" si="50"/>
        <v>-6.9378744875434606E-3</v>
      </c>
      <c r="K434" s="155">
        <f t="shared" si="51"/>
        <v>-6.962053437322778E-3</v>
      </c>
      <c r="L434" s="145"/>
      <c r="M434" s="167">
        <v>2.8849999999999997E-2</v>
      </c>
      <c r="N434" s="161"/>
      <c r="O434" s="167">
        <v>4.2110000000000002E-2</v>
      </c>
      <c r="P434" s="161"/>
      <c r="Q434" s="146"/>
      <c r="R434" s="167">
        <v>7396.94</v>
      </c>
      <c r="S434" s="154">
        <f t="shared" si="52"/>
        <v>9.0118371699032807E-4</v>
      </c>
      <c r="T434" s="155">
        <f t="shared" si="53"/>
        <v>9.0077789473974536E-4</v>
      </c>
      <c r="U434" s="167">
        <v>27629.34</v>
      </c>
      <c r="V434" s="154">
        <f t="shared" si="54"/>
        <v>3.7721371920085289E-3</v>
      </c>
      <c r="W434" s="155">
        <f t="shared" si="55"/>
        <v>3.7650405233174691E-3</v>
      </c>
    </row>
    <row r="435" spans="2:23">
      <c r="B435" s="153">
        <v>45027</v>
      </c>
      <c r="C435" s="137">
        <v>557.70000000000005</v>
      </c>
      <c r="D435" s="154">
        <f t="shared" si="48"/>
        <v>1.2567324955117254E-3</v>
      </c>
      <c r="E435" s="155">
        <f t="shared" si="49"/>
        <v>1.2559434682240572E-3</v>
      </c>
      <c r="F435" s="145"/>
      <c r="G435" s="145"/>
      <c r="H435" s="153">
        <v>45027</v>
      </c>
      <c r="I435" s="137">
        <v>63.42</v>
      </c>
      <c r="J435" s="154">
        <f t="shared" si="50"/>
        <v>2.5292443882389826E-3</v>
      </c>
      <c r="K435" s="155">
        <f t="shared" si="51"/>
        <v>2.5260512326984539E-3</v>
      </c>
      <c r="L435" s="145"/>
      <c r="M435" s="167">
        <v>2.8250000000000001E-2</v>
      </c>
      <c r="N435" s="161"/>
      <c r="O435" s="167">
        <v>4.1619999999999997E-2</v>
      </c>
      <c r="P435" s="161"/>
      <c r="Q435" s="146"/>
      <c r="R435" s="167">
        <v>7390.28</v>
      </c>
      <c r="S435" s="154">
        <f t="shared" si="52"/>
        <v>8.9463804225400345E-3</v>
      </c>
      <c r="T435" s="155">
        <f t="shared" si="53"/>
        <v>8.9065986537141036E-3</v>
      </c>
      <c r="U435" s="167">
        <v>27525.51</v>
      </c>
      <c r="V435" s="154">
        <f t="shared" si="54"/>
        <v>1.1451885179096122E-2</v>
      </c>
      <c r="W435" s="155">
        <f t="shared" si="55"/>
        <v>1.1386808702975957E-2</v>
      </c>
    </row>
    <row r="436" spans="2:23">
      <c r="B436" s="153">
        <v>45022</v>
      </c>
      <c r="C436" s="137">
        <v>557</v>
      </c>
      <c r="D436" s="154">
        <f t="shared" si="48"/>
        <v>-1.1885754834131679E-2</v>
      </c>
      <c r="E436" s="155">
        <f t="shared" si="49"/>
        <v>-1.195695516024535E-2</v>
      </c>
      <c r="F436" s="145"/>
      <c r="G436" s="145"/>
      <c r="H436" s="153">
        <v>45022</v>
      </c>
      <c r="I436" s="137">
        <v>63.26</v>
      </c>
      <c r="J436" s="154">
        <f t="shared" si="50"/>
        <v>-1.5255292652552876E-2</v>
      </c>
      <c r="K436" s="155">
        <f t="shared" si="51"/>
        <v>-1.5372851761003401E-2</v>
      </c>
      <c r="L436" s="145"/>
      <c r="M436" s="167">
        <v>2.7099999999999999E-2</v>
      </c>
      <c r="N436" s="161"/>
      <c r="O436" s="167">
        <v>4.0239999999999998E-2</v>
      </c>
      <c r="P436" s="161"/>
      <c r="Q436" s="146"/>
      <c r="R436" s="167">
        <v>7324.75</v>
      </c>
      <c r="S436" s="154">
        <f t="shared" si="52"/>
        <v>1.1549553736178719E-3</v>
      </c>
      <c r="T436" s="155">
        <f t="shared" si="53"/>
        <v>1.1542889257560157E-3</v>
      </c>
      <c r="U436" s="167">
        <v>27213.86</v>
      </c>
      <c r="V436" s="154">
        <f t="shared" si="54"/>
        <v>1.2895558519082195E-2</v>
      </c>
      <c r="W436" s="155">
        <f t="shared" si="55"/>
        <v>1.2813118785492905E-2</v>
      </c>
    </row>
    <row r="437" spans="2:23">
      <c r="B437" s="153">
        <v>45021</v>
      </c>
      <c r="C437" s="137">
        <v>563.70000000000005</v>
      </c>
      <c r="D437" s="154">
        <f t="shared" si="48"/>
        <v>-3.3104631217838687E-2</v>
      </c>
      <c r="E437" s="155">
        <f t="shared" si="49"/>
        <v>-3.3664991262962976E-2</v>
      </c>
      <c r="F437" s="145"/>
      <c r="G437" s="145"/>
      <c r="H437" s="153">
        <v>45021</v>
      </c>
      <c r="I437" s="137">
        <v>64.239999999999995</v>
      </c>
      <c r="J437" s="154">
        <f t="shared" si="50"/>
        <v>1.0062893081761004E-2</v>
      </c>
      <c r="K437" s="155">
        <f t="shared" si="51"/>
        <v>1.001259929242977E-2</v>
      </c>
      <c r="L437" s="145"/>
      <c r="M437" s="167">
        <v>2.6880000000000001E-2</v>
      </c>
      <c r="N437" s="161"/>
      <c r="O437" s="167">
        <v>4.0209999999999996E-2</v>
      </c>
      <c r="P437" s="161"/>
      <c r="Q437" s="146"/>
      <c r="R437" s="167">
        <v>7316.3</v>
      </c>
      <c r="S437" s="154">
        <f t="shared" si="52"/>
        <v>-3.901995381867307E-3</v>
      </c>
      <c r="T437" s="155">
        <f t="shared" si="53"/>
        <v>-3.9096280273486338E-3</v>
      </c>
      <c r="U437" s="167">
        <v>26867.39</v>
      </c>
      <c r="V437" s="154">
        <f t="shared" si="54"/>
        <v>-5.8893917686898556E-3</v>
      </c>
      <c r="W437" s="155">
        <f t="shared" si="55"/>
        <v>-5.9068026296353188E-3</v>
      </c>
    </row>
    <row r="438" spans="2:23">
      <c r="B438" s="153">
        <v>45020</v>
      </c>
      <c r="C438" s="137">
        <v>583</v>
      </c>
      <c r="D438" s="154">
        <f t="shared" si="48"/>
        <v>-2.1647927504614861E-2</v>
      </c>
      <c r="E438" s="155">
        <f t="shared" si="49"/>
        <v>-2.1885681402440831E-2</v>
      </c>
      <c r="F438" s="145"/>
      <c r="G438" s="145"/>
      <c r="H438" s="153">
        <v>45020</v>
      </c>
      <c r="I438" s="137">
        <v>63.6</v>
      </c>
      <c r="J438" s="154">
        <f t="shared" si="50"/>
        <v>-1.5698587127158659E-3</v>
      </c>
      <c r="K438" s="155">
        <f t="shared" si="51"/>
        <v>-1.5710922320412123E-3</v>
      </c>
      <c r="L438" s="145"/>
      <c r="M438" s="167">
        <v>2.7719999999999998E-2</v>
      </c>
      <c r="N438" s="161"/>
      <c r="O438" s="167">
        <v>4.1270000000000001E-2</v>
      </c>
      <c r="P438" s="161"/>
      <c r="Q438" s="146"/>
      <c r="R438" s="167">
        <v>7344.96</v>
      </c>
      <c r="S438" s="154">
        <f t="shared" si="52"/>
        <v>-1.3612924655181935E-4</v>
      </c>
      <c r="T438" s="155">
        <f t="shared" si="53"/>
        <v>-1.3613851297866674E-4</v>
      </c>
      <c r="U438" s="167">
        <v>27026.560000000001</v>
      </c>
      <c r="V438" s="154">
        <f t="shared" si="54"/>
        <v>-5.6222789564289721E-3</v>
      </c>
      <c r="W438" s="155">
        <f t="shared" si="55"/>
        <v>-5.6381434578061107E-3</v>
      </c>
    </row>
    <row r="439" spans="2:23">
      <c r="B439" s="153">
        <v>45019</v>
      </c>
      <c r="C439" s="137">
        <v>595.9</v>
      </c>
      <c r="D439" s="154">
        <f t="shared" si="48"/>
        <v>-1.1446582614465739E-2</v>
      </c>
      <c r="E439" s="155">
        <f t="shared" si="49"/>
        <v>-1.1512598999407089E-2</v>
      </c>
      <c r="F439" s="145"/>
      <c r="G439" s="145"/>
      <c r="H439" s="153">
        <v>45019</v>
      </c>
      <c r="I439" s="137">
        <v>63.7</v>
      </c>
      <c r="J439" s="154">
        <f t="shared" si="50"/>
        <v>2.5180988353794564E-3</v>
      </c>
      <c r="K439" s="155">
        <f t="shared" si="51"/>
        <v>2.5149337367477379E-3</v>
      </c>
      <c r="L439" s="145"/>
      <c r="M439" s="167">
        <v>2.751E-2</v>
      </c>
      <c r="N439" s="161"/>
      <c r="O439" s="167">
        <v>4.0919999999999998E-2</v>
      </c>
      <c r="P439" s="161"/>
      <c r="Q439" s="146"/>
      <c r="R439" s="167">
        <v>7345.96</v>
      </c>
      <c r="S439" s="154">
        <f t="shared" si="52"/>
        <v>3.2188943773820977E-3</v>
      </c>
      <c r="T439" s="155">
        <f t="shared" si="53"/>
        <v>3.2137248273953509E-3</v>
      </c>
      <c r="U439" s="167">
        <v>27179.37</v>
      </c>
      <c r="V439" s="154">
        <f t="shared" si="54"/>
        <v>2.4127801371618407E-3</v>
      </c>
      <c r="W439" s="155">
        <f t="shared" si="55"/>
        <v>2.4098740567168138E-3</v>
      </c>
    </row>
    <row r="440" spans="2:23">
      <c r="B440" s="153">
        <v>45016</v>
      </c>
      <c r="C440" s="137">
        <v>602.79999999999995</v>
      </c>
      <c r="D440" s="154">
        <f t="shared" si="48"/>
        <v>1.1070110701106861E-2</v>
      </c>
      <c r="E440" s="155">
        <f t="shared" si="49"/>
        <v>1.1009285508369175E-2</v>
      </c>
      <c r="F440" s="145"/>
      <c r="G440" s="145"/>
      <c r="H440" s="153">
        <v>45016</v>
      </c>
      <c r="I440" s="137">
        <v>63.54</v>
      </c>
      <c r="J440" s="154">
        <f t="shared" si="50"/>
        <v>1.7942966997757104E-2</v>
      </c>
      <c r="K440" s="155">
        <f t="shared" si="51"/>
        <v>1.7783891998736697E-2</v>
      </c>
      <c r="L440" s="145"/>
      <c r="M440" s="167">
        <v>2.7959999999999999E-2</v>
      </c>
      <c r="N440" s="161"/>
      <c r="O440" s="167">
        <v>4.1230000000000003E-2</v>
      </c>
      <c r="P440" s="161"/>
      <c r="Q440" s="146"/>
      <c r="R440" s="167">
        <v>7322.39</v>
      </c>
      <c r="S440" s="154">
        <f t="shared" si="52"/>
        <v>8.125704734854633E-3</v>
      </c>
      <c r="T440" s="155">
        <f t="shared" si="53"/>
        <v>8.0928689521244102E-3</v>
      </c>
      <c r="U440" s="167">
        <v>27113.95</v>
      </c>
      <c r="V440" s="154">
        <f t="shared" si="54"/>
        <v>3.4384316813860227E-3</v>
      </c>
      <c r="W440" s="155">
        <f t="shared" si="55"/>
        <v>3.4325337909676405E-3</v>
      </c>
    </row>
    <row r="441" spans="2:23">
      <c r="B441" s="153">
        <v>45015</v>
      </c>
      <c r="C441" s="137">
        <v>596.20000000000005</v>
      </c>
      <c r="D441" s="154">
        <f t="shared" si="48"/>
        <v>2.2466129308866378E-2</v>
      </c>
      <c r="E441" s="155">
        <f t="shared" si="49"/>
        <v>2.2217483015860733E-2</v>
      </c>
      <c r="F441" s="145"/>
      <c r="G441" s="145"/>
      <c r="H441" s="153">
        <v>45015</v>
      </c>
      <c r="I441" s="137">
        <v>62.42</v>
      </c>
      <c r="J441" s="154">
        <f t="shared" si="50"/>
        <v>-3.2030749519529333E-4</v>
      </c>
      <c r="K441" s="155">
        <f t="shared" si="51"/>
        <v>-3.2035880459784915E-4</v>
      </c>
      <c r="L441" s="145"/>
      <c r="M441" s="167">
        <v>2.8900000000000002E-2</v>
      </c>
      <c r="N441" s="161"/>
      <c r="O441" s="167">
        <v>4.2220000000000008E-2</v>
      </c>
      <c r="P441" s="161"/>
      <c r="Q441" s="146"/>
      <c r="R441" s="167">
        <v>7263.37</v>
      </c>
      <c r="S441" s="154">
        <f t="shared" si="52"/>
        <v>1.0627536701734774E-2</v>
      </c>
      <c r="T441" s="155">
        <f t="shared" si="53"/>
        <v>1.0571461378722108E-2</v>
      </c>
      <c r="U441" s="167">
        <v>27021.040000000001</v>
      </c>
      <c r="V441" s="154">
        <f t="shared" si="54"/>
        <v>1.0547510921309344E-2</v>
      </c>
      <c r="W441" s="155">
        <f t="shared" si="55"/>
        <v>1.0492273996549189E-2</v>
      </c>
    </row>
    <row r="442" spans="2:23">
      <c r="B442" s="153">
        <v>45014</v>
      </c>
      <c r="C442" s="137">
        <v>583.1</v>
      </c>
      <c r="D442" s="154">
        <f t="shared" si="48"/>
        <v>1.4263350147851961E-2</v>
      </c>
      <c r="E442" s="155">
        <f t="shared" si="49"/>
        <v>1.4162585598865242E-2</v>
      </c>
      <c r="F442" s="145"/>
      <c r="G442" s="145"/>
      <c r="H442" s="153">
        <v>45014</v>
      </c>
      <c r="I442" s="137">
        <v>62.44</v>
      </c>
      <c r="J442" s="154">
        <f t="shared" si="50"/>
        <v>3.1043593130779312E-2</v>
      </c>
      <c r="K442" s="155">
        <f t="shared" si="51"/>
        <v>3.0571486518037899E-2</v>
      </c>
      <c r="L442" s="145"/>
      <c r="M442" s="167">
        <v>2.819E-2</v>
      </c>
      <c r="N442" s="161"/>
      <c r="O442" s="167">
        <v>4.138E-2</v>
      </c>
      <c r="P442" s="161"/>
      <c r="Q442" s="146"/>
      <c r="R442" s="167">
        <v>7186.99</v>
      </c>
      <c r="S442" s="154">
        <f t="shared" si="52"/>
        <v>1.3917221803694479E-2</v>
      </c>
      <c r="T442" s="155">
        <f t="shared" si="53"/>
        <v>1.3821266534572338E-2</v>
      </c>
      <c r="U442" s="167">
        <v>26739.01</v>
      </c>
      <c r="V442" s="154">
        <f t="shared" si="54"/>
        <v>1.5554819582323409E-2</v>
      </c>
      <c r="W442" s="155">
        <f t="shared" si="55"/>
        <v>1.543508342945748E-2</v>
      </c>
    </row>
    <row r="443" spans="2:23">
      <c r="B443" s="153">
        <v>45013</v>
      </c>
      <c r="C443" s="137">
        <v>574.9</v>
      </c>
      <c r="D443" s="154">
        <f t="shared" si="48"/>
        <v>6.9625761531755259E-4</v>
      </c>
      <c r="E443" s="155">
        <f t="shared" si="49"/>
        <v>6.9601534043474097E-4</v>
      </c>
      <c r="F443" s="145"/>
      <c r="G443" s="145"/>
      <c r="H443" s="153">
        <v>45013</v>
      </c>
      <c r="I443" s="137">
        <v>60.56</v>
      </c>
      <c r="J443" s="154">
        <f t="shared" si="50"/>
        <v>-2.3064250411861664E-3</v>
      </c>
      <c r="K443" s="155">
        <f t="shared" si="51"/>
        <v>-2.3090889362592467E-3</v>
      </c>
      <c r="L443" s="145"/>
      <c r="M443" s="167">
        <v>2.811E-2</v>
      </c>
      <c r="N443" s="161"/>
      <c r="O443" s="167">
        <v>4.1340000000000002E-2</v>
      </c>
      <c r="P443" s="161"/>
      <c r="Q443" s="146"/>
      <c r="R443" s="167">
        <v>7088.34</v>
      </c>
      <c r="S443" s="154">
        <f t="shared" si="52"/>
        <v>1.4226640125341028E-3</v>
      </c>
      <c r="T443" s="155">
        <f t="shared" si="53"/>
        <v>1.4216529848760028E-3</v>
      </c>
      <c r="U443" s="167">
        <v>26329.46</v>
      </c>
      <c r="V443" s="154">
        <f t="shared" si="54"/>
        <v>4.6854483992053719E-3</v>
      </c>
      <c r="W443" s="155">
        <f t="shared" si="55"/>
        <v>4.6745058530322037E-3</v>
      </c>
    </row>
    <row r="444" spans="2:23">
      <c r="B444" s="153">
        <v>45012</v>
      </c>
      <c r="C444" s="137">
        <v>574.5</v>
      </c>
      <c r="D444" s="154">
        <f t="shared" si="48"/>
        <v>-8.6956521739134374E-4</v>
      </c>
      <c r="E444" s="155">
        <f t="shared" si="49"/>
        <v>-8.6994350854010746E-4</v>
      </c>
      <c r="F444" s="145"/>
      <c r="G444" s="145"/>
      <c r="H444" s="153">
        <v>45012</v>
      </c>
      <c r="I444" s="137">
        <v>60.7</v>
      </c>
      <c r="J444" s="154">
        <f t="shared" si="50"/>
        <v>9.8944591029037632E-4</v>
      </c>
      <c r="K444" s="155">
        <f t="shared" si="51"/>
        <v>9.8895673133649943E-4</v>
      </c>
      <c r="L444" s="145"/>
      <c r="M444" s="167">
        <v>2.7480000000000001E-2</v>
      </c>
      <c r="N444" s="161"/>
      <c r="O444" s="167">
        <v>4.0640000000000003E-2</v>
      </c>
      <c r="P444" s="161"/>
      <c r="Q444" s="146"/>
      <c r="R444" s="167">
        <v>7078.27</v>
      </c>
      <c r="S444" s="154">
        <f t="shared" si="52"/>
        <v>9.0048609428232673E-3</v>
      </c>
      <c r="T444" s="155">
        <f t="shared" si="53"/>
        <v>8.9645589444295893E-3</v>
      </c>
      <c r="U444" s="167">
        <v>26206.67</v>
      </c>
      <c r="V444" s="154">
        <f t="shared" si="54"/>
        <v>1.2146138332114198E-2</v>
      </c>
      <c r="W444" s="155">
        <f t="shared" si="55"/>
        <v>1.2072965906324078E-2</v>
      </c>
    </row>
    <row r="445" spans="2:23">
      <c r="B445" s="153">
        <v>45009</v>
      </c>
      <c r="C445" s="137">
        <v>575</v>
      </c>
      <c r="D445" s="154">
        <f t="shared" si="48"/>
        <v>-4.8459674627898686E-3</v>
      </c>
      <c r="E445" s="155">
        <f t="shared" si="49"/>
        <v>-4.8577472347844089E-3</v>
      </c>
      <c r="F445" s="145"/>
      <c r="G445" s="145"/>
      <c r="H445" s="153">
        <v>45009</v>
      </c>
      <c r="I445" s="137">
        <v>60.64</v>
      </c>
      <c r="J445" s="154">
        <f t="shared" si="50"/>
        <v>-1.5903927296332276E-2</v>
      </c>
      <c r="K445" s="155">
        <f t="shared" si="51"/>
        <v>-1.6031751834405562E-2</v>
      </c>
      <c r="L445" s="145"/>
      <c r="M445" s="167">
        <v>2.6600000000000002E-2</v>
      </c>
      <c r="N445" s="161"/>
      <c r="O445" s="167">
        <v>4.0129999999999999E-2</v>
      </c>
      <c r="P445" s="161"/>
      <c r="Q445" s="146"/>
      <c r="R445" s="167">
        <v>7015.1</v>
      </c>
      <c r="S445" s="154">
        <f t="shared" si="52"/>
        <v>-1.7389781839829088E-2</v>
      </c>
      <c r="T445" s="155">
        <f t="shared" si="53"/>
        <v>-1.7542760197068706E-2</v>
      </c>
      <c r="U445" s="167">
        <v>25892.18</v>
      </c>
      <c r="V445" s="154">
        <f t="shared" si="54"/>
        <v>-2.2280240206538626E-2</v>
      </c>
      <c r="W445" s="155">
        <f t="shared" si="55"/>
        <v>-2.2532194187411845E-2</v>
      </c>
    </row>
    <row r="446" spans="2:23">
      <c r="B446" s="153">
        <v>45008</v>
      </c>
      <c r="C446" s="137">
        <v>577.79999999999995</v>
      </c>
      <c r="D446" s="154">
        <f t="shared" si="48"/>
        <v>1.1554621848739233E-2</v>
      </c>
      <c r="E446" s="155">
        <f t="shared" si="49"/>
        <v>1.1488377006759982E-2</v>
      </c>
      <c r="F446" s="145"/>
      <c r="G446" s="145"/>
      <c r="H446" s="153">
        <v>45008</v>
      </c>
      <c r="I446" s="137">
        <v>61.62</v>
      </c>
      <c r="J446" s="154">
        <f t="shared" si="50"/>
        <v>3.2562683165091588E-3</v>
      </c>
      <c r="K446" s="155">
        <f t="shared" si="51"/>
        <v>3.2509781558454328E-3</v>
      </c>
      <c r="L446" s="145"/>
      <c r="M446" s="167">
        <v>2.7179999999999999E-2</v>
      </c>
      <c r="N446" s="161"/>
      <c r="O446" s="167">
        <v>4.0490000000000005E-2</v>
      </c>
      <c r="P446" s="161"/>
      <c r="Q446" s="146"/>
      <c r="R446" s="167">
        <v>7139.25</v>
      </c>
      <c r="S446" s="154">
        <f t="shared" si="52"/>
        <v>1.1400733685591469E-3</v>
      </c>
      <c r="T446" s="155">
        <f t="shared" si="53"/>
        <v>1.1394239784376899E-3</v>
      </c>
      <c r="U446" s="167">
        <v>26482.21</v>
      </c>
      <c r="V446" s="154">
        <f t="shared" si="54"/>
        <v>-1.5503332349294796E-3</v>
      </c>
      <c r="W446" s="155">
        <f t="shared" si="55"/>
        <v>-1.5515362450376153E-3</v>
      </c>
    </row>
    <row r="447" spans="2:23">
      <c r="B447" s="153">
        <v>45007</v>
      </c>
      <c r="C447" s="137">
        <v>571.20000000000005</v>
      </c>
      <c r="D447" s="154">
        <f t="shared" si="48"/>
        <v>3.8664323374342224E-3</v>
      </c>
      <c r="E447" s="155">
        <f t="shared" si="49"/>
        <v>3.8589768990438364E-3</v>
      </c>
      <c r="F447" s="145"/>
      <c r="G447" s="145"/>
      <c r="H447" s="153">
        <v>45007</v>
      </c>
      <c r="I447" s="137">
        <v>61.42</v>
      </c>
      <c r="J447" s="154">
        <f t="shared" si="50"/>
        <v>7.8765999343617388E-3</v>
      </c>
      <c r="K447" s="155">
        <f t="shared" si="51"/>
        <v>7.8457414551133947E-3</v>
      </c>
      <c r="L447" s="145"/>
      <c r="M447" s="167">
        <v>2.8510000000000001E-2</v>
      </c>
      <c r="N447" s="161"/>
      <c r="O447" s="167">
        <v>4.1059999999999999E-2</v>
      </c>
      <c r="P447" s="161"/>
      <c r="Q447" s="146"/>
      <c r="R447" s="167">
        <v>7131.12</v>
      </c>
      <c r="S447" s="154">
        <f t="shared" si="52"/>
        <v>2.5601336161993338E-3</v>
      </c>
      <c r="T447" s="155">
        <f t="shared" si="53"/>
        <v>2.5568620566962718E-3</v>
      </c>
      <c r="U447" s="167">
        <v>26523.33</v>
      </c>
      <c r="V447" s="154">
        <f t="shared" si="54"/>
        <v>-1.1674178938049229E-3</v>
      </c>
      <c r="W447" s="155">
        <f t="shared" si="55"/>
        <v>-1.1680998568832446E-3</v>
      </c>
    </row>
    <row r="448" spans="2:23">
      <c r="B448" s="153">
        <v>45006</v>
      </c>
      <c r="C448" s="137">
        <v>569</v>
      </c>
      <c r="D448" s="154">
        <f t="shared" si="48"/>
        <v>1.7161244190203817E-2</v>
      </c>
      <c r="E448" s="155">
        <f t="shared" si="49"/>
        <v>1.7015653358471598E-2</v>
      </c>
      <c r="F448" s="145"/>
      <c r="G448" s="145"/>
      <c r="H448" s="153">
        <v>45006</v>
      </c>
      <c r="I448" s="137">
        <v>60.94</v>
      </c>
      <c r="J448" s="154">
        <f t="shared" si="50"/>
        <v>2.1454911163258483E-2</v>
      </c>
      <c r="K448" s="155">
        <f t="shared" si="51"/>
        <v>2.1227994470960545E-2</v>
      </c>
      <c r="L448" s="145"/>
      <c r="M448" s="167">
        <v>2.809E-2</v>
      </c>
      <c r="N448" s="161"/>
      <c r="O448" s="167">
        <v>4.1059999999999999E-2</v>
      </c>
      <c r="P448" s="161"/>
      <c r="Q448" s="146"/>
      <c r="R448" s="167">
        <v>7112.91</v>
      </c>
      <c r="S448" s="154">
        <f t="shared" si="52"/>
        <v>1.4226152622077937E-2</v>
      </c>
      <c r="T448" s="155">
        <f t="shared" si="53"/>
        <v>1.4125910500741835E-2</v>
      </c>
      <c r="U448" s="167">
        <v>26554.33</v>
      </c>
      <c r="V448" s="154">
        <f t="shared" si="54"/>
        <v>2.5280728598969127E-2</v>
      </c>
      <c r="W448" s="155">
        <f t="shared" si="55"/>
        <v>2.4966456651633582E-2</v>
      </c>
    </row>
    <row r="449" spans="2:23">
      <c r="B449" s="153">
        <v>45005</v>
      </c>
      <c r="C449" s="137">
        <v>559.4</v>
      </c>
      <c r="D449" s="154">
        <f t="shared" si="48"/>
        <v>2.2295321637426868E-2</v>
      </c>
      <c r="E449" s="155">
        <f t="shared" si="49"/>
        <v>2.2050414459518615E-2</v>
      </c>
      <c r="F449" s="145"/>
      <c r="G449" s="145"/>
      <c r="H449" s="153">
        <v>45005</v>
      </c>
      <c r="I449" s="137">
        <v>59.66</v>
      </c>
      <c r="J449" s="154">
        <f t="shared" si="50"/>
        <v>1.3427324605572721E-3</v>
      </c>
      <c r="K449" s="155">
        <f t="shared" si="51"/>
        <v>1.341831801466272E-3</v>
      </c>
      <c r="L449" s="145"/>
      <c r="M449" s="167">
        <v>2.6619999999999998E-2</v>
      </c>
      <c r="N449" s="161"/>
      <c r="O449" s="167">
        <v>3.9870000000000003E-2</v>
      </c>
      <c r="P449" s="161"/>
      <c r="Q449" s="146"/>
      <c r="R449" s="167">
        <v>7013.14</v>
      </c>
      <c r="S449" s="154">
        <f t="shared" si="52"/>
        <v>1.2669304300112705E-2</v>
      </c>
      <c r="T449" s="155">
        <f t="shared" si="53"/>
        <v>1.2589720143401968E-2</v>
      </c>
      <c r="U449" s="167">
        <v>25899.57</v>
      </c>
      <c r="V449" s="154">
        <f t="shared" si="54"/>
        <v>1.5886931084067468E-2</v>
      </c>
      <c r="W449" s="155">
        <f t="shared" si="55"/>
        <v>1.5762054660204271E-2</v>
      </c>
    </row>
    <row r="450" spans="2:23">
      <c r="B450" s="153">
        <v>45002</v>
      </c>
      <c r="C450" s="137">
        <v>547.20000000000005</v>
      </c>
      <c r="D450" s="154">
        <f t="shared" si="48"/>
        <v>-1.5118790496760237E-2</v>
      </c>
      <c r="E450" s="155">
        <f t="shared" si="49"/>
        <v>-1.5234244571847973E-2</v>
      </c>
      <c r="F450" s="145"/>
      <c r="G450" s="145"/>
      <c r="H450" s="153">
        <v>45002</v>
      </c>
      <c r="I450" s="137">
        <v>59.58</v>
      </c>
      <c r="J450" s="154">
        <f t="shared" si="50"/>
        <v>-2.487725040916533E-2</v>
      </c>
      <c r="K450" s="155">
        <f t="shared" si="51"/>
        <v>-2.5191918892413442E-2</v>
      </c>
      <c r="L450" s="145"/>
      <c r="M450" s="167">
        <v>2.674E-2</v>
      </c>
      <c r="N450" s="161"/>
      <c r="O450" s="167">
        <v>4.0549999999999996E-2</v>
      </c>
      <c r="P450" s="161"/>
      <c r="Q450" s="146"/>
      <c r="R450" s="167">
        <v>6925.4</v>
      </c>
      <c r="S450" s="154">
        <f t="shared" si="52"/>
        <v>-1.4278963579533621E-2</v>
      </c>
      <c r="T450" s="155">
        <f t="shared" si="53"/>
        <v>-1.4381888933048644E-2</v>
      </c>
      <c r="U450" s="167">
        <v>25494.54</v>
      </c>
      <c r="V450" s="154">
        <f t="shared" si="54"/>
        <v>-1.6367295349005828E-2</v>
      </c>
      <c r="W450" s="155">
        <f t="shared" si="55"/>
        <v>-1.6502719242689815E-2</v>
      </c>
    </row>
    <row r="451" spans="2:23">
      <c r="B451" s="153">
        <v>45001</v>
      </c>
      <c r="C451" s="137">
        <v>555.6</v>
      </c>
      <c r="D451" s="154">
        <f t="shared" si="48"/>
        <v>3.2713754646840121E-2</v>
      </c>
      <c r="E451" s="155">
        <f t="shared" si="49"/>
        <v>3.2190050718404258E-2</v>
      </c>
      <c r="F451" s="145"/>
      <c r="G451" s="145"/>
      <c r="H451" s="153">
        <v>45001</v>
      </c>
      <c r="I451" s="137">
        <v>61.1</v>
      </c>
      <c r="J451" s="154">
        <f t="shared" si="50"/>
        <v>4.3018094912939731E-2</v>
      </c>
      <c r="K451" s="155">
        <f t="shared" si="51"/>
        <v>4.2118524777962373E-2</v>
      </c>
      <c r="L451" s="145"/>
      <c r="M451" s="167">
        <v>2.8060000000000002E-2</v>
      </c>
      <c r="N451" s="161"/>
      <c r="O451" s="167">
        <v>4.156E-2</v>
      </c>
      <c r="P451" s="161"/>
      <c r="Q451" s="146"/>
      <c r="R451" s="167">
        <v>7025.72</v>
      </c>
      <c r="S451" s="154">
        <f t="shared" si="52"/>
        <v>2.0333415145279199E-2</v>
      </c>
      <c r="T451" s="155">
        <f t="shared" si="53"/>
        <v>2.012945147674948E-2</v>
      </c>
      <c r="U451" s="167">
        <v>25918.76</v>
      </c>
      <c r="V451" s="154">
        <f t="shared" si="54"/>
        <v>1.3804357689792157E-2</v>
      </c>
      <c r="W451" s="155">
        <f t="shared" si="55"/>
        <v>1.3709945419128995E-2</v>
      </c>
    </row>
    <row r="452" spans="2:23">
      <c r="B452" s="153">
        <v>45000</v>
      </c>
      <c r="C452" s="137">
        <v>538</v>
      </c>
      <c r="D452" s="154">
        <f t="shared" si="48"/>
        <v>-5.315029919042602E-2</v>
      </c>
      <c r="E452" s="155">
        <f t="shared" si="49"/>
        <v>-5.4614909258303264E-2</v>
      </c>
      <c r="F452" s="145"/>
      <c r="G452" s="145"/>
      <c r="H452" s="153">
        <v>45000</v>
      </c>
      <c r="I452" s="137">
        <v>58.58</v>
      </c>
      <c r="J452" s="154">
        <f t="shared" si="50"/>
        <v>-3.1415343915343841E-2</v>
      </c>
      <c r="K452" s="155">
        <f t="shared" si="51"/>
        <v>-3.1919390471690061E-2</v>
      </c>
      <c r="L452" s="145"/>
      <c r="M452" s="167">
        <v>2.6859999999999998E-2</v>
      </c>
      <c r="N452" s="161"/>
      <c r="O452" s="167">
        <v>4.0930000000000001E-2</v>
      </c>
      <c r="P452" s="161"/>
      <c r="Q452" s="146"/>
      <c r="R452" s="167">
        <v>6885.71</v>
      </c>
      <c r="S452" s="154">
        <f t="shared" si="52"/>
        <v>-3.5826855999451013E-2</v>
      </c>
      <c r="T452" s="155">
        <f t="shared" si="53"/>
        <v>-3.6484390540453292E-2</v>
      </c>
      <c r="U452" s="167">
        <v>25565.84</v>
      </c>
      <c r="V452" s="154">
        <f t="shared" si="54"/>
        <v>-4.6085628212102714E-2</v>
      </c>
      <c r="W452" s="155">
        <f t="shared" si="55"/>
        <v>-4.7181368598001393E-2</v>
      </c>
    </row>
    <row r="453" spans="2:23">
      <c r="B453" s="153">
        <v>44999</v>
      </c>
      <c r="C453" s="137">
        <v>568.20000000000005</v>
      </c>
      <c r="D453" s="154">
        <f t="shared" si="48"/>
        <v>2.934782608695663E-2</v>
      </c>
      <c r="E453" s="155">
        <f t="shared" si="49"/>
        <v>2.8925423142992356E-2</v>
      </c>
      <c r="F453" s="145"/>
      <c r="G453" s="145"/>
      <c r="H453" s="153">
        <v>44999</v>
      </c>
      <c r="I453" s="137">
        <v>60.48</v>
      </c>
      <c r="J453" s="154">
        <f t="shared" si="50"/>
        <v>3.9532485390168404E-2</v>
      </c>
      <c r="K453" s="155">
        <f t="shared" si="51"/>
        <v>3.8771078804221946E-2</v>
      </c>
      <c r="L453" s="145"/>
      <c r="M453" s="167">
        <v>2.9649999999999999E-2</v>
      </c>
      <c r="N453" s="161"/>
      <c r="O453" s="167">
        <v>4.3060000000000001E-2</v>
      </c>
      <c r="P453" s="161"/>
      <c r="Q453" s="146"/>
      <c r="R453" s="167">
        <v>7141.57</v>
      </c>
      <c r="S453" s="154">
        <f t="shared" si="52"/>
        <v>1.8550952007416299E-2</v>
      </c>
      <c r="T453" s="155">
        <f t="shared" si="53"/>
        <v>1.8380981950293484E-2</v>
      </c>
      <c r="U453" s="167">
        <v>26800.98</v>
      </c>
      <c r="V453" s="154">
        <f t="shared" si="54"/>
        <v>2.3581226984586534E-2</v>
      </c>
      <c r="W453" s="155">
        <f t="shared" si="55"/>
        <v>2.3307484948313147E-2</v>
      </c>
    </row>
    <row r="454" spans="2:23">
      <c r="B454" s="153">
        <v>44998</v>
      </c>
      <c r="C454" s="137">
        <v>552</v>
      </c>
      <c r="D454" s="154">
        <f t="shared" si="48"/>
        <v>-3.4120734908136496E-2</v>
      </c>
      <c r="E454" s="155">
        <f t="shared" si="49"/>
        <v>-3.4716436957770047E-2</v>
      </c>
      <c r="F454" s="145"/>
      <c r="G454" s="145"/>
      <c r="H454" s="153">
        <v>44998</v>
      </c>
      <c r="I454" s="137">
        <v>58.18</v>
      </c>
      <c r="J454" s="154">
        <f t="shared" si="50"/>
        <v>-3.4837425348374307E-2</v>
      </c>
      <c r="K454" s="155">
        <f t="shared" si="51"/>
        <v>-3.545872069123919E-2</v>
      </c>
      <c r="L454" s="145"/>
      <c r="M454" s="167">
        <v>2.8300000000000002E-2</v>
      </c>
      <c r="N454" s="161"/>
      <c r="O454" s="167">
        <v>4.2039999999999994E-2</v>
      </c>
      <c r="P454" s="161"/>
      <c r="Q454" s="146"/>
      <c r="R454" s="167">
        <v>7011.5</v>
      </c>
      <c r="S454" s="154">
        <f t="shared" si="52"/>
        <v>-2.8968225940252057E-2</v>
      </c>
      <c r="T454" s="155">
        <f t="shared" si="53"/>
        <v>-2.9396088198651926E-2</v>
      </c>
      <c r="U454" s="167">
        <v>26183.54</v>
      </c>
      <c r="V454" s="154">
        <f t="shared" si="54"/>
        <v>-4.0261770048779399E-2</v>
      </c>
      <c r="W454" s="155">
        <f t="shared" si="55"/>
        <v>-4.109470883756957E-2</v>
      </c>
    </row>
    <row r="455" spans="2:23">
      <c r="B455" s="153">
        <v>44995</v>
      </c>
      <c r="C455" s="137">
        <v>571.5</v>
      </c>
      <c r="D455" s="154">
        <f t="shared" si="48"/>
        <v>-1.5334252239834534E-2</v>
      </c>
      <c r="E455" s="155">
        <f t="shared" si="49"/>
        <v>-1.5453037775167371E-2</v>
      </c>
      <c r="F455" s="145"/>
      <c r="G455" s="145"/>
      <c r="H455" s="153">
        <v>44995</v>
      </c>
      <c r="I455" s="137">
        <v>60.28</v>
      </c>
      <c r="J455" s="154">
        <f t="shared" si="50"/>
        <v>8.3640013382402234E-3</v>
      </c>
      <c r="K455" s="155">
        <f t="shared" si="51"/>
        <v>8.3292169025029183E-3</v>
      </c>
      <c r="L455" s="145"/>
      <c r="M455" s="167">
        <v>3.0139999999999997E-2</v>
      </c>
      <c r="N455" s="161"/>
      <c r="O455" s="167">
        <v>4.3200000000000002E-2</v>
      </c>
      <c r="P455" s="161"/>
      <c r="Q455" s="146"/>
      <c r="R455" s="167">
        <v>7220.67</v>
      </c>
      <c r="S455" s="154">
        <f t="shared" si="52"/>
        <v>-1.3014155508291547E-2</v>
      </c>
      <c r="T455" s="155">
        <f t="shared" si="53"/>
        <v>-1.3099581605191781E-2</v>
      </c>
      <c r="U455" s="167">
        <v>27281.96</v>
      </c>
      <c r="V455" s="154">
        <f t="shared" si="54"/>
        <v>-1.5465961856377386E-2</v>
      </c>
      <c r="W455" s="155">
        <f t="shared" si="55"/>
        <v>-1.5586807459363031E-2</v>
      </c>
    </row>
    <row r="456" spans="2:23">
      <c r="B456" s="153">
        <v>44994</v>
      </c>
      <c r="C456" s="137">
        <v>580.4</v>
      </c>
      <c r="D456" s="154">
        <f t="shared" si="48"/>
        <v>-2.2348289496305629E-3</v>
      </c>
      <c r="E456" s="155">
        <f t="shared" si="49"/>
        <v>-2.2373299066832004E-3</v>
      </c>
      <c r="F456" s="145"/>
      <c r="G456" s="145"/>
      <c r="H456" s="153">
        <v>44994</v>
      </c>
      <c r="I456" s="137">
        <v>59.78</v>
      </c>
      <c r="J456" s="154">
        <f t="shared" si="50"/>
        <v>-1.3531353135313506E-2</v>
      </c>
      <c r="K456" s="155">
        <f t="shared" si="51"/>
        <v>-1.3623736219476943E-2</v>
      </c>
      <c r="L456" s="145"/>
      <c r="M456" s="167">
        <v>3.1370000000000002E-2</v>
      </c>
      <c r="N456" s="161"/>
      <c r="O456" s="167">
        <v>4.3899999999999995E-2</v>
      </c>
      <c r="P456" s="161"/>
      <c r="Q456" s="146"/>
      <c r="R456" s="167">
        <v>7315.88</v>
      </c>
      <c r="S456" s="154">
        <f t="shared" si="52"/>
        <v>-1.2123264106946863E-3</v>
      </c>
      <c r="T456" s="155">
        <f t="shared" si="53"/>
        <v>-1.2130618728312592E-3</v>
      </c>
      <c r="U456" s="167">
        <v>27710.53</v>
      </c>
      <c r="V456" s="154">
        <f t="shared" si="54"/>
        <v>-7.2009693488567228E-3</v>
      </c>
      <c r="W456" s="155">
        <f t="shared" si="55"/>
        <v>-7.2270214710002242E-3</v>
      </c>
    </row>
    <row r="457" spans="2:23">
      <c r="B457" s="153">
        <v>44993</v>
      </c>
      <c r="C457" s="137">
        <v>581.70000000000005</v>
      </c>
      <c r="D457" s="154">
        <f t="shared" si="48"/>
        <v>9.5452967719542592E-3</v>
      </c>
      <c r="E457" s="155">
        <f t="shared" si="49"/>
        <v>9.5000282662877789E-3</v>
      </c>
      <c r="F457" s="145"/>
      <c r="G457" s="145"/>
      <c r="H457" s="153">
        <v>44993</v>
      </c>
      <c r="I457" s="137">
        <v>60.6</v>
      </c>
      <c r="J457" s="154">
        <f t="shared" si="50"/>
        <v>-9.8039215686275272E-3</v>
      </c>
      <c r="K457" s="155">
        <f t="shared" si="51"/>
        <v>-9.8522964430117071E-3</v>
      </c>
      <c r="L457" s="145"/>
      <c r="M457" s="167">
        <v>3.1390000000000001E-2</v>
      </c>
      <c r="N457" s="161"/>
      <c r="O457" s="167">
        <v>4.4199999999999996E-2</v>
      </c>
      <c r="P457" s="161"/>
      <c r="Q457" s="146"/>
      <c r="R457" s="167">
        <v>7324.76</v>
      </c>
      <c r="S457" s="154">
        <f t="shared" si="52"/>
        <v>-1.9770358632398288E-3</v>
      </c>
      <c r="T457" s="155">
        <f t="shared" si="53"/>
        <v>-1.9789927783283607E-3</v>
      </c>
      <c r="U457" s="167">
        <v>27911.52</v>
      </c>
      <c r="V457" s="154">
        <f t="shared" si="54"/>
        <v>5.4013515806203838E-3</v>
      </c>
      <c r="W457" s="155">
        <f t="shared" si="55"/>
        <v>5.3868165967196598E-3</v>
      </c>
    </row>
    <row r="458" spans="2:23">
      <c r="B458" s="153">
        <v>44992</v>
      </c>
      <c r="C458" s="137">
        <v>576.20000000000005</v>
      </c>
      <c r="D458" s="154">
        <f t="shared" si="48"/>
        <v>-5.3512860348695623E-3</v>
      </c>
      <c r="E458" s="155">
        <f t="shared" si="49"/>
        <v>-5.3656554521502317E-3</v>
      </c>
      <c r="F458" s="145"/>
      <c r="G458" s="145"/>
      <c r="H458" s="153">
        <v>44992</v>
      </c>
      <c r="I458" s="137">
        <v>61.2</v>
      </c>
      <c r="J458" s="154">
        <f t="shared" si="50"/>
        <v>1.0568031704095038E-2</v>
      </c>
      <c r="K458" s="155">
        <f t="shared" si="51"/>
        <v>1.0512580389086987E-2</v>
      </c>
      <c r="L458" s="145"/>
      <c r="M458" s="167">
        <v>3.1879999999999999E-2</v>
      </c>
      <c r="N458" s="161"/>
      <c r="O458" s="167">
        <v>4.5370000000000001E-2</v>
      </c>
      <c r="P458" s="161"/>
      <c r="Q458" s="146"/>
      <c r="R458" s="167">
        <v>7339.27</v>
      </c>
      <c r="S458" s="154">
        <f t="shared" si="52"/>
        <v>-4.6031511376998235E-3</v>
      </c>
      <c r="T458" s="155">
        <f t="shared" si="53"/>
        <v>-4.6137782626135358E-3</v>
      </c>
      <c r="U458" s="167">
        <v>27761.57</v>
      </c>
      <c r="V458" s="154">
        <f t="shared" si="54"/>
        <v>-6.7164496844106525E-3</v>
      </c>
      <c r="W458" s="155">
        <f t="shared" si="55"/>
        <v>-6.7391065386590617E-3</v>
      </c>
    </row>
    <row r="459" spans="2:23">
      <c r="B459" s="153">
        <v>44991</v>
      </c>
      <c r="C459" s="137">
        <v>579.29999999999995</v>
      </c>
      <c r="D459" s="154">
        <f t="shared" ref="D459:D522" si="56">C459/C460-1</f>
        <v>3.4536349507852115E-4</v>
      </c>
      <c r="E459" s="155">
        <f t="shared" ref="E459:E522" si="57">LN(1+D459)</f>
        <v>3.453038708342846E-4</v>
      </c>
      <c r="F459" s="145"/>
      <c r="G459" s="145"/>
      <c r="H459" s="153">
        <v>44991</v>
      </c>
      <c r="I459" s="137">
        <v>60.56</v>
      </c>
      <c r="J459" s="154">
        <f t="shared" ref="J459:J522" si="58">I459/I460-1</f>
        <v>-3.6196117143797446E-3</v>
      </c>
      <c r="K459" s="155">
        <f t="shared" ref="K459:K522" si="59">LN(1+J459)</f>
        <v>-3.6261783594536911E-3</v>
      </c>
      <c r="L459" s="145"/>
      <c r="M459" s="167">
        <v>3.2390000000000002E-2</v>
      </c>
      <c r="N459" s="161"/>
      <c r="O459" s="167">
        <v>4.5499999999999999E-2</v>
      </c>
      <c r="P459" s="161"/>
      <c r="Q459" s="146"/>
      <c r="R459" s="167">
        <v>7373.21</v>
      </c>
      <c r="S459" s="154">
        <f t="shared" ref="S459:S522" si="60">R459/R460-1</f>
        <v>3.4144788054630837E-3</v>
      </c>
      <c r="T459" s="155">
        <f t="shared" ref="T459:T522" si="61">LN(1+S459)</f>
        <v>3.4086627082401417E-3</v>
      </c>
      <c r="U459" s="167">
        <v>27949.29</v>
      </c>
      <c r="V459" s="154">
        <f t="shared" ref="V459:V522" si="62">U459/U460-1</f>
        <v>4.463958414494984E-3</v>
      </c>
      <c r="W459" s="155">
        <f t="shared" ref="W459:W522" si="63">LN(1+V459)</f>
        <v>4.4540245042021982E-3</v>
      </c>
    </row>
    <row r="460" spans="2:23">
      <c r="B460" s="153">
        <v>44988</v>
      </c>
      <c r="C460" s="137">
        <v>579.1</v>
      </c>
      <c r="D460" s="154">
        <f t="shared" si="56"/>
        <v>1.2235623142807128E-2</v>
      </c>
      <c r="E460" s="155">
        <f t="shared" si="57"/>
        <v>1.216137295726097E-2</v>
      </c>
      <c r="F460" s="145"/>
      <c r="G460" s="145"/>
      <c r="H460" s="153">
        <v>44988</v>
      </c>
      <c r="I460" s="137">
        <v>60.78</v>
      </c>
      <c r="J460" s="154">
        <f t="shared" si="58"/>
        <v>6.958250497017815E-3</v>
      </c>
      <c r="K460" s="155">
        <f t="shared" si="59"/>
        <v>6.9341535889987874E-3</v>
      </c>
      <c r="L460" s="145"/>
      <c r="M460" s="167">
        <v>3.2050000000000002E-2</v>
      </c>
      <c r="N460" s="161"/>
      <c r="O460" s="167">
        <v>4.6310000000000004E-2</v>
      </c>
      <c r="P460" s="161"/>
      <c r="Q460" s="146"/>
      <c r="R460" s="167">
        <v>7348.12</v>
      </c>
      <c r="S460" s="154">
        <f t="shared" si="60"/>
        <v>8.7723874347562791E-3</v>
      </c>
      <c r="T460" s="155">
        <f t="shared" si="61"/>
        <v>8.7341335996275037E-3</v>
      </c>
      <c r="U460" s="167">
        <v>27825.08</v>
      </c>
      <c r="V460" s="154">
        <f t="shared" si="62"/>
        <v>1.5602826524951263E-2</v>
      </c>
      <c r="W460" s="155">
        <f t="shared" si="63"/>
        <v>1.5482353952972776E-2</v>
      </c>
    </row>
    <row r="461" spans="2:23">
      <c r="B461" s="153">
        <v>44987</v>
      </c>
      <c r="C461" s="137">
        <v>572.1</v>
      </c>
      <c r="D461" s="154">
        <f t="shared" si="56"/>
        <v>1.8152696209289942E-2</v>
      </c>
      <c r="E461" s="155">
        <f t="shared" si="57"/>
        <v>1.7989903156330585E-2</v>
      </c>
      <c r="F461" s="145"/>
      <c r="G461" s="145"/>
      <c r="H461" s="153">
        <v>44987</v>
      </c>
      <c r="I461" s="137">
        <v>60.36</v>
      </c>
      <c r="J461" s="154">
        <f t="shared" si="58"/>
        <v>1.1055276381909396E-2</v>
      </c>
      <c r="K461" s="155">
        <f t="shared" si="59"/>
        <v>1.0994613501091596E-2</v>
      </c>
      <c r="L461" s="145"/>
      <c r="M461" s="167">
        <v>3.2340000000000001E-2</v>
      </c>
      <c r="N461" s="161"/>
      <c r="O461" s="167">
        <v>4.6310000000000004E-2</v>
      </c>
      <c r="P461" s="161"/>
      <c r="Q461" s="146"/>
      <c r="R461" s="167">
        <v>7284.22</v>
      </c>
      <c r="S461" s="154">
        <f t="shared" si="60"/>
        <v>6.9074195666447569E-3</v>
      </c>
      <c r="T461" s="155">
        <f t="shared" si="61"/>
        <v>6.8836726347430398E-3</v>
      </c>
      <c r="U461" s="167">
        <v>27397.599999999999</v>
      </c>
      <c r="V461" s="154">
        <f t="shared" si="62"/>
        <v>3.0210418567324648E-3</v>
      </c>
      <c r="W461" s="155">
        <f t="shared" si="63"/>
        <v>3.0164876797165621E-3</v>
      </c>
    </row>
    <row r="462" spans="2:23">
      <c r="B462" s="153">
        <v>44986</v>
      </c>
      <c r="C462" s="137">
        <v>561.9</v>
      </c>
      <c r="D462" s="154">
        <f t="shared" si="56"/>
        <v>1.152115211521143E-2</v>
      </c>
      <c r="E462" s="155">
        <f t="shared" si="57"/>
        <v>1.1455289038467745E-2</v>
      </c>
      <c r="F462" s="145"/>
      <c r="G462" s="145"/>
      <c r="H462" s="153">
        <v>44986</v>
      </c>
      <c r="I462" s="137">
        <v>59.7</v>
      </c>
      <c r="J462" s="154">
        <f t="shared" si="58"/>
        <v>3.2871972318339271E-2</v>
      </c>
      <c r="K462" s="155">
        <f t="shared" si="59"/>
        <v>3.2343244720224783E-2</v>
      </c>
      <c r="L462" s="145"/>
      <c r="M462" s="167">
        <v>3.202E-2</v>
      </c>
      <c r="N462" s="161"/>
      <c r="O462" s="167">
        <v>4.564E-2</v>
      </c>
      <c r="P462" s="161"/>
      <c r="Q462" s="146"/>
      <c r="R462" s="167">
        <v>7234.25</v>
      </c>
      <c r="S462" s="154">
        <f t="shared" si="60"/>
        <v>-4.6340567396769838E-3</v>
      </c>
      <c r="T462" s="155">
        <f t="shared" si="61"/>
        <v>-4.6448272676501336E-3</v>
      </c>
      <c r="U462" s="167">
        <v>27315.08</v>
      </c>
      <c r="V462" s="154">
        <f t="shared" si="62"/>
        <v>-5.9424922220639997E-3</v>
      </c>
      <c r="W462" s="155">
        <f t="shared" si="63"/>
        <v>-5.9602190917133402E-3</v>
      </c>
    </row>
    <row r="463" spans="2:23">
      <c r="B463" s="153">
        <v>44985</v>
      </c>
      <c r="C463" s="137">
        <v>555.5</v>
      </c>
      <c r="D463" s="154">
        <f t="shared" si="56"/>
        <v>-1.2795450506486672E-2</v>
      </c>
      <c r="E463" s="155">
        <f t="shared" si="57"/>
        <v>-1.2878017359548702E-2</v>
      </c>
      <c r="F463" s="145"/>
      <c r="G463" s="145"/>
      <c r="H463" s="153">
        <v>44985</v>
      </c>
      <c r="I463" s="137">
        <v>57.8</v>
      </c>
      <c r="J463" s="154">
        <f t="shared" si="58"/>
        <v>-8.5763293310463506E-3</v>
      </c>
      <c r="K463" s="155">
        <f t="shared" si="59"/>
        <v>-8.6133176781149467E-3</v>
      </c>
      <c r="L463" s="145"/>
      <c r="M463" s="167">
        <v>3.1190000000000002E-2</v>
      </c>
      <c r="N463" s="161"/>
      <c r="O463" s="167">
        <v>4.4690000000000001E-2</v>
      </c>
      <c r="P463" s="161"/>
      <c r="Q463" s="146"/>
      <c r="R463" s="167">
        <v>7267.93</v>
      </c>
      <c r="S463" s="154">
        <f t="shared" si="60"/>
        <v>-3.7858694683745586E-3</v>
      </c>
      <c r="T463" s="155">
        <f t="shared" si="61"/>
        <v>-3.7930540110833284E-3</v>
      </c>
      <c r="U463" s="167">
        <v>27478.37</v>
      </c>
      <c r="V463" s="154">
        <f t="shared" si="62"/>
        <v>1.2410587112592353E-3</v>
      </c>
      <c r="W463" s="155">
        <f t="shared" si="63"/>
        <v>1.2402892344749506E-3</v>
      </c>
    </row>
    <row r="464" spans="2:23">
      <c r="B464" s="153">
        <v>44984</v>
      </c>
      <c r="C464" s="137">
        <v>562.70000000000005</v>
      </c>
      <c r="D464" s="154">
        <f t="shared" si="56"/>
        <v>1.1141060197664032E-2</v>
      </c>
      <c r="E464" s="155">
        <f t="shared" si="57"/>
        <v>1.1079455723633835E-2</v>
      </c>
      <c r="F464" s="145"/>
      <c r="G464" s="145"/>
      <c r="H464" s="153">
        <v>44984</v>
      </c>
      <c r="I464" s="137">
        <v>58.3</v>
      </c>
      <c r="J464" s="154">
        <f t="shared" si="58"/>
        <v>1.0048510048509929E-2</v>
      </c>
      <c r="K464" s="155">
        <f t="shared" si="59"/>
        <v>9.9983594507764527E-3</v>
      </c>
      <c r="L464" s="145"/>
      <c r="M464" s="167">
        <v>3.0510000000000002E-2</v>
      </c>
      <c r="N464" s="161"/>
      <c r="O464" s="167">
        <v>4.4320000000000005E-2</v>
      </c>
      <c r="P464" s="161"/>
      <c r="Q464" s="146"/>
      <c r="R464" s="167">
        <v>7295.55</v>
      </c>
      <c r="S464" s="154">
        <f t="shared" si="60"/>
        <v>1.5065525575079342E-2</v>
      </c>
      <c r="T464" s="155">
        <f t="shared" si="61"/>
        <v>1.495316762685015E-2</v>
      </c>
      <c r="U464" s="167">
        <v>27444.31</v>
      </c>
      <c r="V464" s="154">
        <f t="shared" si="62"/>
        <v>1.6970060789992081E-2</v>
      </c>
      <c r="W464" s="155">
        <f t="shared" si="63"/>
        <v>1.6827677881857465E-2</v>
      </c>
    </row>
    <row r="465" spans="2:23">
      <c r="B465" s="153">
        <v>44981</v>
      </c>
      <c r="C465" s="137">
        <v>556.5</v>
      </c>
      <c r="D465" s="154">
        <f t="shared" si="56"/>
        <v>-3.6363636363636376E-2</v>
      </c>
      <c r="E465" s="155">
        <f t="shared" si="57"/>
        <v>-3.7041271680349097E-2</v>
      </c>
      <c r="F465" s="145"/>
      <c r="G465" s="145"/>
      <c r="H465" s="153">
        <v>44981</v>
      </c>
      <c r="I465" s="137">
        <v>57.72</v>
      </c>
      <c r="J465" s="154">
        <f t="shared" si="58"/>
        <v>-9.2687950566425759E-3</v>
      </c>
      <c r="K465" s="155">
        <f t="shared" si="59"/>
        <v>-9.3120176256183598E-3</v>
      </c>
      <c r="L465" s="145"/>
      <c r="M465" s="167">
        <v>3.0130000000000001E-2</v>
      </c>
      <c r="N465" s="161"/>
      <c r="O465" s="167">
        <v>4.4330000000000001E-2</v>
      </c>
      <c r="P465" s="161"/>
      <c r="Q465" s="146"/>
      <c r="R465" s="167">
        <v>7187.27</v>
      </c>
      <c r="S465" s="154">
        <f t="shared" si="60"/>
        <v>-1.7787665888160165E-2</v>
      </c>
      <c r="T465" s="155">
        <f t="shared" si="61"/>
        <v>-1.7947767818046762E-2</v>
      </c>
      <c r="U465" s="167">
        <v>26986.35</v>
      </c>
      <c r="V465" s="154">
        <f t="shared" si="62"/>
        <v>-1.0677984369604099E-2</v>
      </c>
      <c r="W465" s="155">
        <f t="shared" si="63"/>
        <v>-1.0735403155098628E-2</v>
      </c>
    </row>
    <row r="466" spans="2:23">
      <c r="B466" s="153">
        <v>44980</v>
      </c>
      <c r="C466" s="137">
        <v>577.5</v>
      </c>
      <c r="D466" s="154">
        <f t="shared" si="56"/>
        <v>1.3872030518466971E-3</v>
      </c>
      <c r="E466" s="155">
        <f t="shared" si="57"/>
        <v>1.3862417745816496E-3</v>
      </c>
      <c r="F466" s="145"/>
      <c r="G466" s="145"/>
      <c r="H466" s="153">
        <v>44980</v>
      </c>
      <c r="I466" s="137">
        <v>58.26</v>
      </c>
      <c r="J466" s="154">
        <f t="shared" si="58"/>
        <v>-6.1412487205732003E-3</v>
      </c>
      <c r="K466" s="155">
        <f t="shared" si="59"/>
        <v>-6.1601837514578461E-3</v>
      </c>
      <c r="L466" s="145"/>
      <c r="M466" s="167">
        <v>2.9449999999999997E-2</v>
      </c>
      <c r="N466" s="161"/>
      <c r="O466" s="167">
        <v>4.369E-2</v>
      </c>
      <c r="P466" s="161"/>
      <c r="Q466" s="146"/>
      <c r="R466" s="167">
        <v>7317.43</v>
      </c>
      <c r="S466" s="154">
        <f t="shared" si="60"/>
        <v>2.4892934352249707E-3</v>
      </c>
      <c r="T466" s="155">
        <f t="shared" si="61"/>
        <v>2.4862002764447846E-3</v>
      </c>
      <c r="U466" s="167">
        <v>27277.62</v>
      </c>
      <c r="V466" s="154">
        <f t="shared" si="62"/>
        <v>6.4974191493984979E-3</v>
      </c>
      <c r="W466" s="155">
        <f t="shared" si="63"/>
        <v>6.4764019110122575E-3</v>
      </c>
    </row>
    <row r="467" spans="2:23">
      <c r="B467" s="153">
        <v>44979</v>
      </c>
      <c r="C467" s="137">
        <v>576.70000000000005</v>
      </c>
      <c r="D467" s="154">
        <f t="shared" si="56"/>
        <v>-2.2542372881355854E-2</v>
      </c>
      <c r="E467" s="155">
        <f t="shared" si="57"/>
        <v>-2.2800336278398114E-2</v>
      </c>
      <c r="F467" s="145"/>
      <c r="G467" s="145"/>
      <c r="H467" s="153">
        <v>44979</v>
      </c>
      <c r="I467" s="137">
        <v>58.62</v>
      </c>
      <c r="J467" s="154">
        <f t="shared" si="58"/>
        <v>-6.8189566996246231E-4</v>
      </c>
      <c r="K467" s="155">
        <f t="shared" si="59"/>
        <v>-6.8212826655857095E-4</v>
      </c>
      <c r="L467" s="145"/>
      <c r="M467" s="167">
        <v>3.0009999999999998E-2</v>
      </c>
      <c r="N467" s="161"/>
      <c r="O467" s="167">
        <v>4.462E-2</v>
      </c>
      <c r="P467" s="161"/>
      <c r="Q467" s="146"/>
      <c r="R467" s="167">
        <v>7299.26</v>
      </c>
      <c r="S467" s="154">
        <f t="shared" si="60"/>
        <v>-1.2847789947527666E-3</v>
      </c>
      <c r="T467" s="155">
        <f t="shared" si="61"/>
        <v>-1.2856050308771552E-3</v>
      </c>
      <c r="U467" s="167">
        <v>27101.53</v>
      </c>
      <c r="V467" s="154">
        <f t="shared" si="62"/>
        <v>-1.1230113530643293E-2</v>
      </c>
      <c r="W467" s="155">
        <f t="shared" si="63"/>
        <v>-1.1293647364876489E-2</v>
      </c>
    </row>
    <row r="468" spans="2:23">
      <c r="B468" s="153">
        <v>44978</v>
      </c>
      <c r="C468" s="137">
        <v>590</v>
      </c>
      <c r="D468" s="154">
        <f t="shared" si="56"/>
        <v>-3.3783783783783994E-3</v>
      </c>
      <c r="E468" s="155">
        <f t="shared" si="57"/>
        <v>-3.3840979842405684E-3</v>
      </c>
      <c r="F468" s="145"/>
      <c r="G468" s="145"/>
      <c r="H468" s="153">
        <v>44978</v>
      </c>
      <c r="I468" s="137">
        <v>58.66</v>
      </c>
      <c r="J468" s="154">
        <f t="shared" si="58"/>
        <v>1.6637781629116111E-2</v>
      </c>
      <c r="K468" s="155">
        <f t="shared" si="59"/>
        <v>1.6500890035251094E-2</v>
      </c>
      <c r="L468" s="145"/>
      <c r="M468" s="167">
        <v>3.0159999999999999E-2</v>
      </c>
      <c r="N468" s="161"/>
      <c r="O468" s="167">
        <v>4.4720000000000003E-2</v>
      </c>
      <c r="P468" s="161"/>
      <c r="Q468" s="146"/>
      <c r="R468" s="167">
        <v>7308.65</v>
      </c>
      <c r="S468" s="154">
        <f t="shared" si="60"/>
        <v>-3.6752226467874349E-3</v>
      </c>
      <c r="T468" s="155">
        <f t="shared" si="61"/>
        <v>-3.6819928706830021E-3</v>
      </c>
      <c r="U468" s="167">
        <v>27409.34</v>
      </c>
      <c r="V468" s="154">
        <f t="shared" si="62"/>
        <v>-6.8003743883847667E-3</v>
      </c>
      <c r="W468" s="155">
        <f t="shared" si="63"/>
        <v>-6.8236022998525827E-3</v>
      </c>
    </row>
    <row r="469" spans="2:23">
      <c r="B469" s="153">
        <v>44977</v>
      </c>
      <c r="C469" s="137">
        <v>592</v>
      </c>
      <c r="D469" s="154">
        <f t="shared" si="56"/>
        <v>2.3704707077547571E-3</v>
      </c>
      <c r="E469" s="155">
        <f t="shared" si="57"/>
        <v>2.3676655741833195E-3</v>
      </c>
      <c r="F469" s="145"/>
      <c r="G469" s="145"/>
      <c r="H469" s="153">
        <v>44977</v>
      </c>
      <c r="I469" s="137">
        <v>57.7</v>
      </c>
      <c r="J469" s="154">
        <f t="shared" si="58"/>
        <v>6.9372181755134044E-4</v>
      </c>
      <c r="K469" s="155">
        <f t="shared" si="59"/>
        <v>6.9348130379793117E-4</v>
      </c>
      <c r="L469" s="145"/>
      <c r="M469" s="167">
        <v>2.928E-2</v>
      </c>
      <c r="N469" s="161"/>
      <c r="O469" s="167">
        <v>4.3380000000000002E-2</v>
      </c>
      <c r="P469" s="161"/>
      <c r="Q469" s="146"/>
      <c r="R469" s="167">
        <v>7335.61</v>
      </c>
      <c r="S469" s="154">
        <f t="shared" si="60"/>
        <v>-1.6481303043666129E-3</v>
      </c>
      <c r="T469" s="155">
        <f t="shared" si="61"/>
        <v>-1.6494899652542705E-3</v>
      </c>
      <c r="U469" s="167">
        <v>27597.01</v>
      </c>
      <c r="V469" s="154">
        <f t="shared" si="62"/>
        <v>-5.5540060696606108E-3</v>
      </c>
      <c r="W469" s="155">
        <f t="shared" si="63"/>
        <v>-5.5694869084285557E-3</v>
      </c>
    </row>
    <row r="470" spans="2:23">
      <c r="B470" s="153">
        <v>44974</v>
      </c>
      <c r="C470" s="137">
        <v>590.6</v>
      </c>
      <c r="D470" s="154">
        <f t="shared" si="56"/>
        <v>-9.5589468388393994E-3</v>
      </c>
      <c r="E470" s="155">
        <f t="shared" si="57"/>
        <v>-9.6049268192378075E-3</v>
      </c>
      <c r="F470" s="145"/>
      <c r="G470" s="145"/>
      <c r="H470" s="153">
        <v>44974</v>
      </c>
      <c r="I470" s="137">
        <v>57.66</v>
      </c>
      <c r="J470" s="154">
        <f t="shared" si="58"/>
        <v>-8.5969738651994199E-3</v>
      </c>
      <c r="K470" s="155">
        <f t="shared" si="59"/>
        <v>-8.6341410150077708E-3</v>
      </c>
      <c r="L470" s="145"/>
      <c r="M470" s="167">
        <v>2.9100000000000001E-2</v>
      </c>
      <c r="N470" s="161"/>
      <c r="O470" s="167">
        <v>4.3110000000000002E-2</v>
      </c>
      <c r="P470" s="161"/>
      <c r="Q470" s="146"/>
      <c r="R470" s="167">
        <v>7347.72</v>
      </c>
      <c r="S470" s="154">
        <f t="shared" si="60"/>
        <v>-2.5033395962075211E-3</v>
      </c>
      <c r="T470" s="155">
        <f t="shared" si="61"/>
        <v>-2.5064781898458096E-3</v>
      </c>
      <c r="U470" s="167">
        <v>27751.14</v>
      </c>
      <c r="V470" s="154">
        <f t="shared" si="62"/>
        <v>-3.6835268800528009E-3</v>
      </c>
      <c r="W470" s="155">
        <f t="shared" si="63"/>
        <v>-3.6903277711709272E-3</v>
      </c>
    </row>
    <row r="471" spans="2:23">
      <c r="B471" s="153">
        <v>44973</v>
      </c>
      <c r="C471" s="137">
        <v>596.29999999999995</v>
      </c>
      <c r="D471" s="154">
        <f t="shared" si="56"/>
        <v>2.7571945545407539E-2</v>
      </c>
      <c r="E471" s="155">
        <f t="shared" si="57"/>
        <v>2.7198684932497611E-2</v>
      </c>
      <c r="F471" s="145"/>
      <c r="G471" s="145"/>
      <c r="H471" s="153">
        <v>44973</v>
      </c>
      <c r="I471" s="137">
        <v>58.16</v>
      </c>
      <c r="J471" s="154">
        <f t="shared" si="58"/>
        <v>1.7494751574527623E-2</v>
      </c>
      <c r="K471" s="155">
        <f t="shared" si="59"/>
        <v>1.7343480163597252E-2</v>
      </c>
      <c r="L471" s="145"/>
      <c r="M471" s="167">
        <v>2.9360000000000001E-2</v>
      </c>
      <c r="N471" s="161"/>
      <c r="O471" s="167">
        <v>4.3299999999999998E-2</v>
      </c>
      <c r="P471" s="161"/>
      <c r="Q471" s="146"/>
      <c r="R471" s="167">
        <v>7366.16</v>
      </c>
      <c r="S471" s="154">
        <f t="shared" si="60"/>
        <v>8.9441517848583008E-3</v>
      </c>
      <c r="T471" s="155">
        <f t="shared" si="61"/>
        <v>8.9043897750399007E-3</v>
      </c>
      <c r="U471" s="167">
        <v>27853.74</v>
      </c>
      <c r="V471" s="154">
        <f t="shared" si="62"/>
        <v>1.1623941433204221E-2</v>
      </c>
      <c r="W471" s="155">
        <f t="shared" si="63"/>
        <v>1.1556902430813178E-2</v>
      </c>
    </row>
    <row r="472" spans="2:23">
      <c r="B472" s="153">
        <v>44972</v>
      </c>
      <c r="C472" s="137">
        <v>580.29999999999995</v>
      </c>
      <c r="D472" s="154">
        <f t="shared" si="56"/>
        <v>3.0362215909090828E-2</v>
      </c>
      <c r="E472" s="155">
        <f t="shared" si="57"/>
        <v>2.9910406352729874E-2</v>
      </c>
      <c r="F472" s="145"/>
      <c r="G472" s="145"/>
      <c r="H472" s="153">
        <v>44972</v>
      </c>
      <c r="I472" s="137">
        <v>57.16</v>
      </c>
      <c r="J472" s="154">
        <f t="shared" si="58"/>
        <v>8.112874779541368E-3</v>
      </c>
      <c r="K472" s="155">
        <f t="shared" si="59"/>
        <v>8.0801423279601922E-3</v>
      </c>
      <c r="L472" s="145"/>
      <c r="M472" s="167">
        <v>2.9380000000000003E-2</v>
      </c>
      <c r="N472" s="161"/>
      <c r="O472" s="167">
        <v>4.233E-2</v>
      </c>
      <c r="P472" s="161"/>
      <c r="Q472" s="146"/>
      <c r="R472" s="167">
        <v>7300.86</v>
      </c>
      <c r="S472" s="154">
        <f t="shared" si="60"/>
        <v>1.2067132347538756E-2</v>
      </c>
      <c r="T472" s="155">
        <f t="shared" si="61"/>
        <v>1.1994904976915159E-2</v>
      </c>
      <c r="U472" s="167">
        <v>27533.69</v>
      </c>
      <c r="V472" s="154">
        <f t="shared" si="62"/>
        <v>1.2884451598027535E-3</v>
      </c>
      <c r="W472" s="155">
        <f t="shared" si="63"/>
        <v>1.2876158266282858E-3</v>
      </c>
    </row>
    <row r="473" spans="2:23">
      <c r="B473" s="153">
        <v>44971</v>
      </c>
      <c r="C473" s="137">
        <v>563.20000000000005</v>
      </c>
      <c r="D473" s="154">
        <f t="shared" si="56"/>
        <v>-7.7519379844961378E-3</v>
      </c>
      <c r="E473" s="155">
        <f t="shared" si="57"/>
        <v>-7.7821404420549628E-3</v>
      </c>
      <c r="F473" s="145"/>
      <c r="G473" s="145"/>
      <c r="H473" s="153">
        <v>44971</v>
      </c>
      <c r="I473" s="137">
        <v>56.7</v>
      </c>
      <c r="J473" s="154">
        <f t="shared" si="58"/>
        <v>8.8967971530249379E-3</v>
      </c>
      <c r="K473" s="155">
        <f t="shared" si="59"/>
        <v>8.8574538340610229E-3</v>
      </c>
      <c r="L473" s="145"/>
      <c r="M473" s="167">
        <v>2.9069999999999999E-2</v>
      </c>
      <c r="N473" s="161"/>
      <c r="O473" s="167">
        <v>4.233E-2</v>
      </c>
      <c r="P473" s="161"/>
      <c r="Q473" s="146"/>
      <c r="R473" s="167">
        <v>7213.81</v>
      </c>
      <c r="S473" s="154">
        <f t="shared" si="60"/>
        <v>7.2413606544419196E-4</v>
      </c>
      <c r="T473" s="155">
        <f t="shared" si="61"/>
        <v>7.2387400542732851E-4</v>
      </c>
      <c r="U473" s="167">
        <v>27498.26</v>
      </c>
      <c r="V473" s="154">
        <f t="shared" si="62"/>
        <v>2.1739439424954821E-3</v>
      </c>
      <c r="W473" s="155">
        <f t="shared" si="63"/>
        <v>2.1715843454985125E-3</v>
      </c>
    </row>
    <row r="474" spans="2:23">
      <c r="B474" s="153">
        <v>44970</v>
      </c>
      <c r="C474" s="137">
        <v>567.6</v>
      </c>
      <c r="D474" s="154">
        <f t="shared" si="56"/>
        <v>1.5566290928609838E-2</v>
      </c>
      <c r="E474" s="155">
        <f t="shared" si="57"/>
        <v>1.5446379010235198E-2</v>
      </c>
      <c r="F474" s="145"/>
      <c r="G474" s="145"/>
      <c r="H474" s="153">
        <v>44970</v>
      </c>
      <c r="I474" s="137">
        <v>56.2</v>
      </c>
      <c r="J474" s="154">
        <f t="shared" si="58"/>
        <v>1.5907447577729661E-2</v>
      </c>
      <c r="K474" s="155">
        <f t="shared" si="59"/>
        <v>1.5782250103088015E-2</v>
      </c>
      <c r="L474" s="145"/>
      <c r="M474" s="167">
        <v>2.828E-2</v>
      </c>
      <c r="N474" s="161"/>
      <c r="O474" s="167">
        <v>4.1829999999999999E-2</v>
      </c>
      <c r="P474" s="161"/>
      <c r="Q474" s="146"/>
      <c r="R474" s="167">
        <v>7208.59</v>
      </c>
      <c r="S474" s="154">
        <f t="shared" si="60"/>
        <v>1.1060727404824666E-2</v>
      </c>
      <c r="T474" s="155">
        <f t="shared" si="61"/>
        <v>1.1000004905842931E-2</v>
      </c>
      <c r="U474" s="167">
        <v>27438.61</v>
      </c>
      <c r="V474" s="154">
        <f t="shared" si="62"/>
        <v>6.250511127076086E-3</v>
      </c>
      <c r="W474" s="155">
        <f t="shared" si="63"/>
        <v>6.2310577028808168E-3</v>
      </c>
    </row>
    <row r="475" spans="2:23">
      <c r="B475" s="153">
        <v>44967</v>
      </c>
      <c r="C475" s="137">
        <v>558.9</v>
      </c>
      <c r="D475" s="154">
        <f t="shared" si="56"/>
        <v>-3.5880627910988561E-2</v>
      </c>
      <c r="E475" s="155">
        <f t="shared" si="57"/>
        <v>-3.6540162070034847E-2</v>
      </c>
      <c r="F475" s="145"/>
      <c r="G475" s="145"/>
      <c r="H475" s="153">
        <v>44967</v>
      </c>
      <c r="I475" s="137">
        <v>55.32</v>
      </c>
      <c r="J475" s="154">
        <f t="shared" si="58"/>
        <v>-1.670814077497329E-2</v>
      </c>
      <c r="K475" s="155">
        <f t="shared" si="59"/>
        <v>-1.6849296265153281E-2</v>
      </c>
      <c r="L475" s="145"/>
      <c r="M475" s="167">
        <v>2.8330000000000001E-2</v>
      </c>
      <c r="N475" s="161"/>
      <c r="O475" s="167">
        <v>4.215E-2</v>
      </c>
      <c r="P475" s="161"/>
      <c r="Q475" s="146"/>
      <c r="R475" s="167">
        <v>7129.73</v>
      </c>
      <c r="S475" s="154">
        <f t="shared" si="60"/>
        <v>-8.1562414792804017E-3</v>
      </c>
      <c r="T475" s="155">
        <f t="shared" si="61"/>
        <v>-8.1896855931367276E-3</v>
      </c>
      <c r="U475" s="167">
        <v>27268.17</v>
      </c>
      <c r="V475" s="154">
        <f t="shared" si="62"/>
        <v>-8.5653774485298095E-3</v>
      </c>
      <c r="W475" s="155">
        <f t="shared" si="63"/>
        <v>-8.6022711171437494E-3</v>
      </c>
    </row>
    <row r="476" spans="2:23">
      <c r="B476" s="153">
        <v>44966</v>
      </c>
      <c r="C476" s="137">
        <v>579.70000000000005</v>
      </c>
      <c r="D476" s="154">
        <f t="shared" si="56"/>
        <v>2.2398589065255825E-2</v>
      </c>
      <c r="E476" s="155">
        <f t="shared" si="57"/>
        <v>2.2151424617935206E-2</v>
      </c>
      <c r="F476" s="145"/>
      <c r="G476" s="145"/>
      <c r="H476" s="153">
        <v>44966</v>
      </c>
      <c r="I476" s="137">
        <v>56.26</v>
      </c>
      <c r="J476" s="154">
        <f t="shared" si="58"/>
        <v>-6.3581773225008797E-3</v>
      </c>
      <c r="K476" s="155">
        <f t="shared" si="59"/>
        <v>-6.3784766220427482E-3</v>
      </c>
      <c r="L476" s="145"/>
      <c r="M476" s="167">
        <v>2.7679999999999996E-2</v>
      </c>
      <c r="N476" s="161"/>
      <c r="O476" s="167">
        <v>4.1340000000000002E-2</v>
      </c>
      <c r="P476" s="161"/>
      <c r="Q476" s="146"/>
      <c r="R476" s="167">
        <v>7188.36</v>
      </c>
      <c r="S476" s="154">
        <f t="shared" si="60"/>
        <v>9.6252298158803207E-3</v>
      </c>
      <c r="T476" s="155">
        <f t="shared" si="61"/>
        <v>9.5792024052872172E-3</v>
      </c>
      <c r="U476" s="167">
        <v>27503.75</v>
      </c>
      <c r="V476" s="154">
        <f t="shared" si="62"/>
        <v>1.2629262910091255E-2</v>
      </c>
      <c r="W476" s="155">
        <f t="shared" si="63"/>
        <v>1.2550178921505166E-2</v>
      </c>
    </row>
    <row r="477" spans="2:23">
      <c r="B477" s="153">
        <v>44965</v>
      </c>
      <c r="C477" s="137">
        <v>567</v>
      </c>
      <c r="D477" s="154">
        <f t="shared" si="56"/>
        <v>-7.0052539404553693E-3</v>
      </c>
      <c r="E477" s="155">
        <f t="shared" si="57"/>
        <v>-7.0299059282581738E-3</v>
      </c>
      <c r="F477" s="145"/>
      <c r="G477" s="145"/>
      <c r="H477" s="153">
        <v>44965</v>
      </c>
      <c r="I477" s="137">
        <v>56.62</v>
      </c>
      <c r="J477" s="154">
        <f t="shared" si="58"/>
        <v>-1.117708697170805E-2</v>
      </c>
      <c r="K477" s="155">
        <f t="shared" si="59"/>
        <v>-1.1240019986215502E-2</v>
      </c>
      <c r="L477" s="145"/>
      <c r="M477" s="167">
        <v>2.8159999999999998E-2</v>
      </c>
      <c r="N477" s="161"/>
      <c r="O477" s="167">
        <v>4.2409999999999996E-2</v>
      </c>
      <c r="P477" s="161"/>
      <c r="Q477" s="146"/>
      <c r="R477" s="167">
        <v>7119.83</v>
      </c>
      <c r="S477" s="154">
        <f t="shared" si="60"/>
        <v>-1.7553821671679737E-3</v>
      </c>
      <c r="T477" s="155">
        <f t="shared" si="61"/>
        <v>-1.7569246558133884E-3</v>
      </c>
      <c r="U477" s="167">
        <v>27160.73</v>
      </c>
      <c r="V477" s="154">
        <f t="shared" si="62"/>
        <v>1.5483757726206804E-3</v>
      </c>
      <c r="W477" s="155">
        <f t="shared" si="63"/>
        <v>1.5471782748124241E-3</v>
      </c>
    </row>
    <row r="478" spans="2:23">
      <c r="B478" s="153">
        <v>44964</v>
      </c>
      <c r="C478" s="137">
        <v>571</v>
      </c>
      <c r="D478" s="154">
        <f t="shared" si="56"/>
        <v>-1.2110726643598579E-2</v>
      </c>
      <c r="E478" s="155">
        <f t="shared" si="57"/>
        <v>-1.2184659016367217E-2</v>
      </c>
      <c r="F478" s="145"/>
      <c r="G478" s="145"/>
      <c r="H478" s="153">
        <v>44964</v>
      </c>
      <c r="I478" s="137">
        <v>57.26</v>
      </c>
      <c r="J478" s="154">
        <f t="shared" si="58"/>
        <v>-3.1337047353759973E-3</v>
      </c>
      <c r="K478" s="155">
        <f t="shared" si="59"/>
        <v>-3.138625069999703E-3</v>
      </c>
      <c r="L478" s="145"/>
      <c r="M478" s="167">
        <v>2.7900000000000001E-2</v>
      </c>
      <c r="N478" s="161"/>
      <c r="O478" s="167">
        <v>4.1870000000000004E-2</v>
      </c>
      <c r="P478" s="161"/>
      <c r="Q478" s="146"/>
      <c r="R478" s="167">
        <v>7132.35</v>
      </c>
      <c r="S478" s="154">
        <f t="shared" si="60"/>
        <v>-6.6553642235644972E-4</v>
      </c>
      <c r="T478" s="155">
        <f t="shared" si="61"/>
        <v>-6.6575799003421845E-4</v>
      </c>
      <c r="U478" s="167">
        <v>27118.74</v>
      </c>
      <c r="V478" s="154">
        <f t="shared" si="62"/>
        <v>3.5677900462320888E-3</v>
      </c>
      <c r="W478" s="155">
        <f t="shared" si="63"/>
        <v>3.5614405812154993E-3</v>
      </c>
    </row>
    <row r="479" spans="2:23">
      <c r="B479" s="153">
        <v>44963</v>
      </c>
      <c r="C479" s="137">
        <v>578</v>
      </c>
      <c r="D479" s="154">
        <f t="shared" si="56"/>
        <v>-3.2312070986104113E-2</v>
      </c>
      <c r="E479" s="155">
        <f t="shared" si="57"/>
        <v>-3.2845631065882806E-2</v>
      </c>
      <c r="F479" s="145"/>
      <c r="G479" s="145"/>
      <c r="H479" s="153">
        <v>44963</v>
      </c>
      <c r="I479" s="137">
        <v>57.44</v>
      </c>
      <c r="J479" s="154">
        <f t="shared" si="58"/>
        <v>-2.24642614023145E-2</v>
      </c>
      <c r="K479" s="155">
        <f t="shared" si="59"/>
        <v>-2.2720426565707812E-2</v>
      </c>
      <c r="L479" s="145"/>
      <c r="M479" s="167">
        <v>2.75E-2</v>
      </c>
      <c r="N479" s="161"/>
      <c r="O479" s="167">
        <v>4.147E-2</v>
      </c>
      <c r="P479" s="161"/>
      <c r="Q479" s="146"/>
      <c r="R479" s="167">
        <v>7137.1</v>
      </c>
      <c r="S479" s="154">
        <f t="shared" si="60"/>
        <v>-1.3386895661285481E-2</v>
      </c>
      <c r="T479" s="155">
        <f t="shared" si="61"/>
        <v>-1.3477307948881431E-2</v>
      </c>
      <c r="U479" s="167">
        <v>27022.33</v>
      </c>
      <c r="V479" s="154">
        <f t="shared" si="62"/>
        <v>2.6563278039861693E-3</v>
      </c>
      <c r="W479" s="155">
        <f t="shared" si="63"/>
        <v>2.6528060006159198E-3</v>
      </c>
    </row>
    <row r="480" spans="2:23">
      <c r="B480" s="153">
        <v>44960</v>
      </c>
      <c r="C480" s="137">
        <v>597.29999999999995</v>
      </c>
      <c r="D480" s="154">
        <f t="shared" si="56"/>
        <v>5.0479555779909813E-3</v>
      </c>
      <c r="E480" s="155">
        <f t="shared" si="57"/>
        <v>5.0352573656454284E-3</v>
      </c>
      <c r="F480" s="145"/>
      <c r="G480" s="145"/>
      <c r="H480" s="153">
        <v>44960</v>
      </c>
      <c r="I480" s="137">
        <v>58.76</v>
      </c>
      <c r="J480" s="154">
        <f t="shared" si="58"/>
        <v>4.1011619958988277E-3</v>
      </c>
      <c r="K480" s="155">
        <f t="shared" si="59"/>
        <v>4.0927751537529851E-3</v>
      </c>
      <c r="L480" s="145"/>
      <c r="M480" s="167">
        <v>2.6339999999999999E-2</v>
      </c>
      <c r="N480" s="161"/>
      <c r="O480" s="167">
        <v>4.0229999999999995E-2</v>
      </c>
      <c r="P480" s="161"/>
      <c r="Q480" s="146"/>
      <c r="R480" s="167">
        <v>7233.94</v>
      </c>
      <c r="S480" s="154">
        <f t="shared" si="60"/>
        <v>9.44284823206476E-3</v>
      </c>
      <c r="T480" s="155">
        <f t="shared" si="61"/>
        <v>9.3985432325782593E-3</v>
      </c>
      <c r="U480" s="167">
        <v>26950.74</v>
      </c>
      <c r="V480" s="154">
        <f t="shared" si="62"/>
        <v>-5.5305007782109339E-3</v>
      </c>
      <c r="W480" s="155">
        <f t="shared" si="63"/>
        <v>-5.5458506186699405E-3</v>
      </c>
    </row>
    <row r="481" spans="2:23">
      <c r="B481" s="153">
        <v>44959</v>
      </c>
      <c r="C481" s="137">
        <v>594.29999999999995</v>
      </c>
      <c r="D481" s="154">
        <f t="shared" si="56"/>
        <v>5.4658385093167672E-2</v>
      </c>
      <c r="E481" s="155">
        <f t="shared" si="57"/>
        <v>5.3216908892783917E-2</v>
      </c>
      <c r="F481" s="145"/>
      <c r="G481" s="145"/>
      <c r="H481" s="153">
        <v>44959</v>
      </c>
      <c r="I481" s="137">
        <v>58.52</v>
      </c>
      <c r="J481" s="154">
        <f t="shared" si="58"/>
        <v>2.5587101296880466E-2</v>
      </c>
      <c r="K481" s="155">
        <f t="shared" si="59"/>
        <v>2.5265230366569611E-2</v>
      </c>
      <c r="L481" s="145"/>
      <c r="M481" s="167">
        <v>2.511E-2</v>
      </c>
      <c r="N481" s="161"/>
      <c r="O481" s="167">
        <v>3.8890000000000001E-2</v>
      </c>
      <c r="P481" s="161"/>
      <c r="Q481" s="146"/>
      <c r="R481" s="167">
        <v>7166.27</v>
      </c>
      <c r="S481" s="154">
        <f t="shared" si="60"/>
        <v>1.2598362891067305E-2</v>
      </c>
      <c r="T481" s="155">
        <f t="shared" si="61"/>
        <v>1.2519663814331351E-2</v>
      </c>
      <c r="U481" s="167">
        <v>27100.62</v>
      </c>
      <c r="V481" s="154">
        <f t="shared" si="62"/>
        <v>1.4857397073907208E-2</v>
      </c>
      <c r="W481" s="155">
        <f t="shared" si="63"/>
        <v>1.4748107129646791E-2</v>
      </c>
    </row>
    <row r="482" spans="2:23">
      <c r="B482" s="153">
        <v>44958</v>
      </c>
      <c r="C482" s="137">
        <v>563.5</v>
      </c>
      <c r="D482" s="154">
        <f t="shared" si="56"/>
        <v>-1.4170748775367392E-2</v>
      </c>
      <c r="E482" s="155">
        <f t="shared" si="57"/>
        <v>-1.4272112575881351E-2</v>
      </c>
      <c r="F482" s="145"/>
      <c r="G482" s="145"/>
      <c r="H482" s="153">
        <v>44958</v>
      </c>
      <c r="I482" s="137">
        <v>57.06</v>
      </c>
      <c r="J482" s="154">
        <f t="shared" si="58"/>
        <v>-2.447552447552459E-3</v>
      </c>
      <c r="K482" s="155">
        <f t="shared" si="59"/>
        <v>-2.4505526003982879E-3</v>
      </c>
      <c r="L482" s="145"/>
      <c r="M482" s="167">
        <v>2.76E-2</v>
      </c>
      <c r="N482" s="161"/>
      <c r="O482" s="167">
        <v>4.2910000000000004E-2</v>
      </c>
      <c r="P482" s="161"/>
      <c r="Q482" s="146"/>
      <c r="R482" s="167">
        <v>7077.11</v>
      </c>
      <c r="S482" s="154">
        <f t="shared" si="60"/>
        <v>-7.4974373166236674E-4</v>
      </c>
      <c r="T482" s="155">
        <f t="shared" si="61"/>
        <v>-7.5002493005388944E-4</v>
      </c>
      <c r="U482" s="167">
        <v>26703.87</v>
      </c>
      <c r="V482" s="154">
        <f t="shared" si="62"/>
        <v>3.9146999181194353E-3</v>
      </c>
      <c r="W482" s="155">
        <f t="shared" si="63"/>
        <v>3.9070574192948534E-3</v>
      </c>
    </row>
    <row r="483" spans="2:23">
      <c r="B483" s="153">
        <v>44957</v>
      </c>
      <c r="C483" s="137">
        <v>571.6</v>
      </c>
      <c r="D483" s="154">
        <f t="shared" si="56"/>
        <v>9.715597950892052E-3</v>
      </c>
      <c r="E483" s="155">
        <f t="shared" si="57"/>
        <v>9.6687050130981021E-3</v>
      </c>
      <c r="F483" s="145"/>
      <c r="G483" s="145"/>
      <c r="H483" s="153">
        <v>44957</v>
      </c>
      <c r="I483" s="137">
        <v>57.2</v>
      </c>
      <c r="J483" s="154">
        <f t="shared" si="58"/>
        <v>-2.0935101186322358E-3</v>
      </c>
      <c r="K483" s="155">
        <f t="shared" si="59"/>
        <v>-2.0957045742188815E-3</v>
      </c>
      <c r="L483" s="145"/>
      <c r="M483" s="167">
        <v>2.7519999999999999E-2</v>
      </c>
      <c r="N483" s="161"/>
      <c r="O483" s="167">
        <v>4.2660000000000003E-2</v>
      </c>
      <c r="P483" s="161"/>
      <c r="Q483" s="146"/>
      <c r="R483" s="167">
        <v>7082.42</v>
      </c>
      <c r="S483" s="154">
        <f t="shared" si="60"/>
        <v>5.7893168747380486E-5</v>
      </c>
      <c r="T483" s="155">
        <f t="shared" si="61"/>
        <v>5.7891493002562485E-5</v>
      </c>
      <c r="U483" s="167">
        <v>26599.74</v>
      </c>
      <c r="V483" s="154">
        <f t="shared" si="62"/>
        <v>1.0015195941066146E-2</v>
      </c>
      <c r="W483" s="155">
        <f t="shared" si="63"/>
        <v>9.9653762261899953E-3</v>
      </c>
    </row>
    <row r="484" spans="2:23">
      <c r="B484" s="153">
        <v>44956</v>
      </c>
      <c r="C484" s="137">
        <v>566.1</v>
      </c>
      <c r="D484" s="154">
        <f t="shared" si="56"/>
        <v>1.5426008968610017E-2</v>
      </c>
      <c r="E484" s="155">
        <f t="shared" si="57"/>
        <v>1.5308237708340548E-2</v>
      </c>
      <c r="F484" s="145"/>
      <c r="G484" s="145"/>
      <c r="H484" s="153">
        <v>44956</v>
      </c>
      <c r="I484" s="137">
        <v>57.32</v>
      </c>
      <c r="J484" s="154">
        <f t="shared" si="58"/>
        <v>-7.9612322602976571E-3</v>
      </c>
      <c r="K484" s="155">
        <f t="shared" si="59"/>
        <v>-7.9930920781180644E-3</v>
      </c>
      <c r="L484" s="145"/>
      <c r="M484" s="167">
        <v>2.7859999999999999E-2</v>
      </c>
      <c r="N484" s="161"/>
      <c r="O484" s="167">
        <v>4.3120000000000006E-2</v>
      </c>
      <c r="P484" s="161"/>
      <c r="Q484" s="146"/>
      <c r="R484" s="167">
        <v>7082.01</v>
      </c>
      <c r="S484" s="154">
        <f t="shared" si="60"/>
        <v>-2.1416866627871345E-3</v>
      </c>
      <c r="T484" s="155">
        <f t="shared" si="61"/>
        <v>-2.14398335344834E-3</v>
      </c>
      <c r="U484" s="167">
        <v>26335.98</v>
      </c>
      <c r="V484" s="154">
        <f t="shared" si="62"/>
        <v>-3.7740559658795414E-3</v>
      </c>
      <c r="W484" s="155">
        <f t="shared" si="63"/>
        <v>-3.7811956845560119E-3</v>
      </c>
    </row>
    <row r="485" spans="2:23">
      <c r="B485" s="153">
        <v>44953</v>
      </c>
      <c r="C485" s="137">
        <v>557.5</v>
      </c>
      <c r="D485" s="154">
        <f t="shared" si="56"/>
        <v>2.0128087831656094E-2</v>
      </c>
      <c r="E485" s="155">
        <f t="shared" si="57"/>
        <v>1.9928195717680671E-2</v>
      </c>
      <c r="F485" s="145"/>
      <c r="G485" s="145"/>
      <c r="H485" s="153">
        <v>44953</v>
      </c>
      <c r="I485" s="137">
        <v>57.78</v>
      </c>
      <c r="J485" s="154">
        <f t="shared" si="58"/>
        <v>2.374202693125449E-2</v>
      </c>
      <c r="K485" s="155">
        <f t="shared" si="59"/>
        <v>2.3464568053475993E-2</v>
      </c>
      <c r="L485" s="145"/>
      <c r="M485" s="167">
        <v>2.7019999999999999E-2</v>
      </c>
      <c r="N485" s="161"/>
      <c r="O485" s="167">
        <v>4.231E-2</v>
      </c>
      <c r="P485" s="161"/>
      <c r="Q485" s="146"/>
      <c r="R485" s="167">
        <v>7097.21</v>
      </c>
      <c r="S485" s="154">
        <f t="shared" si="60"/>
        <v>1.7192808896293599E-4</v>
      </c>
      <c r="T485" s="155">
        <f t="shared" si="61"/>
        <v>1.7191331102285316E-4</v>
      </c>
      <c r="U485" s="167">
        <v>26435.75</v>
      </c>
      <c r="V485" s="154">
        <f t="shared" si="62"/>
        <v>8.3222847587647308E-3</v>
      </c>
      <c r="W485" s="155">
        <f t="shared" si="63"/>
        <v>8.2878454906288607E-3</v>
      </c>
    </row>
    <row r="486" spans="2:23">
      <c r="B486" s="153">
        <v>44952</v>
      </c>
      <c r="C486" s="137">
        <v>546.5</v>
      </c>
      <c r="D486" s="154">
        <f t="shared" si="56"/>
        <v>2.3983511335956553E-2</v>
      </c>
      <c r="E486" s="155">
        <f t="shared" si="57"/>
        <v>2.3700424276694124E-2</v>
      </c>
      <c r="F486" s="145"/>
      <c r="G486" s="145"/>
      <c r="H486" s="153">
        <v>44952</v>
      </c>
      <c r="I486" s="137">
        <v>56.44</v>
      </c>
      <c r="J486" s="154">
        <f t="shared" si="58"/>
        <v>2.842928216062468E-3</v>
      </c>
      <c r="K486" s="155">
        <f t="shared" si="59"/>
        <v>2.8388947384248714E-3</v>
      </c>
      <c r="L486" s="145"/>
      <c r="M486" s="167">
        <v>2.674E-2</v>
      </c>
      <c r="N486" s="161"/>
      <c r="O486" s="167">
        <v>4.163E-2</v>
      </c>
      <c r="P486" s="161"/>
      <c r="Q486" s="146"/>
      <c r="R486" s="167">
        <v>7095.99</v>
      </c>
      <c r="S486" s="154">
        <f t="shared" si="60"/>
        <v>7.3979113783879669E-3</v>
      </c>
      <c r="T486" s="155">
        <f t="shared" si="61"/>
        <v>7.3706810479189575E-3</v>
      </c>
      <c r="U486" s="167">
        <v>26217.56</v>
      </c>
      <c r="V486" s="154">
        <f t="shared" si="62"/>
        <v>1.3227286253685966E-2</v>
      </c>
      <c r="W486" s="155">
        <f t="shared" si="63"/>
        <v>1.3140569550310744E-2</v>
      </c>
    </row>
    <row r="487" spans="2:23">
      <c r="B487" s="153">
        <v>44951</v>
      </c>
      <c r="C487" s="137">
        <v>533.70000000000005</v>
      </c>
      <c r="D487" s="154">
        <f t="shared" si="56"/>
        <v>-8.5454207690877082E-3</v>
      </c>
      <c r="E487" s="155">
        <f t="shared" si="57"/>
        <v>-8.5821422270122814E-3</v>
      </c>
      <c r="F487" s="145"/>
      <c r="G487" s="145"/>
      <c r="H487" s="153">
        <v>44951</v>
      </c>
      <c r="I487" s="137">
        <v>56.28</v>
      </c>
      <c r="J487" s="154">
        <f t="shared" si="58"/>
        <v>-4.2462845010615702E-3</v>
      </c>
      <c r="K487" s="155">
        <f t="shared" si="59"/>
        <v>-4.2553255701383835E-3</v>
      </c>
      <c r="L487" s="145"/>
      <c r="M487" s="167">
        <v>2.6009999999999998E-2</v>
      </c>
      <c r="N487" s="161"/>
      <c r="O487" s="167">
        <v>4.088E-2</v>
      </c>
      <c r="P487" s="161"/>
      <c r="Q487" s="146"/>
      <c r="R487" s="167">
        <v>7043.88</v>
      </c>
      <c r="S487" s="154">
        <f t="shared" si="60"/>
        <v>-9.3610647785680179E-4</v>
      </c>
      <c r="T487" s="155">
        <f t="shared" si="61"/>
        <v>-9.3654489915310926E-4</v>
      </c>
      <c r="U487" s="167">
        <v>25875.3</v>
      </c>
      <c r="V487" s="154">
        <f t="shared" si="62"/>
        <v>-3.4808731621593925E-4</v>
      </c>
      <c r="W487" s="155">
        <f t="shared" si="63"/>
        <v>-3.4814791266810671E-4</v>
      </c>
    </row>
    <row r="488" spans="2:23">
      <c r="B488" s="153">
        <v>44950</v>
      </c>
      <c r="C488" s="137">
        <v>538.29999999999995</v>
      </c>
      <c r="D488" s="154">
        <f t="shared" si="56"/>
        <v>3.7167812674221423E-4</v>
      </c>
      <c r="E488" s="155">
        <f t="shared" si="57"/>
        <v>3.7160907153760777E-4</v>
      </c>
      <c r="F488" s="145"/>
      <c r="G488" s="145"/>
      <c r="H488" s="153">
        <v>44950</v>
      </c>
      <c r="I488" s="137">
        <v>56.52</v>
      </c>
      <c r="J488" s="154">
        <f t="shared" si="58"/>
        <v>5.3361792956243548E-3</v>
      </c>
      <c r="K488" s="155">
        <f t="shared" si="59"/>
        <v>5.3219923379408925E-3</v>
      </c>
      <c r="L488" s="145"/>
      <c r="M488" s="167">
        <v>2.5910000000000002E-2</v>
      </c>
      <c r="N488" s="161"/>
      <c r="O488" s="167">
        <v>3.9199999999999999E-2</v>
      </c>
      <c r="P488" s="161"/>
      <c r="Q488" s="146"/>
      <c r="R488" s="167">
        <v>7050.48</v>
      </c>
      <c r="S488" s="154">
        <f t="shared" si="60"/>
        <v>2.6251347407997283E-3</v>
      </c>
      <c r="T488" s="155">
        <f t="shared" si="61"/>
        <v>2.6216950929736863E-3</v>
      </c>
      <c r="U488" s="167">
        <v>25884.31</v>
      </c>
      <c r="V488" s="154">
        <f t="shared" si="62"/>
        <v>2.4344101512503435E-3</v>
      </c>
      <c r="W488" s="155">
        <f t="shared" si="63"/>
        <v>2.4314517751525323E-3</v>
      </c>
    </row>
    <row r="489" spans="2:23">
      <c r="B489" s="153">
        <v>44949</v>
      </c>
      <c r="C489" s="137">
        <v>538.1</v>
      </c>
      <c r="D489" s="154">
        <f t="shared" si="56"/>
        <v>1.0896111215480175E-2</v>
      </c>
      <c r="E489" s="155">
        <f t="shared" si="57"/>
        <v>1.0837176316662436E-2</v>
      </c>
      <c r="F489" s="145"/>
      <c r="G489" s="145"/>
      <c r="H489" s="153">
        <v>44949</v>
      </c>
      <c r="I489" s="137">
        <v>56.22</v>
      </c>
      <c r="J489" s="154">
        <f t="shared" si="58"/>
        <v>3.2119914346895317E-3</v>
      </c>
      <c r="K489" s="155">
        <f t="shared" si="59"/>
        <v>3.206844009579591E-3</v>
      </c>
      <c r="L489" s="145"/>
      <c r="M489" s="167">
        <v>2.6589999999999999E-2</v>
      </c>
      <c r="N489" s="161"/>
      <c r="O489" s="167">
        <v>4.0170000000000004E-2</v>
      </c>
      <c r="P489" s="161"/>
      <c r="Q489" s="146"/>
      <c r="R489" s="167">
        <v>7032.02</v>
      </c>
      <c r="S489" s="154">
        <f t="shared" si="60"/>
        <v>5.1500931247758786E-3</v>
      </c>
      <c r="T489" s="155">
        <f t="shared" si="61"/>
        <v>5.1368767527886034E-3</v>
      </c>
      <c r="U489" s="167">
        <v>25821.45</v>
      </c>
      <c r="V489" s="154">
        <f t="shared" si="62"/>
        <v>1.7819233132834178E-3</v>
      </c>
      <c r="W489" s="155">
        <f t="shared" si="63"/>
        <v>1.7803375714369859E-3</v>
      </c>
    </row>
    <row r="490" spans="2:23">
      <c r="B490" s="153">
        <v>44946</v>
      </c>
      <c r="C490" s="137">
        <v>532.29999999999995</v>
      </c>
      <c r="D490" s="154">
        <f t="shared" si="56"/>
        <v>1.3167795334836363E-3</v>
      </c>
      <c r="E490" s="155">
        <f t="shared" si="57"/>
        <v>1.3159133396212553E-3</v>
      </c>
      <c r="F490" s="145"/>
      <c r="G490" s="145"/>
      <c r="H490" s="153">
        <v>44946</v>
      </c>
      <c r="I490" s="137">
        <v>56.04</v>
      </c>
      <c r="J490" s="154">
        <f t="shared" si="58"/>
        <v>1.8538713195201728E-2</v>
      </c>
      <c r="K490" s="155">
        <f t="shared" si="59"/>
        <v>1.8368965972377756E-2</v>
      </c>
      <c r="L490" s="145"/>
      <c r="M490" s="167">
        <v>2.6190000000000001E-2</v>
      </c>
      <c r="N490" s="161"/>
      <c r="O490" s="167">
        <v>3.9740000000000004E-2</v>
      </c>
      <c r="P490" s="161"/>
      <c r="Q490" s="146"/>
      <c r="R490" s="167">
        <v>6995.99</v>
      </c>
      <c r="S490" s="154">
        <f t="shared" si="60"/>
        <v>6.3464938210868738E-3</v>
      </c>
      <c r="T490" s="155">
        <f t="shared" si="61"/>
        <v>6.3264396336375189E-3</v>
      </c>
      <c r="U490" s="167">
        <v>25775.52</v>
      </c>
      <c r="V490" s="154">
        <f t="shared" si="62"/>
        <v>7.0025800624153867E-3</v>
      </c>
      <c r="W490" s="155">
        <f t="shared" si="63"/>
        <v>6.9781758606657267E-3</v>
      </c>
    </row>
    <row r="491" spans="2:23">
      <c r="B491" s="153">
        <v>44945</v>
      </c>
      <c r="C491" s="137">
        <v>531.6</v>
      </c>
      <c r="D491" s="154">
        <f t="shared" si="56"/>
        <v>-2.4587155963302743E-2</v>
      </c>
      <c r="E491" s="155">
        <f t="shared" si="57"/>
        <v>-2.4894467824153801E-2</v>
      </c>
      <c r="F491" s="145"/>
      <c r="G491" s="145"/>
      <c r="H491" s="153">
        <v>44945</v>
      </c>
      <c r="I491" s="137">
        <v>55.02</v>
      </c>
      <c r="J491" s="154">
        <f t="shared" si="58"/>
        <v>-2.204052612868812E-2</v>
      </c>
      <c r="K491" s="155">
        <f t="shared" si="59"/>
        <v>-2.2287047565282193E-2</v>
      </c>
      <c r="L491" s="145"/>
      <c r="M491" s="167">
        <v>2.4830000000000001E-2</v>
      </c>
      <c r="N491" s="161"/>
      <c r="O491" s="167">
        <v>3.7719999999999997E-2</v>
      </c>
      <c r="P491" s="161"/>
      <c r="Q491" s="146"/>
      <c r="R491" s="167">
        <v>6951.87</v>
      </c>
      <c r="S491" s="154">
        <f t="shared" si="60"/>
        <v>-1.8567380872717809E-2</v>
      </c>
      <c r="T491" s="155">
        <f t="shared" si="61"/>
        <v>-1.8741918536841817E-2</v>
      </c>
      <c r="U491" s="167">
        <v>25596.28</v>
      </c>
      <c r="V491" s="154">
        <f t="shared" si="62"/>
        <v>-1.7507414866735904E-2</v>
      </c>
      <c r="W491" s="155">
        <f t="shared" si="63"/>
        <v>-1.7662482205352624E-2</v>
      </c>
    </row>
    <row r="492" spans="2:23">
      <c r="B492" s="153">
        <v>44944</v>
      </c>
      <c r="C492" s="137">
        <v>545</v>
      </c>
      <c r="D492" s="154">
        <f t="shared" si="56"/>
        <v>-1.6777918094894373E-2</v>
      </c>
      <c r="E492" s="155">
        <f t="shared" si="57"/>
        <v>-1.6920261762514838E-2</v>
      </c>
      <c r="F492" s="145"/>
      <c r="G492" s="145"/>
      <c r="H492" s="153">
        <v>44944</v>
      </c>
      <c r="I492" s="137">
        <v>56.26</v>
      </c>
      <c r="J492" s="154">
        <f t="shared" si="58"/>
        <v>3.9257673090649092E-3</v>
      </c>
      <c r="K492" s="155">
        <f t="shared" si="59"/>
        <v>3.9180815929044923E-3</v>
      </c>
      <c r="L492" s="145"/>
      <c r="M492" s="167">
        <v>2.4500000000000001E-2</v>
      </c>
      <c r="N492" s="161"/>
      <c r="O492" s="167">
        <v>3.7360000000000004E-2</v>
      </c>
      <c r="P492" s="161"/>
      <c r="Q492" s="146"/>
      <c r="R492" s="167">
        <v>7083.39</v>
      </c>
      <c r="S492" s="154">
        <f t="shared" si="60"/>
        <v>8.8029661615673938E-4</v>
      </c>
      <c r="T492" s="155">
        <f t="shared" si="61"/>
        <v>8.7990938232762074E-4</v>
      </c>
      <c r="U492" s="167">
        <v>26052.39</v>
      </c>
      <c r="V492" s="154">
        <f t="shared" si="62"/>
        <v>2.7404441443983352E-3</v>
      </c>
      <c r="W492" s="155">
        <f t="shared" si="63"/>
        <v>2.736695973551073E-3</v>
      </c>
    </row>
    <row r="493" spans="2:23">
      <c r="B493" s="153">
        <v>44943</v>
      </c>
      <c r="C493" s="137">
        <v>554.29999999999995</v>
      </c>
      <c r="D493" s="154">
        <f t="shared" si="56"/>
        <v>-1.0178571428571481E-2</v>
      </c>
      <c r="E493" s="155">
        <f t="shared" si="57"/>
        <v>-1.0230727303435968E-2</v>
      </c>
      <c r="F493" s="145"/>
      <c r="G493" s="145"/>
      <c r="H493" s="153">
        <v>44943</v>
      </c>
      <c r="I493" s="137">
        <v>56.04</v>
      </c>
      <c r="J493" s="154">
        <f t="shared" si="58"/>
        <v>1.0093727469358438E-2</v>
      </c>
      <c r="K493" s="155">
        <f t="shared" si="59"/>
        <v>1.0043126022175523E-2</v>
      </c>
      <c r="L493" s="145"/>
      <c r="M493" s="167">
        <v>2.5329999999999998E-2</v>
      </c>
      <c r="N493" s="161"/>
      <c r="O493" s="167">
        <v>3.8900000000000004E-2</v>
      </c>
      <c r="P493" s="161"/>
      <c r="Q493" s="146"/>
      <c r="R493" s="167">
        <v>7077.16</v>
      </c>
      <c r="S493" s="154">
        <f t="shared" si="60"/>
        <v>4.8059790070293928E-3</v>
      </c>
      <c r="T493" s="155">
        <f t="shared" si="61"/>
        <v>4.7944671589872532E-3</v>
      </c>
      <c r="U493" s="167">
        <v>25981.19</v>
      </c>
      <c r="V493" s="154">
        <f t="shared" si="62"/>
        <v>3.0832393548900772E-3</v>
      </c>
      <c r="W493" s="155">
        <f t="shared" si="63"/>
        <v>3.0784959200259605E-3</v>
      </c>
    </row>
    <row r="494" spans="2:23">
      <c r="B494" s="153">
        <v>44942</v>
      </c>
      <c r="C494" s="137">
        <v>560</v>
      </c>
      <c r="D494" s="154">
        <f t="shared" si="56"/>
        <v>-3.3813845880049653E-3</v>
      </c>
      <c r="E494" s="155">
        <f t="shared" si="57"/>
        <v>-3.3871143889575854E-3</v>
      </c>
      <c r="F494" s="145"/>
      <c r="G494" s="145"/>
      <c r="H494" s="153">
        <v>44942</v>
      </c>
      <c r="I494" s="137">
        <v>55.48</v>
      </c>
      <c r="J494" s="154">
        <f t="shared" si="58"/>
        <v>9.09421607857408E-3</v>
      </c>
      <c r="K494" s="155">
        <f t="shared" si="59"/>
        <v>9.0531127095312379E-3</v>
      </c>
      <c r="L494" s="145"/>
      <c r="M494" s="167">
        <v>2.6380000000000001E-2</v>
      </c>
      <c r="N494" s="161"/>
      <c r="O494" s="167">
        <v>4.0140000000000002E-2</v>
      </c>
      <c r="P494" s="161"/>
      <c r="Q494" s="146"/>
      <c r="R494" s="167">
        <v>7043.31</v>
      </c>
      <c r="S494" s="154">
        <f t="shared" si="60"/>
        <v>2.8205310742508427E-3</v>
      </c>
      <c r="T494" s="155">
        <f t="shared" si="61"/>
        <v>2.8165608401740836E-3</v>
      </c>
      <c r="U494" s="167">
        <v>25901.33</v>
      </c>
      <c r="V494" s="154">
        <f t="shared" si="62"/>
        <v>4.5707561585945911E-3</v>
      </c>
      <c r="W494" s="155">
        <f t="shared" si="63"/>
        <v>4.5603419744037017E-3</v>
      </c>
    </row>
    <row r="495" spans="2:23">
      <c r="B495" s="153">
        <v>44939</v>
      </c>
      <c r="C495" s="137">
        <v>561.9</v>
      </c>
      <c r="D495" s="154">
        <f t="shared" si="56"/>
        <v>1.7381857686040281E-2</v>
      </c>
      <c r="E495" s="155">
        <f t="shared" si="57"/>
        <v>1.7232521211010741E-2</v>
      </c>
      <c r="F495" s="145"/>
      <c r="G495" s="145"/>
      <c r="H495" s="153">
        <v>44939</v>
      </c>
      <c r="I495" s="137">
        <v>54.98</v>
      </c>
      <c r="J495" s="154">
        <f t="shared" si="58"/>
        <v>2.7663551401869046E-2</v>
      </c>
      <c r="K495" s="155">
        <f t="shared" si="59"/>
        <v>2.7287828835138681E-2</v>
      </c>
      <c r="L495" s="145"/>
      <c r="M495" s="167">
        <v>2.6370000000000001E-2</v>
      </c>
      <c r="N495" s="161"/>
      <c r="O495" s="167">
        <v>3.986E-2</v>
      </c>
      <c r="P495" s="161"/>
      <c r="Q495" s="146"/>
      <c r="R495" s="167">
        <v>7023.5</v>
      </c>
      <c r="S495" s="154">
        <f t="shared" si="60"/>
        <v>6.8552456534702877E-3</v>
      </c>
      <c r="T495" s="155">
        <f t="shared" si="61"/>
        <v>6.8318552939141087E-3</v>
      </c>
      <c r="U495" s="167">
        <v>25783.48</v>
      </c>
      <c r="V495" s="154">
        <f t="shared" si="62"/>
        <v>1.9243054702813289E-3</v>
      </c>
      <c r="W495" s="155">
        <f t="shared" si="63"/>
        <v>1.9224563662904612E-3</v>
      </c>
    </row>
    <row r="496" spans="2:23">
      <c r="B496" s="153">
        <v>44938</v>
      </c>
      <c r="C496" s="137">
        <v>552.29999999999995</v>
      </c>
      <c r="D496" s="154">
        <f t="shared" si="56"/>
        <v>2.239911144020712E-2</v>
      </c>
      <c r="E496" s="155">
        <f t="shared" si="57"/>
        <v>2.2151935548626458E-2</v>
      </c>
      <c r="F496" s="145"/>
      <c r="G496" s="145"/>
      <c r="H496" s="153">
        <v>44938</v>
      </c>
      <c r="I496" s="137">
        <v>53.5</v>
      </c>
      <c r="J496" s="154">
        <f t="shared" si="58"/>
        <v>6.7745577719231509E-3</v>
      </c>
      <c r="K496" s="155">
        <f t="shared" si="59"/>
        <v>6.7517135702933476E-3</v>
      </c>
      <c r="L496" s="145"/>
      <c r="M496" s="167">
        <v>2.6239999999999999E-2</v>
      </c>
      <c r="N496" s="161"/>
      <c r="O496" s="167">
        <v>3.993E-2</v>
      </c>
      <c r="P496" s="161"/>
      <c r="Q496" s="146"/>
      <c r="R496" s="167">
        <v>6975.68</v>
      </c>
      <c r="S496" s="154">
        <f t="shared" si="60"/>
        <v>7.4362488608776811E-3</v>
      </c>
      <c r="T496" s="155">
        <f t="shared" si="61"/>
        <v>7.4087362717690317E-3</v>
      </c>
      <c r="U496" s="167">
        <v>25733.96</v>
      </c>
      <c r="V496" s="154">
        <f t="shared" si="62"/>
        <v>7.3237963491403768E-3</v>
      </c>
      <c r="W496" s="155">
        <f t="shared" si="63"/>
        <v>7.2971075821675812E-3</v>
      </c>
    </row>
    <row r="497" spans="2:23">
      <c r="B497" s="153">
        <v>44937</v>
      </c>
      <c r="C497" s="137">
        <v>540.20000000000005</v>
      </c>
      <c r="D497" s="154">
        <f t="shared" si="56"/>
        <v>2.9736942432329494E-2</v>
      </c>
      <c r="E497" s="155">
        <f t="shared" si="57"/>
        <v>2.9303373925741998E-2</v>
      </c>
      <c r="F497" s="145"/>
      <c r="G497" s="145"/>
      <c r="H497" s="153">
        <v>44937</v>
      </c>
      <c r="I497" s="137">
        <v>53.14</v>
      </c>
      <c r="J497" s="154">
        <f t="shared" si="58"/>
        <v>2.3892100192678178E-2</v>
      </c>
      <c r="K497" s="155">
        <f t="shared" si="59"/>
        <v>2.3611150159824443E-2</v>
      </c>
      <c r="L497" s="145"/>
      <c r="M497" s="167">
        <v>2.673E-2</v>
      </c>
      <c r="N497" s="161"/>
      <c r="O497" s="167">
        <v>4.045E-2</v>
      </c>
      <c r="P497" s="161"/>
      <c r="Q497" s="146"/>
      <c r="R497" s="167">
        <v>6924.19</v>
      </c>
      <c r="S497" s="154">
        <f t="shared" si="60"/>
        <v>8.0141036578085245E-3</v>
      </c>
      <c r="T497" s="155">
        <f t="shared" si="61"/>
        <v>7.9821612753100089E-3</v>
      </c>
      <c r="U497" s="167">
        <v>25546.86</v>
      </c>
      <c r="V497" s="154">
        <f t="shared" si="62"/>
        <v>7.1852080516909833E-3</v>
      </c>
      <c r="W497" s="155">
        <f t="shared" si="63"/>
        <v>7.1595174325427609E-3</v>
      </c>
    </row>
    <row r="498" spans="2:23">
      <c r="B498" s="153">
        <v>44936</v>
      </c>
      <c r="C498" s="137">
        <v>524.6</v>
      </c>
      <c r="D498" s="154">
        <f t="shared" si="56"/>
        <v>-5.4976303317535447E-3</v>
      </c>
      <c r="E498" s="155">
        <f t="shared" si="57"/>
        <v>-5.5127979174482535E-3</v>
      </c>
      <c r="F498" s="145"/>
      <c r="G498" s="145"/>
      <c r="H498" s="153">
        <v>44936</v>
      </c>
      <c r="I498" s="137">
        <v>51.9</v>
      </c>
      <c r="J498" s="154">
        <f t="shared" si="58"/>
        <v>-1.4806378132118492E-2</v>
      </c>
      <c r="K498" s="155">
        <f t="shared" si="59"/>
        <v>-1.4917086703237379E-2</v>
      </c>
      <c r="L498" s="145"/>
      <c r="M498" s="167">
        <v>2.802E-2</v>
      </c>
      <c r="N498" s="161"/>
      <c r="O498" s="167">
        <v>4.2099999999999999E-2</v>
      </c>
      <c r="P498" s="161"/>
      <c r="Q498" s="146"/>
      <c r="R498" s="167">
        <v>6869.14</v>
      </c>
      <c r="S498" s="154">
        <f t="shared" si="60"/>
        <v>-5.5332283245695946E-3</v>
      </c>
      <c r="T498" s="155">
        <f t="shared" si="61"/>
        <v>-5.5485933373769928E-3</v>
      </c>
      <c r="U498" s="167">
        <v>25364.61</v>
      </c>
      <c r="V498" s="154">
        <f t="shared" si="62"/>
        <v>-8.0677279458141182E-4</v>
      </c>
      <c r="W498" s="155">
        <f t="shared" si="63"/>
        <v>-8.0709841089648591E-4</v>
      </c>
    </row>
    <row r="499" spans="2:23">
      <c r="B499" s="153">
        <v>44935</v>
      </c>
      <c r="C499" s="137">
        <v>527.5</v>
      </c>
      <c r="D499" s="154">
        <f t="shared" si="56"/>
        <v>2.6610910473292559E-3</v>
      </c>
      <c r="E499" s="155">
        <f t="shared" si="57"/>
        <v>2.6575566134598694E-3</v>
      </c>
      <c r="F499" s="145"/>
      <c r="G499" s="145"/>
      <c r="H499" s="153">
        <v>44935</v>
      </c>
      <c r="I499" s="137">
        <v>52.68</v>
      </c>
      <c r="J499" s="154">
        <f t="shared" si="58"/>
        <v>6.4959877722583492E-3</v>
      </c>
      <c r="K499" s="155">
        <f t="shared" si="59"/>
        <v>6.4749797730805315E-3</v>
      </c>
      <c r="L499" s="145"/>
      <c r="M499" s="167">
        <v>2.7300000000000001E-2</v>
      </c>
      <c r="N499" s="161"/>
      <c r="O499" s="167">
        <v>4.1669999999999999E-2</v>
      </c>
      <c r="P499" s="161"/>
      <c r="Q499" s="146"/>
      <c r="R499" s="167">
        <v>6907.36</v>
      </c>
      <c r="S499" s="154">
        <f t="shared" si="60"/>
        <v>6.7643693657584159E-3</v>
      </c>
      <c r="T499" s="155">
        <f t="shared" si="61"/>
        <v>6.7415936704220249E-3</v>
      </c>
      <c r="U499" s="167">
        <v>25385.09</v>
      </c>
      <c r="V499" s="154">
        <f t="shared" si="62"/>
        <v>8.130943374496491E-3</v>
      </c>
      <c r="W499" s="155">
        <f t="shared" si="63"/>
        <v>8.098065353730111E-3</v>
      </c>
    </row>
    <row r="500" spans="2:23">
      <c r="B500" s="153">
        <v>44932</v>
      </c>
      <c r="C500" s="137">
        <v>526.1</v>
      </c>
      <c r="D500" s="154">
        <f t="shared" si="56"/>
        <v>1.3680154142581946E-2</v>
      </c>
      <c r="E500" s="155">
        <f t="shared" si="57"/>
        <v>1.3587425570872962E-2</v>
      </c>
      <c r="F500" s="145"/>
      <c r="G500" s="145"/>
      <c r="H500" s="153">
        <v>44932</v>
      </c>
      <c r="I500" s="137">
        <v>52.34</v>
      </c>
      <c r="J500" s="154">
        <f t="shared" si="58"/>
        <v>1.316298877274491E-2</v>
      </c>
      <c r="K500" s="155">
        <f t="shared" si="59"/>
        <v>1.3077109434305406E-2</v>
      </c>
      <c r="L500" s="145"/>
      <c r="M500" s="167">
        <v>2.7229999999999997E-2</v>
      </c>
      <c r="N500" s="161"/>
      <c r="O500" s="167">
        <v>4.2140000000000004E-2</v>
      </c>
      <c r="P500" s="161"/>
      <c r="Q500" s="146"/>
      <c r="R500" s="167">
        <v>6860.95</v>
      </c>
      <c r="S500" s="154">
        <f t="shared" si="60"/>
        <v>1.4708274791096709E-2</v>
      </c>
      <c r="T500" s="155">
        <f t="shared" si="61"/>
        <v>1.4601157183511945E-2</v>
      </c>
      <c r="U500" s="167">
        <v>25180.35</v>
      </c>
      <c r="V500" s="154">
        <f t="shared" si="62"/>
        <v>1.3999685898029579E-2</v>
      </c>
      <c r="W500" s="155">
        <f t="shared" si="63"/>
        <v>1.3902595403686619E-2</v>
      </c>
    </row>
    <row r="501" spans="2:23">
      <c r="B501" s="153">
        <v>44931</v>
      </c>
      <c r="C501" s="137">
        <v>519</v>
      </c>
      <c r="D501" s="154">
        <f t="shared" si="56"/>
        <v>1.7647058823529349E-2</v>
      </c>
      <c r="E501" s="155">
        <f t="shared" si="57"/>
        <v>1.7493157447517119E-2</v>
      </c>
      <c r="F501" s="145"/>
      <c r="G501" s="145"/>
      <c r="H501" s="153">
        <v>44931</v>
      </c>
      <c r="I501" s="137">
        <v>51.66</v>
      </c>
      <c r="J501" s="154">
        <f t="shared" si="58"/>
        <v>3.8865137971237917E-3</v>
      </c>
      <c r="K501" s="155">
        <f t="shared" si="59"/>
        <v>3.8789808140961349E-3</v>
      </c>
      <c r="L501" s="145"/>
      <c r="M501" s="167">
        <v>2.8319999999999998E-2</v>
      </c>
      <c r="N501" s="161"/>
      <c r="O501" s="167">
        <v>4.3289999999999995E-2</v>
      </c>
      <c r="P501" s="161"/>
      <c r="Q501" s="146"/>
      <c r="R501" s="167">
        <v>6761.5</v>
      </c>
      <c r="S501" s="154">
        <f t="shared" si="60"/>
        <v>-2.2032250019553556E-3</v>
      </c>
      <c r="T501" s="155">
        <f t="shared" si="61"/>
        <v>-2.2056556730264292E-3</v>
      </c>
      <c r="U501" s="167">
        <v>24832.7</v>
      </c>
      <c r="V501" s="154">
        <f t="shared" si="62"/>
        <v>-1.1206505404545153E-3</v>
      </c>
      <c r="W501" s="155">
        <f t="shared" si="63"/>
        <v>-1.1212789387919195E-3</v>
      </c>
    </row>
    <row r="502" spans="2:23">
      <c r="B502" s="153">
        <v>44930</v>
      </c>
      <c r="C502" s="137">
        <v>510</v>
      </c>
      <c r="D502" s="154">
        <f t="shared" si="56"/>
        <v>3.9543416225030548E-2</v>
      </c>
      <c r="E502" s="155">
        <f t="shared" si="57"/>
        <v>3.8781593893982502E-2</v>
      </c>
      <c r="F502" s="145"/>
      <c r="G502" s="145"/>
      <c r="H502" s="153">
        <v>44930</v>
      </c>
      <c r="I502" s="137">
        <v>51.46</v>
      </c>
      <c r="J502" s="154">
        <f t="shared" si="58"/>
        <v>2.1031746031746179E-2</v>
      </c>
      <c r="K502" s="155">
        <f t="shared" si="59"/>
        <v>2.0813631776275324E-2</v>
      </c>
      <c r="L502" s="145"/>
      <c r="M502" s="167">
        <v>2.7699999999999999E-2</v>
      </c>
      <c r="N502" s="161"/>
      <c r="O502" s="167">
        <v>4.2939999999999999E-2</v>
      </c>
      <c r="P502" s="161"/>
      <c r="Q502" s="146"/>
      <c r="R502" s="167">
        <v>6776.43</v>
      </c>
      <c r="S502" s="154">
        <f t="shared" si="60"/>
        <v>2.3028764064620733E-2</v>
      </c>
      <c r="T502" s="155">
        <f t="shared" si="61"/>
        <v>2.2767603939424383E-2</v>
      </c>
      <c r="U502" s="167">
        <v>24860.560000000001</v>
      </c>
      <c r="V502" s="154">
        <f t="shared" si="62"/>
        <v>1.735479797204742E-2</v>
      </c>
      <c r="W502" s="155">
        <f t="shared" si="63"/>
        <v>1.7205923455552597E-2</v>
      </c>
    </row>
    <row r="503" spans="2:23">
      <c r="B503" s="153">
        <v>44929</v>
      </c>
      <c r="C503" s="137">
        <v>490.6</v>
      </c>
      <c r="D503" s="154">
        <f t="shared" si="56"/>
        <v>1.8053538078439679E-2</v>
      </c>
      <c r="E503" s="155">
        <f t="shared" si="57"/>
        <v>1.7892508178102035E-2</v>
      </c>
      <c r="F503" s="145"/>
      <c r="G503" s="145"/>
      <c r="H503" s="153">
        <v>44929</v>
      </c>
      <c r="I503" s="137">
        <v>50.4</v>
      </c>
      <c r="J503" s="154">
        <f t="shared" si="58"/>
        <v>-5.1322542439794505E-3</v>
      </c>
      <c r="K503" s="155">
        <f t="shared" si="59"/>
        <v>-5.1454694962062095E-3</v>
      </c>
      <c r="L503" s="145"/>
      <c r="M503" s="167">
        <v>2.9229999999999999E-2</v>
      </c>
      <c r="N503" s="161"/>
      <c r="O503" s="167">
        <v>4.4800000000000006E-2</v>
      </c>
      <c r="P503" s="161"/>
      <c r="Q503" s="146"/>
      <c r="R503" s="167">
        <v>6623.89</v>
      </c>
      <c r="S503" s="154">
        <f t="shared" si="60"/>
        <v>4.4460821554703767E-3</v>
      </c>
      <c r="T503" s="155">
        <f t="shared" si="61"/>
        <v>4.4362275310535085E-3</v>
      </c>
      <c r="U503" s="167">
        <v>24436.47</v>
      </c>
      <c r="V503" s="154">
        <f t="shared" si="62"/>
        <v>1.1515306553281146E-2</v>
      </c>
      <c r="W503" s="155">
        <f t="shared" si="63"/>
        <v>1.1449510040362938E-2</v>
      </c>
    </row>
    <row r="504" spans="2:23">
      <c r="B504" s="153">
        <v>44928</v>
      </c>
      <c r="C504" s="137">
        <v>481.9</v>
      </c>
      <c r="D504" s="154">
        <f t="shared" si="56"/>
        <v>9.849119865884326E-3</v>
      </c>
      <c r="E504" s="155">
        <f t="shared" si="57"/>
        <v>9.800933422526012E-3</v>
      </c>
      <c r="F504" s="145"/>
      <c r="G504" s="145"/>
      <c r="H504" s="153">
        <v>44928</v>
      </c>
      <c r="I504" s="137">
        <v>50.66</v>
      </c>
      <c r="J504" s="154">
        <f t="shared" si="58"/>
        <v>2.3434343434343363E-2</v>
      </c>
      <c r="K504" s="155">
        <f t="shared" si="59"/>
        <v>2.3163974998884476E-2</v>
      </c>
      <c r="L504" s="145"/>
      <c r="M504" s="167">
        <v>2.9790000000000001E-2</v>
      </c>
      <c r="N504" s="161"/>
      <c r="O504" s="167">
        <v>4.5620000000000001E-2</v>
      </c>
      <c r="P504" s="161"/>
      <c r="Q504" s="146"/>
      <c r="R504" s="167">
        <v>6594.57</v>
      </c>
      <c r="S504" s="154">
        <f t="shared" si="60"/>
        <v>1.8661488841106078E-2</v>
      </c>
      <c r="T504" s="155">
        <f t="shared" si="61"/>
        <v>1.8489499679305795E-2</v>
      </c>
      <c r="U504" s="167">
        <v>24158.28</v>
      </c>
      <c r="V504" s="154">
        <f t="shared" si="62"/>
        <v>1.9037447230686677E-2</v>
      </c>
      <c r="W504" s="155">
        <f t="shared" si="63"/>
        <v>1.8858502565052334E-2</v>
      </c>
    </row>
    <row r="505" spans="2:23">
      <c r="B505" s="153">
        <v>44925</v>
      </c>
      <c r="C505" s="137">
        <v>477.2</v>
      </c>
      <c r="D505" s="154">
        <f t="shared" si="56"/>
        <v>5.6902002107481753E-3</v>
      </c>
      <c r="E505" s="155">
        <f t="shared" si="57"/>
        <v>5.6740721737785112E-3</v>
      </c>
      <c r="F505" s="145"/>
      <c r="G505" s="145"/>
      <c r="H505" s="153">
        <v>44925</v>
      </c>
      <c r="I505" s="137">
        <v>49.5</v>
      </c>
      <c r="J505" s="154">
        <f t="shared" si="58"/>
        <v>-1.2764260071798983E-2</v>
      </c>
      <c r="K505" s="155">
        <f t="shared" si="59"/>
        <v>-1.2846423155502735E-2</v>
      </c>
      <c r="L505" s="145"/>
      <c r="M505" s="167">
        <v>3.1130000000000001E-2</v>
      </c>
      <c r="N505" s="161"/>
      <c r="O505" s="167">
        <v>4.6920000000000003E-2</v>
      </c>
      <c r="P505" s="161"/>
      <c r="Q505" s="146"/>
      <c r="R505" s="167">
        <v>6473.76</v>
      </c>
      <c r="S505" s="154">
        <f t="shared" si="60"/>
        <v>-1.5168548726928077E-2</v>
      </c>
      <c r="T505" s="155">
        <f t="shared" si="61"/>
        <v>-1.5284767910778853E-2</v>
      </c>
      <c r="U505" s="167">
        <v>23706.959999999999</v>
      </c>
      <c r="V505" s="154">
        <f t="shared" si="62"/>
        <v>-1.4532008953902387E-2</v>
      </c>
      <c r="W505" s="155">
        <f t="shared" si="63"/>
        <v>-1.4638632829481545E-2</v>
      </c>
    </row>
    <row r="506" spans="2:23">
      <c r="B506" s="153">
        <v>44924</v>
      </c>
      <c r="C506" s="137">
        <v>474.5</v>
      </c>
      <c r="D506" s="154">
        <f t="shared" si="56"/>
        <v>-5.24109014675056E-3</v>
      </c>
      <c r="E506" s="155">
        <f t="shared" si="57"/>
        <v>-5.2548728383586974E-3</v>
      </c>
      <c r="F506" s="145"/>
      <c r="G506" s="145"/>
      <c r="H506" s="153">
        <v>44924</v>
      </c>
      <c r="I506" s="137">
        <v>50.14</v>
      </c>
      <c r="J506" s="154">
        <f t="shared" si="58"/>
        <v>1.3543561754598699E-2</v>
      </c>
      <c r="K506" s="155">
        <f t="shared" si="59"/>
        <v>1.3452667490530059E-2</v>
      </c>
      <c r="L506" s="145"/>
      <c r="M506" s="167">
        <v>2.9769999999999998E-2</v>
      </c>
      <c r="N506" s="161"/>
      <c r="O506" s="167">
        <v>4.5469999999999997E-2</v>
      </c>
      <c r="P506" s="161"/>
      <c r="Q506" s="146"/>
      <c r="R506" s="167">
        <v>6573.47</v>
      </c>
      <c r="S506" s="154">
        <f t="shared" si="60"/>
        <v>9.6736190363553298E-3</v>
      </c>
      <c r="T506" s="155">
        <f t="shared" si="61"/>
        <v>9.6271291601722365E-3</v>
      </c>
      <c r="U506" s="167">
        <v>24056.55</v>
      </c>
      <c r="V506" s="154">
        <f t="shared" si="62"/>
        <v>1.2036377955140898E-2</v>
      </c>
      <c r="W506" s="155">
        <f t="shared" si="63"/>
        <v>1.1964516815199432E-2</v>
      </c>
    </row>
    <row r="507" spans="2:23">
      <c r="B507" s="153">
        <v>44923</v>
      </c>
      <c r="C507" s="137">
        <v>477</v>
      </c>
      <c r="D507" s="154">
        <f t="shared" si="56"/>
        <v>-9.1400083090984463E-3</v>
      </c>
      <c r="E507" s="155">
        <f t="shared" si="57"/>
        <v>-9.1820344606303433E-3</v>
      </c>
      <c r="F507" s="145"/>
      <c r="G507" s="145"/>
      <c r="H507" s="153">
        <v>44923</v>
      </c>
      <c r="I507" s="137">
        <v>49.47</v>
      </c>
      <c r="J507" s="154">
        <f t="shared" si="58"/>
        <v>-1.6145307769929174E-3</v>
      </c>
      <c r="K507" s="155">
        <f t="shared" si="59"/>
        <v>-1.6158355363797515E-3</v>
      </c>
      <c r="L507" s="145"/>
      <c r="M507" s="167">
        <v>3.049E-2</v>
      </c>
      <c r="N507" s="161"/>
      <c r="O507" s="167">
        <v>4.6500000000000007E-2</v>
      </c>
      <c r="P507" s="161"/>
      <c r="Q507" s="146"/>
      <c r="R507" s="167">
        <v>6510.49</v>
      </c>
      <c r="S507" s="154">
        <f t="shared" si="60"/>
        <v>-6.1322065257546354E-3</v>
      </c>
      <c r="T507" s="155">
        <f t="shared" si="61"/>
        <v>-6.15108572452603E-3</v>
      </c>
      <c r="U507" s="167">
        <v>23770.44</v>
      </c>
      <c r="V507" s="154">
        <f t="shared" si="62"/>
        <v>-3.5806715834181269E-3</v>
      </c>
      <c r="W507" s="155">
        <f t="shared" si="63"/>
        <v>-3.5870975319724288E-3</v>
      </c>
    </row>
    <row r="508" spans="2:23">
      <c r="B508" s="153">
        <v>44922</v>
      </c>
      <c r="C508" s="137">
        <v>481.4</v>
      </c>
      <c r="D508" s="154">
        <f t="shared" si="56"/>
        <v>1.4327855035819459E-2</v>
      </c>
      <c r="E508" s="155">
        <f t="shared" si="57"/>
        <v>1.4226181347308209E-2</v>
      </c>
      <c r="F508" s="145"/>
      <c r="G508" s="145"/>
      <c r="H508" s="153">
        <v>44922</v>
      </c>
      <c r="I508" s="137">
        <v>49.55</v>
      </c>
      <c r="J508" s="154">
        <f t="shared" si="58"/>
        <v>3.0145530145530008E-2</v>
      </c>
      <c r="K508" s="155">
        <f t="shared" si="59"/>
        <v>2.9700083664281368E-2</v>
      </c>
      <c r="L508" s="145"/>
      <c r="M508" s="167">
        <v>3.049E-2</v>
      </c>
      <c r="N508" s="161"/>
      <c r="O508" s="167">
        <v>4.6219999999999997E-2</v>
      </c>
      <c r="P508" s="161"/>
      <c r="Q508" s="146"/>
      <c r="R508" s="167">
        <v>6550.66</v>
      </c>
      <c r="S508" s="154">
        <f t="shared" si="60"/>
        <v>7.0346969207828458E-3</v>
      </c>
      <c r="T508" s="155">
        <f t="shared" si="61"/>
        <v>7.010068873508358E-3</v>
      </c>
      <c r="U508" s="167">
        <v>23855.86</v>
      </c>
      <c r="V508" s="154">
        <f t="shared" si="62"/>
        <v>-9.0838465420439718E-4</v>
      </c>
      <c r="W508" s="155">
        <f t="shared" si="63"/>
        <v>-9.0879748556977995E-4</v>
      </c>
    </row>
    <row r="509" spans="2:23">
      <c r="B509" s="153">
        <v>44918</v>
      </c>
      <c r="C509" s="137">
        <v>474.6</v>
      </c>
      <c r="D509" s="154">
        <f t="shared" si="56"/>
        <v>-1.2626262626261875E-3</v>
      </c>
      <c r="E509" s="155">
        <f t="shared" si="57"/>
        <v>-1.2634240467719062E-3</v>
      </c>
      <c r="F509" s="145"/>
      <c r="G509" s="145"/>
      <c r="H509" s="153">
        <v>44918</v>
      </c>
      <c r="I509" s="137">
        <v>48.1</v>
      </c>
      <c r="J509" s="154">
        <f t="shared" si="58"/>
        <v>-6.1983471074379404E-3</v>
      </c>
      <c r="K509" s="155">
        <f t="shared" si="59"/>
        <v>-6.2176366108704501E-3</v>
      </c>
      <c r="L509" s="145"/>
      <c r="M509" s="167">
        <v>2.9289999999999997E-2</v>
      </c>
      <c r="N509" s="161"/>
      <c r="O509" s="167">
        <v>4.5080000000000002E-2</v>
      </c>
      <c r="P509" s="161"/>
      <c r="Q509" s="146"/>
      <c r="R509" s="167">
        <v>6504.9</v>
      </c>
      <c r="S509" s="154">
        <f t="shared" si="60"/>
        <v>-2.0052255533549168E-3</v>
      </c>
      <c r="T509" s="155">
        <f t="shared" si="61"/>
        <v>-2.0072387097868345E-3</v>
      </c>
      <c r="U509" s="167">
        <v>23877.55</v>
      </c>
      <c r="V509" s="154">
        <f t="shared" si="62"/>
        <v>2.6980720857672225E-3</v>
      </c>
      <c r="W509" s="155">
        <f t="shared" si="63"/>
        <v>2.6944388230131754E-3</v>
      </c>
    </row>
    <row r="510" spans="2:23">
      <c r="B510" s="153">
        <v>44917</v>
      </c>
      <c r="C510" s="137">
        <v>475.2</v>
      </c>
      <c r="D510" s="154">
        <f t="shared" si="56"/>
        <v>-1.3084112149532756E-2</v>
      </c>
      <c r="E510" s="155">
        <f t="shared" si="57"/>
        <v>-1.3170463189745121E-2</v>
      </c>
      <c r="F510" s="145"/>
      <c r="G510" s="145"/>
      <c r="H510" s="153">
        <v>44917</v>
      </c>
      <c r="I510" s="137">
        <v>48.4</v>
      </c>
      <c r="J510" s="154">
        <f t="shared" si="58"/>
        <v>-1.0427315477407495E-2</v>
      </c>
      <c r="K510" s="155">
        <f t="shared" si="59"/>
        <v>-1.048206082867981E-2</v>
      </c>
      <c r="L510" s="145"/>
      <c r="M510" s="167">
        <v>2.896E-2</v>
      </c>
      <c r="N510" s="161"/>
      <c r="O510" s="167">
        <v>4.4749999999999998E-2</v>
      </c>
      <c r="P510" s="161"/>
      <c r="Q510" s="146"/>
      <c r="R510" s="167">
        <v>6517.97</v>
      </c>
      <c r="S510" s="154">
        <f t="shared" si="60"/>
        <v>-9.4631806742609959E-3</v>
      </c>
      <c r="T510" s="155">
        <f t="shared" si="61"/>
        <v>-9.5082410702619427E-3</v>
      </c>
      <c r="U510" s="167">
        <v>23813.3</v>
      </c>
      <c r="V510" s="154">
        <f t="shared" si="62"/>
        <v>-1.2386793779189387E-2</v>
      </c>
      <c r="W510" s="155">
        <f t="shared" si="63"/>
        <v>-1.2464149566484846E-2</v>
      </c>
    </row>
    <row r="511" spans="2:23">
      <c r="B511" s="153">
        <v>44916</v>
      </c>
      <c r="C511" s="137">
        <v>481.5</v>
      </c>
      <c r="D511" s="154">
        <f t="shared" si="56"/>
        <v>2.9506093649775522E-2</v>
      </c>
      <c r="E511" s="155">
        <f t="shared" si="57"/>
        <v>2.9079166506339744E-2</v>
      </c>
      <c r="F511" s="145"/>
      <c r="G511" s="145"/>
      <c r="H511" s="153">
        <v>44916</v>
      </c>
      <c r="I511" s="137">
        <v>48.91</v>
      </c>
      <c r="J511" s="154">
        <f t="shared" si="58"/>
        <v>2.7736919520907621E-2</v>
      </c>
      <c r="K511" s="155">
        <f t="shared" si="59"/>
        <v>2.7359219418246601E-2</v>
      </c>
      <c r="L511" s="145"/>
      <c r="M511" s="167">
        <v>2.8399999999999998E-2</v>
      </c>
      <c r="N511" s="161"/>
      <c r="O511" s="167">
        <v>4.4209999999999999E-2</v>
      </c>
      <c r="P511" s="161"/>
      <c r="Q511" s="146"/>
      <c r="R511" s="167">
        <v>6580.24</v>
      </c>
      <c r="S511" s="154">
        <f t="shared" si="60"/>
        <v>2.0124239779363506E-2</v>
      </c>
      <c r="T511" s="155">
        <f t="shared" si="61"/>
        <v>1.9924423583969057E-2</v>
      </c>
      <c r="U511" s="167">
        <v>24111.97</v>
      </c>
      <c r="V511" s="154">
        <f t="shared" si="62"/>
        <v>1.6599875623201532E-2</v>
      </c>
      <c r="W511" s="155">
        <f t="shared" si="63"/>
        <v>1.6463603684800359E-2</v>
      </c>
    </row>
    <row r="512" spans="2:23">
      <c r="B512" s="153">
        <v>44915</v>
      </c>
      <c r="C512" s="137">
        <v>467.7</v>
      </c>
      <c r="D512" s="154">
        <f t="shared" si="56"/>
        <v>-4.0812141099261789E-2</v>
      </c>
      <c r="E512" s="155">
        <f t="shared" si="57"/>
        <v>-4.1668332875276035E-2</v>
      </c>
      <c r="F512" s="145"/>
      <c r="G512" s="145"/>
      <c r="H512" s="153">
        <v>44915</v>
      </c>
      <c r="I512" s="137">
        <v>47.59</v>
      </c>
      <c r="J512" s="154">
        <f t="shared" si="58"/>
        <v>-1.9369462188337017E-2</v>
      </c>
      <c r="K512" s="155">
        <f t="shared" si="59"/>
        <v>-1.9559508284105631E-2</v>
      </c>
      <c r="L512" s="145"/>
      <c r="M512" s="167">
        <v>2.8420000000000001E-2</v>
      </c>
      <c r="N512" s="161"/>
      <c r="O512" s="167">
        <v>4.4699999999999997E-2</v>
      </c>
      <c r="P512" s="161"/>
      <c r="Q512" s="146"/>
      <c r="R512" s="167">
        <v>6450.43</v>
      </c>
      <c r="S512" s="154">
        <f t="shared" si="60"/>
        <v>-3.5314345564619876E-3</v>
      </c>
      <c r="T512" s="155">
        <f t="shared" si="61"/>
        <v>-3.5376847906758895E-3</v>
      </c>
      <c r="U512" s="167">
        <v>23718.25</v>
      </c>
      <c r="V512" s="154">
        <f t="shared" si="62"/>
        <v>1.4655748253851186E-3</v>
      </c>
      <c r="W512" s="155">
        <f t="shared" si="63"/>
        <v>1.4645019187560862E-3</v>
      </c>
    </row>
    <row r="513" spans="2:23">
      <c r="B513" s="153">
        <v>44914</v>
      </c>
      <c r="C513" s="137">
        <v>487.6</v>
      </c>
      <c r="D513" s="154">
        <f t="shared" si="56"/>
        <v>0</v>
      </c>
      <c r="E513" s="155">
        <f t="shared" si="57"/>
        <v>0</v>
      </c>
      <c r="F513" s="145"/>
      <c r="G513" s="145"/>
      <c r="H513" s="153">
        <v>44914</v>
      </c>
      <c r="I513" s="137">
        <v>48.53</v>
      </c>
      <c r="J513" s="154">
        <f t="shared" si="58"/>
        <v>-1.3417361252286986E-2</v>
      </c>
      <c r="K513" s="155">
        <f t="shared" si="59"/>
        <v>-1.3508187390123558E-2</v>
      </c>
      <c r="L513" s="145"/>
      <c r="M513" s="167">
        <v>2.7220000000000001E-2</v>
      </c>
      <c r="N513" s="161"/>
      <c r="O513" s="167">
        <v>4.3739999999999994E-2</v>
      </c>
      <c r="P513" s="161"/>
      <c r="Q513" s="146"/>
      <c r="R513" s="167">
        <v>6473.29</v>
      </c>
      <c r="S513" s="154">
        <f t="shared" si="60"/>
        <v>3.2017952369809421E-3</v>
      </c>
      <c r="T513" s="155">
        <f t="shared" si="61"/>
        <v>3.196680405465216E-3</v>
      </c>
      <c r="U513" s="167">
        <v>23683.54</v>
      </c>
      <c r="V513" s="154">
        <f t="shared" si="62"/>
        <v>-1.9503414363963856E-4</v>
      </c>
      <c r="W513" s="155">
        <f t="shared" si="63"/>
        <v>-1.9505316527151652E-4</v>
      </c>
    </row>
    <row r="514" spans="2:23">
      <c r="B514" s="153">
        <v>44911</v>
      </c>
      <c r="C514" s="137">
        <v>487.6</v>
      </c>
      <c r="D514" s="154">
        <f t="shared" si="56"/>
        <v>-1.6142050040355072E-2</v>
      </c>
      <c r="E514" s="155">
        <f t="shared" si="57"/>
        <v>-1.6273752147870867E-2</v>
      </c>
      <c r="F514" s="145"/>
      <c r="G514" s="145"/>
      <c r="H514" s="153">
        <v>44911</v>
      </c>
      <c r="I514" s="137">
        <v>49.19</v>
      </c>
      <c r="J514" s="154">
        <f t="shared" si="58"/>
        <v>-4.6539862403885968E-3</v>
      </c>
      <c r="K514" s="155">
        <f t="shared" si="59"/>
        <v>-4.664849753215663E-3</v>
      </c>
      <c r="L514" s="145"/>
      <c r="M514" s="167">
        <v>2.6690000000000002E-2</v>
      </c>
      <c r="N514" s="161"/>
      <c r="O514" s="167">
        <v>4.299E-2</v>
      </c>
      <c r="P514" s="161"/>
      <c r="Q514" s="146"/>
      <c r="R514" s="167">
        <v>6452.63</v>
      </c>
      <c r="S514" s="154">
        <f t="shared" si="60"/>
        <v>-1.075310029328036E-2</v>
      </c>
      <c r="T514" s="155">
        <f t="shared" si="61"/>
        <v>-1.0811332705118422E-2</v>
      </c>
      <c r="U514" s="167">
        <v>23688.16</v>
      </c>
      <c r="V514" s="154">
        <f t="shared" si="62"/>
        <v>-1.5969788481436931E-3</v>
      </c>
      <c r="W514" s="155">
        <f t="shared" si="63"/>
        <v>-1.5982553781063219E-3</v>
      </c>
    </row>
    <row r="515" spans="2:23">
      <c r="B515" s="153">
        <v>44910</v>
      </c>
      <c r="C515" s="137">
        <v>495.6</v>
      </c>
      <c r="D515" s="154">
        <f t="shared" si="56"/>
        <v>-5.2933307854003298E-2</v>
      </c>
      <c r="E515" s="155">
        <f t="shared" si="57"/>
        <v>-5.4385763623174599E-2</v>
      </c>
      <c r="F515" s="145"/>
      <c r="G515" s="145"/>
      <c r="H515" s="153">
        <v>44910</v>
      </c>
      <c r="I515" s="137">
        <v>49.42</v>
      </c>
      <c r="J515" s="154">
        <f t="shared" si="58"/>
        <v>-4.0760869565217406E-2</v>
      </c>
      <c r="K515" s="155">
        <f t="shared" si="59"/>
        <v>-4.1614881235634178E-2</v>
      </c>
      <c r="L515" s="145"/>
      <c r="M515" s="167">
        <v>2.58E-2</v>
      </c>
      <c r="N515" s="161"/>
      <c r="O515" s="167">
        <v>4.1540000000000001E-2</v>
      </c>
      <c r="P515" s="161"/>
      <c r="Q515" s="146"/>
      <c r="R515" s="167">
        <v>6522.77</v>
      </c>
      <c r="S515" s="154">
        <f t="shared" si="60"/>
        <v>-3.0905733205165986E-2</v>
      </c>
      <c r="T515" s="155">
        <f t="shared" si="61"/>
        <v>-3.1393389269003341E-2</v>
      </c>
      <c r="U515" s="167">
        <v>23726.05</v>
      </c>
      <c r="V515" s="154">
        <f t="shared" si="62"/>
        <v>-3.4503231676821788E-2</v>
      </c>
      <c r="W515" s="155">
        <f t="shared" si="63"/>
        <v>-3.5112524272791386E-2</v>
      </c>
    </row>
    <row r="516" spans="2:23">
      <c r="B516" s="153">
        <v>44909</v>
      </c>
      <c r="C516" s="137">
        <v>523.29999999999995</v>
      </c>
      <c r="D516" s="154">
        <f t="shared" si="56"/>
        <v>-1.2641509433962361E-2</v>
      </c>
      <c r="E516" s="155">
        <f t="shared" si="57"/>
        <v>-1.2722093168005487E-2</v>
      </c>
      <c r="F516" s="145"/>
      <c r="G516" s="145"/>
      <c r="H516" s="153">
        <v>44909</v>
      </c>
      <c r="I516" s="137">
        <v>51.52</v>
      </c>
      <c r="J516" s="154">
        <f t="shared" si="58"/>
        <v>-2.7100271002709064E-3</v>
      </c>
      <c r="K516" s="155">
        <f t="shared" si="59"/>
        <v>-2.7137058715961618E-3</v>
      </c>
      <c r="L516" s="145"/>
      <c r="M516" s="167">
        <v>2.4239999999999998E-2</v>
      </c>
      <c r="N516" s="161"/>
      <c r="O516" s="167">
        <v>3.8550000000000001E-2</v>
      </c>
      <c r="P516" s="161"/>
      <c r="Q516" s="146"/>
      <c r="R516" s="167">
        <v>6730.79</v>
      </c>
      <c r="S516" s="154">
        <f t="shared" si="60"/>
        <v>-2.1037868162692153E-3</v>
      </c>
      <c r="T516" s="155">
        <f t="shared" si="61"/>
        <v>-2.1060028843888075E-3</v>
      </c>
      <c r="U516" s="167">
        <v>24573.93</v>
      </c>
      <c r="V516" s="154">
        <f t="shared" si="62"/>
        <v>-2.5575416427526809E-3</v>
      </c>
      <c r="W516" s="155">
        <f t="shared" si="63"/>
        <v>-2.5608177394077624E-3</v>
      </c>
    </row>
    <row r="517" spans="2:23">
      <c r="B517" s="153">
        <v>44908</v>
      </c>
      <c r="C517" s="137">
        <v>530</v>
      </c>
      <c r="D517" s="154">
        <f t="shared" si="56"/>
        <v>2.2771130837514475E-2</v>
      </c>
      <c r="E517" s="155">
        <f t="shared" si="57"/>
        <v>2.2515738418157922E-2</v>
      </c>
      <c r="F517" s="145"/>
      <c r="G517" s="145"/>
      <c r="H517" s="153">
        <v>44908</v>
      </c>
      <c r="I517" s="137">
        <v>51.66</v>
      </c>
      <c r="J517" s="154">
        <f t="shared" si="58"/>
        <v>3.1549520766773087E-2</v>
      </c>
      <c r="K517" s="155">
        <f t="shared" si="59"/>
        <v>3.1062060875851272E-2</v>
      </c>
      <c r="L517" s="145"/>
      <c r="M517" s="167">
        <v>2.3929999999999996E-2</v>
      </c>
      <c r="N517" s="161"/>
      <c r="O517" s="167">
        <v>3.7819999999999999E-2</v>
      </c>
      <c r="P517" s="161"/>
      <c r="Q517" s="146"/>
      <c r="R517" s="167">
        <v>6744.98</v>
      </c>
      <c r="S517" s="154">
        <f t="shared" si="60"/>
        <v>1.4198825661035475E-2</v>
      </c>
      <c r="T517" s="155">
        <f t="shared" si="61"/>
        <v>1.4098966481281727E-2</v>
      </c>
      <c r="U517" s="167">
        <v>24636.94</v>
      </c>
      <c r="V517" s="154">
        <f t="shared" si="62"/>
        <v>1.3712326692912225E-2</v>
      </c>
      <c r="W517" s="155">
        <f t="shared" si="63"/>
        <v>1.3619163431831902E-2</v>
      </c>
    </row>
    <row r="518" spans="2:23">
      <c r="B518" s="153">
        <v>44907</v>
      </c>
      <c r="C518" s="137">
        <v>518.20000000000005</v>
      </c>
      <c r="D518" s="154">
        <f t="shared" si="56"/>
        <v>-1.1068702290076282E-2</v>
      </c>
      <c r="E518" s="155">
        <f t="shared" si="57"/>
        <v>-1.1130416193032511E-2</v>
      </c>
      <c r="F518" s="145"/>
      <c r="G518" s="145"/>
      <c r="H518" s="153">
        <v>44907</v>
      </c>
      <c r="I518" s="137">
        <v>50.08</v>
      </c>
      <c r="J518" s="154">
        <f t="shared" si="58"/>
        <v>1.4381203159813616E-2</v>
      </c>
      <c r="K518" s="155">
        <f t="shared" si="59"/>
        <v>1.4278774521071531E-2</v>
      </c>
      <c r="L518" s="145"/>
      <c r="M518" s="167">
        <v>2.4140000000000002E-2</v>
      </c>
      <c r="N518" s="161"/>
      <c r="O518" s="167">
        <v>3.8210000000000001E-2</v>
      </c>
      <c r="P518" s="161"/>
      <c r="Q518" s="146"/>
      <c r="R518" s="167">
        <v>6650.55</v>
      </c>
      <c r="S518" s="154">
        <f t="shared" si="60"/>
        <v>-4.0568224702139943E-3</v>
      </c>
      <c r="T518" s="155">
        <f t="shared" si="61"/>
        <v>-4.0650736978959734E-3</v>
      </c>
      <c r="U518" s="167">
        <v>24303.68</v>
      </c>
      <c r="V518" s="154">
        <f t="shared" si="62"/>
        <v>1.0787770893943005E-3</v>
      </c>
      <c r="W518" s="155">
        <f t="shared" si="63"/>
        <v>1.0781956275309186E-3</v>
      </c>
    </row>
    <row r="519" spans="2:23">
      <c r="B519" s="153">
        <v>44904</v>
      </c>
      <c r="C519" s="137">
        <v>524</v>
      </c>
      <c r="D519" s="154">
        <f t="shared" si="56"/>
        <v>9.5510983763125168E-4</v>
      </c>
      <c r="E519" s="155">
        <f t="shared" si="57"/>
        <v>9.54654010450542E-4</v>
      </c>
      <c r="F519" s="145"/>
      <c r="G519" s="145"/>
      <c r="H519" s="153">
        <v>44904</v>
      </c>
      <c r="I519" s="137">
        <v>49.37</v>
      </c>
      <c r="J519" s="154">
        <f t="shared" si="58"/>
        <v>1.8358085808580782E-2</v>
      </c>
      <c r="K519" s="155">
        <f t="shared" si="59"/>
        <v>1.8191610509712432E-2</v>
      </c>
      <c r="L519" s="145"/>
      <c r="M519" s="167">
        <v>2.392E-2</v>
      </c>
      <c r="N519" s="161"/>
      <c r="O519" s="167">
        <v>3.8030000000000001E-2</v>
      </c>
      <c r="P519" s="161"/>
      <c r="Q519" s="146"/>
      <c r="R519" s="167">
        <v>6677.64</v>
      </c>
      <c r="S519" s="154">
        <f t="shared" si="60"/>
        <v>4.5627479386398662E-3</v>
      </c>
      <c r="T519" s="155">
        <f t="shared" si="61"/>
        <v>4.5523701597498367E-3</v>
      </c>
      <c r="U519" s="167">
        <v>24277.49</v>
      </c>
      <c r="V519" s="154">
        <f t="shared" si="62"/>
        <v>2.8945670377100718E-3</v>
      </c>
      <c r="W519" s="155">
        <f t="shared" si="63"/>
        <v>2.8903858450938223E-3</v>
      </c>
    </row>
    <row r="520" spans="2:23">
      <c r="B520" s="153">
        <v>44903</v>
      </c>
      <c r="C520" s="137">
        <v>523.5</v>
      </c>
      <c r="D520" s="154">
        <f t="shared" si="56"/>
        <v>1.3389441469013885E-3</v>
      </c>
      <c r="E520" s="155">
        <f t="shared" si="57"/>
        <v>1.3380485605247504E-3</v>
      </c>
      <c r="F520" s="145"/>
      <c r="G520" s="145"/>
      <c r="H520" s="153">
        <v>44903</v>
      </c>
      <c r="I520" s="137">
        <v>48.48</v>
      </c>
      <c r="J520" s="154">
        <f t="shared" si="58"/>
        <v>2.4081115335867986E-2</v>
      </c>
      <c r="K520" s="155">
        <f t="shared" si="59"/>
        <v>2.3795737675220939E-2</v>
      </c>
      <c r="L520" s="145"/>
      <c r="M520" s="167">
        <v>2.283E-2</v>
      </c>
      <c r="N520" s="161"/>
      <c r="O520" s="167">
        <v>3.6940000000000001E-2</v>
      </c>
      <c r="P520" s="161"/>
      <c r="Q520" s="146"/>
      <c r="R520" s="167">
        <v>6647.31</v>
      </c>
      <c r="S520" s="154">
        <f t="shared" si="60"/>
        <v>-1.9938173645277502E-3</v>
      </c>
      <c r="T520" s="155">
        <f t="shared" si="61"/>
        <v>-1.9958076643388722E-3</v>
      </c>
      <c r="U520" s="167">
        <v>24207.42</v>
      </c>
      <c r="V520" s="154">
        <f t="shared" si="62"/>
        <v>-1.3996745230773211E-3</v>
      </c>
      <c r="W520" s="155">
        <f t="shared" si="63"/>
        <v>-1.4006549824520601E-3</v>
      </c>
    </row>
    <row r="521" spans="2:23">
      <c r="B521" s="153">
        <v>44902</v>
      </c>
      <c r="C521" s="137">
        <v>522.79999999999995</v>
      </c>
      <c r="D521" s="154">
        <f t="shared" si="56"/>
        <v>-3.8440316350929038E-2</v>
      </c>
      <c r="E521" s="155">
        <f t="shared" si="57"/>
        <v>-3.9198642401808322E-2</v>
      </c>
      <c r="F521" s="145"/>
      <c r="G521" s="145"/>
      <c r="H521" s="153">
        <v>44902</v>
      </c>
      <c r="I521" s="137">
        <v>47.34</v>
      </c>
      <c r="J521" s="154">
        <f t="shared" si="58"/>
        <v>-1.8975332068310591E-3</v>
      </c>
      <c r="K521" s="155">
        <f t="shared" si="59"/>
        <v>-1.8993358036524051E-3</v>
      </c>
      <c r="L521" s="145"/>
      <c r="M521" s="167">
        <v>2.2409999999999999E-2</v>
      </c>
      <c r="N521" s="161"/>
      <c r="O521" s="167">
        <v>3.6139999999999999E-2</v>
      </c>
      <c r="P521" s="161"/>
      <c r="Q521" s="146"/>
      <c r="R521" s="167">
        <v>6660.59</v>
      </c>
      <c r="S521" s="154">
        <f t="shared" si="60"/>
        <v>-4.067113351346241E-3</v>
      </c>
      <c r="T521" s="155">
        <f t="shared" si="61"/>
        <v>-4.0754065507450105E-3</v>
      </c>
      <c r="U521" s="167">
        <v>24241.35</v>
      </c>
      <c r="V521" s="154">
        <f t="shared" si="62"/>
        <v>-9.9318166364115168E-4</v>
      </c>
      <c r="W521" s="155">
        <f t="shared" si="63"/>
        <v>-9.9367519535447377E-4</v>
      </c>
    </row>
    <row r="522" spans="2:23">
      <c r="B522" s="153">
        <v>44901</v>
      </c>
      <c r="C522" s="137">
        <v>543.70000000000005</v>
      </c>
      <c r="D522" s="154">
        <f t="shared" si="56"/>
        <v>-9.4734924394241915E-3</v>
      </c>
      <c r="E522" s="155">
        <f t="shared" si="57"/>
        <v>-9.5186514039684329E-3</v>
      </c>
      <c r="F522" s="145"/>
      <c r="G522" s="145"/>
      <c r="H522" s="153">
        <v>44901</v>
      </c>
      <c r="I522" s="137">
        <v>47.43</v>
      </c>
      <c r="J522" s="154">
        <f t="shared" si="58"/>
        <v>-1.8418874172185462E-2</v>
      </c>
      <c r="K522" s="155">
        <f t="shared" si="59"/>
        <v>-1.85906137370692E-2</v>
      </c>
      <c r="L522" s="145"/>
      <c r="M522" s="167">
        <v>2.249E-2</v>
      </c>
      <c r="N522" s="161"/>
      <c r="O522" s="167">
        <v>3.6610000000000004E-2</v>
      </c>
      <c r="P522" s="161"/>
      <c r="Q522" s="146"/>
      <c r="R522" s="167">
        <v>6687.79</v>
      </c>
      <c r="S522" s="154">
        <f t="shared" si="60"/>
        <v>-1.3692780007645844E-3</v>
      </c>
      <c r="T522" s="155">
        <f t="shared" si="61"/>
        <v>-1.3702163185293308E-3</v>
      </c>
      <c r="U522" s="167">
        <v>24265.45</v>
      </c>
      <c r="V522" s="154">
        <f t="shared" si="62"/>
        <v>-1.1503659792470478E-2</v>
      </c>
      <c r="W522" s="155">
        <f t="shared" si="63"/>
        <v>-1.1570338748041522E-2</v>
      </c>
    </row>
    <row r="523" spans="2:23">
      <c r="B523" s="153">
        <v>44900</v>
      </c>
      <c r="C523" s="137">
        <v>548.9</v>
      </c>
      <c r="D523" s="154">
        <f t="shared" ref="D523:D586" si="64">C523/C524-1</f>
        <v>-1.6308243727598648E-2</v>
      </c>
      <c r="E523" s="155">
        <f t="shared" ref="E523:E586" si="65">LN(1+D523)</f>
        <v>-1.6442686825467494E-2</v>
      </c>
      <c r="F523" s="145"/>
      <c r="G523" s="145"/>
      <c r="H523" s="153">
        <v>44900</v>
      </c>
      <c r="I523" s="137">
        <v>48.32</v>
      </c>
      <c r="J523" s="154">
        <f t="shared" ref="J523:J586" si="66">I523/I524-1</f>
        <v>1.0358400662937584E-3</v>
      </c>
      <c r="K523" s="155">
        <f t="shared" ref="K523:K586" si="67">LN(1+J523)</f>
        <v>1.0353039541579692E-3</v>
      </c>
      <c r="L523" s="145"/>
      <c r="M523" s="167">
        <v>2.3250000000000003E-2</v>
      </c>
      <c r="N523" s="161"/>
      <c r="O523" s="167">
        <v>3.7469999999999996E-2</v>
      </c>
      <c r="P523" s="161"/>
      <c r="Q523" s="146"/>
      <c r="R523" s="167">
        <v>6696.96</v>
      </c>
      <c r="S523" s="154">
        <f t="shared" ref="S523:S586" si="68">R523/R524-1</f>
        <v>-6.7173421335607886E-3</v>
      </c>
      <c r="T523" s="155">
        <f t="shared" ref="T523:T586" si="69">LN(1+S523)</f>
        <v>-6.7400050228338757E-3</v>
      </c>
      <c r="U523" s="167">
        <v>24547.84</v>
      </c>
      <c r="V523" s="154">
        <f t="shared" ref="V523:V586" si="70">U523/U524-1</f>
        <v>-3.0006027198750118E-3</v>
      </c>
      <c r="W523" s="155">
        <f t="shared" ref="W523:W586" si="71">LN(1+V523)</f>
        <v>-3.0051135539568906E-3</v>
      </c>
    </row>
    <row r="524" spans="2:23">
      <c r="B524" s="153">
        <v>44897</v>
      </c>
      <c r="C524" s="137">
        <v>558</v>
      </c>
      <c r="D524" s="154">
        <f t="shared" si="64"/>
        <v>-1.6046552636219347E-2</v>
      </c>
      <c r="E524" s="155">
        <f t="shared" si="65"/>
        <v>-1.6176692638671369E-2</v>
      </c>
      <c r="F524" s="145"/>
      <c r="G524" s="145"/>
      <c r="H524" s="153">
        <v>44897</v>
      </c>
      <c r="I524" s="137">
        <v>48.27</v>
      </c>
      <c r="J524" s="154">
        <f t="shared" si="66"/>
        <v>-3.2277465918203685E-2</v>
      </c>
      <c r="K524" s="155">
        <f t="shared" si="67"/>
        <v>-3.2809871139434163E-2</v>
      </c>
      <c r="L524" s="145"/>
      <c r="M524" s="167">
        <v>2.298E-2</v>
      </c>
      <c r="N524" s="161"/>
      <c r="O524" s="167">
        <v>3.7690000000000001E-2</v>
      </c>
      <c r="P524" s="161"/>
      <c r="Q524" s="146"/>
      <c r="R524" s="167">
        <v>6742.25</v>
      </c>
      <c r="S524" s="154">
        <f t="shared" si="68"/>
        <v>-1.7352756971085181E-3</v>
      </c>
      <c r="T524" s="155">
        <f t="shared" si="69"/>
        <v>-1.7367830319944618E-3</v>
      </c>
      <c r="U524" s="167">
        <v>24621.72</v>
      </c>
      <c r="V524" s="154">
        <f t="shared" si="70"/>
        <v>-2.5905717770673409E-3</v>
      </c>
      <c r="W524" s="155">
        <f t="shared" si="71"/>
        <v>-2.5939331145791019E-3</v>
      </c>
    </row>
    <row r="525" spans="2:23">
      <c r="B525" s="153">
        <v>44896</v>
      </c>
      <c r="C525" s="137">
        <v>567.1</v>
      </c>
      <c r="D525" s="154">
        <f t="shared" si="64"/>
        <v>-2.8134341480570146E-3</v>
      </c>
      <c r="E525" s="155">
        <f t="shared" si="65"/>
        <v>-2.81739929277171E-3</v>
      </c>
      <c r="F525" s="145"/>
      <c r="G525" s="145"/>
      <c r="H525" s="153">
        <v>44896</v>
      </c>
      <c r="I525" s="137">
        <v>49.88</v>
      </c>
      <c r="J525" s="154">
        <f t="shared" si="66"/>
        <v>1.6921508664627938E-2</v>
      </c>
      <c r="K525" s="155">
        <f t="shared" si="67"/>
        <v>1.6779934800463619E-2</v>
      </c>
      <c r="L525" s="145"/>
      <c r="M525" s="167">
        <v>2.266E-2</v>
      </c>
      <c r="N525" s="161"/>
      <c r="O525" s="167">
        <v>3.73E-2</v>
      </c>
      <c r="P525" s="161"/>
      <c r="Q525" s="146"/>
      <c r="R525" s="167">
        <v>6753.97</v>
      </c>
      <c r="S525" s="154">
        <f t="shared" si="68"/>
        <v>2.2883261235726593E-3</v>
      </c>
      <c r="T525" s="155">
        <f t="shared" si="69"/>
        <v>2.2857118927309783E-3</v>
      </c>
      <c r="U525" s="167">
        <v>24685.67</v>
      </c>
      <c r="V525" s="154">
        <f t="shared" si="70"/>
        <v>3.062946434194691E-3</v>
      </c>
      <c r="W525" s="155">
        <f t="shared" si="71"/>
        <v>3.0582651703031068E-3</v>
      </c>
    </row>
    <row r="526" spans="2:23">
      <c r="B526" s="153">
        <v>44895</v>
      </c>
      <c r="C526" s="137">
        <v>568.70000000000005</v>
      </c>
      <c r="D526" s="154">
        <f t="shared" si="64"/>
        <v>2.4131100306141073E-2</v>
      </c>
      <c r="E526" s="155">
        <f t="shared" si="65"/>
        <v>2.384454606519272E-2</v>
      </c>
      <c r="F526" s="145"/>
      <c r="G526" s="145"/>
      <c r="H526" s="153">
        <v>44895</v>
      </c>
      <c r="I526" s="137">
        <v>49.05</v>
      </c>
      <c r="J526" s="154">
        <f t="shared" si="66"/>
        <v>2.1874999999999867E-2</v>
      </c>
      <c r="K526" s="155">
        <f t="shared" si="67"/>
        <v>2.1639175103481029E-2</v>
      </c>
      <c r="L526" s="145"/>
      <c r="M526" s="167">
        <v>2.4070000000000001E-2</v>
      </c>
      <c r="N526" s="161"/>
      <c r="O526" s="167">
        <v>3.8870000000000002E-2</v>
      </c>
      <c r="P526" s="161"/>
      <c r="Q526" s="146"/>
      <c r="R526" s="167">
        <v>6738.55</v>
      </c>
      <c r="S526" s="154">
        <f t="shared" si="68"/>
        <v>1.0433395261937095E-2</v>
      </c>
      <c r="T526" s="155">
        <f t="shared" si="69"/>
        <v>1.0379343034020657E-2</v>
      </c>
      <c r="U526" s="167">
        <v>24610.29</v>
      </c>
      <c r="V526" s="154">
        <f t="shared" si="70"/>
        <v>5.8996278501346477E-3</v>
      </c>
      <c r="W526" s="155">
        <f t="shared" si="71"/>
        <v>5.8822931910273574E-3</v>
      </c>
    </row>
    <row r="527" spans="2:23">
      <c r="B527" s="153">
        <v>44894</v>
      </c>
      <c r="C527" s="137">
        <v>555.29999999999995</v>
      </c>
      <c r="D527" s="154">
        <f t="shared" si="64"/>
        <v>1.6660563896008673E-2</v>
      </c>
      <c r="E527" s="155">
        <f t="shared" si="65"/>
        <v>1.6523299207956765E-2</v>
      </c>
      <c r="F527" s="145"/>
      <c r="G527" s="145"/>
      <c r="H527" s="153">
        <v>44894</v>
      </c>
      <c r="I527" s="137">
        <v>48</v>
      </c>
      <c r="J527" s="154">
        <f t="shared" si="66"/>
        <v>1.0526315789473717E-2</v>
      </c>
      <c r="K527" s="155">
        <f t="shared" si="67"/>
        <v>1.0471299867295437E-2</v>
      </c>
      <c r="L527" s="145"/>
      <c r="M527" s="167">
        <v>2.5430000000000001E-2</v>
      </c>
      <c r="N527" s="161"/>
      <c r="O527" s="167">
        <v>3.8210000000000001E-2</v>
      </c>
      <c r="P527" s="161"/>
      <c r="Q527" s="146"/>
      <c r="R527" s="167">
        <v>6668.97</v>
      </c>
      <c r="S527" s="154">
        <f t="shared" si="68"/>
        <v>5.6562443737617762E-4</v>
      </c>
      <c r="T527" s="155">
        <f t="shared" si="69"/>
        <v>5.6546453216878637E-4</v>
      </c>
      <c r="U527" s="167">
        <v>24465.95</v>
      </c>
      <c r="V527" s="154">
        <f t="shared" si="70"/>
        <v>1.0257404807028081E-3</v>
      </c>
      <c r="W527" s="155">
        <f t="shared" si="71"/>
        <v>1.0252147684014787E-3</v>
      </c>
    </row>
    <row r="528" spans="2:23">
      <c r="B528" s="153">
        <v>44893</v>
      </c>
      <c r="C528" s="137">
        <v>546.20000000000005</v>
      </c>
      <c r="D528" s="154">
        <f t="shared" si="64"/>
        <v>1.8341892883344535E-3</v>
      </c>
      <c r="E528" s="155">
        <f t="shared" si="65"/>
        <v>1.8325092172269825E-3</v>
      </c>
      <c r="F528" s="145"/>
      <c r="G528" s="145"/>
      <c r="H528" s="153">
        <v>44893</v>
      </c>
      <c r="I528" s="137">
        <v>47.5</v>
      </c>
      <c r="J528" s="154">
        <f t="shared" si="66"/>
        <v>-1.041666666666663E-2</v>
      </c>
      <c r="K528" s="155">
        <f t="shared" si="67"/>
        <v>-1.0471299867295366E-2</v>
      </c>
      <c r="L528" s="145"/>
      <c r="M528" s="167">
        <v>2.6269999999999998E-2</v>
      </c>
      <c r="N528" s="161"/>
      <c r="O528" s="167">
        <v>3.916E-2</v>
      </c>
      <c r="P528" s="161"/>
      <c r="Q528" s="146"/>
      <c r="R528" s="167">
        <v>6665.2</v>
      </c>
      <c r="S528" s="154">
        <f t="shared" si="68"/>
        <v>-7.04359640550134E-3</v>
      </c>
      <c r="T528" s="155">
        <f t="shared" si="69"/>
        <v>-7.0685196323841933E-3</v>
      </c>
      <c r="U528" s="167">
        <v>24440.880000000001</v>
      </c>
      <c r="V528" s="154">
        <f t="shared" si="70"/>
        <v>-1.1243664237882034E-2</v>
      </c>
      <c r="W528" s="155">
        <f t="shared" si="71"/>
        <v>-1.1307352070368244E-2</v>
      </c>
    </row>
    <row r="529" spans="2:23">
      <c r="B529" s="153">
        <v>44890</v>
      </c>
      <c r="C529" s="137">
        <v>545.20000000000005</v>
      </c>
      <c r="D529" s="154">
        <f t="shared" si="64"/>
        <v>-6.7407542357440509E-3</v>
      </c>
      <c r="E529" s="155">
        <f t="shared" si="65"/>
        <v>-6.7635757334658106E-3</v>
      </c>
      <c r="F529" s="145"/>
      <c r="G529" s="145"/>
      <c r="H529" s="153">
        <v>44890</v>
      </c>
      <c r="I529" s="137">
        <v>48</v>
      </c>
      <c r="J529" s="154">
        <f t="shared" si="66"/>
        <v>-2.7010180760440594E-3</v>
      </c>
      <c r="K529" s="155">
        <f t="shared" si="67"/>
        <v>-2.7046724071270829E-3</v>
      </c>
      <c r="L529" s="145"/>
      <c r="M529" s="167">
        <v>2.4380000000000002E-2</v>
      </c>
      <c r="N529" s="161"/>
      <c r="O529" s="167">
        <v>3.8589999999999999E-2</v>
      </c>
      <c r="P529" s="161"/>
      <c r="Q529" s="146"/>
      <c r="R529" s="167">
        <v>6712.48</v>
      </c>
      <c r="S529" s="154">
        <f t="shared" si="68"/>
        <v>7.6930875521075137E-4</v>
      </c>
      <c r="T529" s="155">
        <f t="shared" si="69"/>
        <v>7.6901298891101125E-4</v>
      </c>
      <c r="U529" s="167">
        <v>24718.81</v>
      </c>
      <c r="V529" s="154">
        <f t="shared" si="70"/>
        <v>-4.8845795683039039E-4</v>
      </c>
      <c r="W529" s="155">
        <f t="shared" si="71"/>
        <v>-4.8857729127967553E-4</v>
      </c>
    </row>
    <row r="530" spans="2:23">
      <c r="B530" s="153">
        <v>44889</v>
      </c>
      <c r="C530" s="137">
        <v>548.9</v>
      </c>
      <c r="D530" s="154">
        <f t="shared" si="64"/>
        <v>1.3852973771703025E-2</v>
      </c>
      <c r="E530" s="155">
        <f t="shared" si="65"/>
        <v>1.3757898375642749E-2</v>
      </c>
      <c r="F530" s="145"/>
      <c r="G530" s="145"/>
      <c r="H530" s="153">
        <v>44889</v>
      </c>
      <c r="I530" s="137">
        <v>48.13</v>
      </c>
      <c r="J530" s="154">
        <f t="shared" si="66"/>
        <v>-3.3133153862082709E-3</v>
      </c>
      <c r="K530" s="155">
        <f t="shared" si="67"/>
        <v>-3.3188165704324721E-3</v>
      </c>
      <c r="L530" s="145"/>
      <c r="M530" s="167">
        <v>2.2959999999999998E-2</v>
      </c>
      <c r="N530" s="161"/>
      <c r="O530" s="167">
        <v>3.6720000000000003E-2</v>
      </c>
      <c r="P530" s="161"/>
      <c r="Q530" s="146"/>
      <c r="R530" s="167">
        <v>6707.32</v>
      </c>
      <c r="S530" s="154">
        <f t="shared" si="68"/>
        <v>4.2266236867596341E-3</v>
      </c>
      <c r="T530" s="155">
        <f t="shared" si="69"/>
        <v>4.2177166019751623E-3</v>
      </c>
      <c r="U530" s="167">
        <v>24730.89</v>
      </c>
      <c r="V530" s="154">
        <f t="shared" si="70"/>
        <v>6.0920689601866584E-3</v>
      </c>
      <c r="W530" s="155">
        <f t="shared" si="71"/>
        <v>6.0735873310021242E-3</v>
      </c>
    </row>
    <row r="531" spans="2:23">
      <c r="B531" s="153">
        <v>44888</v>
      </c>
      <c r="C531" s="137">
        <v>541.4</v>
      </c>
      <c r="D531" s="154">
        <f t="shared" si="64"/>
        <v>-4.0470934510670187E-3</v>
      </c>
      <c r="E531" s="155">
        <f t="shared" si="65"/>
        <v>-4.0553050967878958E-3</v>
      </c>
      <c r="F531" s="145"/>
      <c r="G531" s="145"/>
      <c r="H531" s="153">
        <v>44888</v>
      </c>
      <c r="I531" s="137">
        <v>48.29</v>
      </c>
      <c r="J531" s="154">
        <f t="shared" si="66"/>
        <v>-8.2764328574380652E-4</v>
      </c>
      <c r="K531" s="155">
        <f t="shared" si="67"/>
        <v>-8.2798597154213835E-4</v>
      </c>
      <c r="L531" s="145"/>
      <c r="M531" s="167">
        <v>2.383E-2</v>
      </c>
      <c r="N531" s="161"/>
      <c r="O531" s="167">
        <v>3.7859999999999998E-2</v>
      </c>
      <c r="P531" s="161"/>
      <c r="Q531" s="146"/>
      <c r="R531" s="167">
        <v>6679.09</v>
      </c>
      <c r="S531" s="154">
        <f t="shared" si="68"/>
        <v>3.2384382796624145E-3</v>
      </c>
      <c r="T531" s="155">
        <f t="shared" si="69"/>
        <v>3.2332058320126322E-3</v>
      </c>
      <c r="U531" s="167">
        <v>24581.14</v>
      </c>
      <c r="V531" s="154">
        <f t="shared" si="70"/>
        <v>-3.8063479799110844E-4</v>
      </c>
      <c r="W531" s="155">
        <f t="shared" si="71"/>
        <v>-3.8070725780356337E-4</v>
      </c>
    </row>
    <row r="532" spans="2:23">
      <c r="B532" s="153">
        <v>44887</v>
      </c>
      <c r="C532" s="137">
        <v>543.6</v>
      </c>
      <c r="D532" s="154">
        <f t="shared" si="64"/>
        <v>-1.2354651162790664E-2</v>
      </c>
      <c r="E532" s="155">
        <f t="shared" si="65"/>
        <v>-1.2431604342145224E-2</v>
      </c>
      <c r="F532" s="145"/>
      <c r="G532" s="145"/>
      <c r="H532" s="153">
        <v>44887</v>
      </c>
      <c r="I532" s="137">
        <v>48.33</v>
      </c>
      <c r="J532" s="154">
        <f t="shared" si="66"/>
        <v>-6.2034739454097654E-4</v>
      </c>
      <c r="K532" s="155">
        <f t="shared" si="67"/>
        <v>-6.2053988959925551E-4</v>
      </c>
      <c r="L532" s="145"/>
      <c r="M532" s="167">
        <v>2.4489999999999998E-2</v>
      </c>
      <c r="N532" s="161"/>
      <c r="O532" s="167">
        <v>3.918E-2</v>
      </c>
      <c r="P532" s="161"/>
      <c r="Q532" s="146"/>
      <c r="R532" s="167">
        <v>6657.53</v>
      </c>
      <c r="S532" s="154">
        <f t="shared" si="68"/>
        <v>3.4788113558772427E-3</v>
      </c>
      <c r="T532" s="155">
        <f t="shared" si="69"/>
        <v>3.4727742888125425E-3</v>
      </c>
      <c r="U532" s="167">
        <v>24590.5</v>
      </c>
      <c r="V532" s="154">
        <f t="shared" si="70"/>
        <v>9.6259450937241642E-3</v>
      </c>
      <c r="W532" s="155">
        <f t="shared" si="71"/>
        <v>9.5799108638016731E-3</v>
      </c>
    </row>
    <row r="533" spans="2:23">
      <c r="B533" s="153">
        <v>44886</v>
      </c>
      <c r="C533" s="137">
        <v>550.4</v>
      </c>
      <c r="D533" s="154">
        <f t="shared" si="64"/>
        <v>-2.8985507246377384E-3</v>
      </c>
      <c r="E533" s="155">
        <f t="shared" si="65"/>
        <v>-2.9027596579614626E-3</v>
      </c>
      <c r="F533" s="145"/>
      <c r="G533" s="145"/>
      <c r="H533" s="153">
        <v>44886</v>
      </c>
      <c r="I533" s="137">
        <v>48.36</v>
      </c>
      <c r="J533" s="154">
        <f t="shared" si="66"/>
        <v>-2.950030102347978E-2</v>
      </c>
      <c r="K533" s="155">
        <f t="shared" si="67"/>
        <v>-2.9944186546721218E-2</v>
      </c>
      <c r="L533" s="145"/>
      <c r="M533" s="167">
        <v>2.46E-2</v>
      </c>
      <c r="N533" s="161"/>
      <c r="O533" s="167">
        <v>3.9220000000000005E-2</v>
      </c>
      <c r="P533" s="161"/>
      <c r="Q533" s="146"/>
      <c r="R533" s="167">
        <v>6634.45</v>
      </c>
      <c r="S533" s="154">
        <f t="shared" si="68"/>
        <v>-1.5065182121647425E-3</v>
      </c>
      <c r="T533" s="155">
        <f t="shared" si="69"/>
        <v>-1.5076541517456566E-3</v>
      </c>
      <c r="U533" s="167">
        <v>24356.05</v>
      </c>
      <c r="V533" s="154">
        <f t="shared" si="70"/>
        <v>-1.2933238987517082E-2</v>
      </c>
      <c r="W533" s="155">
        <f t="shared" si="71"/>
        <v>-1.3017601499297777E-2</v>
      </c>
    </row>
    <row r="534" spans="2:23">
      <c r="B534" s="153">
        <v>44883</v>
      </c>
      <c r="C534" s="137">
        <v>552</v>
      </c>
      <c r="D534" s="154">
        <f t="shared" si="64"/>
        <v>2.3169601482854407E-2</v>
      </c>
      <c r="E534" s="155">
        <f t="shared" si="65"/>
        <v>2.2905261578905874E-2</v>
      </c>
      <c r="F534" s="145"/>
      <c r="G534" s="145"/>
      <c r="H534" s="153">
        <v>44883</v>
      </c>
      <c r="I534" s="137">
        <v>49.83</v>
      </c>
      <c r="J534" s="154">
        <f t="shared" si="66"/>
        <v>-1.0024057738573511E-3</v>
      </c>
      <c r="K534" s="155">
        <f t="shared" si="67"/>
        <v>-1.002908518522599E-3</v>
      </c>
      <c r="L534" s="145"/>
      <c r="M534" s="167">
        <v>2.4889999999999999E-2</v>
      </c>
      <c r="N534" s="161"/>
      <c r="O534" s="167">
        <v>3.8859999999999999E-2</v>
      </c>
      <c r="P534" s="161"/>
      <c r="Q534" s="146"/>
      <c r="R534" s="167">
        <v>6644.46</v>
      </c>
      <c r="S534" s="154">
        <f t="shared" si="68"/>
        <v>1.0392146128720192E-2</v>
      </c>
      <c r="T534" s="155">
        <f t="shared" si="69"/>
        <v>1.0338518992184522E-2</v>
      </c>
      <c r="U534" s="167">
        <v>24675.18</v>
      </c>
      <c r="V534" s="154">
        <f t="shared" si="70"/>
        <v>1.3784492558855721E-2</v>
      </c>
      <c r="W534" s="155">
        <f t="shared" si="71"/>
        <v>1.3690350587627889E-2</v>
      </c>
    </row>
    <row r="535" spans="2:23">
      <c r="B535" s="153">
        <v>44882</v>
      </c>
      <c r="C535" s="137">
        <v>539.5</v>
      </c>
      <c r="D535" s="154">
        <f t="shared" si="64"/>
        <v>0</v>
      </c>
      <c r="E535" s="155">
        <f t="shared" si="65"/>
        <v>0</v>
      </c>
      <c r="F535" s="145"/>
      <c r="G535" s="145"/>
      <c r="H535" s="153">
        <v>44882</v>
      </c>
      <c r="I535" s="137">
        <v>49.88</v>
      </c>
      <c r="J535" s="154">
        <f t="shared" si="66"/>
        <v>-2.7988804478208396E-3</v>
      </c>
      <c r="K535" s="155">
        <f t="shared" si="67"/>
        <v>-2.8028046376372602E-3</v>
      </c>
      <c r="L535" s="145"/>
      <c r="M535" s="167">
        <v>2.5059999999999999E-2</v>
      </c>
      <c r="N535" s="161"/>
      <c r="O535" s="167">
        <v>3.95E-2</v>
      </c>
      <c r="P535" s="161"/>
      <c r="Q535" s="146"/>
      <c r="R535" s="167">
        <v>6576.12</v>
      </c>
      <c r="S535" s="154">
        <f t="shared" si="68"/>
        <v>-4.7069720699477458E-3</v>
      </c>
      <c r="T535" s="155">
        <f t="shared" si="69"/>
        <v>-4.7180847480710712E-3</v>
      </c>
      <c r="U535" s="167">
        <v>24339.67</v>
      </c>
      <c r="V535" s="154">
        <f t="shared" si="70"/>
        <v>-7.8104394921258979E-3</v>
      </c>
      <c r="W535" s="155">
        <f t="shared" si="71"/>
        <v>-7.8411007308367472E-3</v>
      </c>
    </row>
    <row r="536" spans="2:23">
      <c r="B536" s="153">
        <v>44881</v>
      </c>
      <c r="C536" s="137">
        <v>539.5</v>
      </c>
      <c r="D536" s="154">
        <f t="shared" si="64"/>
        <v>-9.7283406754771207E-3</v>
      </c>
      <c r="E536" s="155">
        <f t="shared" si="65"/>
        <v>-9.7759701371131404E-3</v>
      </c>
      <c r="F536" s="145"/>
      <c r="G536" s="145"/>
      <c r="H536" s="153">
        <v>44881</v>
      </c>
      <c r="I536" s="137">
        <v>50.02</v>
      </c>
      <c r="J536" s="154">
        <f t="shared" si="66"/>
        <v>-1.1853022520742718E-2</v>
      </c>
      <c r="K536" s="155">
        <f t="shared" si="67"/>
        <v>-1.1923829667504928E-2</v>
      </c>
      <c r="L536" s="145"/>
      <c r="M536" s="167">
        <v>2.4889999999999999E-2</v>
      </c>
      <c r="N536" s="161"/>
      <c r="O536" s="167">
        <v>4.0469999999999999E-2</v>
      </c>
      <c r="P536" s="161"/>
      <c r="Q536" s="146"/>
      <c r="R536" s="167">
        <v>6607.22</v>
      </c>
      <c r="S536" s="154">
        <f t="shared" si="68"/>
        <v>-5.1854506252954069E-3</v>
      </c>
      <c r="T536" s="155">
        <f t="shared" si="69"/>
        <v>-5.198941732913364E-3</v>
      </c>
      <c r="U536" s="167">
        <v>24531.27</v>
      </c>
      <c r="V536" s="154">
        <f t="shared" si="70"/>
        <v>-6.8211216712719125E-3</v>
      </c>
      <c r="W536" s="155">
        <f t="shared" si="71"/>
        <v>-6.8444918562455296E-3</v>
      </c>
    </row>
    <row r="537" spans="2:23">
      <c r="B537" s="153">
        <v>44880</v>
      </c>
      <c r="C537" s="137">
        <v>544.79999999999995</v>
      </c>
      <c r="D537" s="154">
        <f t="shared" si="64"/>
        <v>4.7952784950200389E-3</v>
      </c>
      <c r="E537" s="155">
        <f t="shared" si="65"/>
        <v>4.783817770737212E-3</v>
      </c>
      <c r="F537" s="145"/>
      <c r="G537" s="145"/>
      <c r="H537" s="153">
        <v>44880</v>
      </c>
      <c r="I537" s="137">
        <v>50.62</v>
      </c>
      <c r="J537" s="154">
        <f t="shared" si="66"/>
        <v>3.1708283789140257E-3</v>
      </c>
      <c r="K537" s="155">
        <f t="shared" si="67"/>
        <v>3.1658119040663415E-3</v>
      </c>
      <c r="L537" s="145"/>
      <c r="M537" s="167">
        <v>2.6070000000000003E-2</v>
      </c>
      <c r="N537" s="161"/>
      <c r="O537" s="167">
        <v>4.0469999999999999E-2</v>
      </c>
      <c r="P537" s="161"/>
      <c r="Q537" s="146"/>
      <c r="R537" s="167">
        <v>6641.66</v>
      </c>
      <c r="S537" s="154">
        <f t="shared" si="68"/>
        <v>4.9158971550133934E-3</v>
      </c>
      <c r="T537" s="155">
        <f t="shared" si="69"/>
        <v>4.9038535864301507E-3</v>
      </c>
      <c r="U537" s="167">
        <v>24699.75</v>
      </c>
      <c r="V537" s="154">
        <f t="shared" si="70"/>
        <v>4.189994670014574E-3</v>
      </c>
      <c r="W537" s="155">
        <f t="shared" si="71"/>
        <v>4.1812410854769073E-3</v>
      </c>
    </row>
    <row r="538" spans="2:23">
      <c r="B538" s="153">
        <v>44879</v>
      </c>
      <c r="C538" s="137">
        <v>542.20000000000005</v>
      </c>
      <c r="D538" s="154">
        <f t="shared" si="64"/>
        <v>-4.0411462160174771E-3</v>
      </c>
      <c r="E538" s="155">
        <f t="shared" si="65"/>
        <v>-4.049333712745698E-3</v>
      </c>
      <c r="F538" s="145"/>
      <c r="G538" s="145"/>
      <c r="H538" s="153">
        <v>44879</v>
      </c>
      <c r="I538" s="137">
        <v>50.46</v>
      </c>
      <c r="J538" s="154">
        <f t="shared" si="66"/>
        <v>-2.0574534161490687E-2</v>
      </c>
      <c r="K538" s="155">
        <f t="shared" si="67"/>
        <v>-2.0789138583186491E-2</v>
      </c>
      <c r="L538" s="145"/>
      <c r="M538" s="167">
        <v>2.6530000000000001E-2</v>
      </c>
      <c r="N538" s="161"/>
      <c r="O538" s="167">
        <v>4.1900000000000007E-2</v>
      </c>
      <c r="P538" s="161"/>
      <c r="Q538" s="146"/>
      <c r="R538" s="167">
        <v>6609.17</v>
      </c>
      <c r="S538" s="154">
        <f t="shared" si="68"/>
        <v>2.2063439591666345E-3</v>
      </c>
      <c r="T538" s="155">
        <f t="shared" si="69"/>
        <v>2.2039135565464748E-3</v>
      </c>
      <c r="U538" s="167">
        <v>24596.69</v>
      </c>
      <c r="V538" s="154">
        <f t="shared" si="70"/>
        <v>5.7704645608340766E-3</v>
      </c>
      <c r="W538" s="155">
        <f t="shared" si="71"/>
        <v>5.7538792031022667E-3</v>
      </c>
    </row>
    <row r="539" spans="2:23">
      <c r="B539" s="153">
        <v>44876</v>
      </c>
      <c r="C539" s="137">
        <v>544.4</v>
      </c>
      <c r="D539" s="154">
        <f t="shared" si="64"/>
        <v>2.388564980252017E-2</v>
      </c>
      <c r="E539" s="155">
        <f t="shared" si="65"/>
        <v>2.3604850267018161E-2</v>
      </c>
      <c r="F539" s="145"/>
      <c r="G539" s="145"/>
      <c r="H539" s="153">
        <v>44876</v>
      </c>
      <c r="I539" s="137">
        <v>51.52</v>
      </c>
      <c r="J539" s="154">
        <f t="shared" si="66"/>
        <v>3.9338309461367738E-2</v>
      </c>
      <c r="K539" s="155">
        <f t="shared" si="67"/>
        <v>3.8584269763615626E-2</v>
      </c>
      <c r="L539" s="145"/>
      <c r="M539" s="167">
        <v>2.6690000000000002E-2</v>
      </c>
      <c r="N539" s="161"/>
      <c r="O539" s="167">
        <v>4.2060000000000007E-2</v>
      </c>
      <c r="P539" s="161"/>
      <c r="Q539" s="146"/>
      <c r="R539" s="167">
        <v>6594.62</v>
      </c>
      <c r="S539" s="154">
        <f t="shared" si="68"/>
        <v>5.7634558163015548E-3</v>
      </c>
      <c r="T539" s="155">
        <f t="shared" si="69"/>
        <v>5.7469106459613201E-3</v>
      </c>
      <c r="U539" s="167">
        <v>24455.57</v>
      </c>
      <c r="V539" s="154">
        <f t="shared" si="70"/>
        <v>2.5124742357633956E-3</v>
      </c>
      <c r="W539" s="155">
        <f t="shared" si="71"/>
        <v>2.5093232491156612E-3</v>
      </c>
    </row>
    <row r="540" spans="2:23">
      <c r="B540" s="153">
        <v>44875</v>
      </c>
      <c r="C540" s="137">
        <v>531.70000000000005</v>
      </c>
      <c r="D540" s="154">
        <f t="shared" si="64"/>
        <v>3.8273774653388104E-2</v>
      </c>
      <c r="E540" s="155">
        <f t="shared" si="65"/>
        <v>3.7559502041788269E-2</v>
      </c>
      <c r="F540" s="145"/>
      <c r="G540" s="145"/>
      <c r="H540" s="153">
        <v>44875</v>
      </c>
      <c r="I540" s="137">
        <v>49.57</v>
      </c>
      <c r="J540" s="154">
        <f t="shared" si="66"/>
        <v>6.1001712328767166E-2</v>
      </c>
      <c r="K540" s="155">
        <f t="shared" si="67"/>
        <v>5.9213473512510946E-2</v>
      </c>
      <c r="L540" s="145"/>
      <c r="M540" s="167">
        <v>2.503E-2</v>
      </c>
      <c r="N540" s="161"/>
      <c r="O540" s="167">
        <v>4.0030000000000003E-2</v>
      </c>
      <c r="P540" s="161"/>
      <c r="Q540" s="146"/>
      <c r="R540" s="167">
        <v>6556.83</v>
      </c>
      <c r="S540" s="154">
        <f t="shared" si="68"/>
        <v>1.9634340346190271E-2</v>
      </c>
      <c r="T540" s="155">
        <f t="shared" si="69"/>
        <v>1.9444073166653603E-2</v>
      </c>
      <c r="U540" s="167">
        <v>24394.28</v>
      </c>
      <c r="V540" s="154">
        <f t="shared" si="70"/>
        <v>2.5828771740369127E-2</v>
      </c>
      <c r="W540" s="155">
        <f t="shared" si="71"/>
        <v>2.5500843679094928E-2</v>
      </c>
    </row>
    <row r="541" spans="2:23">
      <c r="B541" s="153">
        <v>44874</v>
      </c>
      <c r="C541" s="137">
        <v>512.1</v>
      </c>
      <c r="D541" s="154">
        <f t="shared" si="64"/>
        <v>-7.1733229934081155E-3</v>
      </c>
      <c r="E541" s="155">
        <f t="shared" si="65"/>
        <v>-7.1991749787395998E-3</v>
      </c>
      <c r="F541" s="145"/>
      <c r="G541" s="145"/>
      <c r="H541" s="153">
        <v>44874</v>
      </c>
      <c r="I541" s="137">
        <v>46.72</v>
      </c>
      <c r="J541" s="154">
        <f t="shared" si="66"/>
        <v>5.8127018299245492E-3</v>
      </c>
      <c r="K541" s="155">
        <f t="shared" si="67"/>
        <v>5.7958732601239935E-3</v>
      </c>
      <c r="L541" s="145"/>
      <c r="M541" s="167">
        <v>2.6880000000000001E-2</v>
      </c>
      <c r="N541" s="161"/>
      <c r="O541" s="167">
        <v>4.2790000000000002E-2</v>
      </c>
      <c r="P541" s="161"/>
      <c r="Q541" s="146"/>
      <c r="R541" s="167">
        <v>6430.57</v>
      </c>
      <c r="S541" s="154">
        <f t="shared" si="68"/>
        <v>-1.6968097492819911E-3</v>
      </c>
      <c r="T541" s="155">
        <f t="shared" si="69"/>
        <v>-1.6982509614839661E-3</v>
      </c>
      <c r="U541" s="167">
        <v>23780.07</v>
      </c>
      <c r="V541" s="154">
        <f t="shared" si="70"/>
        <v>3.6253643828840776E-3</v>
      </c>
      <c r="W541" s="155">
        <f t="shared" si="71"/>
        <v>3.6188085894121535E-3</v>
      </c>
    </row>
    <row r="542" spans="2:23">
      <c r="B542" s="153">
        <v>44873</v>
      </c>
      <c r="C542" s="137">
        <v>515.79999999999995</v>
      </c>
      <c r="D542" s="154">
        <f t="shared" si="64"/>
        <v>1.4954742227469398E-2</v>
      </c>
      <c r="E542" s="155">
        <f t="shared" si="65"/>
        <v>1.4844022561180592E-2</v>
      </c>
      <c r="F542" s="145"/>
      <c r="G542" s="145"/>
      <c r="H542" s="153">
        <v>44873</v>
      </c>
      <c r="I542" s="137">
        <v>46.45</v>
      </c>
      <c r="J542" s="154">
        <f t="shared" si="66"/>
        <v>2.0654801142606205E-2</v>
      </c>
      <c r="K542" s="155">
        <f t="shared" si="67"/>
        <v>2.0444383231297134E-2</v>
      </c>
      <c r="L542" s="145"/>
      <c r="M542" s="167">
        <v>2.7959999999999999E-2</v>
      </c>
      <c r="N542" s="161"/>
      <c r="O542" s="167">
        <v>4.3789999999999996E-2</v>
      </c>
      <c r="P542" s="161"/>
      <c r="Q542" s="146"/>
      <c r="R542" s="167">
        <v>6441.5</v>
      </c>
      <c r="S542" s="154">
        <f t="shared" si="68"/>
        <v>3.8789952950233353E-3</v>
      </c>
      <c r="T542" s="155">
        <f t="shared" si="69"/>
        <v>3.8714913915849462E-3</v>
      </c>
      <c r="U542" s="167">
        <v>23694.17</v>
      </c>
      <c r="V542" s="154">
        <f t="shared" si="70"/>
        <v>8.5629762056782521E-3</v>
      </c>
      <c r="W542" s="155">
        <f t="shared" si="71"/>
        <v>8.5265218821069123E-3</v>
      </c>
    </row>
    <row r="543" spans="2:23">
      <c r="B543" s="153">
        <v>44872</v>
      </c>
      <c r="C543" s="137">
        <v>508.2</v>
      </c>
      <c r="D543" s="154">
        <f t="shared" si="64"/>
        <v>1.7621145374449254E-2</v>
      </c>
      <c r="E543" s="155">
        <f t="shared" si="65"/>
        <v>1.746769304039078E-2</v>
      </c>
      <c r="F543" s="145"/>
      <c r="G543" s="145"/>
      <c r="H543" s="153">
        <v>44872</v>
      </c>
      <c r="I543" s="137">
        <v>45.51</v>
      </c>
      <c r="J543" s="154">
        <f t="shared" si="66"/>
        <v>2.6437541308657053E-3</v>
      </c>
      <c r="K543" s="155">
        <f t="shared" si="67"/>
        <v>2.6402655601762059E-3</v>
      </c>
      <c r="L543" s="145"/>
      <c r="M543" s="167">
        <v>2.862E-2</v>
      </c>
      <c r="N543" s="161"/>
      <c r="O543" s="167">
        <v>4.4669999999999994E-2</v>
      </c>
      <c r="P543" s="161"/>
      <c r="Q543" s="146"/>
      <c r="R543" s="167">
        <v>6416.61</v>
      </c>
      <c r="S543" s="154">
        <f t="shared" si="68"/>
        <v>2.6494442401103768E-5</v>
      </c>
      <c r="T543" s="155">
        <f t="shared" si="69"/>
        <v>2.6494091429563879E-5</v>
      </c>
      <c r="U543" s="167">
        <v>23493</v>
      </c>
      <c r="V543" s="154">
        <f t="shared" si="70"/>
        <v>9.0428588731603643E-3</v>
      </c>
      <c r="W543" s="155">
        <f t="shared" si="71"/>
        <v>9.0022170532725772E-3</v>
      </c>
    </row>
    <row r="544" spans="2:23">
      <c r="B544" s="153">
        <v>44869</v>
      </c>
      <c r="C544" s="137">
        <v>499.4</v>
      </c>
      <c r="D544" s="154">
        <f t="shared" si="64"/>
        <v>6.2553191489361559E-2</v>
      </c>
      <c r="E544" s="155">
        <f t="shared" si="65"/>
        <v>6.0674683141568438E-2</v>
      </c>
      <c r="F544" s="145"/>
      <c r="G544" s="145"/>
      <c r="H544" s="153">
        <v>44869</v>
      </c>
      <c r="I544" s="137">
        <v>45.39</v>
      </c>
      <c r="J544" s="154">
        <f t="shared" si="66"/>
        <v>7.4065309985802186E-2</v>
      </c>
      <c r="K544" s="155">
        <f t="shared" si="67"/>
        <v>7.1450804280463603E-2</v>
      </c>
      <c r="L544" s="145"/>
      <c r="M544" s="167">
        <v>2.8410000000000001E-2</v>
      </c>
      <c r="N544" s="161"/>
      <c r="O544" s="167">
        <v>4.4560000000000002E-2</v>
      </c>
      <c r="P544" s="161"/>
      <c r="Q544" s="146"/>
      <c r="R544" s="167">
        <v>6416.44</v>
      </c>
      <c r="S544" s="154">
        <f t="shared" si="68"/>
        <v>2.7735421124793325E-2</v>
      </c>
      <c r="T544" s="155">
        <f t="shared" si="69"/>
        <v>2.7357761460302176E-2</v>
      </c>
      <c r="U544" s="167">
        <v>23282.46</v>
      </c>
      <c r="V544" s="154">
        <f t="shared" si="70"/>
        <v>2.5387099984937933E-2</v>
      </c>
      <c r="W544" s="155">
        <f t="shared" si="71"/>
        <v>2.5070199817232141E-2</v>
      </c>
    </row>
    <row r="545" spans="2:23">
      <c r="B545" s="153">
        <v>44868</v>
      </c>
      <c r="C545" s="137">
        <v>470</v>
      </c>
      <c r="D545" s="154">
        <f t="shared" si="64"/>
        <v>-8.0202617138033228E-3</v>
      </c>
      <c r="E545" s="155">
        <f t="shared" si="65"/>
        <v>-8.0525970205808459E-3</v>
      </c>
      <c r="F545" s="145"/>
      <c r="G545" s="145"/>
      <c r="H545" s="153">
        <v>44868</v>
      </c>
      <c r="I545" s="137">
        <v>42.26</v>
      </c>
      <c r="J545" s="154">
        <f t="shared" si="66"/>
        <v>-2.7835288704853967E-2</v>
      </c>
      <c r="K545" s="155">
        <f t="shared" si="67"/>
        <v>-2.8230032812790108E-2</v>
      </c>
      <c r="L545" s="145"/>
      <c r="M545" s="167">
        <v>2.7770000000000003E-2</v>
      </c>
      <c r="N545" s="161"/>
      <c r="O545" s="167">
        <v>4.4240000000000002E-2</v>
      </c>
      <c r="P545" s="161"/>
      <c r="Q545" s="146"/>
      <c r="R545" s="167">
        <v>6243.28</v>
      </c>
      <c r="S545" s="154">
        <f t="shared" si="68"/>
        <v>-5.3529779125935928E-3</v>
      </c>
      <c r="T545" s="155">
        <f t="shared" si="69"/>
        <v>-5.3673564337522817E-3</v>
      </c>
      <c r="U545" s="167">
        <v>22706.02</v>
      </c>
      <c r="V545" s="154">
        <f t="shared" si="70"/>
        <v>-4.2516391505141859E-3</v>
      </c>
      <c r="W545" s="155">
        <f t="shared" si="71"/>
        <v>-4.2607030683757402E-3</v>
      </c>
    </row>
    <row r="546" spans="2:23">
      <c r="B546" s="153">
        <v>44867</v>
      </c>
      <c r="C546" s="137">
        <v>473.8</v>
      </c>
      <c r="D546" s="154">
        <f t="shared" si="64"/>
        <v>-2.5263157894737098E-3</v>
      </c>
      <c r="E546" s="155">
        <f t="shared" si="65"/>
        <v>-2.5295123099561478E-3</v>
      </c>
      <c r="F546" s="145"/>
      <c r="G546" s="145"/>
      <c r="H546" s="153">
        <v>44867</v>
      </c>
      <c r="I546" s="137">
        <v>43.47</v>
      </c>
      <c r="J546" s="154">
        <f t="shared" si="66"/>
        <v>-1.607062019013128E-2</v>
      </c>
      <c r="K546" s="155">
        <f t="shared" si="67"/>
        <v>-1.6201152991270413E-2</v>
      </c>
      <c r="L546" s="145"/>
      <c r="M546" s="167">
        <v>2.6720000000000001E-2</v>
      </c>
      <c r="N546" s="161"/>
      <c r="O546" s="167">
        <v>4.3019999999999996E-2</v>
      </c>
      <c r="P546" s="161"/>
      <c r="Q546" s="146"/>
      <c r="R546" s="167">
        <v>6276.88</v>
      </c>
      <c r="S546" s="154">
        <f t="shared" si="68"/>
        <v>-8.117568048038537E-3</v>
      </c>
      <c r="T546" s="155">
        <f t="shared" si="69"/>
        <v>-8.1506948983195663E-3</v>
      </c>
      <c r="U546" s="167">
        <v>22802.97</v>
      </c>
      <c r="V546" s="154">
        <f t="shared" si="70"/>
        <v>3.2155271797607021E-4</v>
      </c>
      <c r="W546" s="155">
        <f t="shared" si="71"/>
        <v>3.2150103098061702E-4</v>
      </c>
    </row>
    <row r="547" spans="2:23">
      <c r="B547" s="153">
        <v>44866</v>
      </c>
      <c r="C547" s="137">
        <v>475</v>
      </c>
      <c r="D547" s="154">
        <f t="shared" si="64"/>
        <v>2.4590163934426146E-2</v>
      </c>
      <c r="E547" s="155">
        <f t="shared" si="65"/>
        <v>2.4292692569044483E-2</v>
      </c>
      <c r="F547" s="145"/>
      <c r="G547" s="145"/>
      <c r="H547" s="153">
        <v>44866</v>
      </c>
      <c r="I547" s="137">
        <v>44.18</v>
      </c>
      <c r="J547" s="154">
        <f t="shared" si="66"/>
        <v>1.121538109407183E-2</v>
      </c>
      <c r="K547" s="155">
        <f t="shared" si="67"/>
        <v>1.1152955028626566E-2</v>
      </c>
      <c r="L547" s="145"/>
      <c r="M547" s="167">
        <v>2.673E-2</v>
      </c>
      <c r="N547" s="161"/>
      <c r="O547" s="167">
        <v>4.2630000000000001E-2</v>
      </c>
      <c r="P547" s="161"/>
      <c r="Q547" s="146"/>
      <c r="R547" s="167">
        <v>6328.25</v>
      </c>
      <c r="S547" s="154">
        <f t="shared" si="68"/>
        <v>9.8104765293762775E-3</v>
      </c>
      <c r="T547" s="155">
        <f t="shared" si="69"/>
        <v>9.7626662446493682E-3</v>
      </c>
      <c r="U547" s="167">
        <v>22795.64</v>
      </c>
      <c r="V547" s="154">
        <f t="shared" si="70"/>
        <v>6.3362750754785147E-3</v>
      </c>
      <c r="W547" s="155">
        <f t="shared" si="71"/>
        <v>6.3162852806849679E-3</v>
      </c>
    </row>
    <row r="548" spans="2:23">
      <c r="B548" s="153">
        <v>44865</v>
      </c>
      <c r="C548" s="137">
        <v>463.6</v>
      </c>
      <c r="D548" s="154">
        <f t="shared" si="64"/>
        <v>-6.4669109721915419E-4</v>
      </c>
      <c r="E548" s="155">
        <f t="shared" si="65"/>
        <v>-6.4690029210127281E-4</v>
      </c>
      <c r="F548" s="145"/>
      <c r="G548" s="145"/>
      <c r="H548" s="153">
        <v>44865</v>
      </c>
      <c r="I548" s="137">
        <v>43.69</v>
      </c>
      <c r="J548" s="154">
        <f t="shared" si="66"/>
        <v>-3.5327886950761833E-2</v>
      </c>
      <c r="K548" s="155">
        <f t="shared" si="67"/>
        <v>-3.5967014604778066E-2</v>
      </c>
      <c r="L548" s="145"/>
      <c r="M548" s="167">
        <v>2.6849999999999999E-2</v>
      </c>
      <c r="N548" s="161"/>
      <c r="O548" s="167">
        <v>4.3250000000000004E-2</v>
      </c>
      <c r="P548" s="161"/>
      <c r="Q548" s="146"/>
      <c r="R548" s="167">
        <v>6266.77</v>
      </c>
      <c r="S548" s="154">
        <f t="shared" si="68"/>
        <v>-1.0011079140130885E-3</v>
      </c>
      <c r="T548" s="155">
        <f t="shared" si="69"/>
        <v>-1.0016093572346246E-3</v>
      </c>
      <c r="U548" s="167">
        <v>22652.11</v>
      </c>
      <c r="V548" s="154">
        <f t="shared" si="70"/>
        <v>5.4555865277061688E-3</v>
      </c>
      <c r="W548" s="155">
        <f t="shared" si="71"/>
        <v>5.4407587206680265E-3</v>
      </c>
    </row>
    <row r="549" spans="2:23">
      <c r="B549" s="153">
        <v>44862</v>
      </c>
      <c r="C549" s="137">
        <v>463.9</v>
      </c>
      <c r="D549" s="154">
        <f t="shared" si="64"/>
        <v>-2.1101498206372638E-2</v>
      </c>
      <c r="E549" s="155">
        <f t="shared" si="65"/>
        <v>-2.1327317215844608E-2</v>
      </c>
      <c r="F549" s="145"/>
      <c r="G549" s="145"/>
      <c r="H549" s="153">
        <v>44862</v>
      </c>
      <c r="I549" s="137">
        <v>45.29</v>
      </c>
      <c r="J549" s="154">
        <f t="shared" si="66"/>
        <v>-2.308024158757549E-2</v>
      </c>
      <c r="K549" s="155">
        <f t="shared" si="67"/>
        <v>-2.3350760903428452E-2</v>
      </c>
      <c r="L549" s="145"/>
      <c r="M549" s="167">
        <v>2.606E-2</v>
      </c>
      <c r="N549" s="161"/>
      <c r="O549" s="167">
        <v>4.1529999999999997E-2</v>
      </c>
      <c r="P549" s="161"/>
      <c r="Q549" s="146"/>
      <c r="R549" s="167">
        <v>6273.05</v>
      </c>
      <c r="S549" s="154">
        <f t="shared" si="68"/>
        <v>4.6476394251790953E-3</v>
      </c>
      <c r="T549" s="155">
        <f t="shared" si="69"/>
        <v>4.636872496711299E-3</v>
      </c>
      <c r="U549" s="167">
        <v>22529.200000000001</v>
      </c>
      <c r="V549" s="154">
        <f t="shared" si="70"/>
        <v>-2.7095568429258421E-3</v>
      </c>
      <c r="W549" s="155">
        <f t="shared" si="71"/>
        <v>-2.7132343364890499E-3</v>
      </c>
    </row>
    <row r="550" spans="2:23">
      <c r="B550" s="153">
        <v>44861</v>
      </c>
      <c r="C550" s="137">
        <v>473.9</v>
      </c>
      <c r="D550" s="154">
        <f t="shared" si="64"/>
        <v>-9.8203092352696641E-3</v>
      </c>
      <c r="E550" s="155">
        <f t="shared" si="65"/>
        <v>-9.8688465007304629E-3</v>
      </c>
      <c r="F550" s="145"/>
      <c r="G550" s="145"/>
      <c r="H550" s="153">
        <v>44861</v>
      </c>
      <c r="I550" s="137">
        <v>46.36</v>
      </c>
      <c r="J550" s="154">
        <f t="shared" si="66"/>
        <v>-4.2148760330578461E-2</v>
      </c>
      <c r="K550" s="155">
        <f t="shared" si="67"/>
        <v>-4.3062795251035006E-2</v>
      </c>
      <c r="L550" s="145"/>
      <c r="M550" s="167">
        <v>2.4590000000000001E-2</v>
      </c>
      <c r="N550" s="161"/>
      <c r="O550" s="167">
        <v>4.0410000000000001E-2</v>
      </c>
      <c r="P550" s="161"/>
      <c r="Q550" s="146"/>
      <c r="R550" s="167">
        <v>6244.03</v>
      </c>
      <c r="S550" s="154">
        <f t="shared" si="68"/>
        <v>-5.1431493982930787E-3</v>
      </c>
      <c r="T550" s="155">
        <f t="shared" si="69"/>
        <v>-5.1564209156475544E-3</v>
      </c>
      <c r="U550" s="167">
        <v>22590.41</v>
      </c>
      <c r="V550" s="154">
        <f t="shared" si="70"/>
        <v>8.9607847866304269E-3</v>
      </c>
      <c r="W550" s="155">
        <f t="shared" si="71"/>
        <v>8.9208751916430868E-3</v>
      </c>
    </row>
    <row r="551" spans="2:23">
      <c r="B551" s="153">
        <v>44860</v>
      </c>
      <c r="C551" s="137">
        <v>478.6</v>
      </c>
      <c r="D551" s="154">
        <f t="shared" si="64"/>
        <v>1.829787234042568E-2</v>
      </c>
      <c r="E551" s="155">
        <f t="shared" si="65"/>
        <v>1.8132480770168824E-2</v>
      </c>
      <c r="F551" s="145"/>
      <c r="G551" s="145"/>
      <c r="H551" s="153">
        <v>44860</v>
      </c>
      <c r="I551" s="137">
        <v>48.4</v>
      </c>
      <c r="J551" s="154">
        <f t="shared" si="66"/>
        <v>-1.0831800531371338E-2</v>
      </c>
      <c r="K551" s="155">
        <f t="shared" si="67"/>
        <v>-1.0890891578446162E-2</v>
      </c>
      <c r="L551" s="145"/>
      <c r="M551" s="167">
        <v>2.6720000000000001E-2</v>
      </c>
      <c r="N551" s="161"/>
      <c r="O551" s="167">
        <v>4.3289999999999995E-2</v>
      </c>
      <c r="P551" s="161"/>
      <c r="Q551" s="146"/>
      <c r="R551" s="167">
        <v>6276.31</v>
      </c>
      <c r="S551" s="154">
        <f t="shared" si="68"/>
        <v>4.1212373311148021E-3</v>
      </c>
      <c r="T551" s="155">
        <f t="shared" si="69"/>
        <v>4.1127682931815374E-3</v>
      </c>
      <c r="U551" s="167">
        <v>22389.78</v>
      </c>
      <c r="V551" s="154">
        <f t="shared" si="70"/>
        <v>4.483206481874058E-3</v>
      </c>
      <c r="W551" s="155">
        <f t="shared" si="71"/>
        <v>4.4731868472602911E-3</v>
      </c>
    </row>
    <row r="552" spans="2:23">
      <c r="B552" s="153">
        <v>44859</v>
      </c>
      <c r="C552" s="137">
        <v>470</v>
      </c>
      <c r="D552" s="154">
        <f t="shared" si="64"/>
        <v>2.7547004809794551E-2</v>
      </c>
      <c r="E552" s="155">
        <f t="shared" si="65"/>
        <v>2.7174413115423564E-2</v>
      </c>
      <c r="F552" s="145"/>
      <c r="G552" s="145"/>
      <c r="H552" s="153">
        <v>44859</v>
      </c>
      <c r="I552" s="137">
        <v>48.93</v>
      </c>
      <c r="J552" s="154">
        <f t="shared" si="66"/>
        <v>6.3002389745817844E-2</v>
      </c>
      <c r="K552" s="155">
        <f t="shared" si="67"/>
        <v>6.109734747188203E-2</v>
      </c>
      <c r="L552" s="145"/>
      <c r="M552" s="167">
        <v>2.6920000000000003E-2</v>
      </c>
      <c r="N552" s="161"/>
      <c r="O552" s="167">
        <v>4.5929999999999999E-2</v>
      </c>
      <c r="P552" s="161"/>
      <c r="Q552" s="146"/>
      <c r="R552" s="167">
        <v>6250.55</v>
      </c>
      <c r="S552" s="154">
        <f t="shared" si="68"/>
        <v>1.9439406591686081E-2</v>
      </c>
      <c r="T552" s="155">
        <f t="shared" si="69"/>
        <v>1.92528748292803E-2</v>
      </c>
      <c r="U552" s="167">
        <v>22289.85</v>
      </c>
      <c r="V552" s="154">
        <f t="shared" si="70"/>
        <v>1.3960819635217225E-2</v>
      </c>
      <c r="W552" s="155">
        <f t="shared" si="71"/>
        <v>1.3864265009469308E-2</v>
      </c>
    </row>
    <row r="553" spans="2:23">
      <c r="B553" s="153">
        <v>44858</v>
      </c>
      <c r="C553" s="137">
        <v>457.4</v>
      </c>
      <c r="D553" s="154">
        <f t="shared" si="64"/>
        <v>9.2674315975287413E-3</v>
      </c>
      <c r="E553" s="155">
        <f t="shared" si="65"/>
        <v>9.2247524348295709E-3</v>
      </c>
      <c r="F553" s="145"/>
      <c r="G553" s="145"/>
      <c r="H553" s="153">
        <v>44858</v>
      </c>
      <c r="I553" s="137">
        <v>46.03</v>
      </c>
      <c r="J553" s="154">
        <f t="shared" si="66"/>
        <v>1.7410228509249226E-3</v>
      </c>
      <c r="K553" s="155">
        <f t="shared" si="67"/>
        <v>1.7395090274540165E-3</v>
      </c>
      <c r="L553" s="145"/>
      <c r="M553" s="167">
        <v>2.8670000000000001E-2</v>
      </c>
      <c r="N553" s="161"/>
      <c r="O553" s="167">
        <v>4.5929999999999999E-2</v>
      </c>
      <c r="P553" s="161"/>
      <c r="Q553" s="146"/>
      <c r="R553" s="167">
        <v>6131.36</v>
      </c>
      <c r="S553" s="154">
        <f t="shared" si="68"/>
        <v>1.5901209366751656E-2</v>
      </c>
      <c r="T553" s="155">
        <f t="shared" si="69"/>
        <v>1.5776109553428772E-2</v>
      </c>
      <c r="U553" s="167">
        <v>21982.95</v>
      </c>
      <c r="V553" s="154">
        <f t="shared" si="70"/>
        <v>1.9260416690815685E-2</v>
      </c>
      <c r="W553" s="155">
        <f t="shared" si="71"/>
        <v>1.9077282621652501E-2</v>
      </c>
    </row>
    <row r="554" spans="2:23">
      <c r="B554" s="153">
        <v>44855</v>
      </c>
      <c r="C554" s="137">
        <v>453.2</v>
      </c>
      <c r="D554" s="154">
        <f t="shared" si="64"/>
        <v>-2.955032119914347E-2</v>
      </c>
      <c r="E554" s="155">
        <f t="shared" si="65"/>
        <v>-2.9995728515046064E-2</v>
      </c>
      <c r="F554" s="145"/>
      <c r="G554" s="145"/>
      <c r="H554" s="153">
        <v>44855</v>
      </c>
      <c r="I554" s="137">
        <v>45.95</v>
      </c>
      <c r="J554" s="154">
        <f t="shared" si="66"/>
        <v>-2.9362061681453278E-2</v>
      </c>
      <c r="K554" s="155">
        <f t="shared" si="67"/>
        <v>-2.9801755284141779E-2</v>
      </c>
      <c r="L554" s="145"/>
      <c r="M554" s="167">
        <v>2.988E-2</v>
      </c>
      <c r="N554" s="161"/>
      <c r="O554" s="167">
        <v>4.7739999999999998E-2</v>
      </c>
      <c r="P554" s="161"/>
      <c r="Q554" s="146"/>
      <c r="R554" s="167">
        <v>6035.39</v>
      </c>
      <c r="S554" s="154">
        <f t="shared" si="68"/>
        <v>-8.4624357226172897E-3</v>
      </c>
      <c r="T554" s="155">
        <f t="shared" si="69"/>
        <v>-8.4984454289281051E-3</v>
      </c>
      <c r="U554" s="167">
        <v>21567.55</v>
      </c>
      <c r="V554" s="154">
        <f t="shared" si="70"/>
        <v>-6.1723843973918724E-3</v>
      </c>
      <c r="W554" s="155">
        <f t="shared" si="71"/>
        <v>-6.1915123124823496E-3</v>
      </c>
    </row>
    <row r="555" spans="2:23">
      <c r="B555" s="153">
        <v>44854</v>
      </c>
      <c r="C555" s="137">
        <v>467</v>
      </c>
      <c r="D555" s="154">
        <f t="shared" si="64"/>
        <v>1.6322089227421177E-2</v>
      </c>
      <c r="E555" s="155">
        <f t="shared" si="65"/>
        <v>1.6190315873155638E-2</v>
      </c>
      <c r="F555" s="145"/>
      <c r="G555" s="145"/>
      <c r="H555" s="153">
        <v>44854</v>
      </c>
      <c r="I555" s="137">
        <v>47.34</v>
      </c>
      <c r="J555" s="154">
        <f t="shared" si="66"/>
        <v>2.1800129505719967E-2</v>
      </c>
      <c r="K555" s="155">
        <f t="shared" si="67"/>
        <v>2.1565904657281001E-2</v>
      </c>
      <c r="L555" s="145"/>
      <c r="M555" s="167">
        <v>2.954E-2</v>
      </c>
      <c r="N555" s="161"/>
      <c r="O555" s="167">
        <v>4.7350000000000003E-2</v>
      </c>
      <c r="P555" s="161"/>
      <c r="Q555" s="146"/>
      <c r="R555" s="167">
        <v>6086.9</v>
      </c>
      <c r="S555" s="154">
        <f t="shared" si="68"/>
        <v>7.6447840654756405E-3</v>
      </c>
      <c r="T555" s="155">
        <f t="shared" si="69"/>
        <v>7.6157107824065149E-3</v>
      </c>
      <c r="U555" s="167">
        <v>21701.5</v>
      </c>
      <c r="V555" s="154">
        <f t="shared" si="70"/>
        <v>1.0683160620917009E-2</v>
      </c>
      <c r="W555" s="155">
        <f t="shared" si="71"/>
        <v>1.0626498854425327E-2</v>
      </c>
    </row>
    <row r="556" spans="2:23">
      <c r="B556" s="153">
        <v>44853</v>
      </c>
      <c r="C556" s="137">
        <v>459.5</v>
      </c>
      <c r="D556" s="154">
        <f t="shared" si="64"/>
        <v>-1.8581802648440782E-2</v>
      </c>
      <c r="E556" s="155">
        <f t="shared" si="65"/>
        <v>-1.8756613261068596E-2</v>
      </c>
      <c r="F556" s="145"/>
      <c r="G556" s="145"/>
      <c r="H556" s="153">
        <v>44853</v>
      </c>
      <c r="I556" s="137">
        <v>46.33</v>
      </c>
      <c r="J556" s="154">
        <f t="shared" si="66"/>
        <v>-7.7104304990361916E-3</v>
      </c>
      <c r="K556" s="155">
        <f t="shared" si="67"/>
        <v>-7.7403095542886461E-3</v>
      </c>
      <c r="L556" s="145"/>
      <c r="M556" s="167">
        <v>2.955E-2</v>
      </c>
      <c r="N556" s="161"/>
      <c r="O556" s="167">
        <v>4.7579999999999997E-2</v>
      </c>
      <c r="P556" s="161"/>
      <c r="Q556" s="146"/>
      <c r="R556" s="167">
        <v>6040.72</v>
      </c>
      <c r="S556" s="154">
        <f t="shared" si="68"/>
        <v>-4.3316301302125382E-3</v>
      </c>
      <c r="T556" s="155">
        <f t="shared" si="69"/>
        <v>-4.3410388198108323E-3</v>
      </c>
      <c r="U556" s="167">
        <v>21472.11</v>
      </c>
      <c r="V556" s="154">
        <f t="shared" si="70"/>
        <v>-2.1688032499982413E-3</v>
      </c>
      <c r="W556" s="155">
        <f t="shared" si="71"/>
        <v>-2.1711585097797378E-3</v>
      </c>
    </row>
    <row r="557" spans="2:23">
      <c r="B557" s="153">
        <v>44852</v>
      </c>
      <c r="C557" s="137">
        <v>468.2</v>
      </c>
      <c r="D557" s="154">
        <f t="shared" si="64"/>
        <v>4.7210300429183505E-3</v>
      </c>
      <c r="E557" s="155">
        <f t="shared" si="65"/>
        <v>4.7099209311644123E-3</v>
      </c>
      <c r="F557" s="145"/>
      <c r="G557" s="145"/>
      <c r="H557" s="153">
        <v>44852</v>
      </c>
      <c r="I557" s="137">
        <v>46.69</v>
      </c>
      <c r="J557" s="154">
        <f t="shared" si="66"/>
        <v>5.816458423093307E-3</v>
      </c>
      <c r="K557" s="155">
        <f t="shared" si="67"/>
        <v>5.7996081365544877E-3</v>
      </c>
      <c r="L557" s="145"/>
      <c r="M557" s="167">
        <v>2.8530000000000003E-2</v>
      </c>
      <c r="N557" s="161"/>
      <c r="O557" s="167">
        <v>4.6760000000000003E-2</v>
      </c>
      <c r="P557" s="161"/>
      <c r="Q557" s="146"/>
      <c r="R557" s="167">
        <v>6067</v>
      </c>
      <c r="S557" s="154">
        <f t="shared" si="68"/>
        <v>4.3604506792305209E-3</v>
      </c>
      <c r="T557" s="155">
        <f t="shared" si="69"/>
        <v>4.3509714599565203E-3</v>
      </c>
      <c r="U557" s="167">
        <v>21518.78</v>
      </c>
      <c r="V557" s="154">
        <f t="shared" si="70"/>
        <v>9.3364221779543843E-3</v>
      </c>
      <c r="W557" s="155">
        <f t="shared" si="71"/>
        <v>9.2931071843991506E-3</v>
      </c>
    </row>
    <row r="558" spans="2:23">
      <c r="B558" s="153">
        <v>44851</v>
      </c>
      <c r="C558" s="137">
        <v>466</v>
      </c>
      <c r="D558" s="154">
        <f t="shared" si="64"/>
        <v>3.9250669045495234E-2</v>
      </c>
      <c r="E558" s="155">
        <f t="shared" si="65"/>
        <v>3.8499942927641168E-2</v>
      </c>
      <c r="F558" s="145"/>
      <c r="G558" s="145"/>
      <c r="H558" s="153">
        <v>44851</v>
      </c>
      <c r="I558" s="137">
        <v>46.42</v>
      </c>
      <c r="J558" s="154">
        <f t="shared" si="66"/>
        <v>2.5176678445229639E-2</v>
      </c>
      <c r="K558" s="155">
        <f t="shared" si="67"/>
        <v>2.4864966951363445E-2</v>
      </c>
      <c r="L558" s="145"/>
      <c r="M558" s="167">
        <v>2.8510000000000001E-2</v>
      </c>
      <c r="N558" s="161"/>
      <c r="O558" s="167">
        <v>4.6760000000000003E-2</v>
      </c>
      <c r="P558" s="161"/>
      <c r="Q558" s="146"/>
      <c r="R558" s="167">
        <v>6040.66</v>
      </c>
      <c r="S558" s="154">
        <f t="shared" si="68"/>
        <v>1.8331332856815319E-2</v>
      </c>
      <c r="T558" s="155">
        <f t="shared" si="69"/>
        <v>1.8165339492126911E-2</v>
      </c>
      <c r="U558" s="167">
        <v>21319.73</v>
      </c>
      <c r="V558" s="154">
        <f t="shared" si="70"/>
        <v>1.8581220698099976E-2</v>
      </c>
      <c r="W558" s="155">
        <f t="shared" si="71"/>
        <v>1.841069891327847E-2</v>
      </c>
    </row>
    <row r="559" spans="2:23">
      <c r="B559" s="153">
        <v>44848</v>
      </c>
      <c r="C559" s="137">
        <v>448.4</v>
      </c>
      <c r="D559" s="154">
        <f t="shared" si="64"/>
        <v>1.6780045351473927E-2</v>
      </c>
      <c r="E559" s="155">
        <f t="shared" si="65"/>
        <v>1.6640815751158857E-2</v>
      </c>
      <c r="F559" s="145"/>
      <c r="G559" s="145"/>
      <c r="H559" s="153">
        <v>44848</v>
      </c>
      <c r="I559" s="137">
        <v>45.28</v>
      </c>
      <c r="J559" s="154">
        <f t="shared" si="66"/>
        <v>1.7699115044247371E-3</v>
      </c>
      <c r="K559" s="155">
        <f t="shared" si="67"/>
        <v>1.7683470567419492E-3</v>
      </c>
      <c r="L559" s="145"/>
      <c r="M559" s="167">
        <v>2.9420000000000002E-2</v>
      </c>
      <c r="N559" s="161"/>
      <c r="O559" s="167">
        <v>4.8029999999999996E-2</v>
      </c>
      <c r="P559" s="161"/>
      <c r="Q559" s="146"/>
      <c r="R559" s="167">
        <v>5931.92</v>
      </c>
      <c r="S559" s="154">
        <f t="shared" si="68"/>
        <v>8.9689225896765201E-3</v>
      </c>
      <c r="T559" s="155">
        <f t="shared" si="69"/>
        <v>8.928940688688292E-3</v>
      </c>
      <c r="U559" s="167">
        <v>20930.810000000001</v>
      </c>
      <c r="V559" s="154">
        <f t="shared" si="70"/>
        <v>6.9754284411200906E-3</v>
      </c>
      <c r="W559" s="155">
        <f t="shared" si="71"/>
        <v>6.9512126851173344E-3</v>
      </c>
    </row>
    <row r="560" spans="2:23">
      <c r="B560" s="153">
        <v>44847</v>
      </c>
      <c r="C560" s="137">
        <v>441</v>
      </c>
      <c r="D560" s="154">
        <f t="shared" si="64"/>
        <v>-7.8740157480314821E-3</v>
      </c>
      <c r="E560" s="155">
        <f t="shared" si="65"/>
        <v>-7.9051795071132611E-3</v>
      </c>
      <c r="F560" s="145"/>
      <c r="G560" s="145"/>
      <c r="H560" s="153">
        <v>44847</v>
      </c>
      <c r="I560" s="137">
        <v>45.2</v>
      </c>
      <c r="J560" s="154">
        <f t="shared" si="66"/>
        <v>-8.7719298245613198E-3</v>
      </c>
      <c r="K560" s="155">
        <f t="shared" si="67"/>
        <v>-8.810629682154807E-3</v>
      </c>
      <c r="L560" s="145"/>
      <c r="M560" s="167">
        <v>2.87E-2</v>
      </c>
      <c r="N560" s="161"/>
      <c r="O560" s="167">
        <v>4.7119999999999995E-2</v>
      </c>
      <c r="P560" s="161"/>
      <c r="Q560" s="146"/>
      <c r="R560" s="167">
        <v>5879.19</v>
      </c>
      <c r="S560" s="154">
        <f t="shared" si="68"/>
        <v>1.0435733105094602E-2</v>
      </c>
      <c r="T560" s="155">
        <f t="shared" si="69"/>
        <v>1.0381656734719719E-2</v>
      </c>
      <c r="U560" s="167">
        <v>20785.82</v>
      </c>
      <c r="V560" s="154">
        <f t="shared" si="70"/>
        <v>1.5588683509904167E-2</v>
      </c>
      <c r="W560" s="155">
        <f t="shared" si="71"/>
        <v>1.5468428121777192E-2</v>
      </c>
    </row>
    <row r="561" spans="2:23">
      <c r="B561" s="153">
        <v>44846</v>
      </c>
      <c r="C561" s="137">
        <v>444.5</v>
      </c>
      <c r="D561" s="154">
        <f t="shared" si="64"/>
        <v>2.2502250225020504E-4</v>
      </c>
      <c r="E561" s="155">
        <f t="shared" si="65"/>
        <v>2.24997188484319E-4</v>
      </c>
      <c r="F561" s="145"/>
      <c r="G561" s="145"/>
      <c r="H561" s="153">
        <v>44846</v>
      </c>
      <c r="I561" s="137">
        <v>45.6</v>
      </c>
      <c r="J561" s="154">
        <f t="shared" si="66"/>
        <v>2.7721433400946571E-2</v>
      </c>
      <c r="K561" s="155">
        <f t="shared" si="67"/>
        <v>2.7344151129522258E-2</v>
      </c>
      <c r="L561" s="145"/>
      <c r="M561" s="167">
        <v>2.954E-2</v>
      </c>
      <c r="N561" s="161"/>
      <c r="O561" s="167">
        <v>4.7969999999999999E-2</v>
      </c>
      <c r="P561" s="161"/>
      <c r="Q561" s="146"/>
      <c r="R561" s="167">
        <v>5818.47</v>
      </c>
      <c r="S561" s="154">
        <f t="shared" si="68"/>
        <v>-2.5252005760131313E-3</v>
      </c>
      <c r="T561" s="155">
        <f t="shared" si="69"/>
        <v>-2.5283942726035775E-3</v>
      </c>
      <c r="U561" s="167">
        <v>20466.77</v>
      </c>
      <c r="V561" s="154">
        <f t="shared" si="70"/>
        <v>-1.272183497744872E-2</v>
      </c>
      <c r="W561" s="155">
        <f t="shared" si="71"/>
        <v>-1.2803450458019656E-2</v>
      </c>
    </row>
    <row r="562" spans="2:23">
      <c r="B562" s="153">
        <v>44845</v>
      </c>
      <c r="C562" s="137">
        <v>444.4</v>
      </c>
      <c r="D562" s="154">
        <f t="shared" si="64"/>
        <v>-4.2572260811114537E-3</v>
      </c>
      <c r="E562" s="155">
        <f t="shared" si="65"/>
        <v>-4.2663138697493878E-3</v>
      </c>
      <c r="F562" s="145"/>
      <c r="G562" s="145"/>
      <c r="H562" s="153">
        <v>44845</v>
      </c>
      <c r="I562" s="137">
        <v>44.37</v>
      </c>
      <c r="J562" s="154">
        <f t="shared" si="66"/>
        <v>8.4090909090908106E-3</v>
      </c>
      <c r="K562" s="155">
        <f t="shared" si="67"/>
        <v>8.3739314725568611E-3</v>
      </c>
      <c r="L562" s="145"/>
      <c r="M562" s="167">
        <v>2.8889999999999999E-2</v>
      </c>
      <c r="N562" s="161"/>
      <c r="O562" s="167">
        <v>4.6989999999999997E-2</v>
      </c>
      <c r="P562" s="161"/>
      <c r="Q562" s="146"/>
      <c r="R562" s="167">
        <v>5833.2</v>
      </c>
      <c r="S562" s="154">
        <f t="shared" si="68"/>
        <v>-1.2584431260754814E-3</v>
      </c>
      <c r="T562" s="155">
        <f t="shared" si="69"/>
        <v>-1.2592356305772662E-3</v>
      </c>
      <c r="U562" s="167">
        <v>20730.5</v>
      </c>
      <c r="V562" s="154">
        <f t="shared" si="70"/>
        <v>-8.7247333710770425E-3</v>
      </c>
      <c r="W562" s="155">
        <f t="shared" si="71"/>
        <v>-8.7630166944568707E-3</v>
      </c>
    </row>
    <row r="563" spans="2:23">
      <c r="B563" s="153">
        <v>44844</v>
      </c>
      <c r="C563" s="137">
        <v>446.3</v>
      </c>
      <c r="D563" s="154">
        <f t="shared" si="64"/>
        <v>-2.6815642458100086E-3</v>
      </c>
      <c r="E563" s="155">
        <f t="shared" si="65"/>
        <v>-2.6851660796857906E-3</v>
      </c>
      <c r="F563" s="145"/>
      <c r="G563" s="145"/>
      <c r="H563" s="153">
        <v>44844</v>
      </c>
      <c r="I563" s="137">
        <v>44</v>
      </c>
      <c r="J563" s="154">
        <f t="shared" si="66"/>
        <v>-1.0791366906474753E-2</v>
      </c>
      <c r="K563" s="155">
        <f t="shared" si="67"/>
        <v>-1.0850016024065705E-2</v>
      </c>
      <c r="L563" s="145"/>
      <c r="M563" s="167">
        <v>2.9069999999999999E-2</v>
      </c>
      <c r="N563" s="161"/>
      <c r="O563" s="167">
        <v>4.6330000000000003E-2</v>
      </c>
      <c r="P563" s="161"/>
      <c r="Q563" s="146"/>
      <c r="R563" s="167">
        <v>5840.55</v>
      </c>
      <c r="S563" s="154">
        <f t="shared" si="68"/>
        <v>-4.4980858846348504E-3</v>
      </c>
      <c r="T563" s="155">
        <f t="shared" si="69"/>
        <v>-4.5082327119142455E-3</v>
      </c>
      <c r="U563" s="167">
        <v>20912.96</v>
      </c>
      <c r="V563" s="154">
        <f t="shared" si="70"/>
        <v>5.454138351395077E-4</v>
      </c>
      <c r="W563" s="155">
        <f t="shared" si="71"/>
        <v>5.452651510741679E-4</v>
      </c>
    </row>
    <row r="564" spans="2:23">
      <c r="B564" s="153">
        <v>44841</v>
      </c>
      <c r="C564" s="137">
        <v>447.5</v>
      </c>
      <c r="D564" s="154">
        <f t="shared" si="64"/>
        <v>-1.8209741114523892E-2</v>
      </c>
      <c r="E564" s="155">
        <f t="shared" si="65"/>
        <v>-1.8377579096673799E-2</v>
      </c>
      <c r="F564" s="145"/>
      <c r="G564" s="145"/>
      <c r="H564" s="153">
        <v>44841</v>
      </c>
      <c r="I564" s="137">
        <v>44.48</v>
      </c>
      <c r="J564" s="154">
        <f t="shared" si="66"/>
        <v>-2.4989039894782961E-2</v>
      </c>
      <c r="K564" s="155">
        <f t="shared" si="67"/>
        <v>-2.5306566913915005E-2</v>
      </c>
      <c r="L564" s="145"/>
      <c r="M564" s="167">
        <v>2.7959999999999999E-2</v>
      </c>
      <c r="N564" s="161"/>
      <c r="O564" s="167">
        <v>4.7E-2</v>
      </c>
      <c r="P564" s="161"/>
      <c r="Q564" s="146"/>
      <c r="R564" s="167">
        <v>5866.94</v>
      </c>
      <c r="S564" s="154">
        <f t="shared" si="68"/>
        <v>-1.1704023637141625E-2</v>
      </c>
      <c r="T564" s="155">
        <f t="shared" si="69"/>
        <v>-1.1773054879298962E-2</v>
      </c>
      <c r="U564" s="167">
        <v>20901.560000000001</v>
      </c>
      <c r="V564" s="154">
        <f t="shared" si="70"/>
        <v>-1.1304814680791031E-2</v>
      </c>
      <c r="W564" s="155">
        <f t="shared" si="71"/>
        <v>-1.1369199799403899E-2</v>
      </c>
    </row>
    <row r="565" spans="2:23">
      <c r="B565" s="153">
        <v>44840</v>
      </c>
      <c r="C565" s="137">
        <v>455.8</v>
      </c>
      <c r="D565" s="154">
        <f t="shared" si="64"/>
        <v>-1.7248814144027569E-2</v>
      </c>
      <c r="E565" s="155">
        <f t="shared" si="65"/>
        <v>-1.7399308009847365E-2</v>
      </c>
      <c r="F565" s="145"/>
      <c r="G565" s="145"/>
      <c r="H565" s="153">
        <v>44840</v>
      </c>
      <c r="I565" s="137">
        <v>45.62</v>
      </c>
      <c r="J565" s="154">
        <f t="shared" si="66"/>
        <v>4.8458149779735393E-3</v>
      </c>
      <c r="K565" s="155">
        <f t="shared" si="67"/>
        <v>4.834111808939643E-3</v>
      </c>
      <c r="L565" s="145"/>
      <c r="M565" s="167">
        <v>2.6869999999999998E-2</v>
      </c>
      <c r="N565" s="161"/>
      <c r="O565" s="167">
        <v>4.5019999999999998E-2</v>
      </c>
      <c r="P565" s="161"/>
      <c r="Q565" s="146"/>
      <c r="R565" s="167">
        <v>5936.42</v>
      </c>
      <c r="S565" s="154">
        <f t="shared" si="68"/>
        <v>-8.1931881593060307E-3</v>
      </c>
      <c r="T565" s="155">
        <f t="shared" si="69"/>
        <v>-8.2269367910865459E-3</v>
      </c>
      <c r="U565" s="167">
        <v>21140.55</v>
      </c>
      <c r="V565" s="154">
        <f t="shared" si="70"/>
        <v>-1.0307236834713573E-2</v>
      </c>
      <c r="W565" s="155">
        <f t="shared" si="71"/>
        <v>-1.036072425608262E-2</v>
      </c>
    </row>
    <row r="566" spans="2:23">
      <c r="B566" s="153">
        <v>44839</v>
      </c>
      <c r="C566" s="137">
        <v>463.8</v>
      </c>
      <c r="D566" s="154">
        <f t="shared" si="64"/>
        <v>-2.7265100671140963E-2</v>
      </c>
      <c r="E566" s="155">
        <f t="shared" si="65"/>
        <v>-2.7643690929708749E-2</v>
      </c>
      <c r="F566" s="145"/>
      <c r="G566" s="145"/>
      <c r="H566" s="153">
        <v>44839</v>
      </c>
      <c r="I566" s="137">
        <v>45.4</v>
      </c>
      <c r="J566" s="154">
        <f t="shared" si="66"/>
        <v>-8.5171434811094349E-3</v>
      </c>
      <c r="K566" s="155">
        <f t="shared" si="67"/>
        <v>-8.5536216217018089E-3</v>
      </c>
      <c r="L566" s="145"/>
      <c r="M566" s="167">
        <v>2.6370000000000001E-2</v>
      </c>
      <c r="N566" s="161"/>
      <c r="O566" s="167">
        <v>4.446E-2</v>
      </c>
      <c r="P566" s="161"/>
      <c r="Q566" s="146"/>
      <c r="R566" s="167">
        <v>5985.46</v>
      </c>
      <c r="S566" s="154">
        <f t="shared" si="68"/>
        <v>-8.9789376607076754E-3</v>
      </c>
      <c r="T566" s="155">
        <f t="shared" si="69"/>
        <v>-9.0194912561147554E-3</v>
      </c>
      <c r="U566" s="167">
        <v>21360.720000000001</v>
      </c>
      <c r="V566" s="154">
        <f t="shared" si="70"/>
        <v>-1.5210701385159009E-2</v>
      </c>
      <c r="W566" s="155">
        <f t="shared" si="71"/>
        <v>-1.5327570727757468E-2</v>
      </c>
    </row>
    <row r="567" spans="2:23">
      <c r="B567" s="153">
        <v>44838</v>
      </c>
      <c r="C567" s="137">
        <v>476.8</v>
      </c>
      <c r="D567" s="154">
        <f t="shared" si="64"/>
        <v>5.8144695960940851E-2</v>
      </c>
      <c r="E567" s="155">
        <f t="shared" si="65"/>
        <v>5.6517087752995833E-2</v>
      </c>
      <c r="F567" s="145"/>
      <c r="G567" s="145"/>
      <c r="H567" s="153">
        <v>44838</v>
      </c>
      <c r="I567" s="137">
        <v>45.79</v>
      </c>
      <c r="J567" s="154">
        <f t="shared" si="66"/>
        <v>8.0717488789237679E-2</v>
      </c>
      <c r="K567" s="155">
        <f t="shared" si="67"/>
        <v>7.7625162030536252E-2</v>
      </c>
      <c r="L567" s="145"/>
      <c r="M567" s="167">
        <v>2.4760000000000001E-2</v>
      </c>
      <c r="N567" s="161"/>
      <c r="O567" s="167">
        <v>4.2089999999999995E-2</v>
      </c>
      <c r="P567" s="161"/>
      <c r="Q567" s="146"/>
      <c r="R567" s="167">
        <v>6039.69</v>
      </c>
      <c r="S567" s="154">
        <f t="shared" si="68"/>
        <v>4.2377225304833344E-2</v>
      </c>
      <c r="T567" s="155">
        <f t="shared" si="69"/>
        <v>4.1503898263681768E-2</v>
      </c>
      <c r="U567" s="167">
        <v>21690.65</v>
      </c>
      <c r="V567" s="154">
        <f t="shared" si="70"/>
        <v>3.4239008380947178E-2</v>
      </c>
      <c r="W567" s="155">
        <f t="shared" si="71"/>
        <v>3.3665898679944017E-2</v>
      </c>
    </row>
    <row r="568" spans="2:23">
      <c r="B568" s="153">
        <v>44837</v>
      </c>
      <c r="C568" s="137">
        <v>450.6</v>
      </c>
      <c r="D568" s="154">
        <f t="shared" si="64"/>
        <v>-1.5942345490281618E-2</v>
      </c>
      <c r="E568" s="155">
        <f t="shared" si="65"/>
        <v>-1.6070791664905604E-2</v>
      </c>
      <c r="F568" s="145"/>
      <c r="G568" s="145"/>
      <c r="H568" s="153">
        <v>44837</v>
      </c>
      <c r="I568" s="137">
        <v>42.37</v>
      </c>
      <c r="J568" s="154">
        <f t="shared" si="66"/>
        <v>-4.7180938900692748E-4</v>
      </c>
      <c r="K568" s="155">
        <f t="shared" si="67"/>
        <v>-4.7192072607799923E-4</v>
      </c>
      <c r="L568" s="145"/>
      <c r="M568" s="167">
        <v>2.4929999999999997E-2</v>
      </c>
      <c r="N568" s="161"/>
      <c r="O568" s="167">
        <v>4.2030000000000005E-2</v>
      </c>
      <c r="P568" s="161"/>
      <c r="Q568" s="146"/>
      <c r="R568" s="167">
        <v>5794.15</v>
      </c>
      <c r="S568" s="154">
        <f t="shared" si="68"/>
        <v>5.5203268116770232E-3</v>
      </c>
      <c r="T568" s="155">
        <f t="shared" si="69"/>
        <v>5.5051456519721554E-3</v>
      </c>
      <c r="U568" s="167">
        <v>20972.57</v>
      </c>
      <c r="V568" s="154">
        <f t="shared" si="70"/>
        <v>1.5677386391978354E-2</v>
      </c>
      <c r="W568" s="155">
        <f t="shared" si="71"/>
        <v>1.5555765653226094E-2</v>
      </c>
    </row>
    <row r="569" spans="2:23">
      <c r="B569" s="153">
        <v>44834</v>
      </c>
      <c r="C569" s="137">
        <v>457.9</v>
      </c>
      <c r="D569" s="154">
        <f t="shared" si="64"/>
        <v>9.479717813051014E-3</v>
      </c>
      <c r="E569" s="155">
        <f t="shared" si="65"/>
        <v>9.4350672495073246E-3</v>
      </c>
      <c r="F569" s="145"/>
      <c r="G569" s="145"/>
      <c r="H569" s="153">
        <v>44834</v>
      </c>
      <c r="I569" s="137">
        <v>42.39</v>
      </c>
      <c r="J569" s="154">
        <f t="shared" si="66"/>
        <v>4.7404598246030272E-3</v>
      </c>
      <c r="K569" s="155">
        <f t="shared" si="67"/>
        <v>4.7292592282985003E-3</v>
      </c>
      <c r="L569" s="145"/>
      <c r="M569" s="167">
        <v>2.7210000000000002E-2</v>
      </c>
      <c r="N569" s="161"/>
      <c r="O569" s="167">
        <v>4.5080000000000002E-2</v>
      </c>
      <c r="P569" s="161"/>
      <c r="Q569" s="146"/>
      <c r="R569" s="167">
        <v>5762.34</v>
      </c>
      <c r="S569" s="154">
        <f t="shared" si="68"/>
        <v>1.5055831822818E-2</v>
      </c>
      <c r="T569" s="155">
        <f t="shared" si="69"/>
        <v>1.4943617702924577E-2</v>
      </c>
      <c r="U569" s="167">
        <v>20648.849999999999</v>
      </c>
      <c r="V569" s="154">
        <f t="shared" si="70"/>
        <v>1.4536937588500498E-2</v>
      </c>
      <c r="W569" s="155">
        <f t="shared" si="71"/>
        <v>1.4432289269513073E-2</v>
      </c>
    </row>
    <row r="570" spans="2:23">
      <c r="B570" s="153">
        <v>44833</v>
      </c>
      <c r="C570" s="137">
        <v>453.6</v>
      </c>
      <c r="D570" s="154">
        <f t="shared" si="64"/>
        <v>-7.4398249452953813E-3</v>
      </c>
      <c r="E570" s="155">
        <f t="shared" si="65"/>
        <v>-7.467638480662361E-3</v>
      </c>
      <c r="F570" s="145"/>
      <c r="G570" s="145"/>
      <c r="H570" s="153">
        <v>44833</v>
      </c>
      <c r="I570" s="137">
        <v>42.19</v>
      </c>
      <c r="J570" s="154">
        <f t="shared" si="66"/>
        <v>-3.0560661764705954E-2</v>
      </c>
      <c r="K570" s="155">
        <f t="shared" si="67"/>
        <v>-3.1037376411439957E-2</v>
      </c>
      <c r="L570" s="145"/>
      <c r="M570" s="167">
        <v>2.811E-2</v>
      </c>
      <c r="N570" s="161"/>
      <c r="O570" s="167">
        <v>4.6529999999999995E-2</v>
      </c>
      <c r="P570" s="161"/>
      <c r="Q570" s="146"/>
      <c r="R570" s="167">
        <v>5676.87</v>
      </c>
      <c r="S570" s="154">
        <f t="shared" si="68"/>
        <v>-1.5288785275307526E-2</v>
      </c>
      <c r="T570" s="155">
        <f t="shared" si="69"/>
        <v>-1.5406863817208892E-2</v>
      </c>
      <c r="U570" s="167">
        <v>20352.98</v>
      </c>
      <c r="V570" s="154">
        <f t="shared" si="70"/>
        <v>-2.3962878614585015E-2</v>
      </c>
      <c r="W570" s="155">
        <f t="shared" si="71"/>
        <v>-2.4254659085958842E-2</v>
      </c>
    </row>
    <row r="571" spans="2:23">
      <c r="B571" s="153">
        <v>44832</v>
      </c>
      <c r="C571" s="137">
        <v>457</v>
      </c>
      <c r="D571" s="154">
        <f t="shared" si="64"/>
        <v>-1.4661492022423506E-2</v>
      </c>
      <c r="E571" s="155">
        <f t="shared" si="65"/>
        <v>-1.4770033927226627E-2</v>
      </c>
      <c r="F571" s="145"/>
      <c r="G571" s="145"/>
      <c r="H571" s="153">
        <v>44832</v>
      </c>
      <c r="I571" s="137">
        <v>43.52</v>
      </c>
      <c r="J571" s="154">
        <f t="shared" si="66"/>
        <v>1.2328448476389919E-2</v>
      </c>
      <c r="K571" s="155">
        <f t="shared" si="67"/>
        <v>1.2253072039497074E-2</v>
      </c>
      <c r="L571" s="145"/>
      <c r="M571" s="167">
        <v>2.7570000000000001E-2</v>
      </c>
      <c r="N571" s="161"/>
      <c r="O571" s="167">
        <v>4.7640000000000002E-2</v>
      </c>
      <c r="P571" s="161"/>
      <c r="Q571" s="146"/>
      <c r="R571" s="167">
        <v>5765.01</v>
      </c>
      <c r="S571" s="154">
        <f t="shared" si="68"/>
        <v>1.9447949362336736E-3</v>
      </c>
      <c r="T571" s="155">
        <f t="shared" si="69"/>
        <v>1.9429062708764466E-3</v>
      </c>
      <c r="U571" s="167">
        <v>20852.669999999998</v>
      </c>
      <c r="V571" s="154">
        <f t="shared" si="70"/>
        <v>-5.186204343416434E-3</v>
      </c>
      <c r="W571" s="155">
        <f t="shared" si="71"/>
        <v>-5.1996993800617966E-3</v>
      </c>
    </row>
    <row r="572" spans="2:23">
      <c r="B572" s="153">
        <v>44831</v>
      </c>
      <c r="C572" s="137">
        <v>463.8</v>
      </c>
      <c r="D572" s="154">
        <f t="shared" si="64"/>
        <v>-2.8691099476439774E-2</v>
      </c>
      <c r="E572" s="155">
        <f t="shared" si="65"/>
        <v>-2.9110735099353642E-2</v>
      </c>
      <c r="F572" s="145"/>
      <c r="G572" s="145"/>
      <c r="H572" s="153">
        <v>44831</v>
      </c>
      <c r="I572" s="137">
        <v>42.99</v>
      </c>
      <c r="J572" s="154">
        <f t="shared" si="66"/>
        <v>-1.3937282229964376E-3</v>
      </c>
      <c r="K572" s="155">
        <f t="shared" si="67"/>
        <v>-1.3947003655495553E-3</v>
      </c>
      <c r="L572" s="145"/>
      <c r="M572" s="167">
        <v>2.8309999999999998E-2</v>
      </c>
      <c r="N572" s="161"/>
      <c r="O572" s="167">
        <v>4.5149999999999996E-2</v>
      </c>
      <c r="P572" s="161"/>
      <c r="Q572" s="146"/>
      <c r="R572" s="167">
        <v>5753.82</v>
      </c>
      <c r="S572" s="154">
        <f t="shared" si="68"/>
        <v>-2.6987255151759149E-3</v>
      </c>
      <c r="T572" s="155">
        <f t="shared" si="69"/>
        <v>-2.702373639882088E-3</v>
      </c>
      <c r="U572" s="167">
        <v>20961.38</v>
      </c>
      <c r="V572" s="154">
        <f t="shared" si="70"/>
        <v>-1.1593676690754284E-2</v>
      </c>
      <c r="W572" s="155">
        <f t="shared" si="71"/>
        <v>-1.1661407367662769E-2</v>
      </c>
    </row>
    <row r="573" spans="2:23">
      <c r="B573" s="153">
        <v>44830</v>
      </c>
      <c r="C573" s="137">
        <v>477.5</v>
      </c>
      <c r="D573" s="154">
        <f t="shared" si="64"/>
        <v>-7.2765072765073047E-3</v>
      </c>
      <c r="E573" s="155">
        <f t="shared" si="65"/>
        <v>-7.3031101849762711E-3</v>
      </c>
      <c r="F573" s="145"/>
      <c r="G573" s="145"/>
      <c r="H573" s="153">
        <v>44830</v>
      </c>
      <c r="I573" s="137">
        <v>43.05</v>
      </c>
      <c r="J573" s="154">
        <f t="shared" si="66"/>
        <v>3.4607065609228549E-2</v>
      </c>
      <c r="K573" s="155">
        <f t="shared" si="67"/>
        <v>3.402170787888989E-2</v>
      </c>
      <c r="L573" s="145"/>
      <c r="M573" s="167">
        <v>2.6970000000000001E-2</v>
      </c>
      <c r="N573" s="161"/>
      <c r="O573" s="167">
        <v>4.5149999999999996E-2</v>
      </c>
      <c r="P573" s="161"/>
      <c r="Q573" s="146"/>
      <c r="R573" s="167">
        <v>5769.39</v>
      </c>
      <c r="S573" s="154">
        <f t="shared" si="68"/>
        <v>-2.4241753567530999E-3</v>
      </c>
      <c r="T573" s="155">
        <f t="shared" si="69"/>
        <v>-2.4271184271411452E-3</v>
      </c>
      <c r="U573" s="167">
        <v>21207.25</v>
      </c>
      <c r="V573" s="154">
        <f t="shared" si="70"/>
        <v>6.6788344555706036E-3</v>
      </c>
      <c r="W573" s="155">
        <f t="shared" si="71"/>
        <v>6.656629853139342E-3</v>
      </c>
    </row>
    <row r="574" spans="2:23">
      <c r="B574" s="153">
        <v>44827</v>
      </c>
      <c r="C574" s="137">
        <v>481</v>
      </c>
      <c r="D574" s="154">
        <f t="shared" si="64"/>
        <v>-3.4136546184738936E-2</v>
      </c>
      <c r="E574" s="155">
        <f t="shared" si="65"/>
        <v>-3.4732806918891725E-2</v>
      </c>
      <c r="F574" s="145"/>
      <c r="G574" s="145"/>
      <c r="H574" s="153">
        <v>44827</v>
      </c>
      <c r="I574" s="137">
        <v>41.61</v>
      </c>
      <c r="J574" s="154">
        <f t="shared" si="66"/>
        <v>-1.7241379310344973E-2</v>
      </c>
      <c r="K574" s="155">
        <f t="shared" si="67"/>
        <v>-1.7391742711869333E-2</v>
      </c>
      <c r="L574" s="145"/>
      <c r="M574" s="167">
        <v>2.6030000000000001E-2</v>
      </c>
      <c r="N574" s="161"/>
      <c r="O574" s="167">
        <v>4.3619999999999999E-2</v>
      </c>
      <c r="P574" s="161"/>
      <c r="Q574" s="146"/>
      <c r="R574" s="167">
        <v>5783.41</v>
      </c>
      <c r="S574" s="154">
        <f t="shared" si="68"/>
        <v>-2.2825040128410912E-2</v>
      </c>
      <c r="T574" s="155">
        <f t="shared" si="69"/>
        <v>-2.3089564290769284E-2</v>
      </c>
      <c r="U574" s="167">
        <v>21066.55</v>
      </c>
      <c r="V574" s="154">
        <f t="shared" si="70"/>
        <v>-3.3605041673719804E-2</v>
      </c>
      <c r="W574" s="155">
        <f t="shared" si="71"/>
        <v>-3.418266877889508E-2</v>
      </c>
    </row>
    <row r="575" spans="2:23">
      <c r="B575" s="153">
        <v>44826</v>
      </c>
      <c r="C575" s="137">
        <v>498</v>
      </c>
      <c r="D575" s="154">
        <f t="shared" si="64"/>
        <v>3.6275695284160303E-3</v>
      </c>
      <c r="E575" s="155">
        <f t="shared" si="65"/>
        <v>3.6210057669523619E-3</v>
      </c>
      <c r="F575" s="145"/>
      <c r="G575" s="145"/>
      <c r="H575" s="153">
        <v>44826</v>
      </c>
      <c r="I575" s="137">
        <v>42.34</v>
      </c>
      <c r="J575" s="154">
        <f t="shared" si="66"/>
        <v>-5.9111111111111003E-2</v>
      </c>
      <c r="K575" s="155">
        <f t="shared" si="67"/>
        <v>-6.0930224063600547E-2</v>
      </c>
      <c r="L575" s="145"/>
      <c r="M575" s="167">
        <v>2.5310000000000003E-2</v>
      </c>
      <c r="N575" s="161"/>
      <c r="O575" s="167">
        <v>4.1909999999999996E-2</v>
      </c>
      <c r="P575" s="161"/>
      <c r="Q575" s="146"/>
      <c r="R575" s="167">
        <v>5918.5</v>
      </c>
      <c r="S575" s="154">
        <f t="shared" si="68"/>
        <v>-1.8707316628339021E-2</v>
      </c>
      <c r="T575" s="155">
        <f t="shared" si="69"/>
        <v>-1.8884511854083054E-2</v>
      </c>
      <c r="U575" s="167">
        <v>21799.11</v>
      </c>
      <c r="V575" s="154">
        <f t="shared" si="70"/>
        <v>-1.0741606503232748E-2</v>
      </c>
      <c r="W575" s="155">
        <f t="shared" si="71"/>
        <v>-1.0799714045226812E-2</v>
      </c>
    </row>
    <row r="576" spans="2:23">
      <c r="B576" s="153">
        <v>44825</v>
      </c>
      <c r="C576" s="137">
        <v>496.2</v>
      </c>
      <c r="D576" s="154">
        <f t="shared" si="64"/>
        <v>-1.4087341517408092E-3</v>
      </c>
      <c r="E576" s="155">
        <f t="shared" si="65"/>
        <v>-1.4097273505742781E-3</v>
      </c>
      <c r="F576" s="145"/>
      <c r="G576" s="145"/>
      <c r="H576" s="153">
        <v>44825</v>
      </c>
      <c r="I576" s="137">
        <v>45</v>
      </c>
      <c r="J576" s="154">
        <f t="shared" si="66"/>
        <v>1.5801354401805856E-2</v>
      </c>
      <c r="K576" s="155">
        <f t="shared" si="67"/>
        <v>1.567781271922979E-2</v>
      </c>
      <c r="L576" s="145"/>
      <c r="M576" s="167">
        <v>2.4420000000000001E-2</v>
      </c>
      <c r="N576" s="161"/>
      <c r="O576" s="167">
        <v>4.1299999999999996E-2</v>
      </c>
      <c r="P576" s="161"/>
      <c r="Q576" s="146"/>
      <c r="R576" s="167">
        <v>6031.33</v>
      </c>
      <c r="S576" s="154">
        <f t="shared" si="68"/>
        <v>8.6730094807734304E-3</v>
      </c>
      <c r="T576" s="155">
        <f t="shared" si="69"/>
        <v>8.6356149936566394E-3</v>
      </c>
      <c r="U576" s="167">
        <v>22035.81</v>
      </c>
      <c r="V576" s="154">
        <f t="shared" si="70"/>
        <v>1.2035593317641702E-2</v>
      </c>
      <c r="W576" s="155">
        <f t="shared" si="71"/>
        <v>1.1963741509271252E-2</v>
      </c>
    </row>
    <row r="577" spans="2:23">
      <c r="B577" s="153">
        <v>44824</v>
      </c>
      <c r="C577" s="137">
        <v>496.9</v>
      </c>
      <c r="D577" s="154">
        <f t="shared" si="64"/>
        <v>0</v>
      </c>
      <c r="E577" s="155">
        <f t="shared" si="65"/>
        <v>0</v>
      </c>
      <c r="F577" s="145"/>
      <c r="G577" s="145"/>
      <c r="H577" s="153">
        <v>44824</v>
      </c>
      <c r="I577" s="137">
        <v>44.3</v>
      </c>
      <c r="J577" s="154">
        <f t="shared" si="66"/>
        <v>7.5051171253126547E-3</v>
      </c>
      <c r="K577" s="155">
        <f t="shared" si="67"/>
        <v>7.4770938583711448E-3</v>
      </c>
      <c r="L577" s="145"/>
      <c r="M577" s="167">
        <v>2.4900000000000002E-2</v>
      </c>
      <c r="N577" s="161"/>
      <c r="O577" s="167">
        <v>4.1900000000000007E-2</v>
      </c>
      <c r="P577" s="161"/>
      <c r="Q577" s="146"/>
      <c r="R577" s="167">
        <v>5979.47</v>
      </c>
      <c r="S577" s="154">
        <f t="shared" si="68"/>
        <v>-1.3547600547051175E-2</v>
      </c>
      <c r="T577" s="155">
        <f t="shared" si="69"/>
        <v>-1.3640206631983677E-2</v>
      </c>
      <c r="U577" s="167">
        <v>21773.75</v>
      </c>
      <c r="V577" s="154">
        <f t="shared" si="70"/>
        <v>-1.6574882580655648E-2</v>
      </c>
      <c r="W577" s="155">
        <f t="shared" si="71"/>
        <v>-1.6713782923778727E-2</v>
      </c>
    </row>
    <row r="578" spans="2:23">
      <c r="B578" s="153">
        <v>44823</v>
      </c>
      <c r="C578" s="137">
        <v>496.9</v>
      </c>
      <c r="D578" s="154">
        <f t="shared" si="64"/>
        <v>-3.2096288866599876E-3</v>
      </c>
      <c r="E578" s="155">
        <f t="shared" si="65"/>
        <v>-3.2147907936181355E-3</v>
      </c>
      <c r="F578" s="145"/>
      <c r="G578" s="145"/>
      <c r="H578" s="153">
        <v>44823</v>
      </c>
      <c r="I578" s="137">
        <v>43.97</v>
      </c>
      <c r="J578" s="154">
        <f t="shared" si="66"/>
        <v>1.3834447774959679E-2</v>
      </c>
      <c r="K578" s="155">
        <f t="shared" si="67"/>
        <v>1.3739625345443913E-2</v>
      </c>
      <c r="L578" s="145"/>
      <c r="M578" s="167">
        <v>2.35E-2</v>
      </c>
      <c r="N578" s="161"/>
      <c r="O578" s="167">
        <v>4.0480000000000002E-2</v>
      </c>
      <c r="P578" s="161"/>
      <c r="Q578" s="146"/>
      <c r="R578" s="167">
        <v>6061.59</v>
      </c>
      <c r="S578" s="154">
        <f t="shared" si="68"/>
        <v>-2.5850295361427023E-3</v>
      </c>
      <c r="T578" s="155">
        <f t="shared" si="69"/>
        <v>-2.5883764942286579E-3</v>
      </c>
      <c r="U578" s="167">
        <v>22140.73</v>
      </c>
      <c r="V578" s="154">
        <f t="shared" si="70"/>
        <v>1.3495612343057406E-3</v>
      </c>
      <c r="W578" s="155">
        <f t="shared" si="71"/>
        <v>1.3486513950403763E-3</v>
      </c>
    </row>
    <row r="579" spans="2:23">
      <c r="B579" s="153">
        <v>44820</v>
      </c>
      <c r="C579" s="137">
        <v>498.5</v>
      </c>
      <c r="D579" s="154">
        <f t="shared" si="64"/>
        <v>-1.2871287128712883E-2</v>
      </c>
      <c r="E579" s="155">
        <f t="shared" si="65"/>
        <v>-1.2954839873466815E-2</v>
      </c>
      <c r="F579" s="145"/>
      <c r="G579" s="145"/>
      <c r="H579" s="153">
        <v>44820</v>
      </c>
      <c r="I579" s="137">
        <v>43.37</v>
      </c>
      <c r="J579" s="154">
        <f t="shared" si="66"/>
        <v>-1.5437003405221361E-2</v>
      </c>
      <c r="K579" s="155">
        <f t="shared" si="67"/>
        <v>-1.5557394534913669E-2</v>
      </c>
      <c r="L579" s="145"/>
      <c r="M579" s="167">
        <v>2.3010000000000003E-2</v>
      </c>
      <c r="N579" s="161"/>
      <c r="O579" s="167">
        <v>4.0430000000000001E-2</v>
      </c>
      <c r="P579" s="161"/>
      <c r="Q579" s="146"/>
      <c r="R579" s="167">
        <v>6077.3</v>
      </c>
      <c r="S579" s="154">
        <f t="shared" si="68"/>
        <v>-1.307926155924799E-2</v>
      </c>
      <c r="T579" s="155">
        <f t="shared" si="69"/>
        <v>-1.3165548304470254E-2</v>
      </c>
      <c r="U579" s="167">
        <v>22110.89</v>
      </c>
      <c r="V579" s="154">
        <f t="shared" si="70"/>
        <v>-1.1398195997285199E-2</v>
      </c>
      <c r="W579" s="155">
        <f t="shared" si="71"/>
        <v>-1.1463653305445614E-2</v>
      </c>
    </row>
    <row r="580" spans="2:23">
      <c r="B580" s="153">
        <v>44819</v>
      </c>
      <c r="C580" s="137">
        <v>505</v>
      </c>
      <c r="D580" s="154">
        <f t="shared" si="64"/>
        <v>-2.8846153846153855E-2</v>
      </c>
      <c r="E580" s="155">
        <f t="shared" si="65"/>
        <v>-2.9270382300113224E-2</v>
      </c>
      <c r="F580" s="145"/>
      <c r="G580" s="145"/>
      <c r="H580" s="153">
        <v>44819</v>
      </c>
      <c r="I580" s="137">
        <v>44.05</v>
      </c>
      <c r="J580" s="154">
        <f t="shared" si="66"/>
        <v>-2.6949414623370971E-2</v>
      </c>
      <c r="K580" s="155">
        <f t="shared" si="67"/>
        <v>-2.7319209065678793E-2</v>
      </c>
      <c r="L580" s="145"/>
      <c r="M580" s="167">
        <v>2.298E-2</v>
      </c>
      <c r="N580" s="161"/>
      <c r="O580" s="167">
        <v>3.9649999999999998E-2</v>
      </c>
      <c r="P580" s="161"/>
      <c r="Q580" s="146"/>
      <c r="R580" s="167">
        <v>6157.84</v>
      </c>
      <c r="S580" s="154">
        <f t="shared" si="68"/>
        <v>-1.0377008265286203E-2</v>
      </c>
      <c r="T580" s="155">
        <f t="shared" si="69"/>
        <v>-1.0431224812074057E-2</v>
      </c>
      <c r="U580" s="167">
        <v>22365.82</v>
      </c>
      <c r="V580" s="154">
        <f t="shared" si="70"/>
        <v>-2.1255085114033623E-3</v>
      </c>
      <c r="W580" s="155">
        <f t="shared" si="71"/>
        <v>-2.1277706105951814E-3</v>
      </c>
    </row>
    <row r="581" spans="2:23">
      <c r="B581" s="153">
        <v>44818</v>
      </c>
      <c r="C581" s="137">
        <v>520</v>
      </c>
      <c r="D581" s="154">
        <f t="shared" si="64"/>
        <v>-8.0122090805037072E-3</v>
      </c>
      <c r="E581" s="155">
        <f t="shared" si="65"/>
        <v>-8.0444793138330119E-3</v>
      </c>
      <c r="F581" s="145"/>
      <c r="G581" s="145"/>
      <c r="H581" s="153">
        <v>44818</v>
      </c>
      <c r="I581" s="137">
        <v>45.27</v>
      </c>
      <c r="J581" s="154">
        <f t="shared" si="66"/>
        <v>1.6618010330114563E-2</v>
      </c>
      <c r="K581" s="155">
        <f t="shared" si="67"/>
        <v>1.6481442114256246E-2</v>
      </c>
      <c r="L581" s="145"/>
      <c r="M581" s="167">
        <v>2.2639999999999997E-2</v>
      </c>
      <c r="N581" s="161"/>
      <c r="O581" s="167">
        <v>3.9649999999999998E-2</v>
      </c>
      <c r="P581" s="161"/>
      <c r="Q581" s="146"/>
      <c r="R581" s="167">
        <v>6222.41</v>
      </c>
      <c r="S581" s="154">
        <f t="shared" si="68"/>
        <v>-3.7273703946241188E-3</v>
      </c>
      <c r="T581" s="155">
        <f t="shared" si="69"/>
        <v>-3.7343343498663813E-3</v>
      </c>
      <c r="U581" s="167">
        <v>22413.46</v>
      </c>
      <c r="V581" s="154">
        <f t="shared" si="70"/>
        <v>4.9139476305894991E-3</v>
      </c>
      <c r="W581" s="155">
        <f t="shared" si="71"/>
        <v>4.9019135969042187E-3</v>
      </c>
    </row>
    <row r="582" spans="2:23">
      <c r="B582" s="153">
        <v>44817</v>
      </c>
      <c r="C582" s="137">
        <v>524.20000000000005</v>
      </c>
      <c r="D582" s="154">
        <f t="shared" si="64"/>
        <v>-1.9270346117867043E-2</v>
      </c>
      <c r="E582" s="155">
        <f t="shared" si="65"/>
        <v>-1.9458439575793823E-2</v>
      </c>
      <c r="F582" s="145"/>
      <c r="G582" s="145"/>
      <c r="H582" s="153">
        <v>44817</v>
      </c>
      <c r="I582" s="137">
        <v>44.53</v>
      </c>
      <c r="J582" s="154">
        <f t="shared" si="66"/>
        <v>-2.2822032038621876E-2</v>
      </c>
      <c r="K582" s="155">
        <f t="shared" si="67"/>
        <v>-2.3086485942180143E-2</v>
      </c>
      <c r="L582" s="145"/>
      <c r="M582" s="167">
        <v>2.29E-2</v>
      </c>
      <c r="N582" s="161"/>
      <c r="O582" s="167">
        <v>3.984E-2</v>
      </c>
      <c r="P582" s="161"/>
      <c r="Q582" s="146"/>
      <c r="R582" s="167">
        <v>6245.69</v>
      </c>
      <c r="S582" s="154">
        <f t="shared" si="68"/>
        <v>-1.3878384928610821E-2</v>
      </c>
      <c r="T582" s="155">
        <f t="shared" si="69"/>
        <v>-1.3975590128090434E-2</v>
      </c>
      <c r="U582" s="167">
        <v>22303.86</v>
      </c>
      <c r="V582" s="154">
        <f t="shared" si="70"/>
        <v>-1.3557477974737275E-2</v>
      </c>
      <c r="W582" s="155">
        <f t="shared" si="71"/>
        <v>-1.3650219763021373E-2</v>
      </c>
    </row>
    <row r="583" spans="2:23">
      <c r="B583" s="153">
        <v>44816</v>
      </c>
      <c r="C583" s="137">
        <v>534.5</v>
      </c>
      <c r="D583" s="154">
        <f t="shared" si="64"/>
        <v>1.8289197942465307E-2</v>
      </c>
      <c r="E583" s="155">
        <f t="shared" si="65"/>
        <v>1.8123962206845902E-2</v>
      </c>
      <c r="F583" s="145"/>
      <c r="G583" s="145"/>
      <c r="H583" s="153">
        <v>44816</v>
      </c>
      <c r="I583" s="137">
        <v>45.57</v>
      </c>
      <c r="J583" s="154">
        <f t="shared" si="66"/>
        <v>1.2441679626749691E-2</v>
      </c>
      <c r="K583" s="155">
        <f t="shared" si="67"/>
        <v>1.2364917970949935E-2</v>
      </c>
      <c r="L583" s="145"/>
      <c r="M583" s="167">
        <v>2.223E-2</v>
      </c>
      <c r="N583" s="161"/>
      <c r="O583" s="167">
        <v>3.9399999999999998E-2</v>
      </c>
      <c r="P583" s="161"/>
      <c r="Q583" s="146"/>
      <c r="R583" s="167">
        <v>6333.59</v>
      </c>
      <c r="S583" s="154">
        <f t="shared" si="68"/>
        <v>1.9519246401913604E-2</v>
      </c>
      <c r="T583" s="155">
        <f t="shared" si="69"/>
        <v>1.9331189129720976E-2</v>
      </c>
      <c r="U583" s="167">
        <v>22610.400000000001</v>
      </c>
      <c r="V583" s="154">
        <f t="shared" si="70"/>
        <v>2.3346923405580311E-2</v>
      </c>
      <c r="W583" s="155">
        <f t="shared" si="71"/>
        <v>2.307855304370782E-2</v>
      </c>
    </row>
    <row r="584" spans="2:23">
      <c r="B584" s="153">
        <v>44813</v>
      </c>
      <c r="C584" s="137">
        <v>524.9</v>
      </c>
      <c r="D584" s="154">
        <f t="shared" si="64"/>
        <v>2.8207639569049814E-2</v>
      </c>
      <c r="E584" s="155">
        <f t="shared" si="65"/>
        <v>2.7817130653533709E-2</v>
      </c>
      <c r="F584" s="145"/>
      <c r="G584" s="145"/>
      <c r="H584" s="153">
        <v>44813</v>
      </c>
      <c r="I584" s="137">
        <v>45.01</v>
      </c>
      <c r="J584" s="154">
        <f t="shared" si="66"/>
        <v>1.8556234442181463E-2</v>
      </c>
      <c r="K584" s="155">
        <f t="shared" si="67"/>
        <v>1.8386168162192705E-2</v>
      </c>
      <c r="L584" s="145"/>
      <c r="M584" s="167">
        <v>2.2629999999999997E-2</v>
      </c>
      <c r="N584" s="161"/>
      <c r="O584" s="167">
        <v>4.0140000000000002E-2</v>
      </c>
      <c r="P584" s="161"/>
      <c r="Q584" s="146"/>
      <c r="R584" s="167">
        <v>6212.33</v>
      </c>
      <c r="S584" s="154">
        <f t="shared" si="68"/>
        <v>1.4108947256729731E-2</v>
      </c>
      <c r="T584" s="155">
        <f t="shared" si="69"/>
        <v>1.4010342451373999E-2</v>
      </c>
      <c r="U584" s="167">
        <v>22094.560000000001</v>
      </c>
      <c r="V584" s="154">
        <f t="shared" si="70"/>
        <v>1.9212033538025475E-2</v>
      </c>
      <c r="W584" s="155">
        <f t="shared" si="71"/>
        <v>1.9029812612632889E-2</v>
      </c>
    </row>
    <row r="585" spans="2:23">
      <c r="B585" s="153">
        <v>44812</v>
      </c>
      <c r="C585" s="137">
        <v>510.5</v>
      </c>
      <c r="D585" s="154">
        <f t="shared" si="64"/>
        <v>-6.2293167218221424E-3</v>
      </c>
      <c r="E585" s="155">
        <f t="shared" si="65"/>
        <v>-6.2487998685019927E-3</v>
      </c>
      <c r="F585" s="145"/>
      <c r="G585" s="145"/>
      <c r="H585" s="153">
        <v>44812</v>
      </c>
      <c r="I585" s="137">
        <v>44.19</v>
      </c>
      <c r="J585" s="154">
        <f t="shared" si="66"/>
        <v>7.294278550262101E-3</v>
      </c>
      <c r="K585" s="155">
        <f t="shared" si="67"/>
        <v>7.2678039645259476E-3</v>
      </c>
      <c r="L585" s="145"/>
      <c r="M585" s="167">
        <v>2.2530000000000001E-2</v>
      </c>
      <c r="N585" s="161"/>
      <c r="O585" s="167">
        <v>3.9399999999999998E-2</v>
      </c>
      <c r="P585" s="161"/>
      <c r="Q585" s="146"/>
      <c r="R585" s="167">
        <v>6125.9</v>
      </c>
      <c r="S585" s="154">
        <f t="shared" si="68"/>
        <v>3.2722341596351789E-3</v>
      </c>
      <c r="T585" s="155">
        <f t="shared" si="69"/>
        <v>3.2668920520165109E-3</v>
      </c>
      <c r="U585" s="167">
        <v>21678.080000000002</v>
      </c>
      <c r="V585" s="154">
        <f t="shared" si="70"/>
        <v>8.7820204975859184E-3</v>
      </c>
      <c r="W585" s="155">
        <f t="shared" si="71"/>
        <v>8.7436828467673464E-3</v>
      </c>
    </row>
    <row r="586" spans="2:23">
      <c r="B586" s="153">
        <v>44811</v>
      </c>
      <c r="C586" s="137">
        <v>513.70000000000005</v>
      </c>
      <c r="D586" s="154">
        <f t="shared" si="64"/>
        <v>2.6578737010391817E-2</v>
      </c>
      <c r="E586" s="155">
        <f t="shared" si="65"/>
        <v>2.6231658880466226E-2</v>
      </c>
      <c r="F586" s="145"/>
      <c r="G586" s="145"/>
      <c r="H586" s="153">
        <v>44811</v>
      </c>
      <c r="I586" s="137">
        <v>43.87</v>
      </c>
      <c r="J586" s="154">
        <f t="shared" si="66"/>
        <v>5.2703941338221316E-3</v>
      </c>
      <c r="K586" s="155">
        <f t="shared" si="67"/>
        <v>5.2565542132524904E-3</v>
      </c>
      <c r="L586" s="145"/>
      <c r="M586" s="167">
        <v>2.154E-2</v>
      </c>
      <c r="N586" s="161"/>
      <c r="O586" s="167">
        <v>3.8589999999999999E-2</v>
      </c>
      <c r="P586" s="161"/>
      <c r="Q586" s="146"/>
      <c r="R586" s="167">
        <v>6105.92</v>
      </c>
      <c r="S586" s="154">
        <f t="shared" si="68"/>
        <v>2.1459192315331777E-4</v>
      </c>
      <c r="T586" s="155">
        <f t="shared" si="69"/>
        <v>2.1456890160001049E-4</v>
      </c>
      <c r="U586" s="167">
        <v>21489.360000000001</v>
      </c>
      <c r="V586" s="154">
        <f t="shared" si="70"/>
        <v>4.0734411173604101E-4</v>
      </c>
      <c r="W586" s="155">
        <f t="shared" si="71"/>
        <v>4.0726116964657474E-4</v>
      </c>
    </row>
    <row r="587" spans="2:23">
      <c r="B587" s="153">
        <v>44810</v>
      </c>
      <c r="C587" s="137">
        <v>500.4</v>
      </c>
      <c r="D587" s="154">
        <f t="shared" ref="D587:D650" si="72">C587/C588-1</f>
        <v>1.9352210226115218E-2</v>
      </c>
      <c r="E587" s="155">
        <f t="shared" ref="E587:E650" si="73">LN(1+D587)</f>
        <v>1.916733752874919E-2</v>
      </c>
      <c r="F587" s="145"/>
      <c r="G587" s="145"/>
      <c r="H587" s="153">
        <v>44810</v>
      </c>
      <c r="I587" s="137">
        <v>43.64</v>
      </c>
      <c r="J587" s="154">
        <f t="shared" ref="J587:J650" si="74">I587/I588-1</f>
        <v>9.1743119266052275E-4</v>
      </c>
      <c r="K587" s="155">
        <f t="shared" ref="K587:K650" si="75">LN(1+J587)</f>
        <v>9.1701060988140645E-4</v>
      </c>
      <c r="L587" s="145"/>
      <c r="M587" s="167">
        <v>2.206E-2</v>
      </c>
      <c r="N587" s="161"/>
      <c r="O587" s="167">
        <v>3.9489999999999997E-2</v>
      </c>
      <c r="P587" s="161"/>
      <c r="Q587" s="146"/>
      <c r="R587" s="167">
        <v>6104.61</v>
      </c>
      <c r="S587" s="154">
        <f t="shared" ref="S587:S650" si="76">R587/R588-1</f>
        <v>1.869290785496025E-3</v>
      </c>
      <c r="T587" s="155">
        <f t="shared" ref="T587:T650" si="77">LN(1+S587)</f>
        <v>1.8675458356829917E-3</v>
      </c>
      <c r="U587" s="167">
        <v>21480.61</v>
      </c>
      <c r="V587" s="154">
        <f t="shared" ref="V587:V650" si="78">U587/U588-1</f>
        <v>1.9552899671815283E-5</v>
      </c>
      <c r="W587" s="155">
        <f t="shared" ref="W587:W650" si="79">LN(1+V587)</f>
        <v>1.9552708516364253E-5</v>
      </c>
    </row>
    <row r="588" spans="2:23">
      <c r="B588" s="153">
        <v>44809</v>
      </c>
      <c r="C588" s="137">
        <v>490.9</v>
      </c>
      <c r="D588" s="154">
        <f t="shared" si="72"/>
        <v>-9.0835688332659981E-3</v>
      </c>
      <c r="E588" s="155">
        <f t="shared" si="73"/>
        <v>-9.1250759912523249E-3</v>
      </c>
      <c r="F588" s="145"/>
      <c r="G588" s="145"/>
      <c r="H588" s="153">
        <v>44809</v>
      </c>
      <c r="I588" s="137">
        <v>43.6</v>
      </c>
      <c r="J588" s="154">
        <f t="shared" si="74"/>
        <v>-2.5698324022346286E-2</v>
      </c>
      <c r="K588" s="155">
        <f t="shared" si="75"/>
        <v>-2.6034294365875656E-2</v>
      </c>
      <c r="L588" s="145"/>
      <c r="M588" s="167">
        <v>2.1869999999999997E-2</v>
      </c>
      <c r="N588" s="161"/>
      <c r="O588" s="167">
        <v>3.9399999999999998E-2</v>
      </c>
      <c r="P588" s="161"/>
      <c r="Q588" s="146"/>
      <c r="R588" s="167">
        <v>6093.22</v>
      </c>
      <c r="S588" s="154">
        <f t="shared" si="76"/>
        <v>-1.2045379739959894E-2</v>
      </c>
      <c r="T588" s="155">
        <f t="shared" si="77"/>
        <v>-1.2118513200016405E-2</v>
      </c>
      <c r="U588" s="167">
        <v>21480.19</v>
      </c>
      <c r="V588" s="154">
        <f t="shared" si="78"/>
        <v>-2.0120649999133211E-2</v>
      </c>
      <c r="W588" s="155">
        <f t="shared" si="79"/>
        <v>-2.0325827140467288E-2</v>
      </c>
    </row>
    <row r="589" spans="2:23">
      <c r="B589" s="153">
        <v>44806</v>
      </c>
      <c r="C589" s="137">
        <v>495.4</v>
      </c>
      <c r="D589" s="154">
        <f t="shared" si="72"/>
        <v>1.0814119567435165E-2</v>
      </c>
      <c r="E589" s="155">
        <f t="shared" si="73"/>
        <v>1.0756065139757316E-2</v>
      </c>
      <c r="F589" s="145"/>
      <c r="G589" s="145"/>
      <c r="H589" s="153">
        <v>44806</v>
      </c>
      <c r="I589" s="137">
        <v>44.75</v>
      </c>
      <c r="J589" s="154">
        <f t="shared" si="74"/>
        <v>2.8735632183908066E-2</v>
      </c>
      <c r="K589" s="155">
        <f t="shared" si="75"/>
        <v>2.833050662622599E-2</v>
      </c>
      <c r="L589" s="145"/>
      <c r="M589" s="167">
        <v>2.155E-2</v>
      </c>
      <c r="N589" s="161"/>
      <c r="O589" s="167">
        <v>3.8370000000000001E-2</v>
      </c>
      <c r="P589" s="161"/>
      <c r="Q589" s="146"/>
      <c r="R589" s="167">
        <v>6167.51</v>
      </c>
      <c r="S589" s="154">
        <f t="shared" si="76"/>
        <v>2.2073774797781276E-2</v>
      </c>
      <c r="T589" s="155">
        <f t="shared" si="77"/>
        <v>2.1833675866767255E-2</v>
      </c>
      <c r="U589" s="167">
        <v>21921.26</v>
      </c>
      <c r="V589" s="154">
        <f t="shared" si="78"/>
        <v>2.9062780487987938E-2</v>
      </c>
      <c r="W589" s="155">
        <f t="shared" si="79"/>
        <v>2.8648466155032574E-2</v>
      </c>
    </row>
    <row r="590" spans="2:23">
      <c r="B590" s="153">
        <v>44805</v>
      </c>
      <c r="C590" s="137">
        <v>490.1</v>
      </c>
      <c r="D590" s="154">
        <f t="shared" si="72"/>
        <v>-3.5236220472440904E-2</v>
      </c>
      <c r="E590" s="155">
        <f t="shared" si="73"/>
        <v>-3.5871995662980036E-2</v>
      </c>
      <c r="F590" s="145"/>
      <c r="G590" s="145"/>
      <c r="H590" s="153">
        <v>44805</v>
      </c>
      <c r="I590" s="137">
        <v>43.5</v>
      </c>
      <c r="J590" s="154">
        <f t="shared" si="74"/>
        <v>-2.5537634408602128E-2</v>
      </c>
      <c r="K590" s="155">
        <f t="shared" si="75"/>
        <v>-2.5869379978417067E-2</v>
      </c>
      <c r="L590" s="145"/>
      <c r="M590" s="167">
        <v>2.1850000000000001E-2</v>
      </c>
      <c r="N590" s="161"/>
      <c r="O590" s="167">
        <v>3.9489999999999997E-2</v>
      </c>
      <c r="P590" s="161"/>
      <c r="Q590" s="146"/>
      <c r="R590" s="167">
        <v>6034.31</v>
      </c>
      <c r="S590" s="154">
        <f t="shared" si="76"/>
        <v>-1.4822615140977269E-2</v>
      </c>
      <c r="T590" s="155">
        <f t="shared" si="77"/>
        <v>-1.4933567872320471E-2</v>
      </c>
      <c r="U590" s="167">
        <v>21302.16</v>
      </c>
      <c r="V590" s="154">
        <f t="shared" si="78"/>
        <v>-1.1928019993209471E-2</v>
      </c>
      <c r="W590" s="155">
        <f t="shared" si="79"/>
        <v>-1.1999729630126642E-2</v>
      </c>
    </row>
    <row r="591" spans="2:23">
      <c r="B591" s="153">
        <v>44804</v>
      </c>
      <c r="C591" s="137">
        <v>508</v>
      </c>
      <c r="D591" s="154">
        <f t="shared" si="72"/>
        <v>-9.1671542812561402E-3</v>
      </c>
      <c r="E591" s="155">
        <f t="shared" si="73"/>
        <v>-9.2094312111730501E-3</v>
      </c>
      <c r="F591" s="145"/>
      <c r="G591" s="145"/>
      <c r="H591" s="153">
        <v>44804</v>
      </c>
      <c r="I591" s="137">
        <v>44.64</v>
      </c>
      <c r="J591" s="154">
        <f t="shared" si="74"/>
        <v>-4.4603033006245241E-3</v>
      </c>
      <c r="K591" s="155">
        <f t="shared" si="75"/>
        <v>-4.4702801309037454E-3</v>
      </c>
      <c r="L591" s="145"/>
      <c r="M591" s="167">
        <v>2.1499999999999998E-2</v>
      </c>
      <c r="N591" s="161"/>
      <c r="O591" s="167">
        <v>3.8830000000000003E-2</v>
      </c>
      <c r="P591" s="161"/>
      <c r="Q591" s="146"/>
      <c r="R591" s="167">
        <v>6125.1</v>
      </c>
      <c r="S591" s="154">
        <f t="shared" si="76"/>
        <v>-1.3706438741300619E-2</v>
      </c>
      <c r="T591" s="155">
        <f t="shared" si="77"/>
        <v>-1.3801239220827898E-2</v>
      </c>
      <c r="U591" s="167">
        <v>21559.32</v>
      </c>
      <c r="V591" s="154">
        <f t="shared" si="78"/>
        <v>-1.2183153251147161E-2</v>
      </c>
      <c r="W591" s="155">
        <f t="shared" si="79"/>
        <v>-1.2257976203416438E-2</v>
      </c>
    </row>
    <row r="592" spans="2:23">
      <c r="B592" s="153">
        <v>44803</v>
      </c>
      <c r="C592" s="137">
        <v>512.70000000000005</v>
      </c>
      <c r="D592" s="154">
        <f t="shared" si="72"/>
        <v>-7.5493612078977312E-3</v>
      </c>
      <c r="E592" s="155">
        <f t="shared" si="73"/>
        <v>-7.5780018720851576E-3</v>
      </c>
      <c r="F592" s="145"/>
      <c r="G592" s="145"/>
      <c r="H592" s="153">
        <v>44803</v>
      </c>
      <c r="I592" s="137">
        <v>44.84</v>
      </c>
      <c r="J592" s="154">
        <f t="shared" si="74"/>
        <v>3.8056861428252819E-3</v>
      </c>
      <c r="K592" s="155">
        <f t="shared" si="75"/>
        <v>3.7984628399319723E-3</v>
      </c>
      <c r="L592" s="145"/>
      <c r="M592" s="167">
        <v>2.1240000000000002E-2</v>
      </c>
      <c r="N592" s="161"/>
      <c r="O592" s="167">
        <v>3.8239999999999996E-2</v>
      </c>
      <c r="P592" s="161"/>
      <c r="Q592" s="146"/>
      <c r="R592" s="167">
        <v>6210.22</v>
      </c>
      <c r="S592" s="154">
        <f t="shared" si="76"/>
        <v>-1.938196288177263E-3</v>
      </c>
      <c r="T592" s="155">
        <f t="shared" si="77"/>
        <v>-1.9400770211490408E-3</v>
      </c>
      <c r="U592" s="167">
        <v>21825.22</v>
      </c>
      <c r="V592" s="154">
        <f t="shared" si="78"/>
        <v>-7.6275485443555446E-4</v>
      </c>
      <c r="W592" s="155">
        <f t="shared" si="79"/>
        <v>-7.6304589992652204E-4</v>
      </c>
    </row>
    <row r="593" spans="2:23">
      <c r="B593" s="153">
        <v>44802</v>
      </c>
      <c r="C593" s="137">
        <v>516.6</v>
      </c>
      <c r="D593" s="154">
        <f t="shared" si="72"/>
        <v>-2.52830188679245E-2</v>
      </c>
      <c r="E593" s="155">
        <f t="shared" si="73"/>
        <v>-2.5608125884427374E-2</v>
      </c>
      <c r="F593" s="145"/>
      <c r="G593" s="145"/>
      <c r="H593" s="153">
        <v>44802</v>
      </c>
      <c r="I593" s="137">
        <v>44.67</v>
      </c>
      <c r="J593" s="154">
        <f t="shared" si="74"/>
        <v>-2.0824199912319097E-2</v>
      </c>
      <c r="K593" s="155">
        <f t="shared" si="75"/>
        <v>-2.1044081492214602E-2</v>
      </c>
      <c r="L593" s="145"/>
      <c r="M593" s="167">
        <v>2.1299999999999999E-2</v>
      </c>
      <c r="N593" s="161"/>
      <c r="O593" s="167">
        <v>3.7909999999999999E-2</v>
      </c>
      <c r="P593" s="161"/>
      <c r="Q593" s="146"/>
      <c r="R593" s="167">
        <v>6222.28</v>
      </c>
      <c r="S593" s="154">
        <f t="shared" si="76"/>
        <v>-8.2846423323229557E-3</v>
      </c>
      <c r="T593" s="155">
        <f t="shared" si="77"/>
        <v>-8.3191507068043607E-3</v>
      </c>
      <c r="U593" s="167">
        <v>21841.88</v>
      </c>
      <c r="V593" s="154">
        <f t="shared" si="78"/>
        <v>-2.4375149861270984E-3</v>
      </c>
      <c r="W593" s="155">
        <f t="shared" si="79"/>
        <v>-2.4404905621050513E-3</v>
      </c>
    </row>
    <row r="594" spans="2:23">
      <c r="B594" s="153">
        <v>44799</v>
      </c>
      <c r="C594" s="137">
        <v>530</v>
      </c>
      <c r="D594" s="154">
        <f t="shared" si="72"/>
        <v>-2.752293577981646E-2</v>
      </c>
      <c r="E594" s="155">
        <f t="shared" si="73"/>
        <v>-2.7908788117076502E-2</v>
      </c>
      <c r="F594" s="145"/>
      <c r="G594" s="145"/>
      <c r="H594" s="153">
        <v>44799</v>
      </c>
      <c r="I594" s="137">
        <v>45.62</v>
      </c>
      <c r="J594" s="154">
        <f t="shared" si="74"/>
        <v>-4.9187161317215455E-2</v>
      </c>
      <c r="K594" s="155">
        <f t="shared" si="75"/>
        <v>-5.0438040555306492E-2</v>
      </c>
      <c r="L594" s="145"/>
      <c r="M594" s="167">
        <v>2.009E-2</v>
      </c>
      <c r="N594" s="161"/>
      <c r="O594" s="167">
        <v>3.5529999999999999E-2</v>
      </c>
      <c r="P594" s="161"/>
      <c r="Q594" s="146"/>
      <c r="R594" s="167">
        <v>6274.26</v>
      </c>
      <c r="S594" s="154">
        <f t="shared" si="76"/>
        <v>-1.6814070540745574E-2</v>
      </c>
      <c r="T594" s="155">
        <f t="shared" si="77"/>
        <v>-1.6957031797671673E-2</v>
      </c>
      <c r="U594" s="167">
        <v>21895.25</v>
      </c>
      <c r="V594" s="154">
        <f t="shared" si="78"/>
        <v>-2.4902881079591044E-2</v>
      </c>
      <c r="W594" s="155">
        <f t="shared" si="79"/>
        <v>-2.5218203795814364E-2</v>
      </c>
    </row>
    <row r="595" spans="2:23">
      <c r="B595" s="153">
        <v>44798</v>
      </c>
      <c r="C595" s="137">
        <v>545</v>
      </c>
      <c r="D595" s="154">
        <f t="shared" si="72"/>
        <v>3.6710719530108626E-4</v>
      </c>
      <c r="E595" s="155">
        <f t="shared" si="73"/>
        <v>3.6703982794152268E-4</v>
      </c>
      <c r="F595" s="145"/>
      <c r="G595" s="145"/>
      <c r="H595" s="153">
        <v>44798</v>
      </c>
      <c r="I595" s="137">
        <v>47.98</v>
      </c>
      <c r="J595" s="154">
        <f t="shared" si="74"/>
        <v>1.2520868113521377E-3</v>
      </c>
      <c r="K595" s="155">
        <f t="shared" si="75"/>
        <v>1.2513036043544899E-3</v>
      </c>
      <c r="L595" s="145"/>
      <c r="M595" s="167">
        <v>1.934E-2</v>
      </c>
      <c r="N595" s="161"/>
      <c r="O595" s="167">
        <v>3.5529999999999999E-2</v>
      </c>
      <c r="P595" s="161"/>
      <c r="Q595" s="146"/>
      <c r="R595" s="167">
        <v>6381.56</v>
      </c>
      <c r="S595" s="154">
        <f t="shared" si="76"/>
        <v>-8.1418434386137939E-4</v>
      </c>
      <c r="T595" s="155">
        <f t="shared" si="77"/>
        <v>-8.1451597195075786E-4</v>
      </c>
      <c r="U595" s="167">
        <v>22454.43</v>
      </c>
      <c r="V595" s="154">
        <f t="shared" si="78"/>
        <v>1.0235619867979828E-3</v>
      </c>
      <c r="W595" s="155">
        <f t="shared" si="79"/>
        <v>1.0230385044082383E-3</v>
      </c>
    </row>
    <row r="596" spans="2:23">
      <c r="B596" s="153">
        <v>44797</v>
      </c>
      <c r="C596" s="137">
        <v>544.79999999999995</v>
      </c>
      <c r="D596" s="154">
        <f t="shared" si="72"/>
        <v>7.2102052135329942E-3</v>
      </c>
      <c r="E596" s="155">
        <f t="shared" si="73"/>
        <v>7.1843359579213265E-3</v>
      </c>
      <c r="F596" s="145"/>
      <c r="G596" s="145"/>
      <c r="H596" s="153">
        <v>44797</v>
      </c>
      <c r="I596" s="137">
        <v>47.92</v>
      </c>
      <c r="J596" s="154">
        <f t="shared" si="74"/>
        <v>8.4175084175084347E-3</v>
      </c>
      <c r="K596" s="155">
        <f t="shared" si="75"/>
        <v>8.3822787528044385E-3</v>
      </c>
      <c r="L596" s="145"/>
      <c r="M596" s="167">
        <v>1.983E-2</v>
      </c>
      <c r="N596" s="161"/>
      <c r="O596" s="167">
        <v>3.671E-2</v>
      </c>
      <c r="P596" s="161"/>
      <c r="Q596" s="146"/>
      <c r="R596" s="167">
        <v>6386.76</v>
      </c>
      <c r="S596" s="154">
        <f t="shared" si="76"/>
        <v>3.888702016026313E-3</v>
      </c>
      <c r="T596" s="155">
        <f t="shared" si="77"/>
        <v>3.8811605590051146E-3</v>
      </c>
      <c r="U596" s="167">
        <v>22431.47</v>
      </c>
      <c r="V596" s="154">
        <f t="shared" si="78"/>
        <v>2.29713414530619E-3</v>
      </c>
      <c r="W596" s="155">
        <f t="shared" si="79"/>
        <v>2.2944997662421489E-3</v>
      </c>
    </row>
    <row r="597" spans="2:23">
      <c r="B597" s="153">
        <v>44796</v>
      </c>
      <c r="C597" s="137">
        <v>540.9</v>
      </c>
      <c r="D597" s="154">
        <f t="shared" si="72"/>
        <v>-9.235315847802017E-4</v>
      </c>
      <c r="E597" s="155">
        <f t="shared" si="73"/>
        <v>-9.2395830281953258E-4</v>
      </c>
      <c r="F597" s="145"/>
      <c r="G597" s="145"/>
      <c r="H597" s="153">
        <v>44796</v>
      </c>
      <c r="I597" s="137">
        <v>47.52</v>
      </c>
      <c r="J597" s="154">
        <f t="shared" si="74"/>
        <v>1.8431204457779904E-2</v>
      </c>
      <c r="K597" s="155">
        <f t="shared" si="75"/>
        <v>1.8263408461105794E-2</v>
      </c>
      <c r="L597" s="145"/>
      <c r="M597" s="167">
        <v>1.9140000000000001E-2</v>
      </c>
      <c r="N597" s="161"/>
      <c r="O597" s="167">
        <v>3.635E-2</v>
      </c>
      <c r="P597" s="161"/>
      <c r="Q597" s="146"/>
      <c r="R597" s="167">
        <v>6362.02</v>
      </c>
      <c r="S597" s="154">
        <f t="shared" si="76"/>
        <v>-2.6212073230762467E-3</v>
      </c>
      <c r="T597" s="155">
        <f t="shared" si="77"/>
        <v>-2.6246487020187498E-3</v>
      </c>
      <c r="U597" s="167">
        <v>22380.06</v>
      </c>
      <c r="V597" s="154">
        <f t="shared" si="78"/>
        <v>9.6726197189707097E-3</v>
      </c>
      <c r="W597" s="155">
        <f t="shared" si="79"/>
        <v>9.6261394166944313E-3</v>
      </c>
    </row>
    <row r="598" spans="2:23">
      <c r="B598" s="153">
        <v>44795</v>
      </c>
      <c r="C598" s="137">
        <v>541.4</v>
      </c>
      <c r="D598" s="154">
        <f t="shared" si="72"/>
        <v>-2.97491039426524E-2</v>
      </c>
      <c r="E598" s="155">
        <f t="shared" si="73"/>
        <v>-3.02005852011102E-2</v>
      </c>
      <c r="F598" s="145"/>
      <c r="G598" s="145"/>
      <c r="H598" s="153">
        <v>44795</v>
      </c>
      <c r="I598" s="137">
        <v>46.66</v>
      </c>
      <c r="J598" s="154">
        <f t="shared" si="74"/>
        <v>-4.5612599713642954E-2</v>
      </c>
      <c r="K598" s="155">
        <f t="shared" si="75"/>
        <v>-4.6685609997270366E-2</v>
      </c>
      <c r="L598" s="145"/>
      <c r="M598" s="167">
        <v>1.9050000000000001E-2</v>
      </c>
      <c r="N598" s="161"/>
      <c r="O598" s="167">
        <v>3.6000000000000004E-2</v>
      </c>
      <c r="P598" s="161"/>
      <c r="Q598" s="146"/>
      <c r="R598" s="167">
        <v>6378.74</v>
      </c>
      <c r="S598" s="154">
        <f t="shared" si="76"/>
        <v>-1.802541014774095E-2</v>
      </c>
      <c r="T598" s="155">
        <f t="shared" si="77"/>
        <v>-1.8189846876654894E-2</v>
      </c>
      <c r="U598" s="167">
        <v>22165.66</v>
      </c>
      <c r="V598" s="154">
        <f t="shared" si="78"/>
        <v>-1.6370847102917918E-2</v>
      </c>
      <c r="W598" s="155">
        <f t="shared" si="79"/>
        <v>-1.6506330103032037E-2</v>
      </c>
    </row>
    <row r="599" spans="2:23">
      <c r="B599" s="153">
        <v>44792</v>
      </c>
      <c r="C599" s="137">
        <v>558</v>
      </c>
      <c r="D599" s="154">
        <f t="shared" si="72"/>
        <v>-8.176324209029584E-3</v>
      </c>
      <c r="E599" s="155">
        <f t="shared" si="73"/>
        <v>-8.2099336744456148E-3</v>
      </c>
      <c r="F599" s="145"/>
      <c r="G599" s="145"/>
      <c r="H599" s="153">
        <v>44792</v>
      </c>
      <c r="I599" s="137">
        <v>48.89</v>
      </c>
      <c r="J599" s="154">
        <f t="shared" si="74"/>
        <v>-1.3319878910191707E-2</v>
      </c>
      <c r="K599" s="155">
        <f t="shared" si="75"/>
        <v>-1.3409384185442791E-2</v>
      </c>
      <c r="L599" s="145"/>
      <c r="M599" s="167">
        <v>1.8069999999999999E-2</v>
      </c>
      <c r="N599" s="161"/>
      <c r="O599" s="167">
        <v>3.4910000000000004E-2</v>
      </c>
      <c r="P599" s="161"/>
      <c r="Q599" s="146"/>
      <c r="R599" s="167">
        <v>6495.83</v>
      </c>
      <c r="S599" s="154">
        <f t="shared" si="76"/>
        <v>-9.389392137127528E-3</v>
      </c>
      <c r="T599" s="155">
        <f t="shared" si="77"/>
        <v>-9.4337503623469852E-3</v>
      </c>
      <c r="U599" s="167">
        <v>22534.57</v>
      </c>
      <c r="V599" s="154">
        <f t="shared" si="78"/>
        <v>-1.9626550420478894E-2</v>
      </c>
      <c r="W599" s="155">
        <f t="shared" si="79"/>
        <v>-1.9821708907120966E-2</v>
      </c>
    </row>
    <row r="600" spans="2:23">
      <c r="B600" s="153">
        <v>44791</v>
      </c>
      <c r="C600" s="137">
        <v>562.6</v>
      </c>
      <c r="D600" s="154">
        <f t="shared" si="72"/>
        <v>7.1149057274988436E-4</v>
      </c>
      <c r="E600" s="155">
        <f t="shared" si="73"/>
        <v>7.1123758332494345E-4</v>
      </c>
      <c r="F600" s="145"/>
      <c r="G600" s="145"/>
      <c r="H600" s="153">
        <v>44791</v>
      </c>
      <c r="I600" s="137">
        <v>49.55</v>
      </c>
      <c r="J600" s="154">
        <f t="shared" si="74"/>
        <v>1.6201804757998373E-2</v>
      </c>
      <c r="K600" s="155">
        <f t="shared" si="75"/>
        <v>1.6071956162926233E-2</v>
      </c>
      <c r="L600" s="145"/>
      <c r="M600" s="167">
        <v>1.678E-2</v>
      </c>
      <c r="N600" s="161"/>
      <c r="O600" s="167">
        <v>3.322E-2</v>
      </c>
      <c r="P600" s="161"/>
      <c r="Q600" s="146"/>
      <c r="R600" s="167">
        <v>6557.4</v>
      </c>
      <c r="S600" s="154">
        <f t="shared" si="76"/>
        <v>4.4544385079161586E-3</v>
      </c>
      <c r="T600" s="155">
        <f t="shared" si="77"/>
        <v>4.444546860318325E-3</v>
      </c>
      <c r="U600" s="167">
        <v>22985.7</v>
      </c>
      <c r="V600" s="154">
        <f t="shared" si="78"/>
        <v>1.0013705185164978E-2</v>
      </c>
      <c r="W600" s="155">
        <f t="shared" si="79"/>
        <v>9.9639002513657367E-3</v>
      </c>
    </row>
    <row r="601" spans="2:23">
      <c r="B601" s="153">
        <v>44790</v>
      </c>
      <c r="C601" s="137">
        <v>562.20000000000005</v>
      </c>
      <c r="D601" s="154">
        <f t="shared" si="72"/>
        <v>8.9015488695043388E-4</v>
      </c>
      <c r="E601" s="155">
        <f t="shared" si="73"/>
        <v>8.8975893404457382E-4</v>
      </c>
      <c r="F601" s="145"/>
      <c r="G601" s="145"/>
      <c r="H601" s="153">
        <v>44790</v>
      </c>
      <c r="I601" s="137">
        <v>48.76</v>
      </c>
      <c r="J601" s="154">
        <f t="shared" si="74"/>
        <v>-9.5470241722526161E-3</v>
      </c>
      <c r="K601" s="155">
        <f t="shared" si="75"/>
        <v>-9.5928891570383687E-3</v>
      </c>
      <c r="L601" s="145"/>
      <c r="M601" s="167">
        <v>1.6549999999999999E-2</v>
      </c>
      <c r="N601" s="161"/>
      <c r="O601" s="167">
        <v>3.3020000000000001E-2</v>
      </c>
      <c r="P601" s="161"/>
      <c r="Q601" s="146"/>
      <c r="R601" s="167">
        <v>6528.32</v>
      </c>
      <c r="S601" s="154">
        <f t="shared" si="76"/>
        <v>-9.7473219892667551E-3</v>
      </c>
      <c r="T601" s="155">
        <f t="shared" si="77"/>
        <v>-9.7951381053449828E-3</v>
      </c>
      <c r="U601" s="167">
        <v>22757.81</v>
      </c>
      <c r="V601" s="154">
        <f t="shared" si="78"/>
        <v>-1.0436636847911296E-2</v>
      </c>
      <c r="W601" s="155">
        <f t="shared" si="79"/>
        <v>-1.049148046460107E-2</v>
      </c>
    </row>
    <row r="602" spans="2:23">
      <c r="B602" s="153">
        <v>44789</v>
      </c>
      <c r="C602" s="137">
        <v>561.70000000000005</v>
      </c>
      <c r="D602" s="154">
        <f t="shared" si="72"/>
        <v>3.0357142857144748E-3</v>
      </c>
      <c r="E602" s="155">
        <f t="shared" si="73"/>
        <v>3.0311158091923061E-3</v>
      </c>
      <c r="F602" s="145"/>
      <c r="G602" s="145"/>
      <c r="H602" s="153">
        <v>44789</v>
      </c>
      <c r="I602" s="137">
        <v>49.23</v>
      </c>
      <c r="J602" s="154">
        <f t="shared" si="74"/>
        <v>-3.0376670716890652E-3</v>
      </c>
      <c r="K602" s="155">
        <f t="shared" si="75"/>
        <v>-3.0422901469243468E-3</v>
      </c>
      <c r="L602" s="145"/>
      <c r="M602" s="167">
        <v>1.54E-2</v>
      </c>
      <c r="N602" s="161"/>
      <c r="O602" s="167">
        <v>2.972E-2</v>
      </c>
      <c r="P602" s="161"/>
      <c r="Q602" s="146"/>
      <c r="R602" s="167">
        <v>6592.58</v>
      </c>
      <c r="S602" s="154">
        <f t="shared" si="76"/>
        <v>5.9079687390333202E-3</v>
      </c>
      <c r="T602" s="155">
        <f t="shared" si="77"/>
        <v>5.8905851260144422E-3</v>
      </c>
      <c r="U602" s="167">
        <v>22997.83</v>
      </c>
      <c r="V602" s="154">
        <f t="shared" si="78"/>
        <v>1.1797622452573986E-3</v>
      </c>
      <c r="W602" s="155">
        <f t="shared" si="79"/>
        <v>1.1790668726422342E-3</v>
      </c>
    </row>
    <row r="603" spans="2:23">
      <c r="B603" s="153">
        <v>44785</v>
      </c>
      <c r="C603" s="137">
        <v>560</v>
      </c>
      <c r="D603" s="154">
        <f t="shared" si="72"/>
        <v>4.484304932735439E-3</v>
      </c>
      <c r="E603" s="155">
        <f t="shared" si="73"/>
        <v>4.4742803949211069E-3</v>
      </c>
      <c r="F603" s="145"/>
      <c r="G603" s="145"/>
      <c r="H603" s="153">
        <v>44785</v>
      </c>
      <c r="I603" s="137">
        <v>49.38</v>
      </c>
      <c r="J603" s="154">
        <f t="shared" si="74"/>
        <v>-7.6366559485530061E-3</v>
      </c>
      <c r="K603" s="155">
        <f t="shared" si="75"/>
        <v>-7.6659645138905099E-3</v>
      </c>
      <c r="L603" s="145"/>
      <c r="M603" s="167">
        <v>1.5480000000000001E-2</v>
      </c>
      <c r="N603" s="161"/>
      <c r="O603" s="167">
        <v>3.0720000000000001E-2</v>
      </c>
      <c r="P603" s="161"/>
      <c r="Q603" s="146"/>
      <c r="R603" s="167">
        <v>6553.86</v>
      </c>
      <c r="S603" s="154">
        <f t="shared" si="76"/>
        <v>1.404196086280729E-3</v>
      </c>
      <c r="T603" s="155">
        <f t="shared" si="77"/>
        <v>1.4032111249011609E-3</v>
      </c>
      <c r="U603" s="167">
        <v>22970.73</v>
      </c>
      <c r="V603" s="154">
        <f t="shared" si="78"/>
        <v>4.9238390808017396E-3</v>
      </c>
      <c r="W603" s="155">
        <f t="shared" si="79"/>
        <v>4.9117566302850418E-3</v>
      </c>
    </row>
    <row r="604" spans="2:23">
      <c r="B604" s="153">
        <v>44784</v>
      </c>
      <c r="C604" s="137">
        <v>557.5</v>
      </c>
      <c r="D604" s="154">
        <f t="shared" si="72"/>
        <v>6.1360765204836465E-3</v>
      </c>
      <c r="E604" s="155">
        <f t="shared" si="73"/>
        <v>6.117327460969834E-3</v>
      </c>
      <c r="F604" s="145"/>
      <c r="G604" s="145"/>
      <c r="H604" s="153">
        <v>44784</v>
      </c>
      <c r="I604" s="137">
        <v>49.76</v>
      </c>
      <c r="J604" s="154">
        <f t="shared" si="74"/>
        <v>5.0494849525348773E-3</v>
      </c>
      <c r="K604" s="155">
        <f t="shared" si="75"/>
        <v>5.0367790575923544E-3</v>
      </c>
      <c r="L604" s="145"/>
      <c r="M604" s="167">
        <v>1.5309999999999999E-2</v>
      </c>
      <c r="N604" s="161"/>
      <c r="O604" s="167">
        <v>3.0159999999999999E-2</v>
      </c>
      <c r="P604" s="161"/>
      <c r="Q604" s="146"/>
      <c r="R604" s="167">
        <v>6544.67</v>
      </c>
      <c r="S604" s="154">
        <f t="shared" si="76"/>
        <v>3.2544179144746721E-3</v>
      </c>
      <c r="T604" s="155">
        <f t="shared" si="77"/>
        <v>3.2491337579589074E-3</v>
      </c>
      <c r="U604" s="167">
        <v>22858.18</v>
      </c>
      <c r="V604" s="154">
        <f t="shared" si="78"/>
        <v>6.86005557111935E-3</v>
      </c>
      <c r="W604" s="155">
        <f t="shared" si="79"/>
        <v>6.8366324514856349E-3</v>
      </c>
    </row>
    <row r="605" spans="2:23">
      <c r="B605" s="153">
        <v>44783</v>
      </c>
      <c r="C605" s="137">
        <v>554.1</v>
      </c>
      <c r="D605" s="154">
        <f t="shared" si="72"/>
        <v>1.150054764512598E-2</v>
      </c>
      <c r="E605" s="155">
        <f t="shared" si="73"/>
        <v>1.1434919044326206E-2</v>
      </c>
      <c r="F605" s="145"/>
      <c r="G605" s="145"/>
      <c r="H605" s="153">
        <v>44783</v>
      </c>
      <c r="I605" s="137">
        <v>49.51</v>
      </c>
      <c r="J605" s="154">
        <f t="shared" si="74"/>
        <v>1.8724279835390822E-2</v>
      </c>
      <c r="K605" s="155">
        <f t="shared" si="75"/>
        <v>1.8551138466883482E-2</v>
      </c>
      <c r="L605" s="145"/>
      <c r="M605" s="167">
        <v>1.456E-2</v>
      </c>
      <c r="N605" s="161"/>
      <c r="O605" s="167">
        <v>2.9860000000000001E-2</v>
      </c>
      <c r="P605" s="161"/>
      <c r="Q605" s="146"/>
      <c r="R605" s="167">
        <v>6523.44</v>
      </c>
      <c r="S605" s="154">
        <f t="shared" si="76"/>
        <v>5.1525423728813191E-3</v>
      </c>
      <c r="T605" s="155">
        <f t="shared" si="77"/>
        <v>5.1393134486991529E-3</v>
      </c>
      <c r="U605" s="167">
        <v>22702.44</v>
      </c>
      <c r="V605" s="154">
        <f t="shared" si="78"/>
        <v>9.5137557034730147E-3</v>
      </c>
      <c r="W605" s="155">
        <f t="shared" si="79"/>
        <v>9.4687849319780287E-3</v>
      </c>
    </row>
    <row r="606" spans="2:23">
      <c r="B606" s="153">
        <v>44782</v>
      </c>
      <c r="C606" s="137">
        <v>547.79999999999995</v>
      </c>
      <c r="D606" s="154">
        <f t="shared" si="72"/>
        <v>-9.7613882863342161E-3</v>
      </c>
      <c r="E606" s="155">
        <f t="shared" si="73"/>
        <v>-9.8093429616255209E-3</v>
      </c>
      <c r="F606" s="145"/>
      <c r="G606" s="145"/>
      <c r="H606" s="153">
        <v>44782</v>
      </c>
      <c r="I606" s="137">
        <v>48.6</v>
      </c>
      <c r="J606" s="154">
        <f t="shared" si="74"/>
        <v>-1.379870129870131E-2</v>
      </c>
      <c r="K606" s="155">
        <f t="shared" si="75"/>
        <v>-1.3894788318816267E-2</v>
      </c>
      <c r="L606" s="145"/>
      <c r="M606" s="167">
        <v>1.478E-2</v>
      </c>
      <c r="N606" s="161"/>
      <c r="O606" s="167">
        <v>3.058E-2</v>
      </c>
      <c r="P606" s="161"/>
      <c r="Q606" s="146"/>
      <c r="R606" s="167">
        <v>6490</v>
      </c>
      <c r="S606" s="154">
        <f t="shared" si="76"/>
        <v>-5.278613950009392E-3</v>
      </c>
      <c r="T606" s="155">
        <f t="shared" si="77"/>
        <v>-5.2925950548999229E-3</v>
      </c>
      <c r="U606" s="167">
        <v>22488.49</v>
      </c>
      <c r="V606" s="154">
        <f t="shared" si="78"/>
        <v>-1.0535490677993531E-2</v>
      </c>
      <c r="W606" s="155">
        <f t="shared" si="79"/>
        <v>-1.059138186724364E-2</v>
      </c>
    </row>
    <row r="607" spans="2:23">
      <c r="B607" s="153">
        <v>44781</v>
      </c>
      <c r="C607" s="137">
        <v>553.20000000000005</v>
      </c>
      <c r="D607" s="154">
        <f t="shared" si="72"/>
        <v>1.5418502202643403E-2</v>
      </c>
      <c r="E607" s="155">
        <f t="shared" si="73"/>
        <v>1.5300844955300761E-2</v>
      </c>
      <c r="F607" s="145"/>
      <c r="G607" s="145"/>
      <c r="H607" s="153">
        <v>44781</v>
      </c>
      <c r="I607" s="137">
        <v>49.28</v>
      </c>
      <c r="J607" s="154">
        <f t="shared" si="74"/>
        <v>-4.0567951318448703E-4</v>
      </c>
      <c r="K607" s="155">
        <f t="shared" si="75"/>
        <v>-4.0576182337998857E-4</v>
      </c>
      <c r="L607" s="145"/>
      <c r="M607" s="167">
        <v>1.439E-2</v>
      </c>
      <c r="N607" s="161"/>
      <c r="O607" s="167">
        <v>3.039E-2</v>
      </c>
      <c r="P607" s="161"/>
      <c r="Q607" s="146"/>
      <c r="R607" s="167">
        <v>6524.44</v>
      </c>
      <c r="S607" s="154">
        <f t="shared" si="76"/>
        <v>8.0480814541856738E-3</v>
      </c>
      <c r="T607" s="155">
        <f t="shared" si="77"/>
        <v>8.0158683669178787E-3</v>
      </c>
      <c r="U607" s="167">
        <v>22727.94</v>
      </c>
      <c r="V607" s="154">
        <f t="shared" si="78"/>
        <v>6.2452184631076602E-3</v>
      </c>
      <c r="W607" s="155">
        <f t="shared" si="79"/>
        <v>6.2257979014406261E-3</v>
      </c>
    </row>
    <row r="608" spans="2:23">
      <c r="B608" s="153">
        <v>44778</v>
      </c>
      <c r="C608" s="137">
        <v>544.79999999999995</v>
      </c>
      <c r="D608" s="154">
        <f t="shared" si="72"/>
        <v>-1.8201477743737704E-2</v>
      </c>
      <c r="E608" s="155">
        <f t="shared" si="73"/>
        <v>-1.8369162496553043E-2</v>
      </c>
      <c r="F608" s="145"/>
      <c r="G608" s="145"/>
      <c r="H608" s="153">
        <v>44778</v>
      </c>
      <c r="I608" s="137">
        <v>49.3</v>
      </c>
      <c r="J608" s="154">
        <f t="shared" si="74"/>
        <v>-2.0279862096950207E-4</v>
      </c>
      <c r="K608" s="155">
        <f t="shared" si="75"/>
        <v>-2.0281918739044384E-4</v>
      </c>
      <c r="L608" s="145"/>
      <c r="M608" s="167">
        <v>1.4950000000000001E-2</v>
      </c>
      <c r="N608" s="161"/>
      <c r="O608" s="167">
        <v>3.0259999999999999E-2</v>
      </c>
      <c r="P608" s="161"/>
      <c r="Q608" s="146"/>
      <c r="R608" s="167">
        <v>6472.35</v>
      </c>
      <c r="S608" s="154">
        <f t="shared" si="76"/>
        <v>-6.300866369125746E-3</v>
      </c>
      <c r="T608" s="155">
        <f t="shared" si="77"/>
        <v>-6.3208006070548826E-3</v>
      </c>
      <c r="U608" s="167">
        <v>22586.880000000001</v>
      </c>
      <c r="V608" s="154">
        <f t="shared" si="78"/>
        <v>-2.6035686907617261E-3</v>
      </c>
      <c r="W608" s="155">
        <f t="shared" si="79"/>
        <v>-2.6069638700608583E-3</v>
      </c>
    </row>
    <row r="609" spans="2:23">
      <c r="B609" s="153">
        <v>44777</v>
      </c>
      <c r="C609" s="137">
        <v>554.9</v>
      </c>
      <c r="D609" s="154">
        <f t="shared" si="72"/>
        <v>1.4071637426900541E-2</v>
      </c>
      <c r="E609" s="155">
        <f t="shared" si="73"/>
        <v>1.3973551023514809E-2</v>
      </c>
      <c r="F609" s="145"/>
      <c r="G609" s="145"/>
      <c r="H609" s="153">
        <v>44777</v>
      </c>
      <c r="I609" s="137">
        <v>49.31</v>
      </c>
      <c r="J609" s="154">
        <f t="shared" si="74"/>
        <v>2.622268470343414E-2</v>
      </c>
      <c r="K609" s="155">
        <f t="shared" si="75"/>
        <v>2.5884764819733456E-2</v>
      </c>
      <c r="L609" s="145"/>
      <c r="M609" s="167">
        <v>1.362E-2</v>
      </c>
      <c r="N609" s="161"/>
      <c r="O609" s="167">
        <v>2.9389999999999999E-2</v>
      </c>
      <c r="P609" s="161"/>
      <c r="Q609" s="146"/>
      <c r="R609" s="167">
        <v>6513.39</v>
      </c>
      <c r="S609" s="154">
        <f t="shared" si="76"/>
        <v>6.3859111318498307E-3</v>
      </c>
      <c r="T609" s="155">
        <f t="shared" si="77"/>
        <v>6.3656075932440699E-3</v>
      </c>
      <c r="U609" s="167">
        <v>22645.84</v>
      </c>
      <c r="V609" s="154">
        <f t="shared" si="78"/>
        <v>3.1424280949194916E-3</v>
      </c>
      <c r="W609" s="155">
        <f t="shared" si="79"/>
        <v>3.1375009871097885E-3</v>
      </c>
    </row>
    <row r="610" spans="2:23">
      <c r="B610" s="153">
        <v>44776</v>
      </c>
      <c r="C610" s="137">
        <v>547.20000000000005</v>
      </c>
      <c r="D610" s="154">
        <f t="shared" si="72"/>
        <v>5.697482080500027E-3</v>
      </c>
      <c r="E610" s="155">
        <f t="shared" si="73"/>
        <v>5.6813128164611678E-3</v>
      </c>
      <c r="F610" s="145"/>
      <c r="G610" s="145"/>
      <c r="H610" s="153">
        <v>44776</v>
      </c>
      <c r="I610" s="137">
        <v>48.05</v>
      </c>
      <c r="J610" s="154">
        <f t="shared" si="74"/>
        <v>6.4935064935063291E-3</v>
      </c>
      <c r="K610" s="155">
        <f t="shared" si="75"/>
        <v>6.4725145056172984E-3</v>
      </c>
      <c r="L610" s="145"/>
      <c r="M610" s="167">
        <v>1.44E-2</v>
      </c>
      <c r="N610" s="161"/>
      <c r="O610" s="167">
        <v>3.032E-2</v>
      </c>
      <c r="P610" s="161"/>
      <c r="Q610" s="146"/>
      <c r="R610" s="167">
        <v>6472.06</v>
      </c>
      <c r="S610" s="154">
        <f t="shared" si="76"/>
        <v>9.713251583512772E-3</v>
      </c>
      <c r="T610" s="155">
        <f t="shared" si="77"/>
        <v>9.6663812200317376E-3</v>
      </c>
      <c r="U610" s="167">
        <v>22574.9</v>
      </c>
      <c r="V610" s="154">
        <f t="shared" si="78"/>
        <v>1.0016545106218855E-2</v>
      </c>
      <c r="W610" s="155">
        <f t="shared" si="79"/>
        <v>9.9667120122821588E-3</v>
      </c>
    </row>
    <row r="611" spans="2:23">
      <c r="B611" s="153">
        <v>44775</v>
      </c>
      <c r="C611" s="137">
        <v>544.1</v>
      </c>
      <c r="D611" s="154">
        <f t="shared" si="72"/>
        <v>-1.5738060781475993E-2</v>
      </c>
      <c r="E611" s="155">
        <f t="shared" si="73"/>
        <v>-1.5863218961580355E-2</v>
      </c>
      <c r="F611" s="145"/>
      <c r="G611" s="145"/>
      <c r="H611" s="153">
        <v>44775</v>
      </c>
      <c r="I611" s="137">
        <v>47.74</v>
      </c>
      <c r="J611" s="154">
        <f t="shared" si="74"/>
        <v>-2.0316027088036037E-2</v>
      </c>
      <c r="K611" s="155">
        <f t="shared" si="75"/>
        <v>-2.0525235944730696E-2</v>
      </c>
      <c r="L611" s="145"/>
      <c r="M611" s="167">
        <v>1.379E-2</v>
      </c>
      <c r="N611" s="161"/>
      <c r="O611" s="167">
        <v>3.0379999999999997E-2</v>
      </c>
      <c r="P611" s="161"/>
      <c r="Q611" s="146"/>
      <c r="R611" s="167">
        <v>6409.8</v>
      </c>
      <c r="S611" s="154">
        <f t="shared" si="76"/>
        <v>-4.203913088058342E-3</v>
      </c>
      <c r="T611" s="155">
        <f t="shared" si="77"/>
        <v>-4.2127743741217647E-3</v>
      </c>
      <c r="U611" s="167">
        <v>22351.02</v>
      </c>
      <c r="V611" s="154">
        <f t="shared" si="78"/>
        <v>-3.4976305726350798E-3</v>
      </c>
      <c r="W611" s="155">
        <f t="shared" si="79"/>
        <v>-3.5037615826263558E-3</v>
      </c>
    </row>
    <row r="612" spans="2:23">
      <c r="B612" s="153">
        <v>44774</v>
      </c>
      <c r="C612" s="137">
        <v>552.79999999999995</v>
      </c>
      <c r="D612" s="154">
        <f t="shared" si="72"/>
        <v>-1.3561741613133504E-2</v>
      </c>
      <c r="E612" s="155">
        <f t="shared" si="73"/>
        <v>-1.3654542009391826E-2</v>
      </c>
      <c r="F612" s="145"/>
      <c r="G612" s="145"/>
      <c r="H612" s="153">
        <v>44774</v>
      </c>
      <c r="I612" s="137">
        <v>48.73</v>
      </c>
      <c r="J612" s="154">
        <f t="shared" si="74"/>
        <v>1.2327922745016817E-3</v>
      </c>
      <c r="K612" s="155">
        <f t="shared" si="75"/>
        <v>1.2320330100518142E-3</v>
      </c>
      <c r="L612" s="145"/>
      <c r="M612" s="167">
        <v>1.3460000000000001E-2</v>
      </c>
      <c r="N612" s="161"/>
      <c r="O612" s="167">
        <v>2.9740000000000003E-2</v>
      </c>
      <c r="P612" s="161"/>
      <c r="Q612" s="146"/>
      <c r="R612" s="167">
        <v>6436.86</v>
      </c>
      <c r="S612" s="154">
        <f t="shared" si="76"/>
        <v>-1.8050709467318793E-3</v>
      </c>
      <c r="T612" s="155">
        <f t="shared" si="77"/>
        <v>-1.8067020504273815E-3</v>
      </c>
      <c r="U612" s="167">
        <v>22429.47</v>
      </c>
      <c r="V612" s="154">
        <f t="shared" si="78"/>
        <v>1.0707201988084947E-3</v>
      </c>
      <c r="W612" s="155">
        <f t="shared" si="79"/>
        <v>1.0701473867809029E-3</v>
      </c>
    </row>
    <row r="613" spans="2:23">
      <c r="B613" s="153">
        <v>44771</v>
      </c>
      <c r="C613" s="137">
        <v>560.4</v>
      </c>
      <c r="D613" s="154">
        <f t="shared" si="72"/>
        <v>7.7324222262182829E-3</v>
      </c>
      <c r="E613" s="155">
        <f t="shared" si="73"/>
        <v>7.7026802693336152E-3</v>
      </c>
      <c r="F613" s="145"/>
      <c r="G613" s="145"/>
      <c r="H613" s="153">
        <v>44771</v>
      </c>
      <c r="I613" s="137">
        <v>48.67</v>
      </c>
      <c r="J613" s="154">
        <f t="shared" si="74"/>
        <v>4.3748659661162259E-2</v>
      </c>
      <c r="K613" s="155">
        <f t="shared" si="75"/>
        <v>4.2818713025133362E-2</v>
      </c>
      <c r="L613" s="145"/>
      <c r="M613" s="167">
        <v>1.3849999999999999E-2</v>
      </c>
      <c r="N613" s="161"/>
      <c r="O613" s="167">
        <v>3.1519999999999999E-2</v>
      </c>
      <c r="P613" s="161"/>
      <c r="Q613" s="146"/>
      <c r="R613" s="167">
        <v>6448.5</v>
      </c>
      <c r="S613" s="154">
        <f t="shared" si="76"/>
        <v>1.7240318588593873E-2</v>
      </c>
      <c r="T613" s="155">
        <f t="shared" si="77"/>
        <v>1.7093390615340265E-2</v>
      </c>
      <c r="U613" s="167">
        <v>22405.48</v>
      </c>
      <c r="V613" s="154">
        <f t="shared" si="78"/>
        <v>2.1585751634821237E-2</v>
      </c>
      <c r="W613" s="155">
        <f t="shared" si="79"/>
        <v>2.1356078531277224E-2</v>
      </c>
    </row>
    <row r="614" spans="2:23">
      <c r="B614" s="153">
        <v>44770</v>
      </c>
      <c r="C614" s="137">
        <v>556.1</v>
      </c>
      <c r="D614" s="154">
        <f t="shared" si="72"/>
        <v>5.0236071765816792E-2</v>
      </c>
      <c r="E614" s="155">
        <f t="shared" si="73"/>
        <v>4.9014969152057136E-2</v>
      </c>
      <c r="F614" s="145"/>
      <c r="G614" s="145"/>
      <c r="H614" s="153">
        <v>44770</v>
      </c>
      <c r="I614" s="137">
        <v>46.63</v>
      </c>
      <c r="J614" s="154">
        <f t="shared" si="74"/>
        <v>8.0398517145505277E-2</v>
      </c>
      <c r="K614" s="155">
        <f t="shared" si="75"/>
        <v>7.7329970430295741E-2</v>
      </c>
      <c r="L614" s="145"/>
      <c r="M614" s="167">
        <v>1.374E-2</v>
      </c>
      <c r="N614" s="161"/>
      <c r="O614" s="167">
        <v>3.2539999999999999E-2</v>
      </c>
      <c r="P614" s="161"/>
      <c r="Q614" s="146"/>
      <c r="R614" s="167">
        <v>6339.21</v>
      </c>
      <c r="S614" s="154">
        <f t="shared" si="76"/>
        <v>1.2986701694167824E-2</v>
      </c>
      <c r="T614" s="155">
        <f t="shared" si="77"/>
        <v>1.290309753394942E-2</v>
      </c>
      <c r="U614" s="167">
        <v>21932.06</v>
      </c>
      <c r="V614" s="154">
        <f t="shared" si="78"/>
        <v>2.1012350621721021E-2</v>
      </c>
      <c r="W614" s="155">
        <f t="shared" si="79"/>
        <v>2.0794635702627819E-2</v>
      </c>
    </row>
    <row r="615" spans="2:23">
      <c r="B615" s="153">
        <v>44769</v>
      </c>
      <c r="C615" s="137">
        <v>529.5</v>
      </c>
      <c r="D615" s="154">
        <f t="shared" si="72"/>
        <v>1.7291066282420831E-2</v>
      </c>
      <c r="E615" s="155">
        <f t="shared" si="73"/>
        <v>1.7143276986437656E-2</v>
      </c>
      <c r="F615" s="145"/>
      <c r="G615" s="145"/>
      <c r="H615" s="153">
        <v>44769</v>
      </c>
      <c r="I615" s="137">
        <v>43.16</v>
      </c>
      <c r="J615" s="154">
        <f t="shared" si="74"/>
        <v>2.6885557934808402E-2</v>
      </c>
      <c r="K615" s="155">
        <f t="shared" si="75"/>
        <v>2.6530491372908516E-2</v>
      </c>
      <c r="L615" s="145"/>
      <c r="M615" s="167">
        <v>1.537E-2</v>
      </c>
      <c r="N615" s="161"/>
      <c r="O615" s="167">
        <v>3.4180000000000002E-2</v>
      </c>
      <c r="P615" s="161"/>
      <c r="Q615" s="146"/>
      <c r="R615" s="167">
        <v>6257.94</v>
      </c>
      <c r="S615" s="154">
        <f t="shared" si="76"/>
        <v>7.4845647956596206E-3</v>
      </c>
      <c r="T615" s="155">
        <f t="shared" si="77"/>
        <v>7.4566944192691505E-3</v>
      </c>
      <c r="U615" s="167">
        <v>21480.7</v>
      </c>
      <c r="V615" s="154">
        <f t="shared" si="78"/>
        <v>1.5156914136969846E-2</v>
      </c>
      <c r="W615" s="155">
        <f t="shared" si="79"/>
        <v>1.5043195753980092E-2</v>
      </c>
    </row>
    <row r="616" spans="2:23">
      <c r="B616" s="153">
        <v>44768</v>
      </c>
      <c r="C616" s="137">
        <v>520.5</v>
      </c>
      <c r="D616" s="154">
        <f t="shared" si="72"/>
        <v>-2.2535211267605604E-2</v>
      </c>
      <c r="E616" s="155">
        <f t="shared" si="73"/>
        <v>-2.2793009528556573E-2</v>
      </c>
      <c r="F616" s="145"/>
      <c r="G616" s="145"/>
      <c r="H616" s="153">
        <v>44768</v>
      </c>
      <c r="I616" s="137">
        <v>42.03</v>
      </c>
      <c r="J616" s="154">
        <f t="shared" si="74"/>
        <v>-4.5640326975476819E-2</v>
      </c>
      <c r="K616" s="155">
        <f t="shared" si="75"/>
        <v>-4.6714662837453867E-2</v>
      </c>
      <c r="L616" s="145"/>
      <c r="M616" s="167">
        <v>1.525E-2</v>
      </c>
      <c r="N616" s="161"/>
      <c r="O616" s="167">
        <v>3.3399999999999999E-2</v>
      </c>
      <c r="P616" s="161"/>
      <c r="Q616" s="146"/>
      <c r="R616" s="167">
        <v>6211.45</v>
      </c>
      <c r="S616" s="154">
        <f t="shared" si="76"/>
        <v>-4.1843351957099317E-3</v>
      </c>
      <c r="T616" s="155">
        <f t="shared" si="77"/>
        <v>-4.1931140238228972E-3</v>
      </c>
      <c r="U616" s="167">
        <v>21159.98</v>
      </c>
      <c r="V616" s="154">
        <f t="shared" si="78"/>
        <v>-1.0416359759824578E-2</v>
      </c>
      <c r="W616" s="155">
        <f t="shared" si="79"/>
        <v>-1.047098972990307E-2</v>
      </c>
    </row>
    <row r="617" spans="2:23">
      <c r="B617" s="153">
        <v>44767</v>
      </c>
      <c r="C617" s="137">
        <v>532.5</v>
      </c>
      <c r="D617" s="154">
        <f t="shared" si="72"/>
        <v>-1.3128282070518082E-3</v>
      </c>
      <c r="E617" s="155">
        <f t="shared" si="73"/>
        <v>-1.3136907209734716E-3</v>
      </c>
      <c r="F617" s="145"/>
      <c r="G617" s="145"/>
      <c r="H617" s="153">
        <v>44767</v>
      </c>
      <c r="I617" s="137">
        <v>44.04</v>
      </c>
      <c r="J617" s="154">
        <f t="shared" si="74"/>
        <v>9.8601238248108292E-3</v>
      </c>
      <c r="K617" s="155">
        <f t="shared" si="75"/>
        <v>9.8118299998041399E-3</v>
      </c>
      <c r="L617" s="145"/>
      <c r="M617" s="167">
        <v>1.6120000000000002E-2</v>
      </c>
      <c r="N617" s="161"/>
      <c r="O617" s="167">
        <v>3.3939999999999998E-2</v>
      </c>
      <c r="P617" s="161"/>
      <c r="Q617" s="146"/>
      <c r="R617" s="167">
        <v>6237.55</v>
      </c>
      <c r="S617" s="154">
        <f t="shared" si="76"/>
        <v>3.3345022053075102E-3</v>
      </c>
      <c r="T617" s="155">
        <f t="shared" si="77"/>
        <v>3.328955080674652E-3</v>
      </c>
      <c r="U617" s="167">
        <v>21382.71</v>
      </c>
      <c r="V617" s="154">
        <f t="shared" si="78"/>
        <v>8.0487535817024281E-3</v>
      </c>
      <c r="W617" s="155">
        <f t="shared" si="79"/>
        <v>8.0165351280625571E-3</v>
      </c>
    </row>
    <row r="618" spans="2:23">
      <c r="B618" s="153">
        <v>44764</v>
      </c>
      <c r="C618" s="137">
        <v>533.20000000000005</v>
      </c>
      <c r="D618" s="154">
        <f t="shared" si="72"/>
        <v>9.4661113214691284E-3</v>
      </c>
      <c r="E618" s="155">
        <f t="shared" si="73"/>
        <v>9.4215884415217496E-3</v>
      </c>
      <c r="F618" s="145"/>
      <c r="G618" s="145"/>
      <c r="H618" s="153">
        <v>44764</v>
      </c>
      <c r="I618" s="137">
        <v>43.61</v>
      </c>
      <c r="J618" s="154">
        <f t="shared" si="74"/>
        <v>9.7244732576986515E-3</v>
      </c>
      <c r="K618" s="155">
        <f t="shared" si="75"/>
        <v>9.6774948820654381E-3</v>
      </c>
      <c r="L618" s="145"/>
      <c r="M618" s="167">
        <v>1.6200000000000003E-2</v>
      </c>
      <c r="N618" s="161"/>
      <c r="O618" s="167">
        <v>3.4200000000000001E-2</v>
      </c>
      <c r="P618" s="161"/>
      <c r="Q618" s="146"/>
      <c r="R618" s="167">
        <v>6216.82</v>
      </c>
      <c r="S618" s="154">
        <f t="shared" si="76"/>
        <v>2.5334174043034619E-3</v>
      </c>
      <c r="T618" s="155">
        <f t="shared" si="77"/>
        <v>2.5302137121500979E-3</v>
      </c>
      <c r="U618" s="167">
        <v>21211.98</v>
      </c>
      <c r="V618" s="154">
        <f t="shared" si="78"/>
        <v>7.2606018232179714E-4</v>
      </c>
      <c r="W618" s="155">
        <f t="shared" si="79"/>
        <v>7.2579672814230092E-4</v>
      </c>
    </row>
    <row r="619" spans="2:23">
      <c r="B619" s="153">
        <v>44763</v>
      </c>
      <c r="C619" s="137">
        <v>528.20000000000005</v>
      </c>
      <c r="D619" s="154">
        <f t="shared" si="72"/>
        <v>1.5168752370118277E-3</v>
      </c>
      <c r="E619" s="155">
        <f t="shared" si="73"/>
        <v>1.5157259438456003E-3</v>
      </c>
      <c r="F619" s="145"/>
      <c r="G619" s="145"/>
      <c r="H619" s="153">
        <v>44763</v>
      </c>
      <c r="I619" s="137">
        <v>43.19</v>
      </c>
      <c r="J619" s="154">
        <f t="shared" si="74"/>
        <v>1.0056127221702571E-2</v>
      </c>
      <c r="K619" s="155">
        <f t="shared" si="75"/>
        <v>1.000590081576532E-2</v>
      </c>
      <c r="L619" s="145"/>
      <c r="M619" s="167">
        <v>1.814E-2</v>
      </c>
      <c r="N619" s="161"/>
      <c r="O619" s="167">
        <v>3.5699999999999996E-2</v>
      </c>
      <c r="P619" s="161"/>
      <c r="Q619" s="146"/>
      <c r="R619" s="167">
        <v>6201.11</v>
      </c>
      <c r="S619" s="154">
        <f t="shared" si="76"/>
        <v>2.6598066829865985E-3</v>
      </c>
      <c r="T619" s="155">
        <f t="shared" si="77"/>
        <v>2.6562756570362753E-3</v>
      </c>
      <c r="U619" s="167">
        <v>21196.59</v>
      </c>
      <c r="V619" s="154">
        <f t="shared" si="78"/>
        <v>-7.1120017312755746E-3</v>
      </c>
      <c r="W619" s="155">
        <f t="shared" si="79"/>
        <v>-7.1374125685448606E-3</v>
      </c>
    </row>
    <row r="620" spans="2:23">
      <c r="B620" s="153">
        <v>44762</v>
      </c>
      <c r="C620" s="137">
        <v>527.4</v>
      </c>
      <c r="D620" s="154">
        <f t="shared" si="72"/>
        <v>-2.2701475595914289E-3</v>
      </c>
      <c r="E620" s="155">
        <f t="shared" si="73"/>
        <v>-2.2727282510025667E-3</v>
      </c>
      <c r="F620" s="145"/>
      <c r="G620" s="145"/>
      <c r="H620" s="153">
        <v>44762</v>
      </c>
      <c r="I620" s="137">
        <v>42.76</v>
      </c>
      <c r="J620" s="154">
        <f t="shared" si="74"/>
        <v>4.6992481203007586E-3</v>
      </c>
      <c r="K620" s="155">
        <f t="shared" si="75"/>
        <v>4.6882411234555384E-3</v>
      </c>
      <c r="L620" s="145"/>
      <c r="M620" s="167">
        <v>1.8349999999999998E-2</v>
      </c>
      <c r="N620" s="161"/>
      <c r="O620" s="167">
        <v>3.4680000000000002E-2</v>
      </c>
      <c r="P620" s="161"/>
      <c r="Q620" s="146"/>
      <c r="R620" s="167">
        <v>6184.66</v>
      </c>
      <c r="S620" s="154">
        <f t="shared" si="76"/>
        <v>-2.6704422678118789E-3</v>
      </c>
      <c r="T620" s="155">
        <f t="shared" si="77"/>
        <v>-2.6740142593800879E-3</v>
      </c>
      <c r="U620" s="167">
        <v>21348.42</v>
      </c>
      <c r="V620" s="154">
        <f t="shared" si="78"/>
        <v>-1.6029535125966832E-2</v>
      </c>
      <c r="W620" s="155">
        <f t="shared" si="79"/>
        <v>-1.6159397752271432E-2</v>
      </c>
    </row>
    <row r="621" spans="2:23">
      <c r="B621" s="153">
        <v>44761</v>
      </c>
      <c r="C621" s="137">
        <v>528.6</v>
      </c>
      <c r="D621" s="154">
        <f t="shared" si="72"/>
        <v>4.2603550295857939E-2</v>
      </c>
      <c r="E621" s="155">
        <f t="shared" si="73"/>
        <v>4.1720998579005616E-2</v>
      </c>
      <c r="F621" s="145"/>
      <c r="G621" s="145"/>
      <c r="H621" s="153">
        <v>44761</v>
      </c>
      <c r="I621" s="137">
        <v>42.56</v>
      </c>
      <c r="J621" s="154">
        <f t="shared" si="74"/>
        <v>4.1095890410958846E-2</v>
      </c>
      <c r="K621" s="155">
        <f t="shared" si="75"/>
        <v>4.0273899137939898E-2</v>
      </c>
      <c r="L621" s="145"/>
      <c r="M621" s="167">
        <v>1.8530000000000001E-2</v>
      </c>
      <c r="N621" s="161"/>
      <c r="O621" s="167">
        <v>3.424E-2</v>
      </c>
      <c r="P621" s="161"/>
      <c r="Q621" s="146"/>
      <c r="R621" s="167">
        <v>6201.22</v>
      </c>
      <c r="S621" s="154">
        <f t="shared" si="76"/>
        <v>1.7943469289599001E-2</v>
      </c>
      <c r="T621" s="155">
        <f t="shared" si="77"/>
        <v>1.7784385436713339E-2</v>
      </c>
      <c r="U621" s="167">
        <v>21696.2</v>
      </c>
      <c r="V621" s="154">
        <f t="shared" si="78"/>
        <v>2.4898531445804117E-2</v>
      </c>
      <c r="W621" s="155">
        <f t="shared" si="79"/>
        <v>2.4593613978760039E-2</v>
      </c>
    </row>
    <row r="622" spans="2:23">
      <c r="B622" s="153">
        <v>44760</v>
      </c>
      <c r="C622" s="137">
        <v>507</v>
      </c>
      <c r="D622" s="154">
        <f t="shared" si="72"/>
        <v>2.2177419354838745E-2</v>
      </c>
      <c r="E622" s="155">
        <f t="shared" si="73"/>
        <v>2.1935076866255714E-2</v>
      </c>
      <c r="F622" s="145"/>
      <c r="G622" s="145"/>
      <c r="H622" s="153">
        <v>44760</v>
      </c>
      <c r="I622" s="137">
        <v>40.880000000000003</v>
      </c>
      <c r="J622" s="154">
        <f t="shared" si="74"/>
        <v>1.9705662259915213E-2</v>
      </c>
      <c r="K622" s="155">
        <f t="shared" si="75"/>
        <v>1.951401924103343E-2</v>
      </c>
      <c r="L622" s="145"/>
      <c r="M622" s="167">
        <v>1.8169999999999999E-2</v>
      </c>
      <c r="N622" s="161"/>
      <c r="O622" s="167">
        <v>3.3829999999999999E-2</v>
      </c>
      <c r="P622" s="161"/>
      <c r="Q622" s="146"/>
      <c r="R622" s="167">
        <v>6091.91</v>
      </c>
      <c r="S622" s="154">
        <f t="shared" si="76"/>
        <v>9.2627567925778198E-3</v>
      </c>
      <c r="T622" s="155">
        <f t="shared" si="77"/>
        <v>9.2201205447762866E-3</v>
      </c>
      <c r="U622" s="167">
        <v>21169.119999999999</v>
      </c>
      <c r="V622" s="154">
        <f t="shared" si="78"/>
        <v>1.1267236923441448E-2</v>
      </c>
      <c r="W622" s="155">
        <f t="shared" si="79"/>
        <v>1.1204234410628683E-2</v>
      </c>
    </row>
    <row r="623" spans="2:23">
      <c r="B623" s="153">
        <v>44757</v>
      </c>
      <c r="C623" s="137">
        <v>496</v>
      </c>
      <c r="D623" s="154">
        <f t="shared" si="72"/>
        <v>4.8622366288493257E-3</v>
      </c>
      <c r="E623" s="155">
        <f t="shared" si="73"/>
        <v>4.8504541337494799E-3</v>
      </c>
      <c r="F623" s="145"/>
      <c r="G623" s="145"/>
      <c r="H623" s="153">
        <v>44757</v>
      </c>
      <c r="I623" s="137">
        <v>40.090000000000003</v>
      </c>
      <c r="J623" s="154">
        <f t="shared" si="74"/>
        <v>-3.2322227747387799E-3</v>
      </c>
      <c r="K623" s="155">
        <f t="shared" si="75"/>
        <v>-3.2374576900902441E-3</v>
      </c>
      <c r="L623" s="145"/>
      <c r="M623" s="167">
        <v>1.6579999999999998E-2</v>
      </c>
      <c r="N623" s="161"/>
      <c r="O623" s="167">
        <v>3.4070000000000003E-2</v>
      </c>
      <c r="P623" s="161"/>
      <c r="Q623" s="146"/>
      <c r="R623" s="167">
        <v>6036</v>
      </c>
      <c r="S623" s="154">
        <f t="shared" si="76"/>
        <v>2.038573826666279E-2</v>
      </c>
      <c r="T623" s="155">
        <f t="shared" si="77"/>
        <v>2.0180730577362197E-2</v>
      </c>
      <c r="U623" s="167">
        <v>20933.259999999998</v>
      </c>
      <c r="V623" s="154">
        <f t="shared" si="78"/>
        <v>1.8435531588721021E-2</v>
      </c>
      <c r="W623" s="155">
        <f t="shared" si="79"/>
        <v>1.8267657272149292E-2</v>
      </c>
    </row>
    <row r="624" spans="2:23">
      <c r="B624" s="153">
        <v>44756</v>
      </c>
      <c r="C624" s="137">
        <v>493.6</v>
      </c>
      <c r="D624" s="154">
        <f t="shared" si="72"/>
        <v>-7.440176955559985E-3</v>
      </c>
      <c r="E624" s="155">
        <f t="shared" si="73"/>
        <v>-7.4679931295147635E-3</v>
      </c>
      <c r="F624" s="145"/>
      <c r="G624" s="145"/>
      <c r="H624" s="153">
        <v>44756</v>
      </c>
      <c r="I624" s="137">
        <v>40.22</v>
      </c>
      <c r="J624" s="154">
        <f t="shared" si="74"/>
        <v>-1.8545632015617319E-2</v>
      </c>
      <c r="K624" s="155">
        <f t="shared" si="75"/>
        <v>-1.8719758466247651E-2</v>
      </c>
      <c r="L624" s="145"/>
      <c r="M624" s="167">
        <v>1.685E-2</v>
      </c>
      <c r="N624" s="161"/>
      <c r="O624" s="167">
        <v>3.4070000000000003E-2</v>
      </c>
      <c r="P624" s="161"/>
      <c r="Q624" s="146"/>
      <c r="R624" s="167">
        <v>5915.41</v>
      </c>
      <c r="S624" s="154">
        <f t="shared" si="76"/>
        <v>-1.413776782262044E-2</v>
      </c>
      <c r="T624" s="155">
        <f t="shared" si="77"/>
        <v>-1.4238658099836122E-2</v>
      </c>
      <c r="U624" s="167">
        <v>20554.330000000002</v>
      </c>
      <c r="V624" s="154">
        <f t="shared" si="78"/>
        <v>-3.4388267023953922E-2</v>
      </c>
      <c r="W624" s="155">
        <f t="shared" si="79"/>
        <v>-3.4993458303244532E-2</v>
      </c>
    </row>
    <row r="625" spans="2:23">
      <c r="B625" s="153">
        <v>44755</v>
      </c>
      <c r="C625" s="137">
        <v>497.3</v>
      </c>
      <c r="D625" s="154">
        <f t="shared" si="72"/>
        <v>-9.9542106310969158E-3</v>
      </c>
      <c r="E625" s="155">
        <f t="shared" si="73"/>
        <v>-1.0004085035306129E-2</v>
      </c>
      <c r="F625" s="145"/>
      <c r="G625" s="145"/>
      <c r="H625" s="153">
        <v>44755</v>
      </c>
      <c r="I625" s="137">
        <v>40.98</v>
      </c>
      <c r="J625" s="154">
        <f t="shared" si="74"/>
        <v>-8.2284607938045706E-3</v>
      </c>
      <c r="K625" s="155">
        <f t="shared" si="75"/>
        <v>-8.2625014406842202E-3</v>
      </c>
      <c r="L625" s="145"/>
      <c r="M625" s="167">
        <v>1.6650000000000002E-2</v>
      </c>
      <c r="N625" s="161"/>
      <c r="O625" s="167">
        <v>3.2329999999999998E-2</v>
      </c>
      <c r="P625" s="161"/>
      <c r="Q625" s="146"/>
      <c r="R625" s="167">
        <v>6000.24</v>
      </c>
      <c r="S625" s="154">
        <f t="shared" si="76"/>
        <v>-7.2730882498924787E-3</v>
      </c>
      <c r="T625" s="155">
        <f t="shared" si="77"/>
        <v>-7.2996661033642336E-3</v>
      </c>
      <c r="U625" s="167">
        <v>21286.33</v>
      </c>
      <c r="V625" s="154">
        <f t="shared" si="78"/>
        <v>-9.2791949994647238E-3</v>
      </c>
      <c r="W625" s="155">
        <f t="shared" si="79"/>
        <v>-9.3225149202992835E-3</v>
      </c>
    </row>
    <row r="626" spans="2:23">
      <c r="B626" s="153">
        <v>44754</v>
      </c>
      <c r="C626" s="137">
        <v>502.3</v>
      </c>
      <c r="D626" s="154">
        <f t="shared" si="72"/>
        <v>2.5102040816326499E-2</v>
      </c>
      <c r="E626" s="155">
        <f t="shared" si="73"/>
        <v>2.4792159651326702E-2</v>
      </c>
      <c r="F626" s="145"/>
      <c r="G626" s="145"/>
      <c r="H626" s="153">
        <v>44754</v>
      </c>
      <c r="I626" s="137">
        <v>41.32</v>
      </c>
      <c r="J626" s="154">
        <f t="shared" si="74"/>
        <v>1.2000979671809908E-2</v>
      </c>
      <c r="K626" s="155">
        <f t="shared" si="75"/>
        <v>1.1929538919953367E-2</v>
      </c>
      <c r="L626" s="145"/>
      <c r="M626" s="167">
        <v>1.6449999999999999E-2</v>
      </c>
      <c r="N626" s="161"/>
      <c r="O626" s="167">
        <v>3.2000000000000001E-2</v>
      </c>
      <c r="P626" s="161"/>
      <c r="Q626" s="146"/>
      <c r="R626" s="167">
        <v>6044.2</v>
      </c>
      <c r="S626" s="154">
        <f t="shared" si="76"/>
        <v>7.9882594266462714E-3</v>
      </c>
      <c r="T626" s="155">
        <f t="shared" si="77"/>
        <v>7.9565221871453241E-3</v>
      </c>
      <c r="U626" s="167">
        <v>21485.7</v>
      </c>
      <c r="V626" s="154">
        <f t="shared" si="78"/>
        <v>-3.8019816670298301E-3</v>
      </c>
      <c r="W626" s="155">
        <f t="shared" si="79"/>
        <v>-3.8092275710215214E-3</v>
      </c>
    </row>
    <row r="627" spans="2:23">
      <c r="B627" s="153">
        <v>44753</v>
      </c>
      <c r="C627" s="137">
        <v>490</v>
      </c>
      <c r="D627" s="154">
        <f t="shared" si="72"/>
        <v>-2.1956087824351322E-2</v>
      </c>
      <c r="E627" s="155">
        <f t="shared" si="73"/>
        <v>-2.220070998019253E-2</v>
      </c>
      <c r="F627" s="145"/>
      <c r="G627" s="145"/>
      <c r="H627" s="153">
        <v>44753</v>
      </c>
      <c r="I627" s="137">
        <v>40.83</v>
      </c>
      <c r="J627" s="154">
        <f t="shared" si="74"/>
        <v>-1.5670202507232389E-2</v>
      </c>
      <c r="K627" s="155">
        <f t="shared" si="75"/>
        <v>-1.5794278029842172E-2</v>
      </c>
      <c r="L627" s="145"/>
      <c r="M627" s="167">
        <v>1.7769999999999998E-2</v>
      </c>
      <c r="N627" s="161"/>
      <c r="O627" s="167">
        <v>3.2959999999999996E-2</v>
      </c>
      <c r="P627" s="161"/>
      <c r="Q627" s="146"/>
      <c r="R627" s="167">
        <v>5996.3</v>
      </c>
      <c r="S627" s="154">
        <f t="shared" si="76"/>
        <v>-6.1046256255045117E-3</v>
      </c>
      <c r="T627" s="155">
        <f t="shared" si="77"/>
        <v>-6.1233350340031316E-3</v>
      </c>
      <c r="U627" s="167">
        <v>21567.7</v>
      </c>
      <c r="V627" s="154">
        <f t="shared" si="78"/>
        <v>-9.4827910855884712E-3</v>
      </c>
      <c r="W627" s="155">
        <f t="shared" si="79"/>
        <v>-9.5280390273580814E-3</v>
      </c>
    </row>
    <row r="628" spans="2:23">
      <c r="B628" s="153">
        <v>44750</v>
      </c>
      <c r="C628" s="137">
        <v>501</v>
      </c>
      <c r="D628" s="154">
        <f t="shared" si="72"/>
        <v>-1.5717092337917515E-2</v>
      </c>
      <c r="E628" s="155">
        <f t="shared" si="73"/>
        <v>-1.5841915465657976E-2</v>
      </c>
      <c r="F628" s="145"/>
      <c r="G628" s="145"/>
      <c r="H628" s="153">
        <v>44750</v>
      </c>
      <c r="I628" s="137">
        <v>41.48</v>
      </c>
      <c r="J628" s="154">
        <f t="shared" si="74"/>
        <v>2.1744382701134324E-3</v>
      </c>
      <c r="K628" s="155">
        <f t="shared" si="75"/>
        <v>2.1720776006854221E-3</v>
      </c>
      <c r="L628" s="145"/>
      <c r="M628" s="167">
        <v>1.8839999999999999E-2</v>
      </c>
      <c r="N628" s="161"/>
      <c r="O628" s="167">
        <v>3.3620000000000004E-2</v>
      </c>
      <c r="P628" s="161"/>
      <c r="Q628" s="146"/>
      <c r="R628" s="167">
        <v>6033.13</v>
      </c>
      <c r="S628" s="154">
        <f t="shared" si="76"/>
        <v>4.4000865699969083E-3</v>
      </c>
      <c r="T628" s="155">
        <f t="shared" si="77"/>
        <v>4.3904344920467544E-3</v>
      </c>
      <c r="U628" s="167">
        <v>21774.18</v>
      </c>
      <c r="V628" s="154">
        <f t="shared" si="78"/>
        <v>1.0024552290627264E-2</v>
      </c>
      <c r="W628" s="155">
        <f t="shared" si="79"/>
        <v>9.9746397563451571E-3</v>
      </c>
    </row>
    <row r="629" spans="2:23">
      <c r="B629" s="153">
        <v>44749</v>
      </c>
      <c r="C629" s="137">
        <v>509</v>
      </c>
      <c r="D629" s="154">
        <f t="shared" si="72"/>
        <v>3.8775510204081653E-2</v>
      </c>
      <c r="E629" s="155">
        <f t="shared" si="73"/>
        <v>3.8042625445850471E-2</v>
      </c>
      <c r="F629" s="145"/>
      <c r="G629" s="145"/>
      <c r="H629" s="153">
        <v>44749</v>
      </c>
      <c r="I629" s="137">
        <v>41.39</v>
      </c>
      <c r="J629" s="154">
        <f t="shared" si="74"/>
        <v>4.1242115477924113E-3</v>
      </c>
      <c r="K629" s="155">
        <f t="shared" si="75"/>
        <v>4.1157302983281406E-3</v>
      </c>
      <c r="L629" s="145"/>
      <c r="M629" s="167">
        <v>1.8530000000000001E-2</v>
      </c>
      <c r="N629" s="161"/>
      <c r="O629" s="167">
        <v>3.3599999999999998E-2</v>
      </c>
      <c r="P629" s="161"/>
      <c r="Q629" s="146"/>
      <c r="R629" s="167">
        <v>6006.7</v>
      </c>
      <c r="S629" s="154">
        <f t="shared" si="76"/>
        <v>1.5952966487269071E-2</v>
      </c>
      <c r="T629" s="155">
        <f t="shared" si="77"/>
        <v>1.5827055257253069E-2</v>
      </c>
      <c r="U629" s="167">
        <v>21558.07</v>
      </c>
      <c r="V629" s="154">
        <f t="shared" si="78"/>
        <v>3.0451713805130565E-2</v>
      </c>
      <c r="W629" s="155">
        <f t="shared" si="79"/>
        <v>2.9997263195849534E-2</v>
      </c>
    </row>
    <row r="630" spans="2:23">
      <c r="B630" s="153">
        <v>44748</v>
      </c>
      <c r="C630" s="137">
        <v>490</v>
      </c>
      <c r="D630" s="154">
        <f t="shared" si="72"/>
        <v>2.0833333333333259E-2</v>
      </c>
      <c r="E630" s="155">
        <f t="shared" si="73"/>
        <v>2.061928720273561E-2</v>
      </c>
      <c r="F630" s="145"/>
      <c r="G630" s="145"/>
      <c r="H630" s="153">
        <v>44748</v>
      </c>
      <c r="I630" s="137">
        <v>41.22</v>
      </c>
      <c r="J630" s="154">
        <f t="shared" si="74"/>
        <v>4.0646301439030585E-2</v>
      </c>
      <c r="K630" s="155">
        <f t="shared" si="75"/>
        <v>3.9841963828487731E-2</v>
      </c>
      <c r="L630" s="145"/>
      <c r="M630" s="167">
        <v>1.763E-2</v>
      </c>
      <c r="N630" s="161"/>
      <c r="O630" s="167">
        <v>3.2440000000000004E-2</v>
      </c>
      <c r="P630" s="161"/>
      <c r="Q630" s="146"/>
      <c r="R630" s="167">
        <v>5912.38</v>
      </c>
      <c r="S630" s="154">
        <f t="shared" si="76"/>
        <v>2.0262434943468133E-2</v>
      </c>
      <c r="T630" s="155">
        <f t="shared" si="77"/>
        <v>2.0059883363262816E-2</v>
      </c>
      <c r="U630" s="167">
        <v>20920.990000000002</v>
      </c>
      <c r="V630" s="154">
        <f t="shared" si="78"/>
        <v>1.0428851691325791E-2</v>
      </c>
      <c r="W630" s="155">
        <f t="shared" si="79"/>
        <v>1.0374846368680739E-2</v>
      </c>
    </row>
    <row r="631" spans="2:23">
      <c r="B631" s="153">
        <v>44747</v>
      </c>
      <c r="C631" s="137">
        <v>480</v>
      </c>
      <c r="D631" s="154">
        <f t="shared" si="72"/>
        <v>-3.0498889113310446E-2</v>
      </c>
      <c r="E631" s="155">
        <f t="shared" si="73"/>
        <v>-3.097365846544076E-2</v>
      </c>
      <c r="F631" s="145"/>
      <c r="G631" s="145"/>
      <c r="H631" s="153">
        <v>44747</v>
      </c>
      <c r="I631" s="137">
        <v>39.61</v>
      </c>
      <c r="J631" s="154">
        <f t="shared" si="74"/>
        <v>-1.8096182449182097E-2</v>
      </c>
      <c r="K631" s="155">
        <f t="shared" si="75"/>
        <v>-1.8261920892240581E-2</v>
      </c>
      <c r="L631" s="145"/>
      <c r="M631" s="167">
        <v>1.8100000000000002E-2</v>
      </c>
      <c r="N631" s="161"/>
      <c r="O631" s="167">
        <v>3.2770000000000001E-2</v>
      </c>
      <c r="P631" s="161"/>
      <c r="Q631" s="146"/>
      <c r="R631" s="167">
        <v>5794.96</v>
      </c>
      <c r="S631" s="154">
        <f t="shared" si="76"/>
        <v>-2.6817697093867721E-2</v>
      </c>
      <c r="T631" s="155">
        <f t="shared" si="77"/>
        <v>-2.7183852674881624E-2</v>
      </c>
      <c r="U631" s="167">
        <v>20705.060000000001</v>
      </c>
      <c r="V631" s="154">
        <f t="shared" si="78"/>
        <v>-2.9932163383219468E-2</v>
      </c>
      <c r="W631" s="155">
        <f t="shared" si="79"/>
        <v>-3.0389275273547851E-2</v>
      </c>
    </row>
    <row r="632" spans="2:23">
      <c r="B632" s="153">
        <v>44746</v>
      </c>
      <c r="C632" s="137">
        <v>495.1</v>
      </c>
      <c r="D632" s="154">
        <f t="shared" si="72"/>
        <v>2.0824742268041208E-2</v>
      </c>
      <c r="E632" s="155">
        <f t="shared" si="73"/>
        <v>2.0610871429894144E-2</v>
      </c>
      <c r="F632" s="145"/>
      <c r="G632" s="145"/>
      <c r="H632" s="153">
        <v>44746</v>
      </c>
      <c r="I632" s="137">
        <v>40.340000000000003</v>
      </c>
      <c r="J632" s="154">
        <f t="shared" si="74"/>
        <v>0</v>
      </c>
      <c r="K632" s="155">
        <f t="shared" si="75"/>
        <v>0</v>
      </c>
      <c r="L632" s="145"/>
      <c r="M632" s="167">
        <v>1.9359999999999999E-2</v>
      </c>
      <c r="N632" s="161"/>
      <c r="O632" s="167">
        <v>3.3479999999999996E-2</v>
      </c>
      <c r="P632" s="161"/>
      <c r="Q632" s="146"/>
      <c r="R632" s="167">
        <v>5954.65</v>
      </c>
      <c r="S632" s="154">
        <f t="shared" si="76"/>
        <v>3.9773666090039406E-3</v>
      </c>
      <c r="T632" s="155">
        <f t="shared" si="77"/>
        <v>3.969477797311727E-3</v>
      </c>
      <c r="U632" s="167">
        <v>21343.93</v>
      </c>
      <c r="V632" s="154">
        <f t="shared" si="78"/>
        <v>-5.0199839379250211E-4</v>
      </c>
      <c r="W632" s="155">
        <f t="shared" si="79"/>
        <v>-5.021244371703345E-4</v>
      </c>
    </row>
    <row r="633" spans="2:23">
      <c r="B633" s="153">
        <v>44743</v>
      </c>
      <c r="C633" s="137">
        <v>485</v>
      </c>
      <c r="D633" s="154">
        <f t="shared" si="72"/>
        <v>-1.029866117404743E-3</v>
      </c>
      <c r="E633" s="155">
        <f t="shared" si="73"/>
        <v>-1.0303967938964107E-3</v>
      </c>
      <c r="F633" s="145"/>
      <c r="G633" s="145"/>
      <c r="H633" s="153">
        <v>44743</v>
      </c>
      <c r="I633" s="137">
        <v>40.340000000000003</v>
      </c>
      <c r="J633" s="154">
        <f t="shared" si="74"/>
        <v>-1.4414854629855811E-2</v>
      </c>
      <c r="K633" s="155">
        <f t="shared" si="75"/>
        <v>-1.451975797824588E-2</v>
      </c>
      <c r="L633" s="145"/>
      <c r="M633" s="167">
        <v>1.7929999999999998E-2</v>
      </c>
      <c r="N633" s="161"/>
      <c r="O633" s="167">
        <v>3.2050000000000002E-2</v>
      </c>
      <c r="P633" s="161"/>
      <c r="Q633" s="146"/>
      <c r="R633" s="167">
        <v>5931.06</v>
      </c>
      <c r="S633" s="154">
        <f t="shared" si="76"/>
        <v>1.3844662882460668E-3</v>
      </c>
      <c r="T633" s="155">
        <f t="shared" si="77"/>
        <v>1.3835087984341151E-3</v>
      </c>
      <c r="U633" s="167">
        <v>21354.65</v>
      </c>
      <c r="V633" s="154">
        <f t="shared" si="78"/>
        <v>2.8548135471915259E-3</v>
      </c>
      <c r="W633" s="155">
        <f t="shared" si="79"/>
        <v>2.850746305968392E-3</v>
      </c>
    </row>
    <row r="634" spans="2:23">
      <c r="B634" s="153">
        <v>44742</v>
      </c>
      <c r="C634" s="137">
        <v>485.5</v>
      </c>
      <c r="D634" s="154">
        <f t="shared" si="72"/>
        <v>-1.9983851433185262E-2</v>
      </c>
      <c r="E634" s="155">
        <f t="shared" si="73"/>
        <v>-2.0186229323879538E-2</v>
      </c>
      <c r="F634" s="145"/>
      <c r="G634" s="145"/>
      <c r="H634" s="153">
        <v>44742</v>
      </c>
      <c r="I634" s="137">
        <v>40.93</v>
      </c>
      <c r="J634" s="154">
        <f t="shared" si="74"/>
        <v>3.1862745098039102E-3</v>
      </c>
      <c r="K634" s="155">
        <f t="shared" si="75"/>
        <v>3.181209094195607E-3</v>
      </c>
      <c r="L634" s="145"/>
      <c r="M634" s="167">
        <v>1.9570000000000001E-2</v>
      </c>
      <c r="N634" s="161"/>
      <c r="O634" s="167">
        <v>3.3919999999999999E-2</v>
      </c>
      <c r="P634" s="161"/>
      <c r="Q634" s="146"/>
      <c r="R634" s="167">
        <v>5922.86</v>
      </c>
      <c r="S634" s="154">
        <f t="shared" si="76"/>
        <v>-1.800884691651139E-2</v>
      </c>
      <c r="T634" s="155">
        <f t="shared" si="77"/>
        <v>-1.8172979748203668E-2</v>
      </c>
      <c r="U634" s="167">
        <v>21293.86</v>
      </c>
      <c r="V634" s="154">
        <f t="shared" si="78"/>
        <v>-2.4716147204983163E-2</v>
      </c>
      <c r="W634" s="155">
        <f t="shared" si="79"/>
        <v>-2.5026719282904855E-2</v>
      </c>
    </row>
    <row r="635" spans="2:23">
      <c r="B635" s="153">
        <v>44741</v>
      </c>
      <c r="C635" s="137">
        <v>495.4</v>
      </c>
      <c r="D635" s="154">
        <f t="shared" si="72"/>
        <v>-1.667328304882898E-2</v>
      </c>
      <c r="E635" s="155">
        <f t="shared" si="73"/>
        <v>-1.6813846863250714E-2</v>
      </c>
      <c r="F635" s="145"/>
      <c r="G635" s="145"/>
      <c r="H635" s="153">
        <v>44741</v>
      </c>
      <c r="I635" s="137">
        <v>40.799999999999997</v>
      </c>
      <c r="J635" s="154">
        <f t="shared" si="74"/>
        <v>2.7033669206193434E-3</v>
      </c>
      <c r="K635" s="155">
        <f t="shared" si="75"/>
        <v>2.6997193965174575E-3</v>
      </c>
      <c r="L635" s="145"/>
      <c r="M635" s="167">
        <v>2.0630000000000003E-2</v>
      </c>
      <c r="N635" s="161"/>
      <c r="O635" s="167">
        <v>3.4929999999999996E-2</v>
      </c>
      <c r="P635" s="161"/>
      <c r="Q635" s="146"/>
      <c r="R635" s="167">
        <v>6031.48</v>
      </c>
      <c r="S635" s="154">
        <f t="shared" si="76"/>
        <v>-8.9615216512599627E-3</v>
      </c>
      <c r="T635" s="155">
        <f t="shared" si="77"/>
        <v>-9.0019176069981253E-3</v>
      </c>
      <c r="U635" s="167">
        <v>21833.5</v>
      </c>
      <c r="V635" s="154">
        <f t="shared" si="78"/>
        <v>-1.2113805430738478E-2</v>
      </c>
      <c r="W635" s="155">
        <f t="shared" si="79"/>
        <v>-1.2187775551813558E-2</v>
      </c>
    </row>
    <row r="636" spans="2:23">
      <c r="B636" s="153">
        <v>44740</v>
      </c>
      <c r="C636" s="137">
        <v>503.8</v>
      </c>
      <c r="D636" s="154">
        <f t="shared" si="72"/>
        <v>2.087132725430596E-2</v>
      </c>
      <c r="E636" s="155">
        <f t="shared" si="73"/>
        <v>2.0656505044973527E-2</v>
      </c>
      <c r="F636" s="145"/>
      <c r="G636" s="145"/>
      <c r="H636" s="153">
        <v>44740</v>
      </c>
      <c r="I636" s="137">
        <v>40.69</v>
      </c>
      <c r="J636" s="154">
        <f t="shared" si="74"/>
        <v>1.8268268268268217E-2</v>
      </c>
      <c r="K636" s="155">
        <f t="shared" si="75"/>
        <v>1.8103408233245764E-2</v>
      </c>
      <c r="L636" s="145"/>
      <c r="M636" s="167">
        <v>2.1770000000000001E-2</v>
      </c>
      <c r="N636" s="161"/>
      <c r="O636" s="167">
        <v>3.669E-2</v>
      </c>
      <c r="P636" s="161"/>
      <c r="Q636" s="146"/>
      <c r="R636" s="167">
        <v>6086.02</v>
      </c>
      <c r="S636" s="154">
        <f t="shared" si="76"/>
        <v>6.4011932578287301E-3</v>
      </c>
      <c r="T636" s="155">
        <f t="shared" si="77"/>
        <v>6.3807926328797717E-3</v>
      </c>
      <c r="U636" s="167">
        <v>22101.23</v>
      </c>
      <c r="V636" s="154">
        <f t="shared" si="78"/>
        <v>7.8627157606818709E-3</v>
      </c>
      <c r="W636" s="155">
        <f t="shared" si="79"/>
        <v>7.8319656919757889E-3</v>
      </c>
    </row>
    <row r="637" spans="2:23">
      <c r="B637" s="153">
        <v>44739</v>
      </c>
      <c r="C637" s="137">
        <v>493.5</v>
      </c>
      <c r="D637" s="154">
        <f t="shared" si="72"/>
        <v>-2.1221737405791363E-2</v>
      </c>
      <c r="E637" s="155">
        <f t="shared" si="73"/>
        <v>-2.1450155880283189E-2</v>
      </c>
      <c r="F637" s="145"/>
      <c r="G637" s="145"/>
      <c r="H637" s="153">
        <v>44739</v>
      </c>
      <c r="I637" s="137">
        <v>39.96</v>
      </c>
      <c r="J637" s="154">
        <f t="shared" si="74"/>
        <v>6.5491183879091697E-3</v>
      </c>
      <c r="K637" s="155">
        <f t="shared" si="75"/>
        <v>6.527766087207891E-3</v>
      </c>
      <c r="L637" s="145"/>
      <c r="M637" s="167">
        <v>2.0809999999999999E-2</v>
      </c>
      <c r="N637" s="161"/>
      <c r="O637" s="167">
        <v>3.6299999999999999E-2</v>
      </c>
      <c r="P637" s="161"/>
      <c r="Q637" s="146"/>
      <c r="R637" s="167">
        <v>6047.31</v>
      </c>
      <c r="S637" s="154">
        <f t="shared" si="76"/>
        <v>-4.2875842821507026E-3</v>
      </c>
      <c r="T637" s="155">
        <f t="shared" si="77"/>
        <v>-4.2968023298458847E-3</v>
      </c>
      <c r="U637" s="167">
        <v>21928.81</v>
      </c>
      <c r="V637" s="154">
        <f t="shared" si="78"/>
        <v>-8.6074541574739927E-3</v>
      </c>
      <c r="W637" s="155">
        <f t="shared" si="79"/>
        <v>-8.6447122432501446E-3</v>
      </c>
    </row>
    <row r="638" spans="2:23">
      <c r="B638" s="153">
        <v>44736</v>
      </c>
      <c r="C638" s="137">
        <v>504.2</v>
      </c>
      <c r="D638" s="154">
        <f t="shared" si="72"/>
        <v>3.2773453502662919E-2</v>
      </c>
      <c r="E638" s="155">
        <f t="shared" si="73"/>
        <v>3.2247856794959832E-2</v>
      </c>
      <c r="F638" s="145"/>
      <c r="G638" s="145"/>
      <c r="H638" s="153">
        <v>44736</v>
      </c>
      <c r="I638" s="137">
        <v>39.700000000000003</v>
      </c>
      <c r="J638" s="154">
        <f t="shared" si="74"/>
        <v>4.998677598518908E-2</v>
      </c>
      <c r="K638" s="155">
        <f t="shared" si="75"/>
        <v>4.8777569790303218E-2</v>
      </c>
      <c r="L638" s="145"/>
      <c r="M638" s="167">
        <v>1.9710000000000002E-2</v>
      </c>
      <c r="N638" s="161"/>
      <c r="O638" s="167">
        <v>3.4849999999999999E-2</v>
      </c>
      <c r="P638" s="161"/>
      <c r="Q638" s="146"/>
      <c r="R638" s="167">
        <v>6073.35</v>
      </c>
      <c r="S638" s="154">
        <f t="shared" si="76"/>
        <v>3.2298035296337346E-2</v>
      </c>
      <c r="T638" s="155">
        <f t="shared" si="77"/>
        <v>3.1787419258241689E-2</v>
      </c>
      <c r="U638" s="167">
        <v>22119.200000000001</v>
      </c>
      <c r="V638" s="154">
        <f t="shared" si="78"/>
        <v>2.3326393708073212E-2</v>
      </c>
      <c r="W638" s="155">
        <f t="shared" si="79"/>
        <v>2.3058491515240014E-2</v>
      </c>
    </row>
    <row r="639" spans="2:23">
      <c r="B639" s="153">
        <v>44735</v>
      </c>
      <c r="C639" s="137">
        <v>488.2</v>
      </c>
      <c r="D639" s="154">
        <f t="shared" si="72"/>
        <v>1.2023217247097762E-2</v>
      </c>
      <c r="E639" s="155">
        <f t="shared" si="73"/>
        <v>1.1951512545883926E-2</v>
      </c>
      <c r="F639" s="145"/>
      <c r="G639" s="145"/>
      <c r="H639" s="153">
        <v>44735</v>
      </c>
      <c r="I639" s="137">
        <v>37.81</v>
      </c>
      <c r="J639" s="154">
        <f t="shared" si="74"/>
        <v>2.1339816315505189E-2</v>
      </c>
      <c r="K639" s="155">
        <f t="shared" si="75"/>
        <v>2.1115310757490097E-2</v>
      </c>
      <c r="L639" s="145"/>
      <c r="M639" s="167">
        <v>1.9710000000000002E-2</v>
      </c>
      <c r="N639" s="161"/>
      <c r="O639" s="167">
        <v>3.4849999999999999E-2</v>
      </c>
      <c r="P639" s="161"/>
      <c r="Q639" s="146"/>
      <c r="R639" s="167">
        <v>5883.33</v>
      </c>
      <c r="S639" s="154">
        <f t="shared" si="76"/>
        <v>-5.6282038930945966E-3</v>
      </c>
      <c r="T639" s="155">
        <f t="shared" si="77"/>
        <v>-5.6441019122163288E-3</v>
      </c>
      <c r="U639" s="167">
        <v>21615</v>
      </c>
      <c r="V639" s="154">
        <f t="shared" si="78"/>
        <v>-7.9661033284882388E-3</v>
      </c>
      <c r="W639" s="155">
        <f t="shared" si="79"/>
        <v>-7.9980022492806072E-3</v>
      </c>
    </row>
    <row r="640" spans="2:23">
      <c r="B640" s="153">
        <v>44734</v>
      </c>
      <c r="C640" s="137">
        <v>482.4</v>
      </c>
      <c r="D640" s="154">
        <f t="shared" si="72"/>
        <v>-2.110389610389618E-2</v>
      </c>
      <c r="E640" s="155">
        <f t="shared" si="73"/>
        <v>-2.1329766806334412E-2</v>
      </c>
      <c r="F640" s="145"/>
      <c r="G640" s="145"/>
      <c r="H640" s="153">
        <v>44734</v>
      </c>
      <c r="I640" s="137">
        <v>37.020000000000003</v>
      </c>
      <c r="J640" s="154">
        <f t="shared" si="74"/>
        <v>-1.887301159342103E-3</v>
      </c>
      <c r="K640" s="155">
        <f t="shared" si="75"/>
        <v>-1.8890843561479504E-3</v>
      </c>
      <c r="L640" s="145"/>
      <c r="M640" s="167">
        <v>2.1640000000000003E-2</v>
      </c>
      <c r="N640" s="161"/>
      <c r="O640" s="167">
        <v>3.637E-2</v>
      </c>
      <c r="P640" s="161"/>
      <c r="Q640" s="146"/>
      <c r="R640" s="167">
        <v>5916.63</v>
      </c>
      <c r="S640" s="154">
        <f t="shared" si="76"/>
        <v>-8.0524288056653681E-3</v>
      </c>
      <c r="T640" s="155">
        <f t="shared" si="77"/>
        <v>-8.0850247125745477E-3</v>
      </c>
      <c r="U640" s="167">
        <v>21788.57</v>
      </c>
      <c r="V640" s="154">
        <f t="shared" si="78"/>
        <v>-1.3619195804686512E-2</v>
      </c>
      <c r="W640" s="155">
        <f t="shared" si="79"/>
        <v>-1.3712787788398087E-2</v>
      </c>
    </row>
    <row r="641" spans="2:23">
      <c r="B641" s="153">
        <v>44733</v>
      </c>
      <c r="C641" s="137">
        <v>492.8</v>
      </c>
      <c r="D641" s="154">
        <f t="shared" si="72"/>
        <v>9.8360655737705915E-3</v>
      </c>
      <c r="E641" s="155">
        <f t="shared" si="73"/>
        <v>9.7880063661629439E-3</v>
      </c>
      <c r="F641" s="145"/>
      <c r="G641" s="145"/>
      <c r="H641" s="153">
        <v>44733</v>
      </c>
      <c r="I641" s="137">
        <v>37.090000000000003</v>
      </c>
      <c r="J641" s="154">
        <f t="shared" si="74"/>
        <v>8.0949811117103643E-4</v>
      </c>
      <c r="K641" s="155">
        <f t="shared" si="75"/>
        <v>8.091706442856756E-4</v>
      </c>
      <c r="L641" s="145"/>
      <c r="M641" s="167">
        <v>2.3380000000000001E-2</v>
      </c>
      <c r="N641" s="161"/>
      <c r="O641" s="167">
        <v>3.7900000000000003E-2</v>
      </c>
      <c r="P641" s="161"/>
      <c r="Q641" s="146"/>
      <c r="R641" s="167">
        <v>5964.66</v>
      </c>
      <c r="S641" s="154">
        <f t="shared" si="76"/>
        <v>7.5286017611218004E-3</v>
      </c>
      <c r="T641" s="155">
        <f t="shared" si="77"/>
        <v>7.5004032805312737E-3</v>
      </c>
      <c r="U641" s="167">
        <v>22089.41</v>
      </c>
      <c r="V641" s="154">
        <f t="shared" si="78"/>
        <v>3.8792858587397561E-3</v>
      </c>
      <c r="W641" s="155">
        <f t="shared" si="79"/>
        <v>3.871780832519294E-3</v>
      </c>
    </row>
    <row r="642" spans="2:23">
      <c r="B642" s="153">
        <v>44732</v>
      </c>
      <c r="C642" s="137">
        <v>488</v>
      </c>
      <c r="D642" s="154">
        <f t="shared" si="72"/>
        <v>1.3289036544850363E-2</v>
      </c>
      <c r="E642" s="155">
        <f t="shared" si="73"/>
        <v>1.3201511858535761E-2</v>
      </c>
      <c r="F642" s="145"/>
      <c r="G642" s="145"/>
      <c r="H642" s="153">
        <v>44732</v>
      </c>
      <c r="I642" s="137">
        <v>37.06</v>
      </c>
      <c r="J642" s="154">
        <f t="shared" si="74"/>
        <v>-3.4955633234738936E-3</v>
      </c>
      <c r="K642" s="155">
        <f t="shared" si="75"/>
        <v>-3.5016870797647945E-3</v>
      </c>
      <c r="L642" s="145"/>
      <c r="M642" s="167">
        <v>2.3179999999999999E-2</v>
      </c>
      <c r="N642" s="161"/>
      <c r="O642" s="167">
        <v>3.7719999999999997E-2</v>
      </c>
      <c r="P642" s="161"/>
      <c r="Q642" s="146"/>
      <c r="R642" s="167">
        <v>5920.09</v>
      </c>
      <c r="S642" s="154">
        <f t="shared" si="76"/>
        <v>6.3644785938310466E-3</v>
      </c>
      <c r="T642" s="155">
        <f t="shared" si="77"/>
        <v>6.3443108262639224E-3</v>
      </c>
      <c r="U642" s="167">
        <v>22004.05</v>
      </c>
      <c r="V642" s="154">
        <f t="shared" si="78"/>
        <v>9.8756842369522868E-3</v>
      </c>
      <c r="W642" s="155">
        <f t="shared" si="79"/>
        <v>9.8272383636898077E-3</v>
      </c>
    </row>
    <row r="643" spans="2:23">
      <c r="B643" s="153">
        <v>44729</v>
      </c>
      <c r="C643" s="137">
        <v>481.6</v>
      </c>
      <c r="D643" s="154">
        <f t="shared" si="72"/>
        <v>-1.7343399306264051E-2</v>
      </c>
      <c r="E643" s="155">
        <f t="shared" si="73"/>
        <v>-1.7495557920890557E-2</v>
      </c>
      <c r="F643" s="145"/>
      <c r="G643" s="145"/>
      <c r="H643" s="153">
        <v>44729</v>
      </c>
      <c r="I643" s="137">
        <v>37.19</v>
      </c>
      <c r="J643" s="154">
        <f t="shared" si="74"/>
        <v>-8.0021339023740312E-3</v>
      </c>
      <c r="K643" s="155">
        <f t="shared" si="75"/>
        <v>-8.0343228108420463E-3</v>
      </c>
      <c r="L643" s="145"/>
      <c r="M643" s="167">
        <v>2.206E-2</v>
      </c>
      <c r="N643" s="161"/>
      <c r="O643" s="167">
        <v>3.6749999999999998E-2</v>
      </c>
      <c r="P643" s="161"/>
      <c r="Q643" s="146"/>
      <c r="R643" s="167">
        <v>5882.65</v>
      </c>
      <c r="S643" s="154">
        <f t="shared" si="76"/>
        <v>-6.0989698007563042E-4</v>
      </c>
      <c r="T643" s="155">
        <f t="shared" si="77"/>
        <v>-6.1008304289539728E-4</v>
      </c>
      <c r="U643" s="167">
        <v>21788.87</v>
      </c>
      <c r="V643" s="154">
        <f t="shared" si="78"/>
        <v>2.8642256695006196E-3</v>
      </c>
      <c r="W643" s="155">
        <f t="shared" si="79"/>
        <v>2.860131590871345E-3</v>
      </c>
    </row>
    <row r="644" spans="2:23">
      <c r="B644" s="153">
        <v>44728</v>
      </c>
      <c r="C644" s="137">
        <v>490.1</v>
      </c>
      <c r="D644" s="154">
        <f t="shared" si="72"/>
        <v>-3.4285714285714253E-2</v>
      </c>
      <c r="E644" s="155">
        <f t="shared" si="73"/>
        <v>-3.4887259000440547E-2</v>
      </c>
      <c r="F644" s="145"/>
      <c r="G644" s="145"/>
      <c r="H644" s="153">
        <v>44728</v>
      </c>
      <c r="I644" s="137">
        <v>37.49</v>
      </c>
      <c r="J644" s="154">
        <f t="shared" si="74"/>
        <v>-5.7092555331991868E-2</v>
      </c>
      <c r="K644" s="155">
        <f t="shared" si="75"/>
        <v>-5.8787151040552543E-2</v>
      </c>
      <c r="L644" s="145"/>
      <c r="M644" s="167">
        <v>2.2579999999999999E-2</v>
      </c>
      <c r="N644" s="161"/>
      <c r="O644" s="167">
        <v>3.8589999999999999E-2</v>
      </c>
      <c r="P644" s="161"/>
      <c r="Q644" s="146"/>
      <c r="R644" s="167">
        <v>5886.24</v>
      </c>
      <c r="S644" s="154">
        <f t="shared" si="76"/>
        <v>-2.3861840457834349E-2</v>
      </c>
      <c r="T644" s="155">
        <f t="shared" si="77"/>
        <v>-2.4151145679321629E-2</v>
      </c>
      <c r="U644" s="167">
        <v>21726.639999999999</v>
      </c>
      <c r="V644" s="154">
        <f t="shared" si="78"/>
        <v>-3.3235499849601169E-2</v>
      </c>
      <c r="W644" s="155">
        <f t="shared" si="79"/>
        <v>-3.38003497446328E-2</v>
      </c>
    </row>
    <row r="645" spans="2:23">
      <c r="B645" s="153">
        <v>44727</v>
      </c>
      <c r="C645" s="137">
        <v>507.5</v>
      </c>
      <c r="D645" s="154">
        <f t="shared" si="72"/>
        <v>3.5925699122269839E-2</v>
      </c>
      <c r="E645" s="155">
        <f t="shared" si="73"/>
        <v>3.5295422271413267E-2</v>
      </c>
      <c r="F645" s="145"/>
      <c r="G645" s="145"/>
      <c r="H645" s="153">
        <v>44727</v>
      </c>
      <c r="I645" s="137">
        <v>39.76</v>
      </c>
      <c r="J645" s="154">
        <f t="shared" si="74"/>
        <v>3.5956227201667357E-2</v>
      </c>
      <c r="K645" s="155">
        <f t="shared" si="75"/>
        <v>3.5324891208819265E-2</v>
      </c>
      <c r="L645" s="145"/>
      <c r="M645" s="167">
        <v>2.2250000000000002E-2</v>
      </c>
      <c r="N645" s="161"/>
      <c r="O645" s="167">
        <v>3.9120000000000002E-2</v>
      </c>
      <c r="P645" s="161"/>
      <c r="Q645" s="146"/>
      <c r="R645" s="167">
        <v>6030.13</v>
      </c>
      <c r="S645" s="154">
        <f t="shared" si="76"/>
        <v>1.3494480523845942E-2</v>
      </c>
      <c r="T645" s="155">
        <f t="shared" si="77"/>
        <v>1.340424093933699E-2</v>
      </c>
      <c r="U645" s="167">
        <v>22473.56</v>
      </c>
      <c r="V645" s="154">
        <f t="shared" si="78"/>
        <v>2.868463200025273E-2</v>
      </c>
      <c r="W645" s="155">
        <f t="shared" si="79"/>
        <v>2.8280929799795726E-2</v>
      </c>
    </row>
    <row r="646" spans="2:23">
      <c r="B646" s="153">
        <v>44726</v>
      </c>
      <c r="C646" s="137">
        <v>489.9</v>
      </c>
      <c r="D646" s="154">
        <f t="shared" si="72"/>
        <v>-1.2696493349455884E-2</v>
      </c>
      <c r="E646" s="155">
        <f t="shared" si="73"/>
        <v>-1.2777782613171532E-2</v>
      </c>
      <c r="F646" s="145"/>
      <c r="G646" s="145"/>
      <c r="H646" s="153">
        <v>44726</v>
      </c>
      <c r="I646" s="137">
        <v>38.380000000000003</v>
      </c>
      <c r="J646" s="154">
        <f t="shared" si="74"/>
        <v>-2.6876267748478622E-2</v>
      </c>
      <c r="K646" s="155">
        <f t="shared" si="75"/>
        <v>-2.7244039154880734E-2</v>
      </c>
      <c r="L646" s="145"/>
      <c r="M646" s="167">
        <v>2.3949999999999999E-2</v>
      </c>
      <c r="N646" s="161"/>
      <c r="O646" s="167">
        <v>4.2190000000000005E-2</v>
      </c>
      <c r="P646" s="161"/>
      <c r="Q646" s="146"/>
      <c r="R646" s="167">
        <v>5949.84</v>
      </c>
      <c r="S646" s="154">
        <f t="shared" si="76"/>
        <v>-1.2035228948312215E-2</v>
      </c>
      <c r="T646" s="155">
        <f t="shared" si="77"/>
        <v>-1.2108238700264643E-2</v>
      </c>
      <c r="U646" s="167">
        <v>21846.89</v>
      </c>
      <c r="V646" s="154">
        <f t="shared" si="78"/>
        <v>-3.2461844215998514E-3</v>
      </c>
      <c r="W646" s="155">
        <f t="shared" si="79"/>
        <v>-3.251464708536093E-3</v>
      </c>
    </row>
    <row r="647" spans="2:23">
      <c r="B647" s="153">
        <v>44725</v>
      </c>
      <c r="C647" s="137">
        <v>496.2</v>
      </c>
      <c r="D647" s="154">
        <f t="shared" si="72"/>
        <v>-2.7630805408583203E-2</v>
      </c>
      <c r="E647" s="155">
        <f t="shared" si="73"/>
        <v>-2.8019716812225155E-2</v>
      </c>
      <c r="F647" s="145"/>
      <c r="G647" s="145"/>
      <c r="H647" s="153">
        <v>44725</v>
      </c>
      <c r="I647" s="137">
        <v>39.44</v>
      </c>
      <c r="J647" s="154">
        <f t="shared" si="74"/>
        <v>-3.7109375000000111E-2</v>
      </c>
      <c r="K647" s="155">
        <f t="shared" si="75"/>
        <v>-3.7815450996817795E-2</v>
      </c>
      <c r="L647" s="145"/>
      <c r="M647" s="167">
        <v>2.2429999999999999E-2</v>
      </c>
      <c r="N647" s="161"/>
      <c r="O647" s="167">
        <v>4.0989999999999999E-2</v>
      </c>
      <c r="P647" s="161"/>
      <c r="Q647" s="146"/>
      <c r="R647" s="167">
        <v>6022.32</v>
      </c>
      <c r="S647" s="154">
        <f t="shared" si="76"/>
        <v>-2.6653284264525512E-2</v>
      </c>
      <c r="T647" s="155">
        <f t="shared" si="77"/>
        <v>-2.7014923439140835E-2</v>
      </c>
      <c r="U647" s="167">
        <v>21918.04</v>
      </c>
      <c r="V647" s="154">
        <f t="shared" si="78"/>
        <v>-2.7916201721877476E-2</v>
      </c>
      <c r="W647" s="155">
        <f t="shared" si="79"/>
        <v>-2.8313266017467198E-2</v>
      </c>
    </row>
    <row r="648" spans="2:23">
      <c r="B648" s="153">
        <v>44722</v>
      </c>
      <c r="C648" s="137">
        <v>510.3</v>
      </c>
      <c r="D648" s="154">
        <f t="shared" si="72"/>
        <v>-9.8952270081489324E-3</v>
      </c>
      <c r="E648" s="155">
        <f t="shared" si="73"/>
        <v>-9.9445101483388396E-3</v>
      </c>
      <c r="F648" s="145"/>
      <c r="G648" s="145"/>
      <c r="H648" s="153">
        <v>44722</v>
      </c>
      <c r="I648" s="137">
        <v>40.96</v>
      </c>
      <c r="J648" s="154">
        <f t="shared" si="74"/>
        <v>-6.2271062271062272E-2</v>
      </c>
      <c r="K648" s="155">
        <f t="shared" si="75"/>
        <v>-6.4294350705397255E-2</v>
      </c>
      <c r="L648" s="145"/>
      <c r="M648" s="167">
        <v>2.0930000000000001E-2</v>
      </c>
      <c r="N648" s="161"/>
      <c r="O648" s="167">
        <v>3.8450000000000005E-2</v>
      </c>
      <c r="P648" s="161"/>
      <c r="Q648" s="146"/>
      <c r="R648" s="167">
        <v>6187.23</v>
      </c>
      <c r="S648" s="154">
        <f t="shared" si="76"/>
        <v>-2.692947663427947E-2</v>
      </c>
      <c r="T648" s="155">
        <f t="shared" si="77"/>
        <v>-2.7298719087945515E-2</v>
      </c>
      <c r="U648" s="167">
        <v>22547.48</v>
      </c>
      <c r="V648" s="154">
        <f t="shared" si="78"/>
        <v>-5.1709280030214133E-2</v>
      </c>
      <c r="W648" s="155">
        <f t="shared" si="79"/>
        <v>-5.3094157104921262E-2</v>
      </c>
    </row>
    <row r="649" spans="2:23">
      <c r="B649" s="153">
        <v>44721</v>
      </c>
      <c r="C649" s="137">
        <v>515.4</v>
      </c>
      <c r="D649" s="154">
        <f t="shared" si="72"/>
        <v>-1.1697027804410398E-2</v>
      </c>
      <c r="E649" s="155">
        <f t="shared" si="73"/>
        <v>-1.1765976222562492E-2</v>
      </c>
      <c r="F649" s="145"/>
      <c r="G649" s="145"/>
      <c r="H649" s="153">
        <v>44721</v>
      </c>
      <c r="I649" s="137">
        <v>43.68</v>
      </c>
      <c r="J649" s="154">
        <f t="shared" si="74"/>
        <v>-2.1286130405556825E-2</v>
      </c>
      <c r="K649" s="155">
        <f t="shared" si="75"/>
        <v>-2.1515947204528964E-2</v>
      </c>
      <c r="L649" s="145"/>
      <c r="M649" s="167">
        <v>1.983E-2</v>
      </c>
      <c r="N649" s="161"/>
      <c r="O649" s="167">
        <v>3.712E-2</v>
      </c>
      <c r="P649" s="161"/>
      <c r="Q649" s="146"/>
      <c r="R649" s="167">
        <v>6358.46</v>
      </c>
      <c r="S649" s="154">
        <f t="shared" si="76"/>
        <v>-1.3982814954494271E-2</v>
      </c>
      <c r="T649" s="155">
        <f t="shared" si="77"/>
        <v>-1.4081495479148755E-2</v>
      </c>
      <c r="U649" s="167">
        <v>23776.97</v>
      </c>
      <c r="V649" s="154">
        <f t="shared" si="78"/>
        <v>-1.8967127084702495E-2</v>
      </c>
      <c r="W649" s="155">
        <f t="shared" si="79"/>
        <v>-1.9149310380555083E-2</v>
      </c>
    </row>
    <row r="650" spans="2:23">
      <c r="B650" s="153">
        <v>44720</v>
      </c>
      <c r="C650" s="137">
        <v>521.5</v>
      </c>
      <c r="D650" s="154">
        <f t="shared" si="72"/>
        <v>-6.6666666666667096E-3</v>
      </c>
      <c r="E650" s="155">
        <f t="shared" si="73"/>
        <v>-6.688988150796652E-3</v>
      </c>
      <c r="F650" s="145"/>
      <c r="G650" s="145"/>
      <c r="H650" s="153">
        <v>44720</v>
      </c>
      <c r="I650" s="137">
        <v>44.63</v>
      </c>
      <c r="J650" s="154">
        <f t="shared" si="74"/>
        <v>-2.5971191619380107E-2</v>
      </c>
      <c r="K650" s="155">
        <f t="shared" si="75"/>
        <v>-2.6314398384170844E-2</v>
      </c>
      <c r="L650" s="145"/>
      <c r="M650" s="167">
        <v>1.874E-2</v>
      </c>
      <c r="N650" s="161"/>
      <c r="O650" s="167">
        <v>3.4620000000000005E-2</v>
      </c>
      <c r="P650" s="161"/>
      <c r="Q650" s="146"/>
      <c r="R650" s="167">
        <v>6448.63</v>
      </c>
      <c r="S650" s="154">
        <f t="shared" si="76"/>
        <v>-7.9564946502881373E-3</v>
      </c>
      <c r="T650" s="155">
        <f t="shared" si="77"/>
        <v>-7.9883164596129385E-3</v>
      </c>
      <c r="U650" s="167">
        <v>24236.67</v>
      </c>
      <c r="V650" s="154">
        <f t="shared" si="78"/>
        <v>-5.3155622606571029E-3</v>
      </c>
      <c r="W650" s="155">
        <f t="shared" si="79"/>
        <v>-5.3297401262675957E-3</v>
      </c>
    </row>
    <row r="651" spans="2:23">
      <c r="B651" s="153">
        <v>44719</v>
      </c>
      <c r="C651" s="137">
        <v>525</v>
      </c>
      <c r="D651" s="154">
        <f t="shared" ref="D651:D714" si="80">C651/C652-1</f>
        <v>-2.6595744680850686E-3</v>
      </c>
      <c r="E651" s="155">
        <f t="shared" ref="E651:E714" si="81">LN(1+D651)</f>
        <v>-2.6631174194836618E-3</v>
      </c>
      <c r="F651" s="145"/>
      <c r="G651" s="145"/>
      <c r="H651" s="153">
        <v>44719</v>
      </c>
      <c r="I651" s="137">
        <v>45.82</v>
      </c>
      <c r="J651" s="154">
        <f t="shared" ref="J651:J714" si="82">I651/I652-1</f>
        <v>-5.6423611111110494E-3</v>
      </c>
      <c r="K651" s="155">
        <f t="shared" ref="K651:K714" si="83">LN(1+J651)</f>
        <v>-5.6583393622862748E-3</v>
      </c>
      <c r="L651" s="145"/>
      <c r="M651" s="167">
        <v>1.8100000000000002E-2</v>
      </c>
      <c r="N651" s="161"/>
      <c r="O651" s="167">
        <v>3.3910000000000003E-2</v>
      </c>
      <c r="P651" s="161"/>
      <c r="Q651" s="146"/>
      <c r="R651" s="167">
        <v>6500.35</v>
      </c>
      <c r="S651" s="154">
        <f t="shared" ref="S651:S714" si="84">R651/R652-1</f>
        <v>-7.3952705694799725E-3</v>
      </c>
      <c r="T651" s="155">
        <f t="shared" ref="T651:T714" si="85">LN(1+S651)</f>
        <v>-7.4227511509274606E-3</v>
      </c>
      <c r="U651" s="167">
        <v>24366.19</v>
      </c>
      <c r="V651" s="154">
        <f t="shared" ref="V651:V714" si="86">U651/U652-1</f>
        <v>-8.1202751644876559E-3</v>
      </c>
      <c r="W651" s="155">
        <f t="shared" ref="W651:W714" si="87">LN(1+V651)</f>
        <v>-8.1534241735402458E-3</v>
      </c>
    </row>
    <row r="652" spans="2:23">
      <c r="B652" s="153">
        <v>44718</v>
      </c>
      <c r="C652" s="137">
        <v>526.4</v>
      </c>
      <c r="D652" s="154">
        <f t="shared" si="80"/>
        <v>1.0364683301343547E-2</v>
      </c>
      <c r="E652" s="155">
        <f t="shared" si="81"/>
        <v>1.0311338257740504E-2</v>
      </c>
      <c r="F652" s="145"/>
      <c r="G652" s="145"/>
      <c r="H652" s="153">
        <v>44718</v>
      </c>
      <c r="I652" s="137">
        <v>46.08</v>
      </c>
      <c r="J652" s="154">
        <f t="shared" si="82"/>
        <v>4.1403355850946344E-3</v>
      </c>
      <c r="K652" s="155">
        <f t="shared" si="83"/>
        <v>4.1317879808935075E-3</v>
      </c>
      <c r="L652" s="145"/>
      <c r="M652" s="167">
        <v>1.84E-2</v>
      </c>
      <c r="N652" s="161"/>
      <c r="O652" s="167">
        <v>3.4259999999999999E-2</v>
      </c>
      <c r="P652" s="161"/>
      <c r="Q652" s="146"/>
      <c r="R652" s="167">
        <v>6548.78</v>
      </c>
      <c r="S652" s="154">
        <f t="shared" si="84"/>
        <v>9.7882904414599015E-3</v>
      </c>
      <c r="T652" s="155">
        <f t="shared" si="85"/>
        <v>9.7406954569066659E-3</v>
      </c>
      <c r="U652" s="167">
        <v>24565.67</v>
      </c>
      <c r="V652" s="154">
        <f t="shared" si="86"/>
        <v>1.6510763175382914E-2</v>
      </c>
      <c r="W652" s="155">
        <f t="shared" si="87"/>
        <v>1.6375942495905748E-2</v>
      </c>
    </row>
    <row r="653" spans="2:23">
      <c r="B653" s="153">
        <v>44715</v>
      </c>
      <c r="C653" s="137">
        <v>521</v>
      </c>
      <c r="D653" s="154">
        <f t="shared" si="80"/>
        <v>0</v>
      </c>
      <c r="E653" s="155">
        <f t="shared" si="81"/>
        <v>0</v>
      </c>
      <c r="F653" s="145"/>
      <c r="G653" s="145"/>
      <c r="H653" s="153">
        <v>44715</v>
      </c>
      <c r="I653" s="137">
        <v>45.89</v>
      </c>
      <c r="J653" s="154">
        <f t="shared" si="82"/>
        <v>-7.9982706441850127E-3</v>
      </c>
      <c r="K653" s="155">
        <f t="shared" si="83"/>
        <v>-8.0304283965509579E-3</v>
      </c>
      <c r="L653" s="145"/>
      <c r="M653" s="167">
        <v>1.8000000000000002E-2</v>
      </c>
      <c r="N653" s="161"/>
      <c r="O653" s="167">
        <v>3.4020000000000002E-2</v>
      </c>
      <c r="P653" s="161"/>
      <c r="Q653" s="146"/>
      <c r="R653" s="167">
        <v>6485.3</v>
      </c>
      <c r="S653" s="154">
        <f t="shared" si="84"/>
        <v>-2.3290731088971839E-3</v>
      </c>
      <c r="T653" s="155">
        <f t="shared" si="85"/>
        <v>-2.3317896184564019E-3</v>
      </c>
      <c r="U653" s="167">
        <v>24166.66</v>
      </c>
      <c r="V653" s="154">
        <f t="shared" si="86"/>
        <v>-1.0637627167215946E-2</v>
      </c>
      <c r="W653" s="155">
        <f t="shared" si="87"/>
        <v>-1.0694611199970207E-2</v>
      </c>
    </row>
    <row r="654" spans="2:23">
      <c r="B654" s="153">
        <v>44714</v>
      </c>
      <c r="C654" s="137">
        <v>521</v>
      </c>
      <c r="D654" s="154">
        <f t="shared" si="80"/>
        <v>2.1168169345354704E-2</v>
      </c>
      <c r="E654" s="155">
        <f t="shared" si="81"/>
        <v>2.0947236045655841E-2</v>
      </c>
      <c r="F654" s="145"/>
      <c r="G654" s="145"/>
      <c r="H654" s="153">
        <v>44714</v>
      </c>
      <c r="I654" s="137">
        <v>46.26</v>
      </c>
      <c r="J654" s="154">
        <f t="shared" si="82"/>
        <v>3.0519046558253438E-2</v>
      </c>
      <c r="K654" s="155">
        <f t="shared" si="83"/>
        <v>3.0062604009452303E-2</v>
      </c>
      <c r="L654" s="145"/>
      <c r="M654" s="167">
        <v>1.762E-2</v>
      </c>
      <c r="N654" s="161"/>
      <c r="O654" s="167">
        <v>3.2899999999999999E-2</v>
      </c>
      <c r="P654" s="161"/>
      <c r="Q654" s="146"/>
      <c r="R654" s="167">
        <v>6500.44</v>
      </c>
      <c r="S654" s="154">
        <f t="shared" si="84"/>
        <v>1.2704688816913778E-2</v>
      </c>
      <c r="T654" s="155">
        <f t="shared" si="85"/>
        <v>1.2624661361097982E-2</v>
      </c>
      <c r="U654" s="167">
        <v>24426.5</v>
      </c>
      <c r="V654" s="154">
        <f t="shared" si="86"/>
        <v>5.8862868541513791E-3</v>
      </c>
      <c r="W654" s="155">
        <f t="shared" si="87"/>
        <v>5.8690303523863735E-3</v>
      </c>
    </row>
    <row r="655" spans="2:23">
      <c r="B655" s="153">
        <v>44713</v>
      </c>
      <c r="C655" s="137">
        <v>510.2</v>
      </c>
      <c r="D655" s="154">
        <f t="shared" si="80"/>
        <v>9.897070467141722E-3</v>
      </c>
      <c r="E655" s="155">
        <f t="shared" si="81"/>
        <v>9.8484152313749723E-3</v>
      </c>
      <c r="F655" s="145"/>
      <c r="G655" s="145"/>
      <c r="H655" s="153">
        <v>44713</v>
      </c>
      <c r="I655" s="137">
        <v>44.89</v>
      </c>
      <c r="J655" s="154">
        <f t="shared" si="82"/>
        <v>4.2505592841162176E-3</v>
      </c>
      <c r="K655" s="155">
        <f t="shared" si="83"/>
        <v>4.2415511743174898E-3</v>
      </c>
      <c r="L655" s="145"/>
      <c r="M655" s="167">
        <v>1.703E-2</v>
      </c>
      <c r="N655" s="161"/>
      <c r="O655" s="167">
        <v>3.1829999999999997E-2</v>
      </c>
      <c r="P655" s="161"/>
      <c r="Q655" s="146"/>
      <c r="R655" s="167">
        <v>6418.89</v>
      </c>
      <c r="S655" s="154">
        <f t="shared" si="84"/>
        <v>-7.7154959188721062E-3</v>
      </c>
      <c r="T655" s="155">
        <f t="shared" si="85"/>
        <v>-7.7454143472045212E-3</v>
      </c>
      <c r="U655" s="167">
        <v>24283.56</v>
      </c>
      <c r="V655" s="154">
        <f t="shared" si="86"/>
        <v>-9.0397582868532167E-3</v>
      </c>
      <c r="W655" s="155">
        <f t="shared" si="87"/>
        <v>-9.0808648180552998E-3</v>
      </c>
    </row>
    <row r="656" spans="2:23">
      <c r="B656" s="153">
        <v>44712</v>
      </c>
      <c r="C656" s="137">
        <v>505.2</v>
      </c>
      <c r="D656" s="154">
        <f t="shared" si="80"/>
        <v>-3.7467955038454903E-3</v>
      </c>
      <c r="E656" s="155">
        <f t="shared" si="81"/>
        <v>-3.7538323246374297E-3</v>
      </c>
      <c r="F656" s="145"/>
      <c r="G656" s="145"/>
      <c r="H656" s="153">
        <v>44712</v>
      </c>
      <c r="I656" s="137">
        <v>44.7</v>
      </c>
      <c r="J656" s="154">
        <f t="shared" si="82"/>
        <v>-4.2325685007796876E-3</v>
      </c>
      <c r="K656" s="155">
        <f t="shared" si="83"/>
        <v>-4.2415511743176069E-3</v>
      </c>
      <c r="L656" s="145"/>
      <c r="M656" s="167">
        <v>1.6449999999999999E-2</v>
      </c>
      <c r="N656" s="161"/>
      <c r="O656" s="167">
        <v>3.1349999999999996E-2</v>
      </c>
      <c r="P656" s="161"/>
      <c r="Q656" s="146"/>
      <c r="R656" s="167">
        <v>6468.8</v>
      </c>
      <c r="S656" s="154">
        <f t="shared" si="84"/>
        <v>-1.4261572384451471E-2</v>
      </c>
      <c r="T656" s="155">
        <f t="shared" si="85"/>
        <v>-1.4364245968128637E-2</v>
      </c>
      <c r="U656" s="167">
        <v>24505.08</v>
      </c>
      <c r="V656" s="154">
        <f t="shared" si="86"/>
        <v>-1.2236457848371463E-2</v>
      </c>
      <c r="W656" s="155">
        <f t="shared" si="87"/>
        <v>-1.2311939684261582E-2</v>
      </c>
    </row>
    <row r="657" spans="2:23">
      <c r="B657" s="153">
        <v>44711</v>
      </c>
      <c r="C657" s="137">
        <v>507.1</v>
      </c>
      <c r="D657" s="154">
        <f t="shared" si="80"/>
        <v>4.0418547394337478E-2</v>
      </c>
      <c r="E657" s="155">
        <f t="shared" si="81"/>
        <v>3.9623081609867702E-2</v>
      </c>
      <c r="F657" s="145"/>
      <c r="G657" s="145"/>
      <c r="H657" s="153">
        <v>44711</v>
      </c>
      <c r="I657" s="137">
        <v>44.89</v>
      </c>
      <c r="J657" s="154">
        <f t="shared" si="82"/>
        <v>4.1773033186354169E-2</v>
      </c>
      <c r="K657" s="155">
        <f t="shared" si="83"/>
        <v>4.0924101166094143E-2</v>
      </c>
      <c r="L657" s="145"/>
      <c r="M657" s="167">
        <v>1.5629999999999998E-2</v>
      </c>
      <c r="N657" s="161"/>
      <c r="O657" s="167">
        <v>2.989E-2</v>
      </c>
      <c r="P657" s="161"/>
      <c r="Q657" s="146"/>
      <c r="R657" s="167">
        <v>6562.39</v>
      </c>
      <c r="S657" s="154">
        <f t="shared" si="84"/>
        <v>7.1580401335227251E-3</v>
      </c>
      <c r="T657" s="155">
        <f t="shared" si="85"/>
        <v>7.1325429651133577E-3</v>
      </c>
      <c r="U657" s="167">
        <v>24808.65</v>
      </c>
      <c r="V657" s="154">
        <f t="shared" si="86"/>
        <v>6.9974095093980893E-3</v>
      </c>
      <c r="W657" s="155">
        <f t="shared" si="87"/>
        <v>6.973041249897026E-3</v>
      </c>
    </row>
    <row r="658" spans="2:23">
      <c r="B658" s="153">
        <v>44708</v>
      </c>
      <c r="C658" s="137">
        <v>487.4</v>
      </c>
      <c r="D658" s="154">
        <f t="shared" si="80"/>
        <v>3.9454041373427229E-2</v>
      </c>
      <c r="E658" s="155">
        <f t="shared" si="81"/>
        <v>3.8695615095565288E-2</v>
      </c>
      <c r="F658" s="145"/>
      <c r="G658" s="145"/>
      <c r="H658" s="153">
        <v>44708</v>
      </c>
      <c r="I658" s="137">
        <v>43.09</v>
      </c>
      <c r="J658" s="154">
        <f t="shared" si="82"/>
        <v>2.1090047393364841E-2</v>
      </c>
      <c r="K658" s="155">
        <f t="shared" si="83"/>
        <v>2.0870730585780428E-2</v>
      </c>
      <c r="L658" s="145"/>
      <c r="M658" s="167">
        <v>1.4790000000000001E-2</v>
      </c>
      <c r="N658" s="161"/>
      <c r="O658" s="167">
        <v>2.8999999999999998E-2</v>
      </c>
      <c r="P658" s="161"/>
      <c r="Q658" s="146"/>
      <c r="R658" s="167">
        <v>6515.75</v>
      </c>
      <c r="S658" s="154">
        <f t="shared" si="84"/>
        <v>1.6405691840675862E-2</v>
      </c>
      <c r="T658" s="155">
        <f t="shared" si="85"/>
        <v>1.6272572448856978E-2</v>
      </c>
      <c r="U658" s="167">
        <v>24636.26</v>
      </c>
      <c r="V658" s="154">
        <f t="shared" si="86"/>
        <v>3.6567331391439417E-3</v>
      </c>
      <c r="W658" s="155">
        <f t="shared" si="87"/>
        <v>3.6500635448577703E-3</v>
      </c>
    </row>
    <row r="659" spans="2:23">
      <c r="B659" s="153">
        <v>44707</v>
      </c>
      <c r="C659" s="137">
        <v>468.9</v>
      </c>
      <c r="D659" s="154">
        <f t="shared" si="80"/>
        <v>3.7159920371599098E-2</v>
      </c>
      <c r="E659" s="155">
        <f t="shared" si="81"/>
        <v>3.6486131794981051E-2</v>
      </c>
      <c r="F659" s="145"/>
      <c r="G659" s="145"/>
      <c r="H659" s="153">
        <v>44707</v>
      </c>
      <c r="I659" s="137">
        <v>42.2</v>
      </c>
      <c r="J659" s="154">
        <f t="shared" si="82"/>
        <v>3.1532632608164413E-2</v>
      </c>
      <c r="K659" s="155">
        <f t="shared" si="83"/>
        <v>3.1045689100659069E-2</v>
      </c>
      <c r="L659" s="145"/>
      <c r="M659" s="167">
        <v>1.5129999999999999E-2</v>
      </c>
      <c r="N659" s="161"/>
      <c r="O659" s="167">
        <v>2.9089999999999998E-2</v>
      </c>
      <c r="P659" s="161"/>
      <c r="Q659" s="146"/>
      <c r="R659" s="167">
        <v>6410.58</v>
      </c>
      <c r="S659" s="154">
        <f t="shared" si="84"/>
        <v>1.7772090483024749E-2</v>
      </c>
      <c r="T659" s="155">
        <f t="shared" si="85"/>
        <v>1.7616013380846885E-2</v>
      </c>
      <c r="U659" s="167">
        <v>24546.5</v>
      </c>
      <c r="V659" s="154">
        <f t="shared" si="86"/>
        <v>1.2208020882086723E-2</v>
      </c>
      <c r="W659" s="155">
        <f t="shared" si="87"/>
        <v>1.2134103973208405E-2</v>
      </c>
    </row>
    <row r="660" spans="2:23">
      <c r="B660" s="153">
        <v>44706</v>
      </c>
      <c r="C660" s="137">
        <v>452.1</v>
      </c>
      <c r="D660" s="154">
        <f t="shared" si="80"/>
        <v>6.9042316258351999E-3</v>
      </c>
      <c r="E660" s="155">
        <f t="shared" si="81"/>
        <v>6.880506558305184E-3</v>
      </c>
      <c r="F660" s="145"/>
      <c r="G660" s="145"/>
      <c r="H660" s="153">
        <v>44706</v>
      </c>
      <c r="I660" s="137">
        <v>40.909999999999997</v>
      </c>
      <c r="J660" s="154">
        <f t="shared" si="82"/>
        <v>9.7871299241503174E-4</v>
      </c>
      <c r="K660" s="155">
        <f t="shared" si="83"/>
        <v>9.7823436512131418E-4</v>
      </c>
      <c r="L660" s="145"/>
      <c r="M660" s="167">
        <v>1.4830000000000001E-2</v>
      </c>
      <c r="N660" s="161"/>
      <c r="O660" s="167">
        <v>2.9409999999999999E-2</v>
      </c>
      <c r="P660" s="161"/>
      <c r="Q660" s="146"/>
      <c r="R660" s="167">
        <v>6298.64</v>
      </c>
      <c r="S660" s="154">
        <f t="shared" si="84"/>
        <v>7.2763443645911252E-3</v>
      </c>
      <c r="T660" s="155">
        <f t="shared" si="85"/>
        <v>7.2499994899967784E-3</v>
      </c>
      <c r="U660" s="167">
        <v>24250.45</v>
      </c>
      <c r="V660" s="154">
        <f t="shared" si="86"/>
        <v>1.5679709567064659E-2</v>
      </c>
      <c r="W660" s="155">
        <f t="shared" si="87"/>
        <v>1.5558052966560543E-2</v>
      </c>
    </row>
    <row r="661" spans="2:23">
      <c r="B661" s="153">
        <v>44705</v>
      </c>
      <c r="C661" s="137">
        <v>449</v>
      </c>
      <c r="D661" s="154">
        <f t="shared" si="80"/>
        <v>-9.9228224917309316E-3</v>
      </c>
      <c r="E661" s="155">
        <f t="shared" si="81"/>
        <v>-9.9723818129369493E-3</v>
      </c>
      <c r="F661" s="145"/>
      <c r="G661" s="145"/>
      <c r="H661" s="153">
        <v>44705</v>
      </c>
      <c r="I661" s="137">
        <v>40.869999999999997</v>
      </c>
      <c r="J661" s="154">
        <f t="shared" si="82"/>
        <v>-3.3349101229895983E-2</v>
      </c>
      <c r="K661" s="155">
        <f t="shared" si="83"/>
        <v>-3.3917863425851E-2</v>
      </c>
      <c r="L661" s="145"/>
      <c r="M661" s="167">
        <v>1.4970000000000001E-2</v>
      </c>
      <c r="N661" s="161"/>
      <c r="O661" s="167">
        <v>2.9729999999999999E-2</v>
      </c>
      <c r="P661" s="161"/>
      <c r="Q661" s="146"/>
      <c r="R661" s="167">
        <v>6253.14</v>
      </c>
      <c r="S661" s="154">
        <f t="shared" si="84"/>
        <v>-1.660706366355591E-2</v>
      </c>
      <c r="T661" s="155">
        <f t="shared" si="85"/>
        <v>-1.6746506929785975E-2</v>
      </c>
      <c r="U661" s="167">
        <v>23876.080000000002</v>
      </c>
      <c r="V661" s="154">
        <f t="shared" si="86"/>
        <v>-1.0791927267183032E-2</v>
      </c>
      <c r="W661" s="155">
        <f t="shared" si="87"/>
        <v>-1.0850582497960339E-2</v>
      </c>
    </row>
    <row r="662" spans="2:23">
      <c r="B662" s="153">
        <v>44704</v>
      </c>
      <c r="C662" s="137">
        <v>453.5</v>
      </c>
      <c r="D662" s="154">
        <f t="shared" si="80"/>
        <v>-3.296703296703285E-3</v>
      </c>
      <c r="E662" s="155">
        <f t="shared" si="81"/>
        <v>-3.3021493957591107E-3</v>
      </c>
      <c r="F662" s="145"/>
      <c r="G662" s="145"/>
      <c r="H662" s="153">
        <v>44704</v>
      </c>
      <c r="I662" s="137">
        <v>42.28</v>
      </c>
      <c r="J662" s="154">
        <f t="shared" si="82"/>
        <v>4.7326076668241512E-4</v>
      </c>
      <c r="K662" s="155">
        <f t="shared" si="83"/>
        <v>4.7314881412621707E-4</v>
      </c>
      <c r="L662" s="145"/>
      <c r="M662" s="167">
        <v>1.537E-2</v>
      </c>
      <c r="N662" s="161"/>
      <c r="O662" s="167">
        <v>3.032E-2</v>
      </c>
      <c r="P662" s="161"/>
      <c r="Q662" s="146"/>
      <c r="R662" s="167">
        <v>6358.74</v>
      </c>
      <c r="S662" s="154">
        <f t="shared" si="84"/>
        <v>1.1694064188479736E-2</v>
      </c>
      <c r="T662" s="155">
        <f t="shared" si="85"/>
        <v>1.1626217046813981E-2</v>
      </c>
      <c r="U662" s="167">
        <v>24136.560000000001</v>
      </c>
      <c r="V662" s="154">
        <f t="shared" si="86"/>
        <v>1.7248391782527239E-3</v>
      </c>
      <c r="W662" s="155">
        <f t="shared" si="87"/>
        <v>1.7233533514534689E-3</v>
      </c>
    </row>
    <row r="663" spans="2:23">
      <c r="B663" s="153">
        <v>44701</v>
      </c>
      <c r="C663" s="137">
        <v>455</v>
      </c>
      <c r="D663" s="154">
        <f t="shared" si="80"/>
        <v>-1.536098310291889E-3</v>
      </c>
      <c r="E663" s="155">
        <f t="shared" si="81"/>
        <v>-1.5372793188864781E-3</v>
      </c>
      <c r="F663" s="145"/>
      <c r="G663" s="145"/>
      <c r="H663" s="153">
        <v>44701</v>
      </c>
      <c r="I663" s="137">
        <v>42.26</v>
      </c>
      <c r="J663" s="154">
        <f t="shared" si="82"/>
        <v>-1.9489559164733272E-2</v>
      </c>
      <c r="K663" s="155">
        <f t="shared" si="83"/>
        <v>-1.9681984921791559E-2</v>
      </c>
      <c r="L663" s="145"/>
      <c r="M663" s="167">
        <v>1.4710000000000001E-2</v>
      </c>
      <c r="N663" s="161"/>
      <c r="O663" s="167">
        <v>2.98E-2</v>
      </c>
      <c r="P663" s="161"/>
      <c r="Q663" s="146"/>
      <c r="R663" s="167">
        <v>6285.24</v>
      </c>
      <c r="S663" s="154">
        <f t="shared" si="84"/>
        <v>1.9975417323612188E-3</v>
      </c>
      <c r="T663" s="155">
        <f t="shared" si="85"/>
        <v>1.9955492987466139E-3</v>
      </c>
      <c r="U663" s="167">
        <v>24095</v>
      </c>
      <c r="V663" s="154">
        <f t="shared" si="86"/>
        <v>1.2445434353969276E-3</v>
      </c>
      <c r="W663" s="155">
        <f t="shared" si="87"/>
        <v>1.2437696331694134E-3</v>
      </c>
    </row>
    <row r="664" spans="2:23">
      <c r="B664" s="153">
        <v>44700</v>
      </c>
      <c r="C664" s="137">
        <v>455.7</v>
      </c>
      <c r="D664" s="154">
        <f t="shared" si="80"/>
        <v>-2.0000000000000018E-2</v>
      </c>
      <c r="E664" s="155">
        <f t="shared" si="81"/>
        <v>-2.0202707317519466E-2</v>
      </c>
      <c r="F664" s="145"/>
      <c r="G664" s="145"/>
      <c r="H664" s="153">
        <v>44700</v>
      </c>
      <c r="I664" s="137">
        <v>43.1</v>
      </c>
      <c r="J664" s="154">
        <f t="shared" si="82"/>
        <v>-1.3729977116704872E-2</v>
      </c>
      <c r="K664" s="155">
        <f t="shared" si="83"/>
        <v>-1.3825104991842431E-2</v>
      </c>
      <c r="L664" s="145"/>
      <c r="M664" s="167">
        <v>1.4650000000000002E-2</v>
      </c>
      <c r="N664" s="161"/>
      <c r="O664" s="167">
        <v>2.8919999999999998E-2</v>
      </c>
      <c r="P664" s="161"/>
      <c r="Q664" s="146"/>
      <c r="R664" s="167">
        <v>6272.71</v>
      </c>
      <c r="S664" s="154">
        <f t="shared" si="84"/>
        <v>-1.262879863496269E-2</v>
      </c>
      <c r="T664" s="155">
        <f t="shared" si="85"/>
        <v>-1.2709219710892056E-2</v>
      </c>
      <c r="U664" s="167">
        <v>24065.05</v>
      </c>
      <c r="V664" s="154">
        <f t="shared" si="86"/>
        <v>-8.6233310719752154E-4</v>
      </c>
      <c r="W664" s="155">
        <f t="shared" si="87"/>
        <v>-8.6270513027866184E-4</v>
      </c>
    </row>
    <row r="665" spans="2:23">
      <c r="B665" s="153">
        <v>44699</v>
      </c>
      <c r="C665" s="137">
        <v>465</v>
      </c>
      <c r="D665" s="154">
        <f t="shared" si="80"/>
        <v>-8.7401406949477733E-3</v>
      </c>
      <c r="E665" s="155">
        <f t="shared" si="81"/>
        <v>-8.7785597470560334E-3</v>
      </c>
      <c r="F665" s="145"/>
      <c r="G665" s="145"/>
      <c r="H665" s="153">
        <v>44699</v>
      </c>
      <c r="I665" s="137">
        <v>43.7</v>
      </c>
      <c r="J665" s="154">
        <f t="shared" si="82"/>
        <v>-3.4680804064501913E-2</v>
      </c>
      <c r="K665" s="155">
        <f t="shared" si="83"/>
        <v>-3.5296459346322792E-2</v>
      </c>
      <c r="L665" s="145"/>
      <c r="M665" s="167">
        <v>1.528E-2</v>
      </c>
      <c r="N665" s="161"/>
      <c r="O665" s="167">
        <v>2.9409999999999999E-2</v>
      </c>
      <c r="P665" s="161"/>
      <c r="Q665" s="146"/>
      <c r="R665" s="167">
        <v>6352.94</v>
      </c>
      <c r="S665" s="154">
        <f t="shared" si="84"/>
        <v>-1.2013641898606431E-2</v>
      </c>
      <c r="T665" s="155">
        <f t="shared" si="85"/>
        <v>-1.2086388919277503E-2</v>
      </c>
      <c r="U665" s="167">
        <v>24085.82</v>
      </c>
      <c r="V665" s="154">
        <f t="shared" si="86"/>
        <v>-8.8812899535628542E-3</v>
      </c>
      <c r="W665" s="155">
        <f t="shared" si="87"/>
        <v>-8.9209636864809698E-3</v>
      </c>
    </row>
    <row r="666" spans="2:23">
      <c r="B666" s="153">
        <v>44698</v>
      </c>
      <c r="C666" s="137">
        <v>469.1</v>
      </c>
      <c r="D666" s="154">
        <f t="shared" si="80"/>
        <v>2.4012224405151716E-2</v>
      </c>
      <c r="E666" s="155">
        <f t="shared" si="81"/>
        <v>2.3728464441715905E-2</v>
      </c>
      <c r="F666" s="145"/>
      <c r="G666" s="145"/>
      <c r="H666" s="153">
        <v>44698</v>
      </c>
      <c r="I666" s="137">
        <v>45.27</v>
      </c>
      <c r="J666" s="154">
        <f t="shared" si="82"/>
        <v>2.0054078413699772E-2</v>
      </c>
      <c r="K666" s="155">
        <f t="shared" si="83"/>
        <v>1.9855643943419269E-2</v>
      </c>
      <c r="L666" s="145"/>
      <c r="M666" s="167">
        <v>1.5440000000000001E-2</v>
      </c>
      <c r="N666" s="161"/>
      <c r="O666" s="167">
        <v>2.9700000000000001E-2</v>
      </c>
      <c r="P666" s="161"/>
      <c r="Q666" s="146"/>
      <c r="R666" s="167">
        <v>6430.19</v>
      </c>
      <c r="S666" s="154">
        <f t="shared" si="84"/>
        <v>1.2984087325154992E-2</v>
      </c>
      <c r="T666" s="155">
        <f t="shared" si="85"/>
        <v>1.2900516678364529E-2</v>
      </c>
      <c r="U666" s="167">
        <v>24301.65</v>
      </c>
      <c r="V666" s="154">
        <f t="shared" si="86"/>
        <v>1.1176276003253882E-2</v>
      </c>
      <c r="W666" s="155">
        <f t="shared" si="87"/>
        <v>1.1114282904277567E-2</v>
      </c>
    </row>
    <row r="667" spans="2:23">
      <c r="B667" s="153">
        <v>44697</v>
      </c>
      <c r="C667" s="137">
        <v>458.1</v>
      </c>
      <c r="D667" s="154">
        <f t="shared" si="80"/>
        <v>1.0926573426572883E-3</v>
      </c>
      <c r="E667" s="155">
        <f t="shared" si="81"/>
        <v>1.092060827108244E-3</v>
      </c>
      <c r="F667" s="145"/>
      <c r="G667" s="145"/>
      <c r="H667" s="153">
        <v>44697</v>
      </c>
      <c r="I667" s="137">
        <v>44.38</v>
      </c>
      <c r="J667" s="154">
        <f t="shared" si="82"/>
        <v>-2.1604938271604923E-2</v>
      </c>
      <c r="K667" s="155">
        <f t="shared" si="83"/>
        <v>-2.1841741915048753E-2</v>
      </c>
      <c r="L667" s="145"/>
      <c r="M667" s="167">
        <v>1.4499999999999999E-2</v>
      </c>
      <c r="N667" s="161"/>
      <c r="O667" s="167">
        <v>2.8410000000000001E-2</v>
      </c>
      <c r="P667" s="161"/>
      <c r="Q667" s="146"/>
      <c r="R667" s="167">
        <v>6347.77</v>
      </c>
      <c r="S667" s="154">
        <f t="shared" si="84"/>
        <v>-2.3433521723550399E-3</v>
      </c>
      <c r="T667" s="155">
        <f t="shared" si="85"/>
        <v>-2.3461021189590953E-3</v>
      </c>
      <c r="U667" s="167">
        <v>24033.05</v>
      </c>
      <c r="V667" s="154">
        <f t="shared" si="86"/>
        <v>-6.3372489270552279E-4</v>
      </c>
      <c r="W667" s="155">
        <f t="shared" si="87"/>
        <v>-6.3392578120185096E-4</v>
      </c>
    </row>
    <row r="668" spans="2:23">
      <c r="B668" s="153">
        <v>44694</v>
      </c>
      <c r="C668" s="137">
        <v>457.6</v>
      </c>
      <c r="D668" s="154">
        <f t="shared" si="80"/>
        <v>1.6662963785825324E-2</v>
      </c>
      <c r="E668" s="155">
        <f t="shared" si="81"/>
        <v>1.6525659766701086E-2</v>
      </c>
      <c r="F668" s="145"/>
      <c r="G668" s="145"/>
      <c r="H668" s="153">
        <v>44694</v>
      </c>
      <c r="I668" s="137">
        <v>45.36</v>
      </c>
      <c r="J668" s="154">
        <f t="shared" si="82"/>
        <v>3.3963984499658206E-2</v>
      </c>
      <c r="K668" s="155">
        <f t="shared" si="83"/>
        <v>3.3399944241374144E-2</v>
      </c>
      <c r="L668" s="145"/>
      <c r="M668" s="167">
        <v>1.456E-2</v>
      </c>
      <c r="N668" s="161"/>
      <c r="O668" s="167">
        <v>2.8500000000000001E-2</v>
      </c>
      <c r="P668" s="161"/>
      <c r="Q668" s="146"/>
      <c r="R668" s="167">
        <v>6362.68</v>
      </c>
      <c r="S668" s="154">
        <f t="shared" si="84"/>
        <v>2.5203584767637954E-2</v>
      </c>
      <c r="T668" s="155">
        <f t="shared" si="85"/>
        <v>2.4891212153673088E-2</v>
      </c>
      <c r="U668" s="167">
        <v>24048.29</v>
      </c>
      <c r="V668" s="154">
        <f t="shared" si="86"/>
        <v>2.0455541679768041E-2</v>
      </c>
      <c r="W668" s="155">
        <f t="shared" si="87"/>
        <v>2.0249137085813756E-2</v>
      </c>
    </row>
    <row r="669" spans="2:23">
      <c r="B669" s="153">
        <v>44693</v>
      </c>
      <c r="C669" s="137">
        <v>450.1</v>
      </c>
      <c r="D669" s="154">
        <f t="shared" si="80"/>
        <v>-1.0334212840809154E-2</v>
      </c>
      <c r="E669" s="155">
        <f t="shared" si="81"/>
        <v>-1.0387981577493972E-2</v>
      </c>
      <c r="F669" s="145"/>
      <c r="G669" s="145"/>
      <c r="H669" s="153">
        <v>44693</v>
      </c>
      <c r="I669" s="137">
        <v>43.87</v>
      </c>
      <c r="J669" s="154">
        <f t="shared" si="82"/>
        <v>-1.9445686186857492E-2</v>
      </c>
      <c r="K669" s="155">
        <f t="shared" si="83"/>
        <v>-1.9637240883861037E-2</v>
      </c>
      <c r="L669" s="145"/>
      <c r="M669" s="167">
        <v>1.375E-2</v>
      </c>
      <c r="N669" s="161"/>
      <c r="O669" s="167">
        <v>2.7179999999999999E-2</v>
      </c>
      <c r="P669" s="161"/>
      <c r="Q669" s="146"/>
      <c r="R669" s="167">
        <v>6206.26</v>
      </c>
      <c r="S669" s="154">
        <f t="shared" si="84"/>
        <v>-1.0123242946665889E-2</v>
      </c>
      <c r="T669" s="155">
        <f t="shared" si="85"/>
        <v>-1.0174831427668889E-2</v>
      </c>
      <c r="U669" s="167">
        <v>23566.23</v>
      </c>
      <c r="V669" s="154">
        <f t="shared" si="86"/>
        <v>-6.6586017652860985E-3</v>
      </c>
      <c r="W669" s="155">
        <f t="shared" si="87"/>
        <v>-6.6808691555202693E-3</v>
      </c>
    </row>
    <row r="670" spans="2:23">
      <c r="B670" s="153">
        <v>44692</v>
      </c>
      <c r="C670" s="137">
        <v>454.8</v>
      </c>
      <c r="D670" s="154">
        <f t="shared" si="80"/>
        <v>2.5479143179256036E-2</v>
      </c>
      <c r="E670" s="155">
        <f t="shared" si="81"/>
        <v>2.5159960126746907E-2</v>
      </c>
      <c r="F670" s="145"/>
      <c r="G670" s="145"/>
      <c r="H670" s="153">
        <v>44692</v>
      </c>
      <c r="I670" s="137">
        <v>44.74</v>
      </c>
      <c r="J670" s="154">
        <f t="shared" si="82"/>
        <v>4.3863742417172169E-2</v>
      </c>
      <c r="K670" s="155">
        <f t="shared" si="83"/>
        <v>4.2928966016552571E-2</v>
      </c>
      <c r="L670" s="145"/>
      <c r="M670" s="167">
        <v>1.4959999999999999E-2</v>
      </c>
      <c r="N670" s="161"/>
      <c r="O670" s="167">
        <v>3.0169999999999999E-2</v>
      </c>
      <c r="P670" s="161"/>
      <c r="Q670" s="146"/>
      <c r="R670" s="167">
        <v>6269.73</v>
      </c>
      <c r="S670" s="154">
        <f t="shared" si="84"/>
        <v>2.4983202303123564E-2</v>
      </c>
      <c r="T670" s="155">
        <f t="shared" si="85"/>
        <v>2.4676224459134193E-2</v>
      </c>
      <c r="U670" s="167">
        <v>23724.2</v>
      </c>
      <c r="V670" s="154">
        <f t="shared" si="86"/>
        <v>2.8366980526038921E-2</v>
      </c>
      <c r="W670" s="155">
        <f t="shared" si="87"/>
        <v>2.7972088276516122E-2</v>
      </c>
    </row>
    <row r="671" spans="2:23">
      <c r="B671" s="153">
        <v>44691</v>
      </c>
      <c r="C671" s="137">
        <v>443.5</v>
      </c>
      <c r="D671" s="154">
        <f t="shared" si="80"/>
        <v>-2.9226618705036067E-3</v>
      </c>
      <c r="E671" s="155">
        <f t="shared" si="81"/>
        <v>-2.9269411867384491E-3</v>
      </c>
      <c r="F671" s="145"/>
      <c r="G671" s="145"/>
      <c r="H671" s="153">
        <v>44691</v>
      </c>
      <c r="I671" s="137">
        <v>42.86</v>
      </c>
      <c r="J671" s="154">
        <f t="shared" si="82"/>
        <v>2.4623475974181241E-2</v>
      </c>
      <c r="K671" s="155">
        <f t="shared" si="83"/>
        <v>2.4325204591323934E-2</v>
      </c>
      <c r="L671" s="145"/>
      <c r="M671" s="167">
        <v>1.5489999999999999E-2</v>
      </c>
      <c r="N671" s="161"/>
      <c r="O671" s="167">
        <v>3.0169999999999999E-2</v>
      </c>
      <c r="P671" s="161"/>
      <c r="Q671" s="146"/>
      <c r="R671" s="167">
        <v>6116.91</v>
      </c>
      <c r="S671" s="154">
        <f t="shared" si="84"/>
        <v>5.0755666264652444E-3</v>
      </c>
      <c r="T671" s="155">
        <f t="shared" si="85"/>
        <v>5.0627293574618511E-3</v>
      </c>
      <c r="U671" s="167">
        <v>23069.78</v>
      </c>
      <c r="V671" s="154">
        <f t="shared" si="86"/>
        <v>1.0389548959906181E-2</v>
      </c>
      <c r="W671" s="155">
        <f t="shared" si="87"/>
        <v>1.0335948532623922E-2</v>
      </c>
    </row>
    <row r="672" spans="2:23">
      <c r="B672" s="153">
        <v>44690</v>
      </c>
      <c r="C672" s="137">
        <v>444.8</v>
      </c>
      <c r="D672" s="154">
        <f t="shared" si="80"/>
        <v>-3.7021000216497013E-2</v>
      </c>
      <c r="E672" s="155">
        <f t="shared" si="81"/>
        <v>-3.7723674500187016E-2</v>
      </c>
      <c r="F672" s="145"/>
      <c r="G672" s="145"/>
      <c r="H672" s="153">
        <v>44690</v>
      </c>
      <c r="I672" s="137">
        <v>41.83</v>
      </c>
      <c r="J672" s="154">
        <f t="shared" si="82"/>
        <v>-2.083333333333337E-2</v>
      </c>
      <c r="K672" s="155">
        <f t="shared" si="83"/>
        <v>-2.1053409197832381E-2</v>
      </c>
      <c r="L672" s="145"/>
      <c r="M672" s="167">
        <v>1.626E-2</v>
      </c>
      <c r="N672" s="161"/>
      <c r="O672" s="167">
        <v>3.1379999999999998E-2</v>
      </c>
      <c r="P672" s="161"/>
      <c r="Q672" s="146"/>
      <c r="R672" s="167">
        <v>6086.02</v>
      </c>
      <c r="S672" s="154">
        <f t="shared" si="84"/>
        <v>-2.7537565752049908E-2</v>
      </c>
      <c r="T672" s="155">
        <f t="shared" si="85"/>
        <v>-2.7923832258290402E-2</v>
      </c>
      <c r="U672" s="167">
        <v>22832.560000000001</v>
      </c>
      <c r="V672" s="154">
        <f t="shared" si="86"/>
        <v>-2.7396816796247392E-2</v>
      </c>
      <c r="W672" s="155">
        <f t="shared" si="87"/>
        <v>-2.7779108137124163E-2</v>
      </c>
    </row>
    <row r="673" spans="2:23">
      <c r="B673" s="153">
        <v>44687</v>
      </c>
      <c r="C673" s="137">
        <v>461.9</v>
      </c>
      <c r="D673" s="154">
        <f t="shared" si="80"/>
        <v>-1.8278427205100978E-2</v>
      </c>
      <c r="E673" s="155">
        <f t="shared" si="81"/>
        <v>-1.8447541588874645E-2</v>
      </c>
      <c r="F673" s="145"/>
      <c r="G673" s="145"/>
      <c r="H673" s="153">
        <v>44687</v>
      </c>
      <c r="I673" s="137">
        <v>42.72</v>
      </c>
      <c r="J673" s="154">
        <f t="shared" si="82"/>
        <v>-4.2152466367713082E-2</v>
      </c>
      <c r="K673" s="155">
        <f t="shared" si="83"/>
        <v>-4.3066664374079064E-2</v>
      </c>
      <c r="L673" s="145"/>
      <c r="M673" s="167">
        <v>1.6659999999999998E-2</v>
      </c>
      <c r="N673" s="161"/>
      <c r="O673" s="167">
        <v>3.15E-2</v>
      </c>
      <c r="P673" s="161"/>
      <c r="Q673" s="146"/>
      <c r="R673" s="167">
        <v>6258.36</v>
      </c>
      <c r="S673" s="154">
        <f t="shared" si="84"/>
        <v>-1.7279065385340076E-2</v>
      </c>
      <c r="T673" s="155">
        <f t="shared" si="85"/>
        <v>-1.7430090681348858E-2</v>
      </c>
      <c r="U673" s="167">
        <v>23475.72</v>
      </c>
      <c r="V673" s="154">
        <f t="shared" si="86"/>
        <v>-1.1952586963392964E-2</v>
      </c>
      <c r="W673" s="155">
        <f t="shared" si="87"/>
        <v>-1.2024593482251411E-2</v>
      </c>
    </row>
    <row r="674" spans="2:23">
      <c r="B674" s="153">
        <v>44686</v>
      </c>
      <c r="C674" s="137">
        <v>470.5</v>
      </c>
      <c r="D674" s="154">
        <f t="shared" si="80"/>
        <v>-2.42637909581086E-2</v>
      </c>
      <c r="E674" s="155">
        <f t="shared" si="81"/>
        <v>-2.456300672163628E-2</v>
      </c>
      <c r="F674" s="145"/>
      <c r="G674" s="145"/>
      <c r="H674" s="153">
        <v>44686</v>
      </c>
      <c r="I674" s="137">
        <v>44.6</v>
      </c>
      <c r="J674" s="154">
        <f t="shared" si="82"/>
        <v>-5.628438425729998E-2</v>
      </c>
      <c r="K674" s="155">
        <f t="shared" si="83"/>
        <v>-5.7930412732743332E-2</v>
      </c>
      <c r="L674" s="145"/>
      <c r="M674" s="167">
        <v>1.5700000000000002E-2</v>
      </c>
      <c r="N674" s="161"/>
      <c r="O674" s="167">
        <v>3.0219999999999997E-2</v>
      </c>
      <c r="P674" s="161"/>
      <c r="Q674" s="146"/>
      <c r="R674" s="167">
        <v>6368.4</v>
      </c>
      <c r="S674" s="154">
        <f t="shared" si="84"/>
        <v>-4.2653791309135158E-3</v>
      </c>
      <c r="T674" s="155">
        <f t="shared" si="85"/>
        <v>-4.2745018108462296E-3</v>
      </c>
      <c r="U674" s="167">
        <v>23759.71</v>
      </c>
      <c r="V674" s="154">
        <f t="shared" si="86"/>
        <v>-5.9555536217381633E-3</v>
      </c>
      <c r="W674" s="155">
        <f t="shared" si="87"/>
        <v>-5.9733586589745128E-3</v>
      </c>
    </row>
    <row r="675" spans="2:23">
      <c r="B675" s="153">
        <v>44685</v>
      </c>
      <c r="C675" s="137">
        <v>482.2</v>
      </c>
      <c r="D675" s="154">
        <f t="shared" si="80"/>
        <v>-1.7722550417600291E-2</v>
      </c>
      <c r="E675" s="155">
        <f t="shared" si="81"/>
        <v>-1.7881475316936096E-2</v>
      </c>
      <c r="F675" s="145"/>
      <c r="G675" s="145"/>
      <c r="H675" s="153">
        <v>44685</v>
      </c>
      <c r="I675" s="137">
        <v>47.26</v>
      </c>
      <c r="J675" s="154">
        <f t="shared" si="82"/>
        <v>-1.4595496246872508E-2</v>
      </c>
      <c r="K675" s="155">
        <f t="shared" si="83"/>
        <v>-1.4703058400551833E-2</v>
      </c>
      <c r="L675" s="145"/>
      <c r="M675" s="167">
        <v>1.5089999999999999E-2</v>
      </c>
      <c r="N675" s="161"/>
      <c r="O675" s="167">
        <v>2.963E-2</v>
      </c>
      <c r="P675" s="161"/>
      <c r="Q675" s="146"/>
      <c r="R675" s="167">
        <v>6395.68</v>
      </c>
      <c r="S675" s="154">
        <f t="shared" si="84"/>
        <v>-1.2430167166446848E-2</v>
      </c>
      <c r="T675" s="155">
        <f t="shared" si="85"/>
        <v>-1.2508067913703135E-2</v>
      </c>
      <c r="U675" s="167">
        <v>23902.06</v>
      </c>
      <c r="V675" s="154">
        <f t="shared" si="86"/>
        <v>-1.4032938361744463E-2</v>
      </c>
      <c r="W675" s="155">
        <f t="shared" si="87"/>
        <v>-1.4132330983890008E-2</v>
      </c>
    </row>
    <row r="676" spans="2:23">
      <c r="B676" s="153">
        <v>44684</v>
      </c>
      <c r="C676" s="137">
        <v>490.9</v>
      </c>
      <c r="D676" s="154">
        <f t="shared" si="80"/>
        <v>-2.5024826216484608E-2</v>
      </c>
      <c r="E676" s="155">
        <f t="shared" si="81"/>
        <v>-2.5343271094610178E-2</v>
      </c>
      <c r="F676" s="145"/>
      <c r="G676" s="145"/>
      <c r="H676" s="153">
        <v>44684</v>
      </c>
      <c r="I676" s="137">
        <v>47.96</v>
      </c>
      <c r="J676" s="154">
        <f t="shared" si="82"/>
        <v>-2.1024698918146623E-2</v>
      </c>
      <c r="K676" s="155">
        <f t="shared" si="83"/>
        <v>-2.1248865491170003E-2</v>
      </c>
      <c r="L676" s="145"/>
      <c r="M676" s="167">
        <v>1.478E-2</v>
      </c>
      <c r="N676" s="161"/>
      <c r="O676" s="167">
        <v>2.8500000000000001E-2</v>
      </c>
      <c r="P676" s="161"/>
      <c r="Q676" s="146"/>
      <c r="R676" s="167">
        <v>6476.18</v>
      </c>
      <c r="S676" s="154">
        <f t="shared" si="84"/>
        <v>7.8700699233225091E-3</v>
      </c>
      <c r="T676" s="155">
        <f t="shared" si="85"/>
        <v>7.8392624554088196E-3</v>
      </c>
      <c r="U676" s="167">
        <v>24242.25</v>
      </c>
      <c r="V676" s="154">
        <f t="shared" si="86"/>
        <v>1.6138503925225312E-2</v>
      </c>
      <c r="W676" s="155">
        <f t="shared" si="87"/>
        <v>1.6009662626235478E-2</v>
      </c>
    </row>
    <row r="677" spans="2:23">
      <c r="B677" s="153">
        <v>44683</v>
      </c>
      <c r="C677" s="137">
        <v>503.5</v>
      </c>
      <c r="D677" s="154">
        <f t="shared" si="80"/>
        <v>-1.851851851851849E-2</v>
      </c>
      <c r="E677" s="155">
        <f t="shared" si="81"/>
        <v>-1.8692133012152522E-2</v>
      </c>
      <c r="F677" s="145"/>
      <c r="G677" s="145"/>
      <c r="H677" s="153">
        <v>44683</v>
      </c>
      <c r="I677" s="137">
        <v>48.99</v>
      </c>
      <c r="J677" s="154">
        <f t="shared" si="82"/>
        <v>-2.5656324582338907E-2</v>
      </c>
      <c r="K677" s="155">
        <f t="shared" si="83"/>
        <v>-2.5991188071563243E-2</v>
      </c>
      <c r="L677" s="145"/>
      <c r="M677" s="167">
        <v>1.4999999999999999E-2</v>
      </c>
      <c r="N677" s="161"/>
      <c r="O677" s="167">
        <v>2.8479999999999998E-2</v>
      </c>
      <c r="P677" s="161"/>
      <c r="Q677" s="146"/>
      <c r="R677" s="167">
        <v>6425.61</v>
      </c>
      <c r="S677" s="154">
        <f t="shared" si="84"/>
        <v>-1.6553995625802731E-2</v>
      </c>
      <c r="T677" s="155">
        <f t="shared" si="85"/>
        <v>-1.6692544160727841E-2</v>
      </c>
      <c r="U677" s="167">
        <v>23857.23</v>
      </c>
      <c r="V677" s="154">
        <f t="shared" si="86"/>
        <v>-1.6284322715997224E-2</v>
      </c>
      <c r="W677" s="155">
        <f t="shared" si="87"/>
        <v>-1.641836953236938E-2</v>
      </c>
    </row>
    <row r="678" spans="2:23">
      <c r="B678" s="153">
        <v>44680</v>
      </c>
      <c r="C678" s="137">
        <v>513</v>
      </c>
      <c r="D678" s="154">
        <f t="shared" si="80"/>
        <v>1.6848364717542141E-2</v>
      </c>
      <c r="E678" s="155">
        <f t="shared" si="81"/>
        <v>1.6708005377105907E-2</v>
      </c>
      <c r="F678" s="145"/>
      <c r="G678" s="145"/>
      <c r="H678" s="153">
        <v>44680</v>
      </c>
      <c r="I678" s="137">
        <v>50.28</v>
      </c>
      <c r="J678" s="154">
        <f t="shared" si="82"/>
        <v>1.0856453558504287E-2</v>
      </c>
      <c r="K678" s="155">
        <f t="shared" si="83"/>
        <v>1.0797945346788129E-2</v>
      </c>
      <c r="L678" s="145"/>
      <c r="M678" s="167">
        <v>1.4630000000000001E-2</v>
      </c>
      <c r="N678" s="161"/>
      <c r="O678" s="167">
        <v>2.7799999999999998E-2</v>
      </c>
      <c r="P678" s="161"/>
      <c r="Q678" s="146"/>
      <c r="R678" s="167">
        <v>6533.77</v>
      </c>
      <c r="S678" s="154">
        <f t="shared" si="84"/>
        <v>3.9381451536075751E-3</v>
      </c>
      <c r="T678" s="155">
        <f t="shared" si="85"/>
        <v>3.9304109589197835E-3</v>
      </c>
      <c r="U678" s="167">
        <v>24252.16</v>
      </c>
      <c r="V678" s="154">
        <f t="shared" si="86"/>
        <v>8.1727467579220114E-3</v>
      </c>
      <c r="W678" s="155">
        <f t="shared" si="87"/>
        <v>8.1395307179369936E-3</v>
      </c>
    </row>
    <row r="679" spans="2:23">
      <c r="B679" s="153">
        <v>44679</v>
      </c>
      <c r="C679" s="137">
        <v>504.5</v>
      </c>
      <c r="D679" s="154">
        <f t="shared" si="80"/>
        <v>3.9658933174702149E-4</v>
      </c>
      <c r="E679" s="155">
        <f t="shared" si="81"/>
        <v>3.9651071098407742E-4</v>
      </c>
      <c r="F679" s="145"/>
      <c r="G679" s="145"/>
      <c r="H679" s="153">
        <v>44679</v>
      </c>
      <c r="I679" s="137">
        <v>49.74</v>
      </c>
      <c r="J679" s="154">
        <f t="shared" si="82"/>
        <v>1.8427518427518441E-2</v>
      </c>
      <c r="K679" s="155">
        <f t="shared" si="83"/>
        <v>1.8259789132754691E-2</v>
      </c>
      <c r="L679" s="145"/>
      <c r="M679" s="167">
        <v>1.4019999999999999E-2</v>
      </c>
      <c r="N679" s="161"/>
      <c r="O679" s="167">
        <v>2.7269999999999999E-2</v>
      </c>
      <c r="P679" s="161"/>
      <c r="Q679" s="146"/>
      <c r="R679" s="167">
        <v>6508.14</v>
      </c>
      <c r="S679" s="154">
        <f t="shared" si="84"/>
        <v>9.7560067398367867E-3</v>
      </c>
      <c r="T679" s="155">
        <f t="shared" si="85"/>
        <v>9.7087241833169538E-3</v>
      </c>
      <c r="U679" s="167">
        <v>24055.56</v>
      </c>
      <c r="V679" s="154">
        <f t="shared" si="86"/>
        <v>9.460720072211215E-3</v>
      </c>
      <c r="W679" s="155">
        <f t="shared" si="87"/>
        <v>9.4162477336029744E-3</v>
      </c>
    </row>
    <row r="680" spans="2:23">
      <c r="B680" s="153">
        <v>44678</v>
      </c>
      <c r="C680" s="137">
        <v>504.3</v>
      </c>
      <c r="D680" s="154">
        <f t="shared" si="80"/>
        <v>-7.8693684831792066E-3</v>
      </c>
      <c r="E680" s="155">
        <f t="shared" si="81"/>
        <v>-7.9004953701771897E-3</v>
      </c>
      <c r="F680" s="145"/>
      <c r="G680" s="145"/>
      <c r="H680" s="153">
        <v>44678</v>
      </c>
      <c r="I680" s="137">
        <v>48.84</v>
      </c>
      <c r="J680" s="154">
        <f t="shared" si="82"/>
        <v>3.6502546689304083E-2</v>
      </c>
      <c r="K680" s="155">
        <f t="shared" si="83"/>
        <v>3.5852109899172833E-2</v>
      </c>
      <c r="L680" s="145"/>
      <c r="M680" s="167">
        <v>1.303E-2</v>
      </c>
      <c r="N680" s="161"/>
      <c r="O680" s="167">
        <v>2.5739999999999999E-2</v>
      </c>
      <c r="P680" s="161"/>
      <c r="Q680" s="146"/>
      <c r="R680" s="167">
        <v>6445.26</v>
      </c>
      <c r="S680" s="154">
        <f t="shared" si="84"/>
        <v>4.7844204677789381E-3</v>
      </c>
      <c r="T680" s="155">
        <f t="shared" si="85"/>
        <v>4.7730115038876709E-3</v>
      </c>
      <c r="U680" s="167">
        <v>23830.11</v>
      </c>
      <c r="V680" s="154">
        <f t="shared" si="86"/>
        <v>6.2643148144394534E-3</v>
      </c>
      <c r="W680" s="155">
        <f t="shared" si="87"/>
        <v>6.2447755519974071E-3</v>
      </c>
    </row>
    <row r="681" spans="2:23">
      <c r="B681" s="153">
        <v>44677</v>
      </c>
      <c r="C681" s="137">
        <v>508.3</v>
      </c>
      <c r="D681" s="154">
        <f t="shared" si="80"/>
        <v>1.7737485218762838E-3</v>
      </c>
      <c r="E681" s="155">
        <f t="shared" si="81"/>
        <v>1.7721772876753755E-3</v>
      </c>
      <c r="F681" s="145"/>
      <c r="G681" s="145"/>
      <c r="H681" s="153">
        <v>44677</v>
      </c>
      <c r="I681" s="137">
        <v>47.12</v>
      </c>
      <c r="J681" s="154">
        <f t="shared" si="82"/>
        <v>-1.1744966442953086E-2</v>
      </c>
      <c r="K681" s="155">
        <f t="shared" si="83"/>
        <v>-1.1814483413763122E-2</v>
      </c>
      <c r="L681" s="145"/>
      <c r="M681" s="167">
        <v>1.312E-2</v>
      </c>
      <c r="N681" s="161"/>
      <c r="O681" s="167">
        <v>2.5390000000000003E-2</v>
      </c>
      <c r="P681" s="161"/>
      <c r="Q681" s="146"/>
      <c r="R681" s="167">
        <v>6414.57</v>
      </c>
      <c r="S681" s="154">
        <f t="shared" si="84"/>
        <v>-5.3974180463859378E-3</v>
      </c>
      <c r="T681" s="155">
        <f t="shared" si="85"/>
        <v>-5.4120367330062931E-3</v>
      </c>
      <c r="U681" s="167">
        <v>23681.759999999998</v>
      </c>
      <c r="V681" s="154">
        <f t="shared" si="86"/>
        <v>-9.485727909053443E-3</v>
      </c>
      <c r="W681" s="155">
        <f t="shared" si="87"/>
        <v>-9.5310039711190789E-3</v>
      </c>
    </row>
    <row r="682" spans="2:23">
      <c r="B682" s="153">
        <v>44676</v>
      </c>
      <c r="C682" s="137">
        <v>507.4</v>
      </c>
      <c r="D682" s="154">
        <f t="shared" si="80"/>
        <v>-3.7556904400607105E-2</v>
      </c>
      <c r="E682" s="155">
        <f t="shared" si="81"/>
        <v>-3.8280336023116091E-2</v>
      </c>
      <c r="F682" s="145"/>
      <c r="G682" s="145"/>
      <c r="H682" s="153">
        <v>44676</v>
      </c>
      <c r="I682" s="137">
        <v>47.68</v>
      </c>
      <c r="J682" s="154">
        <f t="shared" si="82"/>
        <v>-4.6781287485006096E-2</v>
      </c>
      <c r="K682" s="155">
        <f t="shared" si="83"/>
        <v>-4.7910902692378778E-2</v>
      </c>
      <c r="L682" s="145"/>
      <c r="M682" s="167">
        <v>1.3089999999999999E-2</v>
      </c>
      <c r="N682" s="161"/>
      <c r="O682" s="167">
        <v>2.5840000000000002E-2</v>
      </c>
      <c r="P682" s="161"/>
      <c r="Q682" s="146"/>
      <c r="R682" s="167">
        <v>6449.38</v>
      </c>
      <c r="S682" s="154">
        <f t="shared" si="84"/>
        <v>-2.0062539695080983E-2</v>
      </c>
      <c r="T682" s="155">
        <f t="shared" si="85"/>
        <v>-2.0266525369236749E-2</v>
      </c>
      <c r="U682" s="167">
        <v>23908.55</v>
      </c>
      <c r="V682" s="154">
        <f t="shared" si="86"/>
        <v>-1.5283593695620601E-2</v>
      </c>
      <c r="W682" s="155">
        <f t="shared" si="87"/>
        <v>-1.5401591646115624E-2</v>
      </c>
    </row>
    <row r="683" spans="2:23">
      <c r="B683" s="153">
        <v>44673</v>
      </c>
      <c r="C683" s="137">
        <v>527.20000000000005</v>
      </c>
      <c r="D683" s="154">
        <f t="shared" si="80"/>
        <v>-4.8547193647356046E-2</v>
      </c>
      <c r="E683" s="155">
        <f t="shared" si="81"/>
        <v>-4.9765192685006475E-2</v>
      </c>
      <c r="F683" s="145"/>
      <c r="G683" s="145"/>
      <c r="H683" s="153">
        <v>44673</v>
      </c>
      <c r="I683" s="137">
        <v>50.02</v>
      </c>
      <c r="J683" s="154">
        <f t="shared" si="82"/>
        <v>-2.2283033620015491E-2</v>
      </c>
      <c r="K683" s="155">
        <f t="shared" si="83"/>
        <v>-2.2535051261168799E-2</v>
      </c>
      <c r="L683" s="145"/>
      <c r="M683" s="167">
        <v>1.427E-2</v>
      </c>
      <c r="N683" s="161"/>
      <c r="O683" s="167">
        <v>2.665E-2</v>
      </c>
      <c r="P683" s="161"/>
      <c r="Q683" s="146"/>
      <c r="R683" s="167">
        <v>6581.42</v>
      </c>
      <c r="S683" s="154">
        <f t="shared" si="84"/>
        <v>-1.9907372935622725E-2</v>
      </c>
      <c r="T683" s="155">
        <f t="shared" si="85"/>
        <v>-2.0108194371378781E-2</v>
      </c>
      <c r="U683" s="167">
        <v>24279.63</v>
      </c>
      <c r="V683" s="154">
        <f t="shared" si="86"/>
        <v>-2.1204468987269687E-2</v>
      </c>
      <c r="W683" s="155">
        <f t="shared" si="87"/>
        <v>-2.1432513205888466E-2</v>
      </c>
    </row>
    <row r="684" spans="2:23">
      <c r="B684" s="153">
        <v>44672</v>
      </c>
      <c r="C684" s="137">
        <v>554.1</v>
      </c>
      <c r="D684" s="154">
        <f t="shared" si="80"/>
        <v>1.9878520154610779E-2</v>
      </c>
      <c r="E684" s="155">
        <f t="shared" si="81"/>
        <v>1.9683522315826645E-2</v>
      </c>
      <c r="F684" s="145"/>
      <c r="G684" s="145"/>
      <c r="H684" s="153">
        <v>44672</v>
      </c>
      <c r="I684" s="137">
        <v>51.16</v>
      </c>
      <c r="J684" s="154">
        <f t="shared" si="82"/>
        <v>8.6750788643532584E-3</v>
      </c>
      <c r="K684" s="155">
        <f t="shared" si="83"/>
        <v>8.6376665816714042E-3</v>
      </c>
      <c r="L684" s="145"/>
      <c r="M684" s="167">
        <v>1.4070000000000001E-2</v>
      </c>
      <c r="N684" s="161"/>
      <c r="O684" s="167">
        <v>2.5779999999999997E-2</v>
      </c>
      <c r="P684" s="161"/>
      <c r="Q684" s="146"/>
      <c r="R684" s="167">
        <v>6715.1</v>
      </c>
      <c r="S684" s="154">
        <f t="shared" si="84"/>
        <v>1.361376984743945E-2</v>
      </c>
      <c r="T684" s="155">
        <f t="shared" si="85"/>
        <v>1.3521935022728301E-2</v>
      </c>
      <c r="U684" s="167">
        <v>24805.62</v>
      </c>
      <c r="V684" s="154">
        <f t="shared" si="86"/>
        <v>-2.9186159947874879E-3</v>
      </c>
      <c r="W684" s="155">
        <f t="shared" si="87"/>
        <v>-2.9228834598672465E-3</v>
      </c>
    </row>
    <row r="685" spans="2:23">
      <c r="B685" s="153">
        <v>44671</v>
      </c>
      <c r="C685" s="137">
        <v>543.29999999999995</v>
      </c>
      <c r="D685" s="154">
        <f t="shared" si="80"/>
        <v>2.2201317027281231E-2</v>
      </c>
      <c r="E685" s="155">
        <f t="shared" si="81"/>
        <v>2.1958455775474724E-2</v>
      </c>
      <c r="F685" s="145"/>
      <c r="G685" s="145"/>
      <c r="H685" s="153">
        <v>44671</v>
      </c>
      <c r="I685" s="137">
        <v>50.72</v>
      </c>
      <c r="J685" s="154">
        <f t="shared" si="82"/>
        <v>2.1550855991943507E-2</v>
      </c>
      <c r="K685" s="155">
        <f t="shared" si="83"/>
        <v>2.1321919637788789E-2</v>
      </c>
      <c r="L685" s="145"/>
      <c r="M685" s="167">
        <v>1.3380000000000001E-2</v>
      </c>
      <c r="N685" s="161"/>
      <c r="O685" s="167">
        <v>2.5179999999999998E-2</v>
      </c>
      <c r="P685" s="161"/>
      <c r="Q685" s="146"/>
      <c r="R685" s="167">
        <v>6624.91</v>
      </c>
      <c r="S685" s="154">
        <f t="shared" si="84"/>
        <v>1.3790802764893639E-2</v>
      </c>
      <c r="T685" s="155">
        <f t="shared" si="85"/>
        <v>1.3696574974019351E-2</v>
      </c>
      <c r="U685" s="167">
        <v>24878.23</v>
      </c>
      <c r="V685" s="154">
        <f t="shared" si="86"/>
        <v>1.030765813272283E-2</v>
      </c>
      <c r="W685" s="155">
        <f t="shared" si="87"/>
        <v>1.0254896480945179E-2</v>
      </c>
    </row>
    <row r="686" spans="2:23">
      <c r="B686" s="153">
        <v>44670</v>
      </c>
      <c r="C686" s="137">
        <v>531.5</v>
      </c>
      <c r="D686" s="154">
        <f t="shared" si="80"/>
        <v>-7.0988230898560989E-3</v>
      </c>
      <c r="E686" s="155">
        <f t="shared" si="81"/>
        <v>-7.124139617332925E-3</v>
      </c>
      <c r="F686" s="145"/>
      <c r="G686" s="145"/>
      <c r="H686" s="153">
        <v>44670</v>
      </c>
      <c r="I686" s="137">
        <v>49.65</v>
      </c>
      <c r="J686" s="154">
        <f t="shared" si="82"/>
        <v>-1.7998417721519111E-2</v>
      </c>
      <c r="K686" s="155">
        <f t="shared" si="83"/>
        <v>-1.8162359347420508E-2</v>
      </c>
      <c r="L686" s="145"/>
      <c r="M686" s="167">
        <v>1.3919999999999998E-2</v>
      </c>
      <c r="N686" s="161"/>
      <c r="O686" s="167">
        <v>2.5579999999999999E-2</v>
      </c>
      <c r="P686" s="161"/>
      <c r="Q686" s="146"/>
      <c r="R686" s="167">
        <v>6534.79</v>
      </c>
      <c r="S686" s="154">
        <f t="shared" si="84"/>
        <v>-8.2800276203267575E-3</v>
      </c>
      <c r="T686" s="155">
        <f t="shared" si="85"/>
        <v>-8.3144974550181314E-3</v>
      </c>
      <c r="U686" s="167">
        <v>24624.41</v>
      </c>
      <c r="V686" s="154">
        <f t="shared" si="86"/>
        <v>-9.5702940389785773E-3</v>
      </c>
      <c r="W686" s="155">
        <f t="shared" si="87"/>
        <v>-9.6163835991282132E-3</v>
      </c>
    </row>
    <row r="687" spans="2:23">
      <c r="B687" s="153">
        <v>44665</v>
      </c>
      <c r="C687" s="137">
        <v>535.29999999999995</v>
      </c>
      <c r="D687" s="154">
        <f t="shared" si="80"/>
        <v>2.0007621951219523E-2</v>
      </c>
      <c r="E687" s="155">
        <f t="shared" si="81"/>
        <v>1.9810099769456326E-2</v>
      </c>
      <c r="F687" s="145"/>
      <c r="G687" s="145"/>
      <c r="H687" s="153">
        <v>44665</v>
      </c>
      <c r="I687" s="137">
        <v>50.56</v>
      </c>
      <c r="J687" s="154">
        <f t="shared" si="82"/>
        <v>1.2414897877452979E-2</v>
      </c>
      <c r="K687" s="155">
        <f t="shared" si="83"/>
        <v>1.2338464986974858E-2</v>
      </c>
      <c r="L687" s="145"/>
      <c r="M687" s="167">
        <v>1.3420000000000001E-2</v>
      </c>
      <c r="N687" s="161"/>
      <c r="O687" s="167">
        <v>2.4929999999999997E-2</v>
      </c>
      <c r="P687" s="161"/>
      <c r="Q687" s="146"/>
      <c r="R687" s="167">
        <v>6589.35</v>
      </c>
      <c r="S687" s="154">
        <f t="shared" si="84"/>
        <v>7.2162931395536312E-3</v>
      </c>
      <c r="T687" s="155">
        <f t="shared" si="85"/>
        <v>7.1903802847067735E-3</v>
      </c>
      <c r="U687" s="167">
        <v>24862.35</v>
      </c>
      <c r="V687" s="154">
        <f t="shared" si="86"/>
        <v>5.670621013697863E-3</v>
      </c>
      <c r="W687" s="155">
        <f t="shared" si="87"/>
        <v>5.6546035664114735E-3</v>
      </c>
    </row>
    <row r="688" spans="2:23">
      <c r="B688" s="153">
        <v>44664</v>
      </c>
      <c r="C688" s="137">
        <v>524.79999999999995</v>
      </c>
      <c r="D688" s="154">
        <f t="shared" si="80"/>
        <v>-3.7965072133636646E-3</v>
      </c>
      <c r="E688" s="155">
        <f t="shared" si="81"/>
        <v>-3.8037322392466496E-3</v>
      </c>
      <c r="F688" s="145"/>
      <c r="G688" s="145"/>
      <c r="H688" s="153">
        <v>44664</v>
      </c>
      <c r="I688" s="137">
        <v>49.94</v>
      </c>
      <c r="J688" s="154">
        <f t="shared" si="82"/>
        <v>9.2966855295069095E-3</v>
      </c>
      <c r="K688" s="155">
        <f t="shared" si="83"/>
        <v>9.2537373273400472E-3</v>
      </c>
      <c r="L688" s="145"/>
      <c r="M688" s="167">
        <v>1.272E-2</v>
      </c>
      <c r="N688" s="161"/>
      <c r="O688" s="167">
        <v>2.3690000000000003E-2</v>
      </c>
      <c r="P688" s="161"/>
      <c r="Q688" s="146"/>
      <c r="R688" s="167">
        <v>6542.14</v>
      </c>
      <c r="S688" s="154">
        <f t="shared" si="84"/>
        <v>7.2352812505260822E-4</v>
      </c>
      <c r="T688" s="155">
        <f t="shared" si="85"/>
        <v>7.2326650476422258E-4</v>
      </c>
      <c r="U688" s="167">
        <v>24722.16</v>
      </c>
      <c r="V688" s="154">
        <f t="shared" si="86"/>
        <v>2.2252158426936397E-3</v>
      </c>
      <c r="W688" s="155">
        <f t="shared" si="87"/>
        <v>2.2227437165838956E-3</v>
      </c>
    </row>
    <row r="689" spans="2:23">
      <c r="B689" s="153">
        <v>44663</v>
      </c>
      <c r="C689" s="137">
        <v>526.79999999999995</v>
      </c>
      <c r="D689" s="154">
        <f t="shared" si="80"/>
        <v>-1.3667852462085905E-2</v>
      </c>
      <c r="E689" s="155">
        <f t="shared" si="81"/>
        <v>-1.3762117476598806E-2</v>
      </c>
      <c r="F689" s="145"/>
      <c r="G689" s="145"/>
      <c r="H689" s="153">
        <v>44663</v>
      </c>
      <c r="I689" s="137">
        <v>49.48</v>
      </c>
      <c r="J689" s="154">
        <f t="shared" si="82"/>
        <v>1.9155509783728153E-2</v>
      </c>
      <c r="K689" s="155">
        <f t="shared" si="83"/>
        <v>1.897435278695327E-2</v>
      </c>
      <c r="L689" s="145"/>
      <c r="M689" s="167">
        <v>1.299E-2</v>
      </c>
      <c r="N689" s="161"/>
      <c r="O689" s="167">
        <v>2.46E-2</v>
      </c>
      <c r="P689" s="161"/>
      <c r="Q689" s="146"/>
      <c r="R689" s="167">
        <v>6537.41</v>
      </c>
      <c r="S689" s="154">
        <f t="shared" si="84"/>
        <v>-2.8066707241364286E-3</v>
      </c>
      <c r="T689" s="155">
        <f t="shared" si="85"/>
        <v>-2.8106168097180705E-3</v>
      </c>
      <c r="U689" s="167">
        <v>24667.27</v>
      </c>
      <c r="V689" s="154">
        <f t="shared" si="86"/>
        <v>-3.322088657180422E-3</v>
      </c>
      <c r="W689" s="155">
        <f t="shared" si="87"/>
        <v>-3.3276190453936545E-3</v>
      </c>
    </row>
    <row r="690" spans="2:23">
      <c r="B690" s="153">
        <v>44662</v>
      </c>
      <c r="C690" s="137">
        <v>534.1</v>
      </c>
      <c r="D690" s="154">
        <f t="shared" si="80"/>
        <v>-2.837911588138986E-2</v>
      </c>
      <c r="E690" s="155">
        <f t="shared" si="81"/>
        <v>-2.8789587520890059E-2</v>
      </c>
      <c r="F690" s="145"/>
      <c r="G690" s="145"/>
      <c r="H690" s="153">
        <v>44662</v>
      </c>
      <c r="I690" s="137">
        <v>48.55</v>
      </c>
      <c r="J690" s="154">
        <f t="shared" si="82"/>
        <v>-4.8039215686274561E-2</v>
      </c>
      <c r="K690" s="155">
        <f t="shared" si="83"/>
        <v>-4.9231437986991908E-2</v>
      </c>
      <c r="L690" s="145"/>
      <c r="M690" s="167">
        <v>1.316E-2</v>
      </c>
      <c r="N690" s="161"/>
      <c r="O690" s="167">
        <v>2.46E-2</v>
      </c>
      <c r="P690" s="161"/>
      <c r="Q690" s="146"/>
      <c r="R690" s="167">
        <v>6555.81</v>
      </c>
      <c r="S690" s="154">
        <f t="shared" si="84"/>
        <v>1.1590936162804155E-3</v>
      </c>
      <c r="T690" s="155">
        <f t="shared" si="85"/>
        <v>1.1584223859039252E-3</v>
      </c>
      <c r="U690" s="167">
        <v>24749.49</v>
      </c>
      <c r="V690" s="154">
        <f t="shared" si="86"/>
        <v>-2.8067036945261803E-3</v>
      </c>
      <c r="W690" s="155">
        <f t="shared" si="87"/>
        <v>-2.8106498729058484E-3</v>
      </c>
    </row>
    <row r="691" spans="2:23">
      <c r="B691" s="153">
        <v>44659</v>
      </c>
      <c r="C691" s="137">
        <v>549.70000000000005</v>
      </c>
      <c r="D691" s="154">
        <f t="shared" si="80"/>
        <v>3.651634106262458E-3</v>
      </c>
      <c r="E691" s="155">
        <f t="shared" si="81"/>
        <v>3.6449830769389401E-3</v>
      </c>
      <c r="F691" s="145"/>
      <c r="G691" s="145"/>
      <c r="H691" s="153">
        <v>44659</v>
      </c>
      <c r="I691" s="137">
        <v>51</v>
      </c>
      <c r="J691" s="154">
        <f t="shared" si="82"/>
        <v>3.1553398058252524E-2</v>
      </c>
      <c r="K691" s="155">
        <f t="shared" si="83"/>
        <v>3.1065819574890532E-2</v>
      </c>
      <c r="L691" s="145"/>
      <c r="M691" s="167">
        <v>1.2589999999999999E-2</v>
      </c>
      <c r="N691" s="161"/>
      <c r="O691" s="167">
        <v>2.3639999999999998E-2</v>
      </c>
      <c r="P691" s="161"/>
      <c r="Q691" s="146"/>
      <c r="R691" s="167">
        <v>6548.22</v>
      </c>
      <c r="S691" s="154">
        <f t="shared" si="84"/>
        <v>1.3392801871958904E-2</v>
      </c>
      <c r="T691" s="155">
        <f t="shared" si="85"/>
        <v>1.3303911085915497E-2</v>
      </c>
      <c r="U691" s="167">
        <v>24819.15</v>
      </c>
      <c r="V691" s="154">
        <f t="shared" si="86"/>
        <v>2.1250305007137094E-2</v>
      </c>
      <c r="W691" s="155">
        <f t="shared" si="87"/>
        <v>2.1027665852630346E-2</v>
      </c>
    </row>
    <row r="692" spans="2:23">
      <c r="B692" s="153">
        <v>44658</v>
      </c>
      <c r="C692" s="137">
        <v>547.70000000000005</v>
      </c>
      <c r="D692" s="154">
        <f t="shared" si="80"/>
        <v>-1.7578475336322841E-2</v>
      </c>
      <c r="E692" s="155">
        <f t="shared" si="81"/>
        <v>-1.7734811544598154E-2</v>
      </c>
      <c r="F692" s="145"/>
      <c r="G692" s="145"/>
      <c r="H692" s="153">
        <v>44658</v>
      </c>
      <c r="I692" s="137">
        <v>49.44</v>
      </c>
      <c r="J692" s="154">
        <f t="shared" si="82"/>
        <v>-2.0602218700475405E-2</v>
      </c>
      <c r="K692" s="155">
        <f t="shared" si="83"/>
        <v>-2.0817405083522356E-2</v>
      </c>
      <c r="L692" s="145"/>
      <c r="M692" s="167">
        <v>1.2159999999999999E-2</v>
      </c>
      <c r="N692" s="161"/>
      <c r="O692" s="167">
        <v>2.3390000000000001E-2</v>
      </c>
      <c r="P692" s="161"/>
      <c r="Q692" s="146"/>
      <c r="R692" s="167">
        <v>6461.68</v>
      </c>
      <c r="S692" s="154">
        <f t="shared" si="84"/>
        <v>-5.7164135698271057E-3</v>
      </c>
      <c r="T692" s="155">
        <f t="shared" si="85"/>
        <v>-5.732814795871238E-3</v>
      </c>
      <c r="U692" s="167">
        <v>24302.71</v>
      </c>
      <c r="V692" s="154">
        <f t="shared" si="86"/>
        <v>-5.9167942878086688E-3</v>
      </c>
      <c r="W692" s="155">
        <f t="shared" si="87"/>
        <v>-5.9343678689277564E-3</v>
      </c>
    </row>
    <row r="693" spans="2:23">
      <c r="B693" s="153">
        <v>44657</v>
      </c>
      <c r="C693" s="137">
        <v>557.5</v>
      </c>
      <c r="D693" s="154">
        <f t="shared" si="80"/>
        <v>-4.25897303795294E-2</v>
      </c>
      <c r="E693" s="155">
        <f t="shared" si="81"/>
        <v>-4.3523275508800384E-2</v>
      </c>
      <c r="F693" s="145"/>
      <c r="G693" s="145"/>
      <c r="H693" s="153">
        <v>44657</v>
      </c>
      <c r="I693" s="137">
        <v>50.48</v>
      </c>
      <c r="J693" s="154">
        <f t="shared" si="82"/>
        <v>-4.7187617969044915E-2</v>
      </c>
      <c r="K693" s="155">
        <f t="shared" si="83"/>
        <v>-4.8337265610965921E-2</v>
      </c>
      <c r="L693" s="145"/>
      <c r="M693" s="167">
        <v>1.1739999999999999E-2</v>
      </c>
      <c r="N693" s="161"/>
      <c r="O693" s="167">
        <v>2.3210000000000001E-2</v>
      </c>
      <c r="P693" s="161"/>
      <c r="Q693" s="146"/>
      <c r="R693" s="167">
        <v>6498.83</v>
      </c>
      <c r="S693" s="154">
        <f t="shared" si="84"/>
        <v>-2.2072045636828519E-2</v>
      </c>
      <c r="T693" s="155">
        <f t="shared" si="85"/>
        <v>-2.2319277956140197E-2</v>
      </c>
      <c r="U693" s="167">
        <v>24447.360000000001</v>
      </c>
      <c r="V693" s="154">
        <f t="shared" si="86"/>
        <v>-2.0553372985507412E-2</v>
      </c>
      <c r="W693" s="155">
        <f t="shared" si="87"/>
        <v>-2.0767533113323192E-2</v>
      </c>
    </row>
    <row r="694" spans="2:23">
      <c r="B694" s="153">
        <v>44656</v>
      </c>
      <c r="C694" s="137">
        <v>582.29999999999995</v>
      </c>
      <c r="D694" s="154">
        <f t="shared" si="80"/>
        <v>-2.9109589041096395E-3</v>
      </c>
      <c r="E694" s="155">
        <f t="shared" si="81"/>
        <v>-2.9152039851528446E-3</v>
      </c>
      <c r="F694" s="145"/>
      <c r="G694" s="145"/>
      <c r="H694" s="153">
        <v>44656</v>
      </c>
      <c r="I694" s="137">
        <v>52.98</v>
      </c>
      <c r="J694" s="154">
        <f t="shared" si="82"/>
        <v>7.2243346007603293E-3</v>
      </c>
      <c r="K694" s="155">
        <f t="shared" si="83"/>
        <v>7.1983641002593439E-3</v>
      </c>
      <c r="L694" s="145"/>
      <c r="M694" s="167">
        <v>1.154E-2</v>
      </c>
      <c r="N694" s="161"/>
      <c r="O694" s="167">
        <v>2.2429999999999999E-2</v>
      </c>
      <c r="P694" s="161"/>
      <c r="Q694" s="146"/>
      <c r="R694" s="167">
        <v>6645.51</v>
      </c>
      <c r="S694" s="154">
        <f t="shared" si="84"/>
        <v>-1.2755204364044759E-2</v>
      </c>
      <c r="T694" s="155">
        <f t="shared" si="85"/>
        <v>-1.2837250405920072E-2</v>
      </c>
      <c r="U694" s="167">
        <v>24960.38</v>
      </c>
      <c r="V694" s="154">
        <f t="shared" si="86"/>
        <v>-8.5589926222976453E-3</v>
      </c>
      <c r="W694" s="155">
        <f t="shared" si="87"/>
        <v>-8.5958311507274843E-3</v>
      </c>
    </row>
    <row r="695" spans="2:23">
      <c r="B695" s="153">
        <v>44655</v>
      </c>
      <c r="C695" s="137">
        <v>584</v>
      </c>
      <c r="D695" s="154">
        <f t="shared" si="80"/>
        <v>1.8308631211856996E-2</v>
      </c>
      <c r="E695" s="155">
        <f t="shared" si="81"/>
        <v>1.8143046258801653E-2</v>
      </c>
      <c r="F695" s="145"/>
      <c r="G695" s="145"/>
      <c r="H695" s="153">
        <v>44655</v>
      </c>
      <c r="I695" s="137">
        <v>52.6</v>
      </c>
      <c r="J695" s="154">
        <f t="shared" si="82"/>
        <v>3.7066246056782326E-2</v>
      </c>
      <c r="K695" s="155">
        <f t="shared" si="83"/>
        <v>3.6395809614693686E-2</v>
      </c>
      <c r="L695" s="145"/>
      <c r="M695" s="167">
        <v>1.0089999999999998E-2</v>
      </c>
      <c r="N695" s="161"/>
      <c r="O695" s="167">
        <v>2.078E-2</v>
      </c>
      <c r="P695" s="161"/>
      <c r="Q695" s="146"/>
      <c r="R695" s="167">
        <v>6731.37</v>
      </c>
      <c r="S695" s="154">
        <f t="shared" si="84"/>
        <v>7.0403676669692494E-3</v>
      </c>
      <c r="T695" s="155">
        <f t="shared" si="85"/>
        <v>7.0156999905269073E-3</v>
      </c>
      <c r="U695" s="167">
        <v>25175.86</v>
      </c>
      <c r="V695" s="154">
        <f t="shared" si="86"/>
        <v>4.9913962000225354E-4</v>
      </c>
      <c r="W695" s="155">
        <f t="shared" si="87"/>
        <v>4.9901509125855562E-4</v>
      </c>
    </row>
    <row r="696" spans="2:23">
      <c r="B696" s="153">
        <v>44652</v>
      </c>
      <c r="C696" s="137">
        <v>573.5</v>
      </c>
      <c r="D696" s="154">
        <f t="shared" si="80"/>
        <v>-5.3763440860215006E-3</v>
      </c>
      <c r="E696" s="155">
        <f t="shared" si="81"/>
        <v>-5.3908486348764233E-3</v>
      </c>
      <c r="F696" s="145"/>
      <c r="G696" s="145"/>
      <c r="H696" s="153">
        <v>44652</v>
      </c>
      <c r="I696" s="137">
        <v>50.72</v>
      </c>
      <c r="J696" s="154">
        <f t="shared" si="82"/>
        <v>-3.9416633819477909E-4</v>
      </c>
      <c r="K696" s="155">
        <f t="shared" si="83"/>
        <v>-3.9424404216539257E-4</v>
      </c>
      <c r="L696" s="145"/>
      <c r="M696" s="167">
        <v>1.0200000000000001E-2</v>
      </c>
      <c r="N696" s="161"/>
      <c r="O696" s="167">
        <v>2.1090000000000001E-2</v>
      </c>
      <c r="P696" s="161"/>
      <c r="Q696" s="146"/>
      <c r="R696" s="167">
        <v>6684.31</v>
      </c>
      <c r="S696" s="154">
        <f t="shared" si="84"/>
        <v>3.6697413012567459E-3</v>
      </c>
      <c r="T696" s="155">
        <f t="shared" si="85"/>
        <v>3.6630242289105355E-3</v>
      </c>
      <c r="U696" s="167">
        <v>25163.3</v>
      </c>
      <c r="V696" s="154">
        <f t="shared" si="86"/>
        <v>5.6767724726891622E-3</v>
      </c>
      <c r="W696" s="155">
        <f t="shared" si="87"/>
        <v>5.6607203207933764E-3</v>
      </c>
    </row>
    <row r="697" spans="2:23">
      <c r="B697" s="153">
        <v>44651</v>
      </c>
      <c r="C697" s="137">
        <v>576.6</v>
      </c>
      <c r="D697" s="154">
        <f t="shared" si="80"/>
        <v>-1.4190459907676423E-2</v>
      </c>
      <c r="E697" s="155">
        <f t="shared" si="81"/>
        <v>-1.4292107244678188E-2</v>
      </c>
      <c r="F697" s="145"/>
      <c r="G697" s="145"/>
      <c r="H697" s="153">
        <v>44651</v>
      </c>
      <c r="I697" s="137">
        <v>50.74</v>
      </c>
      <c r="J697" s="154">
        <f t="shared" si="82"/>
        <v>-2.6103646833013472E-2</v>
      </c>
      <c r="K697" s="155">
        <f t="shared" si="83"/>
        <v>-2.6450394588185457E-2</v>
      </c>
      <c r="L697" s="145"/>
      <c r="M697" s="167">
        <v>9.8499999999999994E-3</v>
      </c>
      <c r="N697" s="161"/>
      <c r="O697" s="167">
        <v>2.044E-2</v>
      </c>
      <c r="P697" s="161"/>
      <c r="Q697" s="146"/>
      <c r="R697" s="167">
        <v>6659.87</v>
      </c>
      <c r="S697" s="154">
        <f t="shared" si="84"/>
        <v>-1.2121769493546819E-2</v>
      </c>
      <c r="T697" s="155">
        <f t="shared" si="85"/>
        <v>-1.2195837305236493E-2</v>
      </c>
      <c r="U697" s="167">
        <v>25021.26</v>
      </c>
      <c r="V697" s="154">
        <f t="shared" si="86"/>
        <v>-1.1027163763204006E-2</v>
      </c>
      <c r="W697" s="155">
        <f t="shared" si="87"/>
        <v>-1.108841362459104E-2</v>
      </c>
    </row>
    <row r="698" spans="2:23">
      <c r="B698" s="153">
        <v>44650</v>
      </c>
      <c r="C698" s="137">
        <v>584.9</v>
      </c>
      <c r="D698" s="154">
        <f t="shared" si="80"/>
        <v>-2.5166666666666671E-2</v>
      </c>
      <c r="E698" s="155">
        <f t="shared" si="81"/>
        <v>-2.5488762767166273E-2</v>
      </c>
      <c r="F698" s="145"/>
      <c r="G698" s="145"/>
      <c r="H698" s="153">
        <v>44650</v>
      </c>
      <c r="I698" s="137">
        <v>52.1</v>
      </c>
      <c r="J698" s="154">
        <f t="shared" si="82"/>
        <v>-8.3745717548534548E-3</v>
      </c>
      <c r="K698" s="155">
        <f t="shared" si="83"/>
        <v>-8.4098354980725824E-3</v>
      </c>
      <c r="L698" s="145"/>
      <c r="M698" s="167">
        <v>1.077E-2</v>
      </c>
      <c r="N698" s="161"/>
      <c r="O698" s="167">
        <v>2.1440000000000001E-2</v>
      </c>
      <c r="P698" s="161"/>
      <c r="Q698" s="146"/>
      <c r="R698" s="167">
        <v>6741.59</v>
      </c>
      <c r="S698" s="154">
        <f t="shared" si="84"/>
        <v>-7.4453487550352193E-3</v>
      </c>
      <c r="T698" s="155">
        <f t="shared" si="85"/>
        <v>-7.4732037101056855E-3</v>
      </c>
      <c r="U698" s="167">
        <v>25300.25</v>
      </c>
      <c r="V698" s="154">
        <f t="shared" si="86"/>
        <v>-3.0543725733933602E-4</v>
      </c>
      <c r="W698" s="155">
        <f t="shared" si="87"/>
        <v>-3.0548391279887376E-4</v>
      </c>
    </row>
    <row r="699" spans="2:23">
      <c r="B699" s="153">
        <v>44649</v>
      </c>
      <c r="C699" s="137">
        <v>600</v>
      </c>
      <c r="D699" s="154">
        <f t="shared" si="80"/>
        <v>2.1102791014295352E-2</v>
      </c>
      <c r="E699" s="155">
        <f t="shared" si="81"/>
        <v>2.0883210916424044E-2</v>
      </c>
      <c r="F699" s="145"/>
      <c r="G699" s="145"/>
      <c r="H699" s="153">
        <v>44649</v>
      </c>
      <c r="I699" s="137">
        <v>52.54</v>
      </c>
      <c r="J699" s="154">
        <f t="shared" si="82"/>
        <v>5.6080402010050268E-2</v>
      </c>
      <c r="K699" s="155">
        <f t="shared" si="83"/>
        <v>5.4564320652792049E-2</v>
      </c>
      <c r="L699" s="145"/>
      <c r="M699" s="167">
        <v>1.065E-2</v>
      </c>
      <c r="N699" s="161"/>
      <c r="O699" s="167">
        <v>2.128E-2</v>
      </c>
      <c r="P699" s="161"/>
      <c r="Q699" s="146"/>
      <c r="R699" s="167">
        <v>6792.16</v>
      </c>
      <c r="S699" s="154">
        <f t="shared" si="84"/>
        <v>3.081599791170575E-2</v>
      </c>
      <c r="T699" s="155">
        <f t="shared" si="85"/>
        <v>3.0350719574462594E-2</v>
      </c>
      <c r="U699" s="167">
        <v>25307.98</v>
      </c>
      <c r="V699" s="154">
        <f t="shared" si="86"/>
        <v>2.4092163511730824E-2</v>
      </c>
      <c r="W699" s="155">
        <f t="shared" si="87"/>
        <v>2.3806525996675033E-2</v>
      </c>
    </row>
    <row r="700" spans="2:23">
      <c r="B700" s="153">
        <v>44648</v>
      </c>
      <c r="C700" s="137">
        <v>587.6</v>
      </c>
      <c r="D700" s="154">
        <f t="shared" si="80"/>
        <v>8.7553648068670054E-3</v>
      </c>
      <c r="E700" s="155">
        <f t="shared" si="81"/>
        <v>8.7172588598666608E-3</v>
      </c>
      <c r="F700" s="145"/>
      <c r="G700" s="145"/>
      <c r="H700" s="153">
        <v>44648</v>
      </c>
      <c r="I700" s="137">
        <v>49.75</v>
      </c>
      <c r="J700" s="154">
        <f t="shared" si="82"/>
        <v>1.6106301590497196E-3</v>
      </c>
      <c r="K700" s="155">
        <f t="shared" si="83"/>
        <v>1.6093344853426285E-3</v>
      </c>
      <c r="L700" s="145"/>
      <c r="M700" s="167">
        <v>0.01</v>
      </c>
      <c r="N700" s="161"/>
      <c r="O700" s="167">
        <v>2.1070000000000002E-2</v>
      </c>
      <c r="P700" s="161"/>
      <c r="Q700" s="146"/>
      <c r="R700" s="167">
        <v>6589.11</v>
      </c>
      <c r="S700" s="154">
        <f t="shared" si="84"/>
        <v>5.4061229721316106E-3</v>
      </c>
      <c r="T700" s="155">
        <f t="shared" si="85"/>
        <v>5.3915623434623184E-3</v>
      </c>
      <c r="U700" s="167">
        <v>24712.6</v>
      </c>
      <c r="V700" s="154">
        <f t="shared" si="86"/>
        <v>6.2649793922651131E-3</v>
      </c>
      <c r="W700" s="155">
        <f t="shared" si="87"/>
        <v>6.2454359923970306E-3</v>
      </c>
    </row>
    <row r="701" spans="2:23">
      <c r="B701" s="153">
        <v>44645</v>
      </c>
      <c r="C701" s="137">
        <v>582.5</v>
      </c>
      <c r="D701" s="154">
        <f t="shared" si="80"/>
        <v>1.304347826086949E-2</v>
      </c>
      <c r="E701" s="155">
        <f t="shared" si="81"/>
        <v>1.2959144642505116E-2</v>
      </c>
      <c r="F701" s="145"/>
      <c r="G701" s="145"/>
      <c r="H701" s="153">
        <v>44645</v>
      </c>
      <c r="I701" s="137">
        <v>49.67</v>
      </c>
      <c r="J701" s="154">
        <f t="shared" si="82"/>
        <v>8.3231831100285536E-3</v>
      </c>
      <c r="K701" s="155">
        <f t="shared" si="83"/>
        <v>8.2887364268674161E-3</v>
      </c>
      <c r="L701" s="145"/>
      <c r="M701" s="167">
        <v>1.01E-2</v>
      </c>
      <c r="N701" s="161"/>
      <c r="O701" s="167">
        <v>2.0739999999999998E-2</v>
      </c>
      <c r="P701" s="161"/>
      <c r="Q701" s="146"/>
      <c r="R701" s="167">
        <v>6553.68</v>
      </c>
      <c r="S701" s="154">
        <f t="shared" si="84"/>
        <v>-3.1880313067722543E-4</v>
      </c>
      <c r="T701" s="155">
        <f t="shared" si="85"/>
        <v>-3.1885395919843841E-4</v>
      </c>
      <c r="U701" s="167">
        <v>24558.74</v>
      </c>
      <c r="V701" s="154">
        <f t="shared" si="86"/>
        <v>6.4446910597226736E-3</v>
      </c>
      <c r="W701" s="155">
        <f t="shared" si="87"/>
        <v>6.4240128339290558E-3</v>
      </c>
    </row>
    <row r="702" spans="2:23">
      <c r="B702" s="153">
        <v>44644</v>
      </c>
      <c r="C702" s="137">
        <v>575</v>
      </c>
      <c r="D702" s="154">
        <f t="shared" si="80"/>
        <v>-4.5013850415512868E-3</v>
      </c>
      <c r="E702" s="155">
        <f t="shared" si="81"/>
        <v>-4.5115467812660744E-3</v>
      </c>
      <c r="F702" s="145"/>
      <c r="G702" s="145"/>
      <c r="H702" s="153">
        <v>44644</v>
      </c>
      <c r="I702" s="137">
        <v>49.26</v>
      </c>
      <c r="J702" s="154">
        <f t="shared" si="82"/>
        <v>-1.024713682941536E-2</v>
      </c>
      <c r="K702" s="155">
        <f t="shared" si="83"/>
        <v>-1.0300000178071009E-2</v>
      </c>
      <c r="L702" s="145"/>
      <c r="M702" s="167">
        <v>9.8300000000000002E-3</v>
      </c>
      <c r="N702" s="161"/>
      <c r="O702" s="167">
        <v>2.052E-2</v>
      </c>
      <c r="P702" s="161"/>
      <c r="Q702" s="146"/>
      <c r="R702" s="167">
        <v>6555.77</v>
      </c>
      <c r="S702" s="154">
        <f t="shared" si="84"/>
        <v>-3.8988487304431052E-3</v>
      </c>
      <c r="T702" s="155">
        <f t="shared" si="85"/>
        <v>-3.9064690545974352E-3</v>
      </c>
      <c r="U702" s="167">
        <v>24401.48</v>
      </c>
      <c r="V702" s="154">
        <f t="shared" si="86"/>
        <v>4.2315090626396934E-3</v>
      </c>
      <c r="W702" s="155">
        <f t="shared" si="87"/>
        <v>4.2225814042833702E-3</v>
      </c>
    </row>
    <row r="703" spans="2:23">
      <c r="B703" s="153">
        <v>44643</v>
      </c>
      <c r="C703" s="137">
        <v>577.6</v>
      </c>
      <c r="D703" s="154">
        <f t="shared" si="80"/>
        <v>-3.1684828164291634E-2</v>
      </c>
      <c r="E703" s="155">
        <f t="shared" si="81"/>
        <v>-3.2197653959354262E-2</v>
      </c>
      <c r="F703" s="145"/>
      <c r="G703" s="145"/>
      <c r="H703" s="153">
        <v>44643</v>
      </c>
      <c r="I703" s="137">
        <v>49.77</v>
      </c>
      <c r="J703" s="154">
        <f t="shared" si="82"/>
        <v>-1.7568101065929653E-2</v>
      </c>
      <c r="K703" s="155">
        <f t="shared" si="83"/>
        <v>-1.7724251703066272E-2</v>
      </c>
      <c r="L703" s="145"/>
      <c r="M703" s="167">
        <v>9.300000000000001E-3</v>
      </c>
      <c r="N703" s="161"/>
      <c r="O703" s="167">
        <v>1.9970000000000002E-2</v>
      </c>
      <c r="P703" s="161"/>
      <c r="Q703" s="146"/>
      <c r="R703" s="167">
        <v>6581.43</v>
      </c>
      <c r="S703" s="154">
        <f t="shared" si="84"/>
        <v>-1.1709746058584658E-2</v>
      </c>
      <c r="T703" s="155">
        <f t="shared" si="85"/>
        <v>-1.1778845086025403E-2</v>
      </c>
      <c r="U703" s="167">
        <v>24298.66</v>
      </c>
      <c r="V703" s="154">
        <f t="shared" si="86"/>
        <v>-9.5859433337789346E-3</v>
      </c>
      <c r="W703" s="155">
        <f t="shared" si="87"/>
        <v>-9.6321842342877752E-3</v>
      </c>
    </row>
    <row r="704" spans="2:23">
      <c r="B704" s="153">
        <v>44642</v>
      </c>
      <c r="C704" s="137">
        <v>596.5</v>
      </c>
      <c r="D704" s="154">
        <f t="shared" si="80"/>
        <v>5.0547598989048037E-3</v>
      </c>
      <c r="E704" s="155">
        <f t="shared" si="81"/>
        <v>5.0420274882480775E-3</v>
      </c>
      <c r="F704" s="145"/>
      <c r="G704" s="145"/>
      <c r="H704" s="153">
        <v>44642</v>
      </c>
      <c r="I704" s="137">
        <v>50.66</v>
      </c>
      <c r="J704" s="154">
        <f t="shared" si="82"/>
        <v>3.949447077409296E-4</v>
      </c>
      <c r="K704" s="155">
        <f t="shared" si="83"/>
        <v>3.9486673760842861E-4</v>
      </c>
      <c r="L704" s="145"/>
      <c r="M704" s="167">
        <v>9.5999999999999992E-3</v>
      </c>
      <c r="N704" s="161"/>
      <c r="O704" s="167">
        <v>2.0369999999999999E-2</v>
      </c>
      <c r="P704" s="161"/>
      <c r="Q704" s="146"/>
      <c r="R704" s="167">
        <v>6659.41</v>
      </c>
      <c r="S704" s="154">
        <f t="shared" si="84"/>
        <v>1.171013911487262E-2</v>
      </c>
      <c r="T704" s="155">
        <f t="shared" si="85"/>
        <v>1.1642106038610062E-2</v>
      </c>
      <c r="U704" s="167">
        <v>24533.84</v>
      </c>
      <c r="V704" s="154">
        <f t="shared" si="86"/>
        <v>9.8428834919206398E-3</v>
      </c>
      <c r="W704" s="155">
        <f t="shared" si="87"/>
        <v>9.7947578532279825E-3</v>
      </c>
    </row>
    <row r="705" spans="2:23">
      <c r="B705" s="153">
        <v>44641</v>
      </c>
      <c r="C705" s="137">
        <v>593.5</v>
      </c>
      <c r="D705" s="154">
        <f t="shared" si="80"/>
        <v>-1.3300083125519557E-2</v>
      </c>
      <c r="E705" s="155">
        <f t="shared" si="81"/>
        <v>-1.3389321365010863E-2</v>
      </c>
      <c r="F705" s="145"/>
      <c r="G705" s="145"/>
      <c r="H705" s="153">
        <v>44641</v>
      </c>
      <c r="I705" s="137">
        <v>50.64</v>
      </c>
      <c r="J705" s="154">
        <f t="shared" si="82"/>
        <v>-9.0019569471624372E-3</v>
      </c>
      <c r="K705" s="155">
        <f t="shared" si="83"/>
        <v>-9.0427193737380139E-3</v>
      </c>
      <c r="L705" s="145"/>
      <c r="M705" s="167">
        <v>9.1599999999999997E-3</v>
      </c>
      <c r="N705" s="161"/>
      <c r="O705" s="167">
        <v>1.9740000000000001E-2</v>
      </c>
      <c r="P705" s="161"/>
      <c r="Q705" s="146"/>
      <c r="R705" s="167">
        <v>6582.33</v>
      </c>
      <c r="S705" s="154">
        <f t="shared" si="84"/>
        <v>-5.7263784998731193E-3</v>
      </c>
      <c r="T705" s="155">
        <f t="shared" si="85"/>
        <v>-5.7428370673013552E-3</v>
      </c>
      <c r="U705" s="167">
        <v>24294.71</v>
      </c>
      <c r="V705" s="154">
        <f t="shared" si="86"/>
        <v>2.9951911803076658E-3</v>
      </c>
      <c r="W705" s="155">
        <f t="shared" si="87"/>
        <v>2.9907145319219472E-3</v>
      </c>
    </row>
    <row r="706" spans="2:23">
      <c r="B706" s="153">
        <v>44638</v>
      </c>
      <c r="C706" s="137">
        <v>601.5</v>
      </c>
      <c r="D706" s="154">
        <f t="shared" si="80"/>
        <v>2.1222410865874286E-2</v>
      </c>
      <c r="E706" s="155">
        <f t="shared" si="81"/>
        <v>2.1000351763146786E-2</v>
      </c>
      <c r="F706" s="145"/>
      <c r="G706" s="145"/>
      <c r="H706" s="153">
        <v>44638</v>
      </c>
      <c r="I706" s="137">
        <v>51.1</v>
      </c>
      <c r="J706" s="154">
        <f t="shared" si="82"/>
        <v>1.5904572564612307E-2</v>
      </c>
      <c r="K706" s="155">
        <f t="shared" si="83"/>
        <v>1.577942010396521E-2</v>
      </c>
      <c r="L706" s="145"/>
      <c r="M706" s="167">
        <v>8.3499999999999998E-3</v>
      </c>
      <c r="N706" s="161"/>
      <c r="O706" s="167">
        <v>1.8839999999999999E-2</v>
      </c>
      <c r="P706" s="161"/>
      <c r="Q706" s="146"/>
      <c r="R706" s="167">
        <v>6620.24</v>
      </c>
      <c r="S706" s="154">
        <f t="shared" si="84"/>
        <v>1.1674822911686977E-3</v>
      </c>
      <c r="T706" s="155">
        <f t="shared" si="85"/>
        <v>1.166801313686502E-3</v>
      </c>
      <c r="U706" s="167">
        <v>24222.16</v>
      </c>
      <c r="V706" s="154">
        <f t="shared" si="86"/>
        <v>4.0864581459301164E-3</v>
      </c>
      <c r="W706" s="155">
        <f t="shared" si="87"/>
        <v>4.078131253131851E-3</v>
      </c>
    </row>
    <row r="707" spans="2:23">
      <c r="B707" s="153">
        <v>44637</v>
      </c>
      <c r="C707" s="137">
        <v>589</v>
      </c>
      <c r="D707" s="154">
        <f t="shared" si="80"/>
        <v>1.189869114397446E-3</v>
      </c>
      <c r="E707" s="155">
        <f t="shared" si="81"/>
        <v>1.1891617811764497E-3</v>
      </c>
      <c r="F707" s="145"/>
      <c r="G707" s="145"/>
      <c r="H707" s="153">
        <v>44637</v>
      </c>
      <c r="I707" s="137">
        <v>50.3</v>
      </c>
      <c r="J707" s="154">
        <f t="shared" si="82"/>
        <v>2.3606023606023596E-2</v>
      </c>
      <c r="K707" s="155">
        <f t="shared" si="83"/>
        <v>2.3331710012660455E-2</v>
      </c>
      <c r="L707" s="145"/>
      <c r="M707" s="167">
        <v>8.3800000000000003E-3</v>
      </c>
      <c r="N707" s="161"/>
      <c r="O707" s="167">
        <v>1.9099999999999999E-2</v>
      </c>
      <c r="P707" s="161"/>
      <c r="Q707" s="146"/>
      <c r="R707" s="167">
        <v>6612.52</v>
      </c>
      <c r="S707" s="154">
        <f t="shared" si="84"/>
        <v>3.624420214186852E-3</v>
      </c>
      <c r="T707" s="155">
        <f t="shared" si="85"/>
        <v>3.6178678308633463E-3</v>
      </c>
      <c r="U707" s="167">
        <v>24123.58</v>
      </c>
      <c r="V707" s="154">
        <f t="shared" si="86"/>
        <v>-6.6407657448984692E-3</v>
      </c>
      <c r="W707" s="155">
        <f t="shared" si="87"/>
        <v>-6.6629137372791669E-3</v>
      </c>
    </row>
    <row r="708" spans="2:23">
      <c r="B708" s="153">
        <v>44636</v>
      </c>
      <c r="C708" s="137">
        <v>588.29999999999995</v>
      </c>
      <c r="D708" s="154">
        <f t="shared" si="80"/>
        <v>5.7713052858683778E-2</v>
      </c>
      <c r="E708" s="155">
        <f t="shared" si="81"/>
        <v>5.6109080070545672E-2</v>
      </c>
      <c r="F708" s="145"/>
      <c r="G708" s="145"/>
      <c r="H708" s="153">
        <v>44636</v>
      </c>
      <c r="I708" s="137">
        <v>49.14</v>
      </c>
      <c r="J708" s="154">
        <f t="shared" si="82"/>
        <v>5.7001505700150501E-2</v>
      </c>
      <c r="K708" s="155">
        <f t="shared" si="83"/>
        <v>5.5436131390539621E-2</v>
      </c>
      <c r="L708" s="145"/>
      <c r="M708" s="167">
        <v>8.5199999999999998E-3</v>
      </c>
      <c r="N708" s="161"/>
      <c r="O708" s="167">
        <v>1.9019999999999999E-2</v>
      </c>
      <c r="P708" s="161"/>
      <c r="Q708" s="146"/>
      <c r="R708" s="167">
        <v>6588.64</v>
      </c>
      <c r="S708" s="154">
        <f t="shared" si="84"/>
        <v>3.6764752163650716E-2</v>
      </c>
      <c r="T708" s="155">
        <f t="shared" si="85"/>
        <v>3.6105049282232272E-2</v>
      </c>
      <c r="U708" s="167">
        <v>24284.85</v>
      </c>
      <c r="V708" s="154">
        <f t="shared" si="86"/>
        <v>3.3404028789958629E-2</v>
      </c>
      <c r="W708" s="155">
        <f t="shared" si="87"/>
        <v>3.2858235440818846E-2</v>
      </c>
    </row>
    <row r="709" spans="2:23">
      <c r="B709" s="153">
        <v>44635</v>
      </c>
      <c r="C709" s="137">
        <v>556.20000000000005</v>
      </c>
      <c r="D709" s="154">
        <f t="shared" si="80"/>
        <v>-1.9911894273127673E-2</v>
      </c>
      <c r="E709" s="155">
        <f t="shared" si="81"/>
        <v>-2.0112807555693189E-2</v>
      </c>
      <c r="F709" s="145"/>
      <c r="G709" s="145"/>
      <c r="H709" s="153">
        <v>44635</v>
      </c>
      <c r="I709" s="137">
        <v>46.49</v>
      </c>
      <c r="J709" s="154">
        <f t="shared" si="82"/>
        <v>-3.1458333333333255E-2</v>
      </c>
      <c r="K709" s="155">
        <f t="shared" si="83"/>
        <v>-3.1963775205397477E-2</v>
      </c>
      <c r="L709" s="145"/>
      <c r="M709" s="167">
        <v>8.09E-3</v>
      </c>
      <c r="N709" s="161"/>
      <c r="O709" s="167">
        <v>1.908E-2</v>
      </c>
      <c r="P709" s="161"/>
      <c r="Q709" s="146"/>
      <c r="R709" s="167">
        <v>6355</v>
      </c>
      <c r="S709" s="154">
        <f t="shared" si="84"/>
        <v>-2.3453910083924834E-3</v>
      </c>
      <c r="T709" s="155">
        <f t="shared" si="85"/>
        <v>-2.348145746017757E-3</v>
      </c>
      <c r="U709" s="167">
        <v>23499.86</v>
      </c>
      <c r="V709" s="154">
        <f t="shared" si="86"/>
        <v>3.1229323805743725E-3</v>
      </c>
      <c r="W709" s="155">
        <f t="shared" si="87"/>
        <v>3.1180661558757867E-3</v>
      </c>
    </row>
    <row r="710" spans="2:23">
      <c r="B710" s="153">
        <v>44634</v>
      </c>
      <c r="C710" s="137">
        <v>567.5</v>
      </c>
      <c r="D710" s="154">
        <f t="shared" si="80"/>
        <v>1.7025089605734678E-2</v>
      </c>
      <c r="E710" s="155">
        <f t="shared" si="81"/>
        <v>1.6881786974246714E-2</v>
      </c>
      <c r="F710" s="145"/>
      <c r="G710" s="145"/>
      <c r="H710" s="153">
        <v>44634</v>
      </c>
      <c r="I710" s="137">
        <v>48</v>
      </c>
      <c r="J710" s="154">
        <f t="shared" si="82"/>
        <v>6.2539086929325194E-4</v>
      </c>
      <c r="K710" s="155">
        <f t="shared" si="83"/>
        <v>6.2519539391831804E-4</v>
      </c>
      <c r="L710" s="145"/>
      <c r="M710" s="167">
        <v>8.3899999999999999E-3</v>
      </c>
      <c r="N710" s="161"/>
      <c r="O710" s="167">
        <v>1.966E-2</v>
      </c>
      <c r="P710" s="161"/>
      <c r="Q710" s="146"/>
      <c r="R710" s="167">
        <v>6369.94</v>
      </c>
      <c r="S710" s="154">
        <f t="shared" si="84"/>
        <v>1.7521664470268705E-2</v>
      </c>
      <c r="T710" s="155">
        <f t="shared" si="85"/>
        <v>1.7369929970616458E-2</v>
      </c>
      <c r="U710" s="167">
        <v>23426.7</v>
      </c>
      <c r="V710" s="154">
        <f t="shared" si="86"/>
        <v>1.67308994323212E-2</v>
      </c>
      <c r="W710" s="155">
        <f t="shared" si="87"/>
        <v>1.659247972494925E-2</v>
      </c>
    </row>
    <row r="711" spans="2:23">
      <c r="B711" s="153">
        <v>44631</v>
      </c>
      <c r="C711" s="137">
        <v>558</v>
      </c>
      <c r="D711" s="154">
        <f t="shared" si="80"/>
        <v>1.7953321364452268E-3</v>
      </c>
      <c r="E711" s="155">
        <f t="shared" si="81"/>
        <v>1.7937224540269007E-3</v>
      </c>
      <c r="F711" s="145"/>
      <c r="G711" s="145"/>
      <c r="H711" s="153">
        <v>44631</v>
      </c>
      <c r="I711" s="137">
        <v>47.97</v>
      </c>
      <c r="J711" s="154">
        <f t="shared" si="82"/>
        <v>1.4164904862579375E-2</v>
      </c>
      <c r="K711" s="155">
        <f t="shared" si="83"/>
        <v>1.4065520016085364E-2</v>
      </c>
      <c r="L711" s="145"/>
      <c r="M711" s="167">
        <v>7.3099999999999997E-3</v>
      </c>
      <c r="N711" s="161"/>
      <c r="O711" s="167">
        <v>1.8669999999999999E-2</v>
      </c>
      <c r="P711" s="161"/>
      <c r="Q711" s="146"/>
      <c r="R711" s="167">
        <v>6260.25</v>
      </c>
      <c r="S711" s="154">
        <f t="shared" si="84"/>
        <v>8.5465266142543683E-3</v>
      </c>
      <c r="T711" s="155">
        <f t="shared" si="85"/>
        <v>8.510211819216176E-3</v>
      </c>
      <c r="U711" s="167">
        <v>23041.200000000001</v>
      </c>
      <c r="V711" s="154">
        <f t="shared" si="86"/>
        <v>6.7510854562193856E-3</v>
      </c>
      <c r="W711" s="155">
        <f t="shared" si="87"/>
        <v>6.7283989273596752E-3</v>
      </c>
    </row>
    <row r="712" spans="2:23">
      <c r="B712" s="153">
        <v>44630</v>
      </c>
      <c r="C712" s="137">
        <v>557</v>
      </c>
      <c r="D712" s="154">
        <f t="shared" si="80"/>
        <v>-3.6998616874135526E-2</v>
      </c>
      <c r="E712" s="155">
        <f t="shared" si="81"/>
        <v>-3.7700430917270891E-2</v>
      </c>
      <c r="F712" s="145"/>
      <c r="G712" s="145"/>
      <c r="H712" s="153">
        <v>44630</v>
      </c>
      <c r="I712" s="137">
        <v>47.3</v>
      </c>
      <c r="J712" s="154">
        <f t="shared" si="82"/>
        <v>-2.171664943123075E-2</v>
      </c>
      <c r="K712" s="155">
        <f t="shared" si="83"/>
        <v>-2.1955926401416193E-2</v>
      </c>
      <c r="L712" s="145"/>
      <c r="M712" s="167">
        <v>7.4799999999999997E-3</v>
      </c>
      <c r="N712" s="161"/>
      <c r="O712" s="167">
        <v>1.9189999999999999E-2</v>
      </c>
      <c r="P712" s="161"/>
      <c r="Q712" s="146"/>
      <c r="R712" s="167">
        <v>6207.2</v>
      </c>
      <c r="S712" s="154">
        <f t="shared" si="84"/>
        <v>-2.8277208379058338E-2</v>
      </c>
      <c r="T712" s="155">
        <f t="shared" si="85"/>
        <v>-2.8684709002800714E-2</v>
      </c>
      <c r="U712" s="167">
        <v>22886.69</v>
      </c>
      <c r="V712" s="154">
        <f t="shared" si="86"/>
        <v>-4.1976618169747515E-2</v>
      </c>
      <c r="W712" s="155">
        <f t="shared" si="87"/>
        <v>-4.2883094388188943E-2</v>
      </c>
    </row>
    <row r="713" spans="2:23">
      <c r="B713" s="153">
        <v>44629</v>
      </c>
      <c r="C713" s="137">
        <v>578.4</v>
      </c>
      <c r="D713" s="154">
        <f t="shared" si="80"/>
        <v>7.6093023255813907E-2</v>
      </c>
      <c r="E713" s="155">
        <f t="shared" si="81"/>
        <v>7.3336910842737024E-2</v>
      </c>
      <c r="F713" s="145"/>
      <c r="G713" s="145"/>
      <c r="H713" s="153">
        <v>44629</v>
      </c>
      <c r="I713" s="137">
        <v>48.35</v>
      </c>
      <c r="J713" s="154">
        <f t="shared" si="82"/>
        <v>8.3837704550549175E-2</v>
      </c>
      <c r="K713" s="155">
        <f t="shared" si="83"/>
        <v>8.0508172759129915E-2</v>
      </c>
      <c r="L713" s="145"/>
      <c r="M713" s="167">
        <v>6.4700000000000001E-3</v>
      </c>
      <c r="N713" s="161"/>
      <c r="O713" s="167">
        <v>1.668E-2</v>
      </c>
      <c r="P713" s="161"/>
      <c r="Q713" s="146"/>
      <c r="R713" s="167">
        <v>6387.83</v>
      </c>
      <c r="S713" s="154">
        <f t="shared" si="84"/>
        <v>7.12515260877149E-2</v>
      </c>
      <c r="T713" s="155">
        <f t="shared" si="85"/>
        <v>6.8827615514802667E-2</v>
      </c>
      <c r="U713" s="167">
        <v>23889.49</v>
      </c>
      <c r="V713" s="154">
        <f t="shared" si="86"/>
        <v>6.9448964617897735E-2</v>
      </c>
      <c r="W713" s="155">
        <f t="shared" si="87"/>
        <v>6.7143529484392839E-2</v>
      </c>
    </row>
    <row r="714" spans="2:23">
      <c r="B714" s="153">
        <v>44628</v>
      </c>
      <c r="C714" s="137">
        <v>537.5</v>
      </c>
      <c r="D714" s="154">
        <f t="shared" si="80"/>
        <v>-1.7367458866544783E-2</v>
      </c>
      <c r="E714" s="155">
        <f t="shared" si="81"/>
        <v>-1.7520042420163334E-2</v>
      </c>
      <c r="F714" s="145"/>
      <c r="G714" s="145"/>
      <c r="H714" s="153">
        <v>44628</v>
      </c>
      <c r="I714" s="137">
        <v>44.61</v>
      </c>
      <c r="J714" s="154">
        <f t="shared" si="82"/>
        <v>-1.5449128227764342E-2</v>
      </c>
      <c r="K714" s="155">
        <f t="shared" si="83"/>
        <v>-1.5569709538873485E-2</v>
      </c>
      <c r="L714" s="145"/>
      <c r="M714" s="167">
        <v>5.5900000000000004E-3</v>
      </c>
      <c r="N714" s="161"/>
      <c r="O714" s="167">
        <v>1.601E-2</v>
      </c>
      <c r="P714" s="161"/>
      <c r="Q714" s="146"/>
      <c r="R714" s="167">
        <v>5962.96</v>
      </c>
      <c r="S714" s="154">
        <f t="shared" si="84"/>
        <v>-3.227871694189699E-3</v>
      </c>
      <c r="T714" s="155">
        <f t="shared" si="85"/>
        <v>-3.2330925098026401E-3</v>
      </c>
      <c r="U714" s="167">
        <v>22338.13</v>
      </c>
      <c r="V714" s="154">
        <f t="shared" si="86"/>
        <v>8.0256206149020848E-3</v>
      </c>
      <c r="W714" s="155">
        <f t="shared" si="87"/>
        <v>7.9935866028519459E-3</v>
      </c>
    </row>
    <row r="715" spans="2:23">
      <c r="B715" s="153">
        <v>44627</v>
      </c>
      <c r="C715" s="137">
        <v>547</v>
      </c>
      <c r="D715" s="154">
        <f t="shared" ref="D715:D778" si="88">C715/C716-1</f>
        <v>-2.5302922309337172E-2</v>
      </c>
      <c r="E715" s="155">
        <f t="shared" ref="E715:E778" si="89">LN(1+D715)</f>
        <v>-2.5628545806324707E-2</v>
      </c>
      <c r="F715" s="145"/>
      <c r="G715" s="145"/>
      <c r="H715" s="153">
        <v>44627</v>
      </c>
      <c r="I715" s="137">
        <v>45.31</v>
      </c>
      <c r="J715" s="154">
        <f t="shared" ref="J715:J778" si="90">I715/I716-1</f>
        <v>6.4415815193248349E-3</v>
      </c>
      <c r="K715" s="155">
        <f t="shared" ref="K715:K778" si="91">LN(1+J715)</f>
        <v>6.4209232004607359E-3</v>
      </c>
      <c r="L715" s="145"/>
      <c r="M715" s="167">
        <v>4.7699999999999999E-3</v>
      </c>
      <c r="N715" s="161"/>
      <c r="O715" s="167">
        <v>1.601E-2</v>
      </c>
      <c r="P715" s="161"/>
      <c r="Q715" s="146"/>
      <c r="R715" s="167">
        <v>5982.27</v>
      </c>
      <c r="S715" s="154">
        <f t="shared" ref="S715:S778" si="92">R715/R716-1</f>
        <v>-1.3097072419106182E-2</v>
      </c>
      <c r="T715" s="155">
        <f t="shared" ref="T715:T778" si="93">LN(1+S715)</f>
        <v>-1.3183595367300922E-2</v>
      </c>
      <c r="U715" s="167">
        <v>22160.28</v>
      </c>
      <c r="V715" s="154">
        <f t="shared" ref="V715:V778" si="94">U715/U716-1</f>
        <v>-1.3558063571284307E-2</v>
      </c>
      <c r="W715" s="155">
        <f t="shared" ref="W715:W778" si="95">LN(1+V715)</f>
        <v>-1.3650813408071921E-2</v>
      </c>
    </row>
    <row r="716" spans="2:23">
      <c r="B716" s="153">
        <v>44624</v>
      </c>
      <c r="C716" s="137">
        <v>561.20000000000005</v>
      </c>
      <c r="D716" s="154">
        <f t="shared" si="88"/>
        <v>-7.3774550255817695E-2</v>
      </c>
      <c r="E716" s="155">
        <f t="shared" si="89"/>
        <v>-7.6637607722637391E-2</v>
      </c>
      <c r="F716" s="145"/>
      <c r="G716" s="145"/>
      <c r="H716" s="153">
        <v>44624</v>
      </c>
      <c r="I716" s="137">
        <v>45.02</v>
      </c>
      <c r="J716" s="154">
        <f t="shared" si="90"/>
        <v>-6.8294701986754913E-2</v>
      </c>
      <c r="K716" s="155">
        <f t="shared" si="91"/>
        <v>-7.0738718147973265E-2</v>
      </c>
      <c r="L716" s="145"/>
      <c r="M716" s="167">
        <v>4.28E-3</v>
      </c>
      <c r="N716" s="161"/>
      <c r="O716" s="167">
        <v>1.5229999999999999E-2</v>
      </c>
      <c r="P716" s="161"/>
      <c r="Q716" s="146"/>
      <c r="R716" s="167">
        <v>6061.66</v>
      </c>
      <c r="S716" s="154">
        <f t="shared" si="92"/>
        <v>-4.9653751663826351E-2</v>
      </c>
      <c r="T716" s="155">
        <f t="shared" si="93"/>
        <v>-5.0928888858496689E-2</v>
      </c>
      <c r="U716" s="167">
        <v>22464.86</v>
      </c>
      <c r="V716" s="154">
        <f t="shared" si="94"/>
        <v>-6.2355716034547592E-2</v>
      </c>
      <c r="W716" s="155">
        <f t="shared" si="95"/>
        <v>-6.4384630082924402E-2</v>
      </c>
    </row>
    <row r="717" spans="2:23">
      <c r="B717" s="153">
        <v>44623</v>
      </c>
      <c r="C717" s="137">
        <v>605.9</v>
      </c>
      <c r="D717" s="154">
        <f t="shared" si="88"/>
        <v>-2.885077736816799E-2</v>
      </c>
      <c r="E717" s="155">
        <f t="shared" si="89"/>
        <v>-2.9275143165797313E-2</v>
      </c>
      <c r="F717" s="145"/>
      <c r="G717" s="145"/>
      <c r="H717" s="153">
        <v>44623</v>
      </c>
      <c r="I717" s="137">
        <v>48.32</v>
      </c>
      <c r="J717" s="154">
        <f t="shared" si="90"/>
        <v>-4.6190288195815166E-2</v>
      </c>
      <c r="K717" s="155">
        <f t="shared" si="91"/>
        <v>-4.729109094696958E-2</v>
      </c>
      <c r="L717" s="145"/>
      <c r="M717" s="167">
        <v>4.9499999999999995E-3</v>
      </c>
      <c r="N717" s="161"/>
      <c r="O717" s="167">
        <v>1.5890000000000001E-2</v>
      </c>
      <c r="P717" s="161"/>
      <c r="Q717" s="146"/>
      <c r="R717" s="167">
        <v>6378.37</v>
      </c>
      <c r="S717" s="154">
        <f t="shared" si="92"/>
        <v>-1.8413301282544592E-2</v>
      </c>
      <c r="T717" s="155">
        <f t="shared" si="93"/>
        <v>-1.8584936291085003E-2</v>
      </c>
      <c r="U717" s="167">
        <v>23958.83</v>
      </c>
      <c r="V717" s="154">
        <f t="shared" si="94"/>
        <v>-2.3456927497103042E-2</v>
      </c>
      <c r="W717" s="155">
        <f t="shared" si="95"/>
        <v>-2.3736420572232967E-2</v>
      </c>
    </row>
    <row r="718" spans="2:23">
      <c r="B718" s="153">
        <v>44622</v>
      </c>
      <c r="C718" s="137">
        <v>623.9</v>
      </c>
      <c r="D718" s="154">
        <f t="shared" si="88"/>
        <v>1.8944961620120937E-2</v>
      </c>
      <c r="E718" s="155">
        <f t="shared" si="89"/>
        <v>1.8767740632831948E-2</v>
      </c>
      <c r="F718" s="145"/>
      <c r="G718" s="145"/>
      <c r="H718" s="153">
        <v>44622</v>
      </c>
      <c r="I718" s="137">
        <v>50.66</v>
      </c>
      <c r="J718" s="154">
        <f t="shared" si="90"/>
        <v>2.8838342810722839E-2</v>
      </c>
      <c r="K718" s="155">
        <f t="shared" si="91"/>
        <v>2.8430343257276256E-2</v>
      </c>
      <c r="L718" s="145"/>
      <c r="M718" s="167">
        <v>4.79E-3</v>
      </c>
      <c r="N718" s="161"/>
      <c r="O718" s="167">
        <v>1.533E-2</v>
      </c>
      <c r="P718" s="161"/>
      <c r="Q718" s="146"/>
      <c r="R718" s="167">
        <v>6498.02</v>
      </c>
      <c r="S718" s="154">
        <f t="shared" si="92"/>
        <v>1.5872767721047065E-2</v>
      </c>
      <c r="T718" s="155">
        <f t="shared" si="93"/>
        <v>1.5748112693515039E-2</v>
      </c>
      <c r="U718" s="167">
        <v>24534.33</v>
      </c>
      <c r="V718" s="154">
        <f t="shared" si="94"/>
        <v>7.009238387165162E-3</v>
      </c>
      <c r="W718" s="155">
        <f t="shared" si="95"/>
        <v>6.9847878623320574E-3</v>
      </c>
    </row>
    <row r="719" spans="2:23">
      <c r="B719" s="153">
        <v>44621</v>
      </c>
      <c r="C719" s="137">
        <v>612.29999999999995</v>
      </c>
      <c r="D719" s="154">
        <f t="shared" si="88"/>
        <v>-4.0131682081831044E-2</v>
      </c>
      <c r="E719" s="155">
        <f t="shared" si="89"/>
        <v>-4.0959172764000858E-2</v>
      </c>
      <c r="F719" s="145"/>
      <c r="G719" s="145"/>
      <c r="H719" s="153">
        <v>44621</v>
      </c>
      <c r="I719" s="137">
        <v>49.24</v>
      </c>
      <c r="J719" s="154">
        <f t="shared" si="90"/>
        <v>-9.1177556293835282E-2</v>
      </c>
      <c r="K719" s="155">
        <f t="shared" si="91"/>
        <v>-9.5605535340696199E-2</v>
      </c>
      <c r="L719" s="145"/>
      <c r="M719" s="167">
        <v>3.4999999999999996E-3</v>
      </c>
      <c r="N719" s="161"/>
      <c r="O719" s="167">
        <v>1.4159999999999999E-2</v>
      </c>
      <c r="P719" s="161"/>
      <c r="Q719" s="146"/>
      <c r="R719" s="167">
        <v>6396.49</v>
      </c>
      <c r="S719" s="154">
        <f t="shared" si="92"/>
        <v>-3.939731153971493E-2</v>
      </c>
      <c r="T719" s="155">
        <f t="shared" si="93"/>
        <v>-4.0194391025072281E-2</v>
      </c>
      <c r="U719" s="167">
        <v>24363.56</v>
      </c>
      <c r="V719" s="154">
        <f t="shared" si="94"/>
        <v>-4.140441275123552E-2</v>
      </c>
      <c r="W719" s="155">
        <f t="shared" si="95"/>
        <v>-4.2285995596260041E-2</v>
      </c>
    </row>
    <row r="720" spans="2:23">
      <c r="B720" s="153">
        <v>44620</v>
      </c>
      <c r="C720" s="137">
        <v>637.9</v>
      </c>
      <c r="D720" s="154">
        <f t="shared" si="88"/>
        <v>-4.059328649492655E-3</v>
      </c>
      <c r="E720" s="155">
        <f t="shared" si="89"/>
        <v>-4.0675900888793842E-3</v>
      </c>
      <c r="F720" s="145"/>
      <c r="G720" s="145"/>
      <c r="H720" s="153">
        <v>44620</v>
      </c>
      <c r="I720" s="137">
        <v>54.18</v>
      </c>
      <c r="J720" s="154">
        <f t="shared" si="90"/>
        <v>-9.5063985374772564E-3</v>
      </c>
      <c r="K720" s="155">
        <f t="shared" si="91"/>
        <v>-9.5518727709865778E-3</v>
      </c>
      <c r="L720" s="145"/>
      <c r="M720" s="167">
        <v>6.1599999999999997E-3</v>
      </c>
      <c r="N720" s="161"/>
      <c r="O720" s="167">
        <v>1.7579999999999998E-2</v>
      </c>
      <c r="P720" s="161"/>
      <c r="Q720" s="146"/>
      <c r="R720" s="167">
        <v>6658.83</v>
      </c>
      <c r="S720" s="154">
        <f t="shared" si="92"/>
        <v>-1.386167646313996E-2</v>
      </c>
      <c r="T720" s="155">
        <f t="shared" si="93"/>
        <v>-1.3958646656143169E-2</v>
      </c>
      <c r="U720" s="167">
        <v>25415.89</v>
      </c>
      <c r="V720" s="154">
        <f t="shared" si="94"/>
        <v>-1.3857121184431942E-2</v>
      </c>
      <c r="W720" s="155">
        <f t="shared" si="95"/>
        <v>-1.3954027356722182E-2</v>
      </c>
    </row>
    <row r="721" spans="2:23">
      <c r="B721" s="153">
        <v>44617</v>
      </c>
      <c r="C721" s="137">
        <v>640.5</v>
      </c>
      <c r="D721" s="154">
        <f t="shared" si="88"/>
        <v>3.4900630150266565E-2</v>
      </c>
      <c r="E721" s="155">
        <f t="shared" si="89"/>
        <v>3.4305412591473072E-2</v>
      </c>
      <c r="F721" s="145"/>
      <c r="G721" s="145"/>
      <c r="H721" s="153">
        <v>44617</v>
      </c>
      <c r="I721" s="137">
        <v>54.7</v>
      </c>
      <c r="J721" s="154">
        <f t="shared" si="90"/>
        <v>4.9904030710172798E-2</v>
      </c>
      <c r="K721" s="155">
        <f t="shared" si="91"/>
        <v>4.8698760668614338E-2</v>
      </c>
      <c r="L721" s="145"/>
      <c r="M721" s="167">
        <v>7.0799999999999995E-3</v>
      </c>
      <c r="N721" s="161"/>
      <c r="O721" s="167">
        <v>1.847E-2</v>
      </c>
      <c r="P721" s="161"/>
      <c r="Q721" s="146"/>
      <c r="R721" s="167">
        <v>6752.43</v>
      </c>
      <c r="S721" s="154">
        <f t="shared" si="92"/>
        <v>3.5482015933016919E-2</v>
      </c>
      <c r="T721" s="155">
        <f t="shared" si="93"/>
        <v>3.486703418266239E-2</v>
      </c>
      <c r="U721" s="167">
        <v>25773.03</v>
      </c>
      <c r="V721" s="154">
        <f t="shared" si="94"/>
        <v>3.5898485040924522E-2</v>
      </c>
      <c r="W721" s="155">
        <f t="shared" si="95"/>
        <v>3.5269151623976189E-2</v>
      </c>
    </row>
    <row r="722" spans="2:23">
      <c r="B722" s="153">
        <v>44616</v>
      </c>
      <c r="C722" s="137">
        <v>618.9</v>
      </c>
      <c r="D722" s="154">
        <f t="shared" si="88"/>
        <v>-4.3726823238566248E-2</v>
      </c>
      <c r="E722" s="155">
        <f t="shared" si="89"/>
        <v>-4.4711656998966225E-2</v>
      </c>
      <c r="F722" s="145"/>
      <c r="G722" s="145"/>
      <c r="H722" s="153">
        <v>44616</v>
      </c>
      <c r="I722" s="137">
        <v>52.1</v>
      </c>
      <c r="J722" s="154">
        <f t="shared" si="90"/>
        <v>-4.7531992687385727E-2</v>
      </c>
      <c r="K722" s="155">
        <f t="shared" si="91"/>
        <v>-4.8698760668614276E-2</v>
      </c>
      <c r="L722" s="145"/>
      <c r="M722" s="167">
        <v>6.62E-3</v>
      </c>
      <c r="N722" s="161"/>
      <c r="O722" s="167">
        <v>1.814E-2</v>
      </c>
      <c r="P722" s="161"/>
      <c r="Q722" s="146"/>
      <c r="R722" s="167">
        <v>6521.05</v>
      </c>
      <c r="S722" s="154">
        <f t="shared" si="92"/>
        <v>-3.82882517509332E-2</v>
      </c>
      <c r="T722" s="155">
        <f t="shared" si="93"/>
        <v>-3.9040511211597038E-2</v>
      </c>
      <c r="U722" s="167">
        <v>24879.88</v>
      </c>
      <c r="V722" s="154">
        <f t="shared" si="94"/>
        <v>-4.1425416527323344E-2</v>
      </c>
      <c r="W722" s="155">
        <f t="shared" si="95"/>
        <v>-4.2307906823974124E-2</v>
      </c>
    </row>
    <row r="723" spans="2:23">
      <c r="B723" s="153">
        <v>44615</v>
      </c>
      <c r="C723" s="137">
        <v>647.20000000000005</v>
      </c>
      <c r="D723" s="154">
        <f t="shared" si="88"/>
        <v>7.0017115294849219E-3</v>
      </c>
      <c r="E723" s="155">
        <f t="shared" si="89"/>
        <v>6.9773133670413675E-3</v>
      </c>
      <c r="F723" s="145"/>
      <c r="G723" s="145"/>
      <c r="H723" s="153">
        <v>44615</v>
      </c>
      <c r="I723" s="137">
        <v>54.7</v>
      </c>
      <c r="J723" s="154">
        <f t="shared" si="90"/>
        <v>-7.3072707343802001E-4</v>
      </c>
      <c r="K723" s="155">
        <f t="shared" si="91"/>
        <v>-7.3099418459744497E-4</v>
      </c>
      <c r="L723" s="145"/>
      <c r="M723" s="167">
        <v>7.28E-3</v>
      </c>
      <c r="N723" s="161"/>
      <c r="O723" s="167">
        <v>1.9400000000000001E-2</v>
      </c>
      <c r="P723" s="161"/>
      <c r="Q723" s="146"/>
      <c r="R723" s="167">
        <v>6780.67</v>
      </c>
      <c r="S723" s="154">
        <f t="shared" si="92"/>
        <v>-1.0209794330838795E-3</v>
      </c>
      <c r="T723" s="155">
        <f t="shared" si="93"/>
        <v>-1.0215009876131215E-3</v>
      </c>
      <c r="U723" s="167">
        <v>25955.08</v>
      </c>
      <c r="V723" s="154">
        <f t="shared" si="94"/>
        <v>-3.4126914647387707E-3</v>
      </c>
      <c r="W723" s="155">
        <f t="shared" si="95"/>
        <v>-3.4185279788533861E-3</v>
      </c>
    </row>
    <row r="724" spans="2:23">
      <c r="B724" s="153">
        <v>44614</v>
      </c>
      <c r="C724" s="137">
        <v>642.70000000000005</v>
      </c>
      <c r="D724" s="154">
        <f t="shared" si="88"/>
        <v>-1.1230769230769155E-2</v>
      </c>
      <c r="E724" s="155">
        <f t="shared" si="89"/>
        <v>-1.1294310512442216E-2</v>
      </c>
      <c r="F724" s="145"/>
      <c r="G724" s="145"/>
      <c r="H724" s="153">
        <v>44614</v>
      </c>
      <c r="I724" s="137">
        <v>54.74</v>
      </c>
      <c r="J724" s="154">
        <f t="shared" si="90"/>
        <v>-1.0948905109487983E-3</v>
      </c>
      <c r="K724" s="155">
        <f t="shared" si="91"/>
        <v>-1.0954903414367256E-3</v>
      </c>
      <c r="L724" s="145"/>
      <c r="M724" s="167">
        <v>7.3699999999999998E-3</v>
      </c>
      <c r="N724" s="161"/>
      <c r="O724" s="167">
        <v>1.932E-2</v>
      </c>
      <c r="P724" s="161"/>
      <c r="Q724" s="146"/>
      <c r="R724" s="167">
        <v>6787.6</v>
      </c>
      <c r="S724" s="154">
        <f t="shared" si="92"/>
        <v>-1.0901045027200684E-4</v>
      </c>
      <c r="T724" s="155">
        <f t="shared" si="93"/>
        <v>-1.090163923429769E-4</v>
      </c>
      <c r="U724" s="167">
        <v>26043.96</v>
      </c>
      <c r="V724" s="154">
        <f t="shared" si="94"/>
        <v>-2.3301316735524491E-4</v>
      </c>
      <c r="W724" s="155">
        <f t="shared" si="95"/>
        <v>-2.3304031914122306E-4</v>
      </c>
    </row>
    <row r="725" spans="2:23">
      <c r="B725" s="153">
        <v>44613</v>
      </c>
      <c r="C725" s="137">
        <v>650</v>
      </c>
      <c r="D725" s="154">
        <f t="shared" si="88"/>
        <v>-2.6071321546298987E-2</v>
      </c>
      <c r="E725" s="155">
        <f t="shared" si="89"/>
        <v>-2.6417203427590751E-2</v>
      </c>
      <c r="F725" s="145"/>
      <c r="G725" s="145"/>
      <c r="H725" s="153">
        <v>44613</v>
      </c>
      <c r="I725" s="137">
        <v>54.8</v>
      </c>
      <c r="J725" s="154">
        <f t="shared" si="90"/>
        <v>-5.0835148874365244E-3</v>
      </c>
      <c r="K725" s="155">
        <f t="shared" si="91"/>
        <v>-5.0964799064843148E-3</v>
      </c>
      <c r="L725" s="145"/>
      <c r="M725" s="167">
        <v>7.1599999999999997E-3</v>
      </c>
      <c r="N725" s="161"/>
      <c r="O725" s="167">
        <v>1.9189999999999999E-2</v>
      </c>
      <c r="P725" s="161"/>
      <c r="Q725" s="146"/>
      <c r="R725" s="167">
        <v>6788.34</v>
      </c>
      <c r="S725" s="154">
        <f t="shared" si="92"/>
        <v>-2.0389255992022681E-2</v>
      </c>
      <c r="T725" s="155">
        <f t="shared" si="93"/>
        <v>-2.059998621419078E-2</v>
      </c>
      <c r="U725" s="167">
        <v>26050.03</v>
      </c>
      <c r="V725" s="154">
        <f t="shared" si="94"/>
        <v>-1.7231811169892808E-2</v>
      </c>
      <c r="W725" s="155">
        <f t="shared" si="95"/>
        <v>-1.7382006756698539E-2</v>
      </c>
    </row>
    <row r="726" spans="2:23">
      <c r="B726" s="153">
        <v>44610</v>
      </c>
      <c r="C726" s="137">
        <v>667.4</v>
      </c>
      <c r="D726" s="154">
        <f t="shared" si="88"/>
        <v>8.9982003599287097E-4</v>
      </c>
      <c r="E726" s="155">
        <f t="shared" si="89"/>
        <v>8.9941544063476618E-4</v>
      </c>
      <c r="F726" s="145"/>
      <c r="G726" s="145"/>
      <c r="H726" s="153">
        <v>44610</v>
      </c>
      <c r="I726" s="137">
        <v>55.08</v>
      </c>
      <c r="J726" s="154">
        <f t="shared" si="90"/>
        <v>-1.0064701653486718E-2</v>
      </c>
      <c r="K726" s="155">
        <f t="shared" si="91"/>
        <v>-1.0115693194788082E-2</v>
      </c>
      <c r="L726" s="145"/>
      <c r="M726" s="167">
        <v>6.8600000000000006E-3</v>
      </c>
      <c r="N726" s="161"/>
      <c r="O726" s="167">
        <v>1.8500000000000003E-2</v>
      </c>
      <c r="P726" s="161"/>
      <c r="Q726" s="146"/>
      <c r="R726" s="167">
        <v>6929.63</v>
      </c>
      <c r="S726" s="154">
        <f t="shared" si="92"/>
        <v>-2.4745135184155442E-3</v>
      </c>
      <c r="T726" s="155">
        <f t="shared" si="93"/>
        <v>-2.4775801870452032E-3</v>
      </c>
      <c r="U726" s="167">
        <v>26506.79</v>
      </c>
      <c r="V726" s="154">
        <f t="shared" si="94"/>
        <v>-6.0924052289395014E-3</v>
      </c>
      <c r="W726" s="155">
        <f t="shared" si="95"/>
        <v>-6.1110396538725572E-3</v>
      </c>
    </row>
    <row r="727" spans="2:23">
      <c r="B727" s="153">
        <v>44609</v>
      </c>
      <c r="C727" s="137">
        <v>666.8</v>
      </c>
      <c r="D727" s="154">
        <f t="shared" si="88"/>
        <v>5.3562964133354374E-2</v>
      </c>
      <c r="E727" s="155">
        <f t="shared" si="89"/>
        <v>5.2177719095379237E-2</v>
      </c>
      <c r="F727" s="145"/>
      <c r="G727" s="145"/>
      <c r="H727" s="153">
        <v>44609</v>
      </c>
      <c r="I727" s="137">
        <v>55.64</v>
      </c>
      <c r="J727" s="154">
        <f t="shared" si="90"/>
        <v>-4.2949176807445255E-3</v>
      </c>
      <c r="K727" s="155">
        <f t="shared" si="91"/>
        <v>-4.3041673335189809E-3</v>
      </c>
      <c r="L727" s="145"/>
      <c r="M727" s="167">
        <v>7.0099999999999997E-3</v>
      </c>
      <c r="N727" s="161"/>
      <c r="O727" s="167">
        <v>1.847E-2</v>
      </c>
      <c r="P727" s="161"/>
      <c r="Q727" s="146"/>
      <c r="R727" s="167">
        <v>6946.82</v>
      </c>
      <c r="S727" s="154">
        <f t="shared" si="92"/>
        <v>-2.6073298128637123E-3</v>
      </c>
      <c r="T727" s="155">
        <f t="shared" si="93"/>
        <v>-2.6107348171741838E-3</v>
      </c>
      <c r="U727" s="167">
        <v>26669.27</v>
      </c>
      <c r="V727" s="154">
        <f t="shared" si="94"/>
        <v>-1.112560494665793E-2</v>
      </c>
      <c r="W727" s="155">
        <f t="shared" si="95"/>
        <v>-1.1187957393167138E-2</v>
      </c>
    </row>
    <row r="728" spans="2:23">
      <c r="B728" s="153">
        <v>44608</v>
      </c>
      <c r="C728" s="137">
        <v>632.9</v>
      </c>
      <c r="D728" s="154">
        <f t="shared" si="88"/>
        <v>2.375673107380516E-3</v>
      </c>
      <c r="E728" s="155">
        <f t="shared" si="89"/>
        <v>2.3728556573684853E-3</v>
      </c>
      <c r="F728" s="145"/>
      <c r="G728" s="145"/>
      <c r="H728" s="153">
        <v>44608</v>
      </c>
      <c r="I728" s="137">
        <v>55.88</v>
      </c>
      <c r="J728" s="154">
        <f t="shared" si="90"/>
        <v>-2.855103497501732E-3</v>
      </c>
      <c r="K728" s="155">
        <f t="shared" si="91"/>
        <v>-2.8591870800451333E-3</v>
      </c>
      <c r="L728" s="145"/>
      <c r="M728" s="167">
        <v>7.5199999999999998E-3</v>
      </c>
      <c r="N728" s="161"/>
      <c r="O728" s="167">
        <v>1.907E-2</v>
      </c>
      <c r="P728" s="161"/>
      <c r="Q728" s="146"/>
      <c r="R728" s="167">
        <v>6964.98</v>
      </c>
      <c r="S728" s="154">
        <f t="shared" si="92"/>
        <v>-2.1475737001735995E-3</v>
      </c>
      <c r="T728" s="155">
        <f t="shared" si="93"/>
        <v>-2.1498830434881428E-3</v>
      </c>
      <c r="U728" s="167">
        <v>26969.32</v>
      </c>
      <c r="V728" s="154">
        <f t="shared" si="94"/>
        <v>4.9688556577054399E-5</v>
      </c>
      <c r="W728" s="155">
        <f t="shared" si="95"/>
        <v>4.9687322141618415E-5</v>
      </c>
    </row>
    <row r="729" spans="2:23">
      <c r="B729" s="153">
        <v>44607</v>
      </c>
      <c r="C729" s="137">
        <v>631.4</v>
      </c>
      <c r="D729" s="154">
        <f t="shared" si="88"/>
        <v>2.7502034174125223E-2</v>
      </c>
      <c r="E729" s="155">
        <f t="shared" si="89"/>
        <v>2.7130647117801686E-2</v>
      </c>
      <c r="F729" s="145"/>
      <c r="G729" s="145"/>
      <c r="H729" s="153">
        <v>44607</v>
      </c>
      <c r="I729" s="137">
        <v>56.04</v>
      </c>
      <c r="J729" s="154">
        <f t="shared" si="90"/>
        <v>2.9390154298310156E-2</v>
      </c>
      <c r="K729" s="155">
        <f t="shared" si="91"/>
        <v>2.8966543685541017E-2</v>
      </c>
      <c r="L729" s="145"/>
      <c r="M729" s="167">
        <v>7.8399999999999997E-3</v>
      </c>
      <c r="N729" s="161"/>
      <c r="O729" s="167">
        <v>1.976E-2</v>
      </c>
      <c r="P729" s="161"/>
      <c r="Q729" s="146"/>
      <c r="R729" s="167">
        <v>6979.97</v>
      </c>
      <c r="S729" s="154">
        <f t="shared" si="92"/>
        <v>1.8646566066372827E-2</v>
      </c>
      <c r="T729" s="155">
        <f t="shared" si="93"/>
        <v>1.8474850176794309E-2</v>
      </c>
      <c r="U729" s="167">
        <v>26967.98</v>
      </c>
      <c r="V729" s="154">
        <f t="shared" si="94"/>
        <v>2.091847145283765E-2</v>
      </c>
      <c r="W729" s="155">
        <f t="shared" si="95"/>
        <v>2.0702684331959795E-2</v>
      </c>
    </row>
    <row r="730" spans="2:23">
      <c r="B730" s="153">
        <v>44606</v>
      </c>
      <c r="C730" s="137">
        <v>614.5</v>
      </c>
      <c r="D730" s="154">
        <f t="shared" si="88"/>
        <v>-8.8709677419355204E-3</v>
      </c>
      <c r="E730" s="155">
        <f t="shared" si="89"/>
        <v>-8.9105490330477644E-3</v>
      </c>
      <c r="F730" s="145"/>
      <c r="G730" s="145"/>
      <c r="H730" s="153">
        <v>44606</v>
      </c>
      <c r="I730" s="137">
        <v>54.44</v>
      </c>
      <c r="J730" s="154">
        <f t="shared" si="90"/>
        <v>-1.9452449567723407E-2</v>
      </c>
      <c r="K730" s="155">
        <f t="shared" si="91"/>
        <v>-1.9644138415283806E-2</v>
      </c>
      <c r="L730" s="145"/>
      <c r="M730" s="167">
        <v>7.62E-3</v>
      </c>
      <c r="N730" s="161"/>
      <c r="O730" s="167">
        <v>1.968E-2</v>
      </c>
      <c r="P730" s="161"/>
      <c r="Q730" s="146"/>
      <c r="R730" s="167">
        <v>6852.2</v>
      </c>
      <c r="S730" s="154">
        <f t="shared" si="92"/>
        <v>-2.2733755490900842E-2</v>
      </c>
      <c r="T730" s="155">
        <f t="shared" si="93"/>
        <v>-2.2996151772273623E-2</v>
      </c>
      <c r="U730" s="167">
        <v>26415.41</v>
      </c>
      <c r="V730" s="154">
        <f t="shared" si="94"/>
        <v>-2.0421566336993435E-2</v>
      </c>
      <c r="W730" s="155">
        <f t="shared" si="95"/>
        <v>-2.0632969598686698E-2</v>
      </c>
    </row>
    <row r="731" spans="2:23">
      <c r="B731" s="153">
        <v>44603</v>
      </c>
      <c r="C731" s="137">
        <v>620</v>
      </c>
      <c r="D731" s="154">
        <f t="shared" si="88"/>
        <v>-1.5091342335186608E-2</v>
      </c>
      <c r="E731" s="155">
        <f t="shared" si="89"/>
        <v>-1.5206375445264569E-2</v>
      </c>
      <c r="F731" s="145"/>
      <c r="G731" s="145"/>
      <c r="H731" s="153">
        <v>44603</v>
      </c>
      <c r="I731" s="137">
        <v>55.52</v>
      </c>
      <c r="J731" s="154">
        <f t="shared" si="90"/>
        <v>-2.9031129765652253E-2</v>
      </c>
      <c r="K731" s="155">
        <f t="shared" si="91"/>
        <v>-2.9460870695616606E-2</v>
      </c>
      <c r="L731" s="145"/>
      <c r="M731" s="167">
        <v>7.7200000000000003E-3</v>
      </c>
      <c r="N731" s="161"/>
      <c r="O731" s="167">
        <v>1.9539999999999998E-2</v>
      </c>
      <c r="P731" s="161"/>
      <c r="Q731" s="146"/>
      <c r="R731" s="167">
        <v>7011.6</v>
      </c>
      <c r="S731" s="154">
        <f t="shared" si="92"/>
        <v>-1.2666248917489797E-2</v>
      </c>
      <c r="T731" s="155">
        <f t="shared" si="93"/>
        <v>-1.2747149714040302E-2</v>
      </c>
      <c r="U731" s="167">
        <v>26966.1</v>
      </c>
      <c r="V731" s="154">
        <f t="shared" si="94"/>
        <v>-8.241940110775281E-3</v>
      </c>
      <c r="W731" s="155">
        <f t="shared" si="95"/>
        <v>-8.2760926842704655E-3</v>
      </c>
    </row>
    <row r="732" spans="2:23">
      <c r="B732" s="153">
        <v>44602</v>
      </c>
      <c r="C732" s="137">
        <v>629.5</v>
      </c>
      <c r="D732" s="154">
        <f t="shared" si="88"/>
        <v>-2.5843392138656829E-2</v>
      </c>
      <c r="E732" s="155">
        <f t="shared" si="89"/>
        <v>-2.6183199905996091E-2</v>
      </c>
      <c r="F732" s="145"/>
      <c r="G732" s="145"/>
      <c r="H732" s="153">
        <v>44602</v>
      </c>
      <c r="I732" s="137">
        <v>57.18</v>
      </c>
      <c r="J732" s="154">
        <f t="shared" si="90"/>
        <v>-1.6850068775790872E-2</v>
      </c>
      <c r="K732" s="155">
        <f t="shared" si="91"/>
        <v>-1.6993646331098129E-2</v>
      </c>
      <c r="L732" s="145"/>
      <c r="M732" s="167">
        <v>7.4999999999999997E-3</v>
      </c>
      <c r="N732" s="161"/>
      <c r="O732" s="167">
        <v>1.924E-2</v>
      </c>
      <c r="P732" s="161"/>
      <c r="Q732" s="146"/>
      <c r="R732" s="167">
        <v>7101.55</v>
      </c>
      <c r="S732" s="154">
        <f t="shared" si="92"/>
        <v>-4.1130968407826485E-3</v>
      </c>
      <c r="T732" s="155">
        <f t="shared" si="93"/>
        <v>-4.1215788899093006E-3</v>
      </c>
      <c r="U732" s="167">
        <v>27190.2</v>
      </c>
      <c r="V732" s="154">
        <f t="shared" si="94"/>
        <v>2.2562579734815014E-3</v>
      </c>
      <c r="W732" s="155">
        <f t="shared" si="95"/>
        <v>2.2537164456371051E-3</v>
      </c>
    </row>
    <row r="733" spans="2:23">
      <c r="B733" s="153">
        <v>44601</v>
      </c>
      <c r="C733" s="137">
        <v>646.20000000000005</v>
      </c>
      <c r="D733" s="154">
        <f t="shared" si="88"/>
        <v>8.8992974238877309E-3</v>
      </c>
      <c r="E733" s="155">
        <f t="shared" si="89"/>
        <v>8.8599320536090868E-3</v>
      </c>
      <c r="F733" s="145"/>
      <c r="G733" s="145"/>
      <c r="H733" s="153">
        <v>44601</v>
      </c>
      <c r="I733" s="137">
        <v>58.16</v>
      </c>
      <c r="J733" s="154">
        <f t="shared" si="90"/>
        <v>2.3223082336382816E-2</v>
      </c>
      <c r="K733" s="155">
        <f t="shared" si="91"/>
        <v>2.2957529996364027E-2</v>
      </c>
      <c r="L733" s="145"/>
      <c r="M733" s="167">
        <v>6.7000000000000002E-3</v>
      </c>
      <c r="N733" s="161"/>
      <c r="O733" s="167">
        <v>1.772E-2</v>
      </c>
      <c r="P733" s="161"/>
      <c r="Q733" s="146"/>
      <c r="R733" s="167">
        <v>7130.88</v>
      </c>
      <c r="S733" s="154">
        <f t="shared" si="92"/>
        <v>1.4579399892721057E-2</v>
      </c>
      <c r="T733" s="155">
        <f t="shared" si="93"/>
        <v>1.4474142270686446E-2</v>
      </c>
      <c r="U733" s="167">
        <v>27128.99</v>
      </c>
      <c r="V733" s="154">
        <f t="shared" si="94"/>
        <v>2.7156873101459089E-2</v>
      </c>
      <c r="W733" s="155">
        <f t="shared" si="95"/>
        <v>2.679466816315303E-2</v>
      </c>
    </row>
    <row r="734" spans="2:23">
      <c r="B734" s="153">
        <v>44600</v>
      </c>
      <c r="C734" s="137">
        <v>640.5</v>
      </c>
      <c r="D734" s="154">
        <f t="shared" si="88"/>
        <v>-6.2063615205585343E-3</v>
      </c>
      <c r="E734" s="155">
        <f t="shared" si="89"/>
        <v>-6.2257010424531037E-3</v>
      </c>
      <c r="F734" s="145"/>
      <c r="G734" s="145"/>
      <c r="H734" s="153">
        <v>44600</v>
      </c>
      <c r="I734" s="137">
        <v>56.84</v>
      </c>
      <c r="J734" s="154">
        <f t="shared" si="90"/>
        <v>-1.3536966331134881E-2</v>
      </c>
      <c r="K734" s="155">
        <f t="shared" si="91"/>
        <v>-1.3629426427482393E-2</v>
      </c>
      <c r="L734" s="145"/>
      <c r="M734" s="167">
        <v>7.1799999999999998E-3</v>
      </c>
      <c r="N734" s="161"/>
      <c r="O734" s="167">
        <v>1.8489999999999999E-2</v>
      </c>
      <c r="P734" s="161"/>
      <c r="Q734" s="146"/>
      <c r="R734" s="167">
        <v>7028.41</v>
      </c>
      <c r="S734" s="154">
        <f t="shared" si="92"/>
        <v>2.7335306915861057E-3</v>
      </c>
      <c r="T734" s="155">
        <f t="shared" si="93"/>
        <v>2.7298013911241708E-3</v>
      </c>
      <c r="U734" s="167">
        <v>26411.73</v>
      </c>
      <c r="V734" s="154">
        <f t="shared" si="94"/>
        <v>3.1448296607572424E-3</v>
      </c>
      <c r="W734" s="155">
        <f t="shared" si="95"/>
        <v>3.1398950269746866E-3</v>
      </c>
    </row>
    <row r="735" spans="2:23">
      <c r="B735" s="153">
        <v>44599</v>
      </c>
      <c r="C735" s="137">
        <v>644.5</v>
      </c>
      <c r="D735" s="154">
        <f t="shared" si="88"/>
        <v>-8.4615384615384093E-3</v>
      </c>
      <c r="E735" s="155">
        <f t="shared" si="89"/>
        <v>-8.4975405104406633E-3</v>
      </c>
      <c r="F735" s="145"/>
      <c r="G735" s="145"/>
      <c r="H735" s="153">
        <v>44599</v>
      </c>
      <c r="I735" s="137">
        <v>57.62</v>
      </c>
      <c r="J735" s="154">
        <f t="shared" si="90"/>
        <v>-6.5517241379310365E-3</v>
      </c>
      <c r="K735" s="155">
        <f t="shared" si="91"/>
        <v>-6.5732808900369139E-3</v>
      </c>
      <c r="L735" s="145"/>
      <c r="M735" s="167">
        <v>6.7400000000000003E-3</v>
      </c>
      <c r="N735" s="161"/>
      <c r="O735" s="167">
        <v>1.8100000000000002E-2</v>
      </c>
      <c r="P735" s="161"/>
      <c r="Q735" s="146"/>
      <c r="R735" s="167">
        <v>7009.25</v>
      </c>
      <c r="S735" s="154">
        <f t="shared" si="92"/>
        <v>8.324965690265751E-3</v>
      </c>
      <c r="T735" s="155">
        <f t="shared" si="93"/>
        <v>8.2905042912698006E-3</v>
      </c>
      <c r="U735" s="167">
        <v>26328.93</v>
      </c>
      <c r="V735" s="154">
        <f t="shared" si="94"/>
        <v>-1.0324170534878885E-2</v>
      </c>
      <c r="W735" s="155">
        <f t="shared" si="95"/>
        <v>-1.0377834460042382E-2</v>
      </c>
    </row>
    <row r="736" spans="2:23">
      <c r="B736" s="153">
        <v>44596</v>
      </c>
      <c r="C736" s="137">
        <v>650</v>
      </c>
      <c r="D736" s="154">
        <f t="shared" si="88"/>
        <v>-1.4554275318374832E-2</v>
      </c>
      <c r="E736" s="155">
        <f t="shared" si="89"/>
        <v>-1.4661227795761103E-2</v>
      </c>
      <c r="F736" s="145"/>
      <c r="G736" s="145"/>
      <c r="H736" s="153">
        <v>44596</v>
      </c>
      <c r="I736" s="137">
        <v>58</v>
      </c>
      <c r="J736" s="154">
        <f t="shared" si="90"/>
        <v>2.0732550103661485E-3</v>
      </c>
      <c r="K736" s="155">
        <f t="shared" si="91"/>
        <v>2.0711087831360984E-3</v>
      </c>
      <c r="L736" s="145"/>
      <c r="M736" s="167">
        <v>6.4900000000000001E-3</v>
      </c>
      <c r="N736" s="161"/>
      <c r="O736" s="167">
        <v>1.7500000000000002E-2</v>
      </c>
      <c r="P736" s="161"/>
      <c r="Q736" s="146"/>
      <c r="R736" s="167">
        <v>6951.38</v>
      </c>
      <c r="S736" s="154">
        <f t="shared" si="92"/>
        <v>-7.7437717949706553E-3</v>
      </c>
      <c r="T736" s="155">
        <f t="shared" si="93"/>
        <v>-7.7739104880399767E-3</v>
      </c>
      <c r="U736" s="167">
        <v>26603.59</v>
      </c>
      <c r="V736" s="154">
        <f t="shared" si="94"/>
        <v>-1.7917631389318678E-2</v>
      </c>
      <c r="W736" s="155">
        <f t="shared" si="95"/>
        <v>-1.8080095722986921E-2</v>
      </c>
    </row>
    <row r="737" spans="2:23">
      <c r="B737" s="153">
        <v>44595</v>
      </c>
      <c r="C737" s="137">
        <v>659.6</v>
      </c>
      <c r="D737" s="154">
        <f t="shared" si="88"/>
        <v>-3.9883551673944639E-2</v>
      </c>
      <c r="E737" s="155">
        <f t="shared" si="89"/>
        <v>-4.0700701536905456E-2</v>
      </c>
      <c r="F737" s="145"/>
      <c r="G737" s="145"/>
      <c r="H737" s="153">
        <v>44595</v>
      </c>
      <c r="I737" s="137">
        <v>57.88</v>
      </c>
      <c r="J737" s="154">
        <f t="shared" si="90"/>
        <v>-2.5917199596095619E-2</v>
      </c>
      <c r="K737" s="155">
        <f t="shared" si="91"/>
        <v>-2.62589682711785E-2</v>
      </c>
      <c r="L737" s="145"/>
      <c r="M737" s="167">
        <v>5.8699999999999994E-3</v>
      </c>
      <c r="N737" s="161"/>
      <c r="O737" s="167">
        <v>1.644E-2</v>
      </c>
      <c r="P737" s="161"/>
      <c r="Q737" s="146"/>
      <c r="R737" s="167">
        <v>7005.63</v>
      </c>
      <c r="S737" s="154">
        <f t="shared" si="92"/>
        <v>-1.540911307652415E-2</v>
      </c>
      <c r="T737" s="155">
        <f t="shared" si="93"/>
        <v>-1.5529067313834081E-2</v>
      </c>
      <c r="U737" s="167">
        <v>27088.959999999999</v>
      </c>
      <c r="V737" s="154">
        <f t="shared" si="94"/>
        <v>-1.0945012784455477E-2</v>
      </c>
      <c r="W737" s="155">
        <f t="shared" si="95"/>
        <v>-1.1005350102610464E-2</v>
      </c>
    </row>
    <row r="738" spans="2:23">
      <c r="B738" s="153">
        <v>44594</v>
      </c>
      <c r="C738" s="137">
        <v>687</v>
      </c>
      <c r="D738" s="154">
        <f t="shared" si="88"/>
        <v>2.080237741456159E-2</v>
      </c>
      <c r="E738" s="155">
        <f t="shared" si="89"/>
        <v>2.0588962577621463E-2</v>
      </c>
      <c r="F738" s="145"/>
      <c r="G738" s="145"/>
      <c r="H738" s="153">
        <v>44594</v>
      </c>
      <c r="I738" s="137">
        <v>59.42</v>
      </c>
      <c r="J738" s="154">
        <f t="shared" si="90"/>
        <v>6.7773636055574737E-3</v>
      </c>
      <c r="K738" s="155">
        <f t="shared" si="91"/>
        <v>6.754500519668266E-3</v>
      </c>
      <c r="L738" s="145"/>
      <c r="M738" s="167">
        <v>4.47E-3</v>
      </c>
      <c r="N738" s="161"/>
      <c r="O738" s="167">
        <v>1.418E-2</v>
      </c>
      <c r="P738" s="161"/>
      <c r="Q738" s="146"/>
      <c r="R738" s="167">
        <v>7115.27</v>
      </c>
      <c r="S738" s="154">
        <f t="shared" si="92"/>
        <v>2.2226948696315585E-3</v>
      </c>
      <c r="T738" s="155">
        <f t="shared" si="93"/>
        <v>2.2202283376123494E-3</v>
      </c>
      <c r="U738" s="167">
        <v>27388.73</v>
      </c>
      <c r="V738" s="154">
        <f t="shared" si="94"/>
        <v>6.0180224786949843E-3</v>
      </c>
      <c r="W738" s="155">
        <f t="shared" si="95"/>
        <v>5.9999865058383787E-3</v>
      </c>
    </row>
    <row r="739" spans="2:23">
      <c r="B739" s="153">
        <v>44593</v>
      </c>
      <c r="C739" s="137">
        <v>673</v>
      </c>
      <c r="D739" s="154">
        <f t="shared" si="88"/>
        <v>2.4041387705416861E-2</v>
      </c>
      <c r="E739" s="155">
        <f t="shared" si="89"/>
        <v>2.3756943481614733E-2</v>
      </c>
      <c r="F739" s="145"/>
      <c r="G739" s="145"/>
      <c r="H739" s="153">
        <v>44593</v>
      </c>
      <c r="I739" s="137">
        <v>59.02</v>
      </c>
      <c r="J739" s="154">
        <f t="shared" si="90"/>
        <v>4.7568335108271187E-2</v>
      </c>
      <c r="K739" s="155">
        <f t="shared" si="91"/>
        <v>4.6471607066566792E-2</v>
      </c>
      <c r="L739" s="145"/>
      <c r="M739" s="167">
        <v>4.5100000000000001E-3</v>
      </c>
      <c r="N739" s="161"/>
      <c r="O739" s="167">
        <v>1.4190000000000001E-2</v>
      </c>
      <c r="P739" s="161"/>
      <c r="Q739" s="146"/>
      <c r="R739" s="167">
        <v>7099.49</v>
      </c>
      <c r="S739" s="154">
        <f t="shared" si="92"/>
        <v>1.4328780432049326E-2</v>
      </c>
      <c r="T739" s="155">
        <f t="shared" si="93"/>
        <v>1.4227093671467643E-2</v>
      </c>
      <c r="U739" s="167">
        <v>27224.89</v>
      </c>
      <c r="V739" s="154">
        <f t="shared" si="94"/>
        <v>1.5321818225892736E-2</v>
      </c>
      <c r="W739" s="155">
        <f t="shared" si="95"/>
        <v>1.5205624531644313E-2</v>
      </c>
    </row>
    <row r="740" spans="2:23">
      <c r="B740" s="153">
        <v>44592</v>
      </c>
      <c r="C740" s="137">
        <v>657.2</v>
      </c>
      <c r="D740" s="154">
        <f t="shared" si="88"/>
        <v>3.3820984741230076E-2</v>
      </c>
      <c r="E740" s="155">
        <f t="shared" si="89"/>
        <v>3.3261632220749876E-2</v>
      </c>
      <c r="F740" s="145"/>
      <c r="G740" s="145"/>
      <c r="H740" s="153">
        <v>44592</v>
      </c>
      <c r="I740" s="137">
        <v>56.34</v>
      </c>
      <c r="J740" s="154">
        <f t="shared" si="90"/>
        <v>1.6233766233766378E-2</v>
      </c>
      <c r="K740" s="155">
        <f t="shared" si="91"/>
        <v>1.6103407566578892E-2</v>
      </c>
      <c r="L740" s="145"/>
      <c r="M740" s="167">
        <v>4.2699999999999995E-3</v>
      </c>
      <c r="N740" s="161"/>
      <c r="O740" s="167">
        <v>1.3680000000000001E-2</v>
      </c>
      <c r="P740" s="161"/>
      <c r="Q740" s="146"/>
      <c r="R740" s="167">
        <v>6999.2</v>
      </c>
      <c r="S740" s="154">
        <f t="shared" si="92"/>
        <v>4.7833152451663974E-3</v>
      </c>
      <c r="T740" s="155">
        <f t="shared" si="93"/>
        <v>4.7719115433410321E-3</v>
      </c>
      <c r="U740" s="167">
        <v>26814.05</v>
      </c>
      <c r="V740" s="154">
        <f t="shared" si="94"/>
        <v>9.359539340819456E-3</v>
      </c>
      <c r="W740" s="155">
        <f t="shared" si="95"/>
        <v>9.3160102498500673E-3</v>
      </c>
    </row>
    <row r="741" spans="2:23">
      <c r="B741" s="153">
        <v>44589</v>
      </c>
      <c r="C741" s="137">
        <v>635.70000000000005</v>
      </c>
      <c r="D741" s="154">
        <f t="shared" si="88"/>
        <v>-2.425172678434373E-2</v>
      </c>
      <c r="E741" s="155">
        <f t="shared" si="89"/>
        <v>-2.4550642622536638E-2</v>
      </c>
      <c r="F741" s="145"/>
      <c r="G741" s="145"/>
      <c r="H741" s="153">
        <v>44589</v>
      </c>
      <c r="I741" s="137">
        <v>55.44</v>
      </c>
      <c r="J741" s="154">
        <f t="shared" si="90"/>
        <v>-1.8413597733710985E-2</v>
      </c>
      <c r="K741" s="155">
        <f t="shared" si="91"/>
        <v>-1.8585238303338782E-2</v>
      </c>
      <c r="L741" s="145"/>
      <c r="M741" s="167">
        <v>3.65E-3</v>
      </c>
      <c r="N741" s="161"/>
      <c r="O741" s="167">
        <v>1.349E-2</v>
      </c>
      <c r="P741" s="161"/>
      <c r="Q741" s="146"/>
      <c r="R741" s="167">
        <v>6965.88</v>
      </c>
      <c r="S741" s="154">
        <f t="shared" si="92"/>
        <v>-8.2462484694895144E-3</v>
      </c>
      <c r="T741" s="155">
        <f t="shared" si="93"/>
        <v>-8.2804368567522598E-3</v>
      </c>
      <c r="U741" s="167">
        <v>26565.41</v>
      </c>
      <c r="V741" s="154">
        <f t="shared" si="94"/>
        <v>-1.1794303127651617E-2</v>
      </c>
      <c r="W741" s="155">
        <f t="shared" si="95"/>
        <v>-1.1864407688957862E-2</v>
      </c>
    </row>
    <row r="742" spans="2:23">
      <c r="B742" s="153">
        <v>44588</v>
      </c>
      <c r="C742" s="137">
        <v>651.5</v>
      </c>
      <c r="D742" s="154">
        <f t="shared" si="88"/>
        <v>-5.0397067806963181E-3</v>
      </c>
      <c r="E742" s="155">
        <f t="shared" si="89"/>
        <v>-5.0524489320799516E-3</v>
      </c>
      <c r="F742" s="145"/>
      <c r="G742" s="145"/>
      <c r="H742" s="153">
        <v>44588</v>
      </c>
      <c r="I742" s="137">
        <v>56.48</v>
      </c>
      <c r="J742" s="154">
        <f t="shared" si="90"/>
        <v>4.2674253200567502E-3</v>
      </c>
      <c r="K742" s="155">
        <f t="shared" si="91"/>
        <v>4.2583456825770246E-3</v>
      </c>
      <c r="L742" s="145"/>
      <c r="M742" s="167">
        <v>3.4499999999999999E-3</v>
      </c>
      <c r="N742" s="161"/>
      <c r="O742" s="167">
        <v>1.3600000000000001E-2</v>
      </c>
      <c r="P742" s="161"/>
      <c r="Q742" s="146"/>
      <c r="R742" s="167">
        <v>7023.8</v>
      </c>
      <c r="S742" s="154">
        <f t="shared" si="92"/>
        <v>5.9925866089178825E-3</v>
      </c>
      <c r="T742" s="155">
        <f t="shared" si="93"/>
        <v>5.9747024743689913E-3</v>
      </c>
      <c r="U742" s="167">
        <v>26882.47</v>
      </c>
      <c r="V742" s="154">
        <f t="shared" si="94"/>
        <v>9.8883326915673031E-3</v>
      </c>
      <c r="W742" s="155">
        <f t="shared" si="95"/>
        <v>9.8397630492562099E-3</v>
      </c>
    </row>
    <row r="743" spans="2:23">
      <c r="B743" s="153">
        <v>44587</v>
      </c>
      <c r="C743" s="137">
        <v>654.79999999999995</v>
      </c>
      <c r="D743" s="154">
        <f t="shared" si="88"/>
        <v>1.4879107253564561E-2</v>
      </c>
      <c r="E743" s="155">
        <f t="shared" si="89"/>
        <v>1.476949924592582E-2</v>
      </c>
      <c r="F743" s="145"/>
      <c r="G743" s="145"/>
      <c r="H743" s="153">
        <v>44587</v>
      </c>
      <c r="I743" s="137">
        <v>56.24</v>
      </c>
      <c r="J743" s="154">
        <f t="shared" si="90"/>
        <v>2.0319303338171446E-2</v>
      </c>
      <c r="K743" s="155">
        <f t="shared" si="91"/>
        <v>2.0115620797006514E-2</v>
      </c>
      <c r="L743" s="145"/>
      <c r="M743" s="167">
        <v>3.4499999999999999E-3</v>
      </c>
      <c r="N743" s="161"/>
      <c r="O743" s="167">
        <v>1.397E-2</v>
      </c>
      <c r="P743" s="161"/>
      <c r="Q743" s="146"/>
      <c r="R743" s="167">
        <v>6981.96</v>
      </c>
      <c r="S743" s="154">
        <f t="shared" si="92"/>
        <v>2.1058912307179378E-2</v>
      </c>
      <c r="T743" s="155">
        <f t="shared" si="93"/>
        <v>2.0840238112604093E-2</v>
      </c>
      <c r="U743" s="167">
        <v>26619.25</v>
      </c>
      <c r="V743" s="154">
        <f t="shared" si="94"/>
        <v>2.2680951819305406E-2</v>
      </c>
      <c r="W743" s="155">
        <f t="shared" si="95"/>
        <v>2.2427563271908237E-2</v>
      </c>
    </row>
    <row r="744" spans="2:23">
      <c r="B744" s="153">
        <v>44586</v>
      </c>
      <c r="C744" s="137">
        <v>645.20000000000005</v>
      </c>
      <c r="D744" s="154">
        <f t="shared" si="88"/>
        <v>-9.3658836173804438E-3</v>
      </c>
      <c r="E744" s="155">
        <f t="shared" si="89"/>
        <v>-9.4100193013018727E-3</v>
      </c>
      <c r="F744" s="145"/>
      <c r="G744" s="145"/>
      <c r="H744" s="153">
        <v>44586</v>
      </c>
      <c r="I744" s="137">
        <v>55.12</v>
      </c>
      <c r="J744" s="154">
        <f t="shared" si="90"/>
        <v>-8.2763584023030079E-3</v>
      </c>
      <c r="K744" s="155">
        <f t="shared" si="91"/>
        <v>-8.31079760895455E-3</v>
      </c>
      <c r="L744" s="145"/>
      <c r="M744" s="167">
        <v>3.3300000000000001E-3</v>
      </c>
      <c r="N744" s="161"/>
      <c r="O744" s="167">
        <v>1.3600000000000001E-2</v>
      </c>
      <c r="P744" s="161"/>
      <c r="Q744" s="146"/>
      <c r="R744" s="167">
        <v>6837.96</v>
      </c>
      <c r="S744" s="154">
        <f t="shared" si="92"/>
        <v>7.3912127511310821E-3</v>
      </c>
      <c r="T744" s="155">
        <f t="shared" si="93"/>
        <v>7.3640315904877195E-3</v>
      </c>
      <c r="U744" s="167">
        <v>26028.89</v>
      </c>
      <c r="V744" s="154">
        <f t="shared" si="94"/>
        <v>2.1557084499612689E-3</v>
      </c>
      <c r="W744" s="155">
        <f t="shared" si="95"/>
        <v>2.1533882443602096E-3</v>
      </c>
    </row>
    <row r="745" spans="2:23">
      <c r="B745" s="153">
        <v>44585</v>
      </c>
      <c r="C745" s="137">
        <v>651.29999999999995</v>
      </c>
      <c r="D745" s="154">
        <f t="shared" si="88"/>
        <v>-2.1484375000000111E-2</v>
      </c>
      <c r="E745" s="155">
        <f t="shared" si="89"/>
        <v>-2.1718523954643101E-2</v>
      </c>
      <c r="F745" s="145"/>
      <c r="G745" s="145"/>
      <c r="H745" s="153">
        <v>44585</v>
      </c>
      <c r="I745" s="137">
        <v>55.58</v>
      </c>
      <c r="J745" s="154">
        <f t="shared" si="90"/>
        <v>-4.0731791508457071E-2</v>
      </c>
      <c r="K745" s="155">
        <f t="shared" si="91"/>
        <v>-4.1584568026846729E-2</v>
      </c>
      <c r="L745" s="145"/>
      <c r="M745" s="167">
        <v>3.0699999999999998E-3</v>
      </c>
      <c r="N745" s="161"/>
      <c r="O745" s="167">
        <v>1.3480000000000001E-2</v>
      </c>
      <c r="P745" s="161"/>
      <c r="Q745" s="146"/>
      <c r="R745" s="167">
        <v>6787.79</v>
      </c>
      <c r="S745" s="154">
        <f t="shared" si="92"/>
        <v>-3.972503710075137E-2</v>
      </c>
      <c r="T745" s="155">
        <f t="shared" si="93"/>
        <v>-4.0535615843825694E-2</v>
      </c>
      <c r="U745" s="167">
        <v>25972.9</v>
      </c>
      <c r="V745" s="154">
        <f t="shared" si="94"/>
        <v>-4.0223343951162893E-2</v>
      </c>
      <c r="W745" s="155">
        <f t="shared" si="95"/>
        <v>-4.105467153658076E-2</v>
      </c>
    </row>
    <row r="746" spans="2:23">
      <c r="B746" s="153">
        <v>44582</v>
      </c>
      <c r="C746" s="137">
        <v>665.6</v>
      </c>
      <c r="D746" s="154">
        <f t="shared" si="88"/>
        <v>-2.1032504780114647E-2</v>
      </c>
      <c r="E746" s="155">
        <f t="shared" si="89"/>
        <v>-2.1256839025415038E-2</v>
      </c>
      <c r="F746" s="145"/>
      <c r="G746" s="145"/>
      <c r="H746" s="153">
        <v>44582</v>
      </c>
      <c r="I746" s="137">
        <v>57.94</v>
      </c>
      <c r="J746" s="154">
        <f t="shared" si="90"/>
        <v>-8.2163642588155561E-3</v>
      </c>
      <c r="K746" s="155">
        <f t="shared" si="91"/>
        <v>-8.2503046183906477E-3</v>
      </c>
      <c r="L746" s="145"/>
      <c r="M746" s="167">
        <v>3.31E-3</v>
      </c>
      <c r="N746" s="161"/>
      <c r="O746" s="167">
        <v>1.3560000000000001E-2</v>
      </c>
      <c r="P746" s="161"/>
      <c r="Q746" s="146"/>
      <c r="R746" s="167">
        <v>7068.59</v>
      </c>
      <c r="S746" s="154">
        <f t="shared" si="92"/>
        <v>-1.7454435264158685E-2</v>
      </c>
      <c r="T746" s="155">
        <f t="shared" si="93"/>
        <v>-1.7608559992602114E-2</v>
      </c>
      <c r="U746" s="167">
        <v>27061.4</v>
      </c>
      <c r="V746" s="154">
        <f t="shared" si="94"/>
        <v>-1.8447587957925227E-2</v>
      </c>
      <c r="W746" s="155">
        <f t="shared" si="95"/>
        <v>-1.8619866750364433E-2</v>
      </c>
    </row>
    <row r="747" spans="2:23">
      <c r="B747" s="153">
        <v>44581</v>
      </c>
      <c r="C747" s="137">
        <v>679.9</v>
      </c>
      <c r="D747" s="154">
        <f t="shared" si="88"/>
        <v>3.098259073472942E-3</v>
      </c>
      <c r="E747" s="155">
        <f t="shared" si="89"/>
        <v>3.0934693594629327E-3</v>
      </c>
      <c r="F747" s="145"/>
      <c r="G747" s="145"/>
      <c r="H747" s="153">
        <v>44581</v>
      </c>
      <c r="I747" s="137">
        <v>58.42</v>
      </c>
      <c r="J747" s="154">
        <f t="shared" si="90"/>
        <v>6.8516615279201609E-4</v>
      </c>
      <c r="K747" s="155">
        <f t="shared" si="91"/>
        <v>6.8493153362617423E-4</v>
      </c>
      <c r="L747" s="145"/>
      <c r="M747" s="167">
        <v>3.63E-3</v>
      </c>
      <c r="N747" s="161"/>
      <c r="O747" s="167">
        <v>1.37E-2</v>
      </c>
      <c r="P747" s="161"/>
      <c r="Q747" s="146"/>
      <c r="R747" s="167">
        <v>7194.16</v>
      </c>
      <c r="S747" s="154">
        <f t="shared" si="92"/>
        <v>2.9527476725155211E-3</v>
      </c>
      <c r="T747" s="155">
        <f t="shared" si="93"/>
        <v>2.9483968755397469E-3</v>
      </c>
      <c r="U747" s="167">
        <v>27570</v>
      </c>
      <c r="V747" s="154">
        <f t="shared" si="94"/>
        <v>7.2759888713722631E-3</v>
      </c>
      <c r="W747" s="155">
        <f t="shared" si="95"/>
        <v>7.2496465647210271E-3</v>
      </c>
    </row>
    <row r="748" spans="2:23">
      <c r="B748" s="153">
        <v>44580</v>
      </c>
      <c r="C748" s="137">
        <v>677.8</v>
      </c>
      <c r="D748" s="154">
        <f t="shared" si="88"/>
        <v>-2.9498525073756721E-4</v>
      </c>
      <c r="E748" s="155">
        <f t="shared" si="89"/>
        <v>-2.9502876744471181E-4</v>
      </c>
      <c r="F748" s="145"/>
      <c r="G748" s="145"/>
      <c r="H748" s="153">
        <v>44580</v>
      </c>
      <c r="I748" s="137">
        <v>58.38</v>
      </c>
      <c r="J748" s="154">
        <f t="shared" si="90"/>
        <v>3.2178217821782207E-2</v>
      </c>
      <c r="K748" s="155">
        <f t="shared" si="91"/>
        <v>3.1671343837651404E-2</v>
      </c>
      <c r="L748" s="145"/>
      <c r="M748" s="167">
        <v>3.7499999999999999E-3</v>
      </c>
      <c r="N748" s="161"/>
      <c r="O748" s="167">
        <v>1.4110000000000001E-2</v>
      </c>
      <c r="P748" s="161"/>
      <c r="Q748" s="146"/>
      <c r="R748" s="167">
        <v>7172.98</v>
      </c>
      <c r="S748" s="154">
        <f t="shared" si="92"/>
        <v>5.4879356530783685E-3</v>
      </c>
      <c r="T748" s="155">
        <f t="shared" si="93"/>
        <v>5.4729318026250058E-3</v>
      </c>
      <c r="U748" s="167">
        <v>27370.85</v>
      </c>
      <c r="V748" s="154">
        <f t="shared" si="94"/>
        <v>-4.0908508736948734E-3</v>
      </c>
      <c r="W748" s="155">
        <f t="shared" si="95"/>
        <v>-4.0992412945885619E-3</v>
      </c>
    </row>
    <row r="749" spans="2:23">
      <c r="B749" s="153">
        <v>44579</v>
      </c>
      <c r="C749" s="137">
        <v>678</v>
      </c>
      <c r="D749" s="154">
        <f t="shared" si="88"/>
        <v>-5.8651026392961825E-3</v>
      </c>
      <c r="E749" s="155">
        <f t="shared" si="89"/>
        <v>-5.8823699030665245E-3</v>
      </c>
      <c r="F749" s="145"/>
      <c r="G749" s="145"/>
      <c r="H749" s="153">
        <v>44579</v>
      </c>
      <c r="I749" s="137">
        <v>56.56</v>
      </c>
      <c r="J749" s="154">
        <f t="shared" si="90"/>
        <v>-2.0436439210252844E-2</v>
      </c>
      <c r="K749" s="155">
        <f t="shared" si="91"/>
        <v>-2.0648152646471706E-2</v>
      </c>
      <c r="L749" s="145"/>
      <c r="M749" s="167">
        <v>3.6800000000000001E-3</v>
      </c>
      <c r="N749" s="161"/>
      <c r="O749" s="167">
        <v>1.3899999999999999E-2</v>
      </c>
      <c r="P749" s="161"/>
      <c r="Q749" s="146"/>
      <c r="R749" s="167">
        <v>7133.83</v>
      </c>
      <c r="S749" s="154">
        <f t="shared" si="92"/>
        <v>-9.4159108203132336E-3</v>
      </c>
      <c r="T749" s="155">
        <f t="shared" si="93"/>
        <v>-9.4605207582367738E-3</v>
      </c>
      <c r="U749" s="167">
        <v>27483.279999999999</v>
      </c>
      <c r="V749" s="154">
        <f t="shared" si="94"/>
        <v>-7.4138922356381531E-3</v>
      </c>
      <c r="W749" s="155">
        <f t="shared" si="95"/>
        <v>-7.4415117313309442E-3</v>
      </c>
    </row>
    <row r="750" spans="2:23">
      <c r="B750" s="153">
        <v>44578</v>
      </c>
      <c r="C750" s="137">
        <v>682</v>
      </c>
      <c r="D750" s="154">
        <f t="shared" si="88"/>
        <v>2.5409712825139152E-2</v>
      </c>
      <c r="E750" s="155">
        <f t="shared" si="89"/>
        <v>2.50922525530867E-2</v>
      </c>
      <c r="F750" s="145"/>
      <c r="G750" s="145"/>
      <c r="H750" s="153">
        <v>44578</v>
      </c>
      <c r="I750" s="137">
        <v>57.74</v>
      </c>
      <c r="J750" s="154">
        <f t="shared" si="90"/>
        <v>1.5476609215617332E-2</v>
      </c>
      <c r="K750" s="155">
        <f t="shared" si="91"/>
        <v>1.5358068011935337E-2</v>
      </c>
      <c r="L750" s="145"/>
      <c r="M750" s="167">
        <v>3.5799999999999998E-3</v>
      </c>
      <c r="N750" s="161"/>
      <c r="O750" s="167">
        <v>1.366E-2</v>
      </c>
      <c r="P750" s="161"/>
      <c r="Q750" s="146"/>
      <c r="R750" s="167">
        <v>7201.64</v>
      </c>
      <c r="S750" s="154">
        <f t="shared" si="92"/>
        <v>8.2094358112838606E-3</v>
      </c>
      <c r="T750" s="155">
        <f t="shared" si="93"/>
        <v>8.175921689532616E-3</v>
      </c>
      <c r="U750" s="167">
        <v>27688.560000000001</v>
      </c>
      <c r="V750" s="154">
        <f t="shared" si="94"/>
        <v>5.249789790574777E-3</v>
      </c>
      <c r="W750" s="155">
        <f t="shared" si="95"/>
        <v>5.2360576836351074E-3</v>
      </c>
    </row>
    <row r="751" spans="2:23">
      <c r="B751" s="153">
        <v>44575</v>
      </c>
      <c r="C751" s="137">
        <v>665.1</v>
      </c>
      <c r="D751" s="154">
        <f t="shared" si="88"/>
        <v>-3.0607783121993859E-2</v>
      </c>
      <c r="E751" s="155">
        <f t="shared" si="89"/>
        <v>-3.1085984406469654E-2</v>
      </c>
      <c r="F751" s="145"/>
      <c r="G751" s="145"/>
      <c r="H751" s="153">
        <v>44575</v>
      </c>
      <c r="I751" s="137">
        <v>56.86</v>
      </c>
      <c r="J751" s="154">
        <f t="shared" si="90"/>
        <v>-3.6271186440677949E-2</v>
      </c>
      <c r="K751" s="155">
        <f t="shared" si="91"/>
        <v>-3.694533768286571E-2</v>
      </c>
      <c r="L751" s="145"/>
      <c r="M751" s="167">
        <v>3.32E-3</v>
      </c>
      <c r="N751" s="161"/>
      <c r="O751" s="167">
        <v>1.3340000000000001E-2</v>
      </c>
      <c r="P751" s="161"/>
      <c r="Q751" s="146"/>
      <c r="R751" s="167">
        <v>7143</v>
      </c>
      <c r="S751" s="154">
        <f t="shared" si="92"/>
        <v>-8.0737216607370543E-3</v>
      </c>
      <c r="T751" s="155">
        <f t="shared" si="93"/>
        <v>-8.106490649108275E-3</v>
      </c>
      <c r="U751" s="167">
        <v>27543.96</v>
      </c>
      <c r="V751" s="154">
        <f t="shared" si="94"/>
        <v>-1.079173767124153E-2</v>
      </c>
      <c r="W751" s="155">
        <f t="shared" si="95"/>
        <v>-1.085039083360927E-2</v>
      </c>
    </row>
    <row r="752" spans="2:23">
      <c r="B752" s="153">
        <v>44574</v>
      </c>
      <c r="C752" s="137">
        <v>686.1</v>
      </c>
      <c r="D752" s="154">
        <f t="shared" si="88"/>
        <v>-4.2829241071428492E-2</v>
      </c>
      <c r="E752" s="155">
        <f t="shared" si="89"/>
        <v>-4.3773471963875488E-2</v>
      </c>
      <c r="F752" s="145"/>
      <c r="G752" s="145"/>
      <c r="H752" s="153">
        <v>44574</v>
      </c>
      <c r="I752" s="137">
        <v>59</v>
      </c>
      <c r="J752" s="154">
        <f t="shared" si="90"/>
        <v>-1.6338779593197628E-2</v>
      </c>
      <c r="K752" s="155">
        <f t="shared" si="91"/>
        <v>-1.6473729415143471E-2</v>
      </c>
      <c r="L752" s="145"/>
      <c r="M752" s="167">
        <v>2.4199999999999998E-3</v>
      </c>
      <c r="N752" s="161"/>
      <c r="O752" s="167">
        <v>1.291E-2</v>
      </c>
      <c r="P752" s="161"/>
      <c r="Q752" s="146"/>
      <c r="R752" s="167">
        <v>7201.14</v>
      </c>
      <c r="S752" s="154">
        <f t="shared" si="92"/>
        <v>-4.9812150848601577E-3</v>
      </c>
      <c r="T752" s="155">
        <f t="shared" si="93"/>
        <v>-4.9936626900579104E-3</v>
      </c>
      <c r="U752" s="167">
        <v>27844.45</v>
      </c>
      <c r="V752" s="154">
        <f t="shared" si="94"/>
        <v>4.6975816781686941E-3</v>
      </c>
      <c r="W752" s="155">
        <f t="shared" si="95"/>
        <v>4.6865824743451663E-3</v>
      </c>
    </row>
    <row r="753" spans="2:23">
      <c r="B753" s="153">
        <v>44573</v>
      </c>
      <c r="C753" s="137">
        <v>716.8</v>
      </c>
      <c r="D753" s="154">
        <f t="shared" si="88"/>
        <v>1.1144025955706072E-2</v>
      </c>
      <c r="E753" s="155">
        <f t="shared" si="89"/>
        <v>1.1082388799748918E-2</v>
      </c>
      <c r="F753" s="145"/>
      <c r="G753" s="145"/>
      <c r="H753" s="153">
        <v>44573</v>
      </c>
      <c r="I753" s="137">
        <v>59.98</v>
      </c>
      <c r="J753" s="154">
        <f t="shared" si="90"/>
        <v>-6.6247101689301813E-3</v>
      </c>
      <c r="K753" s="155">
        <f t="shared" si="91"/>
        <v>-6.6467509578297859E-3</v>
      </c>
      <c r="L753" s="145"/>
      <c r="M753" s="167">
        <v>2.7400000000000002E-3</v>
      </c>
      <c r="N753" s="161"/>
      <c r="O753" s="167">
        <v>1.3269999999999999E-2</v>
      </c>
      <c r="P753" s="161"/>
      <c r="Q753" s="146"/>
      <c r="R753" s="167">
        <v>7237.19</v>
      </c>
      <c r="S753" s="154">
        <f t="shared" si="92"/>
        <v>7.4909026113054722E-3</v>
      </c>
      <c r="T753" s="155">
        <f t="shared" si="93"/>
        <v>7.4629851317352712E-3</v>
      </c>
      <c r="U753" s="167">
        <v>27714.26</v>
      </c>
      <c r="V753" s="154">
        <f t="shared" si="94"/>
        <v>6.4927141273731781E-3</v>
      </c>
      <c r="W753" s="155">
        <f t="shared" si="95"/>
        <v>6.4717272512138319E-3</v>
      </c>
    </row>
    <row r="754" spans="2:23">
      <c r="B754" s="153">
        <v>44572</v>
      </c>
      <c r="C754" s="137">
        <v>708.9</v>
      </c>
      <c r="D754" s="154">
        <f t="shared" si="88"/>
        <v>2.1175453759723295E-2</v>
      </c>
      <c r="E754" s="155">
        <f t="shared" si="89"/>
        <v>2.0954369433285828E-2</v>
      </c>
      <c r="F754" s="145"/>
      <c r="G754" s="145"/>
      <c r="H754" s="153">
        <v>44572</v>
      </c>
      <c r="I754" s="137">
        <v>60.38</v>
      </c>
      <c r="J754" s="154">
        <f t="shared" si="90"/>
        <v>-3.9590894094357898E-3</v>
      </c>
      <c r="K754" s="155">
        <f t="shared" si="91"/>
        <v>-3.9669473509643099E-3</v>
      </c>
      <c r="L754" s="145"/>
      <c r="M754" s="167">
        <v>2.98E-3</v>
      </c>
      <c r="N754" s="161"/>
      <c r="O754" s="167">
        <v>1.374E-2</v>
      </c>
      <c r="P754" s="161"/>
      <c r="Q754" s="146"/>
      <c r="R754" s="167">
        <v>7183.38</v>
      </c>
      <c r="S754" s="154">
        <f t="shared" si="92"/>
        <v>9.5014313278816154E-3</v>
      </c>
      <c r="T754" s="155">
        <f t="shared" si="93"/>
        <v>9.4565766279784188E-3</v>
      </c>
      <c r="U754" s="167">
        <v>27535.48</v>
      </c>
      <c r="V754" s="154">
        <f t="shared" si="94"/>
        <v>6.6451680594699081E-3</v>
      </c>
      <c r="W754" s="155">
        <f t="shared" si="95"/>
        <v>6.6231862583063421E-3</v>
      </c>
    </row>
    <row r="755" spans="2:23">
      <c r="B755" s="153">
        <v>44571</v>
      </c>
      <c r="C755" s="137">
        <v>694.2</v>
      </c>
      <c r="D755" s="154">
        <f t="shared" si="88"/>
        <v>-3.0311496018996964E-2</v>
      </c>
      <c r="E755" s="155">
        <f t="shared" si="89"/>
        <v>-3.0780388974453333E-2</v>
      </c>
      <c r="F755" s="145"/>
      <c r="G755" s="145"/>
      <c r="H755" s="153">
        <v>44571</v>
      </c>
      <c r="I755" s="137">
        <v>60.62</v>
      </c>
      <c r="J755" s="154">
        <f t="shared" si="90"/>
        <v>-1.0124101894186888E-2</v>
      </c>
      <c r="K755" s="155">
        <f t="shared" si="91"/>
        <v>-1.0175699159825994E-2</v>
      </c>
      <c r="L755" s="145"/>
      <c r="M755" s="167">
        <v>2.8499999999999997E-3</v>
      </c>
      <c r="N755" s="161"/>
      <c r="O755" s="167">
        <v>1.2829999999999999E-2</v>
      </c>
      <c r="P755" s="161"/>
      <c r="Q755" s="146"/>
      <c r="R755" s="167">
        <v>7115.77</v>
      </c>
      <c r="S755" s="154">
        <f t="shared" si="92"/>
        <v>-1.4365300547961812E-2</v>
      </c>
      <c r="T755" s="155">
        <f t="shared" si="93"/>
        <v>-1.4469480398061608E-2</v>
      </c>
      <c r="U755" s="167">
        <v>27353.71</v>
      </c>
      <c r="V755" s="154">
        <f t="shared" si="94"/>
        <v>-9.5863384177328204E-3</v>
      </c>
      <c r="W755" s="155">
        <f t="shared" si="95"/>
        <v>-9.6325831422293846E-3</v>
      </c>
    </row>
    <row r="756" spans="2:23">
      <c r="B756" s="153">
        <v>44568</v>
      </c>
      <c r="C756" s="137">
        <v>715.9</v>
      </c>
      <c r="D756" s="154">
        <f t="shared" si="88"/>
        <v>-4.5884315906563611E-3</v>
      </c>
      <c r="E756" s="155">
        <f t="shared" si="89"/>
        <v>-4.5989907552712638E-3</v>
      </c>
      <c r="F756" s="145"/>
      <c r="G756" s="145"/>
      <c r="H756" s="153">
        <v>44568</v>
      </c>
      <c r="I756" s="137">
        <v>61.24</v>
      </c>
      <c r="J756" s="154">
        <f t="shared" si="90"/>
        <v>-2.4840764331210075E-2</v>
      </c>
      <c r="K756" s="155">
        <f t="shared" si="91"/>
        <v>-2.5154502684669868E-2</v>
      </c>
      <c r="L756" s="145"/>
      <c r="M756" s="167">
        <v>2.8899999999999998E-3</v>
      </c>
      <c r="N756" s="161"/>
      <c r="O756" s="167">
        <v>1.321E-2</v>
      </c>
      <c r="P756" s="161"/>
      <c r="Q756" s="146"/>
      <c r="R756" s="167">
        <v>7219.48</v>
      </c>
      <c r="S756" s="154">
        <f t="shared" si="92"/>
        <v>-4.1629538488702211E-3</v>
      </c>
      <c r="T756" s="155">
        <f t="shared" si="93"/>
        <v>-4.1716430648319845E-3</v>
      </c>
      <c r="U756" s="167">
        <v>27618.47</v>
      </c>
      <c r="V756" s="154">
        <f t="shared" si="94"/>
        <v>-1.345835160865505E-3</v>
      </c>
      <c r="W756" s="155">
        <f t="shared" si="95"/>
        <v>-1.3467416103846504E-3</v>
      </c>
    </row>
    <row r="757" spans="2:23">
      <c r="B757" s="153">
        <v>44567</v>
      </c>
      <c r="C757" s="137">
        <v>719.2</v>
      </c>
      <c r="D757" s="154">
        <f t="shared" si="88"/>
        <v>-2.6397725734398247E-2</v>
      </c>
      <c r="E757" s="155">
        <f t="shared" si="89"/>
        <v>-2.6752401377281541E-2</v>
      </c>
      <c r="F757" s="145"/>
      <c r="G757" s="145"/>
      <c r="H757" s="153">
        <v>44567</v>
      </c>
      <c r="I757" s="137">
        <v>62.8</v>
      </c>
      <c r="J757" s="154">
        <f t="shared" si="90"/>
        <v>-4.1221374045801618E-2</v>
      </c>
      <c r="K757" s="155">
        <f t="shared" si="91"/>
        <v>-4.2095069167053335E-2</v>
      </c>
      <c r="L757" s="145"/>
      <c r="M757" s="167">
        <v>2.5900000000000003E-3</v>
      </c>
      <c r="N757" s="161"/>
      <c r="O757" s="167">
        <v>1.2709999999999999E-2</v>
      </c>
      <c r="P757" s="161"/>
      <c r="Q757" s="146"/>
      <c r="R757" s="167">
        <v>7249.66</v>
      </c>
      <c r="S757" s="154">
        <f t="shared" si="92"/>
        <v>-1.7177825949620251E-2</v>
      </c>
      <c r="T757" s="155">
        <f t="shared" si="93"/>
        <v>-1.7327076470810263E-2</v>
      </c>
      <c r="U757" s="167">
        <v>27655.69</v>
      </c>
      <c r="V757" s="154">
        <f t="shared" si="94"/>
        <v>-1.8001844285360669E-2</v>
      </c>
      <c r="W757" s="155">
        <f t="shared" si="95"/>
        <v>-1.8165848720433423E-2</v>
      </c>
    </row>
    <row r="758" spans="2:23">
      <c r="B758" s="153">
        <v>44566</v>
      </c>
      <c r="C758" s="137">
        <v>738.7</v>
      </c>
      <c r="D758" s="154">
        <f t="shared" si="88"/>
        <v>3.0121321991354089E-2</v>
      </c>
      <c r="E758" s="155">
        <f t="shared" si="89"/>
        <v>2.9676583646162911E-2</v>
      </c>
      <c r="F758" s="145"/>
      <c r="G758" s="145"/>
      <c r="H758" s="153">
        <v>44566</v>
      </c>
      <c r="I758" s="137">
        <v>65.5</v>
      </c>
      <c r="J758" s="154">
        <f t="shared" si="90"/>
        <v>7.692307692307665E-3</v>
      </c>
      <c r="K758" s="155">
        <f t="shared" si="91"/>
        <v>7.6628727455690972E-3</v>
      </c>
      <c r="L758" s="145"/>
      <c r="M758" s="167">
        <v>2.3599999999999997E-3</v>
      </c>
      <c r="N758" s="161"/>
      <c r="O758" s="167">
        <v>1.2410000000000001E-2</v>
      </c>
      <c r="P758" s="161"/>
      <c r="Q758" s="146"/>
      <c r="R758" s="167">
        <v>7376.37</v>
      </c>
      <c r="S758" s="154">
        <f t="shared" si="92"/>
        <v>8.0574957532788538E-3</v>
      </c>
      <c r="T758" s="155">
        <f t="shared" si="93"/>
        <v>8.0252074602666403E-3</v>
      </c>
      <c r="U758" s="167">
        <v>28162.67</v>
      </c>
      <c r="V758" s="154">
        <f t="shared" si="94"/>
        <v>7.4344907715442332E-3</v>
      </c>
      <c r="W758" s="155">
        <f t="shared" si="95"/>
        <v>7.4069911580018138E-3</v>
      </c>
    </row>
    <row r="759" spans="2:23">
      <c r="B759" s="153">
        <v>44565</v>
      </c>
      <c r="C759" s="137">
        <v>717.1</v>
      </c>
      <c r="D759" s="154">
        <f t="shared" si="88"/>
        <v>1.3568904593639575E-2</v>
      </c>
      <c r="E759" s="155">
        <f t="shared" si="89"/>
        <v>1.3477671371136497E-2</v>
      </c>
      <c r="F759" s="145"/>
      <c r="G759" s="145"/>
      <c r="H759" s="153">
        <v>44565</v>
      </c>
      <c r="I759" s="137">
        <v>65</v>
      </c>
      <c r="J759" s="154">
        <f t="shared" si="90"/>
        <v>1.0886469673405896E-2</v>
      </c>
      <c r="K759" s="155">
        <f t="shared" si="91"/>
        <v>1.0827638652063393E-2</v>
      </c>
      <c r="L759" s="145"/>
      <c r="M759" s="167">
        <v>2.3400000000000001E-3</v>
      </c>
      <c r="N759" s="161"/>
      <c r="O759" s="167">
        <v>1.2150000000000001E-2</v>
      </c>
      <c r="P759" s="161"/>
      <c r="Q759" s="146"/>
      <c r="R759" s="167">
        <v>7317.41</v>
      </c>
      <c r="S759" s="154">
        <f t="shared" si="92"/>
        <v>1.3882076478200611E-2</v>
      </c>
      <c r="T759" s="155">
        <f t="shared" si="93"/>
        <v>1.3786603019768714E-2</v>
      </c>
      <c r="U759" s="167">
        <v>27954.84</v>
      </c>
      <c r="V759" s="154">
        <f t="shared" si="94"/>
        <v>8.0965527985252805E-3</v>
      </c>
      <c r="W759" s="155">
        <f t="shared" si="95"/>
        <v>8.0639515684158818E-3</v>
      </c>
    </row>
    <row r="760" spans="2:23">
      <c r="B760" s="153">
        <v>44564</v>
      </c>
      <c r="C760" s="137">
        <v>707.5</v>
      </c>
      <c r="D760" s="154">
        <f t="shared" si="88"/>
        <v>1.4154281670204494E-3</v>
      </c>
      <c r="E760" s="155">
        <f t="shared" si="89"/>
        <v>1.4144273928104849E-3</v>
      </c>
      <c r="F760" s="145"/>
      <c r="G760" s="145"/>
      <c r="H760" s="153">
        <v>44564</v>
      </c>
      <c r="I760" s="137">
        <v>64.3</v>
      </c>
      <c r="J760" s="154">
        <f t="shared" si="90"/>
        <v>4.3736332396127064E-3</v>
      </c>
      <c r="K760" s="155">
        <f t="shared" si="91"/>
        <v>4.3640967018567893E-3</v>
      </c>
      <c r="L760" s="145"/>
      <c r="M760" s="167">
        <v>2.31E-3</v>
      </c>
      <c r="N760" s="161"/>
      <c r="O760" s="167">
        <v>1.196E-2</v>
      </c>
      <c r="P760" s="161"/>
      <c r="Q760" s="146"/>
      <c r="R760" s="167">
        <v>7217.22</v>
      </c>
      <c r="S760" s="154">
        <f t="shared" si="92"/>
        <v>6.1325232844897659E-3</v>
      </c>
      <c r="T760" s="155">
        <f t="shared" si="93"/>
        <v>6.113795888699384E-3</v>
      </c>
      <c r="U760" s="167">
        <v>27730.32</v>
      </c>
      <c r="V760" s="154">
        <f t="shared" si="94"/>
        <v>1.4023197569882795E-2</v>
      </c>
      <c r="W760" s="155">
        <f t="shared" si="95"/>
        <v>1.3925782195163118E-2</v>
      </c>
    </row>
    <row r="761" spans="2:23">
      <c r="B761" s="153">
        <v>44560</v>
      </c>
      <c r="C761" s="137">
        <v>706.5</v>
      </c>
      <c r="D761" s="154">
        <f t="shared" si="88"/>
        <v>6.4102564102563875E-3</v>
      </c>
      <c r="E761" s="155">
        <f t="shared" si="89"/>
        <v>6.3897980987709883E-3</v>
      </c>
      <c r="F761" s="145"/>
      <c r="G761" s="145"/>
      <c r="H761" s="153">
        <v>44560</v>
      </c>
      <c r="I761" s="137">
        <v>64.02</v>
      </c>
      <c r="J761" s="154">
        <f t="shared" si="90"/>
        <v>-8.6714152988541793E-3</v>
      </c>
      <c r="K761" s="155">
        <f t="shared" si="91"/>
        <v>-8.7092307884122037E-3</v>
      </c>
      <c r="L761" s="145"/>
      <c r="M761" s="167">
        <v>1.99E-3</v>
      </c>
      <c r="N761" s="161"/>
      <c r="O761" s="167">
        <v>1.176E-2</v>
      </c>
      <c r="P761" s="161"/>
      <c r="Q761" s="146"/>
      <c r="R761" s="167">
        <v>7173.23</v>
      </c>
      <c r="S761" s="154">
        <f t="shared" si="92"/>
        <v>1.6351277382453677E-3</v>
      </c>
      <c r="T761" s="155">
        <f t="shared" si="93"/>
        <v>1.633792372349546E-3</v>
      </c>
      <c r="U761" s="167">
        <v>27346.83</v>
      </c>
      <c r="V761" s="154">
        <f t="shared" si="94"/>
        <v>9.4352560410460029E-5</v>
      </c>
      <c r="W761" s="155">
        <f t="shared" si="95"/>
        <v>9.4348109487600462E-5</v>
      </c>
    </row>
    <row r="762" spans="2:23">
      <c r="B762" s="153">
        <v>44559</v>
      </c>
      <c r="C762" s="137">
        <v>702</v>
      </c>
      <c r="D762" s="154">
        <f t="shared" si="88"/>
        <v>-2.2740193291643784E-3</v>
      </c>
      <c r="E762" s="155">
        <f t="shared" si="89"/>
        <v>-2.2766088375920654E-3</v>
      </c>
      <c r="F762" s="145"/>
      <c r="G762" s="145"/>
      <c r="H762" s="153">
        <v>44559</v>
      </c>
      <c r="I762" s="137">
        <v>64.58</v>
      </c>
      <c r="J762" s="154">
        <f t="shared" si="90"/>
        <v>5.2926525529266577E-3</v>
      </c>
      <c r="K762" s="155">
        <f t="shared" si="91"/>
        <v>5.2786956916230547E-3</v>
      </c>
      <c r="L762" s="145"/>
      <c r="M762" s="167">
        <v>1.9400000000000001E-3</v>
      </c>
      <c r="N762" s="161"/>
      <c r="O762" s="167">
        <v>1.163E-2</v>
      </c>
      <c r="P762" s="161"/>
      <c r="Q762" s="146"/>
      <c r="R762" s="167">
        <v>7161.52</v>
      </c>
      <c r="S762" s="154">
        <f t="shared" si="92"/>
        <v>-2.7279905195713994E-3</v>
      </c>
      <c r="T762" s="155">
        <f t="shared" si="93"/>
        <v>-2.7317182667582736E-3</v>
      </c>
      <c r="U762" s="167">
        <v>27344.25</v>
      </c>
      <c r="V762" s="154">
        <f t="shared" si="94"/>
        <v>-3.6684371211732625E-3</v>
      </c>
      <c r="W762" s="155">
        <f t="shared" si="95"/>
        <v>-3.675182337951193E-3</v>
      </c>
    </row>
    <row r="763" spans="2:23">
      <c r="B763" s="153">
        <v>44558</v>
      </c>
      <c r="C763" s="137">
        <v>703.6</v>
      </c>
      <c r="D763" s="154">
        <f t="shared" si="88"/>
        <v>4.4254104211278733E-3</v>
      </c>
      <c r="E763" s="155">
        <f t="shared" si="89"/>
        <v>4.4156470863415181E-3</v>
      </c>
      <c r="F763" s="145"/>
      <c r="G763" s="145"/>
      <c r="H763" s="153">
        <v>44558</v>
      </c>
      <c r="I763" s="137">
        <v>64.239999999999995</v>
      </c>
      <c r="J763" s="154">
        <f t="shared" si="90"/>
        <v>2.4968789013732895E-3</v>
      </c>
      <c r="K763" s="155">
        <f t="shared" si="91"/>
        <v>2.4937668784024581E-3</v>
      </c>
      <c r="L763" s="145"/>
      <c r="M763" s="167">
        <v>1.24E-3</v>
      </c>
      <c r="N763" s="161"/>
      <c r="O763" s="167">
        <v>1.1009999999999999E-2</v>
      </c>
      <c r="P763" s="161"/>
      <c r="Q763" s="146"/>
      <c r="R763" s="167">
        <v>7181.11</v>
      </c>
      <c r="S763" s="154">
        <f t="shared" si="92"/>
        <v>5.7027697366669461E-3</v>
      </c>
      <c r="T763" s="155">
        <f t="shared" si="93"/>
        <v>5.6865705031519734E-3</v>
      </c>
      <c r="U763" s="167">
        <v>27444.93</v>
      </c>
      <c r="V763" s="154">
        <f t="shared" si="94"/>
        <v>7.8487176474044684E-3</v>
      </c>
      <c r="W763" s="155">
        <f t="shared" si="95"/>
        <v>7.8180766867882168E-3</v>
      </c>
    </row>
    <row r="764" spans="2:23">
      <c r="B764" s="153">
        <v>44557</v>
      </c>
      <c r="C764" s="137">
        <v>700.5</v>
      </c>
      <c r="D764" s="154">
        <f t="shared" si="88"/>
        <v>1.4923210663575714E-2</v>
      </c>
      <c r="E764" s="155">
        <f t="shared" si="89"/>
        <v>1.4812955113158596E-2</v>
      </c>
      <c r="F764" s="145"/>
      <c r="G764" s="145"/>
      <c r="H764" s="153">
        <v>44557</v>
      </c>
      <c r="I764" s="137">
        <v>64.08</v>
      </c>
      <c r="J764" s="154">
        <f t="shared" si="90"/>
        <v>1.7789072426937613E-2</v>
      </c>
      <c r="K764" s="155">
        <f t="shared" si="91"/>
        <v>1.7632698650955871E-2</v>
      </c>
      <c r="L764" s="145"/>
      <c r="M764" s="167">
        <v>1.2700000000000001E-3</v>
      </c>
      <c r="N764" s="161"/>
      <c r="O764" s="167">
        <v>1.129E-2</v>
      </c>
      <c r="P764" s="161"/>
      <c r="Q764" s="146"/>
      <c r="R764" s="167">
        <v>7140.39</v>
      </c>
      <c r="S764" s="154">
        <f t="shared" si="92"/>
        <v>4.8183615600572161E-3</v>
      </c>
      <c r="T764" s="155">
        <f t="shared" si="93"/>
        <v>4.8067904104308395E-3</v>
      </c>
      <c r="U764" s="167">
        <v>27231.200000000001</v>
      </c>
      <c r="V764" s="154">
        <f t="shared" si="94"/>
        <v>7.9574418627033072E-3</v>
      </c>
      <c r="W764" s="155">
        <f t="shared" si="95"/>
        <v>7.9259483835695081E-3</v>
      </c>
    </row>
    <row r="765" spans="2:23">
      <c r="B765" s="153">
        <v>44553</v>
      </c>
      <c r="C765" s="137">
        <v>690.2</v>
      </c>
      <c r="D765" s="154">
        <f t="shared" si="88"/>
        <v>1.1875091628793522E-2</v>
      </c>
      <c r="E765" s="155">
        <f t="shared" si="89"/>
        <v>1.1805136003229477E-2</v>
      </c>
      <c r="F765" s="145"/>
      <c r="G765" s="145"/>
      <c r="H765" s="153">
        <v>44553</v>
      </c>
      <c r="I765" s="137">
        <v>62.96</v>
      </c>
      <c r="J765" s="154">
        <f t="shared" si="90"/>
        <v>4.1467304625200097E-3</v>
      </c>
      <c r="K765" s="155">
        <f t="shared" si="91"/>
        <v>4.1381564702728489E-3</v>
      </c>
      <c r="L765" s="145"/>
      <c r="M765" s="167">
        <v>1.1799999999999998E-3</v>
      </c>
      <c r="N765" s="161"/>
      <c r="O765" s="167">
        <v>1.107E-2</v>
      </c>
      <c r="P765" s="161"/>
      <c r="Q765" s="146"/>
      <c r="R765" s="167">
        <v>7106.15</v>
      </c>
      <c r="S765" s="154">
        <f t="shared" si="92"/>
        <v>7.7258294843631781E-3</v>
      </c>
      <c r="T765" s="155">
        <f t="shared" si="93"/>
        <v>7.6961380927844034E-3</v>
      </c>
      <c r="U765" s="167">
        <v>27016.22</v>
      </c>
      <c r="V765" s="154">
        <f t="shared" si="94"/>
        <v>7.0184319103263615E-3</v>
      </c>
      <c r="W765" s="155">
        <f t="shared" si="95"/>
        <v>6.9939173527525196E-3</v>
      </c>
    </row>
    <row r="766" spans="2:23">
      <c r="B766" s="153">
        <v>44552</v>
      </c>
      <c r="C766" s="137">
        <v>682.1</v>
      </c>
      <c r="D766" s="154">
        <f t="shared" si="88"/>
        <v>-5.8608058608056179E-4</v>
      </c>
      <c r="E766" s="155">
        <f t="shared" si="89"/>
        <v>-5.8625239844112438E-4</v>
      </c>
      <c r="F766" s="145"/>
      <c r="G766" s="145"/>
      <c r="H766" s="153">
        <v>44552</v>
      </c>
      <c r="I766" s="137">
        <v>62.7</v>
      </c>
      <c r="J766" s="154">
        <f t="shared" si="90"/>
        <v>8.0385852090032461E-3</v>
      </c>
      <c r="K766" s="155">
        <f t="shared" si="91"/>
        <v>8.0064478937412822E-3</v>
      </c>
      <c r="L766" s="145"/>
      <c r="M766" s="167">
        <v>7.6999999999999996E-4</v>
      </c>
      <c r="N766" s="161"/>
      <c r="O766" s="167">
        <v>1.0509999999999999E-2</v>
      </c>
      <c r="P766" s="161"/>
      <c r="Q766" s="146"/>
      <c r="R766" s="167">
        <v>7051.67</v>
      </c>
      <c r="S766" s="154">
        <f t="shared" si="92"/>
        <v>1.2445100423690514E-2</v>
      </c>
      <c r="T766" s="155">
        <f t="shared" si="93"/>
        <v>1.2368296724739557E-2</v>
      </c>
      <c r="U766" s="167">
        <v>26827.93</v>
      </c>
      <c r="V766" s="154">
        <f t="shared" si="94"/>
        <v>6.5519091444588007E-3</v>
      </c>
      <c r="W766" s="155">
        <f t="shared" si="95"/>
        <v>6.5305386818382298E-3</v>
      </c>
    </row>
    <row r="767" spans="2:23">
      <c r="B767" s="153">
        <v>44551</v>
      </c>
      <c r="C767" s="137">
        <v>682.5</v>
      </c>
      <c r="D767" s="154">
        <f t="shared" si="88"/>
        <v>5.8642427796518071E-4</v>
      </c>
      <c r="E767" s="155">
        <f t="shared" si="89"/>
        <v>5.8625239844122164E-4</v>
      </c>
      <c r="F767" s="145"/>
      <c r="G767" s="145"/>
      <c r="H767" s="153">
        <v>44551</v>
      </c>
      <c r="I767" s="137">
        <v>62.2</v>
      </c>
      <c r="J767" s="154">
        <f t="shared" si="90"/>
        <v>-6.389776357827448E-3</v>
      </c>
      <c r="K767" s="155">
        <f t="shared" si="91"/>
        <v>-6.4102783609190543E-3</v>
      </c>
      <c r="L767" s="145"/>
      <c r="M767" s="167">
        <v>6.0999999999999997E-4</v>
      </c>
      <c r="N767" s="161"/>
      <c r="O767" s="167">
        <v>1.0149999999999999E-2</v>
      </c>
      <c r="P767" s="161"/>
      <c r="Q767" s="146"/>
      <c r="R767" s="167">
        <v>6964.99</v>
      </c>
      <c r="S767" s="154">
        <f t="shared" si="92"/>
        <v>1.3812026025821877E-2</v>
      </c>
      <c r="T767" s="155">
        <f t="shared" si="93"/>
        <v>1.3717509311481951E-2</v>
      </c>
      <c r="U767" s="167">
        <v>26653.3</v>
      </c>
      <c r="V767" s="154">
        <f t="shared" si="94"/>
        <v>1.8165801810391846E-2</v>
      </c>
      <c r="W767" s="155">
        <f t="shared" si="95"/>
        <v>1.8002775014161105E-2</v>
      </c>
    </row>
    <row r="768" spans="2:23">
      <c r="B768" s="153">
        <v>44550</v>
      </c>
      <c r="C768" s="137">
        <v>682.1</v>
      </c>
      <c r="D768" s="154">
        <f t="shared" si="88"/>
        <v>-1.0875870069605553E-2</v>
      </c>
      <c r="E768" s="155">
        <f t="shared" si="89"/>
        <v>-1.0935444688809677E-2</v>
      </c>
      <c r="F768" s="145"/>
      <c r="G768" s="145"/>
      <c r="H768" s="153">
        <v>44550</v>
      </c>
      <c r="I768" s="137">
        <v>62.6</v>
      </c>
      <c r="J768" s="154">
        <f t="shared" si="90"/>
        <v>-9.8070230939575342E-3</v>
      </c>
      <c r="K768" s="155">
        <f t="shared" si="91"/>
        <v>-9.8554286814187524E-3</v>
      </c>
      <c r="L768" s="145"/>
      <c r="M768" s="167">
        <v>-1.4000000000000001E-4</v>
      </c>
      <c r="N768" s="161"/>
      <c r="O768" s="167">
        <v>9.3799999999999994E-3</v>
      </c>
      <c r="P768" s="161"/>
      <c r="Q768" s="146"/>
      <c r="R768" s="167">
        <v>6870.1</v>
      </c>
      <c r="S768" s="154">
        <f t="shared" si="92"/>
        <v>-8.161255906551923E-3</v>
      </c>
      <c r="T768" s="155">
        <f t="shared" si="93"/>
        <v>-8.1947412683921403E-3</v>
      </c>
      <c r="U768" s="167">
        <v>26177.759999999998</v>
      </c>
      <c r="V768" s="154">
        <f t="shared" si="94"/>
        <v>-1.6295641606363653E-2</v>
      </c>
      <c r="W768" s="155">
        <f t="shared" si="95"/>
        <v>-1.6429875860617841E-2</v>
      </c>
    </row>
    <row r="769" spans="2:23">
      <c r="B769" s="153">
        <v>44547</v>
      </c>
      <c r="C769" s="137">
        <v>689.6</v>
      </c>
      <c r="D769" s="154">
        <f t="shared" si="88"/>
        <v>-9.4800344728526165E-3</v>
      </c>
      <c r="E769" s="155">
        <f t="shared" si="89"/>
        <v>-9.5252560278551723E-3</v>
      </c>
      <c r="F769" s="145"/>
      <c r="G769" s="145"/>
      <c r="H769" s="153">
        <v>44547</v>
      </c>
      <c r="I769" s="137">
        <v>63.22</v>
      </c>
      <c r="J769" s="154">
        <f t="shared" si="90"/>
        <v>9.499683343889842E-4</v>
      </c>
      <c r="K769" s="155">
        <f t="shared" si="91"/>
        <v>9.4951740003045796E-4</v>
      </c>
      <c r="L769" s="145"/>
      <c r="M769" s="167">
        <v>-2.7E-4</v>
      </c>
      <c r="N769" s="161"/>
      <c r="O769" s="167">
        <v>9.130000000000001E-3</v>
      </c>
      <c r="P769" s="161"/>
      <c r="Q769" s="146"/>
      <c r="R769" s="167">
        <v>6926.63</v>
      </c>
      <c r="S769" s="154">
        <f t="shared" si="92"/>
        <v>-1.1197604021087493E-2</v>
      </c>
      <c r="T769" s="155">
        <f t="shared" si="93"/>
        <v>-1.1260769163814244E-2</v>
      </c>
      <c r="U769" s="167">
        <v>26611.41</v>
      </c>
      <c r="V769" s="154">
        <f t="shared" si="94"/>
        <v>-6.3859006124907802E-3</v>
      </c>
      <c r="W769" s="155">
        <f t="shared" si="95"/>
        <v>-6.4063776987826693E-3</v>
      </c>
    </row>
    <row r="770" spans="2:23">
      <c r="B770" s="153">
        <v>44546</v>
      </c>
      <c r="C770" s="137">
        <v>696.2</v>
      </c>
      <c r="D770" s="154">
        <f t="shared" si="88"/>
        <v>1.1504170261720237E-3</v>
      </c>
      <c r="E770" s="155">
        <f t="shared" si="89"/>
        <v>1.1497558035775373E-3</v>
      </c>
      <c r="F770" s="145"/>
      <c r="G770" s="145"/>
      <c r="H770" s="153">
        <v>44546</v>
      </c>
      <c r="I770" s="137">
        <v>63.16</v>
      </c>
      <c r="J770" s="154">
        <f t="shared" si="90"/>
        <v>-2.3802163833075873E-2</v>
      </c>
      <c r="K770" s="155">
        <f t="shared" si="91"/>
        <v>-2.4090012119413681E-2</v>
      </c>
      <c r="L770" s="145"/>
      <c r="M770" s="167">
        <v>5.0000000000000002E-5</v>
      </c>
      <c r="N770" s="161"/>
      <c r="O770" s="167">
        <v>9.7299999999999991E-3</v>
      </c>
      <c r="P770" s="161"/>
      <c r="Q770" s="146"/>
      <c r="R770" s="167">
        <v>7005.07</v>
      </c>
      <c r="S770" s="154">
        <f t="shared" si="92"/>
        <v>1.1178426099546224E-2</v>
      </c>
      <c r="T770" s="155">
        <f t="shared" si="93"/>
        <v>1.1116409233837962E-2</v>
      </c>
      <c r="U770" s="167">
        <v>26782.44</v>
      </c>
      <c r="V770" s="154">
        <f t="shared" si="94"/>
        <v>4.3635959991119577E-3</v>
      </c>
      <c r="W770" s="155">
        <f t="shared" si="95"/>
        <v>4.3541031194660887E-3</v>
      </c>
    </row>
    <row r="771" spans="2:23">
      <c r="B771" s="153">
        <v>44545</v>
      </c>
      <c r="C771" s="137">
        <v>695.4</v>
      </c>
      <c r="D771" s="154">
        <f t="shared" si="88"/>
        <v>1.0021786492374618E-2</v>
      </c>
      <c r="E771" s="155">
        <f t="shared" si="89"/>
        <v>9.9719014050513814E-3</v>
      </c>
      <c r="F771" s="145"/>
      <c r="G771" s="145"/>
      <c r="H771" s="153">
        <v>44545</v>
      </c>
      <c r="I771" s="137">
        <v>64.7</v>
      </c>
      <c r="J771" s="154">
        <f t="shared" si="90"/>
        <v>2.5681674064679916E-2</v>
      </c>
      <c r="K771" s="155">
        <f t="shared" si="91"/>
        <v>2.5357439412017388E-2</v>
      </c>
      <c r="L771" s="145"/>
      <c r="M771" s="167">
        <v>-1.4000000000000001E-4</v>
      </c>
      <c r="N771" s="161"/>
      <c r="O771" s="167">
        <v>9.1999999999999998E-3</v>
      </c>
      <c r="P771" s="161"/>
      <c r="Q771" s="146"/>
      <c r="R771" s="167">
        <v>6927.63</v>
      </c>
      <c r="S771" s="154">
        <f t="shared" si="92"/>
        <v>4.687243938271024E-3</v>
      </c>
      <c r="T771" s="155">
        <f t="shared" si="93"/>
        <v>4.6762930168296407E-3</v>
      </c>
      <c r="U771" s="167">
        <v>26666.080000000002</v>
      </c>
      <c r="V771" s="154">
        <f t="shared" si="94"/>
        <v>4.1198689444121861E-3</v>
      </c>
      <c r="W771" s="155">
        <f t="shared" si="95"/>
        <v>4.1114055218506047E-3</v>
      </c>
    </row>
    <row r="772" spans="2:23">
      <c r="B772" s="153">
        <v>44544</v>
      </c>
      <c r="C772" s="137">
        <v>688.5</v>
      </c>
      <c r="D772" s="154">
        <f t="shared" si="88"/>
        <v>-8.6393088552916275E-3</v>
      </c>
      <c r="E772" s="155">
        <f t="shared" si="89"/>
        <v>-8.6768440256889713E-3</v>
      </c>
      <c r="F772" s="145"/>
      <c r="G772" s="145"/>
      <c r="H772" s="153">
        <v>44544</v>
      </c>
      <c r="I772" s="137">
        <v>63.08</v>
      </c>
      <c r="J772" s="154">
        <f t="shared" si="90"/>
        <v>-3.2218471923903147E-2</v>
      </c>
      <c r="K772" s="155">
        <f t="shared" si="91"/>
        <v>-3.274891131457796E-2</v>
      </c>
      <c r="L772" s="145"/>
      <c r="M772" s="167">
        <v>-1.6000000000000001E-4</v>
      </c>
      <c r="N772" s="161"/>
      <c r="O772" s="167">
        <v>9.3200000000000002E-3</v>
      </c>
      <c r="P772" s="161"/>
      <c r="Q772" s="146"/>
      <c r="R772" s="167">
        <v>6895.31</v>
      </c>
      <c r="S772" s="154">
        <f t="shared" si="92"/>
        <v>-6.8559148829524519E-3</v>
      </c>
      <c r="T772" s="155">
        <f t="shared" si="93"/>
        <v>-6.8795246402634323E-3</v>
      </c>
      <c r="U772" s="167">
        <v>26556.67</v>
      </c>
      <c r="V772" s="154">
        <f t="shared" si="94"/>
        <v>2.127978510806372E-4</v>
      </c>
      <c r="W772" s="155">
        <f t="shared" si="95"/>
        <v>2.1277521282944879E-4</v>
      </c>
    </row>
    <row r="773" spans="2:23">
      <c r="B773" s="153">
        <v>44543</v>
      </c>
      <c r="C773" s="137">
        <v>694.5</v>
      </c>
      <c r="D773" s="154">
        <f t="shared" si="88"/>
        <v>-6.1534058385803725E-3</v>
      </c>
      <c r="E773" s="155">
        <f t="shared" si="89"/>
        <v>-6.1724160655029919E-3</v>
      </c>
      <c r="F773" s="145"/>
      <c r="G773" s="145"/>
      <c r="H773" s="153">
        <v>44543</v>
      </c>
      <c r="I773" s="137">
        <v>65.180000000000007</v>
      </c>
      <c r="J773" s="154">
        <f t="shared" si="90"/>
        <v>-1.3321223130487336E-2</v>
      </c>
      <c r="K773" s="155">
        <f t="shared" si="91"/>
        <v>-1.3410746553228011E-2</v>
      </c>
      <c r="L773" s="145"/>
      <c r="M773" s="167">
        <v>-3.4000000000000002E-4</v>
      </c>
      <c r="N773" s="161"/>
      <c r="O773" s="167">
        <v>9.1700000000000011E-3</v>
      </c>
      <c r="P773" s="161"/>
      <c r="Q773" s="146"/>
      <c r="R773" s="167">
        <v>6942.91</v>
      </c>
      <c r="S773" s="154">
        <f t="shared" si="92"/>
        <v>-6.9754336582910081E-3</v>
      </c>
      <c r="T773" s="155">
        <f t="shared" si="93"/>
        <v>-6.999875724643943E-3</v>
      </c>
      <c r="U773" s="167">
        <v>26551.02</v>
      </c>
      <c r="V773" s="154">
        <f t="shared" si="94"/>
        <v>-6.3977295095647424E-3</v>
      </c>
      <c r="W773" s="155">
        <f t="shared" si="95"/>
        <v>-6.4182826903612447E-3</v>
      </c>
    </row>
    <row r="774" spans="2:23">
      <c r="B774" s="153">
        <v>44540</v>
      </c>
      <c r="C774" s="137">
        <v>698.8</v>
      </c>
      <c r="D774" s="154">
        <f t="shared" si="88"/>
        <v>-1.1738085136473009E-2</v>
      </c>
      <c r="E774" s="155">
        <f t="shared" si="89"/>
        <v>-1.1807520350293714E-2</v>
      </c>
      <c r="F774" s="145"/>
      <c r="G774" s="145"/>
      <c r="H774" s="153">
        <v>44540</v>
      </c>
      <c r="I774" s="137">
        <v>66.06</v>
      </c>
      <c r="J774" s="154">
        <f t="shared" si="90"/>
        <v>-1.1373840167614335E-2</v>
      </c>
      <c r="K774" s="155">
        <f t="shared" si="91"/>
        <v>-1.1439016965966727E-2</v>
      </c>
      <c r="L774" s="145"/>
      <c r="M774" s="167">
        <v>-6.0000000000000002E-5</v>
      </c>
      <c r="N774" s="161"/>
      <c r="O774" s="167">
        <v>9.5700000000000004E-3</v>
      </c>
      <c r="P774" s="161"/>
      <c r="Q774" s="146"/>
      <c r="R774" s="167">
        <v>6991.68</v>
      </c>
      <c r="S774" s="154">
        <f t="shared" si="92"/>
        <v>-2.3615092541197091E-3</v>
      </c>
      <c r="T774" s="155">
        <f t="shared" si="93"/>
        <v>-2.3643020147180267E-3</v>
      </c>
      <c r="U774" s="167">
        <v>26721.98</v>
      </c>
      <c r="V774" s="154">
        <f t="shared" si="94"/>
        <v>-3.5573944956591719E-3</v>
      </c>
      <c r="W774" s="155">
        <f t="shared" si="95"/>
        <v>-3.5637370699516439E-3</v>
      </c>
    </row>
    <row r="775" spans="2:23">
      <c r="B775" s="153">
        <v>44539</v>
      </c>
      <c r="C775" s="137">
        <v>707.1</v>
      </c>
      <c r="D775" s="154">
        <f t="shared" si="88"/>
        <v>-1.6140253235007673E-2</v>
      </c>
      <c r="E775" s="155">
        <f t="shared" si="89"/>
        <v>-1.6271925864201835E-2</v>
      </c>
      <c r="F775" s="145"/>
      <c r="G775" s="145"/>
      <c r="H775" s="153">
        <v>44539</v>
      </c>
      <c r="I775" s="137">
        <v>66.819999999999993</v>
      </c>
      <c r="J775" s="154">
        <f t="shared" si="90"/>
        <v>-5.0625372245384215E-3</v>
      </c>
      <c r="K775" s="155">
        <f t="shared" si="91"/>
        <v>-5.0753952807296009E-3</v>
      </c>
      <c r="L775" s="145"/>
      <c r="M775" s="167">
        <v>2.0000000000000002E-5</v>
      </c>
      <c r="N775" s="161"/>
      <c r="O775" s="167">
        <v>1.0029999999999999E-2</v>
      </c>
      <c r="P775" s="161"/>
      <c r="Q775" s="146"/>
      <c r="R775" s="167">
        <v>7008.23</v>
      </c>
      <c r="S775" s="154">
        <f t="shared" si="92"/>
        <v>-9.0383302183882908E-4</v>
      </c>
      <c r="T775" s="155">
        <f t="shared" si="93"/>
        <v>-9.0424172518945945E-4</v>
      </c>
      <c r="U775" s="167">
        <v>26817.38</v>
      </c>
      <c r="V775" s="154">
        <f t="shared" si="94"/>
        <v>2.446552454346218E-3</v>
      </c>
      <c r="W775" s="155">
        <f t="shared" si="95"/>
        <v>2.443564517327751E-3</v>
      </c>
    </row>
    <row r="776" spans="2:23">
      <c r="B776" s="153">
        <v>44538</v>
      </c>
      <c r="C776" s="137">
        <v>718.7</v>
      </c>
      <c r="D776" s="154">
        <f t="shared" si="88"/>
        <v>-1.8169398907103784E-2</v>
      </c>
      <c r="E776" s="155">
        <f t="shared" si="89"/>
        <v>-1.8336489486914583E-2</v>
      </c>
      <c r="F776" s="145"/>
      <c r="G776" s="145"/>
      <c r="H776" s="153">
        <v>44538</v>
      </c>
      <c r="I776" s="137">
        <v>67.16</v>
      </c>
      <c r="J776" s="154">
        <f t="shared" si="90"/>
        <v>-3.060046189376453E-2</v>
      </c>
      <c r="K776" s="155">
        <f t="shared" si="91"/>
        <v>-3.1078432044839746E-2</v>
      </c>
      <c r="L776" s="145"/>
      <c r="M776" s="167">
        <v>4.3999999999999996E-4</v>
      </c>
      <c r="N776" s="161"/>
      <c r="O776" s="167">
        <v>1.034E-2</v>
      </c>
      <c r="P776" s="161"/>
      <c r="Q776" s="146"/>
      <c r="R776" s="167">
        <v>7014.57</v>
      </c>
      <c r="S776" s="154">
        <f t="shared" si="92"/>
        <v>-7.1928088895305553E-3</v>
      </c>
      <c r="T776" s="155">
        <f t="shared" si="93"/>
        <v>-7.2188018560163693E-3</v>
      </c>
      <c r="U776" s="167">
        <v>26751.93</v>
      </c>
      <c r="V776" s="154">
        <f t="shared" si="94"/>
        <v>-1.4225450825743113E-2</v>
      </c>
      <c r="W776" s="155">
        <f t="shared" si="95"/>
        <v>-1.4327602477431237E-2</v>
      </c>
    </row>
    <row r="777" spans="2:23">
      <c r="B777" s="153">
        <v>44537</v>
      </c>
      <c r="C777" s="137">
        <v>732</v>
      </c>
      <c r="D777" s="154">
        <f t="shared" si="88"/>
        <v>5.2782971379260912E-2</v>
      </c>
      <c r="E777" s="155">
        <f t="shared" si="89"/>
        <v>5.1437106856339572E-2</v>
      </c>
      <c r="F777" s="145"/>
      <c r="G777" s="145"/>
      <c r="H777" s="153">
        <v>44537</v>
      </c>
      <c r="I777" s="137">
        <v>69.28</v>
      </c>
      <c r="J777" s="154">
        <f t="shared" si="90"/>
        <v>4.4632086851628561E-2</v>
      </c>
      <c r="K777" s="155">
        <f t="shared" si="91"/>
        <v>4.3664753427140268E-2</v>
      </c>
      <c r="L777" s="145"/>
      <c r="M777" s="167">
        <v>-2.9999999999999997E-4</v>
      </c>
      <c r="N777" s="161"/>
      <c r="O777" s="167">
        <v>9.1900000000000003E-3</v>
      </c>
      <c r="P777" s="161"/>
      <c r="Q777" s="146"/>
      <c r="R777" s="167">
        <v>7065.39</v>
      </c>
      <c r="S777" s="154">
        <f t="shared" si="92"/>
        <v>2.9073171584292012E-2</v>
      </c>
      <c r="T777" s="155">
        <f t="shared" si="93"/>
        <v>2.8658563735120712E-2</v>
      </c>
      <c r="U777" s="167">
        <v>27137.98</v>
      </c>
      <c r="V777" s="154">
        <f t="shared" si="94"/>
        <v>2.4149305968321544E-2</v>
      </c>
      <c r="W777" s="155">
        <f t="shared" si="95"/>
        <v>2.3862322598254482E-2</v>
      </c>
    </row>
    <row r="778" spans="2:23">
      <c r="B778" s="153">
        <v>44536</v>
      </c>
      <c r="C778" s="137">
        <v>695.3</v>
      </c>
      <c r="D778" s="154">
        <f t="shared" si="88"/>
        <v>2.1448508887909279E-2</v>
      </c>
      <c r="E778" s="155">
        <f t="shared" si="89"/>
        <v>2.1221726651066187E-2</v>
      </c>
      <c r="F778" s="145"/>
      <c r="G778" s="145"/>
      <c r="H778" s="153">
        <v>44536</v>
      </c>
      <c r="I778" s="137">
        <v>66.319999999999993</v>
      </c>
      <c r="J778" s="154">
        <f t="shared" si="90"/>
        <v>1.8114829597789317E-2</v>
      </c>
      <c r="K778" s="155">
        <f t="shared" si="91"/>
        <v>1.7952710978952045E-2</v>
      </c>
      <c r="L778" s="145"/>
      <c r="M778" s="167">
        <v>-3.2000000000000003E-4</v>
      </c>
      <c r="N778" s="161"/>
      <c r="O778" s="167">
        <v>8.8500000000000002E-3</v>
      </c>
      <c r="P778" s="161"/>
      <c r="Q778" s="146"/>
      <c r="R778" s="167">
        <v>6865.78</v>
      </c>
      <c r="S778" s="154">
        <f t="shared" si="92"/>
        <v>1.4819260012534086E-2</v>
      </c>
      <c r="T778" s="155">
        <f t="shared" si="93"/>
        <v>1.4710527684423871E-2</v>
      </c>
      <c r="U778" s="167">
        <v>26498.07</v>
      </c>
      <c r="V778" s="154">
        <f t="shared" si="94"/>
        <v>2.1572163716357062E-2</v>
      </c>
      <c r="W778" s="155">
        <f t="shared" si="95"/>
        <v>2.1342777632347893E-2</v>
      </c>
    </row>
    <row r="779" spans="2:23">
      <c r="B779" s="153">
        <v>44533</v>
      </c>
      <c r="C779" s="137">
        <v>680.7</v>
      </c>
      <c r="D779" s="154">
        <f t="shared" ref="D779:D842" si="96">C779/C780-1</f>
        <v>-1.746535796766735E-2</v>
      </c>
      <c r="E779" s="155">
        <f t="shared" ref="E779:E842" si="97">LN(1+D779)</f>
        <v>-1.7619676794319576E-2</v>
      </c>
      <c r="F779" s="145"/>
      <c r="G779" s="145"/>
      <c r="H779" s="153">
        <v>44533</v>
      </c>
      <c r="I779" s="137">
        <v>65.14</v>
      </c>
      <c r="J779" s="154">
        <f t="shared" ref="J779:J842" si="98">I779/I780-1</f>
        <v>-5.7997557997557792E-3</v>
      </c>
      <c r="K779" s="155">
        <f t="shared" ref="K779:K842" si="99">LN(1+J779)</f>
        <v>-5.8166396967265308E-3</v>
      </c>
      <c r="L779" s="145"/>
      <c r="M779" s="167">
        <v>-2.5000000000000001E-4</v>
      </c>
      <c r="N779" s="161"/>
      <c r="O779" s="167">
        <v>9.2300000000000004E-3</v>
      </c>
      <c r="P779" s="161"/>
      <c r="Q779" s="146"/>
      <c r="R779" s="167">
        <v>6765.52</v>
      </c>
      <c r="S779" s="154">
        <f t="shared" ref="S779:S842" si="100">R779/R780-1</f>
        <v>-4.4483684655850508E-3</v>
      </c>
      <c r="T779" s="155">
        <f t="shared" ref="T779:T842" si="101">LN(1+S779)</f>
        <v>-4.4582918962402926E-3</v>
      </c>
      <c r="U779" s="167">
        <v>25938.52</v>
      </c>
      <c r="V779" s="154">
        <f t="shared" ref="V779:V842" si="102">U779/U780-1</f>
        <v>-2.5717735547232667E-3</v>
      </c>
      <c r="W779" s="155">
        <f t="shared" ref="W779:W842" si="103">LN(1+V779)</f>
        <v>-2.5750862452104191E-3</v>
      </c>
    </row>
    <row r="780" spans="2:23">
      <c r="B780" s="153">
        <v>44532</v>
      </c>
      <c r="C780" s="137">
        <v>692.8</v>
      </c>
      <c r="D780" s="154">
        <f t="shared" si="96"/>
        <v>-2.1054118976967739E-2</v>
      </c>
      <c r="E780" s="155">
        <f t="shared" si="97"/>
        <v>-2.1278917833513735E-2</v>
      </c>
      <c r="F780" s="145"/>
      <c r="G780" s="145"/>
      <c r="H780" s="153">
        <v>44532</v>
      </c>
      <c r="I780" s="137">
        <v>65.52</v>
      </c>
      <c r="J780" s="154">
        <f t="shared" si="98"/>
        <v>-1.5239256324293127E-3</v>
      </c>
      <c r="K780" s="155">
        <f t="shared" si="99"/>
        <v>-1.5250879881417649E-3</v>
      </c>
      <c r="L780" s="145"/>
      <c r="M780" s="167">
        <v>-1.2999999999999999E-4</v>
      </c>
      <c r="N780" s="161"/>
      <c r="O780" s="167">
        <v>9.58E-3</v>
      </c>
      <c r="P780" s="161"/>
      <c r="Q780" s="146"/>
      <c r="R780" s="167">
        <v>6795.75</v>
      </c>
      <c r="S780" s="154">
        <f t="shared" si="100"/>
        <v>-1.2514040515150704E-2</v>
      </c>
      <c r="T780" s="155">
        <f t="shared" si="101"/>
        <v>-1.2593000551130882E-2</v>
      </c>
      <c r="U780" s="167">
        <v>26005.4</v>
      </c>
      <c r="V780" s="154">
        <f t="shared" si="102"/>
        <v>-1.3898115874763639E-2</v>
      </c>
      <c r="W780" s="155">
        <f t="shared" si="103"/>
        <v>-1.399559896193864E-2</v>
      </c>
    </row>
    <row r="781" spans="2:23">
      <c r="B781" s="153">
        <v>44531</v>
      </c>
      <c r="C781" s="137">
        <v>707.7</v>
      </c>
      <c r="D781" s="154">
        <f t="shared" si="96"/>
        <v>3.4346682256650052E-2</v>
      </c>
      <c r="E781" s="155">
        <f t="shared" si="97"/>
        <v>3.3770002538234686E-2</v>
      </c>
      <c r="F781" s="145"/>
      <c r="G781" s="145"/>
      <c r="H781" s="153">
        <v>44531</v>
      </c>
      <c r="I781" s="137">
        <v>65.62</v>
      </c>
      <c r="J781" s="154">
        <f t="shared" si="98"/>
        <v>2.4032459425717967E-2</v>
      </c>
      <c r="K781" s="155">
        <f t="shared" si="99"/>
        <v>2.3748224772851902E-2</v>
      </c>
      <c r="L781" s="145"/>
      <c r="M781" s="167">
        <v>2.5999999999999998E-4</v>
      </c>
      <c r="N781" s="161"/>
      <c r="O781" s="167">
        <v>1.023E-2</v>
      </c>
      <c r="P781" s="161"/>
      <c r="Q781" s="146"/>
      <c r="R781" s="167">
        <v>6881.87</v>
      </c>
      <c r="S781" s="154">
        <f t="shared" si="100"/>
        <v>2.3911051068565614E-2</v>
      </c>
      <c r="T781" s="155">
        <f t="shared" si="101"/>
        <v>2.3629658653549834E-2</v>
      </c>
      <c r="U781" s="167">
        <v>26371.919999999998</v>
      </c>
      <c r="V781" s="154">
        <f t="shared" si="102"/>
        <v>2.1599622535381391E-2</v>
      </c>
      <c r="W781" s="155">
        <f t="shared" si="103"/>
        <v>2.136965625235503E-2</v>
      </c>
    </row>
    <row r="782" spans="2:23">
      <c r="B782" s="153">
        <v>44530</v>
      </c>
      <c r="C782" s="137">
        <v>684.2</v>
      </c>
      <c r="D782" s="154">
        <f t="shared" si="96"/>
        <v>-4.6552225778293543E-3</v>
      </c>
      <c r="E782" s="155">
        <f t="shared" si="97"/>
        <v>-4.666091872229057E-3</v>
      </c>
      <c r="F782" s="145"/>
      <c r="G782" s="145"/>
      <c r="H782" s="153">
        <v>44530</v>
      </c>
      <c r="I782" s="137">
        <v>64.08</v>
      </c>
      <c r="J782" s="154">
        <f t="shared" si="98"/>
        <v>-8.04953560371513E-3</v>
      </c>
      <c r="K782" s="155">
        <f t="shared" si="99"/>
        <v>-8.082108028452344E-3</v>
      </c>
      <c r="L782" s="145"/>
      <c r="M782" s="167">
        <v>1.4999999999999999E-4</v>
      </c>
      <c r="N782" s="161"/>
      <c r="O782" s="167">
        <v>9.6499999999999989E-3</v>
      </c>
      <c r="P782" s="161"/>
      <c r="Q782" s="146"/>
      <c r="R782" s="167">
        <v>6721.16</v>
      </c>
      <c r="S782" s="154">
        <f t="shared" si="100"/>
        <v>-8.1298653384984654E-3</v>
      </c>
      <c r="T782" s="155">
        <f t="shared" si="101"/>
        <v>-8.1630929066871926E-3</v>
      </c>
      <c r="U782" s="167">
        <v>25814.34</v>
      </c>
      <c r="V782" s="154">
        <f t="shared" si="102"/>
        <v>-8.724903087565794E-3</v>
      </c>
      <c r="W782" s="155">
        <f t="shared" si="103"/>
        <v>-8.7631879047240825E-3</v>
      </c>
    </row>
    <row r="783" spans="2:23">
      <c r="B783" s="153">
        <v>44529</v>
      </c>
      <c r="C783" s="137">
        <v>687.4</v>
      </c>
      <c r="D783" s="154">
        <f t="shared" si="96"/>
        <v>3.3528792662757434E-2</v>
      </c>
      <c r="E783" s="155">
        <f t="shared" si="97"/>
        <v>3.297895912535799E-2</v>
      </c>
      <c r="F783" s="145"/>
      <c r="G783" s="145"/>
      <c r="H783" s="153">
        <v>44529</v>
      </c>
      <c r="I783" s="137">
        <v>64.599999999999994</v>
      </c>
      <c r="J783" s="154">
        <f t="shared" si="98"/>
        <v>2.9974489795918213E-2</v>
      </c>
      <c r="K783" s="155">
        <f t="shared" si="99"/>
        <v>2.9534034746403606E-2</v>
      </c>
      <c r="L783" s="145"/>
      <c r="M783" s="167">
        <v>4.3999999999999996E-4</v>
      </c>
      <c r="N783" s="161"/>
      <c r="O783" s="167">
        <v>9.7599999999999996E-3</v>
      </c>
      <c r="P783" s="161"/>
      <c r="Q783" s="146"/>
      <c r="R783" s="167">
        <v>6776.25</v>
      </c>
      <c r="S783" s="154">
        <f t="shared" si="100"/>
        <v>5.4186146922801104E-3</v>
      </c>
      <c r="T783" s="155">
        <f t="shared" si="101"/>
        <v>5.4039868177734604E-3</v>
      </c>
      <c r="U783" s="167">
        <v>26041.55</v>
      </c>
      <c r="V783" s="154">
        <f t="shared" si="102"/>
        <v>7.2935470906845268E-3</v>
      </c>
      <c r="W783" s="155">
        <f t="shared" si="103"/>
        <v>7.2670778015180466E-3</v>
      </c>
    </row>
    <row r="784" spans="2:23">
      <c r="B784" s="153">
        <v>44526</v>
      </c>
      <c r="C784" s="137">
        <v>665.1</v>
      </c>
      <c r="D784" s="154">
        <f t="shared" si="96"/>
        <v>-7.5993331480966875E-2</v>
      </c>
      <c r="E784" s="155">
        <f t="shared" si="97"/>
        <v>-7.9035990354554789E-2</v>
      </c>
      <c r="F784" s="145"/>
      <c r="G784" s="145"/>
      <c r="H784" s="153">
        <v>44526</v>
      </c>
      <c r="I784" s="137">
        <v>62.72</v>
      </c>
      <c r="J784" s="154">
        <f t="shared" si="98"/>
        <v>-6.3880597014925433E-2</v>
      </c>
      <c r="K784" s="155">
        <f t="shared" si="99"/>
        <v>-6.6012243348813712E-2</v>
      </c>
      <c r="L784" s="145"/>
      <c r="M784" s="167">
        <v>3.4000000000000002E-4</v>
      </c>
      <c r="N784" s="161"/>
      <c r="O784" s="167">
        <v>9.7199999999999995E-3</v>
      </c>
      <c r="P784" s="161"/>
      <c r="Q784" s="146"/>
      <c r="R784" s="167">
        <v>6739.73</v>
      </c>
      <c r="S784" s="154">
        <f t="shared" si="100"/>
        <v>-4.750511244553679E-2</v>
      </c>
      <c r="T784" s="155">
        <f t="shared" si="101"/>
        <v>-4.8670539392574569E-2</v>
      </c>
      <c r="U784" s="167">
        <v>25852.99</v>
      </c>
      <c r="V784" s="154">
        <f t="shared" si="102"/>
        <v>-4.5973940572342054E-2</v>
      </c>
      <c r="W784" s="155">
        <f t="shared" si="103"/>
        <v>-4.7064291945019016E-2</v>
      </c>
    </row>
    <row r="785" spans="2:23">
      <c r="B785" s="153">
        <v>44525</v>
      </c>
      <c r="C785" s="137">
        <v>719.8</v>
      </c>
      <c r="D785" s="154">
        <f t="shared" si="96"/>
        <v>1.3231981981981944E-2</v>
      </c>
      <c r="E785" s="155">
        <f t="shared" si="97"/>
        <v>1.3145203966969979E-2</v>
      </c>
      <c r="F785" s="145"/>
      <c r="G785" s="145"/>
      <c r="H785" s="153">
        <v>44525</v>
      </c>
      <c r="I785" s="137">
        <v>67</v>
      </c>
      <c r="J785" s="154">
        <f t="shared" si="98"/>
        <v>6.6105769230768718E-3</v>
      </c>
      <c r="K785" s="155">
        <f t="shared" si="99"/>
        <v>6.5888228780128563E-3</v>
      </c>
      <c r="L785" s="145"/>
      <c r="M785" s="167">
        <v>1.1299999999999999E-3</v>
      </c>
      <c r="N785" s="161"/>
      <c r="O785" s="167">
        <v>1.0629999999999999E-2</v>
      </c>
      <c r="P785" s="161"/>
      <c r="Q785" s="146"/>
      <c r="R785" s="167">
        <v>7075.87</v>
      </c>
      <c r="S785" s="154">
        <f t="shared" si="100"/>
        <v>4.7768959548324386E-3</v>
      </c>
      <c r="T785" s="155">
        <f t="shared" si="101"/>
        <v>4.7655227919135273E-3</v>
      </c>
      <c r="U785" s="167">
        <v>27098.83</v>
      </c>
      <c r="V785" s="154">
        <f t="shared" si="102"/>
        <v>-3.8621432497321084E-4</v>
      </c>
      <c r="W785" s="155">
        <f t="shared" si="103"/>
        <v>-3.8628892493395206E-4</v>
      </c>
    </row>
    <row r="786" spans="2:23">
      <c r="B786" s="153">
        <v>44524</v>
      </c>
      <c r="C786" s="137">
        <v>710.4</v>
      </c>
      <c r="D786" s="154">
        <f t="shared" si="96"/>
        <v>9.0909090909090384E-3</v>
      </c>
      <c r="E786" s="155">
        <f t="shared" si="97"/>
        <v>9.0498355199178562E-3</v>
      </c>
      <c r="F786" s="145"/>
      <c r="G786" s="145"/>
      <c r="H786" s="153">
        <v>44524</v>
      </c>
      <c r="I786" s="137">
        <v>66.56</v>
      </c>
      <c r="J786" s="154">
        <f t="shared" si="98"/>
        <v>6.0459492140267912E-3</v>
      </c>
      <c r="K786" s="155">
        <f t="shared" si="99"/>
        <v>6.0277457975174663E-3</v>
      </c>
      <c r="L786" s="145"/>
      <c r="M786" s="167">
        <v>1.4199999999999998E-3</v>
      </c>
      <c r="N786" s="161"/>
      <c r="O786" s="167">
        <v>1.077E-2</v>
      </c>
      <c r="P786" s="161"/>
      <c r="Q786" s="146"/>
      <c r="R786" s="167">
        <v>7042.23</v>
      </c>
      <c r="S786" s="154">
        <f t="shared" si="100"/>
        <v>-3.3926599305578176E-4</v>
      </c>
      <c r="T786" s="155">
        <f t="shared" si="101"/>
        <v>-3.3932355678278198E-4</v>
      </c>
      <c r="U786" s="167">
        <v>27109.3</v>
      </c>
      <c r="V786" s="154">
        <f t="shared" si="102"/>
        <v>6.3067477375144954E-3</v>
      </c>
      <c r="W786" s="155">
        <f t="shared" si="103"/>
        <v>6.2869434275779337E-3</v>
      </c>
    </row>
    <row r="787" spans="2:23">
      <c r="B787" s="153">
        <v>44523</v>
      </c>
      <c r="C787" s="137">
        <v>704</v>
      </c>
      <c r="D787" s="154">
        <f t="shared" si="96"/>
        <v>-1.3037992429552725E-2</v>
      </c>
      <c r="E787" s="155">
        <f t="shared" si="97"/>
        <v>-1.3123733125949975E-2</v>
      </c>
      <c r="F787" s="145"/>
      <c r="G787" s="145"/>
      <c r="H787" s="153">
        <v>44523</v>
      </c>
      <c r="I787" s="137">
        <v>66.16</v>
      </c>
      <c r="J787" s="154">
        <f t="shared" si="98"/>
        <v>-3.7812681791739466E-2</v>
      </c>
      <c r="K787" s="155">
        <f t="shared" si="99"/>
        <v>-3.8546129799212715E-2</v>
      </c>
      <c r="L787" s="145"/>
      <c r="M787" s="167">
        <v>1.4000000000000002E-3</v>
      </c>
      <c r="N787" s="161"/>
      <c r="O787" s="167">
        <v>1.048E-2</v>
      </c>
      <c r="P787" s="161"/>
      <c r="Q787" s="146"/>
      <c r="R787" s="167">
        <v>7044.62</v>
      </c>
      <c r="S787" s="154">
        <f t="shared" si="100"/>
        <v>-8.4982406755805817E-3</v>
      </c>
      <c r="T787" s="155">
        <f t="shared" si="101"/>
        <v>-8.5345566169827622E-3</v>
      </c>
      <c r="U787" s="167">
        <v>26939.4</v>
      </c>
      <c r="V787" s="154">
        <f t="shared" si="102"/>
        <v>-1.6195161427563942E-2</v>
      </c>
      <c r="W787" s="155">
        <f t="shared" si="103"/>
        <v>-1.6327736384937619E-2</v>
      </c>
    </row>
    <row r="788" spans="2:23">
      <c r="B788" s="153">
        <v>44522</v>
      </c>
      <c r="C788" s="137">
        <v>713.3</v>
      </c>
      <c r="D788" s="154">
        <f t="shared" si="96"/>
        <v>-6.8226120857700634E-3</v>
      </c>
      <c r="E788" s="155">
        <f t="shared" si="97"/>
        <v>-6.8459925079901139E-3</v>
      </c>
      <c r="F788" s="145"/>
      <c r="G788" s="145"/>
      <c r="H788" s="153">
        <v>44522</v>
      </c>
      <c r="I788" s="137">
        <v>68.760000000000005</v>
      </c>
      <c r="J788" s="154">
        <f t="shared" si="98"/>
        <v>1.4159292035398341E-2</v>
      </c>
      <c r="K788" s="155">
        <f t="shared" si="99"/>
        <v>1.405998556829873E-2</v>
      </c>
      <c r="L788" s="145"/>
      <c r="M788" s="167">
        <v>5.1999999999999995E-4</v>
      </c>
      <c r="N788" s="161"/>
      <c r="O788" s="167">
        <v>9.41E-3</v>
      </c>
      <c r="P788" s="161"/>
      <c r="Q788" s="146"/>
      <c r="R788" s="167">
        <v>7105</v>
      </c>
      <c r="S788" s="154">
        <f t="shared" si="100"/>
        <v>-1.0249863264855108E-3</v>
      </c>
      <c r="T788" s="155">
        <f t="shared" si="101"/>
        <v>-1.0255119841955931E-3</v>
      </c>
      <c r="U788" s="167">
        <v>27382.87</v>
      </c>
      <c r="V788" s="154">
        <f t="shared" si="102"/>
        <v>1.6610906792364766E-3</v>
      </c>
      <c r="W788" s="155">
        <f t="shared" si="103"/>
        <v>1.6597125939861366E-3</v>
      </c>
    </row>
    <row r="789" spans="2:23">
      <c r="B789" s="153">
        <v>44519</v>
      </c>
      <c r="C789" s="137">
        <v>718.2</v>
      </c>
      <c r="D789" s="154">
        <f t="shared" si="96"/>
        <v>-2.7770063871146444E-3</v>
      </c>
      <c r="E789" s="155">
        <f t="shared" si="97"/>
        <v>-2.7808694227923507E-3</v>
      </c>
      <c r="F789" s="145"/>
      <c r="G789" s="145"/>
      <c r="H789" s="153">
        <v>44519</v>
      </c>
      <c r="I789" s="137">
        <v>67.8</v>
      </c>
      <c r="J789" s="154">
        <f t="shared" si="98"/>
        <v>-7.9016681299386438E-3</v>
      </c>
      <c r="K789" s="155">
        <f t="shared" si="99"/>
        <v>-7.9330517407959888E-3</v>
      </c>
      <c r="L789" s="145"/>
      <c r="M789" s="167">
        <v>3.0000000000000001E-5</v>
      </c>
      <c r="N789" s="161"/>
      <c r="O789" s="167">
        <v>8.6700000000000006E-3</v>
      </c>
      <c r="P789" s="161"/>
      <c r="Q789" s="146"/>
      <c r="R789" s="167">
        <v>7112.29</v>
      </c>
      <c r="S789" s="154">
        <f t="shared" si="100"/>
        <v>-4.1571104931684699E-3</v>
      </c>
      <c r="T789" s="155">
        <f t="shared" si="101"/>
        <v>-4.1657752990357328E-3</v>
      </c>
      <c r="U789" s="167">
        <v>27337.46</v>
      </c>
      <c r="V789" s="154">
        <f t="shared" si="102"/>
        <v>-1.1725909575002635E-2</v>
      </c>
      <c r="W789" s="155">
        <f t="shared" si="103"/>
        <v>-1.179520024943246E-2</v>
      </c>
    </row>
    <row r="790" spans="2:23">
      <c r="B790" s="153">
        <v>44518</v>
      </c>
      <c r="C790" s="137">
        <v>720.2</v>
      </c>
      <c r="D790" s="154">
        <f t="shared" si="96"/>
        <v>1.3886960144438021E-4</v>
      </c>
      <c r="E790" s="155">
        <f t="shared" si="97"/>
        <v>1.3885995995387384E-4</v>
      </c>
      <c r="F790" s="145"/>
      <c r="G790" s="145"/>
      <c r="H790" s="153">
        <v>44518</v>
      </c>
      <c r="I790" s="137">
        <v>68.34</v>
      </c>
      <c r="J790" s="154">
        <f t="shared" si="98"/>
        <v>-1.013904982618774E-2</v>
      </c>
      <c r="K790" s="155">
        <f t="shared" si="99"/>
        <v>-1.0190800088026756E-2</v>
      </c>
      <c r="L790" s="145"/>
      <c r="M790" s="167">
        <v>6.8000000000000005E-4</v>
      </c>
      <c r="N790" s="161"/>
      <c r="O790" s="167">
        <v>9.3200000000000002E-3</v>
      </c>
      <c r="P790" s="161"/>
      <c r="Q790" s="146"/>
      <c r="R790" s="167">
        <v>7141.98</v>
      </c>
      <c r="S790" s="154">
        <f t="shared" si="100"/>
        <v>-2.0777297274640061E-3</v>
      </c>
      <c r="T790" s="155">
        <f t="shared" si="101"/>
        <v>-2.0798912023669383E-3</v>
      </c>
      <c r="U790" s="167">
        <v>27661.82</v>
      </c>
      <c r="V790" s="154">
        <f t="shared" si="102"/>
        <v>-5.8623666394248541E-3</v>
      </c>
      <c r="W790" s="155">
        <f t="shared" si="103"/>
        <v>-5.8796177653901698E-3</v>
      </c>
    </row>
    <row r="791" spans="2:23">
      <c r="B791" s="153">
        <v>44517</v>
      </c>
      <c r="C791" s="137">
        <v>720.1</v>
      </c>
      <c r="D791" s="154">
        <f t="shared" si="96"/>
        <v>7.4146614437606839E-3</v>
      </c>
      <c r="E791" s="155">
        <f t="shared" si="97"/>
        <v>7.3873079695483384E-3</v>
      </c>
      <c r="F791" s="145"/>
      <c r="G791" s="145"/>
      <c r="H791" s="153">
        <v>44517</v>
      </c>
      <c r="I791" s="137">
        <v>69.040000000000006</v>
      </c>
      <c r="J791" s="154">
        <f t="shared" si="98"/>
        <v>-1.7351069982647349E-3</v>
      </c>
      <c r="K791" s="155">
        <f t="shared" si="99"/>
        <v>-1.7366140399170879E-3</v>
      </c>
      <c r="L791" s="145"/>
      <c r="M791" s="167">
        <v>1.1299999999999999E-3</v>
      </c>
      <c r="N791" s="161"/>
      <c r="O791" s="167">
        <v>9.8099999999999993E-3</v>
      </c>
      <c r="P791" s="161"/>
      <c r="Q791" s="146"/>
      <c r="R791" s="167">
        <v>7156.85</v>
      </c>
      <c r="S791" s="154">
        <f t="shared" si="100"/>
        <v>5.9418952548728754E-4</v>
      </c>
      <c r="T791" s="155">
        <f t="shared" si="101"/>
        <v>5.9401306478846063E-4</v>
      </c>
      <c r="U791" s="167">
        <v>27824.94</v>
      </c>
      <c r="V791" s="154">
        <f t="shared" si="102"/>
        <v>7.1965655011529961E-4</v>
      </c>
      <c r="W791" s="155">
        <f t="shared" si="103"/>
        <v>7.1939772151126023E-4</v>
      </c>
    </row>
    <row r="792" spans="2:23">
      <c r="B792" s="153">
        <v>44516</v>
      </c>
      <c r="C792" s="137">
        <v>714.8</v>
      </c>
      <c r="D792" s="154">
        <f t="shared" si="96"/>
        <v>5.0404114621601659E-2</v>
      </c>
      <c r="E792" s="155">
        <f t="shared" si="97"/>
        <v>4.9174961193752115E-2</v>
      </c>
      <c r="F792" s="145"/>
      <c r="G792" s="145"/>
      <c r="H792" s="153">
        <v>44516</v>
      </c>
      <c r="I792" s="137">
        <v>69.16</v>
      </c>
      <c r="J792" s="154">
        <f t="shared" si="98"/>
        <v>9.0458126641375092E-3</v>
      </c>
      <c r="K792" s="155">
        <f t="shared" si="99"/>
        <v>9.0051443686267607E-3</v>
      </c>
      <c r="L792" s="145"/>
      <c r="M792" s="167">
        <v>1.1200000000000001E-3</v>
      </c>
      <c r="N792" s="161"/>
      <c r="O792" s="167">
        <v>9.7099999999999999E-3</v>
      </c>
      <c r="P792" s="161"/>
      <c r="Q792" s="146"/>
      <c r="R792" s="167">
        <v>7152.6</v>
      </c>
      <c r="S792" s="154">
        <f t="shared" si="100"/>
        <v>3.3624974223658288E-3</v>
      </c>
      <c r="T792" s="155">
        <f t="shared" si="101"/>
        <v>3.3568568686031027E-3</v>
      </c>
      <c r="U792" s="167">
        <v>27804.93</v>
      </c>
      <c r="V792" s="154">
        <f t="shared" si="102"/>
        <v>-2.2678234958715127E-3</v>
      </c>
      <c r="W792" s="155">
        <f t="shared" si="103"/>
        <v>-2.2703989020235269E-3</v>
      </c>
    </row>
    <row r="793" spans="2:23">
      <c r="B793" s="153">
        <v>44515</v>
      </c>
      <c r="C793" s="137">
        <v>680.5</v>
      </c>
      <c r="D793" s="154">
        <f t="shared" si="96"/>
        <v>4.7246419607265278E-3</v>
      </c>
      <c r="E793" s="155">
        <f t="shared" si="97"/>
        <v>4.7135158706629061E-3</v>
      </c>
      <c r="F793" s="145"/>
      <c r="G793" s="145"/>
      <c r="H793" s="153">
        <v>44515</v>
      </c>
      <c r="I793" s="137">
        <v>68.540000000000006</v>
      </c>
      <c r="J793" s="154">
        <f t="shared" si="98"/>
        <v>1.3006207508128975E-2</v>
      </c>
      <c r="K793" s="155">
        <f t="shared" si="99"/>
        <v>1.2922353093900451E-2</v>
      </c>
      <c r="L793" s="145"/>
      <c r="M793" s="167">
        <v>1.32E-3</v>
      </c>
      <c r="N793" s="161"/>
      <c r="O793" s="167">
        <v>9.8499999999999994E-3</v>
      </c>
      <c r="P793" s="161"/>
      <c r="Q793" s="146"/>
      <c r="R793" s="167">
        <v>7128.63</v>
      </c>
      <c r="S793" s="154">
        <f t="shared" si="100"/>
        <v>5.250021152381823E-3</v>
      </c>
      <c r="T793" s="155">
        <f t="shared" si="101"/>
        <v>5.2362878371579151E-3</v>
      </c>
      <c r="U793" s="167">
        <v>27868.13</v>
      </c>
      <c r="V793" s="154">
        <f t="shared" si="102"/>
        <v>4.8946376421217241E-3</v>
      </c>
      <c r="W793" s="155">
        <f t="shared" si="103"/>
        <v>4.8826978480912544E-3</v>
      </c>
    </row>
    <row r="794" spans="2:23">
      <c r="B794" s="153">
        <v>44512</v>
      </c>
      <c r="C794" s="137">
        <v>677.3</v>
      </c>
      <c r="D794" s="154">
        <f t="shared" si="96"/>
        <v>2.6678793390935152E-2</v>
      </c>
      <c r="E794" s="155">
        <f t="shared" si="97"/>
        <v>2.6329119992032659E-2</v>
      </c>
      <c r="F794" s="145"/>
      <c r="G794" s="145"/>
      <c r="H794" s="153">
        <v>44512</v>
      </c>
      <c r="I794" s="137">
        <v>67.66</v>
      </c>
      <c r="J794" s="154">
        <f t="shared" si="98"/>
        <v>1.8055973517905555E-2</v>
      </c>
      <c r="K794" s="155">
        <f t="shared" si="99"/>
        <v>1.7894900426114243E-2</v>
      </c>
      <c r="L794" s="145"/>
      <c r="M794" s="167">
        <v>1.0399999999999999E-3</v>
      </c>
      <c r="N794" s="161"/>
      <c r="O794" s="167">
        <v>9.5999999999999992E-3</v>
      </c>
      <c r="P794" s="161"/>
      <c r="Q794" s="146"/>
      <c r="R794" s="167">
        <v>7091.4</v>
      </c>
      <c r="S794" s="154">
        <f t="shared" si="100"/>
        <v>4.5116190125431554E-3</v>
      </c>
      <c r="T794" s="155">
        <f t="shared" si="101"/>
        <v>4.5014721671729485E-3</v>
      </c>
      <c r="U794" s="167">
        <v>27732.39</v>
      </c>
      <c r="V794" s="154">
        <f t="shared" si="102"/>
        <v>3.5895227479987302E-3</v>
      </c>
      <c r="W794" s="155">
        <f t="shared" si="103"/>
        <v>3.583095786444267E-3</v>
      </c>
    </row>
    <row r="795" spans="2:23">
      <c r="B795" s="153">
        <v>44511</v>
      </c>
      <c r="C795" s="137">
        <v>659.7</v>
      </c>
      <c r="D795" s="154">
        <f t="shared" si="96"/>
        <v>-1.9667170953100443E-3</v>
      </c>
      <c r="E795" s="155">
        <f t="shared" si="97"/>
        <v>-1.9686536228610027E-3</v>
      </c>
      <c r="F795" s="145"/>
      <c r="G795" s="145"/>
      <c r="H795" s="153">
        <v>44511</v>
      </c>
      <c r="I795" s="137">
        <v>66.459999999999994</v>
      </c>
      <c r="J795" s="154">
        <f t="shared" si="98"/>
        <v>1.7764165390505404E-2</v>
      </c>
      <c r="K795" s="155">
        <f t="shared" si="99"/>
        <v>1.7608226644062887E-2</v>
      </c>
      <c r="L795" s="145"/>
      <c r="M795" s="167">
        <v>1.2900000000000001E-3</v>
      </c>
      <c r="N795" s="161"/>
      <c r="O795" s="167">
        <v>9.5999999999999992E-3</v>
      </c>
      <c r="P795" s="161"/>
      <c r="Q795" s="146"/>
      <c r="R795" s="167">
        <v>7059.55</v>
      </c>
      <c r="S795" s="154">
        <f t="shared" si="100"/>
        <v>2.0425370041277091E-3</v>
      </c>
      <c r="T795" s="155">
        <f t="shared" si="101"/>
        <v>2.0404538615360164E-3</v>
      </c>
      <c r="U795" s="167">
        <v>27633.200000000001</v>
      </c>
      <c r="V795" s="154">
        <f t="shared" si="102"/>
        <v>2.6196436994303518E-3</v>
      </c>
      <c r="W795" s="155">
        <f t="shared" si="103"/>
        <v>2.6162184135892757E-3</v>
      </c>
    </row>
    <row r="796" spans="2:23">
      <c r="B796" s="153">
        <v>44510</v>
      </c>
      <c r="C796" s="137">
        <v>661</v>
      </c>
      <c r="D796" s="154">
        <f t="shared" si="96"/>
        <v>-2.9795978276823676E-2</v>
      </c>
      <c r="E796" s="155">
        <f t="shared" si="97"/>
        <v>-3.0248897927936145E-2</v>
      </c>
      <c r="F796" s="145"/>
      <c r="G796" s="145"/>
      <c r="H796" s="153">
        <v>44510</v>
      </c>
      <c r="I796" s="137">
        <v>65.3</v>
      </c>
      <c r="J796" s="154">
        <f t="shared" si="98"/>
        <v>-1.0905786125416483E-2</v>
      </c>
      <c r="K796" s="155">
        <f t="shared" si="99"/>
        <v>-1.096569014266152E-2</v>
      </c>
      <c r="L796" s="145"/>
      <c r="M796" s="167">
        <v>1.16E-3</v>
      </c>
      <c r="N796" s="161"/>
      <c r="O796" s="167">
        <v>9.3200000000000002E-3</v>
      </c>
      <c r="P796" s="161"/>
      <c r="Q796" s="146"/>
      <c r="R796" s="167">
        <v>7045.16</v>
      </c>
      <c r="S796" s="154">
        <f t="shared" si="100"/>
        <v>2.6834126762143029E-4</v>
      </c>
      <c r="T796" s="155">
        <f t="shared" si="101"/>
        <v>2.6830527054299972E-4</v>
      </c>
      <c r="U796" s="167">
        <v>27561</v>
      </c>
      <c r="V796" s="154">
        <f t="shared" si="102"/>
        <v>4.3631362542622121E-3</v>
      </c>
      <c r="W796" s="155">
        <f t="shared" si="103"/>
        <v>4.3536453719364085E-3</v>
      </c>
    </row>
    <row r="797" spans="2:23">
      <c r="B797" s="153">
        <v>44509</v>
      </c>
      <c r="C797" s="137">
        <v>681.3</v>
      </c>
      <c r="D797" s="154">
        <f t="shared" si="96"/>
        <v>2.4357239512855067E-2</v>
      </c>
      <c r="E797" s="155">
        <f t="shared" si="97"/>
        <v>2.4065332489246864E-2</v>
      </c>
      <c r="F797" s="145"/>
      <c r="G797" s="145"/>
      <c r="H797" s="153">
        <v>44509</v>
      </c>
      <c r="I797" s="137">
        <v>66.02</v>
      </c>
      <c r="J797" s="154">
        <f t="shared" si="98"/>
        <v>-3.1396713615023497E-2</v>
      </c>
      <c r="K797" s="155">
        <f t="shared" si="99"/>
        <v>-3.1900156096013363E-2</v>
      </c>
      <c r="L797" s="145"/>
      <c r="M797" s="167">
        <v>4.6000000000000001E-4</v>
      </c>
      <c r="N797" s="161"/>
      <c r="O797" s="167">
        <v>8.4700000000000001E-3</v>
      </c>
      <c r="P797" s="161"/>
      <c r="Q797" s="146"/>
      <c r="R797" s="167">
        <v>7043.27</v>
      </c>
      <c r="S797" s="154">
        <f t="shared" si="100"/>
        <v>-5.9737665094461434E-4</v>
      </c>
      <c r="T797" s="155">
        <f t="shared" si="101"/>
        <v>-5.9755515146773098E-4</v>
      </c>
      <c r="U797" s="167">
        <v>27441.27</v>
      </c>
      <c r="V797" s="154">
        <f t="shared" si="102"/>
        <v>-9.7368959503216779E-3</v>
      </c>
      <c r="W797" s="155">
        <f t="shared" si="103"/>
        <v>-9.7846094955357475E-3</v>
      </c>
    </row>
    <row r="798" spans="2:23">
      <c r="B798" s="153">
        <v>44508</v>
      </c>
      <c r="C798" s="137">
        <v>665.1</v>
      </c>
      <c r="D798" s="154">
        <f t="shared" si="96"/>
        <v>9.1033227127901295E-3</v>
      </c>
      <c r="E798" s="155">
        <f t="shared" si="97"/>
        <v>9.0621372317012186E-3</v>
      </c>
      <c r="F798" s="145"/>
      <c r="G798" s="145"/>
      <c r="H798" s="153">
        <v>44508</v>
      </c>
      <c r="I798" s="137">
        <v>68.16</v>
      </c>
      <c r="J798" s="154">
        <f t="shared" si="98"/>
        <v>8.2840236686390067E-3</v>
      </c>
      <c r="K798" s="155">
        <f t="shared" si="99"/>
        <v>8.2498994721418393E-3</v>
      </c>
      <c r="L798" s="145"/>
      <c r="M798" s="167">
        <v>9.5E-4</v>
      </c>
      <c r="N798" s="161"/>
      <c r="O798" s="167">
        <v>8.8999999999999999E-3</v>
      </c>
      <c r="P798" s="161"/>
      <c r="Q798" s="146"/>
      <c r="R798" s="167">
        <v>7047.48</v>
      </c>
      <c r="S798" s="154">
        <f t="shared" si="100"/>
        <v>9.5017746588088592E-4</v>
      </c>
      <c r="T798" s="155">
        <f t="shared" si="101"/>
        <v>9.4972633302078762E-4</v>
      </c>
      <c r="U798" s="167">
        <v>27711.09</v>
      </c>
      <c r="V798" s="154">
        <f t="shared" si="102"/>
        <v>-3.0522454186637793E-3</v>
      </c>
      <c r="W798" s="155">
        <f t="shared" si="103"/>
        <v>-3.056913019907734E-3</v>
      </c>
    </row>
    <row r="799" spans="2:23">
      <c r="B799" s="153">
        <v>44505</v>
      </c>
      <c r="C799" s="137">
        <v>659.1</v>
      </c>
      <c r="D799" s="154">
        <f t="shared" si="96"/>
        <v>1.870170015455952E-2</v>
      </c>
      <c r="E799" s="155">
        <f t="shared" si="97"/>
        <v>1.8528973557773665E-2</v>
      </c>
      <c r="F799" s="145"/>
      <c r="G799" s="145"/>
      <c r="H799" s="153">
        <v>44505</v>
      </c>
      <c r="I799" s="137">
        <v>67.599999999999994</v>
      </c>
      <c r="J799" s="154">
        <f t="shared" si="98"/>
        <v>1.9915509957754818E-2</v>
      </c>
      <c r="K799" s="155">
        <f t="shared" si="99"/>
        <v>1.9719790490556086E-2</v>
      </c>
      <c r="L799" s="145"/>
      <c r="M799" s="167">
        <v>5.9999999999999995E-4</v>
      </c>
      <c r="N799" s="161"/>
      <c r="O799" s="167">
        <v>8.7799999999999996E-3</v>
      </c>
      <c r="P799" s="161"/>
      <c r="Q799" s="146"/>
      <c r="R799" s="167">
        <v>7040.79</v>
      </c>
      <c r="S799" s="154">
        <f t="shared" si="100"/>
        <v>7.5846583826932878E-3</v>
      </c>
      <c r="T799" s="155">
        <f t="shared" si="101"/>
        <v>7.556039479939684E-3</v>
      </c>
      <c r="U799" s="167">
        <v>27795.93</v>
      </c>
      <c r="V799" s="154">
        <f t="shared" si="102"/>
        <v>9.9512935991323825E-3</v>
      </c>
      <c r="W799" s="155">
        <f t="shared" si="103"/>
        <v>9.9021055310710617E-3</v>
      </c>
    </row>
    <row r="800" spans="2:23">
      <c r="B800" s="153">
        <v>44504</v>
      </c>
      <c r="C800" s="137">
        <v>647</v>
      </c>
      <c r="D800" s="154">
        <f t="shared" si="96"/>
        <v>1.2380068090374063E-3</v>
      </c>
      <c r="E800" s="155">
        <f t="shared" si="97"/>
        <v>1.2372411105026401E-3</v>
      </c>
      <c r="F800" s="145"/>
      <c r="G800" s="145"/>
      <c r="H800" s="153">
        <v>44504</v>
      </c>
      <c r="I800" s="137">
        <v>66.28</v>
      </c>
      <c r="J800" s="154">
        <f t="shared" si="98"/>
        <v>4.0829145728643157E-2</v>
      </c>
      <c r="K800" s="155">
        <f t="shared" si="99"/>
        <v>4.0017651022234528E-2</v>
      </c>
      <c r="L800" s="145"/>
      <c r="M800" s="167">
        <v>1.15E-3</v>
      </c>
      <c r="N800" s="161"/>
      <c r="O800" s="167">
        <v>9.41E-3</v>
      </c>
      <c r="P800" s="161"/>
      <c r="Q800" s="146"/>
      <c r="R800" s="167">
        <v>6987.79</v>
      </c>
      <c r="S800" s="154">
        <f t="shared" si="100"/>
        <v>5.3433851510291674E-3</v>
      </c>
      <c r="T800" s="155">
        <f t="shared" si="101"/>
        <v>5.329159920018374E-3</v>
      </c>
      <c r="U800" s="167">
        <v>27522.05</v>
      </c>
      <c r="V800" s="154">
        <f t="shared" si="102"/>
        <v>5.2662971955086402E-3</v>
      </c>
      <c r="W800" s="155">
        <f t="shared" si="103"/>
        <v>5.2524787459097E-3</v>
      </c>
    </row>
    <row r="801" spans="2:23">
      <c r="B801" s="153">
        <v>44503</v>
      </c>
      <c r="C801" s="137">
        <v>646.20000000000005</v>
      </c>
      <c r="D801" s="154">
        <f t="shared" si="96"/>
        <v>3.8837967997513712E-3</v>
      </c>
      <c r="E801" s="155">
        <f t="shared" si="97"/>
        <v>3.8762743318276386E-3</v>
      </c>
      <c r="F801" s="145"/>
      <c r="G801" s="145"/>
      <c r="H801" s="153">
        <v>44503</v>
      </c>
      <c r="I801" s="137">
        <v>63.68</v>
      </c>
      <c r="J801" s="154">
        <f t="shared" si="98"/>
        <v>1.2400635930047699E-2</v>
      </c>
      <c r="K801" s="155">
        <f t="shared" si="99"/>
        <v>1.2324377829732738E-2</v>
      </c>
      <c r="L801" s="145"/>
      <c r="M801" s="167">
        <v>1.81E-3</v>
      </c>
      <c r="N801" s="161"/>
      <c r="O801" s="167">
        <v>1.0500000000000001E-2</v>
      </c>
      <c r="P801" s="161"/>
      <c r="Q801" s="146"/>
      <c r="R801" s="167">
        <v>6950.65</v>
      </c>
      <c r="S801" s="154">
        <f t="shared" si="100"/>
        <v>3.4098307644112591E-3</v>
      </c>
      <c r="T801" s="155">
        <f t="shared" si="101"/>
        <v>3.4040304730916359E-3</v>
      </c>
      <c r="U801" s="167">
        <v>27377.87</v>
      </c>
      <c r="V801" s="154">
        <f t="shared" si="102"/>
        <v>6.9232277158606248E-3</v>
      </c>
      <c r="W801" s="155">
        <f t="shared" si="103"/>
        <v>6.8993722162719274E-3</v>
      </c>
    </row>
    <row r="802" spans="2:23">
      <c r="B802" s="153">
        <v>44502</v>
      </c>
      <c r="C802" s="137">
        <v>643.70000000000005</v>
      </c>
      <c r="D802" s="154">
        <f t="shared" si="96"/>
        <v>-1.3032812020852491E-2</v>
      </c>
      <c r="E802" s="155">
        <f t="shared" si="97"/>
        <v>-1.3118484296648575E-2</v>
      </c>
      <c r="F802" s="145"/>
      <c r="G802" s="145"/>
      <c r="H802" s="153">
        <v>44502</v>
      </c>
      <c r="I802" s="137">
        <v>62.9</v>
      </c>
      <c r="J802" s="154">
        <f t="shared" si="98"/>
        <v>-1.5649452269170583E-2</v>
      </c>
      <c r="K802" s="155">
        <f t="shared" si="99"/>
        <v>-1.5773197677094283E-2</v>
      </c>
      <c r="L802" s="145"/>
      <c r="M802" s="167">
        <v>1.91E-3</v>
      </c>
      <c r="N802" s="161"/>
      <c r="O802" s="167">
        <v>1.0860000000000002E-2</v>
      </c>
      <c r="P802" s="161"/>
      <c r="Q802" s="146"/>
      <c r="R802" s="167">
        <v>6927.03</v>
      </c>
      <c r="S802" s="154">
        <f t="shared" si="100"/>
        <v>4.8946149081208201E-3</v>
      </c>
      <c r="T802" s="155">
        <f t="shared" si="101"/>
        <v>4.8826752248227953E-3</v>
      </c>
      <c r="U802" s="167">
        <v>27189.63</v>
      </c>
      <c r="V802" s="154">
        <f t="shared" si="102"/>
        <v>-6.0170550613836138E-4</v>
      </c>
      <c r="W802" s="155">
        <f t="shared" si="103"/>
        <v>-6.0188660354493489E-4</v>
      </c>
    </row>
    <row r="803" spans="2:23">
      <c r="B803" s="153">
        <v>44501</v>
      </c>
      <c r="C803" s="137">
        <v>652.20000000000005</v>
      </c>
      <c r="D803" s="154">
        <f t="shared" si="96"/>
        <v>6.1709348966367816E-3</v>
      </c>
      <c r="E803" s="155">
        <f t="shared" si="97"/>
        <v>6.1519726477716969E-3</v>
      </c>
      <c r="F803" s="145"/>
      <c r="G803" s="145"/>
      <c r="H803" s="153">
        <v>44501</v>
      </c>
      <c r="I803" s="137">
        <v>63.9</v>
      </c>
      <c r="J803" s="154">
        <f t="shared" si="98"/>
        <v>2.865421764327114E-2</v>
      </c>
      <c r="K803" s="155">
        <f t="shared" si="99"/>
        <v>2.8251363103002851E-2</v>
      </c>
      <c r="L803" s="145"/>
      <c r="M803" s="167">
        <v>2.7700000000000003E-3</v>
      </c>
      <c r="N803" s="161"/>
      <c r="O803" s="167">
        <v>1.2270000000000001E-2</v>
      </c>
      <c r="P803" s="161"/>
      <c r="Q803" s="146"/>
      <c r="R803" s="167">
        <v>6893.29</v>
      </c>
      <c r="S803" s="154">
        <f t="shared" si="100"/>
        <v>9.2162322812627817E-3</v>
      </c>
      <c r="T803" s="155">
        <f t="shared" si="101"/>
        <v>9.1740219610653654E-3</v>
      </c>
      <c r="U803" s="167">
        <v>27206</v>
      </c>
      <c r="V803" s="154">
        <f t="shared" si="102"/>
        <v>1.2280119482243723E-2</v>
      </c>
      <c r="W803" s="155">
        <f t="shared" si="103"/>
        <v>1.2205330471156184E-2</v>
      </c>
    </row>
    <row r="804" spans="2:23">
      <c r="B804" s="153">
        <v>44498</v>
      </c>
      <c r="C804" s="137">
        <v>648.20000000000005</v>
      </c>
      <c r="D804" s="154">
        <f t="shared" si="96"/>
        <v>6.1747452917582102E-4</v>
      </c>
      <c r="E804" s="155">
        <f t="shared" si="97"/>
        <v>6.1728397021823056E-4</v>
      </c>
      <c r="F804" s="145"/>
      <c r="G804" s="145"/>
      <c r="H804" s="153">
        <v>44498</v>
      </c>
      <c r="I804" s="137">
        <v>62.12</v>
      </c>
      <c r="J804" s="154">
        <f t="shared" si="98"/>
        <v>1.4701078079059071E-2</v>
      </c>
      <c r="K804" s="155">
        <f t="shared" si="99"/>
        <v>1.4594064763219814E-2</v>
      </c>
      <c r="L804" s="145"/>
      <c r="M804" s="167">
        <v>2.7500000000000003E-3</v>
      </c>
      <c r="N804" s="161"/>
      <c r="O804" s="167">
        <v>1.1399999999999999E-2</v>
      </c>
      <c r="P804" s="161"/>
      <c r="Q804" s="146"/>
      <c r="R804" s="167">
        <v>6830.34</v>
      </c>
      <c r="S804" s="154">
        <f t="shared" si="100"/>
        <v>3.838794160094805E-3</v>
      </c>
      <c r="T804" s="155">
        <f t="shared" si="101"/>
        <v>3.8314447922620271E-3</v>
      </c>
      <c r="U804" s="167">
        <v>26875.96</v>
      </c>
      <c r="V804" s="154">
        <f t="shared" si="102"/>
        <v>-5.3513621057366123E-4</v>
      </c>
      <c r="W804" s="155">
        <f t="shared" si="103"/>
        <v>-5.3527944705856079E-4</v>
      </c>
    </row>
    <row r="805" spans="2:23">
      <c r="B805" s="153">
        <v>44497</v>
      </c>
      <c r="C805" s="137">
        <v>647.79999999999995</v>
      </c>
      <c r="D805" s="154">
        <f t="shared" si="96"/>
        <v>2.010827532869186E-3</v>
      </c>
      <c r="E805" s="155">
        <f t="shared" si="97"/>
        <v>2.0088085253166439E-3</v>
      </c>
      <c r="F805" s="145"/>
      <c r="G805" s="145"/>
      <c r="H805" s="153">
        <v>44497</v>
      </c>
      <c r="I805" s="137">
        <v>61.22</v>
      </c>
      <c r="J805" s="154">
        <f t="shared" si="98"/>
        <v>1.7281488866733197E-2</v>
      </c>
      <c r="K805" s="155">
        <f t="shared" si="99"/>
        <v>1.7133862315367347E-2</v>
      </c>
      <c r="L805" s="145"/>
      <c r="M805" s="167">
        <v>2.1099999999999999E-3</v>
      </c>
      <c r="N805" s="161"/>
      <c r="O805" s="167">
        <v>9.8399999999999998E-3</v>
      </c>
      <c r="P805" s="161"/>
      <c r="Q805" s="146"/>
      <c r="R805" s="167">
        <v>6804.22</v>
      </c>
      <c r="S805" s="154">
        <f t="shared" si="100"/>
        <v>7.5071962472903486E-3</v>
      </c>
      <c r="T805" s="155">
        <f t="shared" si="101"/>
        <v>7.4791574904034619E-3</v>
      </c>
      <c r="U805" s="167">
        <v>26890.35</v>
      </c>
      <c r="V805" s="154">
        <f t="shared" si="102"/>
        <v>3.1395733597352482E-3</v>
      </c>
      <c r="W805" s="155">
        <f t="shared" si="103"/>
        <v>3.1346551905745302E-3</v>
      </c>
    </row>
    <row r="806" spans="2:23">
      <c r="B806" s="153">
        <v>44496</v>
      </c>
      <c r="C806" s="137">
        <v>646.5</v>
      </c>
      <c r="D806" s="154">
        <f t="shared" si="96"/>
        <v>1.0156250000000089E-2</v>
      </c>
      <c r="E806" s="155">
        <f t="shared" si="97"/>
        <v>1.0105021858194717E-2</v>
      </c>
      <c r="F806" s="145"/>
      <c r="G806" s="145"/>
      <c r="H806" s="153">
        <v>44496</v>
      </c>
      <c r="I806" s="137">
        <v>60.18</v>
      </c>
      <c r="J806" s="154">
        <f t="shared" si="98"/>
        <v>-7.2583305839656331E-3</v>
      </c>
      <c r="K806" s="155">
        <f t="shared" si="99"/>
        <v>-7.2848004277578744E-3</v>
      </c>
      <c r="L806" s="145"/>
      <c r="M806" s="167">
        <v>1.65E-3</v>
      </c>
      <c r="N806" s="161"/>
      <c r="O806" s="167">
        <v>8.8900000000000003E-3</v>
      </c>
      <c r="P806" s="161"/>
      <c r="Q806" s="146"/>
      <c r="R806" s="167">
        <v>6753.52</v>
      </c>
      <c r="S806" s="154">
        <f t="shared" si="100"/>
        <v>-1.9197488808854191E-3</v>
      </c>
      <c r="T806" s="155">
        <f t="shared" si="101"/>
        <v>-1.9215939605394775E-3</v>
      </c>
      <c r="U806" s="167">
        <v>26806.19</v>
      </c>
      <c r="V806" s="154">
        <f t="shared" si="102"/>
        <v>-6.1087948329592301E-3</v>
      </c>
      <c r="W806" s="155">
        <f t="shared" si="103"/>
        <v>-6.1275298580326671E-3</v>
      </c>
    </row>
    <row r="807" spans="2:23">
      <c r="B807" s="153">
        <v>44495</v>
      </c>
      <c r="C807" s="137">
        <v>640</v>
      </c>
      <c r="D807" s="154">
        <f t="shared" si="96"/>
        <v>-1.0925550179491372E-3</v>
      </c>
      <c r="E807" s="155">
        <f t="shared" si="97"/>
        <v>-1.093152291258359E-3</v>
      </c>
      <c r="F807" s="145"/>
      <c r="G807" s="145"/>
      <c r="H807" s="153">
        <v>44495</v>
      </c>
      <c r="I807" s="137">
        <v>60.62</v>
      </c>
      <c r="J807" s="154">
        <f t="shared" si="98"/>
        <v>-7.8559738134207358E-3</v>
      </c>
      <c r="K807" s="155">
        <f t="shared" si="99"/>
        <v>-7.8869945478926597E-3</v>
      </c>
      <c r="L807" s="145"/>
      <c r="M807" s="167">
        <v>2.2100000000000002E-3</v>
      </c>
      <c r="N807" s="161"/>
      <c r="O807" s="167">
        <v>9.4299999999999991E-3</v>
      </c>
      <c r="P807" s="161"/>
      <c r="Q807" s="146"/>
      <c r="R807" s="167">
        <v>6766.51</v>
      </c>
      <c r="S807" s="154">
        <f t="shared" si="100"/>
        <v>7.9906210011515544E-3</v>
      </c>
      <c r="T807" s="155">
        <f t="shared" si="101"/>
        <v>7.9588650435395165E-3</v>
      </c>
      <c r="U807" s="167">
        <v>26970.95</v>
      </c>
      <c r="V807" s="154">
        <f t="shared" si="102"/>
        <v>5.7861431641581529E-3</v>
      </c>
      <c r="W807" s="155">
        <f t="shared" si="103"/>
        <v>5.7694677311746888E-3</v>
      </c>
    </row>
    <row r="808" spans="2:23">
      <c r="B808" s="153">
        <v>44494</v>
      </c>
      <c r="C808" s="137">
        <v>640.70000000000005</v>
      </c>
      <c r="D808" s="154">
        <f t="shared" si="96"/>
        <v>-5.1242236024844345E-3</v>
      </c>
      <c r="E808" s="155">
        <f t="shared" si="97"/>
        <v>-5.1373974593776966E-3</v>
      </c>
      <c r="F808" s="145"/>
      <c r="G808" s="145"/>
      <c r="H808" s="153">
        <v>44494</v>
      </c>
      <c r="I808" s="137">
        <v>61.1</v>
      </c>
      <c r="J808" s="154">
        <f t="shared" si="98"/>
        <v>1.3110455588332126E-3</v>
      </c>
      <c r="K808" s="155">
        <f t="shared" si="99"/>
        <v>1.3101868890260978E-3</v>
      </c>
      <c r="L808" s="145"/>
      <c r="M808" s="167">
        <v>2.2200000000000002E-3</v>
      </c>
      <c r="N808" s="161"/>
      <c r="O808" s="167">
        <v>9.1999999999999998E-3</v>
      </c>
      <c r="P808" s="161"/>
      <c r="Q808" s="146"/>
      <c r="R808" s="167">
        <v>6712.87</v>
      </c>
      <c r="S808" s="154">
        <f t="shared" si="100"/>
        <v>-3.0919154282421646E-3</v>
      </c>
      <c r="T808" s="155">
        <f t="shared" si="101"/>
        <v>-3.0967052744976845E-3</v>
      </c>
      <c r="U808" s="167">
        <v>26815.79</v>
      </c>
      <c r="V808" s="154">
        <f t="shared" si="102"/>
        <v>9.1849495685829563E-3</v>
      </c>
      <c r="W808" s="155">
        <f t="shared" si="103"/>
        <v>9.1430244438585433E-3</v>
      </c>
    </row>
    <row r="809" spans="2:23">
      <c r="B809" s="153">
        <v>44491</v>
      </c>
      <c r="C809" s="137">
        <v>644</v>
      </c>
      <c r="D809" s="154">
        <f t="shared" si="96"/>
        <v>6.2500000000000888E-3</v>
      </c>
      <c r="E809" s="155">
        <f t="shared" si="97"/>
        <v>6.2305497506361628E-3</v>
      </c>
      <c r="F809" s="145"/>
      <c r="G809" s="145"/>
      <c r="H809" s="153">
        <v>44491</v>
      </c>
      <c r="I809" s="137">
        <v>61.02</v>
      </c>
      <c r="J809" s="154">
        <f t="shared" si="98"/>
        <v>1.294820717131473E-2</v>
      </c>
      <c r="K809" s="155">
        <f t="shared" si="99"/>
        <v>1.2865095796885434E-2</v>
      </c>
      <c r="L809" s="145"/>
      <c r="M809" s="167">
        <v>2.3799999999999997E-3</v>
      </c>
      <c r="N809" s="161"/>
      <c r="O809" s="167">
        <v>9.6399999999999993E-3</v>
      </c>
      <c r="P809" s="161"/>
      <c r="Q809" s="146"/>
      <c r="R809" s="167">
        <v>6733.69</v>
      </c>
      <c r="S809" s="154">
        <f t="shared" si="100"/>
        <v>7.1072078633955815E-3</v>
      </c>
      <c r="T809" s="155">
        <f t="shared" si="101"/>
        <v>7.0820706947026116E-3</v>
      </c>
      <c r="U809" s="167">
        <v>26571.73</v>
      </c>
      <c r="V809" s="154">
        <f t="shared" si="102"/>
        <v>1.7560692399476441E-3</v>
      </c>
      <c r="W809" s="155">
        <f t="shared" si="103"/>
        <v>1.754529153095728E-3</v>
      </c>
    </row>
    <row r="810" spans="2:23">
      <c r="B810" s="153">
        <v>44490</v>
      </c>
      <c r="C810" s="137">
        <v>640</v>
      </c>
      <c r="D810" s="154">
        <f t="shared" si="96"/>
        <v>-1.2802714792534253E-2</v>
      </c>
      <c r="E810" s="155">
        <f t="shared" si="97"/>
        <v>-1.2885375827232374E-2</v>
      </c>
      <c r="F810" s="145"/>
      <c r="G810" s="145"/>
      <c r="H810" s="153">
        <v>44490</v>
      </c>
      <c r="I810" s="137">
        <v>60.24</v>
      </c>
      <c r="J810" s="154">
        <f t="shared" si="98"/>
        <v>8.3696016069634283E-3</v>
      </c>
      <c r="K810" s="155">
        <f t="shared" si="99"/>
        <v>8.3347707036743185E-3</v>
      </c>
      <c r="L810" s="145"/>
      <c r="M810" s="167">
        <v>2.3699999999999997E-3</v>
      </c>
      <c r="N810" s="161"/>
      <c r="O810" s="167">
        <v>9.5099999999999994E-3</v>
      </c>
      <c r="P810" s="161"/>
      <c r="Q810" s="146"/>
      <c r="R810" s="167">
        <v>6686.17</v>
      </c>
      <c r="S810" s="154">
        <f t="shared" si="100"/>
        <v>-2.8990651111531207E-3</v>
      </c>
      <c r="T810" s="155">
        <f t="shared" si="101"/>
        <v>-2.9032755399195495E-3</v>
      </c>
      <c r="U810" s="167">
        <v>26525.15</v>
      </c>
      <c r="V810" s="154">
        <f t="shared" si="102"/>
        <v>-2.1300312206448124E-3</v>
      </c>
      <c r="W810" s="155">
        <f t="shared" si="103"/>
        <v>-2.1323029636408724E-3</v>
      </c>
    </row>
    <row r="811" spans="2:23">
      <c r="B811" s="153">
        <v>44489</v>
      </c>
      <c r="C811" s="137">
        <v>648.29999999999995</v>
      </c>
      <c r="D811" s="154">
        <f t="shared" si="96"/>
        <v>-1.2791228871630977E-2</v>
      </c>
      <c r="E811" s="155">
        <f t="shared" si="97"/>
        <v>-1.2873741015977063E-2</v>
      </c>
      <c r="F811" s="145"/>
      <c r="G811" s="145"/>
      <c r="H811" s="153">
        <v>44489</v>
      </c>
      <c r="I811" s="137">
        <v>59.74</v>
      </c>
      <c r="J811" s="154">
        <f t="shared" si="98"/>
        <v>2.0150273224043724E-2</v>
      </c>
      <c r="K811" s="155">
        <f t="shared" si="99"/>
        <v>1.9949943134907628E-2</v>
      </c>
      <c r="L811" s="145"/>
      <c r="M811" s="167">
        <v>2.15E-3</v>
      </c>
      <c r="N811" s="161"/>
      <c r="O811" s="167">
        <v>9.1900000000000003E-3</v>
      </c>
      <c r="P811" s="161"/>
      <c r="Q811" s="146"/>
      <c r="R811" s="167">
        <v>6705.61</v>
      </c>
      <c r="S811" s="154">
        <f t="shared" si="100"/>
        <v>5.3614399124417567E-3</v>
      </c>
      <c r="T811" s="155">
        <f t="shared" si="101"/>
        <v>5.3471185593850492E-3</v>
      </c>
      <c r="U811" s="167">
        <v>26581.77</v>
      </c>
      <c r="V811" s="154">
        <f t="shared" si="102"/>
        <v>9.4474649479605599E-3</v>
      </c>
      <c r="W811" s="155">
        <f t="shared" si="103"/>
        <v>9.4031167508775628E-3</v>
      </c>
    </row>
    <row r="812" spans="2:23">
      <c r="B812" s="153">
        <v>44488</v>
      </c>
      <c r="C812" s="137">
        <v>656.7</v>
      </c>
      <c r="D812" s="154">
        <f t="shared" si="96"/>
        <v>9.5311299000768734E-3</v>
      </c>
      <c r="E812" s="155">
        <f t="shared" si="97"/>
        <v>9.4859952443669907E-3</v>
      </c>
      <c r="F812" s="145"/>
      <c r="G812" s="145"/>
      <c r="H812" s="153">
        <v>44488</v>
      </c>
      <c r="I812" s="137">
        <v>58.56</v>
      </c>
      <c r="J812" s="154">
        <f t="shared" si="98"/>
        <v>4.8043925875085325E-3</v>
      </c>
      <c r="K812" s="155">
        <f t="shared" si="99"/>
        <v>4.7928883260519887E-3</v>
      </c>
      <c r="L812" s="145"/>
      <c r="M812" s="167">
        <v>2.3599999999999997E-3</v>
      </c>
      <c r="N812" s="161"/>
      <c r="O812" s="167">
        <v>9.3799999999999994E-3</v>
      </c>
      <c r="P812" s="161"/>
      <c r="Q812" s="146"/>
      <c r="R812" s="167">
        <v>6669.85</v>
      </c>
      <c r="S812" s="154">
        <f t="shared" si="100"/>
        <v>-4.8703001603456197E-4</v>
      </c>
      <c r="T812" s="155">
        <f t="shared" si="101"/>
        <v>-4.8714865367444619E-4</v>
      </c>
      <c r="U812" s="167">
        <v>26332.99</v>
      </c>
      <c r="V812" s="154">
        <f t="shared" si="102"/>
        <v>2.4504522887005553E-3</v>
      </c>
      <c r="W812" s="155">
        <f t="shared" si="103"/>
        <v>2.4474548262514674E-3</v>
      </c>
    </row>
    <row r="813" spans="2:23">
      <c r="B813" s="153">
        <v>44487</v>
      </c>
      <c r="C813" s="137">
        <v>650.5</v>
      </c>
      <c r="D813" s="154">
        <f t="shared" si="96"/>
        <v>-2.8379387602688544E-2</v>
      </c>
      <c r="E813" s="155">
        <f t="shared" si="97"/>
        <v>-2.8789867178667203E-2</v>
      </c>
      <c r="F813" s="145"/>
      <c r="G813" s="145"/>
      <c r="H813" s="153">
        <v>44487</v>
      </c>
      <c r="I813" s="137">
        <v>58.28</v>
      </c>
      <c r="J813" s="154">
        <f t="shared" si="98"/>
        <v>-8.8435374149659074E-3</v>
      </c>
      <c r="K813" s="155">
        <f t="shared" si="99"/>
        <v>-8.8828735775770724E-3</v>
      </c>
      <c r="L813" s="145"/>
      <c r="M813" s="167">
        <v>1.9400000000000001E-3</v>
      </c>
      <c r="N813" s="161"/>
      <c r="O813" s="167">
        <v>8.9899999999999997E-3</v>
      </c>
      <c r="P813" s="161"/>
      <c r="Q813" s="146"/>
      <c r="R813" s="167">
        <v>6673.1</v>
      </c>
      <c r="S813" s="154">
        <f t="shared" si="100"/>
        <v>-8.0891621280947401E-3</v>
      </c>
      <c r="T813" s="155">
        <f t="shared" si="101"/>
        <v>-8.1220569143342081E-3</v>
      </c>
      <c r="U813" s="167">
        <v>26268.62</v>
      </c>
      <c r="V813" s="154">
        <f t="shared" si="102"/>
        <v>-8.3264185603330043E-3</v>
      </c>
      <c r="W813" s="155">
        <f t="shared" si="103"/>
        <v>-8.3612768144905592E-3</v>
      </c>
    </row>
    <row r="814" spans="2:23">
      <c r="B814" s="153">
        <v>44484</v>
      </c>
      <c r="C814" s="137">
        <v>669.5</v>
      </c>
      <c r="D814" s="154">
        <f t="shared" si="96"/>
        <v>6.6155465343558095E-3</v>
      </c>
      <c r="E814" s="155">
        <f t="shared" si="97"/>
        <v>6.5937598408517973E-3</v>
      </c>
      <c r="F814" s="145"/>
      <c r="G814" s="145"/>
      <c r="H814" s="153">
        <v>44484</v>
      </c>
      <c r="I814" s="137">
        <v>58.8</v>
      </c>
      <c r="J814" s="154">
        <f t="shared" si="98"/>
        <v>-3.4002040122416144E-4</v>
      </c>
      <c r="K814" s="155">
        <f t="shared" si="99"/>
        <v>-3.4007822126782015E-4</v>
      </c>
      <c r="L814" s="145"/>
      <c r="M814" s="167">
        <v>1.72E-3</v>
      </c>
      <c r="N814" s="161"/>
      <c r="O814" s="167">
        <v>8.6800000000000002E-3</v>
      </c>
      <c r="P814" s="161"/>
      <c r="Q814" s="146"/>
      <c r="R814" s="167">
        <v>6727.52</v>
      </c>
      <c r="S814" s="154">
        <f t="shared" si="100"/>
        <v>6.3288961752885342E-3</v>
      </c>
      <c r="T814" s="155">
        <f t="shared" si="101"/>
        <v>6.308952813968283E-3</v>
      </c>
      <c r="U814" s="167">
        <v>26489.18</v>
      </c>
      <c r="V814" s="154">
        <f t="shared" si="102"/>
        <v>8.052875513222979E-3</v>
      </c>
      <c r="W814" s="155">
        <f t="shared" si="103"/>
        <v>8.0206241397086687E-3</v>
      </c>
    </row>
    <row r="815" spans="2:23">
      <c r="B815" s="153">
        <v>44483</v>
      </c>
      <c r="C815" s="137">
        <v>665.1</v>
      </c>
      <c r="D815" s="154">
        <f t="shared" si="96"/>
        <v>2.3230769230769166E-2</v>
      </c>
      <c r="E815" s="155">
        <f t="shared" si="97"/>
        <v>2.2965042400692616E-2</v>
      </c>
      <c r="F815" s="145"/>
      <c r="G815" s="145"/>
      <c r="H815" s="153">
        <v>44483</v>
      </c>
      <c r="I815" s="137">
        <v>58.82</v>
      </c>
      <c r="J815" s="154">
        <f t="shared" si="98"/>
        <v>1.5188125647221273E-2</v>
      </c>
      <c r="K815" s="155">
        <f t="shared" si="99"/>
        <v>1.5073940784644638E-2</v>
      </c>
      <c r="L815" s="145"/>
      <c r="M815" s="167">
        <v>1.4399999999999999E-3</v>
      </c>
      <c r="N815" s="161"/>
      <c r="O815" s="167">
        <v>8.4099999999999991E-3</v>
      </c>
      <c r="P815" s="161"/>
      <c r="Q815" s="146"/>
      <c r="R815" s="167">
        <v>6685.21</v>
      </c>
      <c r="S815" s="154">
        <f t="shared" si="100"/>
        <v>1.3312860559798079E-2</v>
      </c>
      <c r="T815" s="155">
        <f t="shared" si="101"/>
        <v>1.32250231509932E-2</v>
      </c>
      <c r="U815" s="167">
        <v>26277.57</v>
      </c>
      <c r="V815" s="154">
        <f t="shared" si="102"/>
        <v>1.2284132982057328E-2</v>
      </c>
      <c r="W815" s="155">
        <f t="shared" si="103"/>
        <v>1.2209295274751548E-2</v>
      </c>
    </row>
    <row r="816" spans="2:23">
      <c r="B816" s="153">
        <v>44482</v>
      </c>
      <c r="C816" s="137">
        <v>650</v>
      </c>
      <c r="D816" s="154">
        <f t="shared" si="96"/>
        <v>2.6694045174537884E-2</v>
      </c>
      <c r="E816" s="155">
        <f t="shared" si="97"/>
        <v>2.6343975339601852E-2</v>
      </c>
      <c r="F816" s="145"/>
      <c r="G816" s="145"/>
      <c r="H816" s="153">
        <v>44482</v>
      </c>
      <c r="I816" s="137">
        <v>57.94</v>
      </c>
      <c r="J816" s="154">
        <f t="shared" si="98"/>
        <v>2.7304964539007104E-2</v>
      </c>
      <c r="K816" s="155">
        <f t="shared" si="99"/>
        <v>2.6938833837191138E-2</v>
      </c>
      <c r="L816" s="145"/>
      <c r="M816" s="167">
        <v>2.0699999999999998E-3</v>
      </c>
      <c r="N816" s="161"/>
      <c r="O816" s="167">
        <v>9.0100000000000006E-3</v>
      </c>
      <c r="P816" s="161"/>
      <c r="Q816" s="146"/>
      <c r="R816" s="167">
        <v>6597.38</v>
      </c>
      <c r="S816" s="154">
        <f t="shared" si="100"/>
        <v>7.5243085409377741E-3</v>
      </c>
      <c r="T816" s="155">
        <f t="shared" si="101"/>
        <v>7.4961421316928649E-3</v>
      </c>
      <c r="U816" s="167">
        <v>25958.69</v>
      </c>
      <c r="V816" s="154">
        <f t="shared" si="102"/>
        <v>-1.2054627122257688E-3</v>
      </c>
      <c r="W816" s="155">
        <f t="shared" si="103"/>
        <v>-1.2061898668316354E-3</v>
      </c>
    </row>
    <row r="817" spans="2:23">
      <c r="B817" s="153">
        <v>44481</v>
      </c>
      <c r="C817" s="137">
        <v>633.1</v>
      </c>
      <c r="D817" s="154">
        <f t="shared" si="96"/>
        <v>-1.7344686218858651E-3</v>
      </c>
      <c r="E817" s="155">
        <f t="shared" si="97"/>
        <v>-1.7359745541661326E-3</v>
      </c>
      <c r="F817" s="145"/>
      <c r="G817" s="145"/>
      <c r="H817" s="153">
        <v>44481</v>
      </c>
      <c r="I817" s="137">
        <v>56.4</v>
      </c>
      <c r="J817" s="154">
        <f t="shared" si="98"/>
        <v>-1.0873377762188774E-2</v>
      </c>
      <c r="K817" s="155">
        <f t="shared" si="99"/>
        <v>-1.0932924980512789E-2</v>
      </c>
      <c r="L817" s="145"/>
      <c r="M817" s="167">
        <v>2.4199999999999998E-3</v>
      </c>
      <c r="N817" s="161"/>
      <c r="O817" s="167">
        <v>9.1700000000000011E-3</v>
      </c>
      <c r="P817" s="161"/>
      <c r="Q817" s="146"/>
      <c r="R817" s="167">
        <v>6548.11</v>
      </c>
      <c r="S817" s="154">
        <f t="shared" si="100"/>
        <v>-3.413722464211455E-3</v>
      </c>
      <c r="T817" s="155">
        <f t="shared" si="101"/>
        <v>-3.419562509392913E-3</v>
      </c>
      <c r="U817" s="167">
        <v>25990.02</v>
      </c>
      <c r="V817" s="154">
        <f t="shared" si="102"/>
        <v>2.2969125885157204E-3</v>
      </c>
      <c r="W817" s="155">
        <f t="shared" si="103"/>
        <v>2.2942787172064794E-3</v>
      </c>
    </row>
    <row r="818" spans="2:23">
      <c r="B818" s="153">
        <v>44480</v>
      </c>
      <c r="C818" s="137">
        <v>634.20000000000005</v>
      </c>
      <c r="D818" s="154">
        <f t="shared" si="96"/>
        <v>9.0692124105011818E-3</v>
      </c>
      <c r="E818" s="155">
        <f t="shared" si="97"/>
        <v>9.0283340739448267E-3</v>
      </c>
      <c r="F818" s="145"/>
      <c r="G818" s="145"/>
      <c r="H818" s="153">
        <v>44480</v>
      </c>
      <c r="I818" s="137">
        <v>57.02</v>
      </c>
      <c r="J818" s="154">
        <f t="shared" si="98"/>
        <v>1.0276399716513174E-2</v>
      </c>
      <c r="K818" s="155">
        <f t="shared" si="99"/>
        <v>1.0223956499912741E-2</v>
      </c>
      <c r="L818" s="145"/>
      <c r="M818" s="167">
        <v>2.1900000000000001E-3</v>
      </c>
      <c r="N818" s="161"/>
      <c r="O818" s="167">
        <v>9.1400000000000006E-3</v>
      </c>
      <c r="P818" s="161"/>
      <c r="Q818" s="146"/>
      <c r="R818" s="167">
        <v>6570.54</v>
      </c>
      <c r="S818" s="154">
        <f t="shared" si="100"/>
        <v>1.6082341588936622E-3</v>
      </c>
      <c r="T818" s="155">
        <f t="shared" si="101"/>
        <v>1.6069423351899549E-3</v>
      </c>
      <c r="U818" s="167">
        <v>25930.46</v>
      </c>
      <c r="V818" s="154">
        <f t="shared" si="102"/>
        <v>-4.6274597414840413E-3</v>
      </c>
      <c r="W818" s="155">
        <f t="shared" si="103"/>
        <v>-4.6381995782297679E-3</v>
      </c>
    </row>
    <row r="819" spans="2:23">
      <c r="B819" s="153">
        <v>44477</v>
      </c>
      <c r="C819" s="137">
        <v>628.5</v>
      </c>
      <c r="D819" s="154">
        <f t="shared" si="96"/>
        <v>-1.2878906863515116E-2</v>
      </c>
      <c r="E819" s="155">
        <f t="shared" si="97"/>
        <v>-1.2962558992677651E-2</v>
      </c>
      <c r="F819" s="145"/>
      <c r="G819" s="145"/>
      <c r="H819" s="153">
        <v>44477</v>
      </c>
      <c r="I819" s="137">
        <v>56.44</v>
      </c>
      <c r="J819" s="154">
        <f t="shared" si="98"/>
        <v>-9.1292134831461036E-3</v>
      </c>
      <c r="K819" s="155">
        <f t="shared" si="99"/>
        <v>-9.1711401191071091E-3</v>
      </c>
      <c r="L819" s="145"/>
      <c r="M819" s="167">
        <v>1.9400000000000001E-3</v>
      </c>
      <c r="N819" s="161"/>
      <c r="O819" s="167">
        <v>8.7899999999999992E-3</v>
      </c>
      <c r="P819" s="161"/>
      <c r="Q819" s="146"/>
      <c r="R819" s="167">
        <v>6559.99</v>
      </c>
      <c r="S819" s="154">
        <f t="shared" si="100"/>
        <v>-6.0907337516040716E-3</v>
      </c>
      <c r="T819" s="155">
        <f t="shared" si="101"/>
        <v>-6.1093579322127733E-3</v>
      </c>
      <c r="U819" s="167">
        <v>26051.01</v>
      </c>
      <c r="V819" s="154">
        <f t="shared" si="102"/>
        <v>2.2591314578284116E-3</v>
      </c>
      <c r="W819" s="155">
        <f t="shared" si="103"/>
        <v>2.2565834571472809E-3</v>
      </c>
    </row>
    <row r="820" spans="2:23">
      <c r="B820" s="153">
        <v>44476</v>
      </c>
      <c r="C820" s="137">
        <v>636.70000000000005</v>
      </c>
      <c r="D820" s="154">
        <f t="shared" si="96"/>
        <v>3.0926165803108807E-2</v>
      </c>
      <c r="E820" s="155">
        <f t="shared" si="97"/>
        <v>3.0457588312413231E-2</v>
      </c>
      <c r="F820" s="145"/>
      <c r="G820" s="145"/>
      <c r="H820" s="153">
        <v>44476</v>
      </c>
      <c r="I820" s="137">
        <v>56.96</v>
      </c>
      <c r="J820" s="154">
        <f t="shared" si="98"/>
        <v>1.9327129563349921E-2</v>
      </c>
      <c r="K820" s="155">
        <f t="shared" si="99"/>
        <v>1.9142732714959147E-2</v>
      </c>
      <c r="L820" s="145"/>
      <c r="M820" s="167">
        <v>1.6000000000000001E-3</v>
      </c>
      <c r="N820" s="161"/>
      <c r="O820" s="167">
        <v>8.4899999999999993E-3</v>
      </c>
      <c r="P820" s="161"/>
      <c r="Q820" s="146"/>
      <c r="R820" s="167">
        <v>6600.19</v>
      </c>
      <c r="S820" s="154">
        <f t="shared" si="100"/>
        <v>1.6489761470602771E-2</v>
      </c>
      <c r="T820" s="155">
        <f t="shared" si="101"/>
        <v>1.6355281699682346E-2</v>
      </c>
      <c r="U820" s="167">
        <v>25992.29</v>
      </c>
      <c r="V820" s="154">
        <f t="shared" si="102"/>
        <v>1.5096620951638551E-2</v>
      </c>
      <c r="W820" s="155">
        <f t="shared" si="103"/>
        <v>1.4983801018980763E-2</v>
      </c>
    </row>
    <row r="821" spans="2:23">
      <c r="B821" s="153">
        <v>44475</v>
      </c>
      <c r="C821" s="137">
        <v>617.6</v>
      </c>
      <c r="D821" s="154">
        <f t="shared" si="96"/>
        <v>9.7244732576995396E-4</v>
      </c>
      <c r="E821" s="155">
        <f t="shared" si="97"/>
        <v>9.7197480517870064E-4</v>
      </c>
      <c r="F821" s="145"/>
      <c r="G821" s="145"/>
      <c r="H821" s="153">
        <v>44475</v>
      </c>
      <c r="I821" s="137">
        <v>55.88</v>
      </c>
      <c r="J821" s="154">
        <f t="shared" si="98"/>
        <v>4.3134435657801173E-3</v>
      </c>
      <c r="K821" s="155">
        <f t="shared" si="99"/>
        <v>4.3041673335190104E-3</v>
      </c>
      <c r="L821" s="145"/>
      <c r="M821" s="167">
        <v>1.6800000000000001E-3</v>
      </c>
      <c r="N821" s="161"/>
      <c r="O821" s="167">
        <v>8.9099999999999995E-3</v>
      </c>
      <c r="P821" s="161"/>
      <c r="Q821" s="146"/>
      <c r="R821" s="167">
        <v>6493.12</v>
      </c>
      <c r="S821" s="154">
        <f t="shared" si="100"/>
        <v>-1.2645446970019458E-2</v>
      </c>
      <c r="T821" s="155">
        <f t="shared" si="101"/>
        <v>-1.272608112571901E-2</v>
      </c>
      <c r="U821" s="167">
        <v>25605.73</v>
      </c>
      <c r="V821" s="154">
        <f t="shared" si="102"/>
        <v>-1.3495520499676061E-2</v>
      </c>
      <c r="W821" s="155">
        <f t="shared" si="103"/>
        <v>-1.3587412728637102E-2</v>
      </c>
    </row>
    <row r="822" spans="2:23">
      <c r="B822" s="153">
        <v>44474</v>
      </c>
      <c r="C822" s="137">
        <v>617</v>
      </c>
      <c r="D822" s="154">
        <f t="shared" si="96"/>
        <v>-4.9991936784390401E-3</v>
      </c>
      <c r="E822" s="155">
        <f t="shared" si="97"/>
        <v>-5.0117314504445343E-3</v>
      </c>
      <c r="F822" s="145"/>
      <c r="G822" s="145"/>
      <c r="H822" s="153">
        <v>44474</v>
      </c>
      <c r="I822" s="137">
        <v>55.64</v>
      </c>
      <c r="J822" s="154">
        <f t="shared" si="98"/>
        <v>1.4958044509303159E-2</v>
      </c>
      <c r="K822" s="155">
        <f t="shared" si="99"/>
        <v>1.4847276180602413E-2</v>
      </c>
      <c r="L822" s="145"/>
      <c r="M822" s="167">
        <v>1.6100000000000001E-3</v>
      </c>
      <c r="N822" s="161"/>
      <c r="O822" s="167">
        <v>8.6E-3</v>
      </c>
      <c r="P822" s="161"/>
      <c r="Q822" s="146"/>
      <c r="R822" s="167">
        <v>6576.28</v>
      </c>
      <c r="S822" s="154">
        <f t="shared" si="100"/>
        <v>1.5224633586820024E-2</v>
      </c>
      <c r="T822" s="155">
        <f t="shared" si="101"/>
        <v>1.5109901886087339E-2</v>
      </c>
      <c r="U822" s="167">
        <v>25956.02</v>
      </c>
      <c r="V822" s="154">
        <f t="shared" si="102"/>
        <v>1.9450292213913256E-2</v>
      </c>
      <c r="W822" s="155">
        <f t="shared" si="103"/>
        <v>1.9263552819594004E-2</v>
      </c>
    </row>
    <row r="823" spans="2:23">
      <c r="B823" s="153">
        <v>44473</v>
      </c>
      <c r="C823" s="137">
        <v>620.1</v>
      </c>
      <c r="D823" s="154">
        <f t="shared" si="96"/>
        <v>-8.3160083160082054E-3</v>
      </c>
      <c r="E823" s="155">
        <f t="shared" si="97"/>
        <v>-8.3507792174198521E-3</v>
      </c>
      <c r="F823" s="145"/>
      <c r="G823" s="145"/>
      <c r="H823" s="153">
        <v>44473</v>
      </c>
      <c r="I823" s="137">
        <v>54.82</v>
      </c>
      <c r="J823" s="154">
        <f t="shared" si="98"/>
        <v>1.1439114391143868E-2</v>
      </c>
      <c r="K823" s="155">
        <f t="shared" si="99"/>
        <v>1.1374182429039164E-2</v>
      </c>
      <c r="L823" s="145"/>
      <c r="M823" s="167">
        <v>1.33E-3</v>
      </c>
      <c r="N823" s="161"/>
      <c r="O823" s="167">
        <v>8.3299999999999989E-3</v>
      </c>
      <c r="P823" s="161"/>
      <c r="Q823" s="146"/>
      <c r="R823" s="167">
        <v>6477.66</v>
      </c>
      <c r="S823" s="154">
        <f t="shared" si="100"/>
        <v>-6.1417465390345427E-3</v>
      </c>
      <c r="T823" s="155">
        <f t="shared" si="101"/>
        <v>-6.160684646162832E-3</v>
      </c>
      <c r="U823" s="167">
        <v>25460.799999999999</v>
      </c>
      <c r="V823" s="154">
        <f t="shared" si="102"/>
        <v>-6.0319394924364111E-3</v>
      </c>
      <c r="W823" s="155">
        <f t="shared" si="103"/>
        <v>-6.0502051279693134E-3</v>
      </c>
    </row>
    <row r="824" spans="2:23">
      <c r="B824" s="153">
        <v>44470</v>
      </c>
      <c r="C824" s="137">
        <v>625.29999999999995</v>
      </c>
      <c r="D824" s="154">
        <f t="shared" si="96"/>
        <v>1.2303707301278832E-2</v>
      </c>
      <c r="E824" s="155">
        <f t="shared" si="97"/>
        <v>1.2228631871398672E-2</v>
      </c>
      <c r="F824" s="145"/>
      <c r="G824" s="145"/>
      <c r="H824" s="153">
        <v>44470</v>
      </c>
      <c r="I824" s="137">
        <v>54.2</v>
      </c>
      <c r="J824" s="154">
        <f t="shared" si="98"/>
        <v>2.225575254620904E-2</v>
      </c>
      <c r="K824" s="155">
        <f t="shared" si="99"/>
        <v>2.2011707584721107E-2</v>
      </c>
      <c r="L824" s="145"/>
      <c r="M824" s="167">
        <v>1.2900000000000001E-3</v>
      </c>
      <c r="N824" s="161"/>
      <c r="O824" s="167">
        <v>8.199999999999999E-3</v>
      </c>
      <c r="P824" s="161"/>
      <c r="Q824" s="146"/>
      <c r="R824" s="167">
        <v>6517.69</v>
      </c>
      <c r="S824" s="154">
        <f t="shared" si="100"/>
        <v>-3.5582767511099789E-4</v>
      </c>
      <c r="T824" s="155">
        <f t="shared" si="101"/>
        <v>-3.5589099679970369E-4</v>
      </c>
      <c r="U824" s="167">
        <v>25615.31</v>
      </c>
      <c r="V824" s="154">
        <f t="shared" si="102"/>
        <v>-2.6670497873952925E-3</v>
      </c>
      <c r="W824" s="155">
        <f t="shared" si="103"/>
        <v>-2.6706127010682661E-3</v>
      </c>
    </row>
    <row r="825" spans="2:23">
      <c r="B825" s="153">
        <v>44469</v>
      </c>
      <c r="C825" s="137">
        <v>617.70000000000005</v>
      </c>
      <c r="D825" s="154">
        <f t="shared" si="96"/>
        <v>9.7228974234320198E-4</v>
      </c>
      <c r="E825" s="155">
        <f t="shared" si="97"/>
        <v>9.718173748322639E-4</v>
      </c>
      <c r="F825" s="145"/>
      <c r="G825" s="145"/>
      <c r="H825" s="153">
        <v>44469</v>
      </c>
      <c r="I825" s="137">
        <v>53.02</v>
      </c>
      <c r="J825" s="154">
        <f t="shared" si="98"/>
        <v>1.5111446921043381E-3</v>
      </c>
      <c r="K825" s="155">
        <f t="shared" si="99"/>
        <v>1.5100040619243399E-3</v>
      </c>
      <c r="L825" s="145"/>
      <c r="M825" s="167">
        <v>1.5499999999999999E-3</v>
      </c>
      <c r="N825" s="161"/>
      <c r="O825" s="167">
        <v>8.6700000000000006E-3</v>
      </c>
      <c r="P825" s="161"/>
      <c r="Q825" s="146"/>
      <c r="R825" s="167">
        <v>6520.01</v>
      </c>
      <c r="S825" s="154">
        <f t="shared" si="100"/>
        <v>-6.217229606145569E-3</v>
      </c>
      <c r="T825" s="155">
        <f t="shared" si="101"/>
        <v>-6.2366370603476849E-3</v>
      </c>
      <c r="U825" s="167">
        <v>25683.81</v>
      </c>
      <c r="V825" s="154">
        <f t="shared" si="102"/>
        <v>-2.0608582635402994E-3</v>
      </c>
      <c r="W825" s="155">
        <f t="shared" si="103"/>
        <v>-2.0629847540308026E-3</v>
      </c>
    </row>
    <row r="826" spans="2:23">
      <c r="B826" s="153">
        <v>44468</v>
      </c>
      <c r="C826" s="137">
        <v>617.1</v>
      </c>
      <c r="D826" s="154">
        <f t="shared" si="96"/>
        <v>7.6747224036577411E-3</v>
      </c>
      <c r="E826" s="155">
        <f t="shared" si="97"/>
        <v>7.6454215434924875E-3</v>
      </c>
      <c r="F826" s="145"/>
      <c r="G826" s="145"/>
      <c r="H826" s="153">
        <v>44468</v>
      </c>
      <c r="I826" s="137">
        <v>52.94</v>
      </c>
      <c r="J826" s="154">
        <f t="shared" si="98"/>
        <v>1.3011863758132458E-2</v>
      </c>
      <c r="K826" s="155">
        <f t="shared" si="99"/>
        <v>1.2927936706488825E-2</v>
      </c>
      <c r="L826" s="145"/>
      <c r="M826" s="167">
        <v>1.3600000000000001E-3</v>
      </c>
      <c r="N826" s="161"/>
      <c r="O826" s="167">
        <v>8.2799999999999992E-3</v>
      </c>
      <c r="P826" s="161"/>
      <c r="Q826" s="146"/>
      <c r="R826" s="167">
        <v>6560.8</v>
      </c>
      <c r="S826" s="154">
        <f t="shared" si="100"/>
        <v>8.3455006531929499E-3</v>
      </c>
      <c r="T826" s="155">
        <f t="shared" si="101"/>
        <v>8.3108695053894285E-3</v>
      </c>
      <c r="U826" s="167">
        <v>25736.85</v>
      </c>
      <c r="V826" s="154">
        <f t="shared" si="102"/>
        <v>6.3973096888350067E-3</v>
      </c>
      <c r="W826" s="155">
        <f t="shared" si="103"/>
        <v>6.3769337577980947E-3</v>
      </c>
    </row>
    <row r="827" spans="2:23">
      <c r="B827" s="153">
        <v>44467</v>
      </c>
      <c r="C827" s="137">
        <v>612.4</v>
      </c>
      <c r="D827" s="154">
        <f t="shared" si="96"/>
        <v>-1.7014446227929358E-2</v>
      </c>
      <c r="E827" s="155">
        <f t="shared" si="97"/>
        <v>-1.716085500392444E-2</v>
      </c>
      <c r="F827" s="145"/>
      <c r="G827" s="145"/>
      <c r="H827" s="153">
        <v>44467</v>
      </c>
      <c r="I827" s="137">
        <v>52.26</v>
      </c>
      <c r="J827" s="154">
        <f t="shared" si="98"/>
        <v>-2.8985507246376829E-2</v>
      </c>
      <c r="K827" s="155">
        <f t="shared" si="99"/>
        <v>-2.9413885206293341E-2</v>
      </c>
      <c r="L827" s="145"/>
      <c r="M827" s="167">
        <v>1.5199999999999999E-3</v>
      </c>
      <c r="N827" s="161"/>
      <c r="O827" s="167">
        <v>8.5799999999999991E-3</v>
      </c>
      <c r="P827" s="161"/>
      <c r="Q827" s="146"/>
      <c r="R827" s="167">
        <v>6506.5</v>
      </c>
      <c r="S827" s="154">
        <f t="shared" si="100"/>
        <v>-2.1712818245924193E-2</v>
      </c>
      <c r="T827" s="155">
        <f t="shared" si="101"/>
        <v>-2.1952010176324102E-2</v>
      </c>
      <c r="U827" s="167">
        <v>25573.25</v>
      </c>
      <c r="V827" s="154">
        <f t="shared" si="102"/>
        <v>-2.1390818391381794E-2</v>
      </c>
      <c r="W827" s="155">
        <f t="shared" si="103"/>
        <v>-2.1622917779325443E-2</v>
      </c>
    </row>
    <row r="828" spans="2:23">
      <c r="B828" s="153">
        <v>44466</v>
      </c>
      <c r="C828" s="137">
        <v>623</v>
      </c>
      <c r="D828" s="154">
        <f t="shared" si="96"/>
        <v>-1.2365250475586453E-2</v>
      </c>
      <c r="E828" s="155">
        <f t="shared" si="97"/>
        <v>-1.244233630143007E-2</v>
      </c>
      <c r="F828" s="145"/>
      <c r="G828" s="145"/>
      <c r="H828" s="153">
        <v>44466</v>
      </c>
      <c r="I828" s="137">
        <v>53.82</v>
      </c>
      <c r="J828" s="154">
        <f t="shared" si="98"/>
        <v>-2.1454545454545504E-2</v>
      </c>
      <c r="K828" s="155">
        <f t="shared" si="99"/>
        <v>-2.1688039933711219E-2</v>
      </c>
      <c r="L828" s="145"/>
      <c r="M828" s="167">
        <v>1.2099999999999999E-3</v>
      </c>
      <c r="N828" s="161"/>
      <c r="O828" s="167">
        <v>7.9500000000000005E-3</v>
      </c>
      <c r="P828" s="161"/>
      <c r="Q828" s="146"/>
      <c r="R828" s="167">
        <v>6650.91</v>
      </c>
      <c r="S828" s="154">
        <f t="shared" si="100"/>
        <v>1.8754349653382629E-3</v>
      </c>
      <c r="T828" s="155">
        <f t="shared" si="101"/>
        <v>1.873678532890671E-3</v>
      </c>
      <c r="U828" s="167">
        <v>26132.240000000002</v>
      </c>
      <c r="V828" s="154">
        <f t="shared" si="102"/>
        <v>6.292156291925366E-3</v>
      </c>
      <c r="W828" s="155">
        <f t="shared" si="103"/>
        <v>6.2724433246908948E-3</v>
      </c>
    </row>
    <row r="829" spans="2:23">
      <c r="B829" s="153">
        <v>44463</v>
      </c>
      <c r="C829" s="137">
        <v>630.79999999999995</v>
      </c>
      <c r="D829" s="154">
        <f t="shared" si="96"/>
        <v>-3.8121378469045397E-2</v>
      </c>
      <c r="E829" s="155">
        <f t="shared" si="97"/>
        <v>-3.8867009321664515E-2</v>
      </c>
      <c r="F829" s="145"/>
      <c r="G829" s="145"/>
      <c r="H829" s="153">
        <v>44463</v>
      </c>
      <c r="I829" s="137">
        <v>55</v>
      </c>
      <c r="J829" s="154">
        <f t="shared" si="98"/>
        <v>-4.3446777697321304E-3</v>
      </c>
      <c r="K829" s="155">
        <f t="shared" si="99"/>
        <v>-4.3541433086205028E-3</v>
      </c>
      <c r="L829" s="145"/>
      <c r="M829" s="167">
        <v>1.14E-3</v>
      </c>
      <c r="N829" s="161"/>
      <c r="O829" s="167">
        <v>7.8700000000000003E-3</v>
      </c>
      <c r="P829" s="161"/>
      <c r="Q829" s="146"/>
      <c r="R829" s="167">
        <v>6638.46</v>
      </c>
      <c r="S829" s="154">
        <f t="shared" si="100"/>
        <v>-9.4777961139841382E-3</v>
      </c>
      <c r="T829" s="155">
        <f t="shared" si="101"/>
        <v>-9.5229962487318014E-3</v>
      </c>
      <c r="U829" s="167">
        <v>25968.84</v>
      </c>
      <c r="V829" s="154">
        <f t="shared" si="102"/>
        <v>-4.3054116136839182E-3</v>
      </c>
      <c r="W829" s="155">
        <f t="shared" si="103"/>
        <v>-4.3147065869836281E-3</v>
      </c>
    </row>
    <row r="830" spans="2:23">
      <c r="B830" s="153">
        <v>44462</v>
      </c>
      <c r="C830" s="137">
        <v>655.8</v>
      </c>
      <c r="D830" s="154">
        <f t="shared" si="96"/>
        <v>1.6744186046511622E-2</v>
      </c>
      <c r="E830" s="155">
        <f t="shared" si="97"/>
        <v>1.6605547614775382E-2</v>
      </c>
      <c r="F830" s="145"/>
      <c r="G830" s="145"/>
      <c r="H830" s="153">
        <v>44462</v>
      </c>
      <c r="I830" s="137">
        <v>55.24</v>
      </c>
      <c r="J830" s="154">
        <f t="shared" si="98"/>
        <v>1.6188373804267853E-2</v>
      </c>
      <c r="K830" s="155">
        <f t="shared" si="99"/>
        <v>1.6058739258148415E-2</v>
      </c>
      <c r="L830" s="145"/>
      <c r="M830" s="167">
        <v>7.3999999999999999E-4</v>
      </c>
      <c r="N830" s="161"/>
      <c r="O830" s="167">
        <v>7.2399999999999999E-3</v>
      </c>
      <c r="P830" s="161"/>
      <c r="Q830" s="146"/>
      <c r="R830" s="167">
        <v>6701.98</v>
      </c>
      <c r="S830" s="154">
        <f t="shared" si="100"/>
        <v>9.7905680277232676E-3</v>
      </c>
      <c r="T830" s="155">
        <f t="shared" si="101"/>
        <v>9.7429509630522337E-3</v>
      </c>
      <c r="U830" s="167">
        <v>26081.13</v>
      </c>
      <c r="V830" s="154">
        <f t="shared" si="102"/>
        <v>1.4140976597222243E-2</v>
      </c>
      <c r="W830" s="155">
        <f t="shared" si="103"/>
        <v>1.4041925679967756E-2</v>
      </c>
    </row>
    <row r="831" spans="2:23">
      <c r="B831" s="153">
        <v>44461</v>
      </c>
      <c r="C831" s="137">
        <v>645</v>
      </c>
      <c r="D831" s="154">
        <f t="shared" si="96"/>
        <v>4.2003231017770704E-2</v>
      </c>
      <c r="E831" s="155">
        <f t="shared" si="97"/>
        <v>4.114504411117649E-2</v>
      </c>
      <c r="F831" s="145"/>
      <c r="G831" s="145"/>
      <c r="H831" s="153">
        <v>44461</v>
      </c>
      <c r="I831" s="137">
        <v>54.36</v>
      </c>
      <c r="J831" s="154">
        <f t="shared" si="98"/>
        <v>3.1890660592255093E-2</v>
      </c>
      <c r="K831" s="155">
        <f t="shared" si="99"/>
        <v>3.1392712407862643E-2</v>
      </c>
      <c r="L831" s="145"/>
      <c r="M831" s="167">
        <v>6.0000000000000002E-5</v>
      </c>
      <c r="N831" s="161"/>
      <c r="O831" s="167">
        <v>6.6E-3</v>
      </c>
      <c r="P831" s="161"/>
      <c r="Q831" s="146"/>
      <c r="R831" s="167">
        <v>6637</v>
      </c>
      <c r="S831" s="154">
        <f t="shared" si="100"/>
        <v>1.2860288765140782E-2</v>
      </c>
      <c r="T831" s="155">
        <f t="shared" si="101"/>
        <v>1.2778297457945204E-2</v>
      </c>
      <c r="U831" s="167">
        <v>25717.46</v>
      </c>
      <c r="V831" s="154">
        <f t="shared" si="102"/>
        <v>1.4361015660251608E-2</v>
      </c>
      <c r="W831" s="155">
        <f t="shared" si="103"/>
        <v>1.42588730280426E-2</v>
      </c>
    </row>
    <row r="832" spans="2:23">
      <c r="B832" s="153">
        <v>44460</v>
      </c>
      <c r="C832" s="137">
        <v>619</v>
      </c>
      <c r="D832" s="154">
        <f t="shared" si="96"/>
        <v>-1.464501751034708E-2</v>
      </c>
      <c r="E832" s="155">
        <f t="shared" si="97"/>
        <v>-1.4753314419950127E-2</v>
      </c>
      <c r="F832" s="145"/>
      <c r="G832" s="145"/>
      <c r="H832" s="153">
        <v>44460</v>
      </c>
      <c r="I832" s="137">
        <v>52.68</v>
      </c>
      <c r="J832" s="154">
        <f t="shared" si="98"/>
        <v>1.9744483159117365E-2</v>
      </c>
      <c r="K832" s="155">
        <f t="shared" si="99"/>
        <v>1.9552089207385919E-2</v>
      </c>
      <c r="L832" s="145"/>
      <c r="M832" s="167">
        <v>1.4000000000000001E-4</v>
      </c>
      <c r="N832" s="161"/>
      <c r="O832" s="167">
        <v>6.8400000000000006E-3</v>
      </c>
      <c r="P832" s="161"/>
      <c r="Q832" s="146"/>
      <c r="R832" s="167">
        <v>6552.73</v>
      </c>
      <c r="S832" s="154">
        <f t="shared" si="100"/>
        <v>1.5012833401230719E-2</v>
      </c>
      <c r="T832" s="155">
        <f t="shared" si="101"/>
        <v>1.4901256158874079E-2</v>
      </c>
      <c r="U832" s="167">
        <v>25353.360000000001</v>
      </c>
      <c r="V832" s="154">
        <f t="shared" si="102"/>
        <v>1.2180486788303968E-2</v>
      </c>
      <c r="W832" s="155">
        <f t="shared" si="103"/>
        <v>1.2106901592163337E-2</v>
      </c>
    </row>
    <row r="833" spans="2:23">
      <c r="B833" s="153">
        <v>44459</v>
      </c>
      <c r="C833" s="137">
        <v>628.20000000000005</v>
      </c>
      <c r="D833" s="154">
        <f t="shared" si="96"/>
        <v>-9.3045260999842228E-3</v>
      </c>
      <c r="E833" s="155">
        <f t="shared" si="97"/>
        <v>-9.3480836014397592E-3</v>
      </c>
      <c r="F833" s="145"/>
      <c r="G833" s="145"/>
      <c r="H833" s="153">
        <v>44459</v>
      </c>
      <c r="I833" s="137">
        <v>51.66</v>
      </c>
      <c r="J833" s="154">
        <f t="shared" si="98"/>
        <v>-2.5650697849868065E-2</v>
      </c>
      <c r="K833" s="155">
        <f t="shared" si="99"/>
        <v>-2.598541319318514E-2</v>
      </c>
      <c r="L833" s="145"/>
      <c r="M833" s="167">
        <v>2.5000000000000001E-4</v>
      </c>
      <c r="N833" s="161"/>
      <c r="O833" s="167">
        <v>7.1699999999999993E-3</v>
      </c>
      <c r="P833" s="161"/>
      <c r="Q833" s="146"/>
      <c r="R833" s="167">
        <v>6455.81</v>
      </c>
      <c r="S833" s="154">
        <f t="shared" si="100"/>
        <v>-1.740893337939986E-2</v>
      </c>
      <c r="T833" s="155">
        <f t="shared" si="101"/>
        <v>-1.7562250861683771E-2</v>
      </c>
      <c r="U833" s="167">
        <v>25048.26</v>
      </c>
      <c r="V833" s="154">
        <f t="shared" si="102"/>
        <v>-2.5721949344913009E-2</v>
      </c>
      <c r="W833" s="155">
        <f t="shared" si="103"/>
        <v>-2.6058543127417177E-2</v>
      </c>
    </row>
    <row r="834" spans="2:23">
      <c r="B834" s="153">
        <v>44456</v>
      </c>
      <c r="C834" s="137">
        <v>634.1</v>
      </c>
      <c r="D834" s="154">
        <f t="shared" si="96"/>
        <v>1.8470928364921368E-2</v>
      </c>
      <c r="E834" s="155">
        <f t="shared" si="97"/>
        <v>1.8302412698478213E-2</v>
      </c>
      <c r="F834" s="145"/>
      <c r="G834" s="145"/>
      <c r="H834" s="153">
        <v>44456</v>
      </c>
      <c r="I834" s="137">
        <v>53.02</v>
      </c>
      <c r="J834" s="154">
        <f t="shared" si="98"/>
        <v>2.5531914893617058E-2</v>
      </c>
      <c r="K834" s="155">
        <f t="shared" si="99"/>
        <v>2.521141934649607E-2</v>
      </c>
      <c r="L834" s="145"/>
      <c r="M834" s="167">
        <v>4.4999999999999999E-4</v>
      </c>
      <c r="N834" s="161"/>
      <c r="O834" s="167">
        <v>7.1799999999999998E-3</v>
      </c>
      <c r="P834" s="161"/>
      <c r="Q834" s="146"/>
      <c r="R834" s="167">
        <v>6570.19</v>
      </c>
      <c r="S834" s="154">
        <f t="shared" si="100"/>
        <v>-7.9123122524572542E-3</v>
      </c>
      <c r="T834" s="155">
        <f t="shared" si="101"/>
        <v>-7.943780697066697E-3</v>
      </c>
      <c r="U834" s="167">
        <v>25709.56</v>
      </c>
      <c r="V834" s="154">
        <f t="shared" si="102"/>
        <v>-9.7970530655412391E-3</v>
      </c>
      <c r="W834" s="155">
        <f t="shared" si="103"/>
        <v>-9.8453599590018273E-3</v>
      </c>
    </row>
    <row r="835" spans="2:23">
      <c r="B835" s="153">
        <v>44455</v>
      </c>
      <c r="C835" s="137">
        <v>622.6</v>
      </c>
      <c r="D835" s="154">
        <f t="shared" si="96"/>
        <v>-7.0175438596490336E-3</v>
      </c>
      <c r="E835" s="155">
        <f t="shared" si="97"/>
        <v>-7.0422826254128114E-3</v>
      </c>
      <c r="F835" s="145"/>
      <c r="G835" s="145"/>
      <c r="H835" s="153">
        <v>44455</v>
      </c>
      <c r="I835" s="137">
        <v>51.7</v>
      </c>
      <c r="J835" s="154">
        <f t="shared" si="98"/>
        <v>-1.5449980687524123E-3</v>
      </c>
      <c r="K835" s="155">
        <f t="shared" si="99"/>
        <v>-1.5461928090081296E-3</v>
      </c>
      <c r="L835" s="145"/>
      <c r="M835" s="167">
        <v>2.7E-4</v>
      </c>
      <c r="N835" s="161"/>
      <c r="O835" s="167">
        <v>6.9399999999999991E-3</v>
      </c>
      <c r="P835" s="161"/>
      <c r="Q835" s="146"/>
      <c r="R835" s="167">
        <v>6622.59</v>
      </c>
      <c r="S835" s="154">
        <f t="shared" si="100"/>
        <v>5.9192359218789292E-3</v>
      </c>
      <c r="T835" s="155">
        <f t="shared" si="101"/>
        <v>5.9017860709262354E-3</v>
      </c>
      <c r="U835" s="167">
        <v>25963.93</v>
      </c>
      <c r="V835" s="154">
        <f t="shared" si="102"/>
        <v>7.8343768559241411E-3</v>
      </c>
      <c r="W835" s="155">
        <f t="shared" si="103"/>
        <v>7.8038474743493402E-3</v>
      </c>
    </row>
    <row r="836" spans="2:23">
      <c r="B836" s="153">
        <v>44454</v>
      </c>
      <c r="C836" s="137">
        <v>627</v>
      </c>
      <c r="D836" s="154">
        <f t="shared" si="96"/>
        <v>-3.7605525709900278E-2</v>
      </c>
      <c r="E836" s="155">
        <f t="shared" si="97"/>
        <v>-3.8330855931979164E-2</v>
      </c>
      <c r="F836" s="145"/>
      <c r="G836" s="145"/>
      <c r="H836" s="153">
        <v>44454</v>
      </c>
      <c r="I836" s="137">
        <v>51.78</v>
      </c>
      <c r="J836" s="154">
        <f t="shared" si="98"/>
        <v>-5.1648351648351687E-2</v>
      </c>
      <c r="K836" s="155">
        <f t="shared" si="99"/>
        <v>-5.3029908427467819E-2</v>
      </c>
      <c r="L836" s="145"/>
      <c r="M836" s="167">
        <v>2.1999999999999998E-4</v>
      </c>
      <c r="N836" s="161"/>
      <c r="O836" s="167">
        <v>6.9999999999999993E-3</v>
      </c>
      <c r="P836" s="161"/>
      <c r="Q836" s="146"/>
      <c r="R836" s="167">
        <v>6583.62</v>
      </c>
      <c r="S836" s="154">
        <f t="shared" si="100"/>
        <v>-1.042391593528913E-2</v>
      </c>
      <c r="T836" s="155">
        <f t="shared" si="101"/>
        <v>-1.0478625470840797E-2</v>
      </c>
      <c r="U836" s="167">
        <v>25762.1</v>
      </c>
      <c r="V836" s="154">
        <f t="shared" si="102"/>
        <v>-1.0180554322864688E-2</v>
      </c>
      <c r="W836" s="155">
        <f t="shared" si="103"/>
        <v>-1.0232730590313908E-2</v>
      </c>
    </row>
    <row r="837" spans="2:23">
      <c r="B837" s="153">
        <v>44453</v>
      </c>
      <c r="C837" s="137">
        <v>651.5</v>
      </c>
      <c r="D837" s="154">
        <f t="shared" si="96"/>
        <v>-3.4957784031995343E-2</v>
      </c>
      <c r="E837" s="155">
        <f t="shared" si="97"/>
        <v>-3.5583431482925074E-2</v>
      </c>
      <c r="F837" s="145"/>
      <c r="G837" s="145"/>
      <c r="H837" s="153">
        <v>44453</v>
      </c>
      <c r="I837" s="137">
        <v>54.6</v>
      </c>
      <c r="J837" s="154">
        <f t="shared" si="98"/>
        <v>-7.3206442166906527E-4</v>
      </c>
      <c r="K837" s="155">
        <f t="shared" si="99"/>
        <v>-7.3233251167522404E-4</v>
      </c>
      <c r="L837" s="145"/>
      <c r="M837" s="167">
        <v>-1.4999999999999999E-4</v>
      </c>
      <c r="N837" s="161"/>
      <c r="O837" s="167">
        <v>6.5000000000000006E-3</v>
      </c>
      <c r="P837" s="161"/>
      <c r="Q837" s="146"/>
      <c r="R837" s="167">
        <v>6652.97</v>
      </c>
      <c r="S837" s="154">
        <f t="shared" si="100"/>
        <v>-3.5884755419032244E-3</v>
      </c>
      <c r="T837" s="155">
        <f t="shared" si="101"/>
        <v>-3.5949295649559407E-3</v>
      </c>
      <c r="U837" s="167">
        <v>26027.07</v>
      </c>
      <c r="V837" s="154">
        <f t="shared" si="102"/>
        <v>3.9088581112276533E-3</v>
      </c>
      <c r="W837" s="155">
        <f t="shared" si="103"/>
        <v>3.9012383752175619E-3</v>
      </c>
    </row>
    <row r="838" spans="2:23">
      <c r="B838" s="153">
        <v>44452</v>
      </c>
      <c r="C838" s="137">
        <v>675.1</v>
      </c>
      <c r="D838" s="154">
        <f t="shared" si="96"/>
        <v>-3.2946569259418412E-2</v>
      </c>
      <c r="E838" s="155">
        <f t="shared" si="97"/>
        <v>-3.3501530928530934E-2</v>
      </c>
      <c r="F838" s="145"/>
      <c r="G838" s="145"/>
      <c r="H838" s="153">
        <v>44452</v>
      </c>
      <c r="I838" s="137">
        <v>54.64</v>
      </c>
      <c r="J838" s="154">
        <f t="shared" si="98"/>
        <v>-9.7861544037695092E-3</v>
      </c>
      <c r="K838" s="155">
        <f t="shared" si="99"/>
        <v>-9.8343535266054299E-3</v>
      </c>
      <c r="L838" s="145"/>
      <c r="M838" s="167">
        <v>1.0000000000000001E-5</v>
      </c>
      <c r="N838" s="161"/>
      <c r="O838" s="167">
        <v>6.8700000000000002E-3</v>
      </c>
      <c r="P838" s="161"/>
      <c r="Q838" s="146"/>
      <c r="R838" s="167">
        <v>6676.93</v>
      </c>
      <c r="S838" s="154">
        <f t="shared" si="100"/>
        <v>1.974858075833863E-3</v>
      </c>
      <c r="T838" s="155">
        <f t="shared" si="101"/>
        <v>1.9729106071852973E-3</v>
      </c>
      <c r="U838" s="167">
        <v>25925.73</v>
      </c>
      <c r="V838" s="154">
        <f t="shared" si="102"/>
        <v>9.314631399331974E-3</v>
      </c>
      <c r="W838" s="155">
        <f t="shared" si="103"/>
        <v>9.2715177387298342E-3</v>
      </c>
    </row>
    <row r="839" spans="2:23">
      <c r="B839" s="153">
        <v>44449</v>
      </c>
      <c r="C839" s="137">
        <v>698.1</v>
      </c>
      <c r="D839" s="154">
        <f t="shared" si="96"/>
        <v>4.4604316546763556E-3</v>
      </c>
      <c r="E839" s="155">
        <f t="shared" si="97"/>
        <v>4.4505134115637038E-3</v>
      </c>
      <c r="F839" s="145"/>
      <c r="G839" s="145"/>
      <c r="H839" s="153">
        <v>44449</v>
      </c>
      <c r="I839" s="137">
        <v>55.18</v>
      </c>
      <c r="J839" s="154">
        <f t="shared" si="98"/>
        <v>0</v>
      </c>
      <c r="K839" s="155">
        <f t="shared" si="99"/>
        <v>0</v>
      </c>
      <c r="L839" s="145"/>
      <c r="M839" s="167">
        <v>4.0000000000000003E-5</v>
      </c>
      <c r="N839" s="161"/>
      <c r="O839" s="167">
        <v>7.0599999999999994E-3</v>
      </c>
      <c r="P839" s="161"/>
      <c r="Q839" s="146"/>
      <c r="R839" s="167">
        <v>6663.77</v>
      </c>
      <c r="S839" s="154">
        <f t="shared" si="100"/>
        <v>-3.1340130925453513E-3</v>
      </c>
      <c r="T839" s="155">
        <f t="shared" si="101"/>
        <v>-3.1389343965548392E-3</v>
      </c>
      <c r="U839" s="167">
        <v>25686.47</v>
      </c>
      <c r="V839" s="154">
        <f t="shared" si="102"/>
        <v>-8.6206663648507043E-3</v>
      </c>
      <c r="W839" s="155">
        <f t="shared" si="103"/>
        <v>-8.6580392502686107E-3</v>
      </c>
    </row>
    <row r="840" spans="2:23">
      <c r="B840" s="153">
        <v>44448</v>
      </c>
      <c r="C840" s="137">
        <v>695</v>
      </c>
      <c r="D840" s="154">
        <f t="shared" si="96"/>
        <v>-1.7236426314277686E-3</v>
      </c>
      <c r="E840" s="155">
        <f t="shared" si="97"/>
        <v>-1.7251298125464129E-3</v>
      </c>
      <c r="F840" s="145"/>
      <c r="G840" s="145"/>
      <c r="H840" s="153">
        <v>44448</v>
      </c>
      <c r="I840" s="137">
        <v>55.18</v>
      </c>
      <c r="J840" s="154">
        <f t="shared" si="98"/>
        <v>-1.4477017734346731E-3</v>
      </c>
      <c r="K840" s="155">
        <f t="shared" si="99"/>
        <v>-1.4487507061304529E-3</v>
      </c>
      <c r="L840" s="145"/>
      <c r="M840" s="167">
        <v>-3.3E-4</v>
      </c>
      <c r="N840" s="161"/>
      <c r="O840" s="167">
        <v>6.6100000000000004E-3</v>
      </c>
      <c r="P840" s="161"/>
      <c r="Q840" s="146"/>
      <c r="R840" s="167">
        <v>6684.72</v>
      </c>
      <c r="S840" s="154">
        <f t="shared" si="100"/>
        <v>2.3737083682591198E-3</v>
      </c>
      <c r="T840" s="155">
        <f t="shared" si="101"/>
        <v>2.3708955728416596E-3</v>
      </c>
      <c r="U840" s="167">
        <v>25909.83</v>
      </c>
      <c r="V840" s="154">
        <f t="shared" si="102"/>
        <v>1.2729504975290684E-3</v>
      </c>
      <c r="W840" s="155">
        <f t="shared" si="103"/>
        <v>1.2721409829529852E-3</v>
      </c>
    </row>
    <row r="841" spans="2:23">
      <c r="B841" s="153">
        <v>44447</v>
      </c>
      <c r="C841" s="137">
        <v>696.2</v>
      </c>
      <c r="D841" s="154">
        <f t="shared" si="96"/>
        <v>-1.1477761836441447E-3</v>
      </c>
      <c r="E841" s="155">
        <f t="shared" si="97"/>
        <v>-1.1484353831853126E-3</v>
      </c>
      <c r="F841" s="145"/>
      <c r="G841" s="145"/>
      <c r="H841" s="153">
        <v>44447</v>
      </c>
      <c r="I841" s="137">
        <v>55.26</v>
      </c>
      <c r="J841" s="154">
        <f t="shared" si="98"/>
        <v>-6.1151079136690933E-3</v>
      </c>
      <c r="K841" s="155">
        <f t="shared" si="99"/>
        <v>-6.1338817612662426E-3</v>
      </c>
      <c r="L841" s="145"/>
      <c r="M841" s="167">
        <v>2.1999999999999998E-4</v>
      </c>
      <c r="N841" s="161"/>
      <c r="O841" s="167">
        <v>7.5399999999999998E-3</v>
      </c>
      <c r="P841" s="161"/>
      <c r="Q841" s="146"/>
      <c r="R841" s="167">
        <v>6668.89</v>
      </c>
      <c r="S841" s="154">
        <f t="shared" si="100"/>
        <v>-8.5012496153027417E-3</v>
      </c>
      <c r="T841" s="155">
        <f t="shared" si="101"/>
        <v>-8.5375913511721181E-3</v>
      </c>
      <c r="U841" s="167">
        <v>25876.89</v>
      </c>
      <c r="V841" s="154">
        <f t="shared" si="102"/>
        <v>-7.5493609851755572E-3</v>
      </c>
      <c r="W841" s="155">
        <f t="shared" si="103"/>
        <v>-7.5780016476687832E-3</v>
      </c>
    </row>
    <row r="842" spans="2:23">
      <c r="B842" s="153">
        <v>44446</v>
      </c>
      <c r="C842" s="137">
        <v>697</v>
      </c>
      <c r="D842" s="154">
        <f t="shared" si="96"/>
        <v>2.4449877750611915E-3</v>
      </c>
      <c r="E842" s="155">
        <f t="shared" si="97"/>
        <v>2.4420036555518089E-3</v>
      </c>
      <c r="F842" s="145"/>
      <c r="G842" s="145"/>
      <c r="H842" s="153">
        <v>44446</v>
      </c>
      <c r="I842" s="137">
        <v>55.6</v>
      </c>
      <c r="J842" s="154">
        <f t="shared" si="98"/>
        <v>1.2013105205678887E-2</v>
      </c>
      <c r="K842" s="155">
        <f t="shared" si="99"/>
        <v>1.1941520589408852E-2</v>
      </c>
      <c r="L842" s="145"/>
      <c r="M842" s="167">
        <v>2.9E-4</v>
      </c>
      <c r="N842" s="161"/>
      <c r="O842" s="167">
        <v>7.7099999999999998E-3</v>
      </c>
      <c r="P842" s="161"/>
      <c r="Q842" s="146"/>
      <c r="R842" s="167">
        <v>6726.07</v>
      </c>
      <c r="S842" s="154">
        <f t="shared" si="100"/>
        <v>-2.584711203381107E-3</v>
      </c>
      <c r="T842" s="155">
        <f t="shared" si="101"/>
        <v>-2.5880573364856691E-3</v>
      </c>
      <c r="U842" s="167">
        <v>26073.73</v>
      </c>
      <c r="V842" s="154">
        <f t="shared" si="102"/>
        <v>-7.2229712569912286E-3</v>
      </c>
      <c r="W842" s="155">
        <f t="shared" si="103"/>
        <v>-7.2491832089314513E-3</v>
      </c>
    </row>
    <row r="843" spans="2:23">
      <c r="B843" s="153">
        <v>44445</v>
      </c>
      <c r="C843" s="137">
        <v>695.3</v>
      </c>
      <c r="D843" s="154">
        <f t="shared" ref="D843:D906" si="104">C843/C844-1</f>
        <v>2.099853157121867E-2</v>
      </c>
      <c r="E843" s="155">
        <f t="shared" ref="E843:E906" si="105">LN(1+D843)</f>
        <v>2.0781100955459653E-2</v>
      </c>
      <c r="F843" s="145"/>
      <c r="G843" s="145"/>
      <c r="H843" s="153">
        <v>44445</v>
      </c>
      <c r="I843" s="137">
        <v>54.94</v>
      </c>
      <c r="J843" s="154">
        <f t="shared" ref="J843:J906" si="106">I843/I844-1</f>
        <v>1.7030729359496455E-2</v>
      </c>
      <c r="K843" s="155">
        <f t="shared" ref="K843:K906" si="107">LN(1+J843)</f>
        <v>1.6887332302658261E-2</v>
      </c>
      <c r="L843" s="145"/>
      <c r="M843" s="167">
        <v>-2.5999999999999998E-4</v>
      </c>
      <c r="N843" s="161"/>
      <c r="O843" s="167">
        <v>6.8899999999999994E-3</v>
      </c>
      <c r="P843" s="161"/>
      <c r="Q843" s="146"/>
      <c r="R843" s="167">
        <v>6743.5</v>
      </c>
      <c r="S843" s="154">
        <f t="shared" ref="S843:S906" si="108">R843/R844-1</f>
        <v>7.9985171876191252E-3</v>
      </c>
      <c r="T843" s="155">
        <f t="shared" ref="T843:T906" si="109">LN(1+S843)</f>
        <v>7.966698604066241E-3</v>
      </c>
      <c r="U843" s="167">
        <v>26263.43</v>
      </c>
      <c r="V843" s="154">
        <f t="shared" ref="V843:V906" si="110">U843/U844-1</f>
        <v>7.6213956150790185E-3</v>
      </c>
      <c r="W843" s="155">
        <f t="shared" ref="W843:W906" si="111">LN(1+V843)</f>
        <v>7.5924995057687263E-3</v>
      </c>
    </row>
    <row r="844" spans="2:23">
      <c r="B844" s="153">
        <v>44442</v>
      </c>
      <c r="C844" s="137">
        <v>681</v>
      </c>
      <c r="D844" s="154">
        <f t="shared" si="104"/>
        <v>-2.7142857142857135E-2</v>
      </c>
      <c r="E844" s="155">
        <f t="shared" si="105"/>
        <v>-2.75180288938923E-2</v>
      </c>
      <c r="F844" s="145"/>
      <c r="G844" s="145"/>
      <c r="H844" s="153">
        <v>44442</v>
      </c>
      <c r="I844" s="137">
        <v>54.02</v>
      </c>
      <c r="J844" s="154">
        <f t="shared" si="106"/>
        <v>-1.45932141554177E-2</v>
      </c>
      <c r="K844" s="155">
        <f t="shared" si="107"/>
        <v>-1.4700742510170187E-2</v>
      </c>
      <c r="L844" s="145"/>
      <c r="M844" s="167">
        <v>-1.7999999999999998E-4</v>
      </c>
      <c r="N844" s="161"/>
      <c r="O844" s="167">
        <v>7.0599999999999994E-3</v>
      </c>
      <c r="P844" s="161"/>
      <c r="Q844" s="146"/>
      <c r="R844" s="167">
        <v>6689.99</v>
      </c>
      <c r="S844" s="154">
        <f t="shared" si="108"/>
        <v>-1.0807206184164642E-2</v>
      </c>
      <c r="T844" s="155">
        <f t="shared" si="109"/>
        <v>-1.0866028222070405E-2</v>
      </c>
      <c r="U844" s="167">
        <v>26064.78</v>
      </c>
      <c r="V844" s="154">
        <f t="shared" si="110"/>
        <v>-6.4269263053408077E-3</v>
      </c>
      <c r="W844" s="155">
        <f t="shared" si="111"/>
        <v>-6.4476679138279125E-3</v>
      </c>
    </row>
    <row r="845" spans="2:23">
      <c r="B845" s="153">
        <v>44441</v>
      </c>
      <c r="C845" s="137">
        <v>700</v>
      </c>
      <c r="D845" s="154">
        <f t="shared" si="104"/>
        <v>1.3611352447147285E-2</v>
      </c>
      <c r="E845" s="155">
        <f t="shared" si="105"/>
        <v>1.3519550087512591E-2</v>
      </c>
      <c r="F845" s="145"/>
      <c r="G845" s="145"/>
      <c r="H845" s="153">
        <v>44441</v>
      </c>
      <c r="I845" s="137">
        <v>54.82</v>
      </c>
      <c r="J845" s="154">
        <f t="shared" si="106"/>
        <v>-7.2912869121399826E-4</v>
      </c>
      <c r="K845" s="155">
        <f t="shared" si="107"/>
        <v>-7.2939463481743935E-4</v>
      </c>
      <c r="L845" s="145"/>
      <c r="M845" s="167">
        <v>-3.4000000000000002E-4</v>
      </c>
      <c r="N845" s="161"/>
      <c r="O845" s="167">
        <v>6.6900000000000006E-3</v>
      </c>
      <c r="P845" s="161"/>
      <c r="Q845" s="146"/>
      <c r="R845" s="167">
        <v>6763.08</v>
      </c>
      <c r="S845" s="154">
        <f t="shared" si="108"/>
        <v>6.4953415528745673E-4</v>
      </c>
      <c r="T845" s="155">
        <f t="shared" si="109"/>
        <v>6.4932329927852692E-4</v>
      </c>
      <c r="U845" s="167">
        <v>26233.38</v>
      </c>
      <c r="V845" s="154">
        <f t="shared" si="110"/>
        <v>1.9754286015478684E-3</v>
      </c>
      <c r="W845" s="155">
        <f t="shared" si="111"/>
        <v>1.9734800082505813E-3</v>
      </c>
    </row>
    <row r="846" spans="2:23">
      <c r="B846" s="153">
        <v>44440</v>
      </c>
      <c r="C846" s="137">
        <v>690.6</v>
      </c>
      <c r="D846" s="154">
        <f t="shared" si="104"/>
        <v>3.8496240601503695E-2</v>
      </c>
      <c r="E846" s="155">
        <f t="shared" si="105"/>
        <v>3.7773744300037757E-2</v>
      </c>
      <c r="F846" s="145"/>
      <c r="G846" s="145"/>
      <c r="H846" s="153">
        <v>44440</v>
      </c>
      <c r="I846" s="137">
        <v>54.86</v>
      </c>
      <c r="J846" s="154">
        <f t="shared" si="106"/>
        <v>1.2177121771217658E-2</v>
      </c>
      <c r="K846" s="155">
        <f t="shared" si="107"/>
        <v>1.2103577063856594E-2</v>
      </c>
      <c r="L846" s="145"/>
      <c r="M846" s="167">
        <v>-2.3000000000000001E-4</v>
      </c>
      <c r="N846" s="161"/>
      <c r="O846" s="167">
        <v>6.9599999999999992E-3</v>
      </c>
      <c r="P846" s="161"/>
      <c r="Q846" s="146"/>
      <c r="R846" s="167">
        <v>6758.69</v>
      </c>
      <c r="S846" s="154">
        <f t="shared" si="108"/>
        <v>1.1752677323066063E-2</v>
      </c>
      <c r="T846" s="155">
        <f t="shared" si="109"/>
        <v>1.1684151000201788E-2</v>
      </c>
      <c r="U846" s="167">
        <v>26181.66</v>
      </c>
      <c r="V846" s="154">
        <f t="shared" si="110"/>
        <v>6.6272474181339192E-3</v>
      </c>
      <c r="W846" s="155">
        <f t="shared" si="111"/>
        <v>6.6053837580597853E-3</v>
      </c>
    </row>
    <row r="847" spans="2:23">
      <c r="B847" s="153">
        <v>44439</v>
      </c>
      <c r="C847" s="137">
        <v>665</v>
      </c>
      <c r="D847" s="154">
        <f t="shared" si="104"/>
        <v>-1.1299435028248594E-2</v>
      </c>
      <c r="E847" s="155">
        <f t="shared" si="105"/>
        <v>-1.1363758650315095E-2</v>
      </c>
      <c r="F847" s="145"/>
      <c r="G847" s="145"/>
      <c r="H847" s="153">
        <v>44439</v>
      </c>
      <c r="I847" s="137">
        <v>54.2</v>
      </c>
      <c r="J847" s="154">
        <f t="shared" si="106"/>
        <v>-7.6894910289270202E-3</v>
      </c>
      <c r="K847" s="155">
        <f t="shared" si="107"/>
        <v>-7.719207599958311E-3</v>
      </c>
      <c r="L847" s="145"/>
      <c r="M847" s="167">
        <v>-2.8000000000000003E-4</v>
      </c>
      <c r="N847" s="161"/>
      <c r="O847" s="167">
        <v>7.0899999999999999E-3</v>
      </c>
      <c r="P847" s="161"/>
      <c r="Q847" s="146"/>
      <c r="R847" s="167">
        <v>6680.18</v>
      </c>
      <c r="S847" s="154">
        <f t="shared" si="108"/>
        <v>-1.0647047388332442E-3</v>
      </c>
      <c r="T847" s="155">
        <f t="shared" si="109"/>
        <v>-1.0652719395603005E-3</v>
      </c>
      <c r="U847" s="167">
        <v>26009.29</v>
      </c>
      <c r="V847" s="154">
        <f t="shared" si="110"/>
        <v>-5.7561653026194648E-4</v>
      </c>
      <c r="W847" s="155">
        <f t="shared" si="111"/>
        <v>-5.757822610582108E-4</v>
      </c>
    </row>
    <row r="848" spans="2:23">
      <c r="B848" s="153">
        <v>44438</v>
      </c>
      <c r="C848" s="137">
        <v>672.6</v>
      </c>
      <c r="D848" s="154">
        <f t="shared" si="104"/>
        <v>1.7549167927382703E-2</v>
      </c>
      <c r="E848" s="155">
        <f t="shared" si="105"/>
        <v>1.7396959454482892E-2</v>
      </c>
      <c r="F848" s="145"/>
      <c r="G848" s="145"/>
      <c r="H848" s="153">
        <v>44438</v>
      </c>
      <c r="I848" s="137">
        <v>54.62</v>
      </c>
      <c r="J848" s="154">
        <f t="shared" si="106"/>
        <v>5.1527419948471653E-3</v>
      </c>
      <c r="K848" s="155">
        <f t="shared" si="107"/>
        <v>5.1395120473571761E-3</v>
      </c>
      <c r="L848" s="145"/>
      <c r="M848" s="167">
        <v>-8.5000000000000006E-4</v>
      </c>
      <c r="N848" s="161"/>
      <c r="O848" s="167">
        <v>6.1700000000000001E-3</v>
      </c>
      <c r="P848" s="161"/>
      <c r="Q848" s="146"/>
      <c r="R848" s="167">
        <v>6687.3</v>
      </c>
      <c r="S848" s="154">
        <f t="shared" si="108"/>
        <v>8.0515779895606876E-4</v>
      </c>
      <c r="T848" s="155">
        <f t="shared" si="109"/>
        <v>8.0483383329944607E-4</v>
      </c>
      <c r="U848" s="167">
        <v>26024.27</v>
      </c>
      <c r="V848" s="154">
        <f t="shared" si="110"/>
        <v>6.7828857487484129E-4</v>
      </c>
      <c r="W848" s="155">
        <f t="shared" si="111"/>
        <v>6.7805864114784352E-4</v>
      </c>
    </row>
    <row r="849" spans="2:23">
      <c r="B849" s="153">
        <v>44435</v>
      </c>
      <c r="C849" s="137">
        <v>661</v>
      </c>
      <c r="D849" s="154">
        <f t="shared" si="104"/>
        <v>-1.4903129657228065E-2</v>
      </c>
      <c r="E849" s="155">
        <f t="shared" si="105"/>
        <v>-1.5015297119995554E-2</v>
      </c>
      <c r="F849" s="145"/>
      <c r="G849" s="145"/>
      <c r="H849" s="153">
        <v>44435</v>
      </c>
      <c r="I849" s="137">
        <v>54.34</v>
      </c>
      <c r="J849" s="154">
        <f t="shared" si="106"/>
        <v>2.9531192321889943E-3</v>
      </c>
      <c r="K849" s="155">
        <f t="shared" si="107"/>
        <v>2.9487673412526235E-3</v>
      </c>
      <c r="L849" s="145"/>
      <c r="M849" s="167">
        <v>-6.6E-4</v>
      </c>
      <c r="N849" s="161"/>
      <c r="O849" s="167">
        <v>6.4200000000000004E-3</v>
      </c>
      <c r="P849" s="161"/>
      <c r="Q849" s="146"/>
      <c r="R849" s="167">
        <v>6681.92</v>
      </c>
      <c r="S849" s="154">
        <f t="shared" si="108"/>
        <v>2.3837276459901524E-3</v>
      </c>
      <c r="T849" s="155">
        <f t="shared" si="109"/>
        <v>2.3808910740939567E-3</v>
      </c>
      <c r="U849" s="167">
        <v>26006.63</v>
      </c>
      <c r="V849" s="154">
        <f t="shared" si="110"/>
        <v>5.6110391036567897E-3</v>
      </c>
      <c r="W849" s="155">
        <f t="shared" si="111"/>
        <v>5.5953558625816422E-3</v>
      </c>
    </row>
    <row r="850" spans="2:23">
      <c r="B850" s="153">
        <v>44434</v>
      </c>
      <c r="C850" s="137">
        <v>671</v>
      </c>
      <c r="D850" s="154">
        <f t="shared" si="104"/>
        <v>-1.0908018867924474E-2</v>
      </c>
      <c r="E850" s="155">
        <f t="shared" si="105"/>
        <v>-1.0967947506011468E-2</v>
      </c>
      <c r="F850" s="145"/>
      <c r="G850" s="145"/>
      <c r="H850" s="153">
        <v>44434</v>
      </c>
      <c r="I850" s="137">
        <v>54.18</v>
      </c>
      <c r="J850" s="154">
        <f t="shared" si="106"/>
        <v>-7.3286918285085934E-3</v>
      </c>
      <c r="K850" s="155">
        <f t="shared" si="107"/>
        <v>-7.3556786232433424E-3</v>
      </c>
      <c r="L850" s="145"/>
      <c r="M850" s="167">
        <v>-5.6000000000000006E-4</v>
      </c>
      <c r="N850" s="161"/>
      <c r="O850" s="167">
        <v>6.6800000000000002E-3</v>
      </c>
      <c r="P850" s="161"/>
      <c r="Q850" s="146"/>
      <c r="R850" s="167">
        <v>6666.03</v>
      </c>
      <c r="S850" s="154">
        <f t="shared" si="108"/>
        <v>-1.5651960314416735E-3</v>
      </c>
      <c r="T850" s="155">
        <f t="shared" si="109"/>
        <v>-1.5664222304116293E-3</v>
      </c>
      <c r="U850" s="167">
        <v>25861.52</v>
      </c>
      <c r="V850" s="154">
        <f t="shared" si="110"/>
        <v>-7.6265518354183826E-3</v>
      </c>
      <c r="W850" s="155">
        <f t="shared" si="111"/>
        <v>-7.6557826971636392E-3</v>
      </c>
    </row>
    <row r="851" spans="2:23">
      <c r="B851" s="153">
        <v>44433</v>
      </c>
      <c r="C851" s="137">
        <v>678.4</v>
      </c>
      <c r="D851" s="154">
        <f t="shared" si="104"/>
        <v>2.168674698795181E-2</v>
      </c>
      <c r="E851" s="155">
        <f t="shared" si="105"/>
        <v>2.1454935001259466E-2</v>
      </c>
      <c r="F851" s="145"/>
      <c r="G851" s="145"/>
      <c r="H851" s="153">
        <v>44433</v>
      </c>
      <c r="I851" s="137">
        <v>54.58</v>
      </c>
      <c r="J851" s="154">
        <f t="shared" si="106"/>
        <v>-1.4635931211123276E-3</v>
      </c>
      <c r="K851" s="155">
        <f t="shared" si="107"/>
        <v>-1.4646652197295379E-3</v>
      </c>
      <c r="L851" s="145"/>
      <c r="M851" s="167">
        <v>-6.4999999999999997E-4</v>
      </c>
      <c r="N851" s="161"/>
      <c r="O851" s="167">
        <v>6.7200000000000003E-3</v>
      </c>
      <c r="P851" s="161"/>
      <c r="Q851" s="146"/>
      <c r="R851" s="167">
        <v>6676.48</v>
      </c>
      <c r="S851" s="154">
        <f t="shared" si="108"/>
        <v>1.8261455424490869E-3</v>
      </c>
      <c r="T851" s="155">
        <f t="shared" si="109"/>
        <v>1.8244801658497797E-3</v>
      </c>
      <c r="U851" s="167">
        <v>26060.27</v>
      </c>
      <c r="V851" s="154">
        <f t="shared" si="110"/>
        <v>1.2432807705267113E-3</v>
      </c>
      <c r="W851" s="155">
        <f t="shared" si="111"/>
        <v>1.2425085369919952E-3</v>
      </c>
    </row>
    <row r="852" spans="2:23">
      <c r="B852" s="153">
        <v>44432</v>
      </c>
      <c r="C852" s="137">
        <v>664</v>
      </c>
      <c r="D852" s="154">
        <f t="shared" si="104"/>
        <v>-1.6150540820862314E-2</v>
      </c>
      <c r="E852" s="155">
        <f t="shared" si="105"/>
        <v>-1.6282382272926922E-2</v>
      </c>
      <c r="F852" s="145"/>
      <c r="G852" s="145"/>
      <c r="H852" s="153">
        <v>44432</v>
      </c>
      <c r="I852" s="137">
        <v>54.66</v>
      </c>
      <c r="J852" s="154">
        <f t="shared" si="106"/>
        <v>-1.5135135135135203E-2</v>
      </c>
      <c r="K852" s="155">
        <f t="shared" si="107"/>
        <v>-1.5250840252466941E-2</v>
      </c>
      <c r="L852" s="145"/>
      <c r="M852" s="167">
        <v>-1.2999999999999999E-3</v>
      </c>
      <c r="N852" s="161"/>
      <c r="O852" s="167">
        <v>5.7299999999999999E-3</v>
      </c>
      <c r="P852" s="161"/>
      <c r="Q852" s="146"/>
      <c r="R852" s="167">
        <v>6664.31</v>
      </c>
      <c r="S852" s="154">
        <f t="shared" si="108"/>
        <v>-2.8115694812287373E-3</v>
      </c>
      <c r="T852" s="155">
        <f t="shared" si="109"/>
        <v>-2.815529366773168E-3</v>
      </c>
      <c r="U852" s="167">
        <v>26027.91</v>
      </c>
      <c r="V852" s="154">
        <f t="shared" si="110"/>
        <v>-6.9569143550851642E-4</v>
      </c>
      <c r="W852" s="155">
        <f t="shared" si="111"/>
        <v>-6.9593354108893443E-4</v>
      </c>
    </row>
    <row r="853" spans="2:23">
      <c r="B853" s="153">
        <v>44431</v>
      </c>
      <c r="C853" s="137">
        <v>674.9</v>
      </c>
      <c r="D853" s="154">
        <f t="shared" si="104"/>
        <v>3.6235221863964329E-2</v>
      </c>
      <c r="E853" s="155">
        <f t="shared" si="105"/>
        <v>3.5594166197004909E-2</v>
      </c>
      <c r="F853" s="145"/>
      <c r="G853" s="145"/>
      <c r="H853" s="153">
        <v>44431</v>
      </c>
      <c r="I853" s="137">
        <v>55.5</v>
      </c>
      <c r="J853" s="154">
        <f t="shared" si="106"/>
        <v>2.9302670623145399E-2</v>
      </c>
      <c r="K853" s="155">
        <f t="shared" si="107"/>
        <v>2.8881554148337232E-2</v>
      </c>
      <c r="L853" s="145"/>
      <c r="M853" s="167">
        <v>-1.33E-3</v>
      </c>
      <c r="N853" s="161"/>
      <c r="O853" s="167">
        <v>5.8499999999999993E-3</v>
      </c>
      <c r="P853" s="161"/>
      <c r="Q853" s="146"/>
      <c r="R853" s="167">
        <v>6683.1</v>
      </c>
      <c r="S853" s="154">
        <f t="shared" si="108"/>
        <v>8.6008231073737562E-3</v>
      </c>
      <c r="T853" s="155">
        <f t="shared" si="109"/>
        <v>8.5640467491631574E-3</v>
      </c>
      <c r="U853" s="167">
        <v>26046.03</v>
      </c>
      <c r="V853" s="154">
        <f t="shared" si="110"/>
        <v>4.9293413487858651E-3</v>
      </c>
      <c r="W853" s="155">
        <f t="shared" si="111"/>
        <v>4.9172319237420128E-3</v>
      </c>
    </row>
    <row r="854" spans="2:23">
      <c r="B854" s="153">
        <v>44428</v>
      </c>
      <c r="C854" s="137">
        <v>651.29999999999995</v>
      </c>
      <c r="D854" s="154">
        <f t="shared" si="104"/>
        <v>-1.5351550506603751E-4</v>
      </c>
      <c r="E854" s="155">
        <f t="shared" si="105"/>
        <v>-1.5352728977729136E-4</v>
      </c>
      <c r="F854" s="145"/>
      <c r="G854" s="145"/>
      <c r="H854" s="153">
        <v>44428</v>
      </c>
      <c r="I854" s="137">
        <v>53.92</v>
      </c>
      <c r="J854" s="154">
        <f t="shared" si="106"/>
        <v>-1.7850637522768609E-2</v>
      </c>
      <c r="K854" s="155">
        <f t="shared" si="107"/>
        <v>-1.801188191143329E-2</v>
      </c>
      <c r="L854" s="145"/>
      <c r="M854" s="167">
        <v>-1.47E-3</v>
      </c>
      <c r="N854" s="161"/>
      <c r="O854" s="167">
        <v>5.45E-3</v>
      </c>
      <c r="P854" s="161"/>
      <c r="Q854" s="146"/>
      <c r="R854" s="167">
        <v>6626.11</v>
      </c>
      <c r="S854" s="154">
        <f t="shared" si="108"/>
        <v>3.0609047380443233E-3</v>
      </c>
      <c r="T854" s="155">
        <f t="shared" si="109"/>
        <v>3.0562297065911577E-3</v>
      </c>
      <c r="U854" s="167">
        <v>25918.27</v>
      </c>
      <c r="V854" s="154">
        <f t="shared" si="110"/>
        <v>-4.0534109202206015E-4</v>
      </c>
      <c r="W854" s="155">
        <f t="shared" si="111"/>
        <v>-4.0542326492862165E-4</v>
      </c>
    </row>
    <row r="855" spans="2:23">
      <c r="B855" s="153">
        <v>44427</v>
      </c>
      <c r="C855" s="137">
        <v>651.4</v>
      </c>
      <c r="D855" s="154">
        <f t="shared" si="104"/>
        <v>-9.2504876010030657E-2</v>
      </c>
      <c r="E855" s="155">
        <f t="shared" si="105"/>
        <v>-9.706708587137379E-2</v>
      </c>
      <c r="F855" s="145"/>
      <c r="G855" s="145"/>
      <c r="H855" s="153">
        <v>44427</v>
      </c>
      <c r="I855" s="137">
        <v>54.9</v>
      </c>
      <c r="J855" s="154">
        <f t="shared" si="106"/>
        <v>-6.121751025991784E-2</v>
      </c>
      <c r="K855" s="155">
        <f t="shared" si="107"/>
        <v>-6.3171466926038033E-2</v>
      </c>
      <c r="L855" s="145"/>
      <c r="M855" s="167">
        <v>-1.4000000000000002E-3</v>
      </c>
      <c r="N855" s="161"/>
      <c r="O855" s="167">
        <v>5.6899999999999997E-3</v>
      </c>
      <c r="P855" s="161"/>
      <c r="Q855" s="146"/>
      <c r="R855" s="167">
        <v>6605.89</v>
      </c>
      <c r="S855" s="154">
        <f t="shared" si="108"/>
        <v>-2.4256622122830973E-2</v>
      </c>
      <c r="T855" s="155">
        <f t="shared" si="109"/>
        <v>-2.4555659644756037E-2</v>
      </c>
      <c r="U855" s="167">
        <v>25928.78</v>
      </c>
      <c r="V855" s="154">
        <f t="shared" si="110"/>
        <v>-1.6254755340189608E-2</v>
      </c>
      <c r="W855" s="155">
        <f t="shared" si="111"/>
        <v>-1.6388313153124369E-2</v>
      </c>
    </row>
    <row r="856" spans="2:23">
      <c r="B856" s="153">
        <v>44426</v>
      </c>
      <c r="C856" s="137">
        <v>717.8</v>
      </c>
      <c r="D856" s="154">
        <f t="shared" si="104"/>
        <v>-3.1309041835357654E-2</v>
      </c>
      <c r="E856" s="155">
        <f t="shared" si="105"/>
        <v>-3.1809646582580023E-2</v>
      </c>
      <c r="F856" s="145"/>
      <c r="G856" s="145"/>
      <c r="H856" s="153">
        <v>44426</v>
      </c>
      <c r="I856" s="137">
        <v>58.48</v>
      </c>
      <c r="J856" s="154">
        <f t="shared" si="106"/>
        <v>-2.6307026307026415E-2</v>
      </c>
      <c r="K856" s="155">
        <f t="shared" si="107"/>
        <v>-2.6659247113661265E-2</v>
      </c>
      <c r="L856" s="145"/>
      <c r="M856" s="167">
        <v>-1.34E-3</v>
      </c>
      <c r="N856" s="161"/>
      <c r="O856" s="167">
        <v>5.5500000000000002E-3</v>
      </c>
      <c r="P856" s="161"/>
      <c r="Q856" s="146"/>
      <c r="R856" s="167">
        <v>6770.11</v>
      </c>
      <c r="S856" s="154">
        <f t="shared" si="108"/>
        <v>-7.291959928678704E-3</v>
      </c>
      <c r="T856" s="155">
        <f t="shared" si="109"/>
        <v>-7.3186762238111221E-3</v>
      </c>
      <c r="U856" s="167">
        <v>26357.21</v>
      </c>
      <c r="V856" s="154">
        <f t="shared" si="110"/>
        <v>5.0494207961244708E-3</v>
      </c>
      <c r="W856" s="155">
        <f t="shared" si="111"/>
        <v>5.0367152235091433E-3</v>
      </c>
    </row>
    <row r="857" spans="2:23">
      <c r="B857" s="153">
        <v>44425</v>
      </c>
      <c r="C857" s="137">
        <v>741</v>
      </c>
      <c r="D857" s="154">
        <f t="shared" si="104"/>
        <v>-1.3315579227696439E-2</v>
      </c>
      <c r="E857" s="155">
        <f t="shared" si="105"/>
        <v>-1.3405026468047891E-2</v>
      </c>
      <c r="F857" s="145"/>
      <c r="G857" s="145"/>
      <c r="H857" s="153">
        <v>44425</v>
      </c>
      <c r="I857" s="137">
        <v>60.06</v>
      </c>
      <c r="J857" s="154">
        <f t="shared" si="106"/>
        <v>-9.8911968348168733E-3</v>
      </c>
      <c r="K857" s="155">
        <f t="shared" si="107"/>
        <v>-9.94043970525069E-3</v>
      </c>
      <c r="L857" s="145"/>
      <c r="M857" s="167">
        <v>-1.2199999999999999E-3</v>
      </c>
      <c r="N857" s="161"/>
      <c r="O857" s="167">
        <v>5.77E-3</v>
      </c>
      <c r="P857" s="161"/>
      <c r="Q857" s="146"/>
      <c r="R857" s="167">
        <v>6819.84</v>
      </c>
      <c r="S857" s="154">
        <f t="shared" si="108"/>
        <v>-2.7680416215196679E-3</v>
      </c>
      <c r="T857" s="155">
        <f t="shared" si="109"/>
        <v>-2.771879733066758E-3</v>
      </c>
      <c r="U857" s="167">
        <v>26224.79</v>
      </c>
      <c r="V857" s="154">
        <f t="shared" si="110"/>
        <v>-8.468071849114911E-3</v>
      </c>
      <c r="W857" s="155">
        <f t="shared" si="111"/>
        <v>-8.5041296740028804E-3</v>
      </c>
    </row>
    <row r="858" spans="2:23">
      <c r="B858" s="153">
        <v>44424</v>
      </c>
      <c r="C858" s="137">
        <v>751</v>
      </c>
      <c r="D858" s="154">
        <f t="shared" si="104"/>
        <v>-4.7800177507290487E-2</v>
      </c>
      <c r="E858" s="155">
        <f t="shared" si="105"/>
        <v>-4.8980368639810486E-2</v>
      </c>
      <c r="F858" s="145"/>
      <c r="G858" s="145"/>
      <c r="H858" s="153">
        <v>44424</v>
      </c>
      <c r="I858" s="137">
        <v>60.66</v>
      </c>
      <c r="J858" s="154">
        <f t="shared" si="106"/>
        <v>-1.9715578539107992E-2</v>
      </c>
      <c r="K858" s="155">
        <f t="shared" si="107"/>
        <v>-1.9912523444430365E-2</v>
      </c>
      <c r="L858" s="145"/>
      <c r="M858" s="167">
        <v>-1.2199999999999999E-3</v>
      </c>
      <c r="N858" s="161"/>
      <c r="O858" s="167">
        <v>5.6499999999999996E-3</v>
      </c>
      <c r="P858" s="161"/>
      <c r="Q858" s="146"/>
      <c r="R858" s="167">
        <v>6838.77</v>
      </c>
      <c r="S858" s="154">
        <f t="shared" si="108"/>
        <v>-8.3047662136529476E-3</v>
      </c>
      <c r="T858" s="155">
        <f t="shared" si="109"/>
        <v>-8.3394429059258039E-3</v>
      </c>
      <c r="U858" s="167">
        <v>26448.76</v>
      </c>
      <c r="V858" s="154">
        <f t="shared" si="110"/>
        <v>-7.6465450223168752E-3</v>
      </c>
      <c r="W858" s="155">
        <f t="shared" si="111"/>
        <v>-7.6759297379152061E-3</v>
      </c>
    </row>
    <row r="859" spans="2:23">
      <c r="B859" s="153">
        <v>44421</v>
      </c>
      <c r="C859" s="137">
        <v>788.7</v>
      </c>
      <c r="D859" s="154">
        <f t="shared" si="104"/>
        <v>-2.6555386949922433E-3</v>
      </c>
      <c r="E859" s="155">
        <f t="shared" si="105"/>
        <v>-2.6590708925164569E-3</v>
      </c>
      <c r="F859" s="145"/>
      <c r="G859" s="145"/>
      <c r="H859" s="153">
        <v>44421</v>
      </c>
      <c r="I859" s="137">
        <v>61.88</v>
      </c>
      <c r="J859" s="154">
        <f t="shared" si="106"/>
        <v>-2.900418949403849E-3</v>
      </c>
      <c r="K859" s="155">
        <f t="shared" si="107"/>
        <v>-2.9046333153688159E-3</v>
      </c>
      <c r="L859" s="145"/>
      <c r="M859" s="167">
        <v>-1.2800000000000001E-3</v>
      </c>
      <c r="N859" s="161"/>
      <c r="O859" s="167">
        <v>5.5200000000000006E-3</v>
      </c>
      <c r="P859" s="161"/>
      <c r="Q859" s="146"/>
      <c r="R859" s="167">
        <v>6896.04</v>
      </c>
      <c r="S859" s="154">
        <f t="shared" si="108"/>
        <v>1.9716758663677059E-3</v>
      </c>
      <c r="T859" s="155">
        <f t="shared" si="109"/>
        <v>1.9697346647015428E-3</v>
      </c>
      <c r="U859" s="167">
        <v>26652.560000000001</v>
      </c>
      <c r="V859" s="154">
        <f t="shared" si="110"/>
        <v>3.5665551114096861E-3</v>
      </c>
      <c r="W859" s="155">
        <f t="shared" si="111"/>
        <v>3.5602100359603873E-3</v>
      </c>
    </row>
    <row r="860" spans="2:23">
      <c r="B860" s="153">
        <v>44420</v>
      </c>
      <c r="C860" s="137">
        <v>790.8</v>
      </c>
      <c r="D860" s="154">
        <f t="shared" si="104"/>
        <v>2.2813688212928174E-3</v>
      </c>
      <c r="E860" s="155">
        <f t="shared" si="105"/>
        <v>2.2787704505876447E-3</v>
      </c>
      <c r="F860" s="145"/>
      <c r="G860" s="145"/>
      <c r="H860" s="153">
        <v>44420</v>
      </c>
      <c r="I860" s="137">
        <v>62.06</v>
      </c>
      <c r="J860" s="154">
        <f t="shared" si="106"/>
        <v>7.4675324675324006E-3</v>
      </c>
      <c r="K860" s="155">
        <f t="shared" si="107"/>
        <v>7.4397884807599823E-3</v>
      </c>
      <c r="L860" s="145"/>
      <c r="M860" s="167">
        <v>-1.2900000000000001E-3</v>
      </c>
      <c r="N860" s="161"/>
      <c r="O860" s="167">
        <v>5.4600000000000004E-3</v>
      </c>
      <c r="P860" s="161"/>
      <c r="Q860" s="146"/>
      <c r="R860" s="167">
        <v>6882.47</v>
      </c>
      <c r="S860" s="154">
        <f t="shared" si="108"/>
        <v>3.5695590107305275E-3</v>
      </c>
      <c r="T860" s="155">
        <f t="shared" si="109"/>
        <v>3.5632032553038172E-3</v>
      </c>
      <c r="U860" s="167">
        <v>26557.84</v>
      </c>
      <c r="V860" s="154">
        <f t="shared" si="110"/>
        <v>3.809191195091266E-3</v>
      </c>
      <c r="W860" s="155">
        <f t="shared" si="111"/>
        <v>3.8019545975450015E-3</v>
      </c>
    </row>
    <row r="861" spans="2:23">
      <c r="B861" s="153">
        <v>44419</v>
      </c>
      <c r="C861" s="137">
        <v>789</v>
      </c>
      <c r="D861" s="154">
        <f t="shared" si="104"/>
        <v>-2.5342118601123786E-4</v>
      </c>
      <c r="E861" s="155">
        <f t="shared" si="105"/>
        <v>-2.5345330258612581E-4</v>
      </c>
      <c r="F861" s="145"/>
      <c r="G861" s="145"/>
      <c r="H861" s="153">
        <v>44419</v>
      </c>
      <c r="I861" s="137">
        <v>61.6</v>
      </c>
      <c r="J861" s="154">
        <f t="shared" si="106"/>
        <v>6.5359477124182774E-3</v>
      </c>
      <c r="K861" s="155">
        <f t="shared" si="107"/>
        <v>6.5146810211936723E-3</v>
      </c>
      <c r="L861" s="145"/>
      <c r="M861" s="167">
        <v>-1.2099999999999999E-3</v>
      </c>
      <c r="N861" s="161"/>
      <c r="O861" s="167">
        <v>5.7099999999999998E-3</v>
      </c>
      <c r="P861" s="161"/>
      <c r="Q861" s="146"/>
      <c r="R861" s="167">
        <v>6857.99</v>
      </c>
      <c r="S861" s="154">
        <f t="shared" si="108"/>
        <v>5.5394188741988426E-3</v>
      </c>
      <c r="T861" s="155">
        <f t="shared" si="109"/>
        <v>5.5241327184313684E-3</v>
      </c>
      <c r="U861" s="167">
        <v>26457.06</v>
      </c>
      <c r="V861" s="154">
        <f t="shared" si="110"/>
        <v>9.7648162050532061E-3</v>
      </c>
      <c r="W861" s="155">
        <f t="shared" si="111"/>
        <v>9.7174484956551923E-3</v>
      </c>
    </row>
    <row r="862" spans="2:23">
      <c r="B862" s="153">
        <v>44418</v>
      </c>
      <c r="C862" s="137">
        <v>789.2</v>
      </c>
      <c r="D862" s="154">
        <f t="shared" si="104"/>
        <v>3.305364861428961E-3</v>
      </c>
      <c r="E862" s="155">
        <f t="shared" si="105"/>
        <v>3.2999141507511483E-3</v>
      </c>
      <c r="F862" s="145"/>
      <c r="G862" s="145"/>
      <c r="H862" s="153">
        <v>44418</v>
      </c>
      <c r="I862" s="137">
        <v>61.2</v>
      </c>
      <c r="J862" s="154">
        <f t="shared" si="106"/>
        <v>2.4096385542168752E-2</v>
      </c>
      <c r="K862" s="155">
        <f t="shared" si="107"/>
        <v>2.3810648693718607E-2</v>
      </c>
      <c r="L862" s="145"/>
      <c r="M862" s="167">
        <v>-1.2600000000000001E-3</v>
      </c>
      <c r="N862" s="161"/>
      <c r="O862" s="167">
        <v>5.5000000000000005E-3</v>
      </c>
      <c r="P862" s="161"/>
      <c r="Q862" s="146"/>
      <c r="R862" s="167">
        <v>6820.21</v>
      </c>
      <c r="S862" s="154">
        <f t="shared" si="108"/>
        <v>1.0318236124686742E-3</v>
      </c>
      <c r="T862" s="155">
        <f t="shared" si="109"/>
        <v>1.0312916483823399E-3</v>
      </c>
      <c r="U862" s="167">
        <v>26201.21</v>
      </c>
      <c r="V862" s="154">
        <f t="shared" si="110"/>
        <v>2.3634792342448474E-3</v>
      </c>
      <c r="W862" s="155">
        <f t="shared" si="111"/>
        <v>2.3606906102384626E-3</v>
      </c>
    </row>
    <row r="863" spans="2:23">
      <c r="B863" s="153">
        <v>44417</v>
      </c>
      <c r="C863" s="137">
        <v>786.6</v>
      </c>
      <c r="D863" s="154">
        <f t="shared" si="104"/>
        <v>4.0847587439367672E-3</v>
      </c>
      <c r="E863" s="155">
        <f t="shared" si="105"/>
        <v>4.0764387659783094E-3</v>
      </c>
      <c r="F863" s="145"/>
      <c r="G863" s="145"/>
      <c r="H863" s="153">
        <v>44417</v>
      </c>
      <c r="I863" s="137">
        <v>59.76</v>
      </c>
      <c r="J863" s="154">
        <f t="shared" si="106"/>
        <v>1.9447287615148356E-2</v>
      </c>
      <c r="K863" s="155">
        <f t="shared" si="107"/>
        <v>1.9260605541815436E-2</v>
      </c>
      <c r="L863" s="145"/>
      <c r="M863" s="167">
        <v>-1.24E-3</v>
      </c>
      <c r="N863" s="161"/>
      <c r="O863" s="167">
        <v>5.5600000000000007E-3</v>
      </c>
      <c r="P863" s="161"/>
      <c r="Q863" s="146"/>
      <c r="R863" s="167">
        <v>6813.18</v>
      </c>
      <c r="S863" s="154">
        <f t="shared" si="108"/>
        <v>-5.5449936628637619E-4</v>
      </c>
      <c r="T863" s="155">
        <f t="shared" si="109"/>
        <v>-5.5465315791418347E-4</v>
      </c>
      <c r="U863" s="167">
        <v>26139.43</v>
      </c>
      <c r="V863" s="154">
        <f t="shared" si="110"/>
        <v>5.3518654414490552E-3</v>
      </c>
      <c r="W863" s="155">
        <f t="shared" si="111"/>
        <v>5.3375951022444617E-3</v>
      </c>
    </row>
    <row r="864" spans="2:23">
      <c r="B864" s="153">
        <v>44414</v>
      </c>
      <c r="C864" s="137">
        <v>783.4</v>
      </c>
      <c r="D864" s="154">
        <f t="shared" si="104"/>
        <v>4.3589743589742547E-3</v>
      </c>
      <c r="E864" s="155">
        <f t="shared" si="105"/>
        <v>4.3495015480934053E-3</v>
      </c>
      <c r="F864" s="145"/>
      <c r="G864" s="145"/>
      <c r="H864" s="153">
        <v>44414</v>
      </c>
      <c r="I864" s="137">
        <v>58.62</v>
      </c>
      <c r="J864" s="154">
        <f t="shared" si="106"/>
        <v>-2.0429009193054792E-3</v>
      </c>
      <c r="K864" s="155">
        <f t="shared" si="107"/>
        <v>-2.0449904877277076E-3</v>
      </c>
      <c r="L864" s="145"/>
      <c r="M864" s="167">
        <v>-1.16E-3</v>
      </c>
      <c r="N864" s="161"/>
      <c r="O864" s="167">
        <v>5.7099999999999998E-3</v>
      </c>
      <c r="P864" s="161"/>
      <c r="Q864" s="146"/>
      <c r="R864" s="167">
        <v>6816.96</v>
      </c>
      <c r="S864" s="154">
        <f t="shared" si="108"/>
        <v>5.274885381474359E-3</v>
      </c>
      <c r="T864" s="155">
        <f t="shared" si="109"/>
        <v>5.2610219043788672E-3</v>
      </c>
      <c r="U864" s="167">
        <v>26000.28</v>
      </c>
      <c r="V864" s="154">
        <f t="shared" si="110"/>
        <v>1.3041995982942201E-2</v>
      </c>
      <c r="W864" s="155">
        <f t="shared" si="111"/>
        <v>1.2957681448630886E-2</v>
      </c>
    </row>
    <row r="865" spans="2:23">
      <c r="B865" s="153">
        <v>44413</v>
      </c>
      <c r="C865" s="137">
        <v>780</v>
      </c>
      <c r="D865" s="154">
        <f t="shared" si="104"/>
        <v>1.2836970474967568E-3</v>
      </c>
      <c r="E865" s="155">
        <f t="shared" si="105"/>
        <v>1.2828738128891231E-3</v>
      </c>
      <c r="F865" s="145"/>
      <c r="G865" s="145"/>
      <c r="H865" s="153">
        <v>44413</v>
      </c>
      <c r="I865" s="137">
        <v>58.74</v>
      </c>
      <c r="J865" s="154">
        <f t="shared" si="106"/>
        <v>-1.0204081632652073E-3</v>
      </c>
      <c r="K865" s="155">
        <f t="shared" si="107"/>
        <v>-1.0209291341071224E-3</v>
      </c>
      <c r="L865" s="145"/>
      <c r="M865" s="167">
        <v>-1.5399999999999999E-3</v>
      </c>
      <c r="N865" s="161"/>
      <c r="O865" s="167">
        <v>5.3E-3</v>
      </c>
      <c r="P865" s="161"/>
      <c r="Q865" s="146"/>
      <c r="R865" s="167">
        <v>6781.19</v>
      </c>
      <c r="S865" s="154">
        <f t="shared" si="108"/>
        <v>5.1821535880038905E-3</v>
      </c>
      <c r="T865" s="155">
        <f t="shared" si="109"/>
        <v>5.1687724389699839E-3</v>
      </c>
      <c r="U865" s="167">
        <v>25665.55</v>
      </c>
      <c r="V865" s="154">
        <f t="shared" si="110"/>
        <v>6.8783243141878891E-3</v>
      </c>
      <c r="W865" s="155">
        <f t="shared" si="111"/>
        <v>6.8547765592322238E-3</v>
      </c>
    </row>
    <row r="866" spans="2:23">
      <c r="B866" s="153">
        <v>44412</v>
      </c>
      <c r="C866" s="137">
        <v>779</v>
      </c>
      <c r="D866" s="154">
        <f t="shared" si="104"/>
        <v>6.3299315333935624E-3</v>
      </c>
      <c r="E866" s="155">
        <f t="shared" si="105"/>
        <v>6.3099816600804748E-3</v>
      </c>
      <c r="F866" s="145"/>
      <c r="G866" s="145"/>
      <c r="H866" s="153">
        <v>44412</v>
      </c>
      <c r="I866" s="137">
        <v>58.8</v>
      </c>
      <c r="J866" s="154">
        <f t="shared" si="106"/>
        <v>1.0214504596526286E-3</v>
      </c>
      <c r="K866" s="155">
        <f t="shared" si="107"/>
        <v>1.020929134107143E-3</v>
      </c>
      <c r="L866" s="145"/>
      <c r="M866" s="167">
        <v>-1.49E-3</v>
      </c>
      <c r="N866" s="161"/>
      <c r="O866" s="167">
        <v>5.6699999999999997E-3</v>
      </c>
      <c r="P866" s="161"/>
      <c r="Q866" s="146"/>
      <c r="R866" s="167">
        <v>6746.23</v>
      </c>
      <c r="S866" s="154">
        <f t="shared" si="108"/>
        <v>3.3344190273072449E-3</v>
      </c>
      <c r="T866" s="155">
        <f t="shared" si="109"/>
        <v>3.3288721791064012E-3</v>
      </c>
      <c r="U866" s="167">
        <v>25490.22</v>
      </c>
      <c r="V866" s="154">
        <f t="shared" si="110"/>
        <v>5.2874746363307246E-3</v>
      </c>
      <c r="W866" s="155">
        <f t="shared" si="111"/>
        <v>5.2735450223948821E-3</v>
      </c>
    </row>
    <row r="867" spans="2:23">
      <c r="B867" s="153">
        <v>44411</v>
      </c>
      <c r="C867" s="137">
        <v>774.1</v>
      </c>
      <c r="D867" s="154">
        <f t="shared" si="104"/>
        <v>-2.3198865833224946E-3</v>
      </c>
      <c r="E867" s="155">
        <f t="shared" si="105"/>
        <v>-2.3225816892357498E-3</v>
      </c>
      <c r="F867" s="145"/>
      <c r="G867" s="145"/>
      <c r="H867" s="153">
        <v>44411</v>
      </c>
      <c r="I867" s="137">
        <v>58.74</v>
      </c>
      <c r="J867" s="154">
        <f t="shared" si="106"/>
        <v>7.8929306794783827E-3</v>
      </c>
      <c r="K867" s="155">
        <f t="shared" si="107"/>
        <v>7.8619444434699336E-3</v>
      </c>
      <c r="L867" s="145"/>
      <c r="M867" s="167">
        <v>-1.34E-3</v>
      </c>
      <c r="N867" s="161"/>
      <c r="O867" s="167">
        <v>5.7099999999999998E-3</v>
      </c>
      <c r="P867" s="161"/>
      <c r="Q867" s="146"/>
      <c r="R867" s="167">
        <v>6723.81</v>
      </c>
      <c r="S867" s="154">
        <f t="shared" si="108"/>
        <v>7.1765604637579195E-3</v>
      </c>
      <c r="T867" s="155">
        <f t="shared" si="109"/>
        <v>7.1509314992032006E-3</v>
      </c>
      <c r="U867" s="167">
        <v>25356.15</v>
      </c>
      <c r="V867" s="154">
        <f t="shared" si="110"/>
        <v>1.7947585162292334E-4</v>
      </c>
      <c r="W867" s="155">
        <f t="shared" si="111"/>
        <v>1.7945974775907309E-4</v>
      </c>
    </row>
    <row r="868" spans="2:23">
      <c r="B868" s="153">
        <v>44410</v>
      </c>
      <c r="C868" s="137">
        <v>775.9</v>
      </c>
      <c r="D868" s="154">
        <f t="shared" si="104"/>
        <v>2.253558249868215E-2</v>
      </c>
      <c r="E868" s="155">
        <f t="shared" si="105"/>
        <v>2.2285407839044463E-2</v>
      </c>
      <c r="F868" s="145"/>
      <c r="G868" s="145"/>
      <c r="H868" s="153">
        <v>44410</v>
      </c>
      <c r="I868" s="137">
        <v>58.28</v>
      </c>
      <c r="J868" s="154">
        <f t="shared" si="106"/>
        <v>4.8275862068964948E-3</v>
      </c>
      <c r="K868" s="155">
        <f t="shared" si="107"/>
        <v>4.8159707805846899E-3</v>
      </c>
      <c r="L868" s="145"/>
      <c r="M868" s="167">
        <v>-1.33E-3</v>
      </c>
      <c r="N868" s="161"/>
      <c r="O868" s="167">
        <v>5.7599999999999995E-3</v>
      </c>
      <c r="P868" s="161"/>
      <c r="Q868" s="146"/>
      <c r="R868" s="167">
        <v>6675.9</v>
      </c>
      <c r="S868" s="154">
        <f t="shared" si="108"/>
        <v>9.5482068001861986E-3</v>
      </c>
      <c r="T868" s="155">
        <f t="shared" si="109"/>
        <v>9.5029107759157811E-3</v>
      </c>
      <c r="U868" s="167">
        <v>25351.599999999999</v>
      </c>
      <c r="V868" s="154">
        <f t="shared" si="110"/>
        <v>-4.5026183790419783E-4</v>
      </c>
      <c r="W868" s="155">
        <f t="shared" si="111"/>
        <v>-4.5036323620386643E-4</v>
      </c>
    </row>
    <row r="869" spans="2:23">
      <c r="B869" s="153">
        <v>44407</v>
      </c>
      <c r="C869" s="137">
        <v>758.8</v>
      </c>
      <c r="D869" s="154">
        <f t="shared" si="104"/>
        <v>7.9134792930624087E-4</v>
      </c>
      <c r="E869" s="155">
        <f t="shared" si="105"/>
        <v>7.9103497862466495E-4</v>
      </c>
      <c r="F869" s="145"/>
      <c r="G869" s="145"/>
      <c r="H869" s="153">
        <v>44407</v>
      </c>
      <c r="I869" s="137">
        <v>58</v>
      </c>
      <c r="J869" s="154">
        <f t="shared" si="106"/>
        <v>1.3812154696133394E-3</v>
      </c>
      <c r="K869" s="155">
        <f t="shared" si="107"/>
        <v>1.3802624689584903E-3</v>
      </c>
      <c r="L869" s="145"/>
      <c r="M869" s="167">
        <v>-1.0199999999999999E-3</v>
      </c>
      <c r="N869" s="161"/>
      <c r="O869" s="167">
        <v>6.2700000000000004E-3</v>
      </c>
      <c r="P869" s="161"/>
      <c r="Q869" s="146"/>
      <c r="R869" s="167">
        <v>6612.76</v>
      </c>
      <c r="S869" s="154">
        <f t="shared" si="108"/>
        <v>-3.1671281940737206E-3</v>
      </c>
      <c r="T869" s="155">
        <f t="shared" si="109"/>
        <v>-3.1721541592955225E-3</v>
      </c>
      <c r="U869" s="167">
        <v>25363.02</v>
      </c>
      <c r="V869" s="154">
        <f t="shared" si="110"/>
        <v>-6.0133733284318813E-3</v>
      </c>
      <c r="W869" s="155">
        <f t="shared" si="111"/>
        <v>-6.0315264688179668E-3</v>
      </c>
    </row>
    <row r="870" spans="2:23">
      <c r="B870" s="153">
        <v>44406</v>
      </c>
      <c r="C870" s="137">
        <v>758.2</v>
      </c>
      <c r="D870" s="154">
        <f t="shared" si="104"/>
        <v>1.0562450488513786E-3</v>
      </c>
      <c r="E870" s="155">
        <f t="shared" si="105"/>
        <v>1.0556876145400573E-3</v>
      </c>
      <c r="F870" s="145"/>
      <c r="G870" s="145"/>
      <c r="H870" s="153">
        <v>44406</v>
      </c>
      <c r="I870" s="137">
        <v>57.92</v>
      </c>
      <c r="J870" s="154">
        <f t="shared" si="106"/>
        <v>-3.4411562284927255E-3</v>
      </c>
      <c r="K870" s="155">
        <f t="shared" si="107"/>
        <v>-3.4470906246211806E-3</v>
      </c>
      <c r="L870" s="145"/>
      <c r="M870" s="167">
        <v>-9.8999999999999999E-4</v>
      </c>
      <c r="N870" s="161"/>
      <c r="O870" s="167">
        <v>6.2199999999999998E-3</v>
      </c>
      <c r="P870" s="161"/>
      <c r="Q870" s="146"/>
      <c r="R870" s="167">
        <v>6633.77</v>
      </c>
      <c r="S870" s="154">
        <f t="shared" si="108"/>
        <v>3.7008401784754952E-3</v>
      </c>
      <c r="T870" s="155">
        <f t="shared" si="109"/>
        <v>3.6940089185419963E-3</v>
      </c>
      <c r="U870" s="167">
        <v>25516.46</v>
      </c>
      <c r="V870" s="154">
        <f t="shared" si="110"/>
        <v>1.0086031525231798E-2</v>
      </c>
      <c r="W870" s="155">
        <f t="shared" si="111"/>
        <v>1.0035506953533327E-2</v>
      </c>
    </row>
    <row r="871" spans="2:23">
      <c r="B871" s="153">
        <v>44405</v>
      </c>
      <c r="C871" s="137">
        <v>757.4</v>
      </c>
      <c r="D871" s="154">
        <f t="shared" si="104"/>
        <v>2.7679782903663464E-2</v>
      </c>
      <c r="E871" s="155">
        <f t="shared" si="105"/>
        <v>2.7303623278357812E-2</v>
      </c>
      <c r="F871" s="145"/>
      <c r="G871" s="145"/>
      <c r="H871" s="153">
        <v>44405</v>
      </c>
      <c r="I871" s="137">
        <v>58.12</v>
      </c>
      <c r="J871" s="154">
        <f t="shared" si="106"/>
        <v>-2.581293999329537E-2</v>
      </c>
      <c r="K871" s="155">
        <f t="shared" si="107"/>
        <v>-2.6151940384520334E-2</v>
      </c>
      <c r="L871" s="145"/>
      <c r="M871" s="167">
        <v>-8.4000000000000003E-4</v>
      </c>
      <c r="N871" s="161"/>
      <c r="O871" s="167">
        <v>6.2100000000000002E-3</v>
      </c>
      <c r="P871" s="161"/>
      <c r="Q871" s="146"/>
      <c r="R871" s="167">
        <v>6609.31</v>
      </c>
      <c r="S871" s="154">
        <f t="shared" si="108"/>
        <v>1.1847971193768458E-2</v>
      </c>
      <c r="T871" s="155">
        <f t="shared" si="109"/>
        <v>1.1778333487089883E-2</v>
      </c>
      <c r="U871" s="167">
        <v>25261.67</v>
      </c>
      <c r="V871" s="154">
        <f t="shared" si="110"/>
        <v>6.9806330483863643E-3</v>
      </c>
      <c r="W871" s="155">
        <f t="shared" si="111"/>
        <v>6.9563812261454203E-3</v>
      </c>
    </row>
    <row r="872" spans="2:23">
      <c r="B872" s="153">
        <v>44404</v>
      </c>
      <c r="C872" s="137">
        <v>737</v>
      </c>
      <c r="D872" s="154">
        <f t="shared" si="104"/>
        <v>-9.4086021505376261E-3</v>
      </c>
      <c r="E872" s="155">
        <f t="shared" si="105"/>
        <v>-9.4531426437552534E-3</v>
      </c>
      <c r="F872" s="145"/>
      <c r="G872" s="145"/>
      <c r="H872" s="153">
        <v>44404</v>
      </c>
      <c r="I872" s="137">
        <v>59.66</v>
      </c>
      <c r="J872" s="154">
        <f t="shared" si="106"/>
        <v>-4.6713380046713437E-3</v>
      </c>
      <c r="K872" s="155">
        <f t="shared" si="107"/>
        <v>-4.6822828019146981E-3</v>
      </c>
      <c r="L872" s="145"/>
      <c r="M872" s="167">
        <v>-8.8999999999999995E-4</v>
      </c>
      <c r="N872" s="161"/>
      <c r="O872" s="167">
        <v>6.2500000000000003E-3</v>
      </c>
      <c r="P872" s="161"/>
      <c r="Q872" s="146"/>
      <c r="R872" s="167">
        <v>6531.92</v>
      </c>
      <c r="S872" s="154">
        <f t="shared" si="108"/>
        <v>-7.0957346547898537E-3</v>
      </c>
      <c r="T872" s="155">
        <f t="shared" si="109"/>
        <v>-7.1210291061010291E-3</v>
      </c>
      <c r="U872" s="167">
        <v>25086.55</v>
      </c>
      <c r="V872" s="154">
        <f t="shared" si="110"/>
        <v>-8.2956468114040449E-3</v>
      </c>
      <c r="W872" s="155">
        <f t="shared" si="111"/>
        <v>-8.3302471772296258E-3</v>
      </c>
    </row>
    <row r="873" spans="2:23">
      <c r="B873" s="153">
        <v>44403</v>
      </c>
      <c r="C873" s="137">
        <v>744</v>
      </c>
      <c r="D873" s="154">
        <f t="shared" si="104"/>
        <v>-5.0815726129980199E-3</v>
      </c>
      <c r="E873" s="155">
        <f t="shared" si="105"/>
        <v>-5.0945277099213697E-3</v>
      </c>
      <c r="F873" s="145"/>
      <c r="G873" s="145"/>
      <c r="H873" s="153">
        <v>44403</v>
      </c>
      <c r="I873" s="137">
        <v>59.94</v>
      </c>
      <c r="J873" s="154">
        <f t="shared" si="106"/>
        <v>5.7046979865771341E-3</v>
      </c>
      <c r="K873" s="155">
        <f t="shared" si="107"/>
        <v>5.6884878172130289E-3</v>
      </c>
      <c r="L873" s="145"/>
      <c r="M873" s="167">
        <v>-7.5999999999999993E-4</v>
      </c>
      <c r="N873" s="161"/>
      <c r="O873" s="167">
        <v>6.3899999999999998E-3</v>
      </c>
      <c r="P873" s="161"/>
      <c r="Q873" s="146"/>
      <c r="R873" s="167">
        <v>6578.6</v>
      </c>
      <c r="S873" s="154">
        <f t="shared" si="108"/>
        <v>1.4888518790285854E-3</v>
      </c>
      <c r="T873" s="155">
        <f t="shared" si="109"/>
        <v>1.4877446379454728E-3</v>
      </c>
      <c r="U873" s="167">
        <v>25296.400000000001</v>
      </c>
      <c r="V873" s="154">
        <f t="shared" si="110"/>
        <v>6.8254970863577125E-3</v>
      </c>
      <c r="W873" s="155">
        <f t="shared" si="111"/>
        <v>6.8023088355472642E-3</v>
      </c>
    </row>
    <row r="874" spans="2:23">
      <c r="B874" s="153">
        <v>44400</v>
      </c>
      <c r="C874" s="137">
        <v>747.8</v>
      </c>
      <c r="D874" s="154">
        <f t="shared" si="104"/>
        <v>2.6070252469813315E-2</v>
      </c>
      <c r="E874" s="155">
        <f t="shared" si="105"/>
        <v>2.5736216597264706E-2</v>
      </c>
      <c r="F874" s="145"/>
      <c r="G874" s="145"/>
      <c r="H874" s="153">
        <v>44400</v>
      </c>
      <c r="I874" s="137">
        <v>59.6</v>
      </c>
      <c r="J874" s="154">
        <f t="shared" si="106"/>
        <v>1.4986376021798309E-2</v>
      </c>
      <c r="K874" s="155">
        <f t="shared" si="107"/>
        <v>1.4875189765043879E-2</v>
      </c>
      <c r="L874" s="145"/>
      <c r="M874" s="167">
        <v>-8.5999999999999998E-4</v>
      </c>
      <c r="N874" s="161"/>
      <c r="O874" s="167">
        <v>6.3099999999999996E-3</v>
      </c>
      <c r="P874" s="161"/>
      <c r="Q874" s="146"/>
      <c r="R874" s="167">
        <v>6568.82</v>
      </c>
      <c r="S874" s="154">
        <f t="shared" si="108"/>
        <v>1.3458117529803637E-2</v>
      </c>
      <c r="T874" s="155">
        <f t="shared" si="109"/>
        <v>1.3368361467778431E-2</v>
      </c>
      <c r="U874" s="167">
        <v>25124.91</v>
      </c>
      <c r="V874" s="154">
        <f t="shared" si="110"/>
        <v>1.2888421424370078E-2</v>
      </c>
      <c r="W874" s="155">
        <f t="shared" si="111"/>
        <v>1.2806072531022726E-2</v>
      </c>
    </row>
    <row r="875" spans="2:23">
      <c r="B875" s="153">
        <v>44399</v>
      </c>
      <c r="C875" s="137">
        <v>728.8</v>
      </c>
      <c r="D875" s="154">
        <f t="shared" si="104"/>
        <v>1.098901098901095E-3</v>
      </c>
      <c r="E875" s="155">
        <f t="shared" si="105"/>
        <v>1.0982977490625919E-3</v>
      </c>
      <c r="F875" s="145"/>
      <c r="G875" s="145"/>
      <c r="H875" s="153">
        <v>44399</v>
      </c>
      <c r="I875" s="137">
        <v>58.72</v>
      </c>
      <c r="J875" s="154">
        <f t="shared" si="106"/>
        <v>1.6268605053651797E-2</v>
      </c>
      <c r="K875" s="155">
        <f t="shared" si="107"/>
        <v>1.6137689268170965E-2</v>
      </c>
      <c r="L875" s="145"/>
      <c r="M875" s="167">
        <v>-8.1000000000000006E-4</v>
      </c>
      <c r="N875" s="161"/>
      <c r="O875" s="167">
        <v>6.5000000000000006E-3</v>
      </c>
      <c r="P875" s="161"/>
      <c r="Q875" s="146"/>
      <c r="R875" s="167">
        <v>6481.59</v>
      </c>
      <c r="S875" s="154">
        <f t="shared" si="108"/>
        <v>2.6467712793605269E-3</v>
      </c>
      <c r="T875" s="155">
        <f t="shared" si="109"/>
        <v>2.64327474857718E-3</v>
      </c>
      <c r="U875" s="167">
        <v>24805.21</v>
      </c>
      <c r="V875" s="154">
        <f t="shared" si="110"/>
        <v>5.2521497948783136E-3</v>
      </c>
      <c r="W875" s="155">
        <f t="shared" si="111"/>
        <v>5.2384053603590844E-3</v>
      </c>
    </row>
    <row r="876" spans="2:23">
      <c r="B876" s="153">
        <v>44398</v>
      </c>
      <c r="C876" s="137">
        <v>728</v>
      </c>
      <c r="D876" s="154">
        <f t="shared" si="104"/>
        <v>1.1111111111111072E-2</v>
      </c>
      <c r="E876" s="155">
        <f t="shared" si="105"/>
        <v>1.1049836186584935E-2</v>
      </c>
      <c r="F876" s="145"/>
      <c r="G876" s="145"/>
      <c r="H876" s="153">
        <v>44398</v>
      </c>
      <c r="I876" s="137">
        <v>57.78</v>
      </c>
      <c r="J876" s="154">
        <f t="shared" si="106"/>
        <v>1.0493179433368249E-2</v>
      </c>
      <c r="K876" s="155">
        <f t="shared" si="107"/>
        <v>1.0438508143923383E-2</v>
      </c>
      <c r="L876" s="145"/>
      <c r="M876" s="167">
        <v>-4.6000000000000001E-4</v>
      </c>
      <c r="N876" s="161"/>
      <c r="O876" s="167">
        <v>6.9299999999999995E-3</v>
      </c>
      <c r="P876" s="161"/>
      <c r="Q876" s="146"/>
      <c r="R876" s="167">
        <v>6464.48</v>
      </c>
      <c r="S876" s="154">
        <f t="shared" si="108"/>
        <v>1.8533603283518385E-2</v>
      </c>
      <c r="T876" s="155">
        <f t="shared" si="109"/>
        <v>1.8363949055067538E-2</v>
      </c>
      <c r="U876" s="167">
        <v>24675.61</v>
      </c>
      <c r="V876" s="154">
        <f t="shared" si="110"/>
        <v>2.3572913300643261E-2</v>
      </c>
      <c r="W876" s="155">
        <f t="shared" si="111"/>
        <v>2.3299362761732549E-2</v>
      </c>
    </row>
    <row r="877" spans="2:23">
      <c r="B877" s="153">
        <v>44397</v>
      </c>
      <c r="C877" s="137">
        <v>720</v>
      </c>
      <c r="D877" s="154">
        <f t="shared" si="104"/>
        <v>1.5658061785865485E-2</v>
      </c>
      <c r="E877" s="155">
        <f t="shared" si="105"/>
        <v>1.5536739149129208E-2</v>
      </c>
      <c r="F877" s="145"/>
      <c r="G877" s="145"/>
      <c r="H877" s="153">
        <v>44397</v>
      </c>
      <c r="I877" s="137">
        <v>57.18</v>
      </c>
      <c r="J877" s="154">
        <f t="shared" si="106"/>
        <v>1.9978594363182278E-2</v>
      </c>
      <c r="K877" s="155">
        <f t="shared" si="107"/>
        <v>1.97816411575235E-2</v>
      </c>
      <c r="L877" s="145"/>
      <c r="M877" s="167">
        <v>-5.6999999999999998E-4</v>
      </c>
      <c r="N877" s="161"/>
      <c r="O877" s="167">
        <v>6.9199999999999991E-3</v>
      </c>
      <c r="P877" s="161"/>
      <c r="Q877" s="146"/>
      <c r="R877" s="167">
        <v>6346.85</v>
      </c>
      <c r="S877" s="154">
        <f t="shared" si="108"/>
        <v>8.0813599810671821E-3</v>
      </c>
      <c r="T877" s="155">
        <f t="shared" si="109"/>
        <v>8.0488806588874268E-3</v>
      </c>
      <c r="U877" s="167">
        <v>24107.33</v>
      </c>
      <c r="V877" s="154">
        <f t="shared" si="110"/>
        <v>5.900461989358341E-3</v>
      </c>
      <c r="W877" s="155">
        <f t="shared" si="111"/>
        <v>5.8831224376586768E-3</v>
      </c>
    </row>
    <row r="878" spans="2:23">
      <c r="B878" s="153">
        <v>44396</v>
      </c>
      <c r="C878" s="137">
        <v>708.9</v>
      </c>
      <c r="D878" s="154">
        <f t="shared" si="104"/>
        <v>-2.8904109589041105E-2</v>
      </c>
      <c r="E878" s="155">
        <f t="shared" si="105"/>
        <v>-2.9330061281464977E-2</v>
      </c>
      <c r="F878" s="145"/>
      <c r="G878" s="145"/>
      <c r="H878" s="153">
        <v>44396</v>
      </c>
      <c r="I878" s="137">
        <v>56.06</v>
      </c>
      <c r="J878" s="154">
        <f t="shared" si="106"/>
        <v>-1.1984490659146974E-2</v>
      </c>
      <c r="K878" s="155">
        <f t="shared" si="107"/>
        <v>-1.2056883644063057E-2</v>
      </c>
      <c r="L878" s="145"/>
      <c r="M878" s="167">
        <v>-3.7999999999999997E-4</v>
      </c>
      <c r="N878" s="161"/>
      <c r="O878" s="167">
        <v>7.0799999999999995E-3</v>
      </c>
      <c r="P878" s="161"/>
      <c r="Q878" s="146"/>
      <c r="R878" s="167">
        <v>6295.97</v>
      </c>
      <c r="S878" s="154">
        <f t="shared" si="108"/>
        <v>-2.5403710170771809E-2</v>
      </c>
      <c r="T878" s="155">
        <f t="shared" si="109"/>
        <v>-2.5731955445123904E-2</v>
      </c>
      <c r="U878" s="167">
        <v>23965.919999999998</v>
      </c>
      <c r="V878" s="154">
        <f t="shared" si="110"/>
        <v>-3.3350838429575091E-2</v>
      </c>
      <c r="W878" s="155">
        <f t="shared" si="111"/>
        <v>-3.39196605598963E-2</v>
      </c>
    </row>
    <row r="879" spans="2:23">
      <c r="B879" s="153">
        <v>44393</v>
      </c>
      <c r="C879" s="137">
        <v>730</v>
      </c>
      <c r="D879" s="154">
        <f t="shared" si="104"/>
        <v>-1.2713010549093795E-2</v>
      </c>
      <c r="E879" s="155">
        <f t="shared" si="105"/>
        <v>-1.279451236009466E-2</v>
      </c>
      <c r="F879" s="145"/>
      <c r="G879" s="145"/>
      <c r="H879" s="153">
        <v>44393</v>
      </c>
      <c r="I879" s="137">
        <v>56.74</v>
      </c>
      <c r="J879" s="154">
        <f t="shared" si="106"/>
        <v>-1.7659279778393322E-2</v>
      </c>
      <c r="K879" s="155">
        <f t="shared" si="107"/>
        <v>-1.781706520386547E-2</v>
      </c>
      <c r="L879" s="145"/>
      <c r="M879" s="167">
        <v>-1.4000000000000001E-4</v>
      </c>
      <c r="N879" s="161"/>
      <c r="O879" s="167">
        <v>7.0099999999999997E-3</v>
      </c>
      <c r="P879" s="161"/>
      <c r="Q879" s="146"/>
      <c r="R879" s="167">
        <v>6460.08</v>
      </c>
      <c r="S879" s="154">
        <f t="shared" si="108"/>
        <v>-5.1252356253156384E-3</v>
      </c>
      <c r="T879" s="155">
        <f t="shared" si="109"/>
        <v>-5.1384146952677904E-3</v>
      </c>
      <c r="U879" s="167">
        <v>24792.78</v>
      </c>
      <c r="V879" s="154">
        <f t="shared" si="110"/>
        <v>-3.3253602942654448E-3</v>
      </c>
      <c r="W879" s="155">
        <f t="shared" si="111"/>
        <v>-3.3309015927617102E-3</v>
      </c>
    </row>
    <row r="880" spans="2:23">
      <c r="B880" s="153">
        <v>44392</v>
      </c>
      <c r="C880" s="137">
        <v>739.4</v>
      </c>
      <c r="D880" s="154">
        <f t="shared" si="104"/>
        <v>-1.5446071904127834E-2</v>
      </c>
      <c r="E880" s="155">
        <f t="shared" si="105"/>
        <v>-1.556660526160321E-2</v>
      </c>
      <c r="F880" s="145"/>
      <c r="G880" s="145"/>
      <c r="H880" s="153">
        <v>44392</v>
      </c>
      <c r="I880" s="137">
        <v>57.76</v>
      </c>
      <c r="J880" s="154">
        <f t="shared" si="106"/>
        <v>-1.1635865845311399E-2</v>
      </c>
      <c r="K880" s="155">
        <f t="shared" si="107"/>
        <v>-1.1704092297927913E-2</v>
      </c>
      <c r="L880" s="145"/>
      <c r="M880" s="167">
        <v>1.0000000000000001E-5</v>
      </c>
      <c r="N880" s="161"/>
      <c r="O880" s="167">
        <v>7.3099999999999997E-3</v>
      </c>
      <c r="P880" s="161"/>
      <c r="Q880" s="146"/>
      <c r="R880" s="167">
        <v>6493.36</v>
      </c>
      <c r="S880" s="154">
        <f t="shared" si="108"/>
        <v>-9.9140336485534775E-3</v>
      </c>
      <c r="T880" s="155">
        <f t="shared" si="109"/>
        <v>-9.9635049249847986E-3</v>
      </c>
      <c r="U880" s="167">
        <v>24875.5</v>
      </c>
      <c r="V880" s="154">
        <f t="shared" si="110"/>
        <v>-1.2654831464063654E-2</v>
      </c>
      <c r="W880" s="155">
        <f t="shared" si="111"/>
        <v>-1.2735585855923584E-2</v>
      </c>
    </row>
    <row r="881" spans="2:23">
      <c r="B881" s="153">
        <v>44391</v>
      </c>
      <c r="C881" s="137">
        <v>751</v>
      </c>
      <c r="D881" s="154">
        <f t="shared" si="104"/>
        <v>1.3905764817064847E-2</v>
      </c>
      <c r="E881" s="155">
        <f t="shared" si="105"/>
        <v>1.3809966744891143E-2</v>
      </c>
      <c r="F881" s="145"/>
      <c r="G881" s="145"/>
      <c r="H881" s="153">
        <v>44391</v>
      </c>
      <c r="I881" s="137">
        <v>58.44</v>
      </c>
      <c r="J881" s="154">
        <f t="shared" si="106"/>
        <v>1.1772853185595622E-2</v>
      </c>
      <c r="K881" s="155">
        <f t="shared" si="107"/>
        <v>1.1704092297927998E-2</v>
      </c>
      <c r="L881" s="145"/>
      <c r="M881" s="167">
        <v>1.7999999999999998E-4</v>
      </c>
      <c r="N881" s="161"/>
      <c r="O881" s="167">
        <v>7.1399999999999996E-3</v>
      </c>
      <c r="P881" s="161"/>
      <c r="Q881" s="146"/>
      <c r="R881" s="167">
        <v>6558.38</v>
      </c>
      <c r="S881" s="154">
        <f t="shared" si="108"/>
        <v>-1.3722712766894851E-5</v>
      </c>
      <c r="T881" s="155">
        <f t="shared" si="109"/>
        <v>-1.3722806924179088E-5</v>
      </c>
      <c r="U881" s="167">
        <v>25194.33</v>
      </c>
      <c r="V881" s="154">
        <f t="shared" si="110"/>
        <v>1.4978146931328151E-3</v>
      </c>
      <c r="W881" s="155">
        <f t="shared" si="111"/>
        <v>1.4966940875387924E-3</v>
      </c>
    </row>
    <row r="882" spans="2:23">
      <c r="B882" s="153">
        <v>44390</v>
      </c>
      <c r="C882" s="137">
        <v>740.7</v>
      </c>
      <c r="D882" s="154">
        <f t="shared" si="104"/>
        <v>8.8531735222010521E-3</v>
      </c>
      <c r="E882" s="155">
        <f t="shared" si="105"/>
        <v>8.8142139565096089E-3</v>
      </c>
      <c r="F882" s="145"/>
      <c r="G882" s="145"/>
      <c r="H882" s="153">
        <v>44390</v>
      </c>
      <c r="I882" s="137">
        <v>57.76</v>
      </c>
      <c r="J882" s="154">
        <f t="shared" si="106"/>
        <v>8.379888268156277E-3</v>
      </c>
      <c r="K882" s="155">
        <f t="shared" si="107"/>
        <v>8.3449719321804679E-3</v>
      </c>
      <c r="L882" s="145"/>
      <c r="M882" s="167">
        <v>3.5000000000000005E-4</v>
      </c>
      <c r="N882" s="161"/>
      <c r="O882" s="167">
        <v>7.1399999999999996E-3</v>
      </c>
      <c r="P882" s="161"/>
      <c r="Q882" s="146"/>
      <c r="R882" s="167">
        <v>6558.47</v>
      </c>
      <c r="S882" s="154">
        <f t="shared" si="108"/>
        <v>-1.189160346075635E-4</v>
      </c>
      <c r="T882" s="155">
        <f t="shared" si="109"/>
        <v>-1.1892310567978837E-4</v>
      </c>
      <c r="U882" s="167">
        <v>25156.65</v>
      </c>
      <c r="V882" s="154">
        <f t="shared" si="110"/>
        <v>-5.0052999620301408E-3</v>
      </c>
      <c r="W882" s="155">
        <f t="shared" si="111"/>
        <v>-5.0178684327358064E-3</v>
      </c>
    </row>
    <row r="883" spans="2:23">
      <c r="B883" s="153">
        <v>44389</v>
      </c>
      <c r="C883" s="137">
        <v>734.2</v>
      </c>
      <c r="D883" s="154">
        <f t="shared" si="104"/>
        <v>4.3775649794801641E-3</v>
      </c>
      <c r="E883" s="155">
        <f t="shared" si="105"/>
        <v>4.3680113129554148E-3</v>
      </c>
      <c r="F883" s="145"/>
      <c r="G883" s="145"/>
      <c r="H883" s="153">
        <v>44389</v>
      </c>
      <c r="I883" s="137">
        <v>57.28</v>
      </c>
      <c r="J883" s="154">
        <f t="shared" si="106"/>
        <v>1.6323633782824754E-2</v>
      </c>
      <c r="K883" s="155">
        <f t="shared" si="107"/>
        <v>1.6191835621910761E-2</v>
      </c>
      <c r="L883" s="145"/>
      <c r="M883" s="167">
        <v>4.8999999999999998E-4</v>
      </c>
      <c r="N883" s="161"/>
      <c r="O883" s="167">
        <v>7.3699999999999998E-3</v>
      </c>
      <c r="P883" s="161"/>
      <c r="Q883" s="146"/>
      <c r="R883" s="167">
        <v>6559.25</v>
      </c>
      <c r="S883" s="154">
        <f t="shared" si="108"/>
        <v>4.568552796419878E-3</v>
      </c>
      <c r="T883" s="155">
        <f t="shared" si="109"/>
        <v>4.5581486350320683E-3</v>
      </c>
      <c r="U883" s="167">
        <v>25283.200000000001</v>
      </c>
      <c r="V883" s="154">
        <f t="shared" si="110"/>
        <v>9.236055504151075E-3</v>
      </c>
      <c r="W883" s="155">
        <f t="shared" si="111"/>
        <v>9.1936639640087994E-3</v>
      </c>
    </row>
    <row r="884" spans="2:23">
      <c r="B884" s="153">
        <v>44386</v>
      </c>
      <c r="C884" s="137">
        <v>731</v>
      </c>
      <c r="D884" s="154">
        <f t="shared" si="104"/>
        <v>2.8274018849345994E-2</v>
      </c>
      <c r="E884" s="155">
        <f t="shared" si="105"/>
        <v>2.7881686814341177E-2</v>
      </c>
      <c r="F884" s="145"/>
      <c r="G884" s="145"/>
      <c r="H884" s="153">
        <v>44386</v>
      </c>
      <c r="I884" s="137">
        <v>56.36</v>
      </c>
      <c r="J884" s="154">
        <f t="shared" si="106"/>
        <v>1.8431514275388361E-2</v>
      </c>
      <c r="K884" s="155">
        <f t="shared" si="107"/>
        <v>1.8263712671699475E-2</v>
      </c>
      <c r="L884" s="145"/>
      <c r="M884" s="167">
        <v>5.2999999999999998E-4</v>
      </c>
      <c r="N884" s="161"/>
      <c r="O884" s="167">
        <v>7.6500000000000005E-3</v>
      </c>
      <c r="P884" s="161"/>
      <c r="Q884" s="146"/>
      <c r="R884" s="167">
        <v>6529.42</v>
      </c>
      <c r="S884" s="154">
        <f t="shared" si="108"/>
        <v>2.0743411086602048E-2</v>
      </c>
      <c r="T884" s="155">
        <f t="shared" si="109"/>
        <v>2.0531196224000531E-2</v>
      </c>
      <c r="U884" s="167">
        <v>25051.82</v>
      </c>
      <c r="V884" s="154">
        <f t="shared" si="110"/>
        <v>1.6652821442876498E-2</v>
      </c>
      <c r="W884" s="155">
        <f t="shared" si="111"/>
        <v>1.6515683605572953E-2</v>
      </c>
    </row>
    <row r="885" spans="2:23">
      <c r="B885" s="153">
        <v>44385</v>
      </c>
      <c r="C885" s="137">
        <v>710.9</v>
      </c>
      <c r="D885" s="154">
        <f t="shared" si="104"/>
        <v>-3.3709392415386841E-2</v>
      </c>
      <c r="E885" s="155">
        <f t="shared" si="105"/>
        <v>-3.4290654002781466E-2</v>
      </c>
      <c r="F885" s="145"/>
      <c r="G885" s="145"/>
      <c r="H885" s="153">
        <v>44385</v>
      </c>
      <c r="I885" s="137">
        <v>55.34</v>
      </c>
      <c r="J885" s="154">
        <f t="shared" si="106"/>
        <v>-3.4879665155214457E-2</v>
      </c>
      <c r="K885" s="155">
        <f t="shared" si="107"/>
        <v>-3.5502486096443873E-2</v>
      </c>
      <c r="L885" s="145"/>
      <c r="M885" s="167">
        <v>4.0999999999999999E-4</v>
      </c>
      <c r="N885" s="161"/>
      <c r="O885" s="167">
        <v>7.6100000000000004E-3</v>
      </c>
      <c r="P885" s="161"/>
      <c r="Q885" s="146"/>
      <c r="R885" s="167">
        <v>6396.73</v>
      </c>
      <c r="S885" s="154">
        <f t="shared" si="108"/>
        <v>-2.0066730803404709E-2</v>
      </c>
      <c r="T885" s="155">
        <f t="shared" si="109"/>
        <v>-2.0270802292465046E-2</v>
      </c>
      <c r="U885" s="167">
        <v>24641.47</v>
      </c>
      <c r="V885" s="154">
        <f t="shared" si="110"/>
        <v>-2.545067251361377E-2</v>
      </c>
      <c r="W885" s="155">
        <f t="shared" si="111"/>
        <v>-2.5780143063774713E-2</v>
      </c>
    </row>
    <row r="886" spans="2:23">
      <c r="B886" s="153">
        <v>44384</v>
      </c>
      <c r="C886" s="137">
        <v>735.7</v>
      </c>
      <c r="D886" s="154">
        <f t="shared" si="104"/>
        <v>1.3779798814937294E-2</v>
      </c>
      <c r="E886" s="155">
        <f t="shared" si="105"/>
        <v>1.3685720654127476E-2</v>
      </c>
      <c r="F886" s="145"/>
      <c r="G886" s="145"/>
      <c r="H886" s="153">
        <v>44384</v>
      </c>
      <c r="I886" s="137">
        <v>57.34</v>
      </c>
      <c r="J886" s="154">
        <f t="shared" si="106"/>
        <v>5.6120659417748797E-3</v>
      </c>
      <c r="K886" s="155">
        <f t="shared" si="107"/>
        <v>5.5963769706979067E-3</v>
      </c>
      <c r="L886" s="145"/>
      <c r="M886" s="167">
        <v>4.0999999999999999E-4</v>
      </c>
      <c r="N886" s="161"/>
      <c r="O886" s="167">
        <v>7.4799999999999997E-3</v>
      </c>
      <c r="P886" s="161"/>
      <c r="Q886" s="146"/>
      <c r="R886" s="167">
        <v>6527.72</v>
      </c>
      <c r="S886" s="154">
        <f t="shared" si="108"/>
        <v>3.1102669543356942E-3</v>
      </c>
      <c r="T886" s="155">
        <f t="shared" si="109"/>
        <v>3.1054400800606266E-3</v>
      </c>
      <c r="U886" s="167">
        <v>25284.99</v>
      </c>
      <c r="V886" s="154">
        <f t="shared" si="110"/>
        <v>2.2621761920920136E-3</v>
      </c>
      <c r="W886" s="155">
        <f t="shared" si="111"/>
        <v>2.2596213238459135E-3</v>
      </c>
    </row>
    <row r="887" spans="2:23">
      <c r="B887" s="153">
        <v>44383</v>
      </c>
      <c r="C887" s="137">
        <v>725.7</v>
      </c>
      <c r="D887" s="154">
        <f t="shared" si="104"/>
        <v>-1.6933080465998396E-2</v>
      </c>
      <c r="E887" s="155">
        <f t="shared" si="105"/>
        <v>-1.7078084311806956E-2</v>
      </c>
      <c r="F887" s="145"/>
      <c r="G887" s="145"/>
      <c r="H887" s="153">
        <v>44383</v>
      </c>
      <c r="I887" s="137">
        <v>57.02</v>
      </c>
      <c r="J887" s="154">
        <f t="shared" si="106"/>
        <v>4.2268404367735712E-3</v>
      </c>
      <c r="K887" s="155">
        <f t="shared" si="107"/>
        <v>4.217932439700864E-3</v>
      </c>
      <c r="L887" s="145"/>
      <c r="M887" s="167">
        <v>6.3000000000000003E-4</v>
      </c>
      <c r="N887" s="161"/>
      <c r="O887" s="167">
        <v>7.4799999999999997E-3</v>
      </c>
      <c r="P887" s="161"/>
      <c r="Q887" s="146"/>
      <c r="R887" s="167">
        <v>6507.48</v>
      </c>
      <c r="S887" s="154">
        <f t="shared" si="108"/>
        <v>-9.1449766579267955E-3</v>
      </c>
      <c r="T887" s="155">
        <f t="shared" si="109"/>
        <v>-9.187048651662524E-3</v>
      </c>
      <c r="U887" s="167">
        <v>25227.919999999998</v>
      </c>
      <c r="V887" s="154">
        <f t="shared" si="110"/>
        <v>-8.3887090852919899E-3</v>
      </c>
      <c r="W887" s="155">
        <f t="shared" si="111"/>
        <v>-8.4240923241006571E-3</v>
      </c>
    </row>
    <row r="888" spans="2:23">
      <c r="B888" s="153">
        <v>44382</v>
      </c>
      <c r="C888" s="137">
        <v>738.2</v>
      </c>
      <c r="D888" s="154">
        <f t="shared" si="104"/>
        <v>7.6440076440076332E-3</v>
      </c>
      <c r="E888" s="155">
        <f t="shared" si="105"/>
        <v>7.6149402511841895E-3</v>
      </c>
      <c r="F888" s="145"/>
      <c r="G888" s="145"/>
      <c r="H888" s="153">
        <v>44382</v>
      </c>
      <c r="I888" s="137">
        <v>56.78</v>
      </c>
      <c r="J888" s="154">
        <f t="shared" si="106"/>
        <v>-9.4207955338451166E-3</v>
      </c>
      <c r="K888" s="155">
        <f t="shared" si="107"/>
        <v>-9.465451915146009E-3</v>
      </c>
      <c r="L888" s="145"/>
      <c r="M888" s="167">
        <v>1.2199999999999999E-3</v>
      </c>
      <c r="N888" s="161"/>
      <c r="O888" s="167">
        <v>8.0600000000000012E-3</v>
      </c>
      <c r="P888" s="161"/>
      <c r="Q888" s="146"/>
      <c r="R888" s="167">
        <v>6567.54</v>
      </c>
      <c r="S888" s="154">
        <f t="shared" si="108"/>
        <v>2.2402431915224952E-3</v>
      </c>
      <c r="T888" s="155">
        <f t="shared" si="109"/>
        <v>2.2377375881534036E-3</v>
      </c>
      <c r="U888" s="167">
        <v>25441.34</v>
      </c>
      <c r="V888" s="154">
        <f t="shared" si="110"/>
        <v>6.2861886979919124E-3</v>
      </c>
      <c r="W888" s="155">
        <f t="shared" si="111"/>
        <v>6.2665130274199071E-3</v>
      </c>
    </row>
    <row r="889" spans="2:23">
      <c r="B889" s="153">
        <v>44379</v>
      </c>
      <c r="C889" s="137">
        <v>732.6</v>
      </c>
      <c r="D889" s="154">
        <f t="shared" si="104"/>
        <v>-1.1869436201780381E-2</v>
      </c>
      <c r="E889" s="155">
        <f t="shared" si="105"/>
        <v>-1.1940440371917863E-2</v>
      </c>
      <c r="F889" s="145"/>
      <c r="G889" s="145"/>
      <c r="H889" s="153">
        <v>44379</v>
      </c>
      <c r="I889" s="137">
        <v>57.32</v>
      </c>
      <c r="J889" s="154">
        <f t="shared" si="106"/>
        <v>-2.7835768963117014E-3</v>
      </c>
      <c r="K889" s="155">
        <f t="shared" si="107"/>
        <v>-2.7874582508530172E-3</v>
      </c>
      <c r="L889" s="145"/>
      <c r="M889" s="167">
        <v>9.5E-4</v>
      </c>
      <c r="N889" s="161"/>
      <c r="O889" s="167">
        <v>7.77E-3</v>
      </c>
      <c r="P889" s="161"/>
      <c r="Q889" s="146"/>
      <c r="R889" s="167">
        <v>6552.86</v>
      </c>
      <c r="S889" s="154">
        <f t="shared" si="108"/>
        <v>-1.4647945778190063E-4</v>
      </c>
      <c r="T889" s="155">
        <f t="shared" si="109"/>
        <v>-1.4649018694542416E-4</v>
      </c>
      <c r="U889" s="167">
        <v>25282.41</v>
      </c>
      <c r="V889" s="154">
        <f t="shared" si="110"/>
        <v>-1.4434830891019157E-4</v>
      </c>
      <c r="W889" s="155">
        <f t="shared" si="111"/>
        <v>-1.4435872813001074E-4</v>
      </c>
    </row>
    <row r="890" spans="2:23">
      <c r="B890" s="153">
        <v>44378</v>
      </c>
      <c r="C890" s="137">
        <v>741.4</v>
      </c>
      <c r="D890" s="154">
        <f t="shared" si="104"/>
        <v>-1.3486176668919825E-4</v>
      </c>
      <c r="E890" s="155">
        <f t="shared" si="105"/>
        <v>-1.348708613549465E-4</v>
      </c>
      <c r="F890" s="145"/>
      <c r="G890" s="145"/>
      <c r="H890" s="153">
        <v>44378</v>
      </c>
      <c r="I890" s="137">
        <v>57.48</v>
      </c>
      <c r="J890" s="154">
        <f t="shared" si="106"/>
        <v>7.3606729758148859E-3</v>
      </c>
      <c r="K890" s="155">
        <f t="shared" si="107"/>
        <v>7.3337154254701931E-3</v>
      </c>
      <c r="L890" s="145"/>
      <c r="M890" s="167">
        <v>1.24E-3</v>
      </c>
      <c r="N890" s="161"/>
      <c r="O890" s="167">
        <v>8.0800000000000004E-3</v>
      </c>
      <c r="P890" s="161"/>
      <c r="Q890" s="146"/>
      <c r="R890" s="167">
        <v>6553.82</v>
      </c>
      <c r="S890" s="154">
        <f t="shared" si="108"/>
        <v>7.0668717529498437E-3</v>
      </c>
      <c r="T890" s="155">
        <f t="shared" si="109"/>
        <v>7.0420184362018834E-3</v>
      </c>
      <c r="U890" s="167">
        <v>25286.06</v>
      </c>
      <c r="V890" s="154">
        <f t="shared" si="110"/>
        <v>7.3308782871830402E-3</v>
      </c>
      <c r="W890" s="155">
        <f t="shared" si="111"/>
        <v>7.304138005923921E-3</v>
      </c>
    </row>
    <row r="891" spans="2:23">
      <c r="B891" s="153">
        <v>44377</v>
      </c>
      <c r="C891" s="137">
        <v>741.5</v>
      </c>
      <c r="D891" s="154">
        <f t="shared" si="104"/>
        <v>-1.749039353385462E-2</v>
      </c>
      <c r="E891" s="155">
        <f t="shared" si="105"/>
        <v>-1.7645157712836049E-2</v>
      </c>
      <c r="F891" s="145"/>
      <c r="G891" s="145"/>
      <c r="H891" s="153">
        <v>44377</v>
      </c>
      <c r="I891" s="137">
        <v>57.06</v>
      </c>
      <c r="J891" s="154">
        <f t="shared" si="106"/>
        <v>-9.7188476223533105E-3</v>
      </c>
      <c r="K891" s="155">
        <f t="shared" si="107"/>
        <v>-9.7663838710284473E-3</v>
      </c>
      <c r="L891" s="145"/>
      <c r="M891" s="167">
        <v>1.31E-3</v>
      </c>
      <c r="N891" s="161"/>
      <c r="O891" s="167">
        <v>8.2699999999999996E-3</v>
      </c>
      <c r="P891" s="161"/>
      <c r="Q891" s="146"/>
      <c r="R891" s="167">
        <v>6507.83</v>
      </c>
      <c r="S891" s="154">
        <f t="shared" si="108"/>
        <v>-9.0750872106745151E-3</v>
      </c>
      <c r="T891" s="155">
        <f t="shared" si="109"/>
        <v>-9.116516655645163E-3</v>
      </c>
      <c r="U891" s="167">
        <v>25102.04</v>
      </c>
      <c r="V891" s="154">
        <f t="shared" si="110"/>
        <v>-1.0068871522903033E-2</v>
      </c>
      <c r="W891" s="155">
        <f t="shared" si="111"/>
        <v>-1.0119905468262521E-2</v>
      </c>
    </row>
    <row r="892" spans="2:23">
      <c r="B892" s="153">
        <v>44376</v>
      </c>
      <c r="C892" s="137">
        <v>754.7</v>
      </c>
      <c r="D892" s="154">
        <f t="shared" si="104"/>
        <v>7.6101468624834023E-3</v>
      </c>
      <c r="E892" s="155">
        <f t="shared" si="105"/>
        <v>7.5813357736033357E-3</v>
      </c>
      <c r="F892" s="145"/>
      <c r="G892" s="145"/>
      <c r="H892" s="153">
        <v>44376</v>
      </c>
      <c r="I892" s="137">
        <v>57.62</v>
      </c>
      <c r="J892" s="154">
        <f t="shared" si="106"/>
        <v>6.9905627403006321E-3</v>
      </c>
      <c r="K892" s="155">
        <f t="shared" si="107"/>
        <v>6.9662420344182609E-3</v>
      </c>
      <c r="L892" s="145"/>
      <c r="M892" s="167">
        <v>1.6900000000000001E-3</v>
      </c>
      <c r="N892" s="161"/>
      <c r="O892" s="167">
        <v>8.7799999999999996E-3</v>
      </c>
      <c r="P892" s="161"/>
      <c r="Q892" s="146"/>
      <c r="R892" s="167">
        <v>6567.43</v>
      </c>
      <c r="S892" s="154">
        <f t="shared" si="108"/>
        <v>1.4348843095934871E-3</v>
      </c>
      <c r="T892" s="155">
        <f t="shared" si="109"/>
        <v>1.4338558468017283E-3</v>
      </c>
      <c r="U892" s="167">
        <v>25357.360000000001</v>
      </c>
      <c r="V892" s="154">
        <f t="shared" si="110"/>
        <v>5.1634948131176195E-3</v>
      </c>
      <c r="W892" s="155">
        <f t="shared" si="111"/>
        <v>5.1502096859412727E-3</v>
      </c>
    </row>
    <row r="893" spans="2:23">
      <c r="B893" s="153">
        <v>44375</v>
      </c>
      <c r="C893" s="137">
        <v>749</v>
      </c>
      <c r="D893" s="154">
        <f t="shared" si="104"/>
        <v>-1.963350785340312E-2</v>
      </c>
      <c r="E893" s="155">
        <f t="shared" si="105"/>
        <v>-1.9828805649300993E-2</v>
      </c>
      <c r="F893" s="145"/>
      <c r="G893" s="145"/>
      <c r="H893" s="153">
        <v>44375</v>
      </c>
      <c r="I893" s="137">
        <v>57.22</v>
      </c>
      <c r="J893" s="154">
        <f t="shared" si="106"/>
        <v>-8.6625086625086167E-3</v>
      </c>
      <c r="K893" s="155">
        <f t="shared" si="107"/>
        <v>-8.7002462837058748E-3</v>
      </c>
      <c r="L893" s="145"/>
      <c r="M893" s="167">
        <v>1.6000000000000001E-3</v>
      </c>
      <c r="N893" s="161"/>
      <c r="O893" s="167">
        <v>8.8199999999999997E-3</v>
      </c>
      <c r="P893" s="161"/>
      <c r="Q893" s="146"/>
      <c r="R893" s="167">
        <v>6558.02</v>
      </c>
      <c r="S893" s="154">
        <f t="shared" si="108"/>
        <v>-9.791827410171039E-3</v>
      </c>
      <c r="T893" s="155">
        <f t="shared" si="109"/>
        <v>-9.8400826150011871E-3</v>
      </c>
      <c r="U893" s="167">
        <v>25227.1</v>
      </c>
      <c r="V893" s="154">
        <f t="shared" si="110"/>
        <v>-1.1109151133846917E-2</v>
      </c>
      <c r="W893" s="155">
        <f t="shared" si="111"/>
        <v>-1.1171318600608741E-2</v>
      </c>
    </row>
    <row r="894" spans="2:23">
      <c r="B894" s="153">
        <v>44372</v>
      </c>
      <c r="C894" s="137">
        <v>764</v>
      </c>
      <c r="D894" s="154">
        <f t="shared" si="104"/>
        <v>1.7039403620873195E-2</v>
      </c>
      <c r="E894" s="155">
        <f t="shared" si="105"/>
        <v>1.6895861272467266E-2</v>
      </c>
      <c r="F894" s="145"/>
      <c r="G894" s="145"/>
      <c r="H894" s="153">
        <v>44372</v>
      </c>
      <c r="I894" s="137">
        <v>57.72</v>
      </c>
      <c r="J894" s="154">
        <f t="shared" si="106"/>
        <v>4.5248868778280382E-3</v>
      </c>
      <c r="K894" s="155">
        <f t="shared" si="107"/>
        <v>4.514680354526613E-3</v>
      </c>
      <c r="L894" s="145"/>
      <c r="M894" s="167">
        <v>1.9599999999999999E-3</v>
      </c>
      <c r="N894" s="161"/>
      <c r="O894" s="167">
        <v>9.2399999999999999E-3</v>
      </c>
      <c r="P894" s="161"/>
      <c r="Q894" s="146"/>
      <c r="R894" s="167">
        <v>6622.87</v>
      </c>
      <c r="S894" s="154">
        <f t="shared" si="108"/>
        <v>-1.2486521945664908E-3</v>
      </c>
      <c r="T894" s="155">
        <f t="shared" si="109"/>
        <v>-1.2494324102643103E-3</v>
      </c>
      <c r="U894" s="167">
        <v>25510.5</v>
      </c>
      <c r="V894" s="154">
        <f t="shared" si="110"/>
        <v>3.4725527510972576E-3</v>
      </c>
      <c r="W894" s="155">
        <f t="shared" si="111"/>
        <v>3.4665373616084892E-3</v>
      </c>
    </row>
    <row r="895" spans="2:23">
      <c r="B895" s="153">
        <v>44371</v>
      </c>
      <c r="C895" s="137">
        <v>751.2</v>
      </c>
      <c r="D895" s="154">
        <f t="shared" si="104"/>
        <v>1.4860848419346206E-2</v>
      </c>
      <c r="E895" s="155">
        <f t="shared" si="105"/>
        <v>1.4751507941997633E-2</v>
      </c>
      <c r="F895" s="145"/>
      <c r="G895" s="145"/>
      <c r="H895" s="153">
        <v>44371</v>
      </c>
      <c r="I895" s="137">
        <v>57.46</v>
      </c>
      <c r="J895" s="154">
        <f t="shared" si="106"/>
        <v>4.1943376441804237E-3</v>
      </c>
      <c r="K895" s="155">
        <f t="shared" si="107"/>
        <v>4.1855659291793598E-3</v>
      </c>
      <c r="L895" s="145"/>
      <c r="M895" s="167">
        <v>1.5199999999999999E-3</v>
      </c>
      <c r="N895" s="161"/>
      <c r="O895" s="167">
        <v>8.6800000000000002E-3</v>
      </c>
      <c r="P895" s="161"/>
      <c r="Q895" s="146"/>
      <c r="R895" s="167">
        <v>6631.15</v>
      </c>
      <c r="S895" s="154">
        <f t="shared" si="108"/>
        <v>1.2223957307737399E-2</v>
      </c>
      <c r="T895" s="155">
        <f t="shared" si="109"/>
        <v>1.2149848069155016E-2</v>
      </c>
      <c r="U895" s="167">
        <v>25422.22</v>
      </c>
      <c r="V895" s="154">
        <f t="shared" si="110"/>
        <v>1.3760739861084614E-2</v>
      </c>
      <c r="W895" s="155">
        <f t="shared" si="111"/>
        <v>1.3666920582326509E-2</v>
      </c>
    </row>
    <row r="896" spans="2:23">
      <c r="B896" s="153">
        <v>44370</v>
      </c>
      <c r="C896" s="137">
        <v>740.2</v>
      </c>
      <c r="D896" s="154">
        <f t="shared" si="104"/>
        <v>-3.0136268343815553E-2</v>
      </c>
      <c r="E896" s="155">
        <f t="shared" si="105"/>
        <v>-3.0599700182021211E-2</v>
      </c>
      <c r="F896" s="145"/>
      <c r="G896" s="145"/>
      <c r="H896" s="153">
        <v>44370</v>
      </c>
      <c r="I896" s="137">
        <v>57.22</v>
      </c>
      <c r="J896" s="154">
        <f t="shared" si="106"/>
        <v>-1.8188057652711143E-2</v>
      </c>
      <c r="K896" s="155">
        <f t="shared" si="107"/>
        <v>-1.8355493705039978E-2</v>
      </c>
      <c r="L896" s="145"/>
      <c r="M896" s="167">
        <v>1.5499999999999999E-3</v>
      </c>
      <c r="N896" s="161"/>
      <c r="O896" s="167">
        <v>8.94E-3</v>
      </c>
      <c r="P896" s="161"/>
      <c r="Q896" s="146"/>
      <c r="R896" s="167">
        <v>6551.07</v>
      </c>
      <c r="S896" s="154">
        <f t="shared" si="108"/>
        <v>-9.1401346139302619E-3</v>
      </c>
      <c r="T896" s="155">
        <f t="shared" si="109"/>
        <v>-9.1821619305462992E-3</v>
      </c>
      <c r="U896" s="167">
        <v>25077.14</v>
      </c>
      <c r="V896" s="154">
        <f t="shared" si="110"/>
        <v>-9.4183144997327384E-3</v>
      </c>
      <c r="W896" s="155">
        <f t="shared" si="111"/>
        <v>-9.4629472885657592E-3</v>
      </c>
    </row>
    <row r="897" spans="2:23">
      <c r="B897" s="153">
        <v>44369</v>
      </c>
      <c r="C897" s="137">
        <v>763.2</v>
      </c>
      <c r="D897" s="154">
        <f t="shared" si="104"/>
        <v>5.9311981020166993E-3</v>
      </c>
      <c r="E897" s="155">
        <f t="shared" si="105"/>
        <v>5.9136777900477069E-3</v>
      </c>
      <c r="F897" s="145"/>
      <c r="G897" s="145"/>
      <c r="H897" s="153">
        <v>44369</v>
      </c>
      <c r="I897" s="137">
        <v>58.28</v>
      </c>
      <c r="J897" s="154">
        <f t="shared" si="106"/>
        <v>6.8681318681318437E-4</v>
      </c>
      <c r="K897" s="155">
        <f t="shared" si="107"/>
        <v>6.8657743857355145E-4</v>
      </c>
      <c r="L897" s="145"/>
      <c r="M897" s="167">
        <v>1.7399999999999998E-3</v>
      </c>
      <c r="N897" s="161"/>
      <c r="O897" s="167">
        <v>8.9800000000000001E-3</v>
      </c>
      <c r="P897" s="161"/>
      <c r="Q897" s="146"/>
      <c r="R897" s="167">
        <v>6611.5</v>
      </c>
      <c r="S897" s="154">
        <f t="shared" si="108"/>
        <v>1.3570534975932969E-3</v>
      </c>
      <c r="T897" s="155">
        <f t="shared" si="109"/>
        <v>1.3561335326959653E-3</v>
      </c>
      <c r="U897" s="167">
        <v>25315.57</v>
      </c>
      <c r="V897" s="154">
        <f t="shared" si="110"/>
        <v>-3.2345423132470463E-3</v>
      </c>
      <c r="W897" s="155">
        <f t="shared" si="111"/>
        <v>-3.2397847528827235E-3</v>
      </c>
    </row>
    <row r="898" spans="2:23">
      <c r="B898" s="153">
        <v>44368</v>
      </c>
      <c r="C898" s="137">
        <v>758.7</v>
      </c>
      <c r="D898" s="154">
        <f t="shared" si="104"/>
        <v>6.5003979835500658E-3</v>
      </c>
      <c r="E898" s="155">
        <f t="shared" si="105"/>
        <v>6.4793615109941518E-3</v>
      </c>
      <c r="F898" s="145"/>
      <c r="G898" s="145"/>
      <c r="H898" s="153">
        <v>44368</v>
      </c>
      <c r="I898" s="137">
        <v>58.24</v>
      </c>
      <c r="J898" s="154">
        <f t="shared" si="106"/>
        <v>2.4096385542169418E-3</v>
      </c>
      <c r="K898" s="155">
        <f t="shared" si="107"/>
        <v>2.4067400305650593E-3</v>
      </c>
      <c r="L898" s="145"/>
      <c r="M898" s="167">
        <v>1.6900000000000001E-3</v>
      </c>
      <c r="N898" s="161"/>
      <c r="O898" s="167">
        <v>8.77E-3</v>
      </c>
      <c r="P898" s="161"/>
      <c r="Q898" s="146"/>
      <c r="R898" s="167">
        <v>6602.54</v>
      </c>
      <c r="S898" s="154">
        <f t="shared" si="108"/>
        <v>5.0813193772110132E-3</v>
      </c>
      <c r="T898" s="155">
        <f t="shared" si="109"/>
        <v>5.0684530408080016E-3</v>
      </c>
      <c r="U898" s="167">
        <v>25397.72</v>
      </c>
      <c r="V898" s="154">
        <f t="shared" si="110"/>
        <v>7.1202657132796165E-3</v>
      </c>
      <c r="W898" s="155">
        <f t="shared" si="111"/>
        <v>7.0950363106079802E-3</v>
      </c>
    </row>
    <row r="899" spans="2:23">
      <c r="B899" s="153">
        <v>44365</v>
      </c>
      <c r="C899" s="137">
        <v>753.8</v>
      </c>
      <c r="D899" s="154">
        <f t="shared" si="104"/>
        <v>-5.0158394931363315E-3</v>
      </c>
      <c r="E899" s="155">
        <f t="shared" si="105"/>
        <v>-5.0284610388335446E-3</v>
      </c>
      <c r="F899" s="145"/>
      <c r="G899" s="145"/>
      <c r="H899" s="153">
        <v>44365</v>
      </c>
      <c r="I899" s="137">
        <v>58.1</v>
      </c>
      <c r="J899" s="154">
        <f t="shared" si="106"/>
        <v>-8.5324232081911422E-3</v>
      </c>
      <c r="K899" s="155">
        <f t="shared" si="107"/>
        <v>-8.5690327251014033E-3</v>
      </c>
      <c r="L899" s="145"/>
      <c r="M899" s="167">
        <v>1.58E-3</v>
      </c>
      <c r="N899" s="161"/>
      <c r="O899" s="167">
        <v>8.6899999999999998E-3</v>
      </c>
      <c r="P899" s="161"/>
      <c r="Q899" s="146"/>
      <c r="R899" s="167">
        <v>6569.16</v>
      </c>
      <c r="S899" s="154">
        <f t="shared" si="108"/>
        <v>-1.456588851919971E-2</v>
      </c>
      <c r="T899" s="155">
        <f t="shared" si="109"/>
        <v>-1.4673012584069278E-2</v>
      </c>
      <c r="U899" s="167">
        <v>25218.16</v>
      </c>
      <c r="V899" s="154">
        <f t="shared" si="110"/>
        <v>-1.9267624914442116E-2</v>
      </c>
      <c r="W899" s="155">
        <f t="shared" si="111"/>
        <v>-1.9455664907322305E-2</v>
      </c>
    </row>
    <row r="900" spans="2:23">
      <c r="B900" s="153">
        <v>44364</v>
      </c>
      <c r="C900" s="137">
        <v>757.6</v>
      </c>
      <c r="D900" s="154">
        <f t="shared" si="104"/>
        <v>1.2022441891530899E-2</v>
      </c>
      <c r="E900" s="155">
        <f t="shared" si="105"/>
        <v>1.1950746401539937E-2</v>
      </c>
      <c r="F900" s="145"/>
      <c r="G900" s="145"/>
      <c r="H900" s="153">
        <v>44364</v>
      </c>
      <c r="I900" s="137">
        <v>58.6</v>
      </c>
      <c r="J900" s="154">
        <f t="shared" si="106"/>
        <v>4.8010973936900569E-3</v>
      </c>
      <c r="K900" s="155">
        <f t="shared" si="107"/>
        <v>4.7896088825642932E-3</v>
      </c>
      <c r="L900" s="145"/>
      <c r="M900" s="167">
        <v>1.6100000000000001E-3</v>
      </c>
      <c r="N900" s="161"/>
      <c r="O900" s="167">
        <v>8.2799999999999992E-3</v>
      </c>
      <c r="P900" s="161"/>
      <c r="Q900" s="146"/>
      <c r="R900" s="167">
        <v>6666.26</v>
      </c>
      <c r="S900" s="154">
        <f t="shared" si="108"/>
        <v>2.0458012972275341E-3</v>
      </c>
      <c r="T900" s="155">
        <f t="shared" si="109"/>
        <v>2.04371149548103E-3</v>
      </c>
      <c r="U900" s="167">
        <v>25713.599999999999</v>
      </c>
      <c r="V900" s="154">
        <f t="shared" si="110"/>
        <v>-2.093331377384211E-3</v>
      </c>
      <c r="W900" s="155">
        <f t="shared" si="111"/>
        <v>-2.0955254580052591E-3</v>
      </c>
    </row>
    <row r="901" spans="2:23">
      <c r="B901" s="153">
        <v>44363</v>
      </c>
      <c r="C901" s="137">
        <v>748.6</v>
      </c>
      <c r="D901" s="154">
        <f t="shared" si="104"/>
        <v>-2.6709401709390512E-4</v>
      </c>
      <c r="E901" s="155">
        <f t="shared" si="105"/>
        <v>-2.6712969305358713E-4</v>
      </c>
      <c r="F901" s="145"/>
      <c r="G901" s="145"/>
      <c r="H901" s="153">
        <v>44363</v>
      </c>
      <c r="I901" s="137">
        <v>58.32</v>
      </c>
      <c r="J901" s="154">
        <f t="shared" si="106"/>
        <v>6.5585088022093174E-3</v>
      </c>
      <c r="K901" s="155">
        <f t="shared" si="107"/>
        <v>6.5370953591985031E-3</v>
      </c>
      <c r="L901" s="145"/>
      <c r="M901" s="167">
        <v>1.34E-3</v>
      </c>
      <c r="N901" s="161"/>
      <c r="O901" s="167">
        <v>7.7800000000000005E-3</v>
      </c>
      <c r="P901" s="161"/>
      <c r="Q901" s="146"/>
      <c r="R901" s="167">
        <v>6652.65</v>
      </c>
      <c r="S901" s="154">
        <f t="shared" si="108"/>
        <v>1.9775525941632122E-3</v>
      </c>
      <c r="T901" s="155">
        <f t="shared" si="109"/>
        <v>1.9755998110955338E-3</v>
      </c>
      <c r="U901" s="167">
        <v>25767.54</v>
      </c>
      <c r="V901" s="154">
        <f t="shared" si="110"/>
        <v>1.1963437496964602E-3</v>
      </c>
      <c r="W901" s="155">
        <f t="shared" si="111"/>
        <v>1.1956287007521451E-3</v>
      </c>
    </row>
    <row r="902" spans="2:23">
      <c r="B902" s="153">
        <v>44362</v>
      </c>
      <c r="C902" s="137">
        <v>748.8</v>
      </c>
      <c r="D902" s="154">
        <f t="shared" si="104"/>
        <v>1.0389960868978365E-2</v>
      </c>
      <c r="E902" s="155">
        <f t="shared" si="105"/>
        <v>1.0336356206068927E-2</v>
      </c>
      <c r="F902" s="145"/>
      <c r="G902" s="145"/>
      <c r="H902" s="153">
        <v>44362</v>
      </c>
      <c r="I902" s="137">
        <v>57.94</v>
      </c>
      <c r="J902" s="154">
        <f t="shared" si="106"/>
        <v>1.4355742296918717E-2</v>
      </c>
      <c r="K902" s="155">
        <f t="shared" si="107"/>
        <v>1.4253674309875343E-2</v>
      </c>
      <c r="L902" s="145"/>
      <c r="M902" s="167">
        <v>1.47E-3</v>
      </c>
      <c r="N902" s="161"/>
      <c r="O902" s="167">
        <v>7.9100000000000004E-3</v>
      </c>
      <c r="P902" s="161"/>
      <c r="Q902" s="146"/>
      <c r="R902" s="167">
        <v>6639.52</v>
      </c>
      <c r="S902" s="154">
        <f t="shared" si="108"/>
        <v>3.501930822885635E-3</v>
      </c>
      <c r="T902" s="155">
        <f t="shared" si="109"/>
        <v>3.4958133409803442E-3</v>
      </c>
      <c r="U902" s="167">
        <v>25736.75</v>
      </c>
      <c r="V902" s="154">
        <f t="shared" si="110"/>
        <v>-8.1839192199040234E-4</v>
      </c>
      <c r="W902" s="155">
        <f t="shared" si="111"/>
        <v>-8.187269874817925E-4</v>
      </c>
    </row>
    <row r="903" spans="2:23">
      <c r="B903" s="153">
        <v>44361</v>
      </c>
      <c r="C903" s="137">
        <v>741.1</v>
      </c>
      <c r="D903" s="154">
        <f t="shared" si="104"/>
        <v>-5.3944706675657095E-4</v>
      </c>
      <c r="E903" s="155">
        <f t="shared" si="105"/>
        <v>-5.3959262067359659E-4</v>
      </c>
      <c r="F903" s="145"/>
      <c r="G903" s="145"/>
      <c r="H903" s="153">
        <v>44361</v>
      </c>
      <c r="I903" s="137">
        <v>57.12</v>
      </c>
      <c r="J903" s="154">
        <f t="shared" si="106"/>
        <v>4.9261083743841194E-3</v>
      </c>
      <c r="K903" s="155">
        <f t="shared" si="107"/>
        <v>4.9140148024289414E-3</v>
      </c>
      <c r="L903" s="145"/>
      <c r="M903" s="167">
        <v>1.2600000000000001E-3</v>
      </c>
      <c r="N903" s="161"/>
      <c r="O903" s="167">
        <v>7.7400000000000004E-3</v>
      </c>
      <c r="P903" s="161"/>
      <c r="Q903" s="146"/>
      <c r="R903" s="167">
        <v>6616.35</v>
      </c>
      <c r="S903" s="154">
        <f t="shared" si="108"/>
        <v>2.3770350237704019E-3</v>
      </c>
      <c r="T903" s="155">
        <f t="shared" si="109"/>
        <v>2.3742143450354103E-3</v>
      </c>
      <c r="U903" s="167">
        <v>25757.83</v>
      </c>
      <c r="V903" s="154">
        <f t="shared" si="110"/>
        <v>1.5713084749560124E-3</v>
      </c>
      <c r="W903" s="155">
        <f t="shared" si="111"/>
        <v>1.5700752614644705E-3</v>
      </c>
    </row>
    <row r="904" spans="2:23">
      <c r="B904" s="153">
        <v>44358</v>
      </c>
      <c r="C904" s="137">
        <v>741.5</v>
      </c>
      <c r="D904" s="154">
        <f t="shared" si="104"/>
        <v>2.1624543857279299E-3</v>
      </c>
      <c r="E904" s="155">
        <f t="shared" si="105"/>
        <v>2.1601196464816593E-3</v>
      </c>
      <c r="F904" s="145"/>
      <c r="G904" s="145"/>
      <c r="H904" s="153">
        <v>44358</v>
      </c>
      <c r="I904" s="137">
        <v>56.84</v>
      </c>
      <c r="J904" s="154">
        <f t="shared" si="106"/>
        <v>7.0422535211278614E-4</v>
      </c>
      <c r="K904" s="155">
        <f t="shared" si="107"/>
        <v>7.0397750179433259E-4</v>
      </c>
      <c r="L904" s="145"/>
      <c r="M904" s="167">
        <v>1E-3</v>
      </c>
      <c r="N904" s="161"/>
      <c r="O904" s="167">
        <v>7.4999999999999997E-3</v>
      </c>
      <c r="P904" s="161"/>
      <c r="Q904" s="146"/>
      <c r="R904" s="167">
        <v>6600.66</v>
      </c>
      <c r="S904" s="154">
        <f t="shared" si="108"/>
        <v>8.2746632164716338E-3</v>
      </c>
      <c r="T904" s="155">
        <f t="shared" si="109"/>
        <v>8.240615882005517E-3</v>
      </c>
      <c r="U904" s="167">
        <v>25717.42</v>
      </c>
      <c r="V904" s="154">
        <f t="shared" si="110"/>
        <v>3.0903117575773464E-3</v>
      </c>
      <c r="W904" s="155">
        <f t="shared" si="111"/>
        <v>3.0855465589733006E-3</v>
      </c>
    </row>
    <row r="905" spans="2:23">
      <c r="B905" s="153">
        <v>44357</v>
      </c>
      <c r="C905" s="137">
        <v>739.9</v>
      </c>
      <c r="D905" s="154">
        <f t="shared" si="104"/>
        <v>-6.1786433848221023E-3</v>
      </c>
      <c r="E905" s="155">
        <f t="shared" si="105"/>
        <v>-6.197810192558495E-3</v>
      </c>
      <c r="F905" s="145"/>
      <c r="G905" s="145"/>
      <c r="H905" s="153">
        <v>44357</v>
      </c>
      <c r="I905" s="137">
        <v>56.8</v>
      </c>
      <c r="J905" s="154">
        <f t="shared" si="106"/>
        <v>-1.3888888888888951E-2</v>
      </c>
      <c r="K905" s="155">
        <f t="shared" si="107"/>
        <v>-1.3986241974739952E-2</v>
      </c>
      <c r="L905" s="145"/>
      <c r="M905" s="167">
        <v>1.1999999999999999E-3</v>
      </c>
      <c r="N905" s="161"/>
      <c r="O905" s="167">
        <v>8.0400000000000003E-3</v>
      </c>
      <c r="P905" s="161"/>
      <c r="Q905" s="146"/>
      <c r="R905" s="167">
        <v>6546.49</v>
      </c>
      <c r="S905" s="154">
        <f t="shared" si="108"/>
        <v>-2.5840068866220811E-3</v>
      </c>
      <c r="T905" s="155">
        <f t="shared" si="109"/>
        <v>-2.5873511948029987E-3</v>
      </c>
      <c r="U905" s="167">
        <v>25638.19</v>
      </c>
      <c r="V905" s="154">
        <f t="shared" si="110"/>
        <v>-4.0230365068421037E-3</v>
      </c>
      <c r="W905" s="155">
        <f t="shared" si="111"/>
        <v>-4.0311506879526331E-3</v>
      </c>
    </row>
    <row r="906" spans="2:23">
      <c r="B906" s="153">
        <v>44356</v>
      </c>
      <c r="C906" s="137">
        <v>744.5</v>
      </c>
      <c r="D906" s="154">
        <f t="shared" si="104"/>
        <v>3.369272237196741E-3</v>
      </c>
      <c r="E906" s="155">
        <f t="shared" si="105"/>
        <v>3.3636089566832024E-3</v>
      </c>
      <c r="F906" s="145"/>
      <c r="G906" s="145"/>
      <c r="H906" s="153">
        <v>44356</v>
      </c>
      <c r="I906" s="137">
        <v>57.6</v>
      </c>
      <c r="J906" s="154">
        <f t="shared" si="106"/>
        <v>-2.2403258655804503E-2</v>
      </c>
      <c r="K906" s="155">
        <f t="shared" si="107"/>
        <v>-2.2658023892583989E-2</v>
      </c>
      <c r="L906" s="145"/>
      <c r="M906" s="167">
        <v>1.1999999999999999E-3</v>
      </c>
      <c r="N906" s="161"/>
      <c r="O906" s="167">
        <v>8.3199999999999993E-3</v>
      </c>
      <c r="P906" s="161"/>
      <c r="Q906" s="146"/>
      <c r="R906" s="167">
        <v>6563.45</v>
      </c>
      <c r="S906" s="154">
        <f t="shared" si="108"/>
        <v>1.8989438269823022E-3</v>
      </c>
      <c r="T906" s="155">
        <f t="shared" si="109"/>
        <v>1.8971431124300969E-3</v>
      </c>
      <c r="U906" s="167">
        <v>25741.75</v>
      </c>
      <c r="V906" s="154">
        <f t="shared" si="110"/>
        <v>-2.6118633849377959E-3</v>
      </c>
      <c r="W906" s="155">
        <f t="shared" si="111"/>
        <v>-2.6152802509969196E-3</v>
      </c>
    </row>
    <row r="907" spans="2:23">
      <c r="B907" s="153">
        <v>44355</v>
      </c>
      <c r="C907" s="137">
        <v>742</v>
      </c>
      <c r="D907" s="154">
        <f t="shared" ref="D907:D970" si="112">C907/C908-1</f>
        <v>2.567220645858681E-3</v>
      </c>
      <c r="E907" s="155">
        <f t="shared" ref="E907:E970" si="113">LN(1+D907)</f>
        <v>2.5639309639597561E-3</v>
      </c>
      <c r="F907" s="145"/>
      <c r="G907" s="145"/>
      <c r="H907" s="153">
        <v>44355</v>
      </c>
      <c r="I907" s="137">
        <v>58.92</v>
      </c>
      <c r="J907" s="154">
        <f t="shared" ref="J907:J970" si="114">I907/I908-1</f>
        <v>-5.4017555705604403E-3</v>
      </c>
      <c r="K907" s="155">
        <f t="shared" ref="K907:K970" si="115">LN(1+J907)</f>
        <v>-5.4163978051685203E-3</v>
      </c>
      <c r="L907" s="145"/>
      <c r="M907" s="167">
        <v>1.4299999999999998E-3</v>
      </c>
      <c r="N907" s="161"/>
      <c r="O907" s="167">
        <v>8.6800000000000002E-3</v>
      </c>
      <c r="P907" s="161"/>
      <c r="Q907" s="146"/>
      <c r="R907" s="167">
        <v>6551.01</v>
      </c>
      <c r="S907" s="154">
        <f t="shared" ref="S907:S970" si="116">R907/R908-1</f>
        <v>1.1385239838863637E-3</v>
      </c>
      <c r="T907" s="155">
        <f t="shared" ref="T907:T970" si="117">LN(1+S907)</f>
        <v>1.1378763569679983E-3</v>
      </c>
      <c r="U907" s="167">
        <v>25809.16</v>
      </c>
      <c r="V907" s="154">
        <f t="shared" ref="V907:V970" si="118">U907/U908-1</f>
        <v>-6.0213648091300698E-4</v>
      </c>
      <c r="W907" s="155">
        <f t="shared" ref="W907:W970" si="119">LN(1+V907)</f>
        <v>-6.0231783788858501E-4</v>
      </c>
    </row>
    <row r="908" spans="2:23">
      <c r="B908" s="153">
        <v>44354</v>
      </c>
      <c r="C908" s="137">
        <v>740.1</v>
      </c>
      <c r="D908" s="154">
        <f t="shared" si="112"/>
        <v>6.2542488103332072E-3</v>
      </c>
      <c r="E908" s="155">
        <f t="shared" si="113"/>
        <v>6.2347721619285968E-3</v>
      </c>
      <c r="F908" s="145"/>
      <c r="G908" s="145"/>
      <c r="H908" s="153">
        <v>44354</v>
      </c>
      <c r="I908" s="137">
        <v>59.24</v>
      </c>
      <c r="J908" s="154">
        <f t="shared" si="114"/>
        <v>1.6123499142367104E-2</v>
      </c>
      <c r="K908" s="155">
        <f t="shared" si="115"/>
        <v>1.5994896043151376E-2</v>
      </c>
      <c r="L908" s="145"/>
      <c r="M908" s="167">
        <v>1.7499999999999998E-3</v>
      </c>
      <c r="N908" s="161"/>
      <c r="O908" s="167">
        <v>9.1900000000000003E-3</v>
      </c>
      <c r="P908" s="161"/>
      <c r="Q908" s="146"/>
      <c r="R908" s="167">
        <v>6543.56</v>
      </c>
      <c r="S908" s="154">
        <f t="shared" si="116"/>
        <v>4.281991386904771E-3</v>
      </c>
      <c r="T908" s="155">
        <f t="shared" si="117"/>
        <v>4.2728497487723753E-3</v>
      </c>
      <c r="U908" s="167">
        <v>25824.71</v>
      </c>
      <c r="V908" s="154">
        <f t="shared" si="118"/>
        <v>9.9431140464425471E-3</v>
      </c>
      <c r="W908" s="155">
        <f t="shared" si="119"/>
        <v>9.894006540689268E-3</v>
      </c>
    </row>
    <row r="909" spans="2:23">
      <c r="B909" s="153">
        <v>44351</v>
      </c>
      <c r="C909" s="137">
        <v>735.5</v>
      </c>
      <c r="D909" s="154">
        <f t="shared" si="112"/>
        <v>-1.0227425649307009E-2</v>
      </c>
      <c r="E909" s="155">
        <f t="shared" si="113"/>
        <v>-1.0280085121931409E-2</v>
      </c>
      <c r="F909" s="145"/>
      <c r="G909" s="145"/>
      <c r="H909" s="153">
        <v>44351</v>
      </c>
      <c r="I909" s="137">
        <v>58.3</v>
      </c>
      <c r="J909" s="154">
        <f t="shared" si="114"/>
        <v>2.062564455139082E-3</v>
      </c>
      <c r="K909" s="155">
        <f t="shared" si="115"/>
        <v>2.0604402893909797E-3</v>
      </c>
      <c r="L909" s="145"/>
      <c r="M909" s="167">
        <v>1.5399999999999999E-3</v>
      </c>
      <c r="N909" s="161"/>
      <c r="O909" s="167">
        <v>8.7200000000000003E-3</v>
      </c>
      <c r="P909" s="161"/>
      <c r="Q909" s="146"/>
      <c r="R909" s="167">
        <v>6515.66</v>
      </c>
      <c r="S909" s="154">
        <f t="shared" si="116"/>
        <v>1.1893200899826262E-3</v>
      </c>
      <c r="T909" s="155">
        <f t="shared" si="117"/>
        <v>1.1886134091020895E-3</v>
      </c>
      <c r="U909" s="167">
        <v>25570.46</v>
      </c>
      <c r="V909" s="154">
        <f t="shared" si="118"/>
        <v>4.6412253809375859E-3</v>
      </c>
      <c r="W909" s="155">
        <f t="shared" si="119"/>
        <v>4.630488104348531E-3</v>
      </c>
    </row>
    <row r="910" spans="2:23">
      <c r="B910" s="153">
        <v>44350</v>
      </c>
      <c r="C910" s="137">
        <v>743.1</v>
      </c>
      <c r="D910" s="154">
        <f t="shared" si="112"/>
        <v>-6.4179703168871782E-3</v>
      </c>
      <c r="E910" s="155">
        <f t="shared" si="113"/>
        <v>-6.4386540341982183E-3</v>
      </c>
      <c r="F910" s="145"/>
      <c r="G910" s="145"/>
      <c r="H910" s="153">
        <v>44350</v>
      </c>
      <c r="I910" s="137">
        <v>58.18</v>
      </c>
      <c r="J910" s="154">
        <f t="shared" si="114"/>
        <v>9.0183836281652052E-3</v>
      </c>
      <c r="K910" s="155">
        <f t="shared" si="115"/>
        <v>8.9779608567995481E-3</v>
      </c>
      <c r="L910" s="145"/>
      <c r="M910" s="167">
        <v>1.7799999999999999E-3</v>
      </c>
      <c r="N910" s="161"/>
      <c r="O910" s="167">
        <v>8.9700000000000005E-3</v>
      </c>
      <c r="P910" s="161"/>
      <c r="Q910" s="146"/>
      <c r="R910" s="167">
        <v>6507.92</v>
      </c>
      <c r="S910" s="154">
        <f t="shared" si="116"/>
        <v>-2.0854034028877644E-3</v>
      </c>
      <c r="T910" s="155">
        <f t="shared" si="117"/>
        <v>-2.0875808843757006E-3</v>
      </c>
      <c r="U910" s="167">
        <v>25452.33</v>
      </c>
      <c r="V910" s="154">
        <f t="shared" si="118"/>
        <v>2.8621310977401393E-3</v>
      </c>
      <c r="W910" s="155">
        <f t="shared" si="119"/>
        <v>2.8580429991216139E-3</v>
      </c>
    </row>
    <row r="911" spans="2:23">
      <c r="B911" s="153">
        <v>44349</v>
      </c>
      <c r="C911" s="137">
        <v>747.9</v>
      </c>
      <c r="D911" s="154">
        <f t="shared" si="112"/>
        <v>4.5668233713902495E-3</v>
      </c>
      <c r="E911" s="155">
        <f t="shared" si="113"/>
        <v>4.5564270735582689E-3</v>
      </c>
      <c r="F911" s="145"/>
      <c r="G911" s="145"/>
      <c r="H911" s="153">
        <v>44349</v>
      </c>
      <c r="I911" s="137">
        <v>57.66</v>
      </c>
      <c r="J911" s="154">
        <f t="shared" si="114"/>
        <v>3.4806822137138926E-3</v>
      </c>
      <c r="K911" s="155">
        <f t="shared" si="115"/>
        <v>3.4746386591126355E-3</v>
      </c>
      <c r="L911" s="145"/>
      <c r="M911" s="167">
        <v>1.5900000000000001E-3</v>
      </c>
      <c r="N911" s="161"/>
      <c r="O911" s="167">
        <v>8.8299999999999993E-3</v>
      </c>
      <c r="P911" s="161"/>
      <c r="Q911" s="146"/>
      <c r="R911" s="167">
        <v>6521.52</v>
      </c>
      <c r="S911" s="154">
        <f t="shared" si="116"/>
        <v>4.9496101334485232E-3</v>
      </c>
      <c r="T911" s="155">
        <f t="shared" si="117"/>
        <v>4.9374010833308501E-3</v>
      </c>
      <c r="U911" s="167">
        <v>25379.69</v>
      </c>
      <c r="V911" s="154">
        <f t="shared" si="118"/>
        <v>2.2853807506726387E-3</v>
      </c>
      <c r="W911" s="155">
        <f t="shared" si="119"/>
        <v>2.2827732400988276E-3</v>
      </c>
    </row>
    <row r="912" spans="2:23">
      <c r="B912" s="153">
        <v>44348</v>
      </c>
      <c r="C912" s="137">
        <v>744.5</v>
      </c>
      <c r="D912" s="154">
        <f t="shared" si="112"/>
        <v>-6.0080106809078382E-3</v>
      </c>
      <c r="E912" s="155">
        <f t="shared" si="113"/>
        <v>-6.0261313931557637E-3</v>
      </c>
      <c r="F912" s="145"/>
      <c r="G912" s="145"/>
      <c r="H912" s="153">
        <v>44348</v>
      </c>
      <c r="I912" s="137">
        <v>57.46</v>
      </c>
      <c r="J912" s="154">
        <f t="shared" si="114"/>
        <v>-1.1355815554026094E-2</v>
      </c>
      <c r="K912" s="155">
        <f t="shared" si="115"/>
        <v>-1.1420785150938601E-2</v>
      </c>
      <c r="L912" s="145"/>
      <c r="M912" s="167">
        <v>1.8400000000000001E-3</v>
      </c>
      <c r="N912" s="161"/>
      <c r="O912" s="167">
        <v>9.0399999999999994E-3</v>
      </c>
      <c r="P912" s="161"/>
      <c r="Q912" s="146"/>
      <c r="R912" s="167">
        <v>6489.4</v>
      </c>
      <c r="S912" s="154">
        <f t="shared" si="116"/>
        <v>6.5501607682130203E-3</v>
      </c>
      <c r="T912" s="155">
        <f t="shared" si="117"/>
        <v>6.5288016847212813E-3</v>
      </c>
      <c r="U912" s="167">
        <v>25321.82</v>
      </c>
      <c r="V912" s="154">
        <f t="shared" si="118"/>
        <v>6.0098011366458426E-3</v>
      </c>
      <c r="W912" s="155">
        <f t="shared" si="119"/>
        <v>5.9918143106503273E-3</v>
      </c>
    </row>
    <row r="913" spans="2:23">
      <c r="B913" s="153">
        <v>44347</v>
      </c>
      <c r="C913" s="137">
        <v>749</v>
      </c>
      <c r="D913" s="154">
        <f t="shared" si="112"/>
        <v>-1.3349352556402128E-4</v>
      </c>
      <c r="E913" s="155">
        <f t="shared" si="113"/>
        <v>-1.3350243661775917E-4</v>
      </c>
      <c r="F913" s="145"/>
      <c r="G913" s="145"/>
      <c r="H913" s="153">
        <v>44347</v>
      </c>
      <c r="I913" s="137">
        <v>58.12</v>
      </c>
      <c r="J913" s="154">
        <f t="shared" si="114"/>
        <v>1.3783597518952639E-3</v>
      </c>
      <c r="K913" s="155">
        <f t="shared" si="115"/>
        <v>1.3774106860950765E-3</v>
      </c>
      <c r="L913" s="145"/>
      <c r="M913" s="167">
        <v>1.72E-3</v>
      </c>
      <c r="N913" s="161"/>
      <c r="O913" s="167">
        <v>9.1700000000000011E-3</v>
      </c>
      <c r="P913" s="161"/>
      <c r="Q913" s="146"/>
      <c r="R913" s="167">
        <v>6447.17</v>
      </c>
      <c r="S913" s="154">
        <f t="shared" si="116"/>
        <v>-5.697003906472875E-3</v>
      </c>
      <c r="T913" s="155">
        <f t="shared" si="117"/>
        <v>-5.7132937314876954E-3</v>
      </c>
      <c r="U913" s="167">
        <v>25170.55</v>
      </c>
      <c r="V913" s="154">
        <f t="shared" si="118"/>
        <v>4.6087727990196115E-5</v>
      </c>
      <c r="W913" s="155">
        <f t="shared" si="119"/>
        <v>4.6086665983490658E-5</v>
      </c>
    </row>
    <row r="914" spans="2:23">
      <c r="B914" s="153">
        <v>44344</v>
      </c>
      <c r="C914" s="137">
        <v>749.1</v>
      </c>
      <c r="D914" s="154">
        <f t="shared" si="112"/>
        <v>1.4628199918732321E-2</v>
      </c>
      <c r="E914" s="155">
        <f t="shared" si="113"/>
        <v>1.4522239888717451E-2</v>
      </c>
      <c r="F914" s="145"/>
      <c r="G914" s="145"/>
      <c r="H914" s="153">
        <v>44344</v>
      </c>
      <c r="I914" s="137">
        <v>58.04</v>
      </c>
      <c r="J914" s="154">
        <f t="shared" si="114"/>
        <v>1.8245614035087732E-2</v>
      </c>
      <c r="K914" s="155">
        <f t="shared" si="115"/>
        <v>1.8081160181436958E-2</v>
      </c>
      <c r="L914" s="145"/>
      <c r="M914" s="167">
        <v>1.7499999999999998E-3</v>
      </c>
      <c r="N914" s="161"/>
      <c r="O914" s="167">
        <v>9.1500000000000001E-3</v>
      </c>
      <c r="P914" s="161"/>
      <c r="Q914" s="146"/>
      <c r="R914" s="167">
        <v>6484.11</v>
      </c>
      <c r="S914" s="154">
        <f t="shared" si="116"/>
        <v>7.5205377495255465E-3</v>
      </c>
      <c r="T914" s="155">
        <f t="shared" si="117"/>
        <v>7.4923994939851491E-3</v>
      </c>
      <c r="U914" s="167">
        <v>25169.39</v>
      </c>
      <c r="V914" s="154">
        <f t="shared" si="118"/>
        <v>4.5178456900272224E-3</v>
      </c>
      <c r="W914" s="155">
        <f t="shared" si="119"/>
        <v>4.5076708592215083E-3</v>
      </c>
    </row>
    <row r="915" spans="2:23">
      <c r="B915" s="153">
        <v>44343</v>
      </c>
      <c r="C915" s="137">
        <v>738.3</v>
      </c>
      <c r="D915" s="154">
        <f t="shared" si="112"/>
        <v>2.3079011675264383E-3</v>
      </c>
      <c r="E915" s="155">
        <f t="shared" si="113"/>
        <v>2.3052420541549113E-3</v>
      </c>
      <c r="F915" s="145"/>
      <c r="G915" s="145"/>
      <c r="H915" s="153">
        <v>44343</v>
      </c>
      <c r="I915" s="137">
        <v>57</v>
      </c>
      <c r="J915" s="154">
        <f t="shared" si="114"/>
        <v>2.7027027027026973E-2</v>
      </c>
      <c r="K915" s="155">
        <f t="shared" si="115"/>
        <v>2.6668247082161273E-2</v>
      </c>
      <c r="L915" s="145"/>
      <c r="M915" s="167">
        <v>1.8599999999999999E-3</v>
      </c>
      <c r="N915" s="161"/>
      <c r="O915" s="167">
        <v>9.3799999999999994E-3</v>
      </c>
      <c r="P915" s="161"/>
      <c r="Q915" s="146"/>
      <c r="R915" s="167">
        <v>6435.71</v>
      </c>
      <c r="S915" s="154">
        <f t="shared" si="116"/>
        <v>6.9012453845671562E-3</v>
      </c>
      <c r="T915" s="155">
        <f t="shared" si="117"/>
        <v>6.8775407889673443E-3</v>
      </c>
      <c r="U915" s="167">
        <v>25056.19</v>
      </c>
      <c r="V915" s="154">
        <f t="shared" si="118"/>
        <v>1.1225665952593333E-2</v>
      </c>
      <c r="W915" s="155">
        <f t="shared" si="119"/>
        <v>1.1163125766148542E-2</v>
      </c>
    </row>
    <row r="916" spans="2:23">
      <c r="B916" s="153">
        <v>44342</v>
      </c>
      <c r="C916" s="137">
        <v>736.6</v>
      </c>
      <c r="D916" s="154">
        <f t="shared" si="112"/>
        <v>1.3344338973724001E-2</v>
      </c>
      <c r="E916" s="155">
        <f t="shared" si="113"/>
        <v>1.3256087520375154E-2</v>
      </c>
      <c r="F916" s="145"/>
      <c r="G916" s="145"/>
      <c r="H916" s="153">
        <v>44342</v>
      </c>
      <c r="I916" s="137">
        <v>55.5</v>
      </c>
      <c r="J916" s="154">
        <f t="shared" si="114"/>
        <v>9.8253275109170257E-3</v>
      </c>
      <c r="K916" s="155">
        <f t="shared" si="115"/>
        <v>9.7773728382949208E-3</v>
      </c>
      <c r="L916" s="145"/>
      <c r="M916" s="167">
        <v>1.5499999999999999E-3</v>
      </c>
      <c r="N916" s="161"/>
      <c r="O916" s="167">
        <v>9.2399999999999999E-3</v>
      </c>
      <c r="P916" s="161"/>
      <c r="Q916" s="146"/>
      <c r="R916" s="167">
        <v>6391.6</v>
      </c>
      <c r="S916" s="154">
        <f t="shared" si="116"/>
        <v>2.0812892100030567E-4</v>
      </c>
      <c r="T916" s="155">
        <f t="shared" si="117"/>
        <v>2.081072651811767E-4</v>
      </c>
      <c r="U916" s="167">
        <v>24778.04</v>
      </c>
      <c r="V916" s="154">
        <f t="shared" si="118"/>
        <v>-4.6141670918213862E-3</v>
      </c>
      <c r="W916" s="155">
        <f t="shared" si="119"/>
        <v>-4.6248452205718783E-3</v>
      </c>
    </row>
    <row r="917" spans="2:23">
      <c r="B917" s="153">
        <v>44341</v>
      </c>
      <c r="C917" s="137">
        <v>726.9</v>
      </c>
      <c r="D917" s="154">
        <f t="shared" si="112"/>
        <v>6.3685449259309745E-3</v>
      </c>
      <c r="E917" s="155">
        <f t="shared" si="113"/>
        <v>6.3483514337885332E-3</v>
      </c>
      <c r="F917" s="145"/>
      <c r="G917" s="145"/>
      <c r="H917" s="153">
        <v>44341</v>
      </c>
      <c r="I917" s="137">
        <v>54.96</v>
      </c>
      <c r="J917" s="154">
        <f t="shared" si="114"/>
        <v>1.2527634487840889E-2</v>
      </c>
      <c r="K917" s="155">
        <f t="shared" si="115"/>
        <v>1.244981294742557E-2</v>
      </c>
      <c r="L917" s="145"/>
      <c r="M917" s="167">
        <v>1.99E-3</v>
      </c>
      <c r="N917" s="161"/>
      <c r="O917" s="167">
        <v>9.6600000000000002E-3</v>
      </c>
      <c r="P917" s="161"/>
      <c r="Q917" s="146"/>
      <c r="R917" s="167">
        <v>6390.27</v>
      </c>
      <c r="S917" s="154">
        <f t="shared" si="116"/>
        <v>-2.8431034455853599E-3</v>
      </c>
      <c r="T917" s="155">
        <f t="shared" si="117"/>
        <v>-2.8471527410516119E-3</v>
      </c>
      <c r="U917" s="167">
        <v>24892.9</v>
      </c>
      <c r="V917" s="154">
        <f t="shared" si="118"/>
        <v>6.669012873605773E-5</v>
      </c>
      <c r="W917" s="155">
        <f t="shared" si="119"/>
        <v>6.6687905048287108E-5</v>
      </c>
    </row>
    <row r="918" spans="2:23">
      <c r="B918" s="153">
        <v>44340</v>
      </c>
      <c r="C918" s="137">
        <v>722.3</v>
      </c>
      <c r="D918" s="154">
        <f t="shared" si="112"/>
        <v>2.2200638268348172E-3</v>
      </c>
      <c r="E918" s="155">
        <f t="shared" si="113"/>
        <v>2.217603126405566E-3</v>
      </c>
      <c r="F918" s="145"/>
      <c r="G918" s="145"/>
      <c r="H918" s="153">
        <v>44340</v>
      </c>
      <c r="I918" s="137">
        <v>54.28</v>
      </c>
      <c r="J918" s="154">
        <f t="shared" si="114"/>
        <v>1.3064576334453237E-2</v>
      </c>
      <c r="K918" s="155">
        <f t="shared" si="115"/>
        <v>1.2979970850205795E-2</v>
      </c>
      <c r="L918" s="145"/>
      <c r="M918" s="167">
        <v>2.3400000000000001E-3</v>
      </c>
      <c r="N918" s="161"/>
      <c r="O918" s="167">
        <v>1.018E-2</v>
      </c>
      <c r="P918" s="161"/>
      <c r="Q918" s="146"/>
      <c r="R918" s="167">
        <v>6408.49</v>
      </c>
      <c r="S918" s="154">
        <f t="shared" si="116"/>
        <v>3.4573414484819764E-3</v>
      </c>
      <c r="T918" s="155">
        <f t="shared" si="117"/>
        <v>3.4513785833576532E-3</v>
      </c>
      <c r="U918" s="167">
        <v>24891.24</v>
      </c>
      <c r="V918" s="154">
        <f t="shared" si="118"/>
        <v>-3.3537537537536855E-3</v>
      </c>
      <c r="W918" s="155">
        <f t="shared" si="119"/>
        <v>-3.3593901915520657E-3</v>
      </c>
    </row>
    <row r="919" spans="2:23">
      <c r="B919" s="153">
        <v>44337</v>
      </c>
      <c r="C919" s="137">
        <v>720.7</v>
      </c>
      <c r="D919" s="154">
        <f t="shared" si="112"/>
        <v>1.2361286697569973E-2</v>
      </c>
      <c r="E919" s="155">
        <f t="shared" si="113"/>
        <v>1.2285509820567874E-2</v>
      </c>
      <c r="F919" s="145"/>
      <c r="G919" s="145"/>
      <c r="H919" s="153">
        <v>44337</v>
      </c>
      <c r="I919" s="137">
        <v>53.58</v>
      </c>
      <c r="J919" s="154">
        <f t="shared" si="114"/>
        <v>5.2532833020637604E-3</v>
      </c>
      <c r="K919" s="155">
        <f t="shared" si="115"/>
        <v>5.2395329446637941E-3</v>
      </c>
      <c r="L919" s="145"/>
      <c r="M919" s="167">
        <v>2.47E-3</v>
      </c>
      <c r="N919" s="161"/>
      <c r="O919" s="167">
        <v>1.038E-2</v>
      </c>
      <c r="P919" s="161"/>
      <c r="Q919" s="146"/>
      <c r="R919" s="167">
        <v>6386.41</v>
      </c>
      <c r="S919" s="154">
        <f t="shared" si="116"/>
        <v>6.7517080260672824E-3</v>
      </c>
      <c r="T919" s="155">
        <f t="shared" si="117"/>
        <v>6.7290173221788057E-3</v>
      </c>
      <c r="U919" s="167">
        <v>24975</v>
      </c>
      <c r="V919" s="154">
        <f t="shared" si="118"/>
        <v>1.1047234426532659E-2</v>
      </c>
      <c r="W919" s="155">
        <f t="shared" si="119"/>
        <v>1.0986659447987173E-2</v>
      </c>
    </row>
    <row r="920" spans="2:23">
      <c r="B920" s="153">
        <v>44336</v>
      </c>
      <c r="C920" s="137">
        <v>711.9</v>
      </c>
      <c r="D920" s="154">
        <f t="shared" si="112"/>
        <v>7.3581434837979298E-3</v>
      </c>
      <c r="E920" s="155">
        <f t="shared" si="113"/>
        <v>7.331204413018935E-3</v>
      </c>
      <c r="F920" s="145"/>
      <c r="G920" s="145"/>
      <c r="H920" s="153">
        <v>44336</v>
      </c>
      <c r="I920" s="137">
        <v>53.3</v>
      </c>
      <c r="J920" s="154">
        <f t="shared" si="114"/>
        <v>1.5238095238095273E-2</v>
      </c>
      <c r="K920" s="155">
        <f t="shared" si="115"/>
        <v>1.5123161574220828E-2</v>
      </c>
      <c r="L920" s="145"/>
      <c r="M920" s="167">
        <v>2.65E-3</v>
      </c>
      <c r="N920" s="161"/>
      <c r="O920" s="167">
        <v>1.0549999999999999E-2</v>
      </c>
      <c r="P920" s="161"/>
      <c r="Q920" s="146"/>
      <c r="R920" s="167">
        <v>6343.58</v>
      </c>
      <c r="S920" s="154">
        <f t="shared" si="116"/>
        <v>1.2938818851745637E-2</v>
      </c>
      <c r="T920" s="155">
        <f t="shared" si="117"/>
        <v>1.2855827442383368E-2</v>
      </c>
      <c r="U920" s="167">
        <v>24702.11</v>
      </c>
      <c r="V920" s="154">
        <f t="shared" si="118"/>
        <v>8.7974324010309246E-3</v>
      </c>
      <c r="W920" s="155">
        <f t="shared" si="119"/>
        <v>8.7589604641351917E-3</v>
      </c>
    </row>
    <row r="921" spans="2:23">
      <c r="B921" s="153">
        <v>44335</v>
      </c>
      <c r="C921" s="137">
        <v>706.7</v>
      </c>
      <c r="D921" s="154">
        <f t="shared" si="112"/>
        <v>-3.8060332675499131E-3</v>
      </c>
      <c r="E921" s="155">
        <f t="shared" si="113"/>
        <v>-3.8132946427126935E-3</v>
      </c>
      <c r="F921" s="145"/>
      <c r="G921" s="145"/>
      <c r="H921" s="153">
        <v>44335</v>
      </c>
      <c r="I921" s="137">
        <v>52.5</v>
      </c>
      <c r="J921" s="154">
        <f t="shared" si="114"/>
        <v>-4.9279757391963441E-3</v>
      </c>
      <c r="K921" s="155">
        <f t="shared" si="115"/>
        <v>-4.9401582515357706E-3</v>
      </c>
      <c r="L921" s="145"/>
      <c r="M921" s="167">
        <v>2.8299999999999996E-3</v>
      </c>
      <c r="N921" s="161"/>
      <c r="O921" s="167">
        <v>1.1180000000000001E-2</v>
      </c>
      <c r="P921" s="161"/>
      <c r="Q921" s="146"/>
      <c r="R921" s="167">
        <v>6262.55</v>
      </c>
      <c r="S921" s="154">
        <f t="shared" si="116"/>
        <v>-1.4341317695127365E-2</v>
      </c>
      <c r="T921" s="155">
        <f t="shared" si="117"/>
        <v>-1.4445148299087831E-2</v>
      </c>
      <c r="U921" s="167">
        <v>24486.69</v>
      </c>
      <c r="V921" s="154">
        <f t="shared" si="118"/>
        <v>-1.5826080316071578E-2</v>
      </c>
      <c r="W921" s="155">
        <f t="shared" si="119"/>
        <v>-1.5952649901639866E-2</v>
      </c>
    </row>
    <row r="922" spans="2:23">
      <c r="B922" s="153">
        <v>44334</v>
      </c>
      <c r="C922" s="137">
        <v>709.4</v>
      </c>
      <c r="D922" s="154">
        <f t="shared" si="112"/>
        <v>6.6695047537959073E-3</v>
      </c>
      <c r="E922" s="155">
        <f t="shared" si="113"/>
        <v>6.647362006544622E-3</v>
      </c>
      <c r="F922" s="145"/>
      <c r="G922" s="145"/>
      <c r="H922" s="153">
        <v>44334</v>
      </c>
      <c r="I922" s="137">
        <v>52.76</v>
      </c>
      <c r="J922" s="154">
        <f t="shared" si="114"/>
        <v>1.5396458814472602E-2</v>
      </c>
      <c r="K922" s="155">
        <f t="shared" si="115"/>
        <v>1.5279136046714992E-2</v>
      </c>
      <c r="L922" s="145"/>
      <c r="M922" s="167">
        <v>2.99E-3</v>
      </c>
      <c r="N922" s="161"/>
      <c r="O922" s="167">
        <v>1.0960000000000001E-2</v>
      </c>
      <c r="P922" s="161"/>
      <c r="Q922" s="146"/>
      <c r="R922" s="167">
        <v>6353.67</v>
      </c>
      <c r="S922" s="154">
        <f t="shared" si="116"/>
        <v>-2.1484605055478445E-3</v>
      </c>
      <c r="T922" s="155">
        <f t="shared" si="117"/>
        <v>-2.1507717578360063E-3</v>
      </c>
      <c r="U922" s="167">
        <v>24880.45</v>
      </c>
      <c r="V922" s="154">
        <f t="shared" si="118"/>
        <v>7.1472584612752854E-4</v>
      </c>
      <c r="W922" s="155">
        <f t="shared" si="119"/>
        <v>7.1447055124662466E-4</v>
      </c>
    </row>
    <row r="923" spans="2:23">
      <c r="B923" s="153">
        <v>44333</v>
      </c>
      <c r="C923" s="137">
        <v>704.7</v>
      </c>
      <c r="D923" s="154">
        <f t="shared" si="112"/>
        <v>-3.8167938931297218E-3</v>
      </c>
      <c r="E923" s="155">
        <f t="shared" si="113"/>
        <v>-3.8240964384033942E-3</v>
      </c>
      <c r="F923" s="145"/>
      <c r="G923" s="145"/>
      <c r="H923" s="153">
        <v>44333</v>
      </c>
      <c r="I923" s="137">
        <v>51.96</v>
      </c>
      <c r="J923" s="154">
        <f t="shared" si="114"/>
        <v>6.9767441860464352E-3</v>
      </c>
      <c r="K923" s="155">
        <f t="shared" si="115"/>
        <v>6.9525193148816632E-3</v>
      </c>
      <c r="L923" s="145"/>
      <c r="M923" s="167">
        <v>2.9099999999999998E-3</v>
      </c>
      <c r="N923" s="161"/>
      <c r="O923" s="167">
        <v>1.1140000000000001E-2</v>
      </c>
      <c r="P923" s="161"/>
      <c r="Q923" s="146"/>
      <c r="R923" s="167">
        <v>6367.35</v>
      </c>
      <c r="S923" s="154">
        <f t="shared" si="116"/>
        <v>-2.7861566073726918E-3</v>
      </c>
      <c r="T923" s="155">
        <f t="shared" si="117"/>
        <v>-2.790045166128349E-3</v>
      </c>
      <c r="U923" s="167">
        <v>24862.68</v>
      </c>
      <c r="V923" s="154">
        <f t="shared" si="118"/>
        <v>3.9000908096513687E-3</v>
      </c>
      <c r="W923" s="155">
        <f t="shared" si="119"/>
        <v>3.892505172209325E-3</v>
      </c>
    </row>
    <row r="924" spans="2:23">
      <c r="B924" s="153">
        <v>44330</v>
      </c>
      <c r="C924" s="137">
        <v>707.4</v>
      </c>
      <c r="D924" s="154">
        <f t="shared" si="112"/>
        <v>1.4338973329509619E-2</v>
      </c>
      <c r="E924" s="155">
        <f t="shared" si="113"/>
        <v>1.4237142529829471E-2</v>
      </c>
      <c r="F924" s="145"/>
      <c r="G924" s="145"/>
      <c r="H924" s="153">
        <v>44330</v>
      </c>
      <c r="I924" s="137">
        <v>51.6</v>
      </c>
      <c r="J924" s="154">
        <f t="shared" si="114"/>
        <v>3.8774718883294312E-4</v>
      </c>
      <c r="K924" s="155">
        <f t="shared" si="115"/>
        <v>3.8767203431839273E-4</v>
      </c>
      <c r="L924" s="145"/>
      <c r="M924" s="167">
        <v>2.63E-3</v>
      </c>
      <c r="N924" s="161"/>
      <c r="O924" s="167">
        <v>1.076E-2</v>
      </c>
      <c r="P924" s="161"/>
      <c r="Q924" s="146"/>
      <c r="R924" s="167">
        <v>6385.14</v>
      </c>
      <c r="S924" s="154">
        <f t="shared" si="116"/>
        <v>1.5395184413031782E-2</v>
      </c>
      <c r="T924" s="155">
        <f t="shared" si="117"/>
        <v>1.5277880968238507E-2</v>
      </c>
      <c r="U924" s="167">
        <v>24766.09</v>
      </c>
      <c r="V924" s="154">
        <f t="shared" si="118"/>
        <v>1.1438368276415867E-2</v>
      </c>
      <c r="W924" s="155">
        <f t="shared" si="119"/>
        <v>1.1373444752403388E-2</v>
      </c>
    </row>
    <row r="925" spans="2:23">
      <c r="B925" s="153">
        <v>44329</v>
      </c>
      <c r="C925" s="137">
        <v>697.4</v>
      </c>
      <c r="D925" s="154">
        <f t="shared" si="112"/>
        <v>3.8865697423347001E-3</v>
      </c>
      <c r="E925" s="155">
        <f t="shared" si="113"/>
        <v>3.8790365427154366E-3</v>
      </c>
      <c r="F925" s="145"/>
      <c r="G925" s="145"/>
      <c r="H925" s="153">
        <v>44329</v>
      </c>
      <c r="I925" s="137">
        <v>51.58</v>
      </c>
      <c r="J925" s="154">
        <f t="shared" si="114"/>
        <v>1.2563800549666215E-2</v>
      </c>
      <c r="K925" s="155">
        <f t="shared" si="115"/>
        <v>1.2485530901887712E-2</v>
      </c>
      <c r="L925" s="145"/>
      <c r="M925" s="167">
        <v>2.7100000000000002E-3</v>
      </c>
      <c r="N925" s="161"/>
      <c r="O925" s="167">
        <v>1.0169999999999998E-2</v>
      </c>
      <c r="P925" s="161"/>
      <c r="Q925" s="146"/>
      <c r="R925" s="167">
        <v>6288.33</v>
      </c>
      <c r="S925" s="154">
        <f t="shared" si="116"/>
        <v>1.430084324014258E-3</v>
      </c>
      <c r="T925" s="155">
        <f t="shared" si="117"/>
        <v>1.4290627272910176E-3</v>
      </c>
      <c r="U925" s="167">
        <v>24486.01</v>
      </c>
      <c r="V925" s="154">
        <f t="shared" si="118"/>
        <v>1.3528031201168744E-3</v>
      </c>
      <c r="W925" s="155">
        <f t="shared" si="119"/>
        <v>1.3518889063838871E-3</v>
      </c>
    </row>
    <row r="926" spans="2:23">
      <c r="B926" s="153">
        <v>44328</v>
      </c>
      <c r="C926" s="137">
        <v>694.7</v>
      </c>
      <c r="D926" s="154">
        <f t="shared" si="112"/>
        <v>5.9368664929047021E-3</v>
      </c>
      <c r="E926" s="155">
        <f t="shared" si="113"/>
        <v>5.9193127429432481E-3</v>
      </c>
      <c r="F926" s="145"/>
      <c r="G926" s="145"/>
      <c r="H926" s="153">
        <v>44328</v>
      </c>
      <c r="I926" s="137">
        <v>50.94</v>
      </c>
      <c r="J926" s="154">
        <f t="shared" si="114"/>
        <v>7.9145231499802016E-3</v>
      </c>
      <c r="K926" s="155">
        <f t="shared" si="115"/>
        <v>7.8833675912627701E-3</v>
      </c>
      <c r="L926" s="145"/>
      <c r="M926" s="167">
        <v>2.65E-3</v>
      </c>
      <c r="N926" s="161"/>
      <c r="O926" s="167">
        <v>9.8099999999999993E-3</v>
      </c>
      <c r="P926" s="161"/>
      <c r="Q926" s="146"/>
      <c r="R926" s="167">
        <v>6279.35</v>
      </c>
      <c r="S926" s="154">
        <f t="shared" si="116"/>
        <v>1.9082903728664391E-3</v>
      </c>
      <c r="T926" s="155">
        <f t="shared" si="117"/>
        <v>1.9064718998749999E-3</v>
      </c>
      <c r="U926" s="167">
        <v>24452.93</v>
      </c>
      <c r="V926" s="154">
        <f t="shared" si="118"/>
        <v>2.333168415654896E-3</v>
      </c>
      <c r="W926" s="155">
        <f t="shared" si="119"/>
        <v>2.3304508045024729E-3</v>
      </c>
    </row>
    <row r="927" spans="2:23">
      <c r="B927" s="153">
        <v>44327</v>
      </c>
      <c r="C927" s="137">
        <v>690.6</v>
      </c>
      <c r="D927" s="154">
        <f t="shared" si="112"/>
        <v>-1.7638691322901856E-2</v>
      </c>
      <c r="E927" s="155">
        <f t="shared" si="113"/>
        <v>-1.7796106854772949E-2</v>
      </c>
      <c r="F927" s="145"/>
      <c r="G927" s="145"/>
      <c r="H927" s="153">
        <v>44327</v>
      </c>
      <c r="I927" s="137">
        <v>50.54</v>
      </c>
      <c r="J927" s="154">
        <f t="shared" si="114"/>
        <v>-2.3192887514495664E-2</v>
      </c>
      <c r="K927" s="155">
        <f t="shared" si="115"/>
        <v>-2.3466074797835017E-2</v>
      </c>
      <c r="L927" s="145"/>
      <c r="M927" s="167">
        <v>2.2699999999999999E-3</v>
      </c>
      <c r="N927" s="161"/>
      <c r="O927" s="167">
        <v>9.4199999999999996E-3</v>
      </c>
      <c r="P927" s="161"/>
      <c r="Q927" s="146"/>
      <c r="R927" s="167">
        <v>6267.39</v>
      </c>
      <c r="S927" s="154">
        <f t="shared" si="116"/>
        <v>-1.8571905060922322E-2</v>
      </c>
      <c r="T927" s="155">
        <f t="shared" si="117"/>
        <v>-1.8746528327207582E-2</v>
      </c>
      <c r="U927" s="167">
        <v>24396.01</v>
      </c>
      <c r="V927" s="154">
        <f t="shared" si="118"/>
        <v>-1.6404936519520019E-2</v>
      </c>
      <c r="W927" s="155">
        <f t="shared" si="119"/>
        <v>-1.654098748099812E-2</v>
      </c>
    </row>
    <row r="928" spans="2:23">
      <c r="B928" s="153">
        <v>44326</v>
      </c>
      <c r="C928" s="137">
        <v>703</v>
      </c>
      <c r="D928" s="154">
        <f t="shared" si="112"/>
        <v>1.7808020848414596E-2</v>
      </c>
      <c r="E928" s="155">
        <f t="shared" si="113"/>
        <v>1.7651315715737626E-2</v>
      </c>
      <c r="F928" s="145"/>
      <c r="G928" s="145"/>
      <c r="H928" s="153">
        <v>44326</v>
      </c>
      <c r="I928" s="137">
        <v>51.74</v>
      </c>
      <c r="J928" s="154">
        <f t="shared" si="114"/>
        <v>9.3640265314085536E-3</v>
      </c>
      <c r="K928" s="155">
        <f t="shared" si="115"/>
        <v>9.3204558219580694E-3</v>
      </c>
      <c r="L928" s="145"/>
      <c r="M928" s="167">
        <v>1.7000000000000001E-3</v>
      </c>
      <c r="N928" s="161"/>
      <c r="O928" s="167">
        <v>8.8900000000000003E-3</v>
      </c>
      <c r="P928" s="161"/>
      <c r="Q928" s="146"/>
      <c r="R928" s="167">
        <v>6385.99</v>
      </c>
      <c r="S928" s="154">
        <f t="shared" si="116"/>
        <v>7.5170190008355675E-5</v>
      </c>
      <c r="T928" s="155">
        <f t="shared" si="117"/>
        <v>7.5167364871199234E-5</v>
      </c>
      <c r="U928" s="167">
        <v>24802.9</v>
      </c>
      <c r="V928" s="154">
        <f t="shared" si="118"/>
        <v>7.7547411754572693E-3</v>
      </c>
      <c r="W928" s="155">
        <f t="shared" si="119"/>
        <v>7.7248277179953369E-3</v>
      </c>
    </row>
    <row r="929" spans="2:23">
      <c r="B929" s="153">
        <v>44323</v>
      </c>
      <c r="C929" s="137">
        <v>690.7</v>
      </c>
      <c r="D929" s="154">
        <f t="shared" si="112"/>
        <v>-7.2337962962965019E-4</v>
      </c>
      <c r="E929" s="155">
        <f t="shared" si="113"/>
        <v>-7.23641394918663E-4</v>
      </c>
      <c r="F929" s="145"/>
      <c r="G929" s="145"/>
      <c r="H929" s="153">
        <v>44323</v>
      </c>
      <c r="I929" s="137">
        <v>51.26</v>
      </c>
      <c r="J929" s="154">
        <f t="shared" si="114"/>
        <v>-3.111629716063824E-3</v>
      </c>
      <c r="K929" s="155">
        <f t="shared" si="115"/>
        <v>-3.1164809018184073E-3</v>
      </c>
      <c r="L929" s="145"/>
      <c r="M929" s="167">
        <v>1.64E-3</v>
      </c>
      <c r="N929" s="161"/>
      <c r="O929" s="167">
        <v>9.2300000000000004E-3</v>
      </c>
      <c r="P929" s="161"/>
      <c r="Q929" s="146"/>
      <c r="R929" s="167">
        <v>6385.51</v>
      </c>
      <c r="S929" s="154">
        <f t="shared" si="116"/>
        <v>4.4705989690252412E-3</v>
      </c>
      <c r="T929" s="155">
        <f t="shared" si="117"/>
        <v>4.460635525458093E-3</v>
      </c>
      <c r="U929" s="167">
        <v>24612.04</v>
      </c>
      <c r="V929" s="154">
        <f t="shared" si="118"/>
        <v>4.7752466108486047E-3</v>
      </c>
      <c r="W929" s="155">
        <f t="shared" si="119"/>
        <v>4.7638812878700162E-3</v>
      </c>
    </row>
    <row r="930" spans="2:23">
      <c r="B930" s="153">
        <v>44322</v>
      </c>
      <c r="C930" s="137">
        <v>691.2</v>
      </c>
      <c r="D930" s="154">
        <f t="shared" si="112"/>
        <v>6.4065230052419153E-3</v>
      </c>
      <c r="E930" s="155">
        <f t="shared" si="113"/>
        <v>6.3860884665256131E-3</v>
      </c>
      <c r="F930" s="145"/>
      <c r="G930" s="145"/>
      <c r="H930" s="153">
        <v>44322</v>
      </c>
      <c r="I930" s="137">
        <v>51.42</v>
      </c>
      <c r="J930" s="154">
        <f t="shared" si="114"/>
        <v>8.2352941176471184E-3</v>
      </c>
      <c r="K930" s="155">
        <f t="shared" si="115"/>
        <v>8.2015691134177098E-3</v>
      </c>
      <c r="L930" s="145"/>
      <c r="M930" s="167">
        <v>1.4599999999999999E-3</v>
      </c>
      <c r="N930" s="161"/>
      <c r="O930" s="167">
        <v>8.7399999999999995E-3</v>
      </c>
      <c r="P930" s="161"/>
      <c r="Q930" s="146"/>
      <c r="R930" s="167">
        <v>6357.09</v>
      </c>
      <c r="S930" s="154">
        <f t="shared" si="116"/>
        <v>2.7794121590605236E-3</v>
      </c>
      <c r="T930" s="155">
        <f t="shared" si="117"/>
        <v>2.7755567353077953E-3</v>
      </c>
      <c r="U930" s="167">
        <v>24495.07</v>
      </c>
      <c r="V930" s="154">
        <f t="shared" si="118"/>
        <v>1.2745315646858213E-3</v>
      </c>
      <c r="W930" s="155">
        <f t="shared" si="119"/>
        <v>1.2737200388015138E-3</v>
      </c>
    </row>
    <row r="931" spans="2:23">
      <c r="B931" s="153">
        <v>44321</v>
      </c>
      <c r="C931" s="137">
        <v>686.8</v>
      </c>
      <c r="D931" s="154">
        <f t="shared" si="112"/>
        <v>2.2023809523809446E-2</v>
      </c>
      <c r="E931" s="155">
        <f t="shared" si="113"/>
        <v>2.1784788500170845E-2</v>
      </c>
      <c r="F931" s="145"/>
      <c r="G931" s="145"/>
      <c r="H931" s="153">
        <v>44321</v>
      </c>
      <c r="I931" s="137">
        <v>51</v>
      </c>
      <c r="J931" s="154">
        <f t="shared" si="114"/>
        <v>1.4319809069212486E-2</v>
      </c>
      <c r="K931" s="155">
        <f t="shared" si="115"/>
        <v>1.4218249002279172E-2</v>
      </c>
      <c r="L931" s="145"/>
      <c r="M931" s="167">
        <v>1.3700000000000001E-3</v>
      </c>
      <c r="N931" s="161"/>
      <c r="O931" s="167">
        <v>8.539999999999999E-3</v>
      </c>
      <c r="P931" s="161"/>
      <c r="Q931" s="146"/>
      <c r="R931" s="167">
        <v>6339.47</v>
      </c>
      <c r="S931" s="154">
        <f t="shared" si="116"/>
        <v>1.4031271244051791E-2</v>
      </c>
      <c r="T931" s="155">
        <f t="shared" si="117"/>
        <v>1.3933744184639425E-2</v>
      </c>
      <c r="U931" s="167">
        <v>24463.89</v>
      </c>
      <c r="V931" s="154">
        <f t="shared" si="118"/>
        <v>2.0283990886467373E-2</v>
      </c>
      <c r="W931" s="155">
        <f t="shared" si="119"/>
        <v>2.0081010981558758E-2</v>
      </c>
    </row>
    <row r="932" spans="2:23">
      <c r="B932" s="153">
        <v>44320</v>
      </c>
      <c r="C932" s="137">
        <v>672</v>
      </c>
      <c r="D932" s="154">
        <f t="shared" si="112"/>
        <v>-4.0017785682526785E-3</v>
      </c>
      <c r="E932" s="155">
        <f t="shared" si="113"/>
        <v>-4.0098071102302691E-3</v>
      </c>
      <c r="F932" s="145"/>
      <c r="G932" s="145"/>
      <c r="H932" s="153">
        <v>44320</v>
      </c>
      <c r="I932" s="137">
        <v>50.28</v>
      </c>
      <c r="J932" s="154">
        <f t="shared" si="114"/>
        <v>-2.3310023310023187E-2</v>
      </c>
      <c r="K932" s="155">
        <f t="shared" si="115"/>
        <v>-2.3585999005879113E-2</v>
      </c>
      <c r="L932" s="145"/>
      <c r="M932" s="167">
        <v>1.23E-3</v>
      </c>
      <c r="N932" s="161"/>
      <c r="O932" s="167">
        <v>8.1899999999999994E-3</v>
      </c>
      <c r="P932" s="161"/>
      <c r="Q932" s="146"/>
      <c r="R932" s="167">
        <v>6251.75</v>
      </c>
      <c r="S932" s="154">
        <f t="shared" si="116"/>
        <v>-8.901536168930968E-3</v>
      </c>
      <c r="T932" s="155">
        <f t="shared" si="117"/>
        <v>-8.9413915342825435E-3</v>
      </c>
      <c r="U932" s="167">
        <v>23977.53</v>
      </c>
      <c r="V932" s="154">
        <f t="shared" si="118"/>
        <v>-1.811795837587038E-2</v>
      </c>
      <c r="W932" s="155">
        <f t="shared" si="119"/>
        <v>-1.8284098388414553E-2</v>
      </c>
    </row>
    <row r="933" spans="2:23">
      <c r="B933" s="153">
        <v>44319</v>
      </c>
      <c r="C933" s="137">
        <v>674.7</v>
      </c>
      <c r="D933" s="154">
        <f t="shared" si="112"/>
        <v>7.3156166019707758E-3</v>
      </c>
      <c r="E933" s="155">
        <f t="shared" si="113"/>
        <v>7.2889872732755162E-3</v>
      </c>
      <c r="F933" s="145"/>
      <c r="G933" s="145"/>
      <c r="H933" s="153">
        <v>44319</v>
      </c>
      <c r="I933" s="137">
        <v>51.48</v>
      </c>
      <c r="J933" s="154">
        <f t="shared" si="114"/>
        <v>9.016072128576802E-3</v>
      </c>
      <c r="K933" s="155">
        <f t="shared" si="115"/>
        <v>8.9756700142603531E-3</v>
      </c>
      <c r="L933" s="145"/>
      <c r="M933" s="167">
        <v>1.5299999999999999E-3</v>
      </c>
      <c r="N933" s="161"/>
      <c r="O933" s="167">
        <v>8.4099999999999991E-3</v>
      </c>
      <c r="P933" s="161"/>
      <c r="Q933" s="146"/>
      <c r="R933" s="167">
        <v>6307.9</v>
      </c>
      <c r="S933" s="154">
        <f t="shared" si="116"/>
        <v>6.1280999381128076E-3</v>
      </c>
      <c r="T933" s="155">
        <f t="shared" si="117"/>
        <v>6.1093994935943795E-3</v>
      </c>
      <c r="U933" s="167">
        <v>24419.97</v>
      </c>
      <c r="V933" s="154">
        <f t="shared" si="118"/>
        <v>1.154915505302978E-2</v>
      </c>
      <c r="W933" s="155">
        <f t="shared" si="119"/>
        <v>1.1482972641673148E-2</v>
      </c>
    </row>
    <row r="934" spans="2:23">
      <c r="B934" s="153">
        <v>44316</v>
      </c>
      <c r="C934" s="137">
        <v>669.8</v>
      </c>
      <c r="D934" s="154">
        <f t="shared" si="112"/>
        <v>1.9948225978376533E-2</v>
      </c>
      <c r="E934" s="155">
        <f t="shared" si="113"/>
        <v>1.9751867163177068E-2</v>
      </c>
      <c r="F934" s="145"/>
      <c r="G934" s="145"/>
      <c r="H934" s="153">
        <v>44316</v>
      </c>
      <c r="I934" s="137">
        <v>51.02</v>
      </c>
      <c r="J934" s="154">
        <f t="shared" si="114"/>
        <v>1.1773940345369827E-3</v>
      </c>
      <c r="K934" s="155">
        <f t="shared" si="115"/>
        <v>1.1767014497575208E-3</v>
      </c>
      <c r="L934" s="145"/>
      <c r="M934" s="167">
        <v>1.57E-3</v>
      </c>
      <c r="N934" s="161"/>
      <c r="O934" s="167">
        <v>8.6599999999999993E-3</v>
      </c>
      <c r="P934" s="161"/>
      <c r="Q934" s="146"/>
      <c r="R934" s="167">
        <v>6269.48</v>
      </c>
      <c r="S934" s="154">
        <f t="shared" si="116"/>
        <v>-5.2502391881407151E-3</v>
      </c>
      <c r="T934" s="155">
        <f t="shared" si="117"/>
        <v>-5.2640701256338124E-3</v>
      </c>
      <c r="U934" s="167">
        <v>24141.16</v>
      </c>
      <c r="V934" s="154">
        <f t="shared" si="118"/>
        <v>-5.6445700257844456E-3</v>
      </c>
      <c r="W934" s="155">
        <f t="shared" si="119"/>
        <v>-5.6605608136439207E-3</v>
      </c>
    </row>
    <row r="935" spans="2:23">
      <c r="B935" s="153">
        <v>44315</v>
      </c>
      <c r="C935" s="137">
        <v>656.7</v>
      </c>
      <c r="D935" s="154">
        <f t="shared" si="112"/>
        <v>6.4367816091954744E-3</v>
      </c>
      <c r="E935" s="155">
        <f t="shared" si="113"/>
        <v>6.4161540000785434E-3</v>
      </c>
      <c r="F935" s="145"/>
      <c r="G935" s="145"/>
      <c r="H935" s="153">
        <v>44315</v>
      </c>
      <c r="I935" s="137">
        <v>50.96</v>
      </c>
      <c r="J935" s="154">
        <f t="shared" si="114"/>
        <v>7.8554595443836028E-4</v>
      </c>
      <c r="K935" s="155">
        <f t="shared" si="115"/>
        <v>7.8523757470216166E-4</v>
      </c>
      <c r="L935" s="145"/>
      <c r="M935" s="167">
        <v>1.6100000000000001E-3</v>
      </c>
      <c r="N935" s="161"/>
      <c r="O935" s="167">
        <v>8.7500000000000008E-3</v>
      </c>
      <c r="P935" s="161"/>
      <c r="Q935" s="146"/>
      <c r="R935" s="167">
        <v>6302.57</v>
      </c>
      <c r="S935" s="154">
        <f t="shared" si="116"/>
        <v>-6.9922530275978723E-4</v>
      </c>
      <c r="T935" s="155">
        <f t="shared" si="117"/>
        <v>-6.9946987478574176E-4</v>
      </c>
      <c r="U935" s="167">
        <v>24278.2</v>
      </c>
      <c r="V935" s="154">
        <f t="shared" si="118"/>
        <v>-7.4150935605163948E-3</v>
      </c>
      <c r="W935" s="155">
        <f t="shared" si="119"/>
        <v>-7.442722029959774E-3</v>
      </c>
    </row>
    <row r="936" spans="2:23">
      <c r="B936" s="153">
        <v>44314</v>
      </c>
      <c r="C936" s="137">
        <v>652.5</v>
      </c>
      <c r="D936" s="154">
        <f t="shared" si="112"/>
        <v>6.7890757599136098E-3</v>
      </c>
      <c r="E936" s="155">
        <f t="shared" si="113"/>
        <v>6.7661337631781835E-3</v>
      </c>
      <c r="F936" s="145"/>
      <c r="G936" s="145"/>
      <c r="H936" s="153">
        <v>44314</v>
      </c>
      <c r="I936" s="137">
        <v>50.92</v>
      </c>
      <c r="J936" s="154">
        <f t="shared" si="114"/>
        <v>-1.5686274509804088E-3</v>
      </c>
      <c r="K936" s="155">
        <f t="shared" si="115"/>
        <v>-1.5698590351200178E-3</v>
      </c>
      <c r="L936" s="145"/>
      <c r="M936" s="167">
        <v>2.4000000000000001E-4</v>
      </c>
      <c r="N936" s="161"/>
      <c r="O936" s="167">
        <v>8.3099999999999997E-3</v>
      </c>
      <c r="P936" s="161"/>
      <c r="Q936" s="146"/>
      <c r="R936" s="167">
        <v>6306.98</v>
      </c>
      <c r="S936" s="154">
        <f t="shared" si="116"/>
        <v>5.2950702608960398E-3</v>
      </c>
      <c r="T936" s="155">
        <f t="shared" si="117"/>
        <v>5.2811006679809123E-3</v>
      </c>
      <c r="U936" s="167">
        <v>24459.57</v>
      </c>
      <c r="V936" s="154">
        <f t="shared" si="118"/>
        <v>-5.5121836010707526E-4</v>
      </c>
      <c r="W936" s="155">
        <f t="shared" si="119"/>
        <v>-5.5137033679812924E-4</v>
      </c>
    </row>
    <row r="937" spans="2:23">
      <c r="B937" s="153">
        <v>44313</v>
      </c>
      <c r="C937" s="137">
        <v>648.1</v>
      </c>
      <c r="D937" s="154">
        <f t="shared" si="112"/>
        <v>1.2359029816160216E-3</v>
      </c>
      <c r="E937" s="155">
        <f t="shared" si="113"/>
        <v>1.2351398822058825E-3</v>
      </c>
      <c r="F937" s="145"/>
      <c r="G937" s="145"/>
      <c r="H937" s="153">
        <v>44313</v>
      </c>
      <c r="I937" s="137">
        <v>51</v>
      </c>
      <c r="J937" s="154">
        <f t="shared" si="114"/>
        <v>-9.7087378640776656E-3</v>
      </c>
      <c r="K937" s="155">
        <f t="shared" si="115"/>
        <v>-9.7561749453646852E-3</v>
      </c>
      <c r="L937" s="145"/>
      <c r="M937" s="167">
        <v>1.0000000000000001E-5</v>
      </c>
      <c r="N937" s="161"/>
      <c r="O937" s="167">
        <v>8.2399999999999991E-3</v>
      </c>
      <c r="P937" s="161"/>
      <c r="Q937" s="146"/>
      <c r="R937" s="167">
        <v>6273.76</v>
      </c>
      <c r="S937" s="154">
        <f t="shared" si="116"/>
        <v>-2.8045484676975097E-4</v>
      </c>
      <c r="T937" s="155">
        <f t="shared" si="117"/>
        <v>-2.8049418158488754E-4</v>
      </c>
      <c r="U937" s="167">
        <v>24473.06</v>
      </c>
      <c r="V937" s="154">
        <f t="shared" si="118"/>
        <v>-1.6635500598844999E-3</v>
      </c>
      <c r="W937" s="155">
        <f t="shared" si="119"/>
        <v>-1.6649352957713605E-3</v>
      </c>
    </row>
    <row r="938" spans="2:23">
      <c r="B938" s="153">
        <v>44312</v>
      </c>
      <c r="C938" s="137">
        <v>647.29999999999995</v>
      </c>
      <c r="D938" s="154">
        <f t="shared" si="112"/>
        <v>-3.5406403940887454E-3</v>
      </c>
      <c r="E938" s="155">
        <f t="shared" si="113"/>
        <v>-3.5469232960037675E-3</v>
      </c>
      <c r="F938" s="145"/>
      <c r="G938" s="145"/>
      <c r="H938" s="153">
        <v>44312</v>
      </c>
      <c r="I938" s="137">
        <v>51.5</v>
      </c>
      <c r="J938" s="154">
        <f t="shared" si="114"/>
        <v>3.1164783794310758E-3</v>
      </c>
      <c r="K938" s="155">
        <f t="shared" si="115"/>
        <v>3.1116322266959446E-3</v>
      </c>
      <c r="L938" s="145"/>
      <c r="M938" s="167">
        <v>-5.0000000000000002E-5</v>
      </c>
      <c r="N938" s="161"/>
      <c r="O938" s="167">
        <v>7.9900000000000006E-3</v>
      </c>
      <c r="P938" s="161"/>
      <c r="Q938" s="146"/>
      <c r="R938" s="167">
        <v>6275.52</v>
      </c>
      <c r="S938" s="154">
        <f t="shared" si="116"/>
        <v>2.8092311527436742E-3</v>
      </c>
      <c r="T938" s="155">
        <f t="shared" si="117"/>
        <v>2.8052926373181978E-3</v>
      </c>
      <c r="U938" s="167">
        <v>24513.84</v>
      </c>
      <c r="V938" s="154">
        <f t="shared" si="118"/>
        <v>5.2386421931518434E-3</v>
      </c>
      <c r="W938" s="155">
        <f t="shared" si="119"/>
        <v>5.2249682416411055E-3</v>
      </c>
    </row>
    <row r="939" spans="2:23">
      <c r="B939" s="153">
        <v>44309</v>
      </c>
      <c r="C939" s="137">
        <v>649.6</v>
      </c>
      <c r="D939" s="154">
        <f t="shared" si="112"/>
        <v>-3.3752684872658811E-3</v>
      </c>
      <c r="E939" s="155">
        <f t="shared" si="113"/>
        <v>-3.3809775559928202E-3</v>
      </c>
      <c r="F939" s="145"/>
      <c r="G939" s="145"/>
      <c r="H939" s="153">
        <v>44309</v>
      </c>
      <c r="I939" s="137">
        <v>51.34</v>
      </c>
      <c r="J939" s="154">
        <f t="shared" si="114"/>
        <v>-4.0373831775700864E-2</v>
      </c>
      <c r="K939" s="155">
        <f t="shared" si="115"/>
        <v>-4.1211478458966437E-2</v>
      </c>
      <c r="L939" s="145"/>
      <c r="M939" s="167">
        <v>-7.0000000000000007E-5</v>
      </c>
      <c r="N939" s="161"/>
      <c r="O939" s="167">
        <v>7.8200000000000006E-3</v>
      </c>
      <c r="P939" s="161"/>
      <c r="Q939" s="146"/>
      <c r="R939" s="167">
        <v>6257.94</v>
      </c>
      <c r="S939" s="154">
        <f t="shared" si="116"/>
        <v>-1.4902796747552349E-3</v>
      </c>
      <c r="T939" s="155">
        <f t="shared" si="117"/>
        <v>-1.4913912460150268E-3</v>
      </c>
      <c r="U939" s="167">
        <v>24386.09</v>
      </c>
      <c r="V939" s="154">
        <f t="shared" si="118"/>
        <v>-5.0495093737668029E-4</v>
      </c>
      <c r="W939" s="155">
        <f t="shared" si="119"/>
        <v>-5.0507846803421615E-4</v>
      </c>
    </row>
    <row r="940" spans="2:23">
      <c r="B940" s="153">
        <v>44308</v>
      </c>
      <c r="C940" s="137">
        <v>651.79999999999995</v>
      </c>
      <c r="D940" s="154">
        <f t="shared" si="112"/>
        <v>1.5344483658119579E-4</v>
      </c>
      <c r="E940" s="155">
        <f t="shared" si="113"/>
        <v>1.5343306512642296E-4</v>
      </c>
      <c r="F940" s="145"/>
      <c r="G940" s="145"/>
      <c r="H940" s="153">
        <v>44308</v>
      </c>
      <c r="I940" s="137">
        <v>53.5</v>
      </c>
      <c r="J940" s="154">
        <f t="shared" si="114"/>
        <v>2.177234530175709E-2</v>
      </c>
      <c r="K940" s="155">
        <f t="shared" si="115"/>
        <v>2.1538712860261707E-2</v>
      </c>
      <c r="L940" s="145"/>
      <c r="M940" s="167">
        <v>-5.0000000000000002E-5</v>
      </c>
      <c r="N940" s="161"/>
      <c r="O940" s="167">
        <v>7.5700000000000003E-3</v>
      </c>
      <c r="P940" s="161"/>
      <c r="Q940" s="146"/>
      <c r="R940" s="167">
        <v>6267.28</v>
      </c>
      <c r="S940" s="154">
        <f t="shared" si="116"/>
        <v>9.1344566906312874E-3</v>
      </c>
      <c r="T940" s="155">
        <f t="shared" si="117"/>
        <v>9.0929898677596221E-3</v>
      </c>
      <c r="U940" s="167">
        <v>24398.41</v>
      </c>
      <c r="V940" s="154">
        <f t="shared" si="118"/>
        <v>9.8102840152340942E-3</v>
      </c>
      <c r="W940" s="155">
        <f t="shared" si="119"/>
        <v>9.7624756007958832E-3</v>
      </c>
    </row>
    <row r="941" spans="2:23">
      <c r="B941" s="153">
        <v>44307</v>
      </c>
      <c r="C941" s="137">
        <v>651.70000000000005</v>
      </c>
      <c r="D941" s="154">
        <f t="shared" si="112"/>
        <v>4.5228548516439426E-2</v>
      </c>
      <c r="E941" s="155">
        <f t="shared" si="113"/>
        <v>4.4235568218243523E-2</v>
      </c>
      <c r="F941" s="145"/>
      <c r="G941" s="145"/>
      <c r="H941" s="153">
        <v>44307</v>
      </c>
      <c r="I941" s="137">
        <v>52.36</v>
      </c>
      <c r="J941" s="154">
        <f t="shared" si="114"/>
        <v>4.2612504978096322E-2</v>
      </c>
      <c r="K941" s="155">
        <f t="shared" si="115"/>
        <v>4.1729587312260175E-2</v>
      </c>
      <c r="L941" s="145"/>
      <c r="M941" s="167">
        <v>-1.6000000000000001E-4</v>
      </c>
      <c r="N941" s="161"/>
      <c r="O941" s="167">
        <v>7.5799999999999999E-3</v>
      </c>
      <c r="P941" s="161"/>
      <c r="Q941" s="146"/>
      <c r="R941" s="167">
        <v>6210.55</v>
      </c>
      <c r="S941" s="154">
        <f t="shared" si="116"/>
        <v>7.3705092042153364E-3</v>
      </c>
      <c r="T941" s="155">
        <f t="shared" si="117"/>
        <v>7.3434797339670572E-3</v>
      </c>
      <c r="U941" s="167">
        <v>24161.38</v>
      </c>
      <c r="V941" s="154">
        <f t="shared" si="118"/>
        <v>3.0192642593087626E-3</v>
      </c>
      <c r="W941" s="155">
        <f t="shared" si="119"/>
        <v>3.014715434743933E-3</v>
      </c>
    </row>
    <row r="942" spans="2:23">
      <c r="B942" s="153">
        <v>44306</v>
      </c>
      <c r="C942" s="137">
        <v>623.5</v>
      </c>
      <c r="D942" s="154">
        <f t="shared" si="112"/>
        <v>-2.6085598250546793E-2</v>
      </c>
      <c r="E942" s="155">
        <f t="shared" si="113"/>
        <v>-2.6431862415671633E-2</v>
      </c>
      <c r="F942" s="145"/>
      <c r="G942" s="145"/>
      <c r="H942" s="153">
        <v>44306</v>
      </c>
      <c r="I942" s="137">
        <v>50.22</v>
      </c>
      <c r="J942" s="154">
        <f t="shared" si="114"/>
        <v>-2.1815348656018752E-2</v>
      </c>
      <c r="K942" s="155">
        <f t="shared" si="115"/>
        <v>-2.2056821713555452E-2</v>
      </c>
      <c r="L942" s="145"/>
      <c r="M942" s="167">
        <v>-1.2E-4</v>
      </c>
      <c r="N942" s="161"/>
      <c r="O942" s="167">
        <v>7.8100000000000001E-3</v>
      </c>
      <c r="P942" s="161"/>
      <c r="Q942" s="146"/>
      <c r="R942" s="167">
        <v>6165.11</v>
      </c>
      <c r="S942" s="154">
        <f t="shared" si="116"/>
        <v>-2.089669334205746E-2</v>
      </c>
      <c r="T942" s="155">
        <f t="shared" si="117"/>
        <v>-2.1118119385507506E-2</v>
      </c>
      <c r="U942" s="167">
        <v>24088.65</v>
      </c>
      <c r="V942" s="154">
        <f t="shared" si="118"/>
        <v>-2.4413704171401651E-2</v>
      </c>
      <c r="W942" s="155">
        <f t="shared" si="119"/>
        <v>-2.4716659655186539E-2</v>
      </c>
    </row>
    <row r="943" spans="2:23">
      <c r="B943" s="153">
        <v>44305</v>
      </c>
      <c r="C943" s="137">
        <v>640.20000000000005</v>
      </c>
      <c r="D943" s="154">
        <f t="shared" si="112"/>
        <v>7.0788107597923311E-3</v>
      </c>
      <c r="E943" s="155">
        <f t="shared" si="113"/>
        <v>7.0538735933995816E-3</v>
      </c>
      <c r="F943" s="145"/>
      <c r="G943" s="145"/>
      <c r="H943" s="153">
        <v>44305</v>
      </c>
      <c r="I943" s="137">
        <v>51.34</v>
      </c>
      <c r="J943" s="154">
        <f t="shared" si="114"/>
        <v>-3.1067961165047731E-3</v>
      </c>
      <c r="K943" s="155">
        <f t="shared" si="115"/>
        <v>-3.1116322266960292E-3</v>
      </c>
      <c r="L943" s="145"/>
      <c r="M943" s="167">
        <v>1E-4</v>
      </c>
      <c r="N943" s="161"/>
      <c r="O943" s="167">
        <v>7.9299999999999995E-3</v>
      </c>
      <c r="P943" s="161"/>
      <c r="Q943" s="146"/>
      <c r="R943" s="167">
        <v>6296.69</v>
      </c>
      <c r="S943" s="154">
        <f t="shared" si="116"/>
        <v>1.5301245254148998E-3</v>
      </c>
      <c r="T943" s="155">
        <f t="shared" si="117"/>
        <v>1.5289550776650632E-3</v>
      </c>
      <c r="U943" s="167">
        <v>24691.46</v>
      </c>
      <c r="V943" s="154">
        <f t="shared" si="118"/>
        <v>-2.1386674469112688E-3</v>
      </c>
      <c r="W943" s="155">
        <f t="shared" si="119"/>
        <v>-2.1409576620571814E-3</v>
      </c>
    </row>
    <row r="944" spans="2:23">
      <c r="B944" s="153">
        <v>44302</v>
      </c>
      <c r="C944" s="137">
        <v>635.70000000000005</v>
      </c>
      <c r="D944" s="154">
        <f t="shared" si="112"/>
        <v>1.0009532888465289E-2</v>
      </c>
      <c r="E944" s="155">
        <f t="shared" si="113"/>
        <v>9.959769312056669E-3</v>
      </c>
      <c r="F944" s="145"/>
      <c r="G944" s="145"/>
      <c r="H944" s="153">
        <v>44302</v>
      </c>
      <c r="I944" s="137">
        <v>51.5</v>
      </c>
      <c r="J944" s="154">
        <f t="shared" si="114"/>
        <v>2.1015067406820132E-2</v>
      </c>
      <c r="K944" s="155">
        <f t="shared" si="115"/>
        <v>2.0797296572971798E-2</v>
      </c>
      <c r="L944" s="145"/>
      <c r="M944" s="167">
        <v>-1.2999999999999999E-4</v>
      </c>
      <c r="N944" s="161"/>
      <c r="O944" s="167">
        <v>7.5199999999999998E-3</v>
      </c>
      <c r="P944" s="161"/>
      <c r="Q944" s="146"/>
      <c r="R944" s="167">
        <v>6287.07</v>
      </c>
      <c r="S944" s="154">
        <f t="shared" si="116"/>
        <v>8.4903450997249053E-3</v>
      </c>
      <c r="T944" s="155">
        <f t="shared" si="117"/>
        <v>8.4545048409929643E-3</v>
      </c>
      <c r="U944" s="167">
        <v>24744.38</v>
      </c>
      <c r="V944" s="154">
        <f t="shared" si="118"/>
        <v>8.7933762463467957E-3</v>
      </c>
      <c r="W944" s="155">
        <f t="shared" si="119"/>
        <v>8.7549396739266417E-3</v>
      </c>
    </row>
    <row r="945" spans="2:23">
      <c r="B945" s="153">
        <v>44301</v>
      </c>
      <c r="C945" s="137">
        <v>629.4</v>
      </c>
      <c r="D945" s="154">
        <f t="shared" si="112"/>
        <v>-6.7855452106676539E-3</v>
      </c>
      <c r="E945" s="155">
        <f t="shared" si="113"/>
        <v>-6.80867169916494E-3</v>
      </c>
      <c r="F945" s="145"/>
      <c r="G945" s="145"/>
      <c r="H945" s="153">
        <v>44301</v>
      </c>
      <c r="I945" s="137">
        <v>50.44</v>
      </c>
      <c r="J945" s="154">
        <f t="shared" si="114"/>
        <v>-1.5835312747427555E-3</v>
      </c>
      <c r="K945" s="155">
        <f t="shared" si="115"/>
        <v>-1.5847863855716303E-3</v>
      </c>
      <c r="L945" s="145"/>
      <c r="M945" s="167">
        <v>-3.5000000000000005E-4</v>
      </c>
      <c r="N945" s="161"/>
      <c r="O945" s="167">
        <v>7.3200000000000001E-3</v>
      </c>
      <c r="P945" s="161"/>
      <c r="Q945" s="146"/>
      <c r="R945" s="167">
        <v>6234.14</v>
      </c>
      <c r="S945" s="154">
        <f t="shared" si="116"/>
        <v>4.1168834097331519E-3</v>
      </c>
      <c r="T945" s="155">
        <f t="shared" si="117"/>
        <v>4.108432232296436E-3</v>
      </c>
      <c r="U945" s="167">
        <v>24528.69</v>
      </c>
      <c r="V945" s="154">
        <f t="shared" si="118"/>
        <v>-1.8738753695869415E-3</v>
      </c>
      <c r="W945" s="155">
        <f t="shared" si="119"/>
        <v>-1.8756332704386574E-3</v>
      </c>
    </row>
    <row r="946" spans="2:23">
      <c r="B946" s="153">
        <v>44300</v>
      </c>
      <c r="C946" s="137">
        <v>633.70000000000005</v>
      </c>
      <c r="D946" s="154">
        <f t="shared" si="112"/>
        <v>1.0041440867070595E-2</v>
      </c>
      <c r="E946" s="155">
        <f t="shared" si="113"/>
        <v>9.9913605728936556E-3</v>
      </c>
      <c r="F946" s="145"/>
      <c r="G946" s="145"/>
      <c r="H946" s="153">
        <v>44300</v>
      </c>
      <c r="I946" s="137">
        <v>50.52</v>
      </c>
      <c r="J946" s="154">
        <f t="shared" si="114"/>
        <v>7.5787794176307433E-3</v>
      </c>
      <c r="K946" s="155">
        <f t="shared" si="115"/>
        <v>7.5502047521431356E-3</v>
      </c>
      <c r="L946" s="145"/>
      <c r="M946" s="167">
        <v>-4.0000000000000003E-5</v>
      </c>
      <c r="N946" s="161"/>
      <c r="O946" s="167">
        <v>7.8200000000000006E-3</v>
      </c>
      <c r="P946" s="161"/>
      <c r="Q946" s="146"/>
      <c r="R946" s="167">
        <v>6208.58</v>
      </c>
      <c r="S946" s="154">
        <f t="shared" si="116"/>
        <v>3.9585388334599791E-3</v>
      </c>
      <c r="T946" s="155">
        <f t="shared" si="117"/>
        <v>3.9507244342253051E-3</v>
      </c>
      <c r="U946" s="167">
        <v>24574.74</v>
      </c>
      <c r="V946" s="154">
        <f t="shared" si="118"/>
        <v>-1.0410420989943603E-3</v>
      </c>
      <c r="W946" s="155">
        <f t="shared" si="119"/>
        <v>-1.0415843596971136E-3</v>
      </c>
    </row>
    <row r="947" spans="2:23">
      <c r="B947" s="153">
        <v>44299</v>
      </c>
      <c r="C947" s="137">
        <v>627.4</v>
      </c>
      <c r="D947" s="154">
        <f t="shared" si="112"/>
        <v>1.6196954972465205E-2</v>
      </c>
      <c r="E947" s="155">
        <f t="shared" si="113"/>
        <v>1.606718368851888E-2</v>
      </c>
      <c r="F947" s="145"/>
      <c r="G947" s="145"/>
      <c r="H947" s="153">
        <v>44299</v>
      </c>
      <c r="I947" s="137">
        <v>50.14</v>
      </c>
      <c r="J947" s="154">
        <f t="shared" si="114"/>
        <v>7.9840319361279555E-4</v>
      </c>
      <c r="K947" s="155">
        <f t="shared" si="115"/>
        <v>7.9808463932823902E-4</v>
      </c>
      <c r="L947" s="145"/>
      <c r="M947" s="167">
        <v>-3.3E-4</v>
      </c>
      <c r="N947" s="161"/>
      <c r="O947" s="167">
        <v>7.5799999999999999E-3</v>
      </c>
      <c r="P947" s="161"/>
      <c r="Q947" s="146"/>
      <c r="R947" s="167">
        <v>6184.1</v>
      </c>
      <c r="S947" s="154">
        <f t="shared" si="116"/>
        <v>3.6386180392360412E-3</v>
      </c>
      <c r="T947" s="155">
        <f t="shared" si="117"/>
        <v>3.6320142828019817E-3</v>
      </c>
      <c r="U947" s="167">
        <v>24600.35</v>
      </c>
      <c r="V947" s="154">
        <f t="shared" si="118"/>
        <v>5.8539046611261192E-3</v>
      </c>
      <c r="W947" s="155">
        <f t="shared" si="119"/>
        <v>5.8368371366176253E-3</v>
      </c>
    </row>
    <row r="948" spans="2:23">
      <c r="B948" s="153">
        <v>44298</v>
      </c>
      <c r="C948" s="137">
        <v>617.4</v>
      </c>
      <c r="D948" s="154">
        <f t="shared" si="112"/>
        <v>1.3127666557269491E-2</v>
      </c>
      <c r="E948" s="155">
        <f t="shared" si="113"/>
        <v>1.3042245516450298E-2</v>
      </c>
      <c r="F948" s="145"/>
      <c r="G948" s="145"/>
      <c r="H948" s="153">
        <v>44298</v>
      </c>
      <c r="I948" s="137">
        <v>50.1</v>
      </c>
      <c r="J948" s="154">
        <f t="shared" si="114"/>
        <v>-5.1628276409848572E-3</v>
      </c>
      <c r="K948" s="155">
        <f t="shared" si="115"/>
        <v>-5.1762010853272505E-3</v>
      </c>
      <c r="L948" s="145"/>
      <c r="M948" s="167">
        <v>-3.1E-4</v>
      </c>
      <c r="N948" s="161"/>
      <c r="O948" s="167">
        <v>7.3899999999999999E-3</v>
      </c>
      <c r="P948" s="161"/>
      <c r="Q948" s="146"/>
      <c r="R948" s="167">
        <v>6161.68</v>
      </c>
      <c r="S948" s="154">
        <f t="shared" si="116"/>
        <v>-1.2529561173596493E-3</v>
      </c>
      <c r="T948" s="155">
        <f t="shared" si="117"/>
        <v>-1.2537417231639598E-3</v>
      </c>
      <c r="U948" s="167">
        <v>24457.18</v>
      </c>
      <c r="V948" s="154">
        <f t="shared" si="118"/>
        <v>1.1367446041472551E-3</v>
      </c>
      <c r="W948" s="155">
        <f t="shared" si="119"/>
        <v>1.1360989992120251E-3</v>
      </c>
    </row>
    <row r="949" spans="2:23">
      <c r="B949" s="153">
        <v>44295</v>
      </c>
      <c r="C949" s="137">
        <v>609.4</v>
      </c>
      <c r="D949" s="154">
        <f t="shared" si="112"/>
        <v>9.6090125911199031E-3</v>
      </c>
      <c r="E949" s="155">
        <f t="shared" si="113"/>
        <v>9.5631396579147938E-3</v>
      </c>
      <c r="F949" s="145"/>
      <c r="G949" s="145"/>
      <c r="H949" s="153">
        <v>44295</v>
      </c>
      <c r="I949" s="137">
        <v>50.36</v>
      </c>
      <c r="J949" s="154">
        <f t="shared" si="114"/>
        <v>0</v>
      </c>
      <c r="K949" s="155">
        <f t="shared" si="115"/>
        <v>0</v>
      </c>
      <c r="L949" s="145"/>
      <c r="M949" s="167">
        <v>-4.2000000000000002E-4</v>
      </c>
      <c r="N949" s="161"/>
      <c r="O949" s="167">
        <v>7.4099999999999999E-3</v>
      </c>
      <c r="P949" s="161"/>
      <c r="Q949" s="146"/>
      <c r="R949" s="167">
        <v>6169.41</v>
      </c>
      <c r="S949" s="154">
        <f t="shared" si="116"/>
        <v>5.9847025164927459E-4</v>
      </c>
      <c r="T949" s="155">
        <f t="shared" si="117"/>
        <v>5.9829123974685804E-4</v>
      </c>
      <c r="U949" s="167">
        <v>24429.41</v>
      </c>
      <c r="V949" s="154">
        <f t="shared" si="118"/>
        <v>-5.9853901143814836E-3</v>
      </c>
      <c r="W949" s="155">
        <f t="shared" si="119"/>
        <v>-6.0033743595157545E-3</v>
      </c>
    </row>
    <row r="950" spans="2:23">
      <c r="B950" s="153">
        <v>44294</v>
      </c>
      <c r="C950" s="137">
        <v>603.6</v>
      </c>
      <c r="D950" s="154">
        <f t="shared" si="112"/>
        <v>1.6161616161616266E-2</v>
      </c>
      <c r="E950" s="155">
        <f t="shared" si="113"/>
        <v>1.6032407531049009E-2</v>
      </c>
      <c r="F950" s="145"/>
      <c r="G950" s="145"/>
      <c r="H950" s="153">
        <v>44294</v>
      </c>
      <c r="I950" s="137">
        <v>50.36</v>
      </c>
      <c r="J950" s="154">
        <f t="shared" si="114"/>
        <v>1.7373737373737264E-2</v>
      </c>
      <c r="K950" s="155">
        <f t="shared" si="115"/>
        <v>1.7224539601501693E-2</v>
      </c>
      <c r="L950" s="145"/>
      <c r="M950" s="167">
        <v>-8.0000000000000004E-4</v>
      </c>
      <c r="N950" s="161"/>
      <c r="O950" s="167">
        <v>6.6800000000000002E-3</v>
      </c>
      <c r="P950" s="161"/>
      <c r="Q950" s="146"/>
      <c r="R950" s="167">
        <v>6165.72</v>
      </c>
      <c r="S950" s="154">
        <f t="shared" si="116"/>
        <v>5.7187969973868658E-3</v>
      </c>
      <c r="T950" s="155">
        <f t="shared" si="117"/>
        <v>5.7025067553880303E-3</v>
      </c>
      <c r="U950" s="167">
        <v>24576.51</v>
      </c>
      <c r="V950" s="154">
        <f t="shared" si="118"/>
        <v>-6.637637612148084E-3</v>
      </c>
      <c r="W950" s="155">
        <f t="shared" si="119"/>
        <v>-6.6597646974180472E-3</v>
      </c>
    </row>
    <row r="951" spans="2:23">
      <c r="B951" s="153">
        <v>44293</v>
      </c>
      <c r="C951" s="137">
        <v>594</v>
      </c>
      <c r="D951" s="154">
        <f t="shared" si="112"/>
        <v>-5.8577405857740406E-3</v>
      </c>
      <c r="E951" s="155">
        <f t="shared" si="113"/>
        <v>-5.8749644430207866E-3</v>
      </c>
      <c r="F951" s="145"/>
      <c r="G951" s="145"/>
      <c r="H951" s="153">
        <v>44293</v>
      </c>
      <c r="I951" s="137">
        <v>49.5</v>
      </c>
      <c r="J951" s="154">
        <f t="shared" si="114"/>
        <v>-2.6357199055861646E-2</v>
      </c>
      <c r="K951" s="155">
        <f t="shared" si="115"/>
        <v>-2.6710776746608808E-2</v>
      </c>
      <c r="L951" s="145"/>
      <c r="M951" s="167">
        <v>-6.9000000000000008E-4</v>
      </c>
      <c r="N951" s="161"/>
      <c r="O951" s="167">
        <v>7.0599999999999994E-3</v>
      </c>
      <c r="P951" s="161"/>
      <c r="Q951" s="146"/>
      <c r="R951" s="167">
        <v>6130.66</v>
      </c>
      <c r="S951" s="154">
        <f t="shared" si="116"/>
        <v>-1.1090560954052364E-4</v>
      </c>
      <c r="T951" s="155">
        <f t="shared" si="117"/>
        <v>-1.1091176002239025E-4</v>
      </c>
      <c r="U951" s="167">
        <v>24740.73</v>
      </c>
      <c r="V951" s="154">
        <f t="shared" si="118"/>
        <v>-8.2346840530633791E-4</v>
      </c>
      <c r="W951" s="155">
        <f t="shared" si="119"/>
        <v>-8.2380764166000494E-4</v>
      </c>
    </row>
    <row r="952" spans="2:23">
      <c r="B952" s="153">
        <v>44292</v>
      </c>
      <c r="C952" s="137">
        <v>597.5</v>
      </c>
      <c r="D952" s="154">
        <f t="shared" si="112"/>
        <v>-3.8346115371790113E-3</v>
      </c>
      <c r="E952" s="155">
        <f t="shared" si="113"/>
        <v>-3.8419825092429328E-3</v>
      </c>
      <c r="F952" s="145"/>
      <c r="G952" s="145"/>
      <c r="H952" s="153">
        <v>44292</v>
      </c>
      <c r="I952" s="137">
        <v>50.84</v>
      </c>
      <c r="J952" s="154">
        <f t="shared" si="114"/>
        <v>2.2937625754527069E-2</v>
      </c>
      <c r="K952" s="155">
        <f t="shared" si="115"/>
        <v>2.2678513218670166E-2</v>
      </c>
      <c r="L952" s="145"/>
      <c r="M952" s="167">
        <v>-6.0999999999999997E-4</v>
      </c>
      <c r="N952" s="161"/>
      <c r="O952" s="167">
        <v>6.9999999999999993E-3</v>
      </c>
      <c r="P952" s="161"/>
      <c r="Q952" s="146"/>
      <c r="R952" s="167">
        <v>6131.34</v>
      </c>
      <c r="S952" s="154">
        <f t="shared" si="116"/>
        <v>4.6502025246766276E-3</v>
      </c>
      <c r="T952" s="155">
        <f t="shared" si="117"/>
        <v>4.6394237357003845E-3</v>
      </c>
      <c r="U952" s="167">
        <v>24761.119999999999</v>
      </c>
      <c r="V952" s="154">
        <f t="shared" si="118"/>
        <v>2.0687980574665144E-3</v>
      </c>
      <c r="W952" s="155">
        <f t="shared" si="119"/>
        <v>2.066661041627138E-3</v>
      </c>
    </row>
    <row r="953" spans="2:23">
      <c r="B953" s="153">
        <v>44287</v>
      </c>
      <c r="C953" s="137">
        <v>599.79999999999995</v>
      </c>
      <c r="D953" s="154">
        <f t="shared" si="112"/>
        <v>2.1283841307679241E-2</v>
      </c>
      <c r="E953" s="155">
        <f t="shared" si="113"/>
        <v>2.1060503786434946E-2</v>
      </c>
      <c r="F953" s="145"/>
      <c r="G953" s="145"/>
      <c r="H953" s="153">
        <v>44287</v>
      </c>
      <c r="I953" s="137">
        <v>49.7</v>
      </c>
      <c r="J953" s="154">
        <f t="shared" si="114"/>
        <v>1.6983834663392816E-2</v>
      </c>
      <c r="K953" s="155">
        <f t="shared" si="115"/>
        <v>1.6841221820519729E-2</v>
      </c>
      <c r="L953" s="145"/>
      <c r="M953" s="167">
        <v>-7.7999999999999999E-4</v>
      </c>
      <c r="N953" s="161"/>
      <c r="O953" s="167">
        <v>6.3299999999999997E-3</v>
      </c>
      <c r="P953" s="161"/>
      <c r="Q953" s="146"/>
      <c r="R953" s="167">
        <v>6102.96</v>
      </c>
      <c r="S953" s="154">
        <f t="shared" si="116"/>
        <v>5.889013602583093E-3</v>
      </c>
      <c r="T953" s="155">
        <f t="shared" si="117"/>
        <v>5.8717411406449789E-3</v>
      </c>
      <c r="U953" s="167">
        <v>24710</v>
      </c>
      <c r="V953" s="154">
        <f t="shared" si="118"/>
        <v>2.4926405437071253E-3</v>
      </c>
      <c r="W953" s="155">
        <f t="shared" si="119"/>
        <v>2.489539068107127E-3</v>
      </c>
    </row>
    <row r="954" spans="2:23">
      <c r="B954" s="153">
        <v>44286</v>
      </c>
      <c r="C954" s="137">
        <v>587.29999999999995</v>
      </c>
      <c r="D954" s="154">
        <f t="shared" si="112"/>
        <v>-8.7763713080170058E-3</v>
      </c>
      <c r="E954" s="155">
        <f t="shared" si="113"/>
        <v>-8.8151104808125817E-3</v>
      </c>
      <c r="F954" s="145"/>
      <c r="G954" s="145"/>
      <c r="H954" s="153">
        <v>44286</v>
      </c>
      <c r="I954" s="137">
        <v>48.87</v>
      </c>
      <c r="J954" s="154">
        <f t="shared" si="114"/>
        <v>-6.9091648039016906E-3</v>
      </c>
      <c r="K954" s="155">
        <f t="shared" si="115"/>
        <v>-6.9331435958234332E-3</v>
      </c>
      <c r="L954" s="145"/>
      <c r="M954" s="167">
        <v>-4.8000000000000001E-4</v>
      </c>
      <c r="N954" s="161"/>
      <c r="O954" s="167">
        <v>6.6300000000000005E-3</v>
      </c>
      <c r="P954" s="161"/>
      <c r="Q954" s="146"/>
      <c r="R954" s="167">
        <v>6067.23</v>
      </c>
      <c r="S954" s="154">
        <f t="shared" si="116"/>
        <v>-3.4181772787301723E-3</v>
      </c>
      <c r="T954" s="155">
        <f t="shared" si="117"/>
        <v>-3.4240325934948514E-3</v>
      </c>
      <c r="U954" s="167">
        <v>24648.560000000001</v>
      </c>
      <c r="V954" s="154">
        <f t="shared" si="118"/>
        <v>4.9398471123418553E-4</v>
      </c>
      <c r="W954" s="155">
        <f t="shared" si="119"/>
        <v>4.9386274095270205E-4</v>
      </c>
    </row>
    <row r="955" spans="2:23">
      <c r="B955" s="153">
        <v>44285</v>
      </c>
      <c r="C955" s="137">
        <v>592.5</v>
      </c>
      <c r="D955" s="154">
        <f t="shared" si="112"/>
        <v>3.0434782608695699E-2</v>
      </c>
      <c r="E955" s="155">
        <f t="shared" si="113"/>
        <v>2.9980832211935857E-2</v>
      </c>
      <c r="F955" s="145"/>
      <c r="G955" s="145"/>
      <c r="H955" s="153">
        <v>44285</v>
      </c>
      <c r="I955" s="137">
        <v>49.21</v>
      </c>
      <c r="J955" s="154">
        <f t="shared" si="114"/>
        <v>2.9067335842743569E-2</v>
      </c>
      <c r="K955" s="155">
        <f t="shared" si="115"/>
        <v>2.8652892847708118E-2</v>
      </c>
      <c r="L955" s="145"/>
      <c r="M955" s="167">
        <v>-3.7999999999999997E-4</v>
      </c>
      <c r="N955" s="161"/>
      <c r="O955" s="167">
        <v>6.9199999999999991E-3</v>
      </c>
      <c r="P955" s="161"/>
      <c r="Q955" s="146"/>
      <c r="R955" s="167">
        <v>6088.04</v>
      </c>
      <c r="S955" s="154">
        <f t="shared" si="116"/>
        <v>1.205716556035985E-2</v>
      </c>
      <c r="T955" s="155">
        <f t="shared" si="117"/>
        <v>1.1985056977768775E-2</v>
      </c>
      <c r="U955" s="167">
        <v>24636.39</v>
      </c>
      <c r="V955" s="154">
        <f t="shared" si="118"/>
        <v>8.8033446075981292E-3</v>
      </c>
      <c r="W955" s="155">
        <f t="shared" si="119"/>
        <v>8.7648210948750218E-3</v>
      </c>
    </row>
    <row r="956" spans="2:23">
      <c r="B956" s="153">
        <v>44284</v>
      </c>
      <c r="C956" s="137">
        <v>575</v>
      </c>
      <c r="D956" s="154">
        <f t="shared" si="112"/>
        <v>1.6080579607704593E-2</v>
      </c>
      <c r="E956" s="155">
        <f t="shared" si="113"/>
        <v>1.595265664887234E-2</v>
      </c>
      <c r="F956" s="145"/>
      <c r="G956" s="145"/>
      <c r="H956" s="153">
        <v>44284</v>
      </c>
      <c r="I956" s="137">
        <v>47.82</v>
      </c>
      <c r="J956" s="154">
        <f t="shared" si="114"/>
        <v>-2.7111574556830664E-3</v>
      </c>
      <c r="K956" s="155">
        <f t="shared" si="115"/>
        <v>-2.7148392992686183E-3</v>
      </c>
      <c r="L956" s="145"/>
      <c r="M956" s="167">
        <v>-7.0999999999999991E-4</v>
      </c>
      <c r="N956" s="161"/>
      <c r="O956" s="167">
        <v>6.4400000000000004E-3</v>
      </c>
      <c r="P956" s="161"/>
      <c r="Q956" s="146"/>
      <c r="R956" s="167">
        <v>6015.51</v>
      </c>
      <c r="S956" s="154">
        <f t="shared" si="116"/>
        <v>4.4583147570218529E-3</v>
      </c>
      <c r="T956" s="155">
        <f t="shared" si="117"/>
        <v>4.4484059120361253E-3</v>
      </c>
      <c r="U956" s="167">
        <v>24421.4</v>
      </c>
      <c r="V956" s="154">
        <f t="shared" si="118"/>
        <v>1.1535973461522797E-3</v>
      </c>
      <c r="W956" s="155">
        <f t="shared" si="119"/>
        <v>1.152932464022136E-3</v>
      </c>
    </row>
    <row r="957" spans="2:23">
      <c r="B957" s="153">
        <v>44281</v>
      </c>
      <c r="C957" s="137">
        <v>565.9</v>
      </c>
      <c r="D957" s="154">
        <f t="shared" si="112"/>
        <v>-7.0633939607978036E-4</v>
      </c>
      <c r="E957" s="155">
        <f t="shared" si="113"/>
        <v>-7.065889712811257E-4</v>
      </c>
      <c r="F957" s="145"/>
      <c r="G957" s="145"/>
      <c r="H957" s="153">
        <v>44281</v>
      </c>
      <c r="I957" s="137">
        <v>47.95</v>
      </c>
      <c r="J957" s="154">
        <f t="shared" si="114"/>
        <v>-5.8055152394773657E-3</v>
      </c>
      <c r="K957" s="155">
        <f t="shared" si="115"/>
        <v>-5.8224327514331412E-3</v>
      </c>
      <c r="L957" s="145"/>
      <c r="M957" s="167">
        <v>-1.0499999999999999E-3</v>
      </c>
      <c r="N957" s="161"/>
      <c r="O957" s="167">
        <v>6.1599999999999997E-3</v>
      </c>
      <c r="P957" s="161"/>
      <c r="Q957" s="146"/>
      <c r="R957" s="167">
        <v>5988.81</v>
      </c>
      <c r="S957" s="154">
        <f t="shared" si="116"/>
        <v>6.115170157969807E-3</v>
      </c>
      <c r="T957" s="155">
        <f t="shared" si="117"/>
        <v>6.0965483832586377E-3</v>
      </c>
      <c r="U957" s="167">
        <v>24393.26</v>
      </c>
      <c r="V957" s="154">
        <f t="shared" si="118"/>
        <v>7.2138918308486399E-3</v>
      </c>
      <c r="W957" s="155">
        <f t="shared" si="119"/>
        <v>7.1879961775553735E-3</v>
      </c>
    </row>
    <row r="958" spans="2:23">
      <c r="B958" s="153">
        <v>44280</v>
      </c>
      <c r="C958" s="137">
        <v>566.29999999999995</v>
      </c>
      <c r="D958" s="154">
        <f t="shared" si="112"/>
        <v>-6.8397053665382179E-3</v>
      </c>
      <c r="E958" s="155">
        <f t="shared" si="113"/>
        <v>-6.8632033588124693E-3</v>
      </c>
      <c r="F958" s="145"/>
      <c r="G958" s="145"/>
      <c r="H958" s="153">
        <v>44280</v>
      </c>
      <c r="I958" s="137">
        <v>48.23</v>
      </c>
      <c r="J958" s="154">
        <f t="shared" si="114"/>
        <v>1.0377750103776062E-3</v>
      </c>
      <c r="K958" s="155">
        <f t="shared" si="115"/>
        <v>1.0372368941550577E-3</v>
      </c>
      <c r="L958" s="145"/>
      <c r="M958" s="167">
        <v>-1.3600000000000001E-3</v>
      </c>
      <c r="N958" s="161"/>
      <c r="O958" s="167">
        <v>5.8299999999999992E-3</v>
      </c>
      <c r="P958" s="161"/>
      <c r="Q958" s="146"/>
      <c r="R958" s="167">
        <v>5952.41</v>
      </c>
      <c r="S958" s="154">
        <f t="shared" si="116"/>
        <v>8.6089630739372147E-4</v>
      </c>
      <c r="T958" s="155">
        <f t="shared" si="117"/>
        <v>8.6052594871271766E-4</v>
      </c>
      <c r="U958" s="167">
        <v>24218.55</v>
      </c>
      <c r="V958" s="154">
        <f t="shared" si="118"/>
        <v>4.0853149244934883E-4</v>
      </c>
      <c r="W958" s="155">
        <f t="shared" si="119"/>
        <v>4.0844806617991957E-4</v>
      </c>
    </row>
    <row r="959" spans="2:23">
      <c r="B959" s="153">
        <v>44279</v>
      </c>
      <c r="C959" s="137">
        <v>570.20000000000005</v>
      </c>
      <c r="D959" s="154">
        <f t="shared" si="112"/>
        <v>-1.3324104516352242E-2</v>
      </c>
      <c r="E959" s="155">
        <f t="shared" si="113"/>
        <v>-1.3413666845160604E-2</v>
      </c>
      <c r="F959" s="145"/>
      <c r="G959" s="145"/>
      <c r="H959" s="153">
        <v>44279</v>
      </c>
      <c r="I959" s="137">
        <v>48.18</v>
      </c>
      <c r="J959" s="154">
        <f t="shared" si="114"/>
        <v>4.7966631908236135E-3</v>
      </c>
      <c r="K959" s="155">
        <f t="shared" si="115"/>
        <v>4.7851958572779187E-3</v>
      </c>
      <c r="L959" s="145"/>
      <c r="M959" s="167">
        <v>-1.08E-3</v>
      </c>
      <c r="N959" s="161"/>
      <c r="O959" s="167">
        <v>5.9199999999999999E-3</v>
      </c>
      <c r="P959" s="161"/>
      <c r="Q959" s="146"/>
      <c r="R959" s="167">
        <v>5947.29</v>
      </c>
      <c r="S959" s="154">
        <f t="shared" si="116"/>
        <v>3.3471818074781723E-4</v>
      </c>
      <c r="T959" s="155">
        <f t="shared" si="117"/>
        <v>3.3466217511460956E-4</v>
      </c>
      <c r="U959" s="167">
        <v>24208.66</v>
      </c>
      <c r="V959" s="154">
        <f t="shared" si="118"/>
        <v>3.9313490250005856E-3</v>
      </c>
      <c r="W959" s="155">
        <f t="shared" si="119"/>
        <v>3.9236414665531532E-3</v>
      </c>
    </row>
    <row r="960" spans="2:23">
      <c r="B960" s="153">
        <v>44278</v>
      </c>
      <c r="C960" s="137">
        <v>577.9</v>
      </c>
      <c r="D960" s="154">
        <f t="shared" si="112"/>
        <v>5.1939058171734942E-4</v>
      </c>
      <c r="E960" s="155">
        <f t="shared" si="113"/>
        <v>5.1925574511571483E-4</v>
      </c>
      <c r="F960" s="145"/>
      <c r="G960" s="145"/>
      <c r="H960" s="153">
        <v>44278</v>
      </c>
      <c r="I960" s="137">
        <v>47.95</v>
      </c>
      <c r="J960" s="154">
        <f t="shared" si="114"/>
        <v>-2.5406504065040636E-2</v>
      </c>
      <c r="K960" s="155">
        <f t="shared" si="115"/>
        <v>-2.5734822168815188E-2</v>
      </c>
      <c r="L960" s="145"/>
      <c r="M960" s="167">
        <v>-9.2999999999999995E-4</v>
      </c>
      <c r="N960" s="161"/>
      <c r="O960" s="167">
        <v>6.0400000000000002E-3</v>
      </c>
      <c r="P960" s="161"/>
      <c r="Q960" s="146"/>
      <c r="R960" s="167">
        <v>5945.3</v>
      </c>
      <c r="S960" s="154">
        <f t="shared" si="116"/>
        <v>-3.8837358925554177E-3</v>
      </c>
      <c r="T960" s="155">
        <f t="shared" si="117"/>
        <v>-3.8912971785046674E-3</v>
      </c>
      <c r="U960" s="167">
        <v>24113.86</v>
      </c>
      <c r="V960" s="154">
        <f t="shared" si="118"/>
        <v>-6.1402539851064253E-3</v>
      </c>
      <c r="W960" s="155">
        <f t="shared" si="119"/>
        <v>-6.1591828698258355E-3</v>
      </c>
    </row>
    <row r="961" spans="2:23">
      <c r="B961" s="153">
        <v>44277</v>
      </c>
      <c r="C961" s="137">
        <v>577.6</v>
      </c>
      <c r="D961" s="154">
        <f t="shared" si="112"/>
        <v>-3.005877413937863E-2</v>
      </c>
      <c r="E961" s="155">
        <f t="shared" si="113"/>
        <v>-3.0519801216738276E-2</v>
      </c>
      <c r="F961" s="145"/>
      <c r="G961" s="145"/>
      <c r="H961" s="153">
        <v>44277</v>
      </c>
      <c r="I961" s="137">
        <v>49.2</v>
      </c>
      <c r="J961" s="154">
        <f t="shared" si="114"/>
        <v>-4.8543689320387218E-3</v>
      </c>
      <c r="K961" s="155">
        <f t="shared" si="115"/>
        <v>-4.8661896511727884E-3</v>
      </c>
      <c r="L961" s="145"/>
      <c r="M961" s="167">
        <v>-5.9999999999999995E-4</v>
      </c>
      <c r="N961" s="161"/>
      <c r="O961" s="167">
        <v>6.5300000000000002E-3</v>
      </c>
      <c r="P961" s="161"/>
      <c r="Q961" s="146"/>
      <c r="R961" s="167">
        <v>5968.48</v>
      </c>
      <c r="S961" s="154">
        <f t="shared" si="116"/>
        <v>-4.9150044348412747E-3</v>
      </c>
      <c r="T961" s="155">
        <f t="shared" si="117"/>
        <v>-4.9271227933020403E-3</v>
      </c>
      <c r="U961" s="167">
        <v>24262.84</v>
      </c>
      <c r="V961" s="154">
        <f t="shared" si="118"/>
        <v>2.6207239677646932E-3</v>
      </c>
      <c r="W961" s="155">
        <f t="shared" si="119"/>
        <v>2.6172958588190445E-3</v>
      </c>
    </row>
    <row r="962" spans="2:23">
      <c r="B962" s="153">
        <v>44274</v>
      </c>
      <c r="C962" s="137">
        <v>595.5</v>
      </c>
      <c r="D962" s="154">
        <f t="shared" si="112"/>
        <v>-1.6352824578790837E-2</v>
      </c>
      <c r="E962" s="155">
        <f t="shared" si="113"/>
        <v>-1.6488007792263431E-2</v>
      </c>
      <c r="F962" s="145"/>
      <c r="G962" s="145"/>
      <c r="H962" s="153">
        <v>44274</v>
      </c>
      <c r="I962" s="137">
        <v>49.44</v>
      </c>
      <c r="J962" s="154">
        <f t="shared" si="114"/>
        <v>-1.3173652694610904E-2</v>
      </c>
      <c r="K962" s="155">
        <f t="shared" si="115"/>
        <v>-1.3261194941383911E-2</v>
      </c>
      <c r="L962" s="145"/>
      <c r="M962" s="167">
        <v>-4.6000000000000001E-4</v>
      </c>
      <c r="N962" s="161"/>
      <c r="O962" s="167">
        <v>6.7200000000000003E-3</v>
      </c>
      <c r="P962" s="161"/>
      <c r="Q962" s="146"/>
      <c r="R962" s="167">
        <v>5997.96</v>
      </c>
      <c r="S962" s="154">
        <f t="shared" si="116"/>
        <v>-1.0693096742588781E-2</v>
      </c>
      <c r="T962" s="155">
        <f t="shared" si="117"/>
        <v>-1.0750678756138029E-2</v>
      </c>
      <c r="U962" s="167">
        <v>24199.42</v>
      </c>
      <c r="V962" s="154">
        <f t="shared" si="118"/>
        <v>-6.6119359668054267E-3</v>
      </c>
      <c r="W962" s="155">
        <f t="shared" si="119"/>
        <v>-6.6338916486422227E-3</v>
      </c>
    </row>
    <row r="963" spans="2:23">
      <c r="B963" s="153">
        <v>44273</v>
      </c>
      <c r="C963" s="137">
        <v>605.4</v>
      </c>
      <c r="D963" s="154">
        <f t="shared" si="112"/>
        <v>2.3178807947019653E-3</v>
      </c>
      <c r="E963" s="155">
        <f t="shared" si="113"/>
        <v>2.3151986528033041E-3</v>
      </c>
      <c r="F963" s="145"/>
      <c r="G963" s="145"/>
      <c r="H963" s="153">
        <v>44273</v>
      </c>
      <c r="I963" s="137">
        <v>50.1</v>
      </c>
      <c r="J963" s="154">
        <f t="shared" si="114"/>
        <v>-1.3391098857818085E-2</v>
      </c>
      <c r="K963" s="155">
        <f t="shared" si="115"/>
        <v>-1.3481568185713309E-2</v>
      </c>
      <c r="L963" s="145"/>
      <c r="M963" s="167">
        <v>-1.7999999999999998E-4</v>
      </c>
      <c r="N963" s="161"/>
      <c r="O963" s="167">
        <v>6.8899999999999994E-3</v>
      </c>
      <c r="P963" s="161"/>
      <c r="Q963" s="146"/>
      <c r="R963" s="167">
        <v>6062.79</v>
      </c>
      <c r="S963" s="154">
        <f t="shared" si="116"/>
        <v>1.3163066779855459E-3</v>
      </c>
      <c r="T963" s="155">
        <f t="shared" si="117"/>
        <v>1.3154411058392947E-3</v>
      </c>
      <c r="U963" s="167">
        <v>24360.49</v>
      </c>
      <c r="V963" s="154">
        <f t="shared" si="118"/>
        <v>3.271687179920324E-3</v>
      </c>
      <c r="W963" s="155">
        <f t="shared" si="119"/>
        <v>3.266346856161052E-3</v>
      </c>
    </row>
    <row r="964" spans="2:23">
      <c r="B964" s="153">
        <v>44272</v>
      </c>
      <c r="C964" s="137">
        <v>604</v>
      </c>
      <c r="D964" s="154">
        <f t="shared" si="112"/>
        <v>0</v>
      </c>
      <c r="E964" s="155">
        <f t="shared" si="113"/>
        <v>0</v>
      </c>
      <c r="F964" s="145"/>
      <c r="G964" s="145"/>
      <c r="H964" s="153">
        <v>44272</v>
      </c>
      <c r="I964" s="137">
        <v>50.78</v>
      </c>
      <c r="J964" s="154">
        <f t="shared" si="114"/>
        <v>-1.2830482115085418E-2</v>
      </c>
      <c r="K964" s="155">
        <f t="shared" si="115"/>
        <v>-1.291350365283145E-2</v>
      </c>
      <c r="L964" s="145"/>
      <c r="M964" s="167">
        <v>-3.5000000000000005E-4</v>
      </c>
      <c r="N964" s="161"/>
      <c r="O964" s="167">
        <v>6.9899999999999997E-3</v>
      </c>
      <c r="P964" s="161"/>
      <c r="Q964" s="146"/>
      <c r="R964" s="167">
        <v>6054.82</v>
      </c>
      <c r="S964" s="154">
        <f t="shared" si="116"/>
        <v>-1.0073603360960526E-4</v>
      </c>
      <c r="T964" s="155">
        <f t="shared" si="117"/>
        <v>-1.0074110782461267E-4</v>
      </c>
      <c r="U964" s="167">
        <v>24281.05</v>
      </c>
      <c r="V964" s="154">
        <f t="shared" si="118"/>
        <v>8.2147897541418047E-4</v>
      </c>
      <c r="W964" s="155">
        <f t="shared" si="119"/>
        <v>8.2114174623247453E-4</v>
      </c>
    </row>
    <row r="965" spans="2:23">
      <c r="B965" s="153">
        <v>44271</v>
      </c>
      <c r="C965" s="137">
        <v>604</v>
      </c>
      <c r="D965" s="154">
        <f t="shared" si="112"/>
        <v>3.3222591362125353E-3</v>
      </c>
      <c r="E965" s="155">
        <f t="shared" si="113"/>
        <v>3.3167526259938207E-3</v>
      </c>
      <c r="F965" s="145"/>
      <c r="G965" s="145"/>
      <c r="H965" s="153">
        <v>44271</v>
      </c>
      <c r="I965" s="137">
        <v>51.44</v>
      </c>
      <c r="J965" s="154">
        <f t="shared" si="114"/>
        <v>2.3382696804363778E-3</v>
      </c>
      <c r="K965" s="155">
        <f t="shared" si="115"/>
        <v>2.3355401819281701E-3</v>
      </c>
      <c r="L965" s="145"/>
      <c r="M965" s="167">
        <v>-8.5999999999999998E-4</v>
      </c>
      <c r="N965" s="161"/>
      <c r="O965" s="167">
        <v>6.2500000000000003E-3</v>
      </c>
      <c r="P965" s="161"/>
      <c r="Q965" s="146"/>
      <c r="R965" s="167">
        <v>6055.43</v>
      </c>
      <c r="S965" s="154">
        <f t="shared" si="116"/>
        <v>3.2240054208354518E-3</v>
      </c>
      <c r="T965" s="155">
        <f t="shared" si="117"/>
        <v>3.2188194587490556E-3</v>
      </c>
      <c r="U965" s="167">
        <v>24261.119999999999</v>
      </c>
      <c r="V965" s="154">
        <f t="shared" si="118"/>
        <v>5.0402971070175884E-3</v>
      </c>
      <c r="W965" s="155">
        <f t="shared" si="119"/>
        <v>5.0276373310890353E-3</v>
      </c>
    </row>
    <row r="966" spans="2:23">
      <c r="B966" s="153">
        <v>44270</v>
      </c>
      <c r="C966" s="137">
        <v>602</v>
      </c>
      <c r="D966" s="154">
        <f t="shared" si="112"/>
        <v>9.897668176480412E-3</v>
      </c>
      <c r="E966" s="155">
        <f t="shared" si="113"/>
        <v>9.849007082940139E-3</v>
      </c>
      <c r="F966" s="145"/>
      <c r="G966" s="145"/>
      <c r="H966" s="153">
        <v>44270</v>
      </c>
      <c r="I966" s="137">
        <v>51.32</v>
      </c>
      <c r="J966" s="154">
        <f t="shared" si="114"/>
        <v>-1.3835511145272816E-2</v>
      </c>
      <c r="K966" s="155">
        <f t="shared" si="115"/>
        <v>-1.3932113896868796E-2</v>
      </c>
      <c r="L966" s="145"/>
      <c r="M966" s="167">
        <v>-8.9999999999999998E-4</v>
      </c>
      <c r="N966" s="161"/>
      <c r="O966" s="167">
        <v>6.0299999999999998E-3</v>
      </c>
      <c r="P966" s="161"/>
      <c r="Q966" s="146"/>
      <c r="R966" s="167">
        <v>6035.97</v>
      </c>
      <c r="S966" s="154">
        <f t="shared" si="116"/>
        <v>-1.7497581265349949E-3</v>
      </c>
      <c r="T966" s="155">
        <f t="shared" si="117"/>
        <v>-1.7512907413500963E-3</v>
      </c>
      <c r="U966" s="167">
        <v>24139.45</v>
      </c>
      <c r="V966" s="154">
        <f t="shared" si="118"/>
        <v>1.0877850407369216E-3</v>
      </c>
      <c r="W966" s="155">
        <f t="shared" si="119"/>
        <v>1.087193831289849E-3</v>
      </c>
    </row>
    <row r="967" spans="2:23">
      <c r="B967" s="153">
        <v>44267</v>
      </c>
      <c r="C967" s="137">
        <v>596.1</v>
      </c>
      <c r="D967" s="154">
        <f t="shared" si="112"/>
        <v>1.4811031664964336E-2</v>
      </c>
      <c r="E967" s="155">
        <f t="shared" si="113"/>
        <v>1.4702419461361242E-2</v>
      </c>
      <c r="F967" s="145"/>
      <c r="G967" s="145"/>
      <c r="H967" s="153">
        <v>44267</v>
      </c>
      <c r="I967" s="137">
        <v>52.04</v>
      </c>
      <c r="J967" s="154">
        <f t="shared" si="114"/>
        <v>4.245465071401E-3</v>
      </c>
      <c r="K967" s="155">
        <f t="shared" si="115"/>
        <v>4.2364785103406093E-3</v>
      </c>
      <c r="L967" s="145"/>
      <c r="M967" s="167">
        <v>-5.6000000000000006E-4</v>
      </c>
      <c r="N967" s="161"/>
      <c r="O967" s="167">
        <v>6.3899999999999998E-3</v>
      </c>
      <c r="P967" s="161"/>
      <c r="Q967" s="146"/>
      <c r="R967" s="167">
        <v>6046.55</v>
      </c>
      <c r="S967" s="154">
        <f t="shared" si="116"/>
        <v>2.1197395985255163E-3</v>
      </c>
      <c r="T967" s="155">
        <f t="shared" si="117"/>
        <v>2.1174961203763169E-3</v>
      </c>
      <c r="U967" s="167">
        <v>24113.22</v>
      </c>
      <c r="V967" s="154">
        <f t="shared" si="118"/>
        <v>-3.3787467295587348E-4</v>
      </c>
      <c r="W967" s="155">
        <f t="shared" si="119"/>
        <v>-3.3793176546362307E-4</v>
      </c>
    </row>
    <row r="968" spans="2:23">
      <c r="B968" s="153">
        <v>44266</v>
      </c>
      <c r="C968" s="137">
        <v>587.4</v>
      </c>
      <c r="D968" s="154">
        <f t="shared" si="112"/>
        <v>1.6614745586708279E-2</v>
      </c>
      <c r="E968" s="155">
        <f t="shared" si="113"/>
        <v>1.6478230732384899E-2</v>
      </c>
      <c r="F968" s="145"/>
      <c r="G968" s="145"/>
      <c r="H968" s="153">
        <v>44266</v>
      </c>
      <c r="I968" s="137">
        <v>51.82</v>
      </c>
      <c r="J968" s="154">
        <f t="shared" si="114"/>
        <v>4.4547470268091027E-2</v>
      </c>
      <c r="K968" s="155">
        <f t="shared" si="115"/>
        <v>4.358374882100631E-2</v>
      </c>
      <c r="L968" s="145"/>
      <c r="M968" s="167">
        <v>-9.1E-4</v>
      </c>
      <c r="N968" s="161"/>
      <c r="O968" s="167">
        <v>6.0799999999999995E-3</v>
      </c>
      <c r="P968" s="161"/>
      <c r="Q968" s="146"/>
      <c r="R968" s="167">
        <v>6033.76</v>
      </c>
      <c r="S968" s="154">
        <f t="shared" si="116"/>
        <v>7.2130271844821348E-3</v>
      </c>
      <c r="T968" s="155">
        <f t="shared" si="117"/>
        <v>7.1871377236116304E-3</v>
      </c>
      <c r="U968" s="167">
        <v>24121.37</v>
      </c>
      <c r="V968" s="154">
        <f t="shared" si="118"/>
        <v>8.1672793902523022E-3</v>
      </c>
      <c r="W968" s="155">
        <f t="shared" si="119"/>
        <v>8.1341076567480845E-3</v>
      </c>
    </row>
    <row r="969" spans="2:23">
      <c r="B969" s="153">
        <v>44265</v>
      </c>
      <c r="C969" s="137">
        <v>577.79999999999995</v>
      </c>
      <c r="D969" s="154">
        <f t="shared" si="112"/>
        <v>2.2292993630573132E-2</v>
      </c>
      <c r="E969" s="155">
        <f t="shared" si="113"/>
        <v>2.2048137221762385E-2</v>
      </c>
      <c r="F969" s="145"/>
      <c r="G969" s="145"/>
      <c r="H969" s="153">
        <v>44265</v>
      </c>
      <c r="I969" s="137">
        <v>49.61</v>
      </c>
      <c r="J969" s="154">
        <f t="shared" si="114"/>
        <v>-1.4109697933227361E-2</v>
      </c>
      <c r="K969" s="155">
        <f t="shared" si="115"/>
        <v>-1.4210186079227577E-2</v>
      </c>
      <c r="L969" s="145"/>
      <c r="M969" s="167">
        <v>-5.9999999999999995E-4</v>
      </c>
      <c r="N969" s="161"/>
      <c r="O969" s="167">
        <v>6.8000000000000005E-3</v>
      </c>
      <c r="P969" s="161"/>
      <c r="Q969" s="146"/>
      <c r="R969" s="167">
        <v>5990.55</v>
      </c>
      <c r="S969" s="154">
        <f t="shared" si="116"/>
        <v>1.1068410472964363E-2</v>
      </c>
      <c r="T969" s="155">
        <f t="shared" si="117"/>
        <v>1.1007603894449363E-2</v>
      </c>
      <c r="U969" s="167">
        <v>23925.96</v>
      </c>
      <c r="V969" s="154">
        <f t="shared" si="118"/>
        <v>4.5959733797997782E-3</v>
      </c>
      <c r="W969" s="155">
        <f t="shared" si="119"/>
        <v>4.5854441432140571E-3</v>
      </c>
    </row>
    <row r="970" spans="2:23">
      <c r="B970" s="153">
        <v>44264</v>
      </c>
      <c r="C970" s="137">
        <v>565.20000000000005</v>
      </c>
      <c r="D970" s="154">
        <f t="shared" si="112"/>
        <v>1.8378378378378413E-2</v>
      </c>
      <c r="E970" s="155">
        <f t="shared" si="113"/>
        <v>1.82115370639379E-2</v>
      </c>
      <c r="F970" s="145"/>
      <c r="G970" s="145"/>
      <c r="H970" s="153">
        <v>44264</v>
      </c>
      <c r="I970" s="137">
        <v>50.32</v>
      </c>
      <c r="J970" s="154">
        <f t="shared" si="114"/>
        <v>1.2067578439259874E-2</v>
      </c>
      <c r="K970" s="155">
        <f t="shared" si="115"/>
        <v>1.199534574967474E-2</v>
      </c>
      <c r="L970" s="145"/>
      <c r="M970" s="167">
        <v>-5.6000000000000006E-4</v>
      </c>
      <c r="N970" s="161"/>
      <c r="O970" s="167">
        <v>6.9799999999999992E-3</v>
      </c>
      <c r="P970" s="161"/>
      <c r="Q970" s="146"/>
      <c r="R970" s="167">
        <v>5924.97</v>
      </c>
      <c r="S970" s="154">
        <f t="shared" si="116"/>
        <v>3.7235367161387867E-3</v>
      </c>
      <c r="T970" s="155">
        <f t="shared" si="117"/>
        <v>3.7166215139906667E-3</v>
      </c>
      <c r="U970" s="167">
        <v>23816.5</v>
      </c>
      <c r="V970" s="154">
        <f t="shared" si="118"/>
        <v>5.6976796724204082E-3</v>
      </c>
      <c r="W970" s="155">
        <f t="shared" si="119"/>
        <v>5.6815092889635765E-3</v>
      </c>
    </row>
    <row r="971" spans="2:23">
      <c r="B971" s="153">
        <v>44263</v>
      </c>
      <c r="C971" s="137">
        <v>555</v>
      </c>
      <c r="D971" s="154">
        <f t="shared" ref="D971:D1034" si="120">C971/C972-1</f>
        <v>2.8158577250833705E-2</v>
      </c>
      <c r="E971" s="155">
        <f t="shared" ref="E971:E1034" si="121">LN(1+D971)</f>
        <v>2.7769413162530291E-2</v>
      </c>
      <c r="F971" s="145"/>
      <c r="G971" s="145"/>
      <c r="H971" s="153">
        <v>44263</v>
      </c>
      <c r="I971" s="137">
        <v>49.72</v>
      </c>
      <c r="J971" s="154">
        <f t="shared" ref="J971:J1034" si="122">I971/I972-1</f>
        <v>3.4308779011100743E-3</v>
      </c>
      <c r="K971" s="155">
        <f t="shared" ref="K971:K1034" si="123">LN(1+J971)</f>
        <v>3.4250058665134513E-3</v>
      </c>
      <c r="L971" s="145"/>
      <c r="M971" s="167">
        <v>-3.2000000000000003E-4</v>
      </c>
      <c r="N971" s="161"/>
      <c r="O971" s="167">
        <v>7.5500000000000003E-3</v>
      </c>
      <c r="P971" s="161"/>
      <c r="Q971" s="146"/>
      <c r="R971" s="167">
        <v>5902.99</v>
      </c>
      <c r="S971" s="154">
        <f t="shared" ref="S971:S1034" si="124">R971/R972-1</f>
        <v>2.0810528045100529E-2</v>
      </c>
      <c r="T971" s="155">
        <f t="shared" ref="T971:T1034" si="125">LN(1+S971)</f>
        <v>2.0596947079009737E-2</v>
      </c>
      <c r="U971" s="167">
        <v>23681.57</v>
      </c>
      <c r="V971" s="154">
        <f t="shared" ref="V971:V1034" si="126">U971/U972-1</f>
        <v>3.1174411501012633E-2</v>
      </c>
      <c r="W971" s="155">
        <f t="shared" ref="W971:W1034" si="127">LN(1+V971)</f>
        <v>3.0698358041916535E-2</v>
      </c>
    </row>
    <row r="972" spans="2:23">
      <c r="B972" s="153">
        <v>44260</v>
      </c>
      <c r="C972" s="137">
        <v>539.79999999999995</v>
      </c>
      <c r="D972" s="154">
        <f t="shared" si="120"/>
        <v>-1.2440541529454952E-2</v>
      </c>
      <c r="E972" s="155">
        <f t="shared" si="121"/>
        <v>-1.2518572910063499E-2</v>
      </c>
      <c r="F972" s="145"/>
      <c r="G972" s="145"/>
      <c r="H972" s="153">
        <v>44260</v>
      </c>
      <c r="I972" s="137">
        <v>49.55</v>
      </c>
      <c r="J972" s="154">
        <f t="shared" si="122"/>
        <v>-1.9588444796201032E-2</v>
      </c>
      <c r="K972" s="155">
        <f t="shared" si="123"/>
        <v>-1.9782841184051173E-2</v>
      </c>
      <c r="L972" s="145"/>
      <c r="M972" s="167">
        <v>-4.6000000000000001E-4</v>
      </c>
      <c r="N972" s="161"/>
      <c r="O972" s="167">
        <v>7.6500000000000005E-3</v>
      </c>
      <c r="P972" s="161"/>
      <c r="Q972" s="146"/>
      <c r="R972" s="167">
        <v>5782.65</v>
      </c>
      <c r="S972" s="154">
        <f t="shared" si="124"/>
        <v>-8.2323583133956379E-3</v>
      </c>
      <c r="T972" s="155">
        <f t="shared" si="125"/>
        <v>-8.2664313046653462E-3</v>
      </c>
      <c r="U972" s="167">
        <v>22965.63</v>
      </c>
      <c r="V972" s="154">
        <f t="shared" si="126"/>
        <v>-5.5198305987501639E-3</v>
      </c>
      <c r="W972" s="155">
        <f t="shared" si="127"/>
        <v>-5.5351211571564585E-3</v>
      </c>
    </row>
    <row r="973" spans="2:23">
      <c r="B973" s="153">
        <v>44259</v>
      </c>
      <c r="C973" s="137">
        <v>546.6</v>
      </c>
      <c r="D973" s="154">
        <f t="shared" si="120"/>
        <v>-1.0320478001086264E-2</v>
      </c>
      <c r="E973" s="155">
        <f t="shared" si="121"/>
        <v>-1.0374103413174122E-2</v>
      </c>
      <c r="F973" s="145"/>
      <c r="G973" s="145"/>
      <c r="H973" s="153">
        <v>44259</v>
      </c>
      <c r="I973" s="137">
        <v>50.54</v>
      </c>
      <c r="J973" s="154">
        <f t="shared" si="122"/>
        <v>-2.2437137330754475E-2</v>
      </c>
      <c r="K973" s="155">
        <f t="shared" si="123"/>
        <v>-2.2692679554335408E-2</v>
      </c>
      <c r="L973" s="145"/>
      <c r="M973" s="167">
        <v>-6.4000000000000005E-4</v>
      </c>
      <c r="N973" s="161"/>
      <c r="O973" s="167">
        <v>7.5599999999999999E-3</v>
      </c>
      <c r="P973" s="161"/>
      <c r="Q973" s="146"/>
      <c r="R973" s="167">
        <v>5830.65</v>
      </c>
      <c r="S973" s="154">
        <f t="shared" si="124"/>
        <v>1.0119964460053588E-4</v>
      </c>
      <c r="T973" s="155">
        <f t="shared" si="125"/>
        <v>1.0119452426195029E-4</v>
      </c>
      <c r="U973" s="167">
        <v>23093.1</v>
      </c>
      <c r="V973" s="154">
        <f t="shared" si="126"/>
        <v>2.010260006065856E-3</v>
      </c>
      <c r="W973" s="155">
        <f t="shared" si="127"/>
        <v>2.0082421372612895E-3</v>
      </c>
    </row>
    <row r="974" spans="2:23">
      <c r="B974" s="153">
        <v>44258</v>
      </c>
      <c r="C974" s="137">
        <v>552.29999999999995</v>
      </c>
      <c r="D974" s="154">
        <f t="shared" si="120"/>
        <v>-8.2600107739271289E-3</v>
      </c>
      <c r="E974" s="155">
        <f t="shared" si="121"/>
        <v>-8.2943136884810909E-3</v>
      </c>
      <c r="F974" s="145"/>
      <c r="G974" s="145"/>
      <c r="H974" s="153">
        <v>44258</v>
      </c>
      <c r="I974" s="137">
        <v>51.7</v>
      </c>
      <c r="J974" s="154">
        <f t="shared" si="122"/>
        <v>-1.5987818804720111E-2</v>
      </c>
      <c r="K974" s="155">
        <f t="shared" si="123"/>
        <v>-1.6117002743010256E-2</v>
      </c>
      <c r="L974" s="145"/>
      <c r="M974" s="167">
        <v>-4.0999999999999999E-4</v>
      </c>
      <c r="N974" s="161"/>
      <c r="O974" s="167">
        <v>7.5100000000000002E-3</v>
      </c>
      <c r="P974" s="161"/>
      <c r="Q974" s="146"/>
      <c r="R974" s="167">
        <v>5830.06</v>
      </c>
      <c r="S974" s="154">
        <f t="shared" si="124"/>
        <v>3.4993020329689983E-3</v>
      </c>
      <c r="T974" s="155">
        <f t="shared" si="125"/>
        <v>3.4931937213472288E-3</v>
      </c>
      <c r="U974" s="167">
        <v>23046.77</v>
      </c>
      <c r="V974" s="154">
        <f t="shared" si="126"/>
        <v>-1.5933424451610723E-3</v>
      </c>
      <c r="W974" s="155">
        <f t="shared" si="127"/>
        <v>-1.5946131652090165E-3</v>
      </c>
    </row>
    <row r="975" spans="2:23">
      <c r="B975" s="153">
        <v>44257</v>
      </c>
      <c r="C975" s="137">
        <v>556.9</v>
      </c>
      <c r="D975" s="154">
        <f t="shared" si="120"/>
        <v>1.6240875912408637E-2</v>
      </c>
      <c r="E975" s="155">
        <f t="shared" si="121"/>
        <v>1.6110403647607269E-2</v>
      </c>
      <c r="F975" s="145"/>
      <c r="G975" s="145"/>
      <c r="H975" s="153">
        <v>44257</v>
      </c>
      <c r="I975" s="137">
        <v>52.54</v>
      </c>
      <c r="J975" s="154">
        <f t="shared" si="122"/>
        <v>7.2852760736197286E-3</v>
      </c>
      <c r="K975" s="155">
        <f t="shared" si="123"/>
        <v>7.2588666389963898E-3</v>
      </c>
      <c r="L975" s="145"/>
      <c r="M975" s="167">
        <v>-1.0499999999999999E-3</v>
      </c>
      <c r="N975" s="161"/>
      <c r="O975" s="167">
        <v>6.8300000000000001E-3</v>
      </c>
      <c r="P975" s="161"/>
      <c r="Q975" s="146"/>
      <c r="R975" s="167">
        <v>5809.73</v>
      </c>
      <c r="S975" s="154">
        <f t="shared" si="124"/>
        <v>2.9243248935313382E-3</v>
      </c>
      <c r="T975" s="155">
        <f t="shared" si="125"/>
        <v>2.9200573732095017E-3</v>
      </c>
      <c r="U975" s="167">
        <v>23083.55</v>
      </c>
      <c r="V975" s="154">
        <f t="shared" si="126"/>
        <v>-7.7932985627251483E-3</v>
      </c>
      <c r="W975" s="155">
        <f t="shared" si="127"/>
        <v>-7.8238250185912756E-3</v>
      </c>
    </row>
    <row r="976" spans="2:23">
      <c r="B976" s="153">
        <v>44256</v>
      </c>
      <c r="C976" s="137">
        <v>548</v>
      </c>
      <c r="D976" s="154">
        <f t="shared" si="120"/>
        <v>4.3809523809523743E-2</v>
      </c>
      <c r="E976" s="155">
        <f t="shared" si="121"/>
        <v>4.2877024356391721E-2</v>
      </c>
      <c r="F976" s="145"/>
      <c r="G976" s="145"/>
      <c r="H976" s="153">
        <v>44256</v>
      </c>
      <c r="I976" s="137">
        <v>52.16</v>
      </c>
      <c r="J976" s="154">
        <f t="shared" si="122"/>
        <v>1.6764132553606315E-2</v>
      </c>
      <c r="K976" s="155">
        <f t="shared" si="123"/>
        <v>1.662516544167374E-2</v>
      </c>
      <c r="L976" s="145"/>
      <c r="M976" s="167">
        <v>-9.6000000000000002E-4</v>
      </c>
      <c r="N976" s="161"/>
      <c r="O976" s="167">
        <v>6.6800000000000002E-3</v>
      </c>
      <c r="P976" s="161"/>
      <c r="Q976" s="146"/>
      <c r="R976" s="167">
        <v>5792.79</v>
      </c>
      <c r="S976" s="154">
        <f t="shared" si="124"/>
        <v>1.5705163048242765E-2</v>
      </c>
      <c r="T976" s="155">
        <f t="shared" si="125"/>
        <v>1.5583113191752302E-2</v>
      </c>
      <c r="U976" s="167">
        <v>23264.86</v>
      </c>
      <c r="V976" s="154">
        <f t="shared" si="126"/>
        <v>1.8219075321092015E-2</v>
      </c>
      <c r="W976" s="155">
        <f t="shared" si="127"/>
        <v>1.8055096666428887E-2</v>
      </c>
    </row>
    <row r="977" spans="2:23">
      <c r="B977" s="153">
        <v>44253</v>
      </c>
      <c r="C977" s="137">
        <v>525</v>
      </c>
      <c r="D977" s="154">
        <f t="shared" si="120"/>
        <v>-8.1239372756469752E-3</v>
      </c>
      <c r="E977" s="155">
        <f t="shared" si="121"/>
        <v>-8.1571162723180178E-3</v>
      </c>
      <c r="F977" s="145"/>
      <c r="G977" s="145"/>
      <c r="H977" s="153">
        <v>44253</v>
      </c>
      <c r="I977" s="137">
        <v>51.3</v>
      </c>
      <c r="J977" s="154">
        <f t="shared" si="122"/>
        <v>3.1286664059444469E-3</v>
      </c>
      <c r="K977" s="155">
        <f t="shared" si="123"/>
        <v>3.1237823136832702E-3</v>
      </c>
      <c r="L977" s="145"/>
      <c r="M977" s="167">
        <v>-5.0000000000000002E-5</v>
      </c>
      <c r="N977" s="161"/>
      <c r="O977" s="167">
        <v>7.7099999999999998E-3</v>
      </c>
      <c r="P977" s="161"/>
      <c r="Q977" s="146"/>
      <c r="R977" s="167">
        <v>5703.22</v>
      </c>
      <c r="S977" s="154">
        <f t="shared" si="124"/>
        <v>-1.3947360686320076E-2</v>
      </c>
      <c r="T977" s="155">
        <f t="shared" si="125"/>
        <v>-1.4045539076652168E-2</v>
      </c>
      <c r="U977" s="167">
        <v>22848.58</v>
      </c>
      <c r="V977" s="154">
        <f t="shared" si="126"/>
        <v>-9.320768051752526E-3</v>
      </c>
      <c r="W977" s="155">
        <f t="shared" si="127"/>
        <v>-9.3644782306037712E-3</v>
      </c>
    </row>
    <row r="978" spans="2:23">
      <c r="B978" s="153">
        <v>44252</v>
      </c>
      <c r="C978" s="137">
        <v>529.29999999999995</v>
      </c>
      <c r="D978" s="154">
        <f t="shared" si="120"/>
        <v>5.3181386514717932E-3</v>
      </c>
      <c r="E978" s="155">
        <f t="shared" si="121"/>
        <v>5.3040472899114873E-3</v>
      </c>
      <c r="F978" s="145"/>
      <c r="G978" s="145"/>
      <c r="H978" s="153">
        <v>44252</v>
      </c>
      <c r="I978" s="137">
        <v>51.14</v>
      </c>
      <c r="J978" s="154">
        <f t="shared" si="122"/>
        <v>2.7450980392156321E-3</v>
      </c>
      <c r="K978" s="155">
        <f t="shared" si="123"/>
        <v>2.741337138714735E-3</v>
      </c>
      <c r="L978" s="145"/>
      <c r="M978" s="167">
        <v>2.8000000000000003E-4</v>
      </c>
      <c r="N978" s="161"/>
      <c r="O978" s="167">
        <v>7.9400000000000009E-3</v>
      </c>
      <c r="P978" s="161"/>
      <c r="Q978" s="146"/>
      <c r="R978" s="167">
        <v>5783.89</v>
      </c>
      <c r="S978" s="154">
        <f t="shared" si="124"/>
        <v>-2.4301567097505528E-3</v>
      </c>
      <c r="T978" s="155">
        <f t="shared" si="125"/>
        <v>-2.4331143331981363E-3</v>
      </c>
      <c r="U978" s="167">
        <v>23063.55</v>
      </c>
      <c r="V978" s="154">
        <f t="shared" si="126"/>
        <v>-1.4979554639658055E-3</v>
      </c>
      <c r="W978" s="155">
        <f t="shared" si="127"/>
        <v>-1.4990785209181283E-3</v>
      </c>
    </row>
    <row r="979" spans="2:23">
      <c r="B979" s="153">
        <v>44251</v>
      </c>
      <c r="C979" s="137">
        <v>526.5</v>
      </c>
      <c r="D979" s="154">
        <f t="shared" si="120"/>
        <v>6.8846815834768815E-3</v>
      </c>
      <c r="E979" s="155">
        <f t="shared" si="121"/>
        <v>6.861090379945381E-3</v>
      </c>
      <c r="F979" s="145"/>
      <c r="G979" s="145"/>
      <c r="H979" s="153">
        <v>44251</v>
      </c>
      <c r="I979" s="137">
        <v>51</v>
      </c>
      <c r="J979" s="154">
        <f t="shared" si="122"/>
        <v>-4.2951971885981655E-3</v>
      </c>
      <c r="K979" s="155">
        <f t="shared" si="123"/>
        <v>-4.304448047053374E-3</v>
      </c>
      <c r="L979" s="145"/>
      <c r="M979" s="167">
        <v>-4.0999999999999999E-4</v>
      </c>
      <c r="N979" s="161"/>
      <c r="O979" s="167">
        <v>6.9199999999999991E-3</v>
      </c>
      <c r="P979" s="161"/>
      <c r="Q979" s="146"/>
      <c r="R979" s="167">
        <v>5797.98</v>
      </c>
      <c r="S979" s="154">
        <f t="shared" si="124"/>
        <v>3.1384951832575947E-3</v>
      </c>
      <c r="T979" s="155">
        <f t="shared" si="125"/>
        <v>3.1335803879391842E-3</v>
      </c>
      <c r="U979" s="167">
        <v>23098.15</v>
      </c>
      <c r="V979" s="154">
        <f t="shared" si="126"/>
        <v>6.92128557964522E-3</v>
      </c>
      <c r="W979" s="155">
        <f t="shared" si="127"/>
        <v>6.8974434315990461E-3</v>
      </c>
    </row>
    <row r="980" spans="2:23">
      <c r="B980" s="153">
        <v>44250</v>
      </c>
      <c r="C980" s="137">
        <v>522.9</v>
      </c>
      <c r="D980" s="154">
        <f t="shared" si="120"/>
        <v>1.9127773527172209E-4</v>
      </c>
      <c r="E980" s="155">
        <f t="shared" si="121"/>
        <v>1.9125944401815261E-4</v>
      </c>
      <c r="F980" s="145"/>
      <c r="G980" s="145"/>
      <c r="H980" s="153">
        <v>44250</v>
      </c>
      <c r="I980" s="137">
        <v>51.22</v>
      </c>
      <c r="J980" s="154">
        <f t="shared" si="122"/>
        <v>-1.3102119460500994E-2</v>
      </c>
      <c r="K980" s="155">
        <f t="shared" si="123"/>
        <v>-1.3188709400463801E-2</v>
      </c>
      <c r="L980" s="145"/>
      <c r="M980" s="167">
        <v>-6.4000000000000005E-4</v>
      </c>
      <c r="N980" s="161"/>
      <c r="O980" s="167">
        <v>6.45E-3</v>
      </c>
      <c r="P980" s="161"/>
      <c r="Q980" s="146"/>
      <c r="R980" s="167">
        <v>5779.84</v>
      </c>
      <c r="S980" s="154">
        <f t="shared" si="124"/>
        <v>2.1500006935486482E-3</v>
      </c>
      <c r="T980" s="155">
        <f t="shared" si="125"/>
        <v>2.1476927495196791E-3</v>
      </c>
      <c r="U980" s="167">
        <v>22939.38</v>
      </c>
      <c r="V980" s="154">
        <f t="shared" si="126"/>
        <v>-3.033571817857017E-3</v>
      </c>
      <c r="W980" s="155">
        <f t="shared" si="127"/>
        <v>-3.0381824236075188E-3</v>
      </c>
    </row>
    <row r="981" spans="2:23">
      <c r="B981" s="153">
        <v>44249</v>
      </c>
      <c r="C981" s="137">
        <v>522.79999999999995</v>
      </c>
      <c r="D981" s="154">
        <f t="shared" si="120"/>
        <v>-1.0598031794095464E-2</v>
      </c>
      <c r="E981" s="155">
        <f t="shared" si="121"/>
        <v>-1.0654590898103453E-2</v>
      </c>
      <c r="F981" s="145"/>
      <c r="G981" s="145"/>
      <c r="H981" s="153">
        <v>44249</v>
      </c>
      <c r="I981" s="137">
        <v>51.9</v>
      </c>
      <c r="J981" s="154">
        <f t="shared" si="122"/>
        <v>-2.6631657914478635E-2</v>
      </c>
      <c r="K981" s="155">
        <f t="shared" si="123"/>
        <v>-2.6992705138664981E-2</v>
      </c>
      <c r="L981" s="145"/>
      <c r="M981" s="167">
        <v>-1E-3</v>
      </c>
      <c r="N981" s="161"/>
      <c r="O981" s="167">
        <v>5.9899999999999997E-3</v>
      </c>
      <c r="P981" s="161"/>
      <c r="Q981" s="146"/>
      <c r="R981" s="167">
        <v>5767.44</v>
      </c>
      <c r="S981" s="154">
        <f t="shared" si="124"/>
        <v>-1.0582743719202981E-3</v>
      </c>
      <c r="T981" s="155">
        <f t="shared" si="125"/>
        <v>-1.0588347396268368E-3</v>
      </c>
      <c r="U981" s="167">
        <v>23009.18</v>
      </c>
      <c r="V981" s="154">
        <f t="shared" si="126"/>
        <v>-5.4948260980252073E-3</v>
      </c>
      <c r="W981" s="155">
        <f t="shared" si="127"/>
        <v>-5.5099781858314436E-3</v>
      </c>
    </row>
    <row r="982" spans="2:23">
      <c r="B982" s="153">
        <v>44246</v>
      </c>
      <c r="C982" s="137">
        <v>528.4</v>
      </c>
      <c r="D982" s="154">
        <f t="shared" si="120"/>
        <v>-8.6303939962476539E-3</v>
      </c>
      <c r="E982" s="155">
        <f t="shared" si="121"/>
        <v>-8.6678515176742861E-3</v>
      </c>
      <c r="F982" s="145"/>
      <c r="G982" s="145"/>
      <c r="H982" s="153">
        <v>44246</v>
      </c>
      <c r="I982" s="137">
        <v>53.32</v>
      </c>
      <c r="J982" s="154">
        <f t="shared" si="122"/>
        <v>5.4171609331751691E-2</v>
      </c>
      <c r="K982" s="155">
        <f t="shared" si="123"/>
        <v>5.2755254068688841E-2</v>
      </c>
      <c r="L982" s="145"/>
      <c r="M982" s="167">
        <v>-6.2E-4</v>
      </c>
      <c r="N982" s="161"/>
      <c r="O982" s="167">
        <v>6.2199999999999998E-3</v>
      </c>
      <c r="P982" s="161"/>
      <c r="Q982" s="146"/>
      <c r="R982" s="167">
        <v>5773.55</v>
      </c>
      <c r="S982" s="154">
        <f t="shared" si="124"/>
        <v>7.8940982799524662E-3</v>
      </c>
      <c r="T982" s="155">
        <f t="shared" si="125"/>
        <v>7.863102899653359E-3</v>
      </c>
      <c r="U982" s="167">
        <v>23136.31</v>
      </c>
      <c r="V982" s="154">
        <f t="shared" si="126"/>
        <v>9.357019051271287E-3</v>
      </c>
      <c r="W982" s="155">
        <f t="shared" si="127"/>
        <v>9.3135133272011748E-3</v>
      </c>
    </row>
    <row r="983" spans="2:23">
      <c r="B983" s="153">
        <v>44245</v>
      </c>
      <c r="C983" s="137">
        <v>533</v>
      </c>
      <c r="D983" s="154">
        <f t="shared" si="120"/>
        <v>1.5625E-2</v>
      </c>
      <c r="E983" s="155">
        <f t="shared" si="121"/>
        <v>1.5504186535965254E-2</v>
      </c>
      <c r="F983" s="145"/>
      <c r="G983" s="145"/>
      <c r="H983" s="153">
        <v>44245</v>
      </c>
      <c r="I983" s="137">
        <v>50.58</v>
      </c>
      <c r="J983" s="154">
        <f t="shared" si="122"/>
        <v>-1.1848341232227888E-3</v>
      </c>
      <c r="K983" s="155">
        <f t="shared" si="123"/>
        <v>-1.185536594101698E-3</v>
      </c>
      <c r="L983" s="145"/>
      <c r="M983" s="167">
        <v>-8.3000000000000001E-4</v>
      </c>
      <c r="N983" s="161"/>
      <c r="O983" s="167">
        <v>6.5500000000000003E-3</v>
      </c>
      <c r="P983" s="161"/>
      <c r="Q983" s="146"/>
      <c r="R983" s="167">
        <v>5728.33</v>
      </c>
      <c r="S983" s="154">
        <f t="shared" si="124"/>
        <v>-6.5055568659554419E-3</v>
      </c>
      <c r="T983" s="155">
        <f t="shared" si="125"/>
        <v>-6.5268102278054144E-3</v>
      </c>
      <c r="U983" s="167">
        <v>22921.83</v>
      </c>
      <c r="V983" s="154">
        <f t="shared" si="126"/>
        <v>-1.1076184197810424E-2</v>
      </c>
      <c r="W983" s="155">
        <f t="shared" si="127"/>
        <v>-1.1137981871310019E-2</v>
      </c>
    </row>
    <row r="984" spans="2:23">
      <c r="B984" s="153">
        <v>44244</v>
      </c>
      <c r="C984" s="137">
        <v>524.79999999999995</v>
      </c>
      <c r="D984" s="154">
        <f t="shared" si="120"/>
        <v>-7.7680140597539582E-2</v>
      </c>
      <c r="E984" s="155">
        <f t="shared" si="121"/>
        <v>-8.0863196496451684E-2</v>
      </c>
      <c r="F984" s="145"/>
      <c r="G984" s="145"/>
      <c r="H984" s="153">
        <v>44244</v>
      </c>
      <c r="I984" s="137">
        <v>50.64</v>
      </c>
      <c r="J984" s="154">
        <f t="shared" si="122"/>
        <v>-2.2771130837514475E-2</v>
      </c>
      <c r="K984" s="155">
        <f t="shared" si="123"/>
        <v>-2.3034397298043168E-2</v>
      </c>
      <c r="L984" s="145"/>
      <c r="M984" s="167">
        <v>-1.31E-3</v>
      </c>
      <c r="N984" s="161"/>
      <c r="O984" s="167">
        <v>5.8699999999999994E-3</v>
      </c>
      <c r="P984" s="161"/>
      <c r="Q984" s="146"/>
      <c r="R984" s="167">
        <v>5765.84</v>
      </c>
      <c r="S984" s="154">
        <f t="shared" si="124"/>
        <v>-3.575545274974723E-3</v>
      </c>
      <c r="T984" s="155">
        <f t="shared" si="125"/>
        <v>-3.5819528151744729E-3</v>
      </c>
      <c r="U984" s="167">
        <v>23178.560000000001</v>
      </c>
      <c r="V984" s="154">
        <f t="shared" si="126"/>
        <v>-1.1187753324223837E-2</v>
      </c>
      <c r="W984" s="155">
        <f t="shared" si="127"/>
        <v>-1.1250806963240613E-2</v>
      </c>
    </row>
    <row r="985" spans="2:23">
      <c r="B985" s="153">
        <v>44243</v>
      </c>
      <c r="C985" s="137">
        <v>569</v>
      </c>
      <c r="D985" s="154">
        <f t="shared" si="120"/>
        <v>1.4079549454417695E-3</v>
      </c>
      <c r="E985" s="155">
        <f t="shared" si="121"/>
        <v>1.4069647062433838E-3</v>
      </c>
      <c r="F985" s="145"/>
      <c r="G985" s="145"/>
      <c r="H985" s="153">
        <v>44243</v>
      </c>
      <c r="I985" s="137">
        <v>51.82</v>
      </c>
      <c r="J985" s="154">
        <f t="shared" si="122"/>
        <v>-7.2796934865900775E-3</v>
      </c>
      <c r="K985" s="155">
        <f t="shared" si="123"/>
        <v>-7.3063197546291616E-3</v>
      </c>
      <c r="L985" s="145"/>
      <c r="M985" s="167">
        <v>-1.2099999999999999E-3</v>
      </c>
      <c r="N985" s="161"/>
      <c r="O985" s="167">
        <v>5.6699999999999997E-3</v>
      </c>
      <c r="P985" s="161"/>
      <c r="Q985" s="146"/>
      <c r="R985" s="167">
        <v>5786.53</v>
      </c>
      <c r="S985" s="154">
        <f t="shared" si="124"/>
        <v>4.8390581119051035E-5</v>
      </c>
      <c r="T985" s="155">
        <f t="shared" si="125"/>
        <v>4.8389410332650386E-5</v>
      </c>
      <c r="U985" s="167">
        <v>23440.81</v>
      </c>
      <c r="V985" s="154">
        <f t="shared" si="126"/>
        <v>-6.9267010982316801E-3</v>
      </c>
      <c r="W985" s="155">
        <f t="shared" si="127"/>
        <v>-6.9508020501569774E-3</v>
      </c>
    </row>
    <row r="986" spans="2:23">
      <c r="B986" s="153">
        <v>44242</v>
      </c>
      <c r="C986" s="137">
        <v>568.20000000000005</v>
      </c>
      <c r="D986" s="154">
        <f t="shared" si="120"/>
        <v>3.5349854227405331E-2</v>
      </c>
      <c r="E986" s="155">
        <f t="shared" si="121"/>
        <v>3.4739393008412174E-2</v>
      </c>
      <c r="F986" s="145"/>
      <c r="G986" s="145"/>
      <c r="H986" s="153">
        <v>44242</v>
      </c>
      <c r="I986" s="137">
        <v>52.2</v>
      </c>
      <c r="J986" s="154">
        <f t="shared" si="122"/>
        <v>1.87353629976581E-2</v>
      </c>
      <c r="K986" s="155">
        <f t="shared" si="123"/>
        <v>1.8562017860059558E-2</v>
      </c>
      <c r="L986" s="145"/>
      <c r="M986" s="167">
        <v>-1.5399999999999999E-3</v>
      </c>
      <c r="N986" s="161"/>
      <c r="O986" s="167">
        <v>5.3E-3</v>
      </c>
      <c r="P986" s="161"/>
      <c r="Q986" s="146"/>
      <c r="R986" s="167">
        <v>5786.25</v>
      </c>
      <c r="S986" s="154">
        <f t="shared" si="124"/>
        <v>1.4478397242477126E-2</v>
      </c>
      <c r="T986" s="155">
        <f t="shared" si="125"/>
        <v>1.4374586062410903E-2</v>
      </c>
      <c r="U986" s="167">
        <v>23604.31</v>
      </c>
      <c r="V986" s="154">
        <f t="shared" si="126"/>
        <v>8.2744568699650856E-3</v>
      </c>
      <c r="W986" s="155">
        <f t="shared" si="127"/>
        <v>8.2404112289132681E-3</v>
      </c>
    </row>
    <row r="987" spans="2:23">
      <c r="B987" s="153">
        <v>44239</v>
      </c>
      <c r="C987" s="137">
        <v>548.79999999999995</v>
      </c>
      <c r="D987" s="154">
        <f t="shared" si="120"/>
        <v>2.0083987584442742E-3</v>
      </c>
      <c r="E987" s="155">
        <f t="shared" si="121"/>
        <v>2.0063846219997004E-3</v>
      </c>
      <c r="F987" s="145"/>
      <c r="G987" s="145"/>
      <c r="H987" s="153">
        <v>44239</v>
      </c>
      <c r="I987" s="137">
        <v>51.24</v>
      </c>
      <c r="J987" s="154">
        <f t="shared" si="122"/>
        <v>-1.4236244709503576E-2</v>
      </c>
      <c r="K987" s="155">
        <f t="shared" si="123"/>
        <v>-1.4338552184810624E-2</v>
      </c>
      <c r="L987" s="145"/>
      <c r="M987" s="167">
        <v>-1.98E-3</v>
      </c>
      <c r="N987" s="161"/>
      <c r="O987" s="167">
        <v>4.8799999999999998E-3</v>
      </c>
      <c r="P987" s="161"/>
      <c r="Q987" s="146"/>
      <c r="R987" s="167">
        <v>5703.67</v>
      </c>
      <c r="S987" s="154">
        <f t="shared" si="124"/>
        <v>5.9702071670706403E-3</v>
      </c>
      <c r="T987" s="155">
        <f t="shared" si="125"/>
        <v>5.9524560969335871E-3</v>
      </c>
      <c r="U987" s="167">
        <v>23410.6</v>
      </c>
      <c r="V987" s="154">
        <f t="shared" si="126"/>
        <v>4.4346735177565044E-3</v>
      </c>
      <c r="W987" s="155">
        <f t="shared" si="127"/>
        <v>4.4248693280523835E-3</v>
      </c>
    </row>
    <row r="988" spans="2:23">
      <c r="B988" s="153">
        <v>44238</v>
      </c>
      <c r="C988" s="137">
        <v>547.70000000000005</v>
      </c>
      <c r="D988" s="154">
        <f t="shared" si="120"/>
        <v>-4.5438022537259704E-3</v>
      </c>
      <c r="E988" s="155">
        <f t="shared" si="121"/>
        <v>-4.5541567007985799E-3</v>
      </c>
      <c r="F988" s="145"/>
      <c r="G988" s="145"/>
      <c r="H988" s="153">
        <v>44238</v>
      </c>
      <c r="I988" s="137">
        <v>51.98</v>
      </c>
      <c r="J988" s="154">
        <f t="shared" si="122"/>
        <v>6.194347657762389E-3</v>
      </c>
      <c r="K988" s="155">
        <f t="shared" si="123"/>
        <v>6.1752415456498644E-3</v>
      </c>
      <c r="L988" s="145"/>
      <c r="M988" s="167">
        <v>-2.32E-3</v>
      </c>
      <c r="N988" s="161"/>
      <c r="O988" s="167">
        <v>4.6100000000000004E-3</v>
      </c>
      <c r="P988" s="161"/>
      <c r="Q988" s="146"/>
      <c r="R988" s="167">
        <v>5669.82</v>
      </c>
      <c r="S988" s="154">
        <f t="shared" si="124"/>
        <v>-1.7281512308675584E-4</v>
      </c>
      <c r="T988" s="155">
        <f t="shared" si="125"/>
        <v>-1.72830057340741E-4</v>
      </c>
      <c r="U988" s="167">
        <v>23307.24</v>
      </c>
      <c r="V988" s="154">
        <f t="shared" si="126"/>
        <v>1.8293825661905849E-3</v>
      </c>
      <c r="W988" s="155">
        <f t="shared" si="127"/>
        <v>1.8277112838699081E-3</v>
      </c>
    </row>
    <row r="989" spans="2:23">
      <c r="B989" s="153">
        <v>44237</v>
      </c>
      <c r="C989" s="137">
        <v>550.20000000000005</v>
      </c>
      <c r="D989" s="154">
        <f t="shared" si="120"/>
        <v>-1.203088525767626E-2</v>
      </c>
      <c r="E989" s="155">
        <f t="shared" si="121"/>
        <v>-1.2103842105148591E-2</v>
      </c>
      <c r="F989" s="145"/>
      <c r="G989" s="145"/>
      <c r="H989" s="153">
        <v>44237</v>
      </c>
      <c r="I989" s="137">
        <v>51.66</v>
      </c>
      <c r="J989" s="154">
        <f t="shared" si="122"/>
        <v>-8.8257866462010393E-3</v>
      </c>
      <c r="K989" s="155">
        <f t="shared" si="123"/>
        <v>-8.8649645889499005E-3</v>
      </c>
      <c r="L989" s="145"/>
      <c r="M989" s="167">
        <v>-2.1099999999999999E-3</v>
      </c>
      <c r="N989" s="161"/>
      <c r="O989" s="167">
        <v>5.0600000000000003E-3</v>
      </c>
      <c r="P989" s="161"/>
      <c r="Q989" s="146"/>
      <c r="R989" s="167">
        <v>5670.8</v>
      </c>
      <c r="S989" s="154">
        <f t="shared" si="124"/>
        <v>-3.6440049617502135E-3</v>
      </c>
      <c r="T989" s="155">
        <f t="shared" si="125"/>
        <v>-3.6506605213450696E-3</v>
      </c>
      <c r="U989" s="167">
        <v>23264.68</v>
      </c>
      <c r="V989" s="154">
        <f t="shared" si="126"/>
        <v>-1.5368775506438004E-3</v>
      </c>
      <c r="W989" s="155">
        <f t="shared" si="127"/>
        <v>-1.538059758374243E-3</v>
      </c>
    </row>
    <row r="990" spans="2:23">
      <c r="B990" s="153">
        <v>44236</v>
      </c>
      <c r="C990" s="137">
        <v>556.9</v>
      </c>
      <c r="D990" s="154">
        <f t="shared" si="120"/>
        <v>1.3466787989080853E-2</v>
      </c>
      <c r="E990" s="155">
        <f t="shared" si="121"/>
        <v>1.337691675194674E-2</v>
      </c>
      <c r="F990" s="145"/>
      <c r="G990" s="145"/>
      <c r="H990" s="153">
        <v>44236</v>
      </c>
      <c r="I990" s="137">
        <v>52.12</v>
      </c>
      <c r="J990" s="154">
        <f t="shared" si="122"/>
        <v>1.0469174098487688E-2</v>
      </c>
      <c r="K990" s="155">
        <f t="shared" si="123"/>
        <v>1.0414751803445553E-2</v>
      </c>
      <c r="L990" s="145"/>
      <c r="M990" s="167">
        <v>-2.2300000000000002E-3</v>
      </c>
      <c r="N990" s="161"/>
      <c r="O990" s="167">
        <v>5.1400000000000005E-3</v>
      </c>
      <c r="P990" s="161"/>
      <c r="Q990" s="146"/>
      <c r="R990" s="167">
        <v>5691.54</v>
      </c>
      <c r="S990" s="154">
        <f t="shared" si="124"/>
        <v>9.6904166879174802E-4</v>
      </c>
      <c r="T990" s="155">
        <f t="shared" si="125"/>
        <v>9.6857245101707168E-4</v>
      </c>
      <c r="U990" s="167">
        <v>23300.49</v>
      </c>
      <c r="V990" s="154">
        <f t="shared" si="126"/>
        <v>-5.3543254651257088E-3</v>
      </c>
      <c r="W990" s="155">
        <f t="shared" si="127"/>
        <v>-5.3687112394421683E-3</v>
      </c>
    </row>
    <row r="991" spans="2:23">
      <c r="B991" s="153">
        <v>44235</v>
      </c>
      <c r="C991" s="137">
        <v>549.5</v>
      </c>
      <c r="D991" s="154">
        <f t="shared" si="120"/>
        <v>-9.0909090909085943E-4</v>
      </c>
      <c r="E991" s="155">
        <f t="shared" si="121"/>
        <v>-9.0950438284049986E-4</v>
      </c>
      <c r="F991" s="145"/>
      <c r="G991" s="145"/>
      <c r="H991" s="153">
        <v>44235</v>
      </c>
      <c r="I991" s="137">
        <v>51.58</v>
      </c>
      <c r="J991" s="154">
        <f t="shared" si="122"/>
        <v>1.4555468135326377E-2</v>
      </c>
      <c r="K991" s="155">
        <f t="shared" si="123"/>
        <v>1.4450554131945284E-2</v>
      </c>
      <c r="L991" s="145"/>
      <c r="M991" s="167">
        <v>-2.2699999999999999E-3</v>
      </c>
      <c r="N991" s="161"/>
      <c r="O991" s="167">
        <v>5.1600000000000005E-3</v>
      </c>
      <c r="P991" s="161"/>
      <c r="Q991" s="146"/>
      <c r="R991" s="167">
        <v>5686.03</v>
      </c>
      <c r="S991" s="154">
        <f t="shared" si="124"/>
        <v>4.7303004279710681E-3</v>
      </c>
      <c r="T991" s="155">
        <f t="shared" si="125"/>
        <v>4.7191477135325238E-3</v>
      </c>
      <c r="U991" s="167">
        <v>23425.919999999998</v>
      </c>
      <c r="V991" s="154">
        <f t="shared" si="126"/>
        <v>1.4837489418812355E-2</v>
      </c>
      <c r="W991" s="155">
        <f t="shared" si="127"/>
        <v>1.4728490727962012E-2</v>
      </c>
    </row>
    <row r="992" spans="2:23">
      <c r="B992" s="153">
        <v>44232</v>
      </c>
      <c r="C992" s="137">
        <v>550</v>
      </c>
      <c r="D992" s="154">
        <f t="shared" si="120"/>
        <v>1.8518518518518601E-2</v>
      </c>
      <c r="E992" s="155">
        <f t="shared" si="121"/>
        <v>1.8349138668196617E-2</v>
      </c>
      <c r="F992" s="145"/>
      <c r="G992" s="145"/>
      <c r="H992" s="153">
        <v>44232</v>
      </c>
      <c r="I992" s="137">
        <v>50.84</v>
      </c>
      <c r="J992" s="154">
        <f t="shared" si="122"/>
        <v>1.6393442622950838E-2</v>
      </c>
      <c r="K992" s="155">
        <f t="shared" si="123"/>
        <v>1.6260520871780326E-2</v>
      </c>
      <c r="L992" s="145"/>
      <c r="M992" s="167">
        <v>-2.2500000000000003E-3</v>
      </c>
      <c r="N992" s="161"/>
      <c r="O992" s="167">
        <v>5.4300000000000008E-3</v>
      </c>
      <c r="P992" s="161"/>
      <c r="Q992" s="146"/>
      <c r="R992" s="167">
        <v>5659.26</v>
      </c>
      <c r="S992" s="154">
        <f t="shared" si="124"/>
        <v>9.0433517457306767E-3</v>
      </c>
      <c r="T992" s="155">
        <f t="shared" si="125"/>
        <v>9.0027055086891183E-3</v>
      </c>
      <c r="U992" s="167">
        <v>23083.42</v>
      </c>
      <c r="V992" s="154">
        <f t="shared" si="126"/>
        <v>7.9853977306221235E-3</v>
      </c>
      <c r="W992" s="155">
        <f t="shared" si="127"/>
        <v>7.953683165897214E-3</v>
      </c>
    </row>
    <row r="993" spans="2:23">
      <c r="B993" s="153">
        <v>44231</v>
      </c>
      <c r="C993" s="137">
        <v>540</v>
      </c>
      <c r="D993" s="154">
        <f t="shared" si="120"/>
        <v>-5.5248618784530246E-3</v>
      </c>
      <c r="E993" s="155">
        <f t="shared" si="121"/>
        <v>-5.5401803756153561E-3</v>
      </c>
      <c r="F993" s="145"/>
      <c r="G993" s="145"/>
      <c r="H993" s="153">
        <v>44231</v>
      </c>
      <c r="I993" s="137">
        <v>50.02</v>
      </c>
      <c r="J993" s="154">
        <f t="shared" si="122"/>
        <v>4.3605257667431729E-2</v>
      </c>
      <c r="K993" s="155">
        <f t="shared" si="123"/>
        <v>4.2681312277933134E-2</v>
      </c>
      <c r="L993" s="145"/>
      <c r="M993" s="167">
        <v>-2.3599999999999997E-3</v>
      </c>
      <c r="N993" s="161"/>
      <c r="O993" s="167">
        <v>5.5100000000000001E-3</v>
      </c>
      <c r="P993" s="161"/>
      <c r="Q993" s="146"/>
      <c r="R993" s="167">
        <v>5608.54</v>
      </c>
      <c r="S993" s="154">
        <f t="shared" si="124"/>
        <v>8.1771689990202123E-3</v>
      </c>
      <c r="T993" s="155">
        <f t="shared" si="125"/>
        <v>8.1439171005421654E-3</v>
      </c>
      <c r="U993" s="167">
        <v>22900.55</v>
      </c>
      <c r="V993" s="154">
        <f t="shared" si="126"/>
        <v>1.6541710501200679E-2</v>
      </c>
      <c r="W993" s="155">
        <f t="shared" si="127"/>
        <v>1.6406386693702757E-2</v>
      </c>
    </row>
    <row r="994" spans="2:23">
      <c r="B994" s="153">
        <v>44230</v>
      </c>
      <c r="C994" s="137">
        <v>543</v>
      </c>
      <c r="D994" s="154">
        <f t="shared" si="120"/>
        <v>-8.0379978078187753E-3</v>
      </c>
      <c r="E994" s="155">
        <f t="shared" si="121"/>
        <v>-8.0704766726432588E-3</v>
      </c>
      <c r="F994" s="145"/>
      <c r="G994" s="145"/>
      <c r="H994" s="153">
        <v>44230</v>
      </c>
      <c r="I994" s="137">
        <v>47.93</v>
      </c>
      <c r="J994" s="154">
        <f t="shared" si="122"/>
        <v>2.0868113522531928E-4</v>
      </c>
      <c r="K994" s="155">
        <f t="shared" si="123"/>
        <v>2.0865936434594836E-4</v>
      </c>
      <c r="L994" s="145"/>
      <c r="M994" s="167">
        <v>-2.4099999999999998E-3</v>
      </c>
      <c r="N994" s="161"/>
      <c r="O994" s="167">
        <v>5.8899999999999994E-3</v>
      </c>
      <c r="P994" s="161"/>
      <c r="Q994" s="146"/>
      <c r="R994" s="167">
        <v>5563.05</v>
      </c>
      <c r="S994" s="154">
        <f t="shared" si="124"/>
        <v>-1.0785334102592081E-5</v>
      </c>
      <c r="T994" s="155">
        <f t="shared" si="125"/>
        <v>-1.0785392264726133E-5</v>
      </c>
      <c r="U994" s="167">
        <v>22527.9</v>
      </c>
      <c r="V994" s="154">
        <f t="shared" si="126"/>
        <v>2.0892405674207692E-2</v>
      </c>
      <c r="W994" s="155">
        <f t="shared" si="127"/>
        <v>2.0677152311415318E-2</v>
      </c>
    </row>
    <row r="995" spans="2:23">
      <c r="B995" s="153">
        <v>44229</v>
      </c>
      <c r="C995" s="137">
        <v>547.4</v>
      </c>
      <c r="D995" s="154">
        <f t="shared" si="120"/>
        <v>7.3126142595980603E-4</v>
      </c>
      <c r="E995" s="155">
        <f t="shared" si="121"/>
        <v>7.309941845975213E-4</v>
      </c>
      <c r="F995" s="145"/>
      <c r="G995" s="145"/>
      <c r="H995" s="153">
        <v>44229</v>
      </c>
      <c r="I995" s="137">
        <v>47.92</v>
      </c>
      <c r="J995" s="154">
        <f t="shared" si="122"/>
        <v>9.6923725242310521E-3</v>
      </c>
      <c r="K995" s="155">
        <f t="shared" si="123"/>
        <v>9.6457027995765221E-3</v>
      </c>
      <c r="L995" s="145"/>
      <c r="M995" s="167">
        <v>-2.4499999999999999E-3</v>
      </c>
      <c r="N995" s="161"/>
      <c r="O995" s="167">
        <v>6.5400000000000007E-3</v>
      </c>
      <c r="P995" s="161"/>
      <c r="Q995" s="146"/>
      <c r="R995" s="167">
        <v>5563.11</v>
      </c>
      <c r="S995" s="154">
        <f t="shared" si="124"/>
        <v>1.8571208858812582E-2</v>
      </c>
      <c r="T995" s="155">
        <f t="shared" si="125"/>
        <v>1.8400869664232385E-2</v>
      </c>
      <c r="U995" s="167">
        <v>22066.87</v>
      </c>
      <c r="V995" s="154">
        <f t="shared" si="126"/>
        <v>1.1058619019670202E-2</v>
      </c>
      <c r="W995" s="155">
        <f t="shared" si="127"/>
        <v>1.0997919583670237E-2</v>
      </c>
    </row>
    <row r="996" spans="2:23">
      <c r="B996" s="153">
        <v>44228</v>
      </c>
      <c r="C996" s="137">
        <v>547</v>
      </c>
      <c r="D996" s="154">
        <f t="shared" si="120"/>
        <v>1.831501831501825E-3</v>
      </c>
      <c r="E996" s="155">
        <f t="shared" si="121"/>
        <v>1.8298266770761572E-3</v>
      </c>
      <c r="F996" s="145"/>
      <c r="G996" s="145"/>
      <c r="H996" s="153">
        <v>44228</v>
      </c>
      <c r="I996" s="137">
        <v>47.46</v>
      </c>
      <c r="J996" s="154">
        <f t="shared" si="122"/>
        <v>1.8236429950654331E-2</v>
      </c>
      <c r="K996" s="155">
        <f t="shared" si="123"/>
        <v>1.8072140622967896E-2</v>
      </c>
      <c r="L996" s="145"/>
      <c r="M996" s="167">
        <v>-2.7500000000000003E-3</v>
      </c>
      <c r="N996" s="161"/>
      <c r="O996" s="167">
        <v>6.2399999999999999E-3</v>
      </c>
      <c r="P996" s="161"/>
      <c r="Q996" s="146"/>
      <c r="R996" s="167">
        <v>5461.68</v>
      </c>
      <c r="S996" s="154">
        <f t="shared" si="124"/>
        <v>1.1570211197564184E-2</v>
      </c>
      <c r="T996" s="155">
        <f t="shared" si="125"/>
        <v>1.1503788165350514E-2</v>
      </c>
      <c r="U996" s="167">
        <v>21825.51</v>
      </c>
      <c r="V996" s="154">
        <f t="shared" si="126"/>
        <v>1.1726950895421195E-2</v>
      </c>
      <c r="W996" s="155">
        <f t="shared" si="127"/>
        <v>1.165872309147715E-2</v>
      </c>
    </row>
    <row r="997" spans="2:23">
      <c r="B997" s="153">
        <v>44225</v>
      </c>
      <c r="C997" s="137">
        <v>546</v>
      </c>
      <c r="D997" s="154">
        <f t="shared" si="120"/>
        <v>-1.904419690980963E-2</v>
      </c>
      <c r="E997" s="155">
        <f t="shared" si="121"/>
        <v>-1.9227873346885437E-2</v>
      </c>
      <c r="F997" s="145"/>
      <c r="G997" s="145"/>
      <c r="H997" s="153">
        <v>44225</v>
      </c>
      <c r="I997" s="137">
        <v>46.61</v>
      </c>
      <c r="J997" s="154">
        <f t="shared" si="122"/>
        <v>-3.0775629028904183E-2</v>
      </c>
      <c r="K997" s="155">
        <f t="shared" si="123"/>
        <v>-3.1259144904921744E-2</v>
      </c>
      <c r="L997" s="145"/>
      <c r="M997" s="167">
        <v>-2.7300000000000002E-3</v>
      </c>
      <c r="N997" s="161"/>
      <c r="O997" s="167">
        <v>6.5000000000000006E-3</v>
      </c>
      <c r="P997" s="161"/>
      <c r="Q997" s="146"/>
      <c r="R997" s="167">
        <v>5399.21</v>
      </c>
      <c r="S997" s="154">
        <f t="shared" si="124"/>
        <v>-2.0199545596422896E-2</v>
      </c>
      <c r="T997" s="155">
        <f t="shared" si="125"/>
        <v>-2.0406346006003374E-2</v>
      </c>
      <c r="U997" s="167">
        <v>21572.53</v>
      </c>
      <c r="V997" s="154">
        <f t="shared" si="126"/>
        <v>-1.5694568019528732E-2</v>
      </c>
      <c r="W997" s="155">
        <f t="shared" si="127"/>
        <v>-1.5819031739348944E-2</v>
      </c>
    </row>
    <row r="998" spans="2:23">
      <c r="B998" s="153">
        <v>44224</v>
      </c>
      <c r="C998" s="137">
        <v>556.6</v>
      </c>
      <c r="D998" s="154">
        <f t="shared" si="120"/>
        <v>3.6499068901303611E-2</v>
      </c>
      <c r="E998" s="155">
        <f t="shared" si="121"/>
        <v>3.5848754582925788E-2</v>
      </c>
      <c r="F998" s="145"/>
      <c r="G998" s="145"/>
      <c r="H998" s="153">
        <v>44224</v>
      </c>
      <c r="I998" s="137">
        <v>48.09</v>
      </c>
      <c r="J998" s="154">
        <f t="shared" si="122"/>
        <v>1.7562420651713984E-2</v>
      </c>
      <c r="K998" s="155">
        <f t="shared" si="123"/>
        <v>1.7409983530809556E-2</v>
      </c>
      <c r="L998" s="145"/>
      <c r="M998" s="167">
        <v>-3.0399999999999997E-3</v>
      </c>
      <c r="N998" s="161"/>
      <c r="O998" s="167">
        <v>6.4200000000000004E-3</v>
      </c>
      <c r="P998" s="161"/>
      <c r="Q998" s="146"/>
      <c r="R998" s="167">
        <v>5510.52</v>
      </c>
      <c r="S998" s="154">
        <f t="shared" si="124"/>
        <v>9.3229931753493478E-3</v>
      </c>
      <c r="T998" s="155">
        <f t="shared" si="125"/>
        <v>9.2798023123607104E-3</v>
      </c>
      <c r="U998" s="167">
        <v>21916.5</v>
      </c>
      <c r="V998" s="154">
        <f t="shared" si="126"/>
        <v>1.1714589989350488E-2</v>
      </c>
      <c r="W998" s="155">
        <f t="shared" si="127"/>
        <v>1.1646505386323724E-2</v>
      </c>
    </row>
    <row r="999" spans="2:23">
      <c r="B999" s="153">
        <v>44223</v>
      </c>
      <c r="C999" s="137">
        <v>537</v>
      </c>
      <c r="D999" s="154">
        <f t="shared" si="120"/>
        <v>-1.8281535648994485E-2</v>
      </c>
      <c r="E999" s="155">
        <f t="shared" si="121"/>
        <v>-1.8450707913116485E-2</v>
      </c>
      <c r="F999" s="145"/>
      <c r="G999" s="145"/>
      <c r="H999" s="153">
        <v>44223</v>
      </c>
      <c r="I999" s="137">
        <v>47.26</v>
      </c>
      <c r="J999" s="154">
        <f t="shared" si="122"/>
        <v>-1.8483904465212864E-2</v>
      </c>
      <c r="K999" s="155">
        <f t="shared" si="123"/>
        <v>-1.8656866485372771E-2</v>
      </c>
      <c r="L999" s="145"/>
      <c r="M999" s="167">
        <v>-3.0699999999999998E-3</v>
      </c>
      <c r="N999" s="161"/>
      <c r="O999" s="167">
        <v>6.1399999999999996E-3</v>
      </c>
      <c r="P999" s="161"/>
      <c r="Q999" s="146"/>
      <c r="R999" s="167">
        <v>5459.62</v>
      </c>
      <c r="S999" s="154">
        <f t="shared" si="124"/>
        <v>-1.156870980823832E-2</v>
      </c>
      <c r="T999" s="155">
        <f t="shared" si="125"/>
        <v>-1.1636147950959264E-2</v>
      </c>
      <c r="U999" s="167">
        <v>21662.73</v>
      </c>
      <c r="V999" s="154">
        <f t="shared" si="126"/>
        <v>-1.4748260335652907E-2</v>
      </c>
      <c r="W999" s="155">
        <f t="shared" si="127"/>
        <v>-1.4858097200034667E-2</v>
      </c>
    </row>
    <row r="1000" spans="2:23">
      <c r="B1000" s="153">
        <v>44222</v>
      </c>
      <c r="C1000" s="137">
        <v>547</v>
      </c>
      <c r="D1000" s="154">
        <f t="shared" si="120"/>
        <v>2.780909432544143E-2</v>
      </c>
      <c r="E1000" s="155">
        <f t="shared" si="121"/>
        <v>2.742944387839227E-2</v>
      </c>
      <c r="F1000" s="145"/>
      <c r="G1000" s="145"/>
      <c r="H1000" s="153">
        <v>44222</v>
      </c>
      <c r="I1000" s="137">
        <v>48.15</v>
      </c>
      <c r="J1000" s="154">
        <f t="shared" si="122"/>
        <v>1.7110266159695797E-2</v>
      </c>
      <c r="K1000" s="155">
        <f t="shared" si="123"/>
        <v>1.6965534158296668E-2</v>
      </c>
      <c r="L1000" s="145"/>
      <c r="M1000" s="167">
        <v>-3.0100000000000001E-3</v>
      </c>
      <c r="N1000" s="161"/>
      <c r="O1000" s="167">
        <v>6.1199999999999996E-3</v>
      </c>
      <c r="P1000" s="161"/>
      <c r="Q1000" s="146"/>
      <c r="R1000" s="167">
        <v>5523.52</v>
      </c>
      <c r="S1000" s="154">
        <f t="shared" si="124"/>
        <v>9.3488001520369846E-3</v>
      </c>
      <c r="T1000" s="155">
        <f t="shared" si="125"/>
        <v>9.3053705862865127E-3</v>
      </c>
      <c r="U1000" s="167">
        <v>21987</v>
      </c>
      <c r="V1000" s="154">
        <f t="shared" si="126"/>
        <v>1.15499897635023E-2</v>
      </c>
      <c r="W1000" s="155">
        <f t="shared" si="127"/>
        <v>1.1483797821669549E-2</v>
      </c>
    </row>
    <row r="1001" spans="2:23">
      <c r="B1001" s="153">
        <v>44221</v>
      </c>
      <c r="C1001" s="137">
        <v>532.20000000000005</v>
      </c>
      <c r="D1001" s="154">
        <f t="shared" si="120"/>
        <v>-2.1691176470588158E-2</v>
      </c>
      <c r="E1001" s="155">
        <f t="shared" si="121"/>
        <v>-2.1929888312353742E-2</v>
      </c>
      <c r="F1001" s="145"/>
      <c r="G1001" s="145"/>
      <c r="H1001" s="153">
        <v>44221</v>
      </c>
      <c r="I1001" s="137">
        <v>47.34</v>
      </c>
      <c r="J1001" s="154">
        <f t="shared" si="122"/>
        <v>-2.7326895418122055E-2</v>
      </c>
      <c r="K1001" s="155">
        <f t="shared" si="123"/>
        <v>-2.770721975952507E-2</v>
      </c>
      <c r="L1001" s="145"/>
      <c r="M1001" s="167">
        <v>-3.15E-3</v>
      </c>
      <c r="N1001" s="161"/>
      <c r="O1001" s="167">
        <v>6.4800000000000005E-3</v>
      </c>
      <c r="P1001" s="161"/>
      <c r="Q1001" s="146"/>
      <c r="R1001" s="167">
        <v>5472.36</v>
      </c>
      <c r="S1001" s="154">
        <f t="shared" si="124"/>
        <v>-1.5686464960419588E-2</v>
      </c>
      <c r="T1001" s="155">
        <f t="shared" si="125"/>
        <v>-1.5810799512346218E-2</v>
      </c>
      <c r="U1001" s="167">
        <v>21735.95</v>
      </c>
      <c r="V1001" s="154">
        <f t="shared" si="126"/>
        <v>-1.5954557060822938E-2</v>
      </c>
      <c r="W1001" s="155">
        <f t="shared" si="127"/>
        <v>-1.6083201147475197E-2</v>
      </c>
    </row>
    <row r="1002" spans="2:23">
      <c r="B1002" s="153">
        <v>44218</v>
      </c>
      <c r="C1002" s="137">
        <v>544</v>
      </c>
      <c r="D1002" s="154">
        <f t="shared" si="120"/>
        <v>-7.2992700729926918E-3</v>
      </c>
      <c r="E1002" s="155">
        <f t="shared" si="121"/>
        <v>-7.3260400920728977E-3</v>
      </c>
      <c r="F1002" s="145"/>
      <c r="G1002" s="145"/>
      <c r="H1002" s="153">
        <v>44218</v>
      </c>
      <c r="I1002" s="137">
        <v>48.67</v>
      </c>
      <c r="J1002" s="154">
        <f t="shared" si="122"/>
        <v>-1.8552127445049416E-2</v>
      </c>
      <c r="K1002" s="155">
        <f t="shared" si="123"/>
        <v>-1.8726376655679576E-2</v>
      </c>
      <c r="L1002" s="145"/>
      <c r="M1002" s="167">
        <v>-2.7800000000000004E-3</v>
      </c>
      <c r="N1002" s="161"/>
      <c r="O1002" s="167">
        <v>7.0699999999999999E-3</v>
      </c>
      <c r="P1002" s="161"/>
      <c r="Q1002" s="146"/>
      <c r="R1002" s="167">
        <v>5559.57</v>
      </c>
      <c r="S1002" s="154">
        <f t="shared" si="124"/>
        <v>-5.5841839883093991E-3</v>
      </c>
      <c r="T1002" s="155">
        <f t="shared" si="125"/>
        <v>-5.5998338319807597E-3</v>
      </c>
      <c r="U1002" s="167">
        <v>22088.36</v>
      </c>
      <c r="V1002" s="154">
        <f t="shared" si="126"/>
        <v>-1.5184406924449778E-2</v>
      </c>
      <c r="W1002" s="155">
        <f t="shared" si="127"/>
        <v>-1.5300870488717925E-2</v>
      </c>
    </row>
    <row r="1003" spans="2:23">
      <c r="B1003" s="153">
        <v>44217</v>
      </c>
      <c r="C1003" s="137">
        <v>548</v>
      </c>
      <c r="D1003" s="154">
        <f t="shared" si="120"/>
        <v>-1.4742898238043978E-2</v>
      </c>
      <c r="E1003" s="155">
        <f t="shared" si="121"/>
        <v>-1.4852654851849046E-2</v>
      </c>
      <c r="F1003" s="145"/>
      <c r="G1003" s="145"/>
      <c r="H1003" s="153">
        <v>44217</v>
      </c>
      <c r="I1003" s="137">
        <v>49.59</v>
      </c>
      <c r="J1003" s="154">
        <f t="shared" si="122"/>
        <v>1.8902814875693563E-2</v>
      </c>
      <c r="K1003" s="155">
        <f t="shared" si="123"/>
        <v>1.8726376655679684E-2</v>
      </c>
      <c r="L1003" s="145"/>
      <c r="M1003" s="167">
        <v>-2.6900000000000001E-3</v>
      </c>
      <c r="N1003" s="161"/>
      <c r="O1003" s="167">
        <v>6.6100000000000004E-3</v>
      </c>
      <c r="P1003" s="161"/>
      <c r="Q1003" s="146"/>
      <c r="R1003" s="167">
        <v>5590.79</v>
      </c>
      <c r="S1003" s="154">
        <f t="shared" si="124"/>
        <v>-6.6892424899260838E-3</v>
      </c>
      <c r="T1003" s="155">
        <f t="shared" si="125"/>
        <v>-6.7117157479182499E-3</v>
      </c>
      <c r="U1003" s="167">
        <v>22428.93</v>
      </c>
      <c r="V1003" s="154">
        <f t="shared" si="126"/>
        <v>-9.7943646973746024E-3</v>
      </c>
      <c r="W1003" s="155">
        <f t="shared" si="127"/>
        <v>-9.8426449958464949E-3</v>
      </c>
    </row>
    <row r="1004" spans="2:23">
      <c r="B1004" s="153">
        <v>44216</v>
      </c>
      <c r="C1004" s="137">
        <v>556.20000000000005</v>
      </c>
      <c r="D1004" s="154">
        <f t="shared" si="120"/>
        <v>1.3114754098360715E-2</v>
      </c>
      <c r="E1004" s="155">
        <f t="shared" si="121"/>
        <v>1.3029500290333897E-2</v>
      </c>
      <c r="F1004" s="145"/>
      <c r="G1004" s="145"/>
      <c r="H1004" s="153">
        <v>44216</v>
      </c>
      <c r="I1004" s="137">
        <v>48.67</v>
      </c>
      <c r="J1004" s="154">
        <f t="shared" si="122"/>
        <v>2.140608604407146E-2</v>
      </c>
      <c r="K1004" s="155">
        <f t="shared" si="123"/>
        <v>2.1180193745151919E-2</v>
      </c>
      <c r="L1004" s="145"/>
      <c r="M1004" s="167">
        <v>-2.98E-3</v>
      </c>
      <c r="N1004" s="161"/>
      <c r="O1004" s="167">
        <v>5.8499999999999993E-3</v>
      </c>
      <c r="P1004" s="161"/>
      <c r="Q1004" s="146"/>
      <c r="R1004" s="167">
        <v>5628.44</v>
      </c>
      <c r="S1004" s="154">
        <f t="shared" si="124"/>
        <v>5.3281082268634705E-3</v>
      </c>
      <c r="T1004" s="155">
        <f t="shared" si="125"/>
        <v>5.3139640770213407E-3</v>
      </c>
      <c r="U1004" s="167">
        <v>22650.78</v>
      </c>
      <c r="V1004" s="154">
        <f t="shared" si="126"/>
        <v>9.3156852505065224E-3</v>
      </c>
      <c r="W1004" s="155">
        <f t="shared" si="127"/>
        <v>9.2725618637148378E-3</v>
      </c>
    </row>
    <row r="1005" spans="2:23">
      <c r="B1005" s="153">
        <v>44215</v>
      </c>
      <c r="C1005" s="137">
        <v>549</v>
      </c>
      <c r="D1005" s="154">
        <f t="shared" si="120"/>
        <v>-2.60777009047366E-2</v>
      </c>
      <c r="E1005" s="155">
        <f t="shared" si="121"/>
        <v>-2.642375357799873E-2</v>
      </c>
      <c r="F1005" s="145"/>
      <c r="G1005" s="145"/>
      <c r="H1005" s="153">
        <v>44215</v>
      </c>
      <c r="I1005" s="137">
        <v>47.65</v>
      </c>
      <c r="J1005" s="154">
        <f t="shared" si="122"/>
        <v>-1.6105719595292167E-2</v>
      </c>
      <c r="K1005" s="155">
        <f t="shared" si="123"/>
        <v>-1.623682631492664E-2</v>
      </c>
      <c r="L1005" s="145"/>
      <c r="M1005" s="167">
        <v>-3.0399999999999997E-3</v>
      </c>
      <c r="N1005" s="161"/>
      <c r="O1005" s="167">
        <v>5.5700000000000003E-3</v>
      </c>
      <c r="P1005" s="161"/>
      <c r="Q1005" s="146"/>
      <c r="R1005" s="167">
        <v>5598.61</v>
      </c>
      <c r="S1005" s="154">
        <f t="shared" si="124"/>
        <v>-3.3218983598796159E-3</v>
      </c>
      <c r="T1005" s="155">
        <f t="shared" si="125"/>
        <v>-3.3274281138193982E-3</v>
      </c>
      <c r="U1005" s="167">
        <v>22441.72</v>
      </c>
      <c r="V1005" s="154">
        <f t="shared" si="126"/>
        <v>-2.5410142455916107E-3</v>
      </c>
      <c r="W1005" s="155">
        <f t="shared" si="127"/>
        <v>-2.5442481016341952E-3</v>
      </c>
    </row>
    <row r="1006" spans="2:23">
      <c r="B1006" s="153">
        <v>44214</v>
      </c>
      <c r="C1006" s="137">
        <v>563.70000000000005</v>
      </c>
      <c r="D1006" s="154">
        <f t="shared" si="120"/>
        <v>1.1483940427059247E-2</v>
      </c>
      <c r="E1006" s="155">
        <f t="shared" si="121"/>
        <v>1.1418500512038861E-2</v>
      </c>
      <c r="F1006" s="145"/>
      <c r="G1006" s="145"/>
      <c r="H1006" s="153">
        <v>44214</v>
      </c>
      <c r="I1006" s="137">
        <v>48.43</v>
      </c>
      <c r="J1006" s="154">
        <f t="shared" si="122"/>
        <v>2.2808870116156177E-2</v>
      </c>
      <c r="K1006" s="155">
        <f t="shared" si="123"/>
        <v>2.2552636783050414E-2</v>
      </c>
      <c r="L1006" s="145"/>
      <c r="M1006" s="167">
        <v>-3.0499999999999998E-3</v>
      </c>
      <c r="N1006" s="161"/>
      <c r="O1006" s="167">
        <v>6.0400000000000002E-3</v>
      </c>
      <c r="P1006" s="161"/>
      <c r="Q1006" s="146"/>
      <c r="R1006" s="167">
        <v>5617.27</v>
      </c>
      <c r="S1006" s="154">
        <f t="shared" si="124"/>
        <v>9.9435285983373589E-4</v>
      </c>
      <c r="T1006" s="155">
        <f t="shared" si="125"/>
        <v>9.9385881850262313E-4</v>
      </c>
      <c r="U1006" s="167">
        <v>22498.89</v>
      </c>
      <c r="V1006" s="154">
        <f t="shared" si="126"/>
        <v>5.2516939326716638E-3</v>
      </c>
      <c r="W1006" s="155">
        <f t="shared" si="127"/>
        <v>5.2379518797969144E-3</v>
      </c>
    </row>
    <row r="1007" spans="2:23">
      <c r="B1007" s="153">
        <v>44211</v>
      </c>
      <c r="C1007" s="137">
        <v>557.29999999999995</v>
      </c>
      <c r="D1007" s="154">
        <f t="shared" si="120"/>
        <v>-1.9355973957416839E-2</v>
      </c>
      <c r="E1007" s="155">
        <f t="shared" si="121"/>
        <v>-1.9545753727585116E-2</v>
      </c>
      <c r="F1007" s="145"/>
      <c r="G1007" s="145"/>
      <c r="H1007" s="153">
        <v>44211</v>
      </c>
      <c r="I1007" s="137">
        <v>47.35</v>
      </c>
      <c r="J1007" s="154">
        <f t="shared" si="122"/>
        <v>-8.9995814148179365E-3</v>
      </c>
      <c r="K1007" s="155">
        <f t="shared" si="123"/>
        <v>-9.040322265576245E-3</v>
      </c>
      <c r="L1007" s="145"/>
      <c r="M1007" s="167">
        <v>-3.1700000000000001E-3</v>
      </c>
      <c r="N1007" s="161"/>
      <c r="O1007" s="167">
        <v>5.8299999999999992E-3</v>
      </c>
      <c r="P1007" s="161"/>
      <c r="Q1007" s="146"/>
      <c r="R1007" s="167">
        <v>5611.69</v>
      </c>
      <c r="S1007" s="154">
        <f t="shared" si="124"/>
        <v>-1.2224659135314564E-2</v>
      </c>
      <c r="T1007" s="155">
        <f t="shared" si="125"/>
        <v>-1.2299994879572116E-2</v>
      </c>
      <c r="U1007" s="167">
        <v>22381.35</v>
      </c>
      <c r="V1007" s="154">
        <f t="shared" si="126"/>
        <v>-1.1324903744723502E-2</v>
      </c>
      <c r="W1007" s="155">
        <f t="shared" si="127"/>
        <v>-1.1389518769624454E-2</v>
      </c>
    </row>
    <row r="1008" spans="2:23">
      <c r="B1008" s="153">
        <v>44210</v>
      </c>
      <c r="C1008" s="137">
        <v>568.29999999999995</v>
      </c>
      <c r="D1008" s="154">
        <f t="shared" si="120"/>
        <v>-4.3798177995795218E-3</v>
      </c>
      <c r="E1008" s="155">
        <f t="shared" si="121"/>
        <v>-4.3894372996055283E-3</v>
      </c>
      <c r="F1008" s="145"/>
      <c r="G1008" s="145"/>
      <c r="H1008" s="153">
        <v>44210</v>
      </c>
      <c r="I1008" s="137">
        <v>47.78</v>
      </c>
      <c r="J1008" s="154">
        <f t="shared" si="122"/>
        <v>-7.6843198338525376E-3</v>
      </c>
      <c r="K1008" s="155">
        <f t="shared" si="123"/>
        <v>-7.7139963464710809E-3</v>
      </c>
      <c r="L1008" s="145"/>
      <c r="M1008" s="167">
        <v>-3.2799999999999999E-3</v>
      </c>
      <c r="N1008" s="161"/>
      <c r="O1008" s="167">
        <v>6.0899999999999999E-3</v>
      </c>
      <c r="P1008" s="161"/>
      <c r="Q1008" s="146"/>
      <c r="R1008" s="167">
        <v>5681.14</v>
      </c>
      <c r="S1008" s="154">
        <f t="shared" si="124"/>
        <v>3.2617122311560109E-3</v>
      </c>
      <c r="T1008" s="155">
        <f t="shared" si="125"/>
        <v>3.2564043864595034E-3</v>
      </c>
      <c r="U1008" s="167">
        <v>22637.72</v>
      </c>
      <c r="V1008" s="154">
        <f t="shared" si="126"/>
        <v>-4.6575637595548391E-3</v>
      </c>
      <c r="W1008" s="155">
        <f t="shared" si="127"/>
        <v>-4.6684440064161028E-3</v>
      </c>
    </row>
    <row r="1009" spans="2:23">
      <c r="B1009" s="153">
        <v>44209</v>
      </c>
      <c r="C1009" s="137">
        <v>570.79999999999995</v>
      </c>
      <c r="D1009" s="154">
        <f t="shared" si="120"/>
        <v>-1.245674740484437E-2</v>
      </c>
      <c r="E1009" s="155">
        <f t="shared" si="121"/>
        <v>-1.25349830696962E-2</v>
      </c>
      <c r="F1009" s="145"/>
      <c r="G1009" s="145"/>
      <c r="H1009" s="153">
        <v>44209</v>
      </c>
      <c r="I1009" s="137">
        <v>48.15</v>
      </c>
      <c r="J1009" s="154">
        <f t="shared" si="122"/>
        <v>2.3596938775510168E-2</v>
      </c>
      <c r="K1009" s="155">
        <f t="shared" si="123"/>
        <v>2.3322834653763048E-2</v>
      </c>
      <c r="L1009" s="145"/>
      <c r="M1009" s="167">
        <v>-3.1099999999999999E-3</v>
      </c>
      <c r="N1009" s="161"/>
      <c r="O1009" s="167">
        <v>5.5700000000000003E-3</v>
      </c>
      <c r="P1009" s="161"/>
      <c r="Q1009" s="146"/>
      <c r="R1009" s="167">
        <v>5662.67</v>
      </c>
      <c r="S1009" s="154">
        <f t="shared" si="124"/>
        <v>2.0704410039338317E-3</v>
      </c>
      <c r="T1009" s="155">
        <f t="shared" si="125"/>
        <v>2.0683005948430983E-3</v>
      </c>
      <c r="U1009" s="167">
        <v>22743.65</v>
      </c>
      <c r="V1009" s="154">
        <f t="shared" si="126"/>
        <v>4.3089154100468541E-3</v>
      </c>
      <c r="W1009" s="155">
        <f t="shared" si="127"/>
        <v>4.2996586156776135E-3</v>
      </c>
    </row>
    <row r="1010" spans="2:23">
      <c r="B1010" s="153">
        <v>44208</v>
      </c>
      <c r="C1010" s="137">
        <v>578</v>
      </c>
      <c r="D1010" s="154">
        <f t="shared" si="120"/>
        <v>-6.5314541079407595E-3</v>
      </c>
      <c r="E1010" s="155">
        <f t="shared" si="121"/>
        <v>-6.5528773887236734E-3</v>
      </c>
      <c r="F1010" s="145"/>
      <c r="G1010" s="145"/>
      <c r="H1010" s="153">
        <v>44208</v>
      </c>
      <c r="I1010" s="137">
        <v>47.04</v>
      </c>
      <c r="J1010" s="154">
        <f t="shared" si="122"/>
        <v>-2.0000000000000018E-2</v>
      </c>
      <c r="K1010" s="155">
        <f t="shared" si="123"/>
        <v>-2.0202707317519466E-2</v>
      </c>
      <c r="L1010" s="145"/>
      <c r="M1010" s="167">
        <v>-2.5700000000000002E-3</v>
      </c>
      <c r="N1010" s="161"/>
      <c r="O1010" s="167">
        <v>6.4000000000000003E-3</v>
      </c>
      <c r="P1010" s="161"/>
      <c r="Q1010" s="146"/>
      <c r="R1010" s="167">
        <v>5650.97</v>
      </c>
      <c r="S1010" s="154">
        <f t="shared" si="124"/>
        <v>-2.0238660786976448E-3</v>
      </c>
      <c r="T1010" s="155">
        <f t="shared" si="125"/>
        <v>-2.0259168631257644E-3</v>
      </c>
      <c r="U1010" s="167">
        <v>22646.07</v>
      </c>
      <c r="V1010" s="154">
        <f t="shared" si="126"/>
        <v>-3.3421339045268672E-3</v>
      </c>
      <c r="W1010" s="155">
        <f t="shared" si="127"/>
        <v>-3.3477313090413594E-3</v>
      </c>
    </row>
    <row r="1011" spans="2:23">
      <c r="B1011" s="153">
        <v>44207</v>
      </c>
      <c r="C1011" s="137">
        <v>581.79999999999995</v>
      </c>
      <c r="D1011" s="154">
        <f t="shared" si="120"/>
        <v>-5.9798393985990295E-3</v>
      </c>
      <c r="E1011" s="155">
        <f t="shared" si="121"/>
        <v>-5.9977902360739809E-3</v>
      </c>
      <c r="F1011" s="145"/>
      <c r="G1011" s="145"/>
      <c r="H1011" s="153">
        <v>44207</v>
      </c>
      <c r="I1011" s="137">
        <v>48</v>
      </c>
      <c r="J1011" s="154">
        <f t="shared" si="122"/>
        <v>-1.2484394506866447E-3</v>
      </c>
      <c r="K1011" s="155">
        <f t="shared" si="123"/>
        <v>-1.2492194004319278E-3</v>
      </c>
      <c r="L1011" s="145"/>
      <c r="M1011" s="167">
        <v>-2.8699999999999997E-3</v>
      </c>
      <c r="N1011" s="161"/>
      <c r="O1011" s="167">
        <v>5.4000000000000003E-3</v>
      </c>
      <c r="P1011" s="161"/>
      <c r="Q1011" s="146"/>
      <c r="R1011" s="167">
        <v>5662.43</v>
      </c>
      <c r="S1011" s="154">
        <f t="shared" si="124"/>
        <v>-7.7888443422675646E-3</v>
      </c>
      <c r="T1011" s="155">
        <f t="shared" si="125"/>
        <v>-7.8193358224860655E-3</v>
      </c>
      <c r="U1011" s="167">
        <v>22722.01</v>
      </c>
      <c r="V1011" s="154">
        <f t="shared" si="126"/>
        <v>-3.1556633034920401E-3</v>
      </c>
      <c r="W1011" s="155">
        <f t="shared" si="127"/>
        <v>-3.1606529087090055E-3</v>
      </c>
    </row>
    <row r="1012" spans="2:23">
      <c r="B1012" s="153">
        <v>44204</v>
      </c>
      <c r="C1012" s="137">
        <v>585.29999999999995</v>
      </c>
      <c r="D1012" s="154">
        <f t="shared" si="120"/>
        <v>1.1404872991187087E-2</v>
      </c>
      <c r="E1012" s="155">
        <f t="shared" si="121"/>
        <v>1.1340327717382076E-2</v>
      </c>
      <c r="F1012" s="145"/>
      <c r="G1012" s="145"/>
      <c r="H1012" s="153">
        <v>44204</v>
      </c>
      <c r="I1012" s="137">
        <v>48.06</v>
      </c>
      <c r="J1012" s="154">
        <f t="shared" si="122"/>
        <v>5.0188205771644068E-3</v>
      </c>
      <c r="K1012" s="155">
        <f t="shared" si="123"/>
        <v>5.0062682781442224E-3</v>
      </c>
      <c r="L1012" s="145"/>
      <c r="M1012" s="167">
        <v>-3.1700000000000001E-3</v>
      </c>
      <c r="N1012" s="161"/>
      <c r="O1012" s="167">
        <v>4.9800000000000001E-3</v>
      </c>
      <c r="P1012" s="161"/>
      <c r="Q1012" s="146"/>
      <c r="R1012" s="167">
        <v>5706.88</v>
      </c>
      <c r="S1012" s="154">
        <f t="shared" si="124"/>
        <v>6.5310369762867637E-3</v>
      </c>
      <c r="T1012" s="155">
        <f t="shared" si="125"/>
        <v>6.5098021610574975E-3</v>
      </c>
      <c r="U1012" s="167">
        <v>22793.94</v>
      </c>
      <c r="V1012" s="154">
        <f t="shared" si="126"/>
        <v>2.1040988161475926E-3</v>
      </c>
      <c r="W1012" s="155">
        <f t="shared" si="127"/>
        <v>2.101888300452757E-3</v>
      </c>
    </row>
    <row r="1013" spans="2:23">
      <c r="B1013" s="153">
        <v>44203</v>
      </c>
      <c r="C1013" s="137">
        <v>578.70000000000005</v>
      </c>
      <c r="D1013" s="154">
        <f t="shared" si="120"/>
        <v>1.5441305492191804E-2</v>
      </c>
      <c r="E1013" s="155">
        <f t="shared" si="121"/>
        <v>1.5323301738839397E-2</v>
      </c>
      <c r="F1013" s="145"/>
      <c r="G1013" s="145"/>
      <c r="H1013" s="153">
        <v>44203</v>
      </c>
      <c r="I1013" s="137">
        <v>47.82</v>
      </c>
      <c r="J1013" s="154">
        <f t="shared" si="122"/>
        <v>-1.6858552631578982E-2</v>
      </c>
      <c r="K1013" s="155">
        <f t="shared" si="123"/>
        <v>-1.7002275627732932E-2</v>
      </c>
      <c r="L1013" s="145"/>
      <c r="M1013" s="167">
        <v>-3.15E-3</v>
      </c>
      <c r="N1013" s="161"/>
      <c r="O1013" s="167">
        <v>5.3100000000000005E-3</v>
      </c>
      <c r="P1013" s="161"/>
      <c r="Q1013" s="146"/>
      <c r="R1013" s="167">
        <v>5669.85</v>
      </c>
      <c r="S1013" s="154">
        <f t="shared" si="124"/>
        <v>6.9708379213582194E-3</v>
      </c>
      <c r="T1013" s="155">
        <f t="shared" si="125"/>
        <v>6.946653953994711E-3</v>
      </c>
      <c r="U1013" s="167">
        <v>22746.080000000002</v>
      </c>
      <c r="V1013" s="154">
        <f t="shared" si="126"/>
        <v>5.1727960194103417E-4</v>
      </c>
      <c r="W1013" s="155">
        <f t="shared" si="127"/>
        <v>5.1714585896742919E-4</v>
      </c>
    </row>
    <row r="1014" spans="2:23">
      <c r="B1014" s="153">
        <v>44202</v>
      </c>
      <c r="C1014" s="137">
        <v>569.9</v>
      </c>
      <c r="D1014" s="154">
        <f t="shared" si="120"/>
        <v>1.5817223198593133E-3</v>
      </c>
      <c r="E1014" s="155">
        <f t="shared" si="121"/>
        <v>1.580472714622867E-3</v>
      </c>
      <c r="F1014" s="145"/>
      <c r="G1014" s="145"/>
      <c r="H1014" s="153">
        <v>44202</v>
      </c>
      <c r="I1014" s="137">
        <v>48.64</v>
      </c>
      <c r="J1014" s="154">
        <f t="shared" si="122"/>
        <v>4.1135335252984184E-4</v>
      </c>
      <c r="K1014" s="155">
        <f t="shared" si="123"/>
        <v>4.112687699342843E-4</v>
      </c>
      <c r="L1014" s="145"/>
      <c r="M1014" s="167">
        <v>-3.1900000000000001E-3</v>
      </c>
      <c r="N1014" s="161"/>
      <c r="O1014" s="167">
        <v>5.4100000000000007E-3</v>
      </c>
      <c r="P1014" s="161"/>
      <c r="Q1014" s="146"/>
      <c r="R1014" s="167">
        <v>5630.6</v>
      </c>
      <c r="S1014" s="154">
        <f t="shared" si="124"/>
        <v>1.1860690795385098E-2</v>
      </c>
      <c r="T1014" s="155">
        <f t="shared" si="125"/>
        <v>1.1790904072822617E-2</v>
      </c>
      <c r="U1014" s="167">
        <v>22734.32</v>
      </c>
      <c r="V1014" s="154">
        <f t="shared" si="126"/>
        <v>2.40407916903147E-2</v>
      </c>
      <c r="W1014" s="155">
        <f t="shared" si="127"/>
        <v>2.3756361458971153E-2</v>
      </c>
    </row>
    <row r="1015" spans="2:23">
      <c r="B1015" s="153">
        <v>44201</v>
      </c>
      <c r="C1015" s="137">
        <v>569</v>
      </c>
      <c r="D1015" s="154">
        <f t="shared" si="120"/>
        <v>-2.7184134040006747E-2</v>
      </c>
      <c r="E1015" s="155">
        <f t="shared" si="121"/>
        <v>-2.7560458322649084E-2</v>
      </c>
      <c r="F1015" s="145"/>
      <c r="G1015" s="145"/>
      <c r="H1015" s="153">
        <v>44201</v>
      </c>
      <c r="I1015" s="137">
        <v>48.62</v>
      </c>
      <c r="J1015" s="154">
        <f t="shared" si="122"/>
        <v>-2.7600000000000069E-2</v>
      </c>
      <c r="K1015" s="155">
        <f t="shared" si="123"/>
        <v>-2.7988036540168827E-2</v>
      </c>
      <c r="L1015" s="145"/>
      <c r="M1015" s="167">
        <v>-3.3300000000000001E-3</v>
      </c>
      <c r="N1015" s="161"/>
      <c r="O1015" s="167">
        <v>5.3200000000000001E-3</v>
      </c>
      <c r="P1015" s="161"/>
      <c r="Q1015" s="146"/>
      <c r="R1015" s="167">
        <v>5564.6</v>
      </c>
      <c r="S1015" s="154">
        <f t="shared" si="124"/>
        <v>-4.3585926540894437E-3</v>
      </c>
      <c r="T1015" s="155">
        <f t="shared" si="125"/>
        <v>-4.3681190101328548E-3</v>
      </c>
      <c r="U1015" s="167">
        <v>22200.6</v>
      </c>
      <c r="V1015" s="154">
        <f t="shared" si="126"/>
        <v>-5.1653823041629687E-3</v>
      </c>
      <c r="W1015" s="155">
        <f t="shared" si="127"/>
        <v>-5.178769009535537E-3</v>
      </c>
    </row>
    <row r="1016" spans="2:23">
      <c r="B1016" s="153">
        <v>44200</v>
      </c>
      <c r="C1016" s="137">
        <v>584.9</v>
      </c>
      <c r="D1016" s="154">
        <f t="shared" si="120"/>
        <v>-6.9609507640068236E-3</v>
      </c>
      <c r="E1016" s="155">
        <f t="shared" si="121"/>
        <v>-6.9852912026066383E-3</v>
      </c>
      <c r="F1016" s="145"/>
      <c r="G1016" s="145"/>
      <c r="H1016" s="153">
        <v>44200</v>
      </c>
      <c r="I1016" s="137">
        <v>50</v>
      </c>
      <c r="J1016" s="154">
        <f t="shared" si="122"/>
        <v>-2.7921818907060691E-3</v>
      </c>
      <c r="K1016" s="155">
        <f t="shared" si="123"/>
        <v>-2.7960873020013203E-3</v>
      </c>
      <c r="L1016" s="145"/>
      <c r="M1016" s="167">
        <v>-3.6600000000000001E-3</v>
      </c>
      <c r="N1016" s="161"/>
      <c r="O1016" s="167">
        <v>5.1999999999999998E-3</v>
      </c>
      <c r="P1016" s="161"/>
      <c r="Q1016" s="146"/>
      <c r="R1016" s="167">
        <v>5588.96</v>
      </c>
      <c r="S1016" s="154">
        <f t="shared" si="124"/>
        <v>-1.8662680532413045E-3</v>
      </c>
      <c r="T1016" s="155">
        <f t="shared" si="125"/>
        <v>-1.8680117012119762E-3</v>
      </c>
      <c r="U1016" s="167">
        <v>22315.87</v>
      </c>
      <c r="V1016" s="154">
        <f t="shared" si="126"/>
        <v>3.7318568427868737E-3</v>
      </c>
      <c r="W1016" s="155">
        <f t="shared" si="127"/>
        <v>3.7249107409142936E-3</v>
      </c>
    </row>
    <row r="1017" spans="2:23">
      <c r="B1017" s="153">
        <v>44195</v>
      </c>
      <c r="C1017" s="137">
        <v>589</v>
      </c>
      <c r="D1017" s="154">
        <f t="shared" si="120"/>
        <v>1.8326417704011E-2</v>
      </c>
      <c r="E1017" s="155">
        <f t="shared" si="121"/>
        <v>1.8160512807031712E-2</v>
      </c>
      <c r="F1017" s="145"/>
      <c r="G1017" s="145"/>
      <c r="H1017" s="153">
        <v>44195</v>
      </c>
      <c r="I1017" s="137">
        <v>50.14</v>
      </c>
      <c r="J1017" s="154">
        <f t="shared" si="122"/>
        <v>-3.1809145129223504E-3</v>
      </c>
      <c r="K1017" s="155">
        <f t="shared" si="123"/>
        <v>-3.1859843755460745E-3</v>
      </c>
      <c r="L1017" s="145"/>
      <c r="M1017" s="167">
        <v>-3.3600000000000001E-3</v>
      </c>
      <c r="N1017" s="161"/>
      <c r="O1017" s="167">
        <v>5.2500000000000003E-3</v>
      </c>
      <c r="P1017" s="161"/>
      <c r="Q1017" s="146"/>
      <c r="R1017" s="167">
        <v>5599.41</v>
      </c>
      <c r="S1017" s="154">
        <f t="shared" si="124"/>
        <v>-2.2060697210694036E-3</v>
      </c>
      <c r="T1017" s="155">
        <f t="shared" si="125"/>
        <v>-2.2085066776001902E-3</v>
      </c>
      <c r="U1017" s="167">
        <v>22232.9</v>
      </c>
      <c r="V1017" s="154">
        <f t="shared" si="126"/>
        <v>-1.188264706741049E-3</v>
      </c>
      <c r="W1017" s="155">
        <f t="shared" si="127"/>
        <v>-1.188971253012483E-3</v>
      </c>
    </row>
    <row r="1018" spans="2:23">
      <c r="B1018" s="153">
        <v>44194</v>
      </c>
      <c r="C1018" s="137">
        <v>578.4</v>
      </c>
      <c r="D1018" s="154">
        <f t="shared" si="120"/>
        <v>1.3847502191060457E-2</v>
      </c>
      <c r="E1018" s="155">
        <f t="shared" si="121"/>
        <v>1.3752501542424585E-2</v>
      </c>
      <c r="F1018" s="145"/>
      <c r="G1018" s="145"/>
      <c r="H1018" s="153">
        <v>44194</v>
      </c>
      <c r="I1018" s="137">
        <v>50.3</v>
      </c>
      <c r="J1018" s="154">
        <f t="shared" si="122"/>
        <v>1.1461894228835812E-2</v>
      </c>
      <c r="K1018" s="155">
        <f t="shared" si="123"/>
        <v>1.1396704379046442E-2</v>
      </c>
      <c r="L1018" s="145"/>
      <c r="M1018" s="167">
        <v>-3.4499999999999999E-3</v>
      </c>
      <c r="N1018" s="161"/>
      <c r="O1018" s="167">
        <v>5.2199999999999998E-3</v>
      </c>
      <c r="P1018" s="161"/>
      <c r="Q1018" s="146"/>
      <c r="R1018" s="167">
        <v>5611.79</v>
      </c>
      <c r="S1018" s="154">
        <f t="shared" si="124"/>
        <v>4.1890494204044337E-3</v>
      </c>
      <c r="T1018" s="155">
        <f t="shared" si="125"/>
        <v>4.1802997794889545E-3</v>
      </c>
      <c r="U1018" s="167">
        <v>22259.35</v>
      </c>
      <c r="V1018" s="154">
        <f t="shared" si="126"/>
        <v>-1.3087454887090733E-3</v>
      </c>
      <c r="W1018" s="155">
        <f t="shared" si="127"/>
        <v>-1.3096026440332447E-3</v>
      </c>
    </row>
    <row r="1019" spans="2:23">
      <c r="B1019" s="153">
        <v>44193</v>
      </c>
      <c r="C1019" s="137">
        <v>570.5</v>
      </c>
      <c r="D1019" s="154">
        <f t="shared" si="120"/>
        <v>2.8854824165915227E-2</v>
      </c>
      <c r="E1019" s="155">
        <f t="shared" si="121"/>
        <v>2.8446362511708592E-2</v>
      </c>
      <c r="F1019" s="145"/>
      <c r="G1019" s="145"/>
      <c r="H1019" s="153">
        <v>44193</v>
      </c>
      <c r="I1019" s="137">
        <v>49.73</v>
      </c>
      <c r="J1019" s="154">
        <f t="shared" si="122"/>
        <v>3.1528728479568446E-2</v>
      </c>
      <c r="K1019" s="155">
        <f t="shared" si="123"/>
        <v>3.1041904309116162E-2</v>
      </c>
      <c r="L1019" s="145"/>
      <c r="M1019" s="167">
        <v>-3.2799999999999999E-3</v>
      </c>
      <c r="N1019" s="161"/>
      <c r="O1019" s="167">
        <v>5.0899999999999999E-3</v>
      </c>
      <c r="P1019" s="161"/>
      <c r="Q1019" s="146"/>
      <c r="R1019" s="167">
        <v>5588.38</v>
      </c>
      <c r="S1019" s="154">
        <f t="shared" si="124"/>
        <v>1.0997559515087074E-2</v>
      </c>
      <c r="T1019" s="155">
        <f t="shared" si="125"/>
        <v>1.0937526103756211E-2</v>
      </c>
      <c r="U1019" s="167">
        <v>22288.52</v>
      </c>
      <c r="V1019" s="154">
        <f t="shared" si="126"/>
        <v>7.1549350253816701E-3</v>
      </c>
      <c r="W1019" s="155">
        <f t="shared" si="127"/>
        <v>7.1294599207410575E-3</v>
      </c>
    </row>
    <row r="1020" spans="2:23">
      <c r="B1020" s="153">
        <v>44188</v>
      </c>
      <c r="C1020" s="137">
        <v>554.5</v>
      </c>
      <c r="D1020" s="154">
        <f t="shared" si="120"/>
        <v>-4.1307471264366846E-3</v>
      </c>
      <c r="E1020" s="155">
        <f t="shared" si="121"/>
        <v>-4.139302229788068E-3</v>
      </c>
      <c r="F1020" s="145"/>
      <c r="G1020" s="145"/>
      <c r="H1020" s="153">
        <v>44188</v>
      </c>
      <c r="I1020" s="137">
        <v>48.21</v>
      </c>
      <c r="J1020" s="154">
        <f t="shared" si="122"/>
        <v>-3.5138486978090189E-3</v>
      </c>
      <c r="K1020" s="155">
        <f t="shared" si="123"/>
        <v>-3.520036764350293E-3</v>
      </c>
      <c r="L1020" s="145"/>
      <c r="M1020" s="167">
        <v>-3.1199999999999999E-3</v>
      </c>
      <c r="N1020" s="161"/>
      <c r="O1020" s="167">
        <v>5.6200000000000009E-3</v>
      </c>
      <c r="P1020" s="161"/>
      <c r="Q1020" s="146"/>
      <c r="R1020" s="167">
        <v>5527.59</v>
      </c>
      <c r="S1020" s="154">
        <f t="shared" si="124"/>
        <v>1.1108753470914001E-2</v>
      </c>
      <c r="T1020" s="155">
        <f t="shared" si="125"/>
        <v>1.1047504451803407E-2</v>
      </c>
      <c r="U1020" s="167">
        <v>22130.18</v>
      </c>
      <c r="V1020" s="154">
        <f t="shared" si="126"/>
        <v>1.3085775576545444E-2</v>
      </c>
      <c r="W1020" s="155">
        <f t="shared" si="127"/>
        <v>1.3000896485929704E-2</v>
      </c>
    </row>
    <row r="1021" spans="2:23">
      <c r="B1021" s="153">
        <v>44187</v>
      </c>
      <c r="C1021" s="137">
        <v>556.79999999999995</v>
      </c>
      <c r="D1021" s="154">
        <f t="shared" si="120"/>
        <v>2.3529411764705799E-2</v>
      </c>
      <c r="E1021" s="155">
        <f t="shared" si="121"/>
        <v>2.3256862164267183E-2</v>
      </c>
      <c r="F1021" s="145"/>
      <c r="G1021" s="145"/>
      <c r="H1021" s="153">
        <v>44187</v>
      </c>
      <c r="I1021" s="137">
        <v>48.38</v>
      </c>
      <c r="J1021" s="154">
        <f t="shared" si="122"/>
        <v>1.7241379310344751E-2</v>
      </c>
      <c r="K1021" s="155">
        <f t="shared" si="123"/>
        <v>1.709443335930004E-2</v>
      </c>
      <c r="L1021" s="145"/>
      <c r="M1021" s="167">
        <v>-3.5199999999999997E-3</v>
      </c>
      <c r="N1021" s="161"/>
      <c r="O1021" s="167">
        <v>5.2199999999999998E-3</v>
      </c>
      <c r="P1021" s="161"/>
      <c r="Q1021" s="146"/>
      <c r="R1021" s="167">
        <v>5466.86</v>
      </c>
      <c r="S1021" s="154">
        <f t="shared" si="124"/>
        <v>1.363162715497257E-2</v>
      </c>
      <c r="T1021" s="155">
        <f t="shared" si="125"/>
        <v>1.3539552334929365E-2</v>
      </c>
      <c r="U1021" s="167">
        <v>21844.33</v>
      </c>
      <c r="V1021" s="154">
        <f t="shared" si="126"/>
        <v>2.0262011507432787E-2</v>
      </c>
      <c r="W1021" s="155">
        <f t="shared" si="127"/>
        <v>2.0059468336590548E-2</v>
      </c>
    </row>
    <row r="1022" spans="2:23">
      <c r="B1022" s="153">
        <v>44186</v>
      </c>
      <c r="C1022" s="137">
        <v>544</v>
      </c>
      <c r="D1022" s="154">
        <f t="shared" si="120"/>
        <v>-2.4215246636771326E-2</v>
      </c>
      <c r="E1022" s="155">
        <f t="shared" si="121"/>
        <v>-2.4513256478331222E-2</v>
      </c>
      <c r="F1022" s="145"/>
      <c r="G1022" s="145"/>
      <c r="H1022" s="153">
        <v>44186</v>
      </c>
      <c r="I1022" s="137">
        <v>47.56</v>
      </c>
      <c r="J1022" s="154">
        <f t="shared" si="122"/>
        <v>-1.938144329896907E-2</v>
      </c>
      <c r="K1022" s="155">
        <f t="shared" si="123"/>
        <v>-1.957172612085643E-2</v>
      </c>
      <c r="L1022" s="145"/>
      <c r="M1022" s="167">
        <v>-3.4200000000000003E-3</v>
      </c>
      <c r="N1022" s="161"/>
      <c r="O1022" s="167">
        <v>5.4300000000000008E-3</v>
      </c>
      <c r="P1022" s="161"/>
      <c r="Q1022" s="146"/>
      <c r="R1022" s="167">
        <v>5393.34</v>
      </c>
      <c r="S1022" s="154">
        <f t="shared" si="124"/>
        <v>-2.4331384410547385E-2</v>
      </c>
      <c r="T1022" s="155">
        <f t="shared" si="125"/>
        <v>-2.4632283431022903E-2</v>
      </c>
      <c r="U1022" s="167">
        <v>21410.51</v>
      </c>
      <c r="V1022" s="154">
        <f t="shared" si="126"/>
        <v>-2.5737482321720129E-2</v>
      </c>
      <c r="W1022" s="155">
        <f t="shared" si="127"/>
        <v>-2.6074486317987478E-2</v>
      </c>
    </row>
    <row r="1023" spans="2:23">
      <c r="B1023" s="153">
        <v>44183</v>
      </c>
      <c r="C1023" s="137">
        <v>557.5</v>
      </c>
      <c r="D1023" s="154">
        <f t="shared" si="120"/>
        <v>-2.6200873362445365E-2</v>
      </c>
      <c r="E1023" s="155">
        <f t="shared" si="121"/>
        <v>-2.655023209412084E-2</v>
      </c>
      <c r="F1023" s="145"/>
      <c r="G1023" s="145"/>
      <c r="H1023" s="153">
        <v>44183</v>
      </c>
      <c r="I1023" s="137">
        <v>48.5</v>
      </c>
      <c r="J1023" s="154">
        <f t="shared" si="122"/>
        <v>-1.0204081632653073E-2</v>
      </c>
      <c r="K1023" s="155">
        <f t="shared" si="123"/>
        <v>-1.025650016718911E-2</v>
      </c>
      <c r="L1023" s="145"/>
      <c r="M1023" s="167">
        <v>-3.32E-3</v>
      </c>
      <c r="N1023" s="161"/>
      <c r="O1023" s="167">
        <v>5.3600000000000002E-3</v>
      </c>
      <c r="P1023" s="161"/>
      <c r="Q1023" s="146"/>
      <c r="R1023" s="167">
        <v>5527.84</v>
      </c>
      <c r="S1023" s="154">
        <f t="shared" si="124"/>
        <v>-3.895874553560108E-3</v>
      </c>
      <c r="T1023" s="155">
        <f t="shared" si="125"/>
        <v>-3.9034832409187347E-3</v>
      </c>
      <c r="U1023" s="167">
        <v>21976.12</v>
      </c>
      <c r="V1023" s="154">
        <f t="shared" si="126"/>
        <v>-1.6331948789913842E-3</v>
      </c>
      <c r="W1023" s="155">
        <f t="shared" si="127"/>
        <v>-1.6345299956162054E-3</v>
      </c>
    </row>
    <row r="1024" spans="2:23">
      <c r="B1024" s="153">
        <v>44182</v>
      </c>
      <c r="C1024" s="137">
        <v>572.5</v>
      </c>
      <c r="D1024" s="154">
        <f t="shared" si="120"/>
        <v>3.190338860850761E-2</v>
      </c>
      <c r="E1024" s="155">
        <f t="shared" si="121"/>
        <v>3.1405046987718226E-2</v>
      </c>
      <c r="F1024" s="145"/>
      <c r="G1024" s="145"/>
      <c r="H1024" s="153">
        <v>44182</v>
      </c>
      <c r="I1024" s="137">
        <v>49</v>
      </c>
      <c r="J1024" s="154">
        <f t="shared" si="122"/>
        <v>5.9536029562718973E-3</v>
      </c>
      <c r="K1024" s="155">
        <f t="shared" si="123"/>
        <v>5.9359502921754017E-3</v>
      </c>
      <c r="L1024" s="145"/>
      <c r="M1024" s="167">
        <v>-3.3500000000000001E-3</v>
      </c>
      <c r="N1024" s="161"/>
      <c r="O1024" s="167">
        <v>5.0600000000000003E-3</v>
      </c>
      <c r="P1024" s="161"/>
      <c r="Q1024" s="146"/>
      <c r="R1024" s="167">
        <v>5549.46</v>
      </c>
      <c r="S1024" s="154">
        <f t="shared" si="124"/>
        <v>3.2085484382649021E-4</v>
      </c>
      <c r="T1024" s="155">
        <f t="shared" si="125"/>
        <v>3.2080338091887461E-4</v>
      </c>
      <c r="U1024" s="167">
        <v>22012.07</v>
      </c>
      <c r="V1024" s="154">
        <f t="shared" si="126"/>
        <v>1.1620756718206948E-3</v>
      </c>
      <c r="W1024" s="155">
        <f t="shared" si="127"/>
        <v>1.1614009845283824E-3</v>
      </c>
    </row>
    <row r="1025" spans="2:23">
      <c r="B1025" s="153">
        <v>44181</v>
      </c>
      <c r="C1025" s="137">
        <v>554.79999999999995</v>
      </c>
      <c r="D1025" s="154">
        <f t="shared" si="120"/>
        <v>-3.1424581005586649E-2</v>
      </c>
      <c r="E1025" s="155">
        <f t="shared" si="121"/>
        <v>-3.1928927205759391E-2</v>
      </c>
      <c r="F1025" s="145"/>
      <c r="G1025" s="145"/>
      <c r="H1025" s="153">
        <v>44181</v>
      </c>
      <c r="I1025" s="137">
        <v>48.71</v>
      </c>
      <c r="J1025" s="154">
        <f t="shared" si="122"/>
        <v>-1.8442622950819443E-3</v>
      </c>
      <c r="K1025" s="155">
        <f t="shared" si="123"/>
        <v>-1.8459650406501776E-3</v>
      </c>
      <c r="L1025" s="145"/>
      <c r="M1025" s="167">
        <v>-3.29E-3</v>
      </c>
      <c r="N1025" s="161"/>
      <c r="O1025" s="167">
        <v>5.0400000000000002E-3</v>
      </c>
      <c r="P1025" s="161"/>
      <c r="Q1025" s="146"/>
      <c r="R1025" s="167">
        <v>5547.68</v>
      </c>
      <c r="S1025" s="154">
        <f t="shared" si="124"/>
        <v>3.140872753968571E-3</v>
      </c>
      <c r="T1025" s="155">
        <f t="shared" si="125"/>
        <v>3.1359505171933387E-3</v>
      </c>
      <c r="U1025" s="167">
        <v>21986.52</v>
      </c>
      <c r="V1025" s="154">
        <f t="shared" si="126"/>
        <v>2.3464728824416081E-3</v>
      </c>
      <c r="W1025" s="155">
        <f t="shared" si="127"/>
        <v>2.3437242138920076E-3</v>
      </c>
    </row>
    <row r="1026" spans="2:23">
      <c r="B1026" s="153">
        <v>44180</v>
      </c>
      <c r="C1026" s="137">
        <v>572.79999999999995</v>
      </c>
      <c r="D1026" s="154">
        <f t="shared" si="120"/>
        <v>9.3392070484581424E-3</v>
      </c>
      <c r="E1026" s="155">
        <f t="shared" si="121"/>
        <v>9.2958662908781114E-3</v>
      </c>
      <c r="F1026" s="145"/>
      <c r="G1026" s="145"/>
      <c r="H1026" s="153">
        <v>44180</v>
      </c>
      <c r="I1026" s="137">
        <v>48.8</v>
      </c>
      <c r="J1026" s="154">
        <f t="shared" si="122"/>
        <v>1.9214703425229684E-2</v>
      </c>
      <c r="K1026" s="155">
        <f t="shared" si="123"/>
        <v>1.9032432169329039E-2</v>
      </c>
      <c r="L1026" s="145"/>
      <c r="M1026" s="167">
        <v>-3.7199999999999998E-3</v>
      </c>
      <c r="N1026" s="161"/>
      <c r="O1026" s="167">
        <v>4.8300000000000001E-3</v>
      </c>
      <c r="P1026" s="161"/>
      <c r="Q1026" s="146"/>
      <c r="R1026" s="167">
        <v>5530.31</v>
      </c>
      <c r="S1026" s="154">
        <f t="shared" si="124"/>
        <v>4.4682914121985107E-4</v>
      </c>
      <c r="T1026" s="155">
        <f t="shared" si="125"/>
        <v>4.4672934280658226E-4</v>
      </c>
      <c r="U1026" s="167">
        <v>21935.05</v>
      </c>
      <c r="V1026" s="154">
        <f t="shared" si="126"/>
        <v>8.0570852671424387E-3</v>
      </c>
      <c r="W1026" s="155">
        <f t="shared" si="127"/>
        <v>8.0248002551005452E-3</v>
      </c>
    </row>
    <row r="1027" spans="2:23">
      <c r="B1027" s="153">
        <v>44179</v>
      </c>
      <c r="C1027" s="137">
        <v>567.5</v>
      </c>
      <c r="D1027" s="154">
        <f t="shared" si="120"/>
        <v>-1.1496255007838352E-2</v>
      </c>
      <c r="E1027" s="155">
        <f t="shared" si="121"/>
        <v>-1.1562847818033382E-2</v>
      </c>
      <c r="F1027" s="145"/>
      <c r="G1027" s="145"/>
      <c r="H1027" s="153">
        <v>44179</v>
      </c>
      <c r="I1027" s="137">
        <v>47.88</v>
      </c>
      <c r="J1027" s="154">
        <f t="shared" si="122"/>
        <v>6.3051702395966469E-3</v>
      </c>
      <c r="K1027" s="155">
        <f t="shared" si="123"/>
        <v>6.2853758149609574E-3</v>
      </c>
      <c r="L1027" s="145"/>
      <c r="M1027" s="167">
        <v>-3.7199999999999998E-3</v>
      </c>
      <c r="N1027" s="161"/>
      <c r="O1027" s="167">
        <v>5.11E-3</v>
      </c>
      <c r="P1027" s="161"/>
      <c r="Q1027" s="146"/>
      <c r="R1027" s="167">
        <v>5527.84</v>
      </c>
      <c r="S1027" s="154">
        <f t="shared" si="124"/>
        <v>3.6840337355086294E-3</v>
      </c>
      <c r="T1027" s="155">
        <f t="shared" si="125"/>
        <v>3.6772643040082725E-3</v>
      </c>
      <c r="U1027" s="167">
        <v>21759.73</v>
      </c>
      <c r="V1027" s="154">
        <f t="shared" si="126"/>
        <v>2.6527313410278364E-3</v>
      </c>
      <c r="W1027" s="155">
        <f t="shared" si="127"/>
        <v>2.6492190592993826E-3</v>
      </c>
    </row>
    <row r="1028" spans="2:23">
      <c r="B1028" s="153">
        <v>44176</v>
      </c>
      <c r="C1028" s="137">
        <v>574.1</v>
      </c>
      <c r="D1028" s="154">
        <f t="shared" si="120"/>
        <v>-3.4825004353111755E-4</v>
      </c>
      <c r="E1028" s="155">
        <f t="shared" si="121"/>
        <v>-3.4831069665957243E-4</v>
      </c>
      <c r="F1028" s="145"/>
      <c r="G1028" s="145"/>
      <c r="H1028" s="153">
        <v>44176</v>
      </c>
      <c r="I1028" s="137">
        <v>47.58</v>
      </c>
      <c r="J1028" s="154">
        <f t="shared" si="122"/>
        <v>2.4106758501936998E-2</v>
      </c>
      <c r="K1028" s="155">
        <f t="shared" si="123"/>
        <v>2.3820777532548385E-2</v>
      </c>
      <c r="L1028" s="145"/>
      <c r="M1028" s="167">
        <v>-3.81E-3</v>
      </c>
      <c r="N1028" s="161"/>
      <c r="O1028" s="167">
        <v>5.2199999999999998E-3</v>
      </c>
      <c r="P1028" s="161"/>
      <c r="Q1028" s="146"/>
      <c r="R1028" s="167">
        <v>5507.55</v>
      </c>
      <c r="S1028" s="154">
        <f t="shared" si="124"/>
        <v>-7.586063986017022E-3</v>
      </c>
      <c r="T1028" s="155">
        <f t="shared" si="125"/>
        <v>-7.6149845242916032E-3</v>
      </c>
      <c r="U1028" s="167">
        <v>21702.16</v>
      </c>
      <c r="V1028" s="154">
        <f t="shared" si="126"/>
        <v>-9.735114537603673E-3</v>
      </c>
      <c r="W1028" s="155">
        <f t="shared" si="127"/>
        <v>-9.7828105684542414E-3</v>
      </c>
    </row>
    <row r="1029" spans="2:23">
      <c r="B1029" s="153">
        <v>44175</v>
      </c>
      <c r="C1029" s="137">
        <v>574.29999999999995</v>
      </c>
      <c r="D1029" s="154">
        <f t="shared" si="120"/>
        <v>1.5695849319845578E-3</v>
      </c>
      <c r="E1029" s="155">
        <f t="shared" si="121"/>
        <v>1.5683544209812795E-3</v>
      </c>
      <c r="F1029" s="145"/>
      <c r="G1029" s="145"/>
      <c r="H1029" s="153">
        <v>44175</v>
      </c>
      <c r="I1029" s="137">
        <v>46.46</v>
      </c>
      <c r="J1029" s="154">
        <f t="shared" si="122"/>
        <v>-3.2181935207036272E-3</v>
      </c>
      <c r="K1029" s="155">
        <f t="shared" si="123"/>
        <v>-3.2233830423864089E-3</v>
      </c>
      <c r="L1029" s="145"/>
      <c r="M1029" s="167">
        <v>-3.5599999999999998E-3</v>
      </c>
      <c r="N1029" s="161"/>
      <c r="O1029" s="167">
        <v>5.2700000000000004E-3</v>
      </c>
      <c r="P1029" s="161"/>
      <c r="Q1029" s="146"/>
      <c r="R1029" s="167">
        <v>5549.65</v>
      </c>
      <c r="S1029" s="154">
        <f t="shared" si="124"/>
        <v>5.1020224200537534E-4</v>
      </c>
      <c r="T1029" s="155">
        <f t="shared" si="125"/>
        <v>5.1007213309419276E-4</v>
      </c>
      <c r="U1029" s="167">
        <v>21915.51</v>
      </c>
      <c r="V1029" s="154">
        <f t="shared" si="126"/>
        <v>-2.461584399162775E-3</v>
      </c>
      <c r="W1029" s="155">
        <f t="shared" si="127"/>
        <v>-2.464619079143391E-3</v>
      </c>
    </row>
    <row r="1030" spans="2:23">
      <c r="B1030" s="153">
        <v>44174</v>
      </c>
      <c r="C1030" s="137">
        <v>573.4</v>
      </c>
      <c r="D1030" s="154">
        <f t="shared" si="120"/>
        <v>-1.7309340188517597E-2</v>
      </c>
      <c r="E1030" s="155">
        <f t="shared" si="121"/>
        <v>-1.7460898277341246E-2</v>
      </c>
      <c r="F1030" s="145"/>
      <c r="G1030" s="145"/>
      <c r="H1030" s="153">
        <v>44174</v>
      </c>
      <c r="I1030" s="137">
        <v>46.61</v>
      </c>
      <c r="J1030" s="154">
        <f t="shared" si="122"/>
        <v>3.8084632516703909E-2</v>
      </c>
      <c r="K1030" s="155">
        <f t="shared" si="123"/>
        <v>3.7377315636441089E-2</v>
      </c>
      <c r="L1030" s="145"/>
      <c r="M1030" s="167">
        <v>-3.62E-3</v>
      </c>
      <c r="N1030" s="161"/>
      <c r="O1030" s="167">
        <v>5.4200000000000003E-3</v>
      </c>
      <c r="P1030" s="161"/>
      <c r="Q1030" s="146"/>
      <c r="R1030" s="167">
        <v>5546.82</v>
      </c>
      <c r="S1030" s="154">
        <f t="shared" si="124"/>
        <v>-2.4907070550851396E-3</v>
      </c>
      <c r="T1030" s="155">
        <f t="shared" si="125"/>
        <v>-2.4938140260107634E-3</v>
      </c>
      <c r="U1030" s="167">
        <v>21969.59</v>
      </c>
      <c r="V1030" s="154">
        <f t="shared" si="126"/>
        <v>-3.8012244812821727E-3</v>
      </c>
      <c r="W1030" s="155">
        <f t="shared" si="127"/>
        <v>-3.8084674957694492E-3</v>
      </c>
    </row>
    <row r="1031" spans="2:23">
      <c r="B1031" s="153">
        <v>44173</v>
      </c>
      <c r="C1031" s="137">
        <v>583.5</v>
      </c>
      <c r="D1031" s="154">
        <f t="shared" si="120"/>
        <v>-6.131834440470163E-3</v>
      </c>
      <c r="E1031" s="155">
        <f t="shared" si="121"/>
        <v>-6.1507113435296194E-3</v>
      </c>
      <c r="F1031" s="145"/>
      <c r="G1031" s="145"/>
      <c r="H1031" s="153">
        <v>44173</v>
      </c>
      <c r="I1031" s="137">
        <v>44.9</v>
      </c>
      <c r="J1031" s="154">
        <f t="shared" si="122"/>
        <v>2.0454545454545503E-2</v>
      </c>
      <c r="K1031" s="155">
        <f t="shared" si="123"/>
        <v>2.0248160829947494E-2</v>
      </c>
      <c r="L1031" s="145"/>
      <c r="M1031" s="167">
        <v>-3.6600000000000001E-3</v>
      </c>
      <c r="N1031" s="161"/>
      <c r="O1031" s="167">
        <v>5.5100000000000001E-3</v>
      </c>
      <c r="P1031" s="161"/>
      <c r="Q1031" s="146"/>
      <c r="R1031" s="167">
        <v>5560.67</v>
      </c>
      <c r="S1031" s="154">
        <f t="shared" si="124"/>
        <v>-2.2804832973886136E-3</v>
      </c>
      <c r="T1031" s="155">
        <f t="shared" si="125"/>
        <v>-2.2830875594942834E-3</v>
      </c>
      <c r="U1031" s="167">
        <v>22053.42</v>
      </c>
      <c r="V1031" s="154">
        <f t="shared" si="126"/>
        <v>-2.4317891291427696E-3</v>
      </c>
      <c r="W1031" s="155">
        <f t="shared" si="127"/>
        <v>-2.434750730628191E-3</v>
      </c>
    </row>
    <row r="1032" spans="2:23">
      <c r="B1032" s="153">
        <v>44172</v>
      </c>
      <c r="C1032" s="137">
        <v>587.1</v>
      </c>
      <c r="D1032" s="154">
        <f t="shared" si="120"/>
        <v>-2.3128119800332692E-2</v>
      </c>
      <c r="E1032" s="155">
        <f t="shared" si="121"/>
        <v>-2.3399771465067252E-2</v>
      </c>
      <c r="F1032" s="145"/>
      <c r="G1032" s="145"/>
      <c r="H1032" s="153">
        <v>44172</v>
      </c>
      <c r="I1032" s="137">
        <v>44</v>
      </c>
      <c r="J1032" s="154">
        <f t="shared" si="122"/>
        <v>1.8518518518518379E-2</v>
      </c>
      <c r="K1032" s="155">
        <f t="shared" si="123"/>
        <v>1.8349138668196398E-2</v>
      </c>
      <c r="L1032" s="145"/>
      <c r="M1032" s="167">
        <v>-3.4200000000000003E-3</v>
      </c>
      <c r="N1032" s="161"/>
      <c r="O1032" s="167">
        <v>5.77E-3</v>
      </c>
      <c r="P1032" s="161"/>
      <c r="Q1032" s="146"/>
      <c r="R1032" s="167">
        <v>5573.38</v>
      </c>
      <c r="S1032" s="154">
        <f t="shared" si="124"/>
        <v>-6.3770803062851433E-3</v>
      </c>
      <c r="T1032" s="155">
        <f t="shared" si="125"/>
        <v>-6.3975007443771272E-3</v>
      </c>
      <c r="U1032" s="167">
        <v>22107.18</v>
      </c>
      <c r="V1032" s="154">
        <f t="shared" si="126"/>
        <v>-3.2292098760978716E-3</v>
      </c>
      <c r="W1032" s="155">
        <f t="shared" si="127"/>
        <v>-3.2344350260793673E-3</v>
      </c>
    </row>
    <row r="1033" spans="2:23">
      <c r="B1033" s="153">
        <v>44169</v>
      </c>
      <c r="C1033" s="137">
        <v>601</v>
      </c>
      <c r="D1033" s="154">
        <f t="shared" si="120"/>
        <v>-8.2508250825082952E-3</v>
      </c>
      <c r="E1033" s="155">
        <f t="shared" si="121"/>
        <v>-8.2850515341069166E-3</v>
      </c>
      <c r="F1033" s="145"/>
      <c r="G1033" s="145"/>
      <c r="H1033" s="153">
        <v>44169</v>
      </c>
      <c r="I1033" s="137">
        <v>43.2</v>
      </c>
      <c r="J1033" s="154">
        <f t="shared" si="122"/>
        <v>1.432261094153553E-2</v>
      </c>
      <c r="K1033" s="155">
        <f t="shared" si="123"/>
        <v>1.4221011314942467E-2</v>
      </c>
      <c r="L1033" s="145"/>
      <c r="M1033" s="167">
        <v>-3.0799999999999998E-3</v>
      </c>
      <c r="N1033" s="161"/>
      <c r="O1033" s="167">
        <v>5.9299999999999995E-3</v>
      </c>
      <c r="P1033" s="161"/>
      <c r="Q1033" s="146"/>
      <c r="R1033" s="167">
        <v>5609.15</v>
      </c>
      <c r="S1033" s="154">
        <f t="shared" si="124"/>
        <v>6.2410752086337062E-3</v>
      </c>
      <c r="T1033" s="155">
        <f t="shared" si="125"/>
        <v>6.2216803534235407E-3</v>
      </c>
      <c r="U1033" s="167">
        <v>22178.799999999999</v>
      </c>
      <c r="V1033" s="154">
        <f t="shared" si="126"/>
        <v>7.7882893935674602E-3</v>
      </c>
      <c r="W1033" s="155">
        <f t="shared" si="127"/>
        <v>7.7581172261869018E-3</v>
      </c>
    </row>
    <row r="1034" spans="2:23">
      <c r="B1034" s="153">
        <v>44168</v>
      </c>
      <c r="C1034" s="137">
        <v>606</v>
      </c>
      <c r="D1034" s="154">
        <f t="shared" si="120"/>
        <v>4.9751243781095411E-3</v>
      </c>
      <c r="E1034" s="155">
        <f t="shared" si="121"/>
        <v>4.9627893421290972E-3</v>
      </c>
      <c r="F1034" s="145"/>
      <c r="G1034" s="145"/>
      <c r="H1034" s="153">
        <v>44168</v>
      </c>
      <c r="I1034" s="137">
        <v>42.59</v>
      </c>
      <c r="J1034" s="154">
        <f t="shared" si="122"/>
        <v>2.1098058019659582E-2</v>
      </c>
      <c r="K1034" s="155">
        <f t="shared" si="123"/>
        <v>2.0878575726268271E-2</v>
      </c>
      <c r="L1034" s="145"/>
      <c r="M1034" s="167">
        <v>-3.14E-3</v>
      </c>
      <c r="N1034" s="161"/>
      <c r="O1034" s="167">
        <v>5.6699999999999997E-3</v>
      </c>
      <c r="P1034" s="161"/>
      <c r="Q1034" s="146"/>
      <c r="R1034" s="167">
        <v>5574.36</v>
      </c>
      <c r="S1034" s="154">
        <f t="shared" si="124"/>
        <v>-1.5493434545165163E-3</v>
      </c>
      <c r="T1034" s="155">
        <f t="shared" si="125"/>
        <v>-1.5505449282438731E-3</v>
      </c>
      <c r="U1034" s="167">
        <v>22007.4</v>
      </c>
      <c r="V1034" s="154">
        <f t="shared" si="126"/>
        <v>1.6020243762573383E-3</v>
      </c>
      <c r="W1034" s="155">
        <f t="shared" si="127"/>
        <v>1.6007425040839732E-3</v>
      </c>
    </row>
    <row r="1035" spans="2:23">
      <c r="B1035" s="153">
        <v>44167</v>
      </c>
      <c r="C1035" s="137">
        <v>603</v>
      </c>
      <c r="D1035" s="154">
        <f t="shared" ref="D1035:D1098" si="128">C1035/C1036-1</f>
        <v>-6.9169960474309011E-3</v>
      </c>
      <c r="E1035" s="155">
        <f t="shared" ref="E1035:E1098" si="129">LN(1+D1035)</f>
        <v>-6.9410293542347999E-3</v>
      </c>
      <c r="F1035" s="145"/>
      <c r="G1035" s="145"/>
      <c r="H1035" s="153">
        <v>44167</v>
      </c>
      <c r="I1035" s="137">
        <v>41.71</v>
      </c>
      <c r="J1035" s="154">
        <f t="shared" ref="J1035:J1098" si="130">I1035/I1036-1</f>
        <v>1.5088829398880454E-2</v>
      </c>
      <c r="K1035" s="155">
        <f t="shared" ref="K1035:K1098" si="131">LN(1+J1035)</f>
        <v>1.4976125313535441E-2</v>
      </c>
      <c r="L1035" s="145"/>
      <c r="M1035" s="167">
        <v>-2.8499999999999997E-3</v>
      </c>
      <c r="N1035" s="161"/>
      <c r="O1035" s="167">
        <v>6.0400000000000002E-3</v>
      </c>
      <c r="P1035" s="161"/>
      <c r="Q1035" s="146"/>
      <c r="R1035" s="167">
        <v>5583.01</v>
      </c>
      <c r="S1035" s="154">
        <f t="shared" ref="S1035:S1098" si="132">R1035/R1036-1</f>
        <v>2.4544757454791899E-4</v>
      </c>
      <c r="T1035" s="155">
        <f t="shared" ref="T1035:T1098" si="133">LN(1+S1035)</f>
        <v>2.4541745722004253E-4</v>
      </c>
      <c r="U1035" s="167">
        <v>21972.2</v>
      </c>
      <c r="V1035" s="154">
        <f t="shared" ref="V1035:V1098" si="134">U1035/U1036-1</f>
        <v>-5.7792064405661758E-3</v>
      </c>
      <c r="W1035" s="155">
        <f t="shared" ref="W1035:W1098" si="135">LN(1+V1035)</f>
        <v>-5.7959706746229557E-3</v>
      </c>
    </row>
    <row r="1036" spans="2:23">
      <c r="B1036" s="153">
        <v>44166</v>
      </c>
      <c r="C1036" s="137">
        <v>607.20000000000005</v>
      </c>
      <c r="D1036" s="154">
        <f t="shared" si="128"/>
        <v>1.1541632316571793E-3</v>
      </c>
      <c r="E1036" s="155">
        <f t="shared" si="129"/>
        <v>1.1534976973154797E-3</v>
      </c>
      <c r="F1036" s="145"/>
      <c r="G1036" s="145"/>
      <c r="H1036" s="153">
        <v>44166</v>
      </c>
      <c r="I1036" s="137">
        <v>41.09</v>
      </c>
      <c r="J1036" s="154">
        <f t="shared" si="130"/>
        <v>-1.7006802721086789E-3</v>
      </c>
      <c r="K1036" s="155">
        <f t="shared" si="131"/>
        <v>-1.7021280705303073E-3</v>
      </c>
      <c r="L1036" s="145"/>
      <c r="M1036" s="167">
        <v>-2.8299999999999996E-3</v>
      </c>
      <c r="N1036" s="161"/>
      <c r="O1036" s="167">
        <v>6.4200000000000004E-3</v>
      </c>
      <c r="P1036" s="161"/>
      <c r="Q1036" s="146"/>
      <c r="R1036" s="167">
        <v>5581.64</v>
      </c>
      <c r="S1036" s="154">
        <f t="shared" si="132"/>
        <v>1.1432350889273524E-2</v>
      </c>
      <c r="T1036" s="155">
        <f t="shared" si="133"/>
        <v>1.1367495398264886E-2</v>
      </c>
      <c r="U1036" s="167">
        <v>22099.919999999998</v>
      </c>
      <c r="V1036" s="154">
        <f t="shared" si="134"/>
        <v>1.7651074430962144E-3</v>
      </c>
      <c r="W1036" s="155">
        <f t="shared" si="135"/>
        <v>1.76355147165549E-3</v>
      </c>
    </row>
    <row r="1037" spans="2:23">
      <c r="B1037" s="153">
        <v>44165</v>
      </c>
      <c r="C1037" s="137">
        <v>606.5</v>
      </c>
      <c r="D1037" s="154">
        <f t="shared" si="128"/>
        <v>0</v>
      </c>
      <c r="E1037" s="155">
        <f t="shared" si="129"/>
        <v>0</v>
      </c>
      <c r="F1037" s="145"/>
      <c r="G1037" s="145"/>
      <c r="H1037" s="153">
        <v>44165</v>
      </c>
      <c r="I1037" s="137">
        <v>41.16</v>
      </c>
      <c r="J1037" s="154">
        <f t="shared" si="130"/>
        <v>3.6576444769567118E-3</v>
      </c>
      <c r="K1037" s="155">
        <f t="shared" si="131"/>
        <v>3.6509715618808464E-3</v>
      </c>
      <c r="L1037" s="145"/>
      <c r="M1037" s="167">
        <v>-3.2300000000000002E-3</v>
      </c>
      <c r="N1037" s="161"/>
      <c r="O1037" s="167">
        <v>5.8499999999999993E-3</v>
      </c>
      <c r="P1037" s="161"/>
      <c r="Q1037" s="146"/>
      <c r="R1037" s="167">
        <v>5518.55</v>
      </c>
      <c r="S1037" s="154">
        <f t="shared" si="132"/>
        <v>-1.4224265743509545E-2</v>
      </c>
      <c r="T1037" s="155">
        <f t="shared" si="133"/>
        <v>-1.4326400294313183E-2</v>
      </c>
      <c r="U1037" s="167">
        <v>22060.98</v>
      </c>
      <c r="V1037" s="154">
        <f t="shared" si="134"/>
        <v>-1.3040175443776669E-2</v>
      </c>
      <c r="W1037" s="155">
        <f t="shared" si="135"/>
        <v>-1.3125944980734107E-2</v>
      </c>
    </row>
    <row r="1038" spans="2:23">
      <c r="B1038" s="153">
        <v>44162</v>
      </c>
      <c r="C1038" s="137">
        <v>606.5</v>
      </c>
      <c r="D1038" s="154">
        <f t="shared" si="128"/>
        <v>7.1404848887413053E-3</v>
      </c>
      <c r="E1038" s="155">
        <f t="shared" si="129"/>
        <v>7.1151123364713888E-3</v>
      </c>
      <c r="F1038" s="145"/>
      <c r="G1038" s="145"/>
      <c r="H1038" s="153">
        <v>44162</v>
      </c>
      <c r="I1038" s="137">
        <v>41.01</v>
      </c>
      <c r="J1038" s="154">
        <f t="shared" si="130"/>
        <v>-1.0853835021707781E-2</v>
      </c>
      <c r="K1038" s="155">
        <f t="shared" si="131"/>
        <v>-1.0913167603665758E-2</v>
      </c>
      <c r="L1038" s="145"/>
      <c r="M1038" s="167">
        <v>-3.4399999999999999E-3</v>
      </c>
      <c r="N1038" s="161"/>
      <c r="O1038" s="167">
        <v>5.6000000000000008E-3</v>
      </c>
      <c r="P1038" s="161"/>
      <c r="Q1038" s="146"/>
      <c r="R1038" s="167">
        <v>5598.18</v>
      </c>
      <c r="S1038" s="154">
        <f t="shared" si="132"/>
        <v>5.6387972242530893E-3</v>
      </c>
      <c r="T1038" s="155">
        <f t="shared" si="133"/>
        <v>5.6229587193691831E-3</v>
      </c>
      <c r="U1038" s="167">
        <v>22352.46</v>
      </c>
      <c r="V1038" s="154">
        <f t="shared" si="134"/>
        <v>6.8022614749314592E-3</v>
      </c>
      <c r="W1038" s="155">
        <f t="shared" si="135"/>
        <v>6.7792304772672949E-3</v>
      </c>
    </row>
    <row r="1039" spans="2:23">
      <c r="B1039" s="153">
        <v>44161</v>
      </c>
      <c r="C1039" s="137">
        <v>602.20000000000005</v>
      </c>
      <c r="D1039" s="154">
        <f t="shared" si="128"/>
        <v>1.663339986693213E-3</v>
      </c>
      <c r="E1039" s="155">
        <f t="shared" si="129"/>
        <v>1.6619581688139637E-3</v>
      </c>
      <c r="F1039" s="145"/>
      <c r="G1039" s="145"/>
      <c r="H1039" s="153">
        <v>44161</v>
      </c>
      <c r="I1039" s="137">
        <v>41.46</v>
      </c>
      <c r="J1039" s="154">
        <f t="shared" si="130"/>
        <v>-1.0501193317422386E-2</v>
      </c>
      <c r="K1039" s="155">
        <f t="shared" si="131"/>
        <v>-1.0556719920458469E-2</v>
      </c>
      <c r="L1039" s="145"/>
      <c r="M1039" s="167">
        <v>-3.4999999999999996E-3</v>
      </c>
      <c r="N1039" s="161"/>
      <c r="O1039" s="167">
        <v>5.6599999999999992E-3</v>
      </c>
      <c r="P1039" s="161"/>
      <c r="Q1039" s="146"/>
      <c r="R1039" s="167">
        <v>5566.79</v>
      </c>
      <c r="S1039" s="154">
        <f t="shared" si="132"/>
        <v>-8.0771239694932273E-4</v>
      </c>
      <c r="T1039" s="155">
        <f t="shared" si="133"/>
        <v>-8.0803877236422907E-4</v>
      </c>
      <c r="U1039" s="167">
        <v>22201.439999999999</v>
      </c>
      <c r="V1039" s="154">
        <f t="shared" si="134"/>
        <v>-4.57953386855392E-3</v>
      </c>
      <c r="W1039" s="155">
        <f t="shared" si="135"/>
        <v>-4.5900520583363894E-3</v>
      </c>
    </row>
    <row r="1040" spans="2:23">
      <c r="B1040" s="153">
        <v>44160</v>
      </c>
      <c r="C1040" s="137">
        <v>601.20000000000005</v>
      </c>
      <c r="D1040" s="154">
        <f t="shared" si="128"/>
        <v>-4.1411297001822112E-3</v>
      </c>
      <c r="E1040" s="155">
        <f t="shared" si="129"/>
        <v>-4.1497279235610494E-3</v>
      </c>
      <c r="F1040" s="145"/>
      <c r="G1040" s="145"/>
      <c r="H1040" s="153">
        <v>44160</v>
      </c>
      <c r="I1040" s="137">
        <v>41.9</v>
      </c>
      <c r="J1040" s="154">
        <f t="shared" si="130"/>
        <v>-1.6678579938050886E-3</v>
      </c>
      <c r="K1040" s="155">
        <f t="shared" si="131"/>
        <v>-1.6692504174074415E-3</v>
      </c>
      <c r="L1040" s="145"/>
      <c r="M1040" s="167">
        <v>-3.3500000000000001E-3</v>
      </c>
      <c r="N1040" s="161"/>
      <c r="O1040" s="167">
        <v>5.77E-3</v>
      </c>
      <c r="P1040" s="161"/>
      <c r="Q1040" s="146"/>
      <c r="R1040" s="167">
        <v>5571.29</v>
      </c>
      <c r="S1040" s="154">
        <f t="shared" si="132"/>
        <v>2.3154061765753298E-3</v>
      </c>
      <c r="T1040" s="155">
        <f t="shared" si="133"/>
        <v>2.3127297542344539E-3</v>
      </c>
      <c r="U1040" s="167">
        <v>22303.58</v>
      </c>
      <c r="V1040" s="154">
        <f t="shared" si="134"/>
        <v>7.1582556109579532E-3</v>
      </c>
      <c r="W1040" s="155">
        <f t="shared" si="135"/>
        <v>7.1327569110916367E-3</v>
      </c>
    </row>
    <row r="1041" spans="2:23">
      <c r="B1041" s="153">
        <v>44159</v>
      </c>
      <c r="C1041" s="137">
        <v>603.70000000000005</v>
      </c>
      <c r="D1041" s="154">
        <f t="shared" si="128"/>
        <v>-1.2755519215044919E-2</v>
      </c>
      <c r="E1041" s="155">
        <f t="shared" si="129"/>
        <v>-1.283756932484652E-2</v>
      </c>
      <c r="F1041" s="145"/>
      <c r="G1041" s="145"/>
      <c r="H1041" s="153">
        <v>44159</v>
      </c>
      <c r="I1041" s="137">
        <v>41.97</v>
      </c>
      <c r="J1041" s="154">
        <f t="shared" si="130"/>
        <v>6.7162389062125349E-3</v>
      </c>
      <c r="K1041" s="155">
        <f t="shared" si="131"/>
        <v>6.6937854527939888E-3</v>
      </c>
      <c r="L1041" s="145"/>
      <c r="M1041" s="167">
        <v>-3.32E-3</v>
      </c>
      <c r="N1041" s="161"/>
      <c r="O1041" s="167">
        <v>5.7299999999999999E-3</v>
      </c>
      <c r="P1041" s="161"/>
      <c r="Q1041" s="146"/>
      <c r="R1041" s="167">
        <v>5558.42</v>
      </c>
      <c r="S1041" s="154">
        <f t="shared" si="132"/>
        <v>1.2066312828309611E-2</v>
      </c>
      <c r="T1041" s="155">
        <f t="shared" si="133"/>
        <v>1.1994095228693175E-2</v>
      </c>
      <c r="U1041" s="167">
        <v>22145.06</v>
      </c>
      <c r="V1041" s="154">
        <f t="shared" si="134"/>
        <v>2.0425504071323264E-2</v>
      </c>
      <c r="W1041" s="155">
        <f t="shared" si="135"/>
        <v>2.0219701163020038E-2</v>
      </c>
    </row>
    <row r="1042" spans="2:23">
      <c r="B1042" s="153">
        <v>44158</v>
      </c>
      <c r="C1042" s="137">
        <v>611.5</v>
      </c>
      <c r="D1042" s="154">
        <f t="shared" si="128"/>
        <v>-2.7723418134377731E-3</v>
      </c>
      <c r="E1042" s="155">
        <f t="shared" si="129"/>
        <v>-2.776191870432084E-3</v>
      </c>
      <c r="F1042" s="145"/>
      <c r="G1042" s="145"/>
      <c r="H1042" s="153">
        <v>44158</v>
      </c>
      <c r="I1042" s="137">
        <v>41.69</v>
      </c>
      <c r="J1042" s="154">
        <f t="shared" si="130"/>
        <v>1.2876579203109806E-2</v>
      </c>
      <c r="K1042" s="155">
        <f t="shared" si="131"/>
        <v>1.2794380926856657E-2</v>
      </c>
      <c r="L1042" s="145"/>
      <c r="M1042" s="167">
        <v>-3.4100000000000003E-3</v>
      </c>
      <c r="N1042" s="161"/>
      <c r="O1042" s="167">
        <v>5.96E-3</v>
      </c>
      <c r="P1042" s="161"/>
      <c r="Q1042" s="146"/>
      <c r="R1042" s="167">
        <v>5492.15</v>
      </c>
      <c r="S1042" s="154">
        <f t="shared" si="132"/>
        <v>-6.805085254618648E-4</v>
      </c>
      <c r="T1042" s="155">
        <f t="shared" si="133"/>
        <v>-6.8074017648810537E-4</v>
      </c>
      <c r="U1042" s="167">
        <v>21701.79</v>
      </c>
      <c r="V1042" s="154">
        <f t="shared" si="134"/>
        <v>-2.3817245712887125E-4</v>
      </c>
      <c r="W1042" s="155">
        <f t="shared" si="135"/>
        <v>-2.3820082469287634E-4</v>
      </c>
    </row>
    <row r="1043" spans="2:23">
      <c r="B1043" s="153">
        <v>44155</v>
      </c>
      <c r="C1043" s="137">
        <v>613.20000000000005</v>
      </c>
      <c r="D1043" s="154">
        <f t="shared" si="128"/>
        <v>-4.222150048716955E-3</v>
      </c>
      <c r="E1043" s="155">
        <f t="shared" si="129"/>
        <v>-4.231088492740777E-3</v>
      </c>
      <c r="F1043" s="145"/>
      <c r="G1043" s="145"/>
      <c r="H1043" s="153">
        <v>44155</v>
      </c>
      <c r="I1043" s="137">
        <v>41.16</v>
      </c>
      <c r="J1043" s="154">
        <f t="shared" si="130"/>
        <v>1.3793103448275668E-2</v>
      </c>
      <c r="K1043" s="155">
        <f t="shared" si="131"/>
        <v>1.3698844358161709E-2</v>
      </c>
      <c r="L1043" s="145"/>
      <c r="M1043" s="167">
        <v>-3.4599999999999995E-3</v>
      </c>
      <c r="N1043" s="161"/>
      <c r="O1043" s="167">
        <v>5.9899999999999997E-3</v>
      </c>
      <c r="P1043" s="161"/>
      <c r="Q1043" s="146"/>
      <c r="R1043" s="167">
        <v>5495.89</v>
      </c>
      <c r="S1043" s="154">
        <f t="shared" si="132"/>
        <v>3.8778663880496556E-3</v>
      </c>
      <c r="T1043" s="155">
        <f t="shared" si="133"/>
        <v>3.8703668460832231E-3</v>
      </c>
      <c r="U1043" s="167">
        <v>21706.959999999999</v>
      </c>
      <c r="V1043" s="154">
        <f t="shared" si="134"/>
        <v>7.9271033383727652E-3</v>
      </c>
      <c r="W1043" s="155">
        <f t="shared" si="135"/>
        <v>7.8958489174021079E-3</v>
      </c>
    </row>
    <row r="1044" spans="2:23">
      <c r="B1044" s="153">
        <v>44154</v>
      </c>
      <c r="C1044" s="137">
        <v>615.79999999999995</v>
      </c>
      <c r="D1044" s="154">
        <f t="shared" si="128"/>
        <v>-1.028608164577316E-2</v>
      </c>
      <c r="E1044" s="155">
        <f t="shared" si="129"/>
        <v>-1.0339348973136745E-2</v>
      </c>
      <c r="F1044" s="145"/>
      <c r="G1044" s="145"/>
      <c r="H1044" s="153">
        <v>44154</v>
      </c>
      <c r="I1044" s="137">
        <v>40.6</v>
      </c>
      <c r="J1044" s="154">
        <f t="shared" si="130"/>
        <v>-4.4139283962726372E-3</v>
      </c>
      <c r="K1044" s="155">
        <f t="shared" si="131"/>
        <v>-4.4236985386221141E-3</v>
      </c>
      <c r="L1044" s="145"/>
      <c r="M1044" s="167">
        <v>-3.3500000000000001E-3</v>
      </c>
      <c r="N1044" s="161"/>
      <c r="O1044" s="167">
        <v>6.0999999999999995E-3</v>
      </c>
      <c r="P1044" s="161"/>
      <c r="Q1044" s="146"/>
      <c r="R1044" s="167">
        <v>5474.66</v>
      </c>
      <c r="S1044" s="154">
        <f t="shared" si="132"/>
        <v>-6.6751943680882775E-3</v>
      </c>
      <c r="T1044" s="155">
        <f t="shared" si="133"/>
        <v>-6.6975731219644265E-3</v>
      </c>
      <c r="U1044" s="167">
        <v>21536.240000000002</v>
      </c>
      <c r="V1044" s="154">
        <f t="shared" si="134"/>
        <v>-3.9967330568948523E-3</v>
      </c>
      <c r="W1044" s="155">
        <f t="shared" si="135"/>
        <v>-4.0047413395596322E-3</v>
      </c>
    </row>
    <row r="1045" spans="2:23">
      <c r="B1045" s="153">
        <v>44153</v>
      </c>
      <c r="C1045" s="137">
        <v>622.20000000000005</v>
      </c>
      <c r="D1045" s="154">
        <f t="shared" si="128"/>
        <v>7.4481865284974358E-3</v>
      </c>
      <c r="E1045" s="155">
        <f t="shared" si="129"/>
        <v>7.4205857529702568E-3</v>
      </c>
      <c r="F1045" s="145"/>
      <c r="G1045" s="145"/>
      <c r="H1045" s="153">
        <v>44153</v>
      </c>
      <c r="I1045" s="137">
        <v>40.78</v>
      </c>
      <c r="J1045" s="154">
        <f t="shared" si="130"/>
        <v>-6.8192888455917977E-3</v>
      </c>
      <c r="K1045" s="155">
        <f t="shared" si="131"/>
        <v>-6.842646444478376E-3</v>
      </c>
      <c r="L1045" s="145"/>
      <c r="M1045" s="167">
        <v>-3.2400000000000003E-3</v>
      </c>
      <c r="N1045" s="161"/>
      <c r="O1045" s="167">
        <v>6.1500000000000001E-3</v>
      </c>
      <c r="P1045" s="161"/>
      <c r="Q1045" s="146"/>
      <c r="R1045" s="167">
        <v>5511.45</v>
      </c>
      <c r="S1045" s="154">
        <f t="shared" si="132"/>
        <v>5.1887652744846413E-3</v>
      </c>
      <c r="T1045" s="155">
        <f t="shared" si="133"/>
        <v>5.1753500176831852E-3</v>
      </c>
      <c r="U1045" s="167">
        <v>21622.66</v>
      </c>
      <c r="V1045" s="154">
        <f t="shared" si="134"/>
        <v>8.7496635193380357E-3</v>
      </c>
      <c r="W1045" s="155">
        <f t="shared" si="135"/>
        <v>8.7116070399713575E-3</v>
      </c>
    </row>
    <row r="1046" spans="2:23">
      <c r="B1046" s="153">
        <v>44152</v>
      </c>
      <c r="C1046" s="137">
        <v>617.6</v>
      </c>
      <c r="D1046" s="154">
        <f t="shared" si="128"/>
        <v>-1.073201986224559E-2</v>
      </c>
      <c r="E1046" s="155">
        <f t="shared" si="129"/>
        <v>-1.0790023357131891E-2</v>
      </c>
      <c r="F1046" s="145"/>
      <c r="G1046" s="145"/>
      <c r="H1046" s="153">
        <v>44152</v>
      </c>
      <c r="I1046" s="137">
        <v>41.06</v>
      </c>
      <c r="J1046" s="154">
        <f t="shared" si="130"/>
        <v>-4.868549172345471E-4</v>
      </c>
      <c r="K1046" s="155">
        <f t="shared" si="131"/>
        <v>-4.8697346956985129E-4</v>
      </c>
      <c r="L1046" s="145"/>
      <c r="M1046" s="167">
        <v>-3.3E-3</v>
      </c>
      <c r="N1046" s="161"/>
      <c r="O1046" s="167">
        <v>6.0299999999999998E-3</v>
      </c>
      <c r="P1046" s="161"/>
      <c r="Q1046" s="146"/>
      <c r="R1046" s="167">
        <v>5483</v>
      </c>
      <c r="S1046" s="154">
        <f t="shared" si="132"/>
        <v>2.1054632384658323E-3</v>
      </c>
      <c r="T1046" s="155">
        <f t="shared" si="133"/>
        <v>2.1032498569926242E-3</v>
      </c>
      <c r="U1046" s="167">
        <v>21435.11</v>
      </c>
      <c r="V1046" s="154">
        <f t="shared" si="134"/>
        <v>5.5401766007523445E-3</v>
      </c>
      <c r="W1046" s="155">
        <f t="shared" si="135"/>
        <v>5.5248862704590524E-3</v>
      </c>
    </row>
    <row r="1047" spans="2:23">
      <c r="B1047" s="153">
        <v>44151</v>
      </c>
      <c r="C1047" s="137">
        <v>624.29999999999995</v>
      </c>
      <c r="D1047" s="154">
        <f t="shared" si="128"/>
        <v>2.4114173228346303E-2</v>
      </c>
      <c r="E1047" s="155">
        <f t="shared" si="129"/>
        <v>2.3828017695261765E-2</v>
      </c>
      <c r="F1047" s="145"/>
      <c r="G1047" s="145"/>
      <c r="H1047" s="153">
        <v>44151</v>
      </c>
      <c r="I1047" s="137">
        <v>41.08</v>
      </c>
      <c r="J1047" s="154">
        <f t="shared" si="130"/>
        <v>3.190153227832182E-2</v>
      </c>
      <c r="K1047" s="155">
        <f t="shared" si="131"/>
        <v>3.1403248048131445E-2</v>
      </c>
      <c r="L1047" s="145"/>
      <c r="M1047" s="167">
        <v>-3.1099999999999999E-3</v>
      </c>
      <c r="N1047" s="161"/>
      <c r="O1047" s="167">
        <v>6.1599999999999997E-3</v>
      </c>
      <c r="P1047" s="161"/>
      <c r="Q1047" s="146"/>
      <c r="R1047" s="167">
        <v>5471.48</v>
      </c>
      <c r="S1047" s="154">
        <f t="shared" si="132"/>
        <v>1.697347290786877E-2</v>
      </c>
      <c r="T1047" s="155">
        <f t="shared" si="133"/>
        <v>1.6831033056492514E-2</v>
      </c>
      <c r="U1047" s="167">
        <v>21317.01</v>
      </c>
      <c r="V1047" s="154">
        <f t="shared" si="134"/>
        <v>1.9777951910629588E-2</v>
      </c>
      <c r="W1047" s="155">
        <f t="shared" si="135"/>
        <v>1.9584909392091641E-2</v>
      </c>
    </row>
    <row r="1048" spans="2:23">
      <c r="B1048" s="153">
        <v>44148</v>
      </c>
      <c r="C1048" s="137">
        <v>609.6</v>
      </c>
      <c r="D1048" s="154">
        <f t="shared" si="128"/>
        <v>-4.9188391539589649E-4</v>
      </c>
      <c r="E1048" s="155">
        <f t="shared" si="129"/>
        <v>-4.9200492997405251E-4</v>
      </c>
      <c r="F1048" s="145"/>
      <c r="G1048" s="145"/>
      <c r="H1048" s="153">
        <v>44148</v>
      </c>
      <c r="I1048" s="137">
        <v>39.81</v>
      </c>
      <c r="J1048" s="154">
        <f t="shared" si="130"/>
        <v>3.023431594860293E-3</v>
      </c>
      <c r="K1048" s="155">
        <f t="shared" si="131"/>
        <v>3.0188702172519511E-3</v>
      </c>
      <c r="L1048" s="145"/>
      <c r="M1048" s="167">
        <v>-3.0699999999999998E-3</v>
      </c>
      <c r="N1048" s="161"/>
      <c r="O1048" s="167">
        <v>6.3600000000000002E-3</v>
      </c>
      <c r="P1048" s="161"/>
      <c r="Q1048" s="146"/>
      <c r="R1048" s="167">
        <v>5380.16</v>
      </c>
      <c r="S1048" s="154">
        <f t="shared" si="132"/>
        <v>3.280143662460322E-3</v>
      </c>
      <c r="T1048" s="155">
        <f t="shared" si="133"/>
        <v>3.2747757264349866E-3</v>
      </c>
      <c r="U1048" s="167">
        <v>20903.580000000002</v>
      </c>
      <c r="V1048" s="154">
        <f t="shared" si="134"/>
        <v>4.1238886276266928E-3</v>
      </c>
      <c r="W1048" s="155">
        <f t="shared" si="135"/>
        <v>4.1154087044317587E-3</v>
      </c>
    </row>
    <row r="1049" spans="2:23">
      <c r="B1049" s="153">
        <v>44147</v>
      </c>
      <c r="C1049" s="137">
        <v>609.9</v>
      </c>
      <c r="D1049" s="154">
        <f t="shared" si="128"/>
        <v>-2.0240963855421734E-2</v>
      </c>
      <c r="E1049" s="155">
        <f t="shared" si="129"/>
        <v>-2.0448619036452089E-2</v>
      </c>
      <c r="F1049" s="145"/>
      <c r="G1049" s="145"/>
      <c r="H1049" s="153">
        <v>44147</v>
      </c>
      <c r="I1049" s="137">
        <v>39.69</v>
      </c>
      <c r="J1049" s="154">
        <f t="shared" si="130"/>
        <v>-1.9757964929612348E-2</v>
      </c>
      <c r="K1049" s="155">
        <f t="shared" si="131"/>
        <v>-1.9955763249095846E-2</v>
      </c>
      <c r="L1049" s="145"/>
      <c r="M1049" s="167">
        <v>-2.8899999999999998E-3</v>
      </c>
      <c r="N1049" s="161"/>
      <c r="O1049" s="167">
        <v>6.5000000000000006E-3</v>
      </c>
      <c r="P1049" s="161"/>
      <c r="Q1049" s="146"/>
      <c r="R1049" s="167">
        <v>5362.57</v>
      </c>
      <c r="S1049" s="154">
        <f t="shared" si="132"/>
        <v>-1.5176641488574449E-2</v>
      </c>
      <c r="T1049" s="155">
        <f t="shared" si="133"/>
        <v>-1.5292985352338882E-2</v>
      </c>
      <c r="U1049" s="167">
        <v>20817.73</v>
      </c>
      <c r="V1049" s="154">
        <f t="shared" si="134"/>
        <v>-8.3499182109101344E-3</v>
      </c>
      <c r="W1049" s="155">
        <f t="shared" si="135"/>
        <v>-8.3849740566643086E-3</v>
      </c>
    </row>
    <row r="1050" spans="2:23">
      <c r="B1050" s="153">
        <v>44146</v>
      </c>
      <c r="C1050" s="137">
        <v>622.5</v>
      </c>
      <c r="D1050" s="154">
        <f t="shared" si="128"/>
        <v>1.4669926650366705E-2</v>
      </c>
      <c r="E1050" s="155">
        <f t="shared" si="129"/>
        <v>1.456336418789651E-2</v>
      </c>
      <c r="F1050" s="145"/>
      <c r="G1050" s="145"/>
      <c r="H1050" s="153">
        <v>44146</v>
      </c>
      <c r="I1050" s="137">
        <v>40.49</v>
      </c>
      <c r="J1050" s="154">
        <f t="shared" si="130"/>
        <v>1.9642407454041777E-2</v>
      </c>
      <c r="K1050" s="155">
        <f t="shared" si="131"/>
        <v>1.9451984900909634E-2</v>
      </c>
      <c r="L1050" s="145"/>
      <c r="M1050" s="167">
        <v>-2.6199999999999999E-3</v>
      </c>
      <c r="N1050" s="161"/>
      <c r="O1050" s="167">
        <v>6.9999999999999993E-3</v>
      </c>
      <c r="P1050" s="161"/>
      <c r="Q1050" s="146"/>
      <c r="R1050" s="167">
        <v>5445.21</v>
      </c>
      <c r="S1050" s="154">
        <f t="shared" si="132"/>
        <v>4.8422486192025715E-3</v>
      </c>
      <c r="T1050" s="155">
        <f t="shared" si="133"/>
        <v>4.8305626424440347E-3</v>
      </c>
      <c r="U1050" s="167">
        <v>20993.02</v>
      </c>
      <c r="V1050" s="154">
        <f t="shared" si="134"/>
        <v>6.7831790204866405E-3</v>
      </c>
      <c r="W1050" s="155">
        <f t="shared" si="135"/>
        <v>6.7602767700526709E-3</v>
      </c>
    </row>
    <row r="1051" spans="2:23">
      <c r="B1051" s="153">
        <v>44145</v>
      </c>
      <c r="C1051" s="137">
        <v>613.5</v>
      </c>
      <c r="D1051" s="154">
        <f t="shared" si="128"/>
        <v>1.4552670745824337E-2</v>
      </c>
      <c r="E1051" s="155">
        <f t="shared" si="129"/>
        <v>1.4447796871798877E-2</v>
      </c>
      <c r="F1051" s="145"/>
      <c r="G1051" s="145"/>
      <c r="H1051" s="153">
        <v>44145</v>
      </c>
      <c r="I1051" s="137">
        <v>39.71</v>
      </c>
      <c r="J1051" s="154">
        <f t="shared" si="130"/>
        <v>7.5604838709675271E-4</v>
      </c>
      <c r="K1051" s="155">
        <f t="shared" si="131"/>
        <v>7.5576272648803075E-4</v>
      </c>
      <c r="L1051" s="145"/>
      <c r="M1051" s="167">
        <v>-2.3799999999999997E-3</v>
      </c>
      <c r="N1051" s="161"/>
      <c r="O1051" s="167">
        <v>7.2399999999999999E-3</v>
      </c>
      <c r="P1051" s="161"/>
      <c r="Q1051" s="146"/>
      <c r="R1051" s="167">
        <v>5418.97</v>
      </c>
      <c r="S1051" s="154">
        <f t="shared" si="132"/>
        <v>1.5488201607100072E-2</v>
      </c>
      <c r="T1051" s="155">
        <f t="shared" si="133"/>
        <v>1.5369483661700505E-2</v>
      </c>
      <c r="U1051" s="167">
        <v>20851.580000000002</v>
      </c>
      <c r="V1051" s="154">
        <f t="shared" si="134"/>
        <v>4.886704597261371E-3</v>
      </c>
      <c r="W1051" s="155">
        <f t="shared" si="135"/>
        <v>4.874803412319894E-3</v>
      </c>
    </row>
    <row r="1052" spans="2:23">
      <c r="B1052" s="153">
        <v>44144</v>
      </c>
      <c r="C1052" s="137">
        <v>604.70000000000005</v>
      </c>
      <c r="D1052" s="154">
        <f t="shared" si="128"/>
        <v>6.4612676056338136E-2</v>
      </c>
      <c r="E1052" s="155">
        <f t="shared" si="129"/>
        <v>6.2611048558015969E-2</v>
      </c>
      <c r="F1052" s="145"/>
      <c r="G1052" s="145"/>
      <c r="H1052" s="153">
        <v>44144</v>
      </c>
      <c r="I1052" s="137">
        <v>39.68</v>
      </c>
      <c r="J1052" s="154">
        <f t="shared" si="130"/>
        <v>5.6724367509986662E-2</v>
      </c>
      <c r="K1052" s="155">
        <f t="shared" si="131"/>
        <v>5.5173904206528269E-2</v>
      </c>
      <c r="L1052" s="145"/>
      <c r="M1052" s="167">
        <v>-2.5400000000000002E-3</v>
      </c>
      <c r="N1052" s="161"/>
      <c r="O1052" s="167">
        <v>7.1999999999999998E-3</v>
      </c>
      <c r="P1052" s="161"/>
      <c r="Q1052" s="146"/>
      <c r="R1052" s="167">
        <v>5336.32</v>
      </c>
      <c r="S1052" s="154">
        <f t="shared" si="132"/>
        <v>7.5680121268806966E-2</v>
      </c>
      <c r="T1052" s="155">
        <f t="shared" si="133"/>
        <v>7.2953132475463048E-2</v>
      </c>
      <c r="U1052" s="167">
        <v>20750.18</v>
      </c>
      <c r="V1052" s="154">
        <f t="shared" si="134"/>
        <v>5.4289064754634797E-2</v>
      </c>
      <c r="W1052" s="155">
        <f t="shared" si="135"/>
        <v>5.2866667503568769E-2</v>
      </c>
    </row>
    <row r="1053" spans="2:23">
      <c r="B1053" s="153">
        <v>44141</v>
      </c>
      <c r="C1053" s="137">
        <v>568</v>
      </c>
      <c r="D1053" s="154">
        <f t="shared" si="128"/>
        <v>1.4104372355430161E-3</v>
      </c>
      <c r="E1053" s="155">
        <f t="shared" si="129"/>
        <v>1.4094435032336039E-3</v>
      </c>
      <c r="F1053" s="145"/>
      <c r="G1053" s="145"/>
      <c r="H1053" s="153">
        <v>44141</v>
      </c>
      <c r="I1053" s="137">
        <v>37.549999999999997</v>
      </c>
      <c r="J1053" s="154">
        <f t="shared" si="130"/>
        <v>-7.1390798519302967E-3</v>
      </c>
      <c r="K1053" s="155">
        <f t="shared" si="131"/>
        <v>-7.1646850201677872E-3</v>
      </c>
      <c r="L1053" s="145"/>
      <c r="M1053" s="167">
        <v>-3.5199999999999997E-3</v>
      </c>
      <c r="N1053" s="161"/>
      <c r="O1053" s="167">
        <v>6.1799999999999997E-3</v>
      </c>
      <c r="P1053" s="161"/>
      <c r="Q1053" s="146"/>
      <c r="R1053" s="167">
        <v>4960.88</v>
      </c>
      <c r="S1053" s="154">
        <f t="shared" si="132"/>
        <v>-4.6368471846852666E-3</v>
      </c>
      <c r="T1053" s="155">
        <f t="shared" si="133"/>
        <v>-4.6476307078708902E-3</v>
      </c>
      <c r="U1053" s="167">
        <v>19681.68</v>
      </c>
      <c r="V1053" s="154">
        <f t="shared" si="134"/>
        <v>-2.5188304112535587E-3</v>
      </c>
      <c r="W1053" s="155">
        <f t="shared" si="135"/>
        <v>-2.5220080015694885E-3</v>
      </c>
    </row>
    <row r="1054" spans="2:23">
      <c r="B1054" s="153">
        <v>44140</v>
      </c>
      <c r="C1054" s="137">
        <v>567.20000000000005</v>
      </c>
      <c r="D1054" s="154">
        <f t="shared" si="128"/>
        <v>2.6234847114166904E-2</v>
      </c>
      <c r="E1054" s="155">
        <f t="shared" si="129"/>
        <v>2.5896616378700558E-2</v>
      </c>
      <c r="F1054" s="145"/>
      <c r="G1054" s="145"/>
      <c r="H1054" s="153">
        <v>44140</v>
      </c>
      <c r="I1054" s="137">
        <v>37.82</v>
      </c>
      <c r="J1054" s="154">
        <f t="shared" si="130"/>
        <v>3.9868023095958272E-2</v>
      </c>
      <c r="K1054" s="155">
        <f t="shared" si="131"/>
        <v>3.9093804231413828E-2</v>
      </c>
      <c r="L1054" s="145"/>
      <c r="M1054" s="167">
        <v>-3.5999999999999999E-3</v>
      </c>
      <c r="N1054" s="161"/>
      <c r="O1054" s="167">
        <v>6.3299999999999997E-3</v>
      </c>
      <c r="P1054" s="161"/>
      <c r="Q1054" s="146"/>
      <c r="R1054" s="167">
        <v>4983.99</v>
      </c>
      <c r="S1054" s="154">
        <f t="shared" si="132"/>
        <v>1.2419634967549165E-2</v>
      </c>
      <c r="T1054" s="155">
        <f t="shared" si="133"/>
        <v>1.2343143976807709E-2</v>
      </c>
      <c r="U1054" s="167">
        <v>19731.38</v>
      </c>
      <c r="V1054" s="154">
        <f t="shared" si="134"/>
        <v>1.9273406521653991E-2</v>
      </c>
      <c r="W1054" s="155">
        <f t="shared" si="135"/>
        <v>1.9090026909424986E-2</v>
      </c>
    </row>
    <row r="1055" spans="2:23">
      <c r="B1055" s="153">
        <v>44139</v>
      </c>
      <c r="C1055" s="137">
        <v>552.70000000000005</v>
      </c>
      <c r="D1055" s="154">
        <f t="shared" si="128"/>
        <v>2.2193452931385194E-2</v>
      </c>
      <c r="E1055" s="155">
        <f t="shared" si="129"/>
        <v>2.1950762451258054E-2</v>
      </c>
      <c r="F1055" s="145"/>
      <c r="G1055" s="145"/>
      <c r="H1055" s="153">
        <v>44139</v>
      </c>
      <c r="I1055" s="137">
        <v>36.369999999999997</v>
      </c>
      <c r="J1055" s="154">
        <f t="shared" si="130"/>
        <v>1.0277777777777608E-2</v>
      </c>
      <c r="K1055" s="155">
        <f t="shared" si="131"/>
        <v>1.0225320542787497E-2</v>
      </c>
      <c r="L1055" s="145"/>
      <c r="M1055" s="167">
        <v>-3.6099999999999999E-3</v>
      </c>
      <c r="N1055" s="161"/>
      <c r="O1055" s="167">
        <v>6.6100000000000004E-3</v>
      </c>
      <c r="P1055" s="161"/>
      <c r="Q1055" s="146"/>
      <c r="R1055" s="167">
        <v>4922.8500000000004</v>
      </c>
      <c r="S1055" s="154">
        <f t="shared" si="132"/>
        <v>2.4396486606279133E-2</v>
      </c>
      <c r="T1055" s="155">
        <f t="shared" si="133"/>
        <v>2.4103645628526137E-2</v>
      </c>
      <c r="U1055" s="167">
        <v>19358.28</v>
      </c>
      <c r="V1055" s="154">
        <f t="shared" si="134"/>
        <v>1.9595243713341759E-2</v>
      </c>
      <c r="W1055" s="155">
        <f t="shared" si="135"/>
        <v>1.9405728653452227E-2</v>
      </c>
    </row>
    <row r="1056" spans="2:23">
      <c r="B1056" s="153">
        <v>44138</v>
      </c>
      <c r="C1056" s="137">
        <v>540.70000000000005</v>
      </c>
      <c r="D1056" s="154">
        <f t="shared" si="128"/>
        <v>2.9708626928204085E-2</v>
      </c>
      <c r="E1056" s="155">
        <f t="shared" si="129"/>
        <v>2.9275875744145499E-2</v>
      </c>
      <c r="F1056" s="145"/>
      <c r="G1056" s="145"/>
      <c r="H1056" s="153">
        <v>44138</v>
      </c>
      <c r="I1056" s="137">
        <v>36</v>
      </c>
      <c r="J1056" s="154">
        <f t="shared" si="130"/>
        <v>2.5056947608200542E-2</v>
      </c>
      <c r="K1056" s="155">
        <f t="shared" si="131"/>
        <v>2.4748169689194174E-2</v>
      </c>
      <c r="L1056" s="145"/>
      <c r="M1056" s="167">
        <v>-3.4300000000000003E-3</v>
      </c>
      <c r="N1056" s="161"/>
      <c r="O1056" s="167">
        <v>6.9899999999999997E-3</v>
      </c>
      <c r="P1056" s="161"/>
      <c r="Q1056" s="146"/>
      <c r="R1056" s="167">
        <v>4805.6099999999997</v>
      </c>
      <c r="S1056" s="154">
        <f t="shared" si="132"/>
        <v>2.4401318229683833E-2</v>
      </c>
      <c r="T1056" s="155">
        <f t="shared" si="133"/>
        <v>2.4108362173412414E-2</v>
      </c>
      <c r="U1056" s="167">
        <v>18986.240000000002</v>
      </c>
      <c r="V1056" s="154">
        <f t="shared" si="134"/>
        <v>3.1859187186108029E-2</v>
      </c>
      <c r="W1056" s="155">
        <f t="shared" si="135"/>
        <v>3.136221122460791E-2</v>
      </c>
    </row>
    <row r="1057" spans="2:23">
      <c r="B1057" s="153">
        <v>44137</v>
      </c>
      <c r="C1057" s="137">
        <v>525.1</v>
      </c>
      <c r="D1057" s="154">
        <f t="shared" si="128"/>
        <v>1.9611650485436893E-2</v>
      </c>
      <c r="E1057" s="155">
        <f t="shared" si="129"/>
        <v>1.942181998007746E-2</v>
      </c>
      <c r="F1057" s="145"/>
      <c r="G1057" s="145"/>
      <c r="H1057" s="153">
        <v>44137</v>
      </c>
      <c r="I1057" s="137">
        <v>35.119999999999997</v>
      </c>
      <c r="J1057" s="154">
        <f t="shared" si="130"/>
        <v>2.211874272409764E-2</v>
      </c>
      <c r="K1057" s="155">
        <f t="shared" si="131"/>
        <v>2.1877671650861144E-2</v>
      </c>
      <c r="L1057" s="145"/>
      <c r="M1057" s="167">
        <v>-3.4999999999999996E-3</v>
      </c>
      <c r="N1057" s="161"/>
      <c r="O1057" s="167">
        <v>7.1599999999999997E-3</v>
      </c>
      <c r="P1057" s="161"/>
      <c r="Q1057" s="146"/>
      <c r="R1057" s="167">
        <v>4691.1400000000003</v>
      </c>
      <c r="S1057" s="154">
        <f t="shared" si="132"/>
        <v>2.1091627777390931E-2</v>
      </c>
      <c r="T1057" s="155">
        <f t="shared" si="133"/>
        <v>2.0872278326655107E-2</v>
      </c>
      <c r="U1057" s="167">
        <v>18400.03</v>
      </c>
      <c r="V1057" s="154">
        <f t="shared" si="134"/>
        <v>2.5464927763358736E-2</v>
      </c>
      <c r="W1057" s="155">
        <f t="shared" si="135"/>
        <v>2.5146097812216803E-2</v>
      </c>
    </row>
    <row r="1058" spans="2:23">
      <c r="B1058" s="153">
        <v>44134</v>
      </c>
      <c r="C1058" s="137">
        <v>515</v>
      </c>
      <c r="D1058" s="154">
        <f t="shared" si="128"/>
        <v>-1.0566762728146051E-2</v>
      </c>
      <c r="E1058" s="155">
        <f t="shared" si="129"/>
        <v>-1.0622987391287466E-2</v>
      </c>
      <c r="F1058" s="145"/>
      <c r="G1058" s="145"/>
      <c r="H1058" s="153">
        <v>44134</v>
      </c>
      <c r="I1058" s="137">
        <v>34.36</v>
      </c>
      <c r="J1058" s="154">
        <f t="shared" si="130"/>
        <v>6.7389393495458361E-3</v>
      </c>
      <c r="K1058" s="155">
        <f t="shared" si="131"/>
        <v>6.7163341974389307E-3</v>
      </c>
      <c r="L1058" s="145"/>
      <c r="M1058" s="167">
        <v>-3.4000000000000002E-3</v>
      </c>
      <c r="N1058" s="161"/>
      <c r="O1058" s="167">
        <v>7.1799999999999998E-3</v>
      </c>
      <c r="P1058" s="161"/>
      <c r="Q1058" s="146"/>
      <c r="R1058" s="167">
        <v>4594.24</v>
      </c>
      <c r="S1058" s="154">
        <f t="shared" si="132"/>
        <v>5.3767558707740193E-3</v>
      </c>
      <c r="T1058" s="155">
        <f t="shared" si="133"/>
        <v>5.3623527239965128E-3</v>
      </c>
      <c r="U1058" s="167">
        <v>17943.11</v>
      </c>
      <c r="V1058" s="154">
        <f t="shared" si="134"/>
        <v>3.9631205419790039E-3</v>
      </c>
      <c r="W1058" s="155">
        <f t="shared" si="135"/>
        <v>3.9552880669722701E-3</v>
      </c>
    </row>
    <row r="1059" spans="2:23">
      <c r="B1059" s="153">
        <v>44133</v>
      </c>
      <c r="C1059" s="137">
        <v>520.5</v>
      </c>
      <c r="D1059" s="154">
        <f t="shared" si="128"/>
        <v>-3.8409832917229991E-4</v>
      </c>
      <c r="E1059" s="155">
        <f t="shared" si="129"/>
        <v>-3.8417211382985039E-4</v>
      </c>
      <c r="F1059" s="145"/>
      <c r="G1059" s="145"/>
      <c r="H1059" s="153">
        <v>44133</v>
      </c>
      <c r="I1059" s="137">
        <v>34.130000000000003</v>
      </c>
      <c r="J1059" s="154">
        <f t="shared" si="130"/>
        <v>-2.2063037249283601E-2</v>
      </c>
      <c r="K1059" s="155">
        <f t="shared" si="131"/>
        <v>-2.2310066289765739E-2</v>
      </c>
      <c r="L1059" s="145"/>
      <c r="M1059" s="167">
        <v>-3.5299999999999997E-3</v>
      </c>
      <c r="N1059" s="161"/>
      <c r="O1059" s="167">
        <v>7.0099999999999997E-3</v>
      </c>
      <c r="P1059" s="161"/>
      <c r="Q1059" s="146"/>
      <c r="R1059" s="167">
        <v>4569.67</v>
      </c>
      <c r="S1059" s="154">
        <f t="shared" si="132"/>
        <v>-3.1720891160147424E-4</v>
      </c>
      <c r="T1059" s="155">
        <f t="shared" si="133"/>
        <v>-3.1725923299015058E-4</v>
      </c>
      <c r="U1059" s="167">
        <v>17872.28</v>
      </c>
      <c r="V1059" s="154">
        <f t="shared" si="134"/>
        <v>-1.4253156395287458E-3</v>
      </c>
      <c r="W1059" s="155">
        <f t="shared" si="135"/>
        <v>-1.4263323680858021E-3</v>
      </c>
    </row>
    <row r="1060" spans="2:23">
      <c r="B1060" s="153">
        <v>44132</v>
      </c>
      <c r="C1060" s="137">
        <v>520.70000000000005</v>
      </c>
      <c r="D1060" s="154">
        <f t="shared" si="128"/>
        <v>-4.0184331797234907E-2</v>
      </c>
      <c r="E1060" s="155">
        <f t="shared" si="129"/>
        <v>-4.1014025245761102E-2</v>
      </c>
      <c r="F1060" s="145"/>
      <c r="G1060" s="145"/>
      <c r="H1060" s="153">
        <v>44132</v>
      </c>
      <c r="I1060" s="137">
        <v>34.9</v>
      </c>
      <c r="J1060" s="154">
        <f t="shared" si="130"/>
        <v>-5.6756756756756843E-2</v>
      </c>
      <c r="K1060" s="155">
        <f t="shared" si="131"/>
        <v>-5.8431083435843058E-2</v>
      </c>
      <c r="L1060" s="145"/>
      <c r="M1060" s="167">
        <v>-3.2600000000000003E-3</v>
      </c>
      <c r="N1060" s="161"/>
      <c r="O1060" s="167">
        <v>7.6800000000000002E-3</v>
      </c>
      <c r="P1060" s="161"/>
      <c r="Q1060" s="146"/>
      <c r="R1060" s="167">
        <v>4571.12</v>
      </c>
      <c r="S1060" s="154">
        <f t="shared" si="132"/>
        <v>-3.3724681122718647E-2</v>
      </c>
      <c r="T1060" s="155">
        <f t="shared" si="133"/>
        <v>-3.4306476187290449E-2</v>
      </c>
      <c r="U1060" s="167">
        <v>17897.79</v>
      </c>
      <c r="V1060" s="154">
        <f t="shared" si="134"/>
        <v>-4.0587618835751349E-2</v>
      </c>
      <c r="W1060" s="155">
        <f t="shared" si="135"/>
        <v>-4.1434284885656529E-2</v>
      </c>
    </row>
    <row r="1061" spans="2:23">
      <c r="B1061" s="153">
        <v>44131</v>
      </c>
      <c r="C1061" s="137">
        <v>542.5</v>
      </c>
      <c r="D1061" s="154">
        <f t="shared" si="128"/>
        <v>-1.2019668548533979E-2</v>
      </c>
      <c r="E1061" s="155">
        <f t="shared" si="129"/>
        <v>-1.2092488870212335E-2</v>
      </c>
      <c r="F1061" s="145"/>
      <c r="G1061" s="145"/>
      <c r="H1061" s="153">
        <v>44131</v>
      </c>
      <c r="I1061" s="137">
        <v>37</v>
      </c>
      <c r="J1061" s="154">
        <f t="shared" si="130"/>
        <v>2.7100271002711285E-3</v>
      </c>
      <c r="K1061" s="155">
        <f t="shared" si="131"/>
        <v>2.7063615977430673E-3</v>
      </c>
      <c r="L1061" s="145"/>
      <c r="M1061" s="167">
        <v>-3.2600000000000003E-3</v>
      </c>
      <c r="N1061" s="161"/>
      <c r="O1061" s="167">
        <v>7.0399999999999994E-3</v>
      </c>
      <c r="P1061" s="161"/>
      <c r="Q1061" s="146"/>
      <c r="R1061" s="167">
        <v>4730.66</v>
      </c>
      <c r="S1061" s="154">
        <f t="shared" si="132"/>
        <v>-1.7744574470735741E-2</v>
      </c>
      <c r="T1061" s="155">
        <f t="shared" si="133"/>
        <v>-1.7903896986143461E-2</v>
      </c>
      <c r="U1061" s="167">
        <v>18654.95</v>
      </c>
      <c r="V1061" s="154">
        <f t="shared" si="134"/>
        <v>-1.5317384827982172E-2</v>
      </c>
      <c r="W1061" s="155">
        <f t="shared" si="135"/>
        <v>-1.5435907832928345E-2</v>
      </c>
    </row>
    <row r="1062" spans="2:23">
      <c r="B1062" s="153">
        <v>44130</v>
      </c>
      <c r="C1062" s="137">
        <v>549.1</v>
      </c>
      <c r="D1062" s="154">
        <f t="shared" si="128"/>
        <v>-1.3651877133105894E-2</v>
      </c>
      <c r="E1062" s="155">
        <f t="shared" si="129"/>
        <v>-1.3745920904635238E-2</v>
      </c>
      <c r="F1062" s="145"/>
      <c r="G1062" s="145"/>
      <c r="H1062" s="153">
        <v>44130</v>
      </c>
      <c r="I1062" s="137">
        <v>36.9</v>
      </c>
      <c r="J1062" s="154">
        <f t="shared" si="130"/>
        <v>-5.2388289676425281E-2</v>
      </c>
      <c r="K1062" s="155">
        <f t="shared" si="131"/>
        <v>-5.3810448897572138E-2</v>
      </c>
      <c r="L1062" s="145"/>
      <c r="M1062" s="167">
        <v>-2.97E-3</v>
      </c>
      <c r="N1062" s="161"/>
      <c r="O1062" s="167">
        <v>7.3099999999999997E-3</v>
      </c>
      <c r="P1062" s="161"/>
      <c r="Q1062" s="146"/>
      <c r="R1062" s="167">
        <v>4816.12</v>
      </c>
      <c r="S1062" s="154">
        <f t="shared" si="132"/>
        <v>-1.9048239789475452E-2</v>
      </c>
      <c r="T1062" s="155">
        <f t="shared" si="133"/>
        <v>-1.923199472318415E-2</v>
      </c>
      <c r="U1062" s="167">
        <v>18945.14</v>
      </c>
      <c r="V1062" s="154">
        <f t="shared" si="134"/>
        <v>-1.7643908011289344E-2</v>
      </c>
      <c r="W1062" s="155">
        <f t="shared" si="135"/>
        <v>-1.7801417224992844E-2</v>
      </c>
    </row>
    <row r="1063" spans="2:23">
      <c r="B1063" s="153">
        <v>44127</v>
      </c>
      <c r="C1063" s="137">
        <v>556.70000000000005</v>
      </c>
      <c r="D1063" s="154">
        <f t="shared" si="128"/>
        <v>-2.8616297330308793E-2</v>
      </c>
      <c r="E1063" s="155">
        <f t="shared" si="129"/>
        <v>-2.9033726368229641E-2</v>
      </c>
      <c r="F1063" s="145"/>
      <c r="G1063" s="145"/>
      <c r="H1063" s="153">
        <v>44127</v>
      </c>
      <c r="I1063" s="137">
        <v>38.94</v>
      </c>
      <c r="J1063" s="154">
        <f t="shared" si="130"/>
        <v>4.3967828418230548E-2</v>
      </c>
      <c r="K1063" s="155">
        <f t="shared" si="131"/>
        <v>4.3028673294283754E-2</v>
      </c>
      <c r="L1063" s="145"/>
      <c r="M1063" s="167">
        <v>-2.98E-3</v>
      </c>
      <c r="N1063" s="161"/>
      <c r="O1063" s="167">
        <v>7.6400000000000001E-3</v>
      </c>
      <c r="P1063" s="161"/>
      <c r="Q1063" s="146"/>
      <c r="R1063" s="167">
        <v>4909.6400000000003</v>
      </c>
      <c r="S1063" s="154">
        <f t="shared" si="132"/>
        <v>1.2008954153251317E-2</v>
      </c>
      <c r="T1063" s="155">
        <f t="shared" si="133"/>
        <v>1.1937418803651744E-2</v>
      </c>
      <c r="U1063" s="167">
        <v>19285.41</v>
      </c>
      <c r="V1063" s="154">
        <f t="shared" si="134"/>
        <v>1.0927323288051793E-2</v>
      </c>
      <c r="W1063" s="155">
        <f t="shared" si="135"/>
        <v>1.0868051488095753E-2</v>
      </c>
    </row>
    <row r="1064" spans="2:23">
      <c r="B1064" s="153">
        <v>44126</v>
      </c>
      <c r="C1064" s="137">
        <v>573.1</v>
      </c>
      <c r="D1064" s="154">
        <f t="shared" si="128"/>
        <v>-5.0347222222222321E-3</v>
      </c>
      <c r="E1064" s="155">
        <f t="shared" si="129"/>
        <v>-5.0474391381994709E-3</v>
      </c>
      <c r="F1064" s="145"/>
      <c r="G1064" s="145"/>
      <c r="H1064" s="153">
        <v>44126</v>
      </c>
      <c r="I1064" s="137">
        <v>37.299999999999997</v>
      </c>
      <c r="J1064" s="154">
        <f t="shared" si="130"/>
        <v>-3.4731498797756499E-3</v>
      </c>
      <c r="K1064" s="155">
        <f t="shared" si="131"/>
        <v>-3.4791952665678104E-3</v>
      </c>
      <c r="L1064" s="145"/>
      <c r="M1064" s="167">
        <v>-2.8299999999999996E-3</v>
      </c>
      <c r="N1064" s="161"/>
      <c r="O1064" s="167">
        <v>8.0300000000000007E-3</v>
      </c>
      <c r="P1064" s="161"/>
      <c r="Q1064" s="146"/>
      <c r="R1064" s="167">
        <v>4851.38</v>
      </c>
      <c r="S1064" s="154">
        <f t="shared" si="132"/>
        <v>-5.2946569288925271E-4</v>
      </c>
      <c r="T1064" s="155">
        <f t="shared" si="133"/>
        <v>-5.2960590934461225E-4</v>
      </c>
      <c r="U1064" s="167">
        <v>19076.95</v>
      </c>
      <c r="V1064" s="154">
        <f t="shared" si="134"/>
        <v>-4.7155106243068623E-4</v>
      </c>
      <c r="W1064" s="155">
        <f t="shared" si="135"/>
        <v>-4.7166227759672E-4</v>
      </c>
    </row>
    <row r="1065" spans="2:23">
      <c r="B1065" s="153">
        <v>44125</v>
      </c>
      <c r="C1065" s="137">
        <v>576</v>
      </c>
      <c r="D1065" s="154">
        <f t="shared" si="128"/>
        <v>-2.7191352812025005E-2</v>
      </c>
      <c r="E1065" s="155">
        <f t="shared" si="129"/>
        <v>-2.7567878841839203E-2</v>
      </c>
      <c r="F1065" s="145"/>
      <c r="G1065" s="145"/>
      <c r="H1065" s="153">
        <v>44125</v>
      </c>
      <c r="I1065" s="137">
        <v>37.43</v>
      </c>
      <c r="J1065" s="154">
        <f t="shared" si="130"/>
        <v>-1.2140406439693829E-2</v>
      </c>
      <c r="K1065" s="155">
        <f t="shared" si="131"/>
        <v>-1.2214703114171811E-2</v>
      </c>
      <c r="L1065" s="145"/>
      <c r="M1065" s="167">
        <v>-3.0999999999999999E-3</v>
      </c>
      <c r="N1065" s="161"/>
      <c r="O1065" s="167">
        <v>7.45E-3</v>
      </c>
      <c r="P1065" s="161"/>
      <c r="Q1065" s="146"/>
      <c r="R1065" s="167">
        <v>4853.95</v>
      </c>
      <c r="S1065" s="154">
        <f t="shared" si="132"/>
        <v>-1.5282150740067446E-2</v>
      </c>
      <c r="T1065" s="155">
        <f t="shared" si="133"/>
        <v>-1.5400126295800854E-2</v>
      </c>
      <c r="U1065" s="167">
        <v>19085.95</v>
      </c>
      <c r="V1065" s="154">
        <f t="shared" si="134"/>
        <v>-2.0335558791569563E-2</v>
      </c>
      <c r="W1065" s="155">
        <f t="shared" si="135"/>
        <v>-2.0545172882330372E-2</v>
      </c>
    </row>
    <row r="1066" spans="2:23">
      <c r="B1066" s="153">
        <v>44124</v>
      </c>
      <c r="C1066" s="137">
        <v>592.1</v>
      </c>
      <c r="D1066" s="154">
        <f t="shared" si="128"/>
        <v>4.2401628222523691E-3</v>
      </c>
      <c r="E1066" s="155">
        <f t="shared" si="129"/>
        <v>4.2311986626035816E-3</v>
      </c>
      <c r="F1066" s="145"/>
      <c r="G1066" s="145"/>
      <c r="H1066" s="153">
        <v>44124</v>
      </c>
      <c r="I1066" s="137">
        <v>37.89</v>
      </c>
      <c r="J1066" s="154">
        <f t="shared" si="130"/>
        <v>3.130103429504616E-2</v>
      </c>
      <c r="K1066" s="155">
        <f t="shared" si="131"/>
        <v>3.0821145243529732E-2</v>
      </c>
      <c r="L1066" s="145"/>
      <c r="M1066" s="167">
        <v>-3.2799999999999999E-3</v>
      </c>
      <c r="N1066" s="161"/>
      <c r="O1066" s="167">
        <v>7.4000000000000003E-3</v>
      </c>
      <c r="P1066" s="161"/>
      <c r="Q1066" s="146"/>
      <c r="R1066" s="167">
        <v>4929.28</v>
      </c>
      <c r="S1066" s="154">
        <f t="shared" si="132"/>
        <v>-2.6989734189559744E-3</v>
      </c>
      <c r="T1066" s="155">
        <f t="shared" si="133"/>
        <v>-2.7026222145276973E-3</v>
      </c>
      <c r="U1066" s="167">
        <v>19482.13</v>
      </c>
      <c r="V1066" s="154">
        <f t="shared" si="134"/>
        <v>5.5702916402786684E-3</v>
      </c>
      <c r="W1066" s="155">
        <f t="shared" si="135"/>
        <v>5.5548349381271331E-3</v>
      </c>
    </row>
    <row r="1067" spans="2:23">
      <c r="B1067" s="153">
        <v>44123</v>
      </c>
      <c r="C1067" s="137">
        <v>589.6</v>
      </c>
      <c r="D1067" s="154">
        <f t="shared" si="128"/>
        <v>-5.0624367195409858E-3</v>
      </c>
      <c r="E1067" s="155">
        <f t="shared" si="129"/>
        <v>-5.0752942643379987E-3</v>
      </c>
      <c r="F1067" s="145"/>
      <c r="G1067" s="145"/>
      <c r="H1067" s="153">
        <v>44123</v>
      </c>
      <c r="I1067" s="137">
        <v>36.74</v>
      </c>
      <c r="J1067" s="154">
        <f t="shared" si="130"/>
        <v>-1.630434782608603E-3</v>
      </c>
      <c r="K1067" s="155">
        <f t="shared" si="131"/>
        <v>-1.6317653879055589E-3</v>
      </c>
      <c r="L1067" s="145"/>
      <c r="M1067" s="167">
        <v>-3.3900000000000002E-3</v>
      </c>
      <c r="N1067" s="161"/>
      <c r="O1067" s="167">
        <v>7.1799999999999998E-3</v>
      </c>
      <c r="P1067" s="161"/>
      <c r="Q1067" s="146"/>
      <c r="R1067" s="167">
        <v>4942.62</v>
      </c>
      <c r="S1067" s="154">
        <f t="shared" si="132"/>
        <v>1.3695688289376839E-3</v>
      </c>
      <c r="T1067" s="155">
        <f t="shared" si="133"/>
        <v>1.3686318249791238E-3</v>
      </c>
      <c r="U1067" s="167">
        <v>19374.21</v>
      </c>
      <c r="V1067" s="154">
        <f t="shared" si="134"/>
        <v>-7.9784710216990185E-4</v>
      </c>
      <c r="W1067" s="155">
        <f t="shared" si="135"/>
        <v>-7.9816555156300587E-4</v>
      </c>
    </row>
    <row r="1068" spans="2:23">
      <c r="B1068" s="153">
        <v>44120</v>
      </c>
      <c r="C1068" s="137">
        <v>592.6</v>
      </c>
      <c r="D1068" s="154">
        <f t="shared" si="128"/>
        <v>4.4781382228490818E-2</v>
      </c>
      <c r="E1068" s="155">
        <f t="shared" si="129"/>
        <v>4.3807659921547108E-2</v>
      </c>
      <c r="F1068" s="145"/>
      <c r="G1068" s="145"/>
      <c r="H1068" s="153">
        <v>44120</v>
      </c>
      <c r="I1068" s="137">
        <v>36.799999999999997</v>
      </c>
      <c r="J1068" s="154">
        <f t="shared" si="130"/>
        <v>4.1018387553040991E-2</v>
      </c>
      <c r="K1068" s="155">
        <f t="shared" si="131"/>
        <v>4.0199452832303459E-2</v>
      </c>
      <c r="L1068" s="145"/>
      <c r="M1068" s="167">
        <v>-3.4499999999999999E-3</v>
      </c>
      <c r="N1068" s="161"/>
      <c r="O1068" s="167">
        <v>6.5500000000000003E-3</v>
      </c>
      <c r="P1068" s="161"/>
      <c r="Q1068" s="146"/>
      <c r="R1068" s="167">
        <v>4935.8599999999997</v>
      </c>
      <c r="S1068" s="154">
        <f t="shared" si="132"/>
        <v>2.0349690537517784E-2</v>
      </c>
      <c r="T1068" s="155">
        <f t="shared" si="133"/>
        <v>2.0145402402391592E-2</v>
      </c>
      <c r="U1068" s="167">
        <v>19389.68</v>
      </c>
      <c r="V1068" s="154">
        <f t="shared" si="134"/>
        <v>1.7006688542199999E-2</v>
      </c>
      <c r="W1068" s="155">
        <f t="shared" si="135"/>
        <v>1.6863693782456037E-2</v>
      </c>
    </row>
    <row r="1069" spans="2:23">
      <c r="B1069" s="153">
        <v>44119</v>
      </c>
      <c r="C1069" s="137">
        <v>567.20000000000005</v>
      </c>
      <c r="D1069" s="154">
        <f t="shared" si="128"/>
        <v>-1.8175523628180756E-2</v>
      </c>
      <c r="E1069" s="155">
        <f t="shared" si="129"/>
        <v>-1.8342727569302147E-2</v>
      </c>
      <c r="F1069" s="145"/>
      <c r="G1069" s="145"/>
      <c r="H1069" s="153">
        <v>44119</v>
      </c>
      <c r="I1069" s="137">
        <v>35.35</v>
      </c>
      <c r="J1069" s="154">
        <f t="shared" si="130"/>
        <v>-4.2005420054200493E-2</v>
      </c>
      <c r="K1069" s="155">
        <f t="shared" si="131"/>
        <v>-4.2913158703899688E-2</v>
      </c>
      <c r="L1069" s="145"/>
      <c r="M1069" s="167">
        <v>-3.3300000000000001E-3</v>
      </c>
      <c r="N1069" s="161"/>
      <c r="O1069" s="167">
        <v>6.9499999999999996E-3</v>
      </c>
      <c r="P1069" s="161"/>
      <c r="Q1069" s="146"/>
      <c r="R1069" s="167">
        <v>4837.42</v>
      </c>
      <c r="S1069" s="154">
        <f t="shared" si="132"/>
        <v>-2.109412626526308E-2</v>
      </c>
      <c r="T1069" s="155">
        <f t="shared" si="133"/>
        <v>-2.1319786390802294E-2</v>
      </c>
      <c r="U1069" s="167">
        <v>19065.439999999999</v>
      </c>
      <c r="V1069" s="154">
        <f t="shared" si="134"/>
        <v>-2.7656949580599166E-2</v>
      </c>
      <c r="W1069" s="155">
        <f t="shared" si="135"/>
        <v>-2.8046604257485615E-2</v>
      </c>
    </row>
    <row r="1070" spans="2:23">
      <c r="B1070" s="153">
        <v>44118</v>
      </c>
      <c r="C1070" s="137">
        <v>577.70000000000005</v>
      </c>
      <c r="D1070" s="154">
        <f t="shared" si="128"/>
        <v>-2.4649670774944954E-2</v>
      </c>
      <c r="E1070" s="155">
        <f t="shared" si="129"/>
        <v>-2.4958560495699455E-2</v>
      </c>
      <c r="F1070" s="145"/>
      <c r="G1070" s="145"/>
      <c r="H1070" s="153">
        <v>44118</v>
      </c>
      <c r="I1070" s="137">
        <v>36.9</v>
      </c>
      <c r="J1070" s="154">
        <f t="shared" si="130"/>
        <v>2.9899429192714599E-3</v>
      </c>
      <c r="K1070" s="155">
        <f t="shared" si="131"/>
        <v>2.9854819297984291E-3</v>
      </c>
      <c r="L1070" s="145"/>
      <c r="M1070" s="167">
        <v>-3.0599999999999998E-3</v>
      </c>
      <c r="N1070" s="161"/>
      <c r="O1070" s="167">
        <v>6.5799999999999999E-3</v>
      </c>
      <c r="P1070" s="161"/>
      <c r="Q1070" s="146"/>
      <c r="R1070" s="167">
        <v>4941.66</v>
      </c>
      <c r="S1070" s="154">
        <f t="shared" si="132"/>
        <v>-1.2026008517243003E-3</v>
      </c>
      <c r="T1070" s="155">
        <f t="shared" si="133"/>
        <v>-1.2033245564053465E-3</v>
      </c>
      <c r="U1070" s="167">
        <v>19607.73</v>
      </c>
      <c r="V1070" s="154">
        <f t="shared" si="134"/>
        <v>2.5073253883567403E-3</v>
      </c>
      <c r="W1070" s="155">
        <f t="shared" si="135"/>
        <v>2.5041872924456755E-3</v>
      </c>
    </row>
    <row r="1071" spans="2:23">
      <c r="B1071" s="153">
        <v>44117</v>
      </c>
      <c r="C1071" s="137">
        <v>592.29999999999995</v>
      </c>
      <c r="D1071" s="154">
        <f t="shared" si="128"/>
        <v>9.889173060528389E-3</v>
      </c>
      <c r="E1071" s="155">
        <f t="shared" si="129"/>
        <v>9.8405951893891629E-3</v>
      </c>
      <c r="F1071" s="145"/>
      <c r="G1071" s="145"/>
      <c r="H1071" s="153">
        <v>44117</v>
      </c>
      <c r="I1071" s="137">
        <v>36.79</v>
      </c>
      <c r="J1071" s="154">
        <f t="shared" si="130"/>
        <v>-4.5995670995671034E-3</v>
      </c>
      <c r="K1071" s="155">
        <f t="shared" si="131"/>
        <v>-4.6101776568004214E-3</v>
      </c>
      <c r="L1071" s="145"/>
      <c r="M1071" s="167">
        <v>-2.9399999999999999E-3</v>
      </c>
      <c r="N1071" s="161"/>
      <c r="O1071" s="167">
        <v>6.6400000000000001E-3</v>
      </c>
      <c r="P1071" s="161"/>
      <c r="Q1071" s="146"/>
      <c r="R1071" s="167">
        <v>4947.6099999999997</v>
      </c>
      <c r="S1071" s="154">
        <f t="shared" si="132"/>
        <v>-6.3623528655692985E-3</v>
      </c>
      <c r="T1071" s="155">
        <f t="shared" si="133"/>
        <v>-6.382678892666336E-3</v>
      </c>
      <c r="U1071" s="167">
        <v>19558.689999999999</v>
      </c>
      <c r="V1071" s="154">
        <f t="shared" si="134"/>
        <v>-8.1181534142343859E-3</v>
      </c>
      <c r="W1071" s="155">
        <f t="shared" si="135"/>
        <v>-8.1512850553278181E-3</v>
      </c>
    </row>
    <row r="1072" spans="2:23">
      <c r="B1072" s="153">
        <v>44116</v>
      </c>
      <c r="C1072" s="137">
        <v>586.5</v>
      </c>
      <c r="D1072" s="154">
        <f t="shared" si="128"/>
        <v>9.1190640055056615E-3</v>
      </c>
      <c r="E1072" s="155">
        <f t="shared" si="129"/>
        <v>9.077736397402128E-3</v>
      </c>
      <c r="F1072" s="145"/>
      <c r="G1072" s="145"/>
      <c r="H1072" s="153">
        <v>44116</v>
      </c>
      <c r="I1072" s="137">
        <v>36.96</v>
      </c>
      <c r="J1072" s="154">
        <f t="shared" si="130"/>
        <v>1.5663643858202736E-2</v>
      </c>
      <c r="K1072" s="155">
        <f t="shared" si="131"/>
        <v>1.554223514941489E-2</v>
      </c>
      <c r="L1072" s="145"/>
      <c r="M1072" s="167">
        <v>-2.8399999999999996E-3</v>
      </c>
      <c r="N1072" s="161"/>
      <c r="O1072" s="167">
        <v>6.7400000000000003E-3</v>
      </c>
      <c r="P1072" s="161"/>
      <c r="Q1072" s="146"/>
      <c r="R1072" s="167">
        <v>4979.29</v>
      </c>
      <c r="S1072" s="154">
        <f t="shared" si="132"/>
        <v>6.5658474855512239E-3</v>
      </c>
      <c r="T1072" s="155">
        <f t="shared" si="133"/>
        <v>6.5443861987524703E-3</v>
      </c>
      <c r="U1072" s="167">
        <v>19718.77</v>
      </c>
      <c r="V1072" s="154">
        <f t="shared" si="134"/>
        <v>6.2968924307669205E-3</v>
      </c>
      <c r="W1072" s="155">
        <f t="shared" si="135"/>
        <v>6.2771498382680887E-3</v>
      </c>
    </row>
    <row r="1073" spans="2:23">
      <c r="B1073" s="153">
        <v>44113</v>
      </c>
      <c r="C1073" s="137">
        <v>581.20000000000005</v>
      </c>
      <c r="D1073" s="154">
        <f t="shared" si="128"/>
        <v>4.8409405255880333E-3</v>
      </c>
      <c r="E1073" s="155">
        <f t="shared" si="129"/>
        <v>4.8292608515731117E-3</v>
      </c>
      <c r="F1073" s="145"/>
      <c r="G1073" s="145"/>
      <c r="H1073" s="153">
        <v>44113</v>
      </c>
      <c r="I1073" s="137">
        <v>36.39</v>
      </c>
      <c r="J1073" s="154">
        <f t="shared" si="130"/>
        <v>1.0272071071626865E-2</v>
      </c>
      <c r="K1073" s="155">
        <f t="shared" si="131"/>
        <v>1.0219671876258425E-2</v>
      </c>
      <c r="L1073" s="145"/>
      <c r="M1073" s="167">
        <v>-2.64E-3</v>
      </c>
      <c r="N1073" s="161"/>
      <c r="O1073" s="167">
        <v>7.1399999999999996E-3</v>
      </c>
      <c r="P1073" s="161"/>
      <c r="Q1073" s="146"/>
      <c r="R1073" s="167">
        <v>4946.8100000000004</v>
      </c>
      <c r="S1073" s="154">
        <f t="shared" si="132"/>
        <v>7.0990280825906638E-3</v>
      </c>
      <c r="T1073" s="155">
        <f t="shared" si="133"/>
        <v>7.0739486060515241E-3</v>
      </c>
      <c r="U1073" s="167">
        <v>19595.38</v>
      </c>
      <c r="V1073" s="154">
        <f t="shared" si="134"/>
        <v>6.6130710029344009E-4</v>
      </c>
      <c r="W1073" s="155">
        <f t="shared" si="135"/>
        <v>6.610885331077036E-4</v>
      </c>
    </row>
    <row r="1074" spans="2:23">
      <c r="B1074" s="153">
        <v>44112</v>
      </c>
      <c r="C1074" s="137">
        <v>578.4</v>
      </c>
      <c r="D1074" s="154">
        <f t="shared" si="128"/>
        <v>-5.3310404127256961E-3</v>
      </c>
      <c r="E1074" s="155">
        <f t="shared" si="129"/>
        <v>-5.3453011141641705E-3</v>
      </c>
      <c r="F1074" s="145"/>
      <c r="G1074" s="145"/>
      <c r="H1074" s="153">
        <v>44112</v>
      </c>
      <c r="I1074" s="137">
        <v>36.020000000000003</v>
      </c>
      <c r="J1074" s="154">
        <f t="shared" si="130"/>
        <v>-1.8528610354223374E-2</v>
      </c>
      <c r="K1074" s="155">
        <f t="shared" si="131"/>
        <v>-1.8702415312714507E-2</v>
      </c>
      <c r="L1074" s="145"/>
      <c r="M1074" s="167">
        <v>-2.5999999999999999E-3</v>
      </c>
      <c r="N1074" s="161"/>
      <c r="O1074" s="167">
        <v>7.5799999999999999E-3</v>
      </c>
      <c r="P1074" s="161"/>
      <c r="Q1074" s="146"/>
      <c r="R1074" s="167">
        <v>4911.9399999999996</v>
      </c>
      <c r="S1074" s="154">
        <f t="shared" si="132"/>
        <v>6.1327324866857769E-3</v>
      </c>
      <c r="T1074" s="155">
        <f t="shared" si="133"/>
        <v>6.1140038157561291E-3</v>
      </c>
      <c r="U1074" s="167">
        <v>19582.43</v>
      </c>
      <c r="V1074" s="154">
        <f t="shared" si="134"/>
        <v>7.5816513232771499E-3</v>
      </c>
      <c r="W1074" s="155">
        <f t="shared" si="135"/>
        <v>7.5530550519034905E-3</v>
      </c>
    </row>
    <row r="1075" spans="2:23">
      <c r="B1075" s="153">
        <v>44111</v>
      </c>
      <c r="C1075" s="137">
        <v>581.5</v>
      </c>
      <c r="D1075" s="154">
        <f t="shared" si="128"/>
        <v>1.3776476666091941E-3</v>
      </c>
      <c r="E1075" s="155">
        <f t="shared" si="129"/>
        <v>1.3766995807148583E-3</v>
      </c>
      <c r="F1075" s="145"/>
      <c r="G1075" s="145"/>
      <c r="H1075" s="153">
        <v>44111</v>
      </c>
      <c r="I1075" s="137">
        <v>36.700000000000003</v>
      </c>
      <c r="J1075" s="154">
        <f t="shared" si="130"/>
        <v>7.4114740598407725E-3</v>
      </c>
      <c r="K1075" s="155">
        <f t="shared" si="131"/>
        <v>7.3841440400521418E-3</v>
      </c>
      <c r="L1075" s="145"/>
      <c r="M1075" s="167">
        <v>-2.2899999999999999E-3</v>
      </c>
      <c r="N1075" s="161"/>
      <c r="O1075" s="167">
        <v>7.8600000000000007E-3</v>
      </c>
      <c r="P1075" s="161"/>
      <c r="Q1075" s="146"/>
      <c r="R1075" s="167">
        <v>4882</v>
      </c>
      <c r="S1075" s="154">
        <f t="shared" si="132"/>
        <v>-2.7494862586968649E-3</v>
      </c>
      <c r="T1075" s="155">
        <f t="shared" si="133"/>
        <v>-2.7532730387661384E-3</v>
      </c>
      <c r="U1075" s="167">
        <v>19435.080000000002</v>
      </c>
      <c r="V1075" s="154">
        <f t="shared" si="134"/>
        <v>2.7123270891493689E-4</v>
      </c>
      <c r="W1075" s="155">
        <f t="shared" si="135"/>
        <v>2.7119593197366687E-4</v>
      </c>
    </row>
    <row r="1076" spans="2:23">
      <c r="B1076" s="153">
        <v>44110</v>
      </c>
      <c r="C1076" s="137">
        <v>580.70000000000005</v>
      </c>
      <c r="D1076" s="154">
        <f t="shared" si="128"/>
        <v>-6.6712281902154835E-3</v>
      </c>
      <c r="E1076" s="155">
        <f t="shared" si="129"/>
        <v>-6.6935802991413282E-3</v>
      </c>
      <c r="F1076" s="145"/>
      <c r="G1076" s="145"/>
      <c r="H1076" s="153">
        <v>44110</v>
      </c>
      <c r="I1076" s="137">
        <v>36.43</v>
      </c>
      <c r="J1076" s="154">
        <f t="shared" si="130"/>
        <v>7.1882775781033637E-3</v>
      </c>
      <c r="K1076" s="155">
        <f t="shared" si="131"/>
        <v>7.1625650564658121E-3</v>
      </c>
      <c r="L1076" s="145"/>
      <c r="M1076" s="167">
        <v>-2.4199999999999998E-3</v>
      </c>
      <c r="N1076" s="161"/>
      <c r="O1076" s="167">
        <v>7.8399999999999997E-3</v>
      </c>
      <c r="P1076" s="161"/>
      <c r="Q1076" s="146"/>
      <c r="R1076" s="167">
        <v>4895.46</v>
      </c>
      <c r="S1076" s="154">
        <f t="shared" si="132"/>
        <v>4.8420832247166867E-3</v>
      </c>
      <c r="T1076" s="155">
        <f t="shared" si="133"/>
        <v>4.8303980449664469E-3</v>
      </c>
      <c r="U1076" s="167">
        <v>19429.810000000001</v>
      </c>
      <c r="V1076" s="154">
        <f t="shared" si="134"/>
        <v>8.5281936476118148E-3</v>
      </c>
      <c r="W1076" s="155">
        <f t="shared" si="135"/>
        <v>8.4920340427967894E-3</v>
      </c>
    </row>
    <row r="1077" spans="2:23">
      <c r="B1077" s="153">
        <v>44109</v>
      </c>
      <c r="C1077" s="137">
        <v>584.6</v>
      </c>
      <c r="D1077" s="154">
        <f t="shared" si="128"/>
        <v>1.2645071886367765E-2</v>
      </c>
      <c r="E1077" s="155">
        <f t="shared" si="129"/>
        <v>1.256579061025786E-2</v>
      </c>
      <c r="F1077" s="145"/>
      <c r="G1077" s="145"/>
      <c r="H1077" s="153">
        <v>44109</v>
      </c>
      <c r="I1077" s="137">
        <v>36.17</v>
      </c>
      <c r="J1077" s="154">
        <f t="shared" si="130"/>
        <v>1.973498731322243E-2</v>
      </c>
      <c r="K1077" s="155">
        <f t="shared" si="131"/>
        <v>1.9542777178476106E-2</v>
      </c>
      <c r="L1077" s="145"/>
      <c r="M1077" s="167">
        <v>-2.3899999999999998E-3</v>
      </c>
      <c r="N1077" s="161"/>
      <c r="O1077" s="167">
        <v>8.0000000000000002E-3</v>
      </c>
      <c r="P1077" s="161"/>
      <c r="Q1077" s="146"/>
      <c r="R1077" s="167">
        <v>4871.87</v>
      </c>
      <c r="S1077" s="154">
        <f t="shared" si="132"/>
        <v>9.7391023196431448E-3</v>
      </c>
      <c r="T1077" s="155">
        <f t="shared" si="133"/>
        <v>9.6919829492152186E-3</v>
      </c>
      <c r="U1077" s="167">
        <v>19265.509999999998</v>
      </c>
      <c r="V1077" s="154">
        <f t="shared" si="134"/>
        <v>1.055375201095643E-2</v>
      </c>
      <c r="W1077" s="155">
        <f t="shared" si="135"/>
        <v>1.0498449926238185E-2</v>
      </c>
    </row>
    <row r="1078" spans="2:23">
      <c r="B1078" s="153">
        <v>44106</v>
      </c>
      <c r="C1078" s="137">
        <v>577.29999999999995</v>
      </c>
      <c r="D1078" s="154">
        <f t="shared" si="128"/>
        <v>-8.9270386266094848E-3</v>
      </c>
      <c r="E1078" s="155">
        <f t="shared" si="129"/>
        <v>-8.9671233729677804E-3</v>
      </c>
      <c r="F1078" s="145"/>
      <c r="G1078" s="145"/>
      <c r="H1078" s="153">
        <v>44106</v>
      </c>
      <c r="I1078" s="137">
        <v>35.47</v>
      </c>
      <c r="J1078" s="154">
        <f t="shared" si="130"/>
        <v>-3.9314799213704399E-3</v>
      </c>
      <c r="K1078" s="155">
        <f t="shared" si="131"/>
        <v>-3.9392285041559361E-3</v>
      </c>
      <c r="L1078" s="145"/>
      <c r="M1078" s="167">
        <v>-2.6199999999999999E-3</v>
      </c>
      <c r="N1078" s="161"/>
      <c r="O1078" s="167">
        <v>7.8900000000000012E-3</v>
      </c>
      <c r="P1078" s="161"/>
      <c r="Q1078" s="146"/>
      <c r="R1078" s="167">
        <v>4824.88</v>
      </c>
      <c r="S1078" s="154">
        <f t="shared" si="132"/>
        <v>1.7412790938720057E-4</v>
      </c>
      <c r="T1078" s="155">
        <f t="shared" si="133"/>
        <v>1.7411275088244043E-4</v>
      </c>
      <c r="U1078" s="167">
        <v>19064.310000000001</v>
      </c>
      <c r="V1078" s="154">
        <f t="shared" si="134"/>
        <v>1.4741756944625095E-4</v>
      </c>
      <c r="W1078" s="155">
        <f t="shared" si="135"/>
        <v>1.4740670454413209E-4</v>
      </c>
    </row>
    <row r="1079" spans="2:23">
      <c r="B1079" s="153">
        <v>44105</v>
      </c>
      <c r="C1079" s="137">
        <v>582.5</v>
      </c>
      <c r="D1079" s="154">
        <f t="shared" si="128"/>
        <v>1.9247594050743722E-2</v>
      </c>
      <c r="E1079" s="155">
        <f t="shared" si="129"/>
        <v>1.9064702204990347E-2</v>
      </c>
      <c r="F1079" s="145"/>
      <c r="G1079" s="145"/>
      <c r="H1079" s="153">
        <v>44105</v>
      </c>
      <c r="I1079" s="137">
        <v>35.61</v>
      </c>
      <c r="J1079" s="154">
        <f t="shared" si="130"/>
        <v>1.8010291595197403E-2</v>
      </c>
      <c r="K1079" s="155">
        <f t="shared" si="131"/>
        <v>1.7850027699230494E-2</v>
      </c>
      <c r="L1079" s="145"/>
      <c r="M1079" s="167">
        <v>-2.49E-3</v>
      </c>
      <c r="N1079" s="161"/>
      <c r="O1079" s="167">
        <v>8.3299999999999989E-3</v>
      </c>
      <c r="P1079" s="161"/>
      <c r="Q1079" s="146"/>
      <c r="R1079" s="167">
        <v>4824.04</v>
      </c>
      <c r="S1079" s="154">
        <f t="shared" si="132"/>
        <v>4.2885931748914974E-3</v>
      </c>
      <c r="T1079" s="155">
        <f t="shared" si="133"/>
        <v>4.2794233668841742E-3</v>
      </c>
      <c r="U1079" s="167">
        <v>19061.5</v>
      </c>
      <c r="V1079" s="154">
        <f t="shared" si="134"/>
        <v>2.4312039744900371E-3</v>
      </c>
      <c r="W1079" s="155">
        <f t="shared" si="135"/>
        <v>2.4282533794718251E-3</v>
      </c>
    </row>
    <row r="1080" spans="2:23">
      <c r="B1080" s="153">
        <v>44104</v>
      </c>
      <c r="C1080" s="137">
        <v>571.5</v>
      </c>
      <c r="D1080" s="154">
        <f t="shared" si="128"/>
        <v>-5.9140720125239188E-3</v>
      </c>
      <c r="E1080" s="155">
        <f t="shared" si="129"/>
        <v>-5.9316293943798828E-3</v>
      </c>
      <c r="F1080" s="145"/>
      <c r="G1080" s="145"/>
      <c r="H1080" s="153">
        <v>44104</v>
      </c>
      <c r="I1080" s="137">
        <v>34.979999999999997</v>
      </c>
      <c r="J1080" s="154">
        <f t="shared" si="130"/>
        <v>-1.9971469329529423E-3</v>
      </c>
      <c r="K1080" s="155">
        <f t="shared" si="131"/>
        <v>-1.9991438901431039E-3</v>
      </c>
      <c r="L1080" s="145"/>
      <c r="M1080" s="167">
        <v>-2.4199999999999998E-3</v>
      </c>
      <c r="N1080" s="161"/>
      <c r="O1080" s="167">
        <v>8.6999999999999994E-3</v>
      </c>
      <c r="P1080" s="161"/>
      <c r="Q1080" s="146"/>
      <c r="R1080" s="167">
        <v>4803.4399999999996</v>
      </c>
      <c r="S1080" s="154">
        <f t="shared" si="132"/>
        <v>-5.9249969474780562E-3</v>
      </c>
      <c r="T1080" s="155">
        <f t="shared" si="133"/>
        <v>-5.9426193849623178E-3</v>
      </c>
      <c r="U1080" s="167">
        <v>19015.27</v>
      </c>
      <c r="V1080" s="154">
        <f t="shared" si="134"/>
        <v>-2.4085602255473626E-3</v>
      </c>
      <c r="W1080" s="155">
        <f t="shared" si="135"/>
        <v>-2.4114654726399964E-3</v>
      </c>
    </row>
    <row r="1081" spans="2:23">
      <c r="B1081" s="153">
        <v>44103</v>
      </c>
      <c r="C1081" s="137">
        <v>574.9</v>
      </c>
      <c r="D1081" s="154">
        <f t="shared" si="128"/>
        <v>-1.7391304347824654E-4</v>
      </c>
      <c r="E1081" s="155">
        <f t="shared" si="129"/>
        <v>-1.7392816810519782E-4</v>
      </c>
      <c r="F1081" s="145"/>
      <c r="G1081" s="145"/>
      <c r="H1081" s="153">
        <v>44103</v>
      </c>
      <c r="I1081" s="137">
        <v>35.049999999999997</v>
      </c>
      <c r="J1081" s="154">
        <f t="shared" si="130"/>
        <v>-3.6952814098920594E-3</v>
      </c>
      <c r="K1081" s="155">
        <f t="shared" si="131"/>
        <v>-3.7021258288130895E-3</v>
      </c>
      <c r="L1081" s="145"/>
      <c r="M1081" s="167">
        <v>-2.7100000000000002E-3</v>
      </c>
      <c r="N1081" s="161"/>
      <c r="O1081" s="167">
        <v>8.5500000000000003E-3</v>
      </c>
      <c r="P1081" s="161"/>
      <c r="Q1081" s="146"/>
      <c r="R1081" s="167">
        <v>4832.07</v>
      </c>
      <c r="S1081" s="154">
        <f t="shared" si="132"/>
        <v>-2.3124872245405825E-3</v>
      </c>
      <c r="T1081" s="155">
        <f t="shared" si="133"/>
        <v>-2.3151651523682388E-3</v>
      </c>
      <c r="U1081" s="167">
        <v>19061.18</v>
      </c>
      <c r="V1081" s="154">
        <f t="shared" si="134"/>
        <v>-5.1628123026496997E-3</v>
      </c>
      <c r="W1081" s="155">
        <f t="shared" si="135"/>
        <v>-5.1761856673920694E-3</v>
      </c>
    </row>
    <row r="1082" spans="2:23">
      <c r="B1082" s="153">
        <v>44102</v>
      </c>
      <c r="C1082" s="137">
        <v>575</v>
      </c>
      <c r="D1082" s="154">
        <f t="shared" si="128"/>
        <v>1.9865200425682961E-2</v>
      </c>
      <c r="E1082" s="155">
        <f t="shared" si="129"/>
        <v>1.9670462117338357E-2</v>
      </c>
      <c r="F1082" s="145"/>
      <c r="G1082" s="145"/>
      <c r="H1082" s="153">
        <v>44102</v>
      </c>
      <c r="I1082" s="137">
        <v>35.18</v>
      </c>
      <c r="J1082" s="154">
        <f t="shared" si="130"/>
        <v>1.2665515256188753E-2</v>
      </c>
      <c r="K1082" s="155">
        <f t="shared" si="131"/>
        <v>1.2585978496453157E-2</v>
      </c>
      <c r="L1082" s="145"/>
      <c r="M1082" s="167">
        <v>-2.47E-3</v>
      </c>
      <c r="N1082" s="161"/>
      <c r="O1082" s="167">
        <v>8.8100000000000001E-3</v>
      </c>
      <c r="P1082" s="161"/>
      <c r="Q1082" s="146"/>
      <c r="R1082" s="167">
        <v>4843.2700000000004</v>
      </c>
      <c r="S1082" s="154">
        <f t="shared" si="132"/>
        <v>2.402075413454674E-2</v>
      </c>
      <c r="T1082" s="155">
        <f t="shared" si="133"/>
        <v>2.3736794121447094E-2</v>
      </c>
      <c r="U1082" s="167">
        <v>19160.099999999999</v>
      </c>
      <c r="V1082" s="154">
        <f t="shared" si="134"/>
        <v>2.4694144299286069E-2</v>
      </c>
      <c r="W1082" s="155">
        <f t="shared" si="135"/>
        <v>2.4394172255910167E-2</v>
      </c>
    </row>
    <row r="1083" spans="2:23">
      <c r="B1083" s="153">
        <v>44099</v>
      </c>
      <c r="C1083" s="137">
        <v>563.79999999999995</v>
      </c>
      <c r="D1083" s="154">
        <f t="shared" si="128"/>
        <v>-1.6399162595952754E-2</v>
      </c>
      <c r="E1083" s="155">
        <f t="shared" si="129"/>
        <v>-1.6535117274004821E-2</v>
      </c>
      <c r="F1083" s="145"/>
      <c r="G1083" s="145"/>
      <c r="H1083" s="153">
        <v>44099</v>
      </c>
      <c r="I1083" s="137">
        <v>34.74</v>
      </c>
      <c r="J1083" s="154">
        <f t="shared" si="130"/>
        <v>-1.3068181818181812E-2</v>
      </c>
      <c r="K1083" s="155">
        <f t="shared" si="131"/>
        <v>-1.3154321791092525E-2</v>
      </c>
      <c r="L1083" s="145"/>
      <c r="M1083" s="167">
        <v>-2.47E-3</v>
      </c>
      <c r="N1083" s="161"/>
      <c r="O1083" s="167">
        <v>8.9800000000000001E-3</v>
      </c>
      <c r="P1083" s="161"/>
      <c r="Q1083" s="146"/>
      <c r="R1083" s="167">
        <v>4729.66</v>
      </c>
      <c r="S1083" s="154">
        <f t="shared" si="132"/>
        <v>-6.9205605318081176E-3</v>
      </c>
      <c r="T1083" s="155">
        <f t="shared" si="133"/>
        <v>-6.9446186723079789E-3</v>
      </c>
      <c r="U1083" s="167">
        <v>18698.36</v>
      </c>
      <c r="V1083" s="154">
        <f t="shared" si="134"/>
        <v>-1.1026174139186828E-2</v>
      </c>
      <c r="W1083" s="155">
        <f t="shared" si="135"/>
        <v>-1.1087412966650013E-2</v>
      </c>
    </row>
    <row r="1084" spans="2:23">
      <c r="B1084" s="153">
        <v>44098</v>
      </c>
      <c r="C1084" s="137">
        <v>573.20000000000005</v>
      </c>
      <c r="D1084" s="154">
        <f t="shared" si="128"/>
        <v>-1.2745435756114309E-2</v>
      </c>
      <c r="E1084" s="155">
        <f t="shared" si="129"/>
        <v>-1.2827355636512676E-2</v>
      </c>
      <c r="F1084" s="145"/>
      <c r="G1084" s="145"/>
      <c r="H1084" s="153">
        <v>44098</v>
      </c>
      <c r="I1084" s="137">
        <v>35.200000000000003</v>
      </c>
      <c r="J1084" s="154">
        <f t="shared" si="130"/>
        <v>0</v>
      </c>
      <c r="K1084" s="155">
        <f t="shared" si="131"/>
        <v>0</v>
      </c>
      <c r="L1084" s="145"/>
      <c r="M1084" s="167">
        <v>-2.3E-3</v>
      </c>
      <c r="N1084" s="161"/>
      <c r="O1084" s="167">
        <v>8.7799999999999996E-3</v>
      </c>
      <c r="P1084" s="161"/>
      <c r="Q1084" s="146"/>
      <c r="R1084" s="167">
        <v>4762.62</v>
      </c>
      <c r="S1084" s="154">
        <f t="shared" si="132"/>
        <v>-8.2544468646013058E-3</v>
      </c>
      <c r="T1084" s="155">
        <f t="shared" si="133"/>
        <v>-8.2887034541667907E-3</v>
      </c>
      <c r="U1084" s="167">
        <v>18906.830000000002</v>
      </c>
      <c r="V1084" s="154">
        <f t="shared" si="134"/>
        <v>-1.2181792921140966E-3</v>
      </c>
      <c r="W1084" s="155">
        <f t="shared" si="135"/>
        <v>-1.2189218756358036E-3</v>
      </c>
    </row>
    <row r="1085" spans="2:23">
      <c r="B1085" s="153">
        <v>44097</v>
      </c>
      <c r="C1085" s="137">
        <v>580.6</v>
      </c>
      <c r="D1085" s="154">
        <f t="shared" si="128"/>
        <v>1.6456582633053163E-2</v>
      </c>
      <c r="E1085" s="155">
        <f t="shared" si="129"/>
        <v>1.6322640565154829E-2</v>
      </c>
      <c r="F1085" s="145"/>
      <c r="G1085" s="145"/>
      <c r="H1085" s="153">
        <v>44097</v>
      </c>
      <c r="I1085" s="137">
        <v>35.200000000000003</v>
      </c>
      <c r="J1085" s="154">
        <f t="shared" si="130"/>
        <v>1.9698725376593229E-2</v>
      </c>
      <c r="K1085" s="155">
        <f t="shared" si="131"/>
        <v>1.9507216388824161E-2</v>
      </c>
      <c r="L1085" s="145"/>
      <c r="M1085" s="167">
        <v>-2.4199999999999998E-3</v>
      </c>
      <c r="N1085" s="161"/>
      <c r="O1085" s="167">
        <v>8.5199999999999998E-3</v>
      </c>
      <c r="P1085" s="161"/>
      <c r="Q1085" s="146"/>
      <c r="R1085" s="167">
        <v>4802.26</v>
      </c>
      <c r="S1085" s="154">
        <f t="shared" si="132"/>
        <v>6.1640448873208076E-3</v>
      </c>
      <c r="T1085" s="155">
        <f t="shared" si="133"/>
        <v>6.1451248720432831E-3</v>
      </c>
      <c r="U1085" s="167">
        <v>18929.89</v>
      </c>
      <c r="V1085" s="154">
        <f t="shared" si="134"/>
        <v>1.8152383704346242E-3</v>
      </c>
      <c r="W1085" s="155">
        <f t="shared" si="135"/>
        <v>1.8135928163448799E-3</v>
      </c>
    </row>
    <row r="1086" spans="2:23">
      <c r="B1086" s="153">
        <v>44096</v>
      </c>
      <c r="C1086" s="137">
        <v>571.20000000000005</v>
      </c>
      <c r="D1086" s="154">
        <f t="shared" si="128"/>
        <v>-7.1267164957411477E-3</v>
      </c>
      <c r="E1086" s="155">
        <f t="shared" si="129"/>
        <v>-7.1522328438729244E-3</v>
      </c>
      <c r="F1086" s="145"/>
      <c r="G1086" s="145"/>
      <c r="H1086" s="153">
        <v>44096</v>
      </c>
      <c r="I1086" s="137">
        <v>34.520000000000003</v>
      </c>
      <c r="J1086" s="154">
        <f t="shared" si="130"/>
        <v>-1.5682919874536516E-2</v>
      </c>
      <c r="K1086" s="155">
        <f t="shared" si="131"/>
        <v>-1.5807197936859411E-2</v>
      </c>
      <c r="L1086" s="145"/>
      <c r="M1086" s="167">
        <v>-2.3799999999999997E-3</v>
      </c>
      <c r="N1086" s="161"/>
      <c r="O1086" s="167">
        <v>8.6700000000000006E-3</v>
      </c>
      <c r="P1086" s="161"/>
      <c r="Q1086" s="146"/>
      <c r="R1086" s="167">
        <v>4772.84</v>
      </c>
      <c r="S1086" s="154">
        <f t="shared" si="132"/>
        <v>-4.0066443518834705E-3</v>
      </c>
      <c r="T1086" s="155">
        <f t="shared" si="133"/>
        <v>-4.0146924558178585E-3</v>
      </c>
      <c r="U1086" s="167">
        <v>18895.59</v>
      </c>
      <c r="V1086" s="154">
        <f t="shared" si="134"/>
        <v>5.440222206259282E-3</v>
      </c>
      <c r="W1086" s="155">
        <f t="shared" si="135"/>
        <v>5.4254776490377079E-3</v>
      </c>
    </row>
    <row r="1087" spans="2:23">
      <c r="B1087" s="153">
        <v>44095</v>
      </c>
      <c r="C1087" s="137">
        <v>575.29999999999995</v>
      </c>
      <c r="D1087" s="154">
        <f t="shared" si="128"/>
        <v>-2.7223537368955109E-2</v>
      </c>
      <c r="E1087" s="155">
        <f t="shared" si="129"/>
        <v>-2.7600963549129172E-2</v>
      </c>
      <c r="F1087" s="145"/>
      <c r="G1087" s="145"/>
      <c r="H1087" s="153">
        <v>44095</v>
      </c>
      <c r="I1087" s="137">
        <v>35.07</v>
      </c>
      <c r="J1087" s="154">
        <f t="shared" si="130"/>
        <v>-3.9178082191780761E-2</v>
      </c>
      <c r="K1087" s="155">
        <f t="shared" si="131"/>
        <v>-3.9966196436359021E-2</v>
      </c>
      <c r="L1087" s="145"/>
      <c r="M1087" s="167">
        <v>-2.5300000000000001E-3</v>
      </c>
      <c r="N1087" s="161"/>
      <c r="O1087" s="167">
        <v>9.41E-3</v>
      </c>
      <c r="P1087" s="161"/>
      <c r="Q1087" s="146"/>
      <c r="R1087" s="167">
        <v>4792.04</v>
      </c>
      <c r="S1087" s="154">
        <f t="shared" si="132"/>
        <v>-3.7391175088084427E-2</v>
      </c>
      <c r="T1087" s="155">
        <f t="shared" si="133"/>
        <v>-3.8108154367996784E-2</v>
      </c>
      <c r="U1087" s="167">
        <v>18793.349999999999</v>
      </c>
      <c r="V1087" s="154">
        <f t="shared" si="134"/>
        <v>-3.7469513350617212E-2</v>
      </c>
      <c r="W1087" s="155">
        <f t="shared" si="135"/>
        <v>-3.8189538880905094E-2</v>
      </c>
    </row>
    <row r="1088" spans="2:23">
      <c r="B1088" s="153">
        <v>44092</v>
      </c>
      <c r="C1088" s="137">
        <v>591.4</v>
      </c>
      <c r="D1088" s="154">
        <f t="shared" si="128"/>
        <v>-9.3802345058626724E-3</v>
      </c>
      <c r="E1088" s="155">
        <f t="shared" si="129"/>
        <v>-9.4245059742252696E-3</v>
      </c>
      <c r="F1088" s="145"/>
      <c r="G1088" s="145"/>
      <c r="H1088" s="153">
        <v>44092</v>
      </c>
      <c r="I1088" s="137">
        <v>36.5</v>
      </c>
      <c r="J1088" s="154">
        <f t="shared" si="130"/>
        <v>-1.9344438473938741E-2</v>
      </c>
      <c r="K1088" s="155">
        <f t="shared" si="131"/>
        <v>-1.9533990625658876E-2</v>
      </c>
      <c r="L1088" s="145"/>
      <c r="M1088" s="167">
        <v>-2.2000000000000001E-3</v>
      </c>
      <c r="N1088" s="161"/>
      <c r="O1088" s="167">
        <v>9.689999999999999E-3</v>
      </c>
      <c r="P1088" s="161"/>
      <c r="Q1088" s="146"/>
      <c r="R1088" s="167">
        <v>4978.18</v>
      </c>
      <c r="S1088" s="154">
        <f t="shared" si="132"/>
        <v>-1.216787379700357E-2</v>
      </c>
      <c r="T1088" s="155">
        <f t="shared" si="133"/>
        <v>-1.2242508421079512E-2</v>
      </c>
      <c r="U1088" s="167">
        <v>19524.939999999999</v>
      </c>
      <c r="V1088" s="154">
        <f t="shared" si="134"/>
        <v>-1.088110121060426E-2</v>
      </c>
      <c r="W1088" s="155">
        <f t="shared" si="135"/>
        <v>-1.0940733362569953E-2</v>
      </c>
    </row>
    <row r="1089" spans="2:23">
      <c r="B1089" s="153">
        <v>44091</v>
      </c>
      <c r="C1089" s="137">
        <v>597</v>
      </c>
      <c r="D1089" s="154">
        <f t="shared" si="128"/>
        <v>1.5098137896325525E-3</v>
      </c>
      <c r="E1089" s="155">
        <f t="shared" si="129"/>
        <v>1.5086751667211717E-3</v>
      </c>
      <c r="F1089" s="145"/>
      <c r="G1089" s="145"/>
      <c r="H1089" s="153">
        <v>44091</v>
      </c>
      <c r="I1089" s="137">
        <v>37.22</v>
      </c>
      <c r="J1089" s="154">
        <f t="shared" si="130"/>
        <v>-1.871869232797263E-2</v>
      </c>
      <c r="K1089" s="155">
        <f t="shared" si="131"/>
        <v>-1.8896104486702921E-2</v>
      </c>
      <c r="L1089" s="145"/>
      <c r="M1089" s="167">
        <v>-2.2899999999999999E-3</v>
      </c>
      <c r="N1089" s="161"/>
      <c r="O1089" s="167">
        <v>9.5599999999999991E-3</v>
      </c>
      <c r="P1089" s="161"/>
      <c r="Q1089" s="146"/>
      <c r="R1089" s="167">
        <v>5039.5</v>
      </c>
      <c r="S1089" s="154">
        <f t="shared" si="132"/>
        <v>-6.8815746430134217E-3</v>
      </c>
      <c r="T1089" s="155">
        <f t="shared" si="133"/>
        <v>-6.9053618696599366E-3</v>
      </c>
      <c r="U1089" s="167">
        <v>19739.73</v>
      </c>
      <c r="V1089" s="154">
        <f t="shared" si="134"/>
        <v>-1.1233225422373039E-2</v>
      </c>
      <c r="W1089" s="155">
        <f t="shared" si="135"/>
        <v>-1.1296794605371238E-2</v>
      </c>
    </row>
    <row r="1090" spans="2:23">
      <c r="B1090" s="153">
        <v>44090</v>
      </c>
      <c r="C1090" s="137">
        <v>596.1</v>
      </c>
      <c r="D1090" s="154">
        <f t="shared" si="128"/>
        <v>1.0852976089537059E-2</v>
      </c>
      <c r="E1090" s="155">
        <f t="shared" si="129"/>
        <v>1.0794505219422412E-2</v>
      </c>
      <c r="F1090" s="145"/>
      <c r="G1090" s="145"/>
      <c r="H1090" s="153">
        <v>44090</v>
      </c>
      <c r="I1090" s="137">
        <v>37.93</v>
      </c>
      <c r="J1090" s="154">
        <f t="shared" si="130"/>
        <v>3.2389765922699931E-2</v>
      </c>
      <c r="K1090" s="155">
        <f t="shared" si="131"/>
        <v>3.1876275913827856E-2</v>
      </c>
      <c r="L1090" s="145"/>
      <c r="M1090" s="167">
        <v>-2.2300000000000002E-3</v>
      </c>
      <c r="N1090" s="161"/>
      <c r="O1090" s="167">
        <v>9.7299999999999991E-3</v>
      </c>
      <c r="P1090" s="161"/>
      <c r="Q1090" s="146"/>
      <c r="R1090" s="167">
        <v>5074.42</v>
      </c>
      <c r="S1090" s="154">
        <f t="shared" si="132"/>
        <v>1.2806017446964635E-3</v>
      </c>
      <c r="T1090" s="155">
        <f t="shared" si="133"/>
        <v>1.279782473647569E-3</v>
      </c>
      <c r="U1090" s="167">
        <v>19963.990000000002</v>
      </c>
      <c r="V1090" s="154">
        <f t="shared" si="134"/>
        <v>3.5275931442435571E-4</v>
      </c>
      <c r="W1090" s="155">
        <f t="shared" si="135"/>
        <v>3.5269710948588348E-4</v>
      </c>
    </row>
    <row r="1091" spans="2:23">
      <c r="B1091" s="153">
        <v>44089</v>
      </c>
      <c r="C1091" s="137">
        <v>589.70000000000005</v>
      </c>
      <c r="D1091" s="154">
        <f t="shared" si="128"/>
        <v>2.2719389524800571E-2</v>
      </c>
      <c r="E1091" s="155">
        <f t="shared" si="129"/>
        <v>2.2465147802156655E-2</v>
      </c>
      <c r="F1091" s="145"/>
      <c r="G1091" s="145"/>
      <c r="H1091" s="153">
        <v>44089</v>
      </c>
      <c r="I1091" s="137">
        <v>36.74</v>
      </c>
      <c r="J1091" s="154">
        <f t="shared" si="130"/>
        <v>4.3453564328315819E-2</v>
      </c>
      <c r="K1091" s="155">
        <f t="shared" si="131"/>
        <v>4.2535946620018451E-2</v>
      </c>
      <c r="L1091" s="145"/>
      <c r="M1091" s="167">
        <v>-2.0999999999999999E-3</v>
      </c>
      <c r="N1091" s="161"/>
      <c r="O1091" s="167">
        <v>9.9900000000000006E-3</v>
      </c>
      <c r="P1091" s="161"/>
      <c r="Q1091" s="146"/>
      <c r="R1091" s="167">
        <v>5067.93</v>
      </c>
      <c r="S1091" s="154">
        <f t="shared" si="132"/>
        <v>3.1770350839688266E-3</v>
      </c>
      <c r="T1091" s="155">
        <f t="shared" si="133"/>
        <v>3.1719989717905878E-3</v>
      </c>
      <c r="U1091" s="167">
        <v>19956.95</v>
      </c>
      <c r="V1091" s="154">
        <f t="shared" si="134"/>
        <v>8.2424799684750472E-3</v>
      </c>
      <c r="W1091" s="155">
        <f t="shared" si="135"/>
        <v>8.2086962446167779E-3</v>
      </c>
    </row>
    <row r="1092" spans="2:23">
      <c r="B1092" s="153">
        <v>44088</v>
      </c>
      <c r="C1092" s="137">
        <v>576.6</v>
      </c>
      <c r="D1092" s="154">
        <f t="shared" si="128"/>
        <v>1.7373175816539632E-3</v>
      </c>
      <c r="E1092" s="155">
        <f t="shared" si="129"/>
        <v>1.7358101910890937E-3</v>
      </c>
      <c r="F1092" s="145"/>
      <c r="G1092" s="145"/>
      <c r="H1092" s="153">
        <v>44088</v>
      </c>
      <c r="I1092" s="137">
        <v>35.21</v>
      </c>
      <c r="J1092" s="154">
        <f t="shared" si="130"/>
        <v>9.171682430495931E-3</v>
      </c>
      <c r="K1092" s="155">
        <f t="shared" si="131"/>
        <v>9.1298779682784815E-3</v>
      </c>
      <c r="L1092" s="145"/>
      <c r="M1092" s="167">
        <v>-2E-3</v>
      </c>
      <c r="N1092" s="161"/>
      <c r="O1092" s="167">
        <v>1.0209999999999999E-2</v>
      </c>
      <c r="P1092" s="161"/>
      <c r="Q1092" s="146"/>
      <c r="R1092" s="167">
        <v>5051.88</v>
      </c>
      <c r="S1092" s="154">
        <f t="shared" si="132"/>
        <v>3.5239385475969165E-3</v>
      </c>
      <c r="T1092" s="155">
        <f t="shared" si="133"/>
        <v>3.5177440246332327E-3</v>
      </c>
      <c r="U1092" s="167">
        <v>19793.8</v>
      </c>
      <c r="V1092" s="154">
        <f t="shared" si="134"/>
        <v>-1.3596861874550781E-3</v>
      </c>
      <c r="W1092" s="155">
        <f t="shared" si="135"/>
        <v>-1.3606113994796922E-3</v>
      </c>
    </row>
    <row r="1093" spans="2:23">
      <c r="B1093" s="153">
        <v>44085</v>
      </c>
      <c r="C1093" s="137">
        <v>575.6</v>
      </c>
      <c r="D1093" s="154">
        <f t="shared" si="128"/>
        <v>2.7857142857142803E-2</v>
      </c>
      <c r="E1093" s="155">
        <f t="shared" si="129"/>
        <v>2.7476191284017782E-2</v>
      </c>
      <c r="F1093" s="145"/>
      <c r="G1093" s="145"/>
      <c r="H1093" s="153">
        <v>44085</v>
      </c>
      <c r="I1093" s="137">
        <v>34.89</v>
      </c>
      <c r="J1093" s="154">
        <f t="shared" si="130"/>
        <v>1.6904692509472463E-2</v>
      </c>
      <c r="K1093" s="155">
        <f t="shared" si="131"/>
        <v>1.6763398328324405E-2</v>
      </c>
      <c r="L1093" s="145"/>
      <c r="M1093" s="167">
        <v>-1.9E-3</v>
      </c>
      <c r="N1093" s="161"/>
      <c r="O1093" s="167">
        <v>1.0409999999999999E-2</v>
      </c>
      <c r="P1093" s="161"/>
      <c r="Q1093" s="146"/>
      <c r="R1093" s="167">
        <v>5034.1400000000003</v>
      </c>
      <c r="S1093" s="154">
        <f t="shared" si="132"/>
        <v>2.0322735388431656E-3</v>
      </c>
      <c r="T1093" s="155">
        <f t="shared" si="133"/>
        <v>2.0302112645724309E-3</v>
      </c>
      <c r="U1093" s="167">
        <v>19820.75</v>
      </c>
      <c r="V1093" s="154">
        <f t="shared" si="134"/>
        <v>2.6740369178490653E-5</v>
      </c>
      <c r="W1093" s="155">
        <f t="shared" si="135"/>
        <v>2.6740011661192169E-5</v>
      </c>
    </row>
    <row r="1094" spans="2:23">
      <c r="B1094" s="153">
        <v>44084</v>
      </c>
      <c r="C1094" s="137">
        <v>560</v>
      </c>
      <c r="D1094" s="154">
        <f t="shared" si="128"/>
        <v>9.009009009008917E-3</v>
      </c>
      <c r="E1094" s="155">
        <f t="shared" si="129"/>
        <v>8.9686699827603161E-3</v>
      </c>
      <c r="F1094" s="145"/>
      <c r="G1094" s="145"/>
      <c r="H1094" s="153">
        <v>44084</v>
      </c>
      <c r="I1094" s="137">
        <v>34.31</v>
      </c>
      <c r="J1094" s="154">
        <f t="shared" si="130"/>
        <v>-4.6417174354510538E-3</v>
      </c>
      <c r="K1094" s="155">
        <f t="shared" si="131"/>
        <v>-4.6525236584155933E-3</v>
      </c>
      <c r="L1094" s="145"/>
      <c r="M1094" s="167">
        <v>-1.4099999999999998E-3</v>
      </c>
      <c r="N1094" s="161"/>
      <c r="O1094" s="167">
        <v>1.0749999999999999E-2</v>
      </c>
      <c r="P1094" s="161"/>
      <c r="Q1094" s="146"/>
      <c r="R1094" s="167">
        <v>5023.93</v>
      </c>
      <c r="S1094" s="154">
        <f t="shared" si="132"/>
        <v>-3.7775283661642955E-3</v>
      </c>
      <c r="T1094" s="155">
        <f t="shared" si="133"/>
        <v>-3.7846812455948342E-3</v>
      </c>
      <c r="U1094" s="167">
        <v>19820.22</v>
      </c>
      <c r="V1094" s="154">
        <f t="shared" si="134"/>
        <v>2.4732794775463862E-3</v>
      </c>
      <c r="W1094" s="155">
        <f t="shared" si="135"/>
        <v>2.4702259556317434E-3</v>
      </c>
    </row>
    <row r="1095" spans="2:23">
      <c r="B1095" s="153">
        <v>44083</v>
      </c>
      <c r="C1095" s="137">
        <v>555</v>
      </c>
      <c r="D1095" s="154">
        <f t="shared" si="128"/>
        <v>5.4347826086955653E-3</v>
      </c>
      <c r="E1095" s="155">
        <f t="shared" si="129"/>
        <v>5.4200674693391133E-3</v>
      </c>
      <c r="F1095" s="145"/>
      <c r="G1095" s="145"/>
      <c r="H1095" s="153">
        <v>44083</v>
      </c>
      <c r="I1095" s="137">
        <v>34.47</v>
      </c>
      <c r="J1095" s="154">
        <f t="shared" si="130"/>
        <v>7.8947368421051767E-3</v>
      </c>
      <c r="K1095" s="155">
        <f t="shared" si="131"/>
        <v>7.8637364602144513E-3</v>
      </c>
      <c r="L1095" s="145"/>
      <c r="M1095" s="167">
        <v>-1.6000000000000001E-3</v>
      </c>
      <c r="N1095" s="161"/>
      <c r="O1095" s="167">
        <v>1.091E-2</v>
      </c>
      <c r="P1095" s="161"/>
      <c r="Q1095" s="146"/>
      <c r="R1095" s="167">
        <v>5042.9799999999996</v>
      </c>
      <c r="S1095" s="154">
        <f t="shared" si="132"/>
        <v>1.3965963743987952E-2</v>
      </c>
      <c r="T1095" s="155">
        <f t="shared" si="133"/>
        <v>1.386933827820159E-2</v>
      </c>
      <c r="U1095" s="167">
        <v>19771.32</v>
      </c>
      <c r="V1095" s="154">
        <f t="shared" si="134"/>
        <v>2.0182475085370744E-2</v>
      </c>
      <c r="W1095" s="155">
        <f t="shared" si="135"/>
        <v>1.998150843851448E-2</v>
      </c>
    </row>
    <row r="1096" spans="2:23">
      <c r="B1096" s="153">
        <v>44082</v>
      </c>
      <c r="C1096" s="137">
        <v>552</v>
      </c>
      <c r="D1096" s="154">
        <f t="shared" si="128"/>
        <v>-2.0408163265306145E-2</v>
      </c>
      <c r="E1096" s="155">
        <f t="shared" si="129"/>
        <v>-2.0619287202735703E-2</v>
      </c>
      <c r="F1096" s="145"/>
      <c r="G1096" s="145"/>
      <c r="H1096" s="153">
        <v>44082</v>
      </c>
      <c r="I1096" s="137">
        <v>34.200000000000003</v>
      </c>
      <c r="J1096" s="154">
        <f t="shared" si="130"/>
        <v>-7.8328981723236879E-3</v>
      </c>
      <c r="K1096" s="155">
        <f t="shared" si="131"/>
        <v>-7.8637364602144634E-3</v>
      </c>
      <c r="L1096" s="145"/>
      <c r="M1096" s="167">
        <v>-1.91E-3</v>
      </c>
      <c r="N1096" s="161"/>
      <c r="O1096" s="167">
        <v>1.103E-2</v>
      </c>
      <c r="P1096" s="161"/>
      <c r="Q1096" s="146"/>
      <c r="R1096" s="167">
        <v>4973.5200000000004</v>
      </c>
      <c r="S1096" s="154">
        <f t="shared" si="132"/>
        <v>-1.5869498112281555E-2</v>
      </c>
      <c r="T1096" s="155">
        <f t="shared" si="133"/>
        <v>-1.5996766854018959E-2</v>
      </c>
      <c r="U1096" s="167">
        <v>19380.18</v>
      </c>
      <c r="V1096" s="154">
        <f t="shared" si="134"/>
        <v>-1.8128980581122334E-2</v>
      </c>
      <c r="W1096" s="155">
        <f t="shared" si="135"/>
        <v>-1.8295324041446726E-2</v>
      </c>
    </row>
    <row r="1097" spans="2:23">
      <c r="B1097" s="153">
        <v>44081</v>
      </c>
      <c r="C1097" s="137">
        <v>563.5</v>
      </c>
      <c r="D1097" s="154">
        <f t="shared" si="128"/>
        <v>1.4401440144014455E-2</v>
      </c>
      <c r="E1097" s="155">
        <f t="shared" si="129"/>
        <v>1.4298724400146359E-2</v>
      </c>
      <c r="F1097" s="145"/>
      <c r="G1097" s="145"/>
      <c r="H1097" s="153">
        <v>44081</v>
      </c>
      <c r="I1097" s="137">
        <v>34.47</v>
      </c>
      <c r="J1097" s="154">
        <f t="shared" si="130"/>
        <v>2.0728457210541729E-2</v>
      </c>
      <c r="K1097" s="155">
        <f t="shared" si="131"/>
        <v>2.0516546131297508E-2</v>
      </c>
      <c r="L1097" s="145"/>
      <c r="M1097" s="167">
        <v>-1.5900000000000001E-3</v>
      </c>
      <c r="N1097" s="161"/>
      <c r="O1097" s="167">
        <v>1.1200000000000002E-2</v>
      </c>
      <c r="P1097" s="161"/>
      <c r="Q1097" s="146"/>
      <c r="R1097" s="167">
        <v>5053.72</v>
      </c>
      <c r="S1097" s="154">
        <f t="shared" si="132"/>
        <v>1.7854733165897141E-2</v>
      </c>
      <c r="T1097" s="155">
        <f t="shared" si="133"/>
        <v>1.7697209680637881E-2</v>
      </c>
      <c r="U1097" s="167">
        <v>19738.009999999998</v>
      </c>
      <c r="V1097" s="154">
        <f t="shared" si="134"/>
        <v>1.7882292270998468E-2</v>
      </c>
      <c r="W1097" s="155">
        <f t="shared" si="135"/>
        <v>1.772428499022714E-2</v>
      </c>
    </row>
    <row r="1098" spans="2:23">
      <c r="B1098" s="153">
        <v>44078</v>
      </c>
      <c r="C1098" s="137">
        <v>555.5</v>
      </c>
      <c r="D1098" s="154">
        <f t="shared" si="128"/>
        <v>3.9761431411531323E-3</v>
      </c>
      <c r="E1098" s="155">
        <f t="shared" si="129"/>
        <v>3.9682591756206699E-3</v>
      </c>
      <c r="F1098" s="145"/>
      <c r="G1098" s="145"/>
      <c r="H1098" s="153">
        <v>44078</v>
      </c>
      <c r="I1098" s="137">
        <v>33.770000000000003</v>
      </c>
      <c r="J1098" s="154">
        <f t="shared" si="130"/>
        <v>1.1380652890086829E-2</v>
      </c>
      <c r="K1098" s="155">
        <f t="shared" si="131"/>
        <v>1.1316380441913153E-2</v>
      </c>
      <c r="L1098" s="145"/>
      <c r="M1098" s="167">
        <v>-1.7000000000000001E-3</v>
      </c>
      <c r="N1098" s="161"/>
      <c r="O1098" s="167">
        <v>1.0829999999999999E-2</v>
      </c>
      <c r="P1098" s="161"/>
      <c r="Q1098" s="146"/>
      <c r="R1098" s="167">
        <v>4965.07</v>
      </c>
      <c r="S1098" s="154">
        <f t="shared" si="132"/>
        <v>-8.8731056069245584E-3</v>
      </c>
      <c r="T1098" s="155">
        <f t="shared" si="133"/>
        <v>-8.9127060350375643E-3</v>
      </c>
      <c r="U1098" s="167">
        <v>19391.25</v>
      </c>
      <c r="V1098" s="154">
        <f t="shared" si="134"/>
        <v>-8.1952875178759044E-3</v>
      </c>
      <c r="W1098" s="155">
        <f t="shared" si="135"/>
        <v>-8.2290534944270254E-3</v>
      </c>
    </row>
    <row r="1099" spans="2:23">
      <c r="B1099" s="153">
        <v>44077</v>
      </c>
      <c r="C1099" s="137">
        <v>553.29999999999995</v>
      </c>
      <c r="D1099" s="154">
        <f t="shared" ref="D1099:D1162" si="136">C1099/C1100-1</f>
        <v>2.3550724637679821E-3</v>
      </c>
      <c r="E1099" s="155">
        <f t="shared" ref="E1099:E1162" si="137">LN(1+D1099)</f>
        <v>2.3523036269686225E-3</v>
      </c>
      <c r="F1099" s="145"/>
      <c r="G1099" s="145"/>
      <c r="H1099" s="153">
        <v>44077</v>
      </c>
      <c r="I1099" s="137">
        <v>33.39</v>
      </c>
      <c r="J1099" s="154">
        <f t="shared" ref="J1099:J1162" si="138">I1099/I1100-1</f>
        <v>-2.6881720430106393E-3</v>
      </c>
      <c r="K1099" s="155">
        <f t="shared" ref="K1099:K1162" si="139">LN(1+J1099)</f>
        <v>-2.6917916657113032E-3</v>
      </c>
      <c r="L1099" s="145"/>
      <c r="M1099" s="167">
        <v>-1.9400000000000001E-3</v>
      </c>
      <c r="N1099" s="161"/>
      <c r="O1099" s="167">
        <v>1.0620000000000001E-2</v>
      </c>
      <c r="P1099" s="161"/>
      <c r="Q1099" s="146"/>
      <c r="R1099" s="167">
        <v>5009.5200000000004</v>
      </c>
      <c r="S1099" s="154">
        <f t="shared" ref="S1099:S1162" si="140">R1099/R1100-1</f>
        <v>-4.4159674386989867E-3</v>
      </c>
      <c r="T1099" s="155">
        <f t="shared" ref="T1099:T1162" si="141">LN(1+S1099)</f>
        <v>-4.4257466232353621E-3</v>
      </c>
      <c r="U1099" s="167">
        <v>19551.48</v>
      </c>
      <c r="V1099" s="154">
        <f t="shared" ref="V1099:V1162" si="142">U1099/U1100-1</f>
        <v>-1.5446004448537942E-2</v>
      </c>
      <c r="W1099" s="155">
        <f t="shared" ref="W1099:W1162" si="143">LN(1+V1099)</f>
        <v>-1.5566536747745659E-2</v>
      </c>
    </row>
    <row r="1100" spans="2:23">
      <c r="B1100" s="153">
        <v>44076</v>
      </c>
      <c r="C1100" s="137">
        <v>552</v>
      </c>
      <c r="D1100" s="154">
        <f t="shared" si="136"/>
        <v>5.3234115626788814E-2</v>
      </c>
      <c r="E1100" s="155">
        <f t="shared" si="137"/>
        <v>5.186554046897477E-2</v>
      </c>
      <c r="F1100" s="145"/>
      <c r="G1100" s="145"/>
      <c r="H1100" s="153">
        <v>44076</v>
      </c>
      <c r="I1100" s="137">
        <v>33.479999999999997</v>
      </c>
      <c r="J1100" s="154">
        <f t="shared" si="138"/>
        <v>3.0788177339901468E-2</v>
      </c>
      <c r="K1100" s="155">
        <f t="shared" si="139"/>
        <v>3.0323730327797359E-2</v>
      </c>
      <c r="L1100" s="145"/>
      <c r="M1100" s="167">
        <v>-1.8400000000000001E-3</v>
      </c>
      <c r="N1100" s="161"/>
      <c r="O1100" s="167">
        <v>1.035E-2</v>
      </c>
      <c r="P1100" s="161"/>
      <c r="Q1100" s="146"/>
      <c r="R1100" s="167">
        <v>5031.74</v>
      </c>
      <c r="S1100" s="154">
        <f t="shared" si="140"/>
        <v>1.8962758955873626E-2</v>
      </c>
      <c r="T1100" s="155">
        <f t="shared" si="141"/>
        <v>1.878520691511102E-2</v>
      </c>
      <c r="U1100" s="167">
        <v>19858.21</v>
      </c>
      <c r="V1100" s="154">
        <f t="shared" si="142"/>
        <v>1.3431473915310965E-2</v>
      </c>
      <c r="W1100" s="155">
        <f t="shared" si="143"/>
        <v>1.3342071318964543E-2</v>
      </c>
    </row>
    <row r="1101" spans="2:23">
      <c r="B1101" s="153">
        <v>44075</v>
      </c>
      <c r="C1101" s="137">
        <v>524.1</v>
      </c>
      <c r="D1101" s="154">
        <f t="shared" si="136"/>
        <v>1.4714424007744586E-2</v>
      </c>
      <c r="E1101" s="155">
        <f t="shared" si="137"/>
        <v>1.4607217248427486E-2</v>
      </c>
      <c r="F1101" s="145"/>
      <c r="G1101" s="145"/>
      <c r="H1101" s="153">
        <v>44075</v>
      </c>
      <c r="I1101" s="137">
        <v>32.479999999999997</v>
      </c>
      <c r="J1101" s="154">
        <f t="shared" si="138"/>
        <v>9.2449922958381947E-4</v>
      </c>
      <c r="K1101" s="155">
        <f t="shared" si="139"/>
        <v>9.2407214337804496E-4</v>
      </c>
      <c r="L1101" s="145"/>
      <c r="M1101" s="167">
        <v>-1.1299999999999999E-3</v>
      </c>
      <c r="N1101" s="161"/>
      <c r="O1101" s="167">
        <v>1.107E-2</v>
      </c>
      <c r="P1101" s="161"/>
      <c r="Q1101" s="146"/>
      <c r="R1101" s="167">
        <v>4938.1000000000004</v>
      </c>
      <c r="S1101" s="154">
        <f t="shared" si="140"/>
        <v>-1.84345955910592E-3</v>
      </c>
      <c r="T1101" s="155">
        <f t="shared" si="141"/>
        <v>-1.8451608218064506E-3</v>
      </c>
      <c r="U1101" s="167">
        <v>19595.02</v>
      </c>
      <c r="V1101" s="154">
        <f t="shared" si="142"/>
        <v>-1.9695737276078651E-3</v>
      </c>
      <c r="W1101" s="155">
        <f t="shared" si="143"/>
        <v>-1.9715158885138364E-3</v>
      </c>
    </row>
    <row r="1102" spans="2:23">
      <c r="B1102" s="153">
        <v>44074</v>
      </c>
      <c r="C1102" s="137">
        <v>516.5</v>
      </c>
      <c r="D1102" s="154">
        <f t="shared" si="136"/>
        <v>9.6899224806201723E-4</v>
      </c>
      <c r="E1102" s="155">
        <f t="shared" si="137"/>
        <v>9.6852307813050521E-4</v>
      </c>
      <c r="F1102" s="145"/>
      <c r="G1102" s="145"/>
      <c r="H1102" s="153">
        <v>44074</v>
      </c>
      <c r="I1102" s="137">
        <v>32.450000000000003</v>
      </c>
      <c r="J1102" s="154">
        <f t="shared" si="138"/>
        <v>1.5432098765433278E-3</v>
      </c>
      <c r="K1102" s="155">
        <f t="shared" si="139"/>
        <v>1.5420203518154184E-3</v>
      </c>
      <c r="L1102" s="145"/>
      <c r="M1102" s="167">
        <v>-8.8999999999999995E-4</v>
      </c>
      <c r="N1102" s="161"/>
      <c r="O1102" s="167">
        <v>1.159E-2</v>
      </c>
      <c r="P1102" s="161"/>
      <c r="Q1102" s="146"/>
      <c r="R1102" s="167">
        <v>4947.22</v>
      </c>
      <c r="S1102" s="154">
        <f t="shared" si="140"/>
        <v>-1.1137451178706792E-2</v>
      </c>
      <c r="T1102" s="155">
        <f t="shared" si="141"/>
        <v>-1.1199936976281763E-2</v>
      </c>
      <c r="U1102" s="167">
        <v>19633.689999999999</v>
      </c>
      <c r="V1102" s="154">
        <f t="shared" si="142"/>
        <v>-1.0449064840953093E-2</v>
      </c>
      <c r="W1102" s="155">
        <f t="shared" si="143"/>
        <v>-1.0504039610934929E-2</v>
      </c>
    </row>
    <row r="1103" spans="2:23">
      <c r="B1103" s="153">
        <v>44071</v>
      </c>
      <c r="C1103" s="137">
        <v>516</v>
      </c>
      <c r="D1103" s="154">
        <f t="shared" si="136"/>
        <v>-1.3384321223709361E-2</v>
      </c>
      <c r="E1103" s="155">
        <f t="shared" si="137"/>
        <v>-1.3474698583360159E-2</v>
      </c>
      <c r="F1103" s="145"/>
      <c r="G1103" s="145"/>
      <c r="H1103" s="153">
        <v>44071</v>
      </c>
      <c r="I1103" s="137">
        <v>32.4</v>
      </c>
      <c r="J1103" s="154">
        <f t="shared" si="138"/>
        <v>-6.7443286327406593E-3</v>
      </c>
      <c r="K1103" s="155">
        <f t="shared" si="139"/>
        <v>-6.7671743945841205E-3</v>
      </c>
      <c r="L1103" s="145"/>
      <c r="M1103" s="167">
        <v>-1E-3</v>
      </c>
      <c r="N1103" s="161"/>
      <c r="O1103" s="167">
        <v>1.102E-2</v>
      </c>
      <c r="P1103" s="161"/>
      <c r="Q1103" s="146"/>
      <c r="R1103" s="167">
        <v>5002.9399999999996</v>
      </c>
      <c r="S1103" s="154">
        <f t="shared" si="140"/>
        <v>-2.5977029368199345E-3</v>
      </c>
      <c r="T1103" s="155">
        <f t="shared" si="141"/>
        <v>-2.60108282165394E-3</v>
      </c>
      <c r="U1103" s="167">
        <v>19841.009999999998</v>
      </c>
      <c r="V1103" s="154">
        <f t="shared" si="142"/>
        <v>-3.2094916306346644E-4</v>
      </c>
      <c r="W1103" s="155">
        <f t="shared" si="143"/>
        <v>-3.210006782689049E-4</v>
      </c>
    </row>
    <row r="1104" spans="2:23">
      <c r="B1104" s="153">
        <v>44070</v>
      </c>
      <c r="C1104" s="137">
        <v>523</v>
      </c>
      <c r="D1104" s="154">
        <f t="shared" si="136"/>
        <v>5.7692307692307487E-3</v>
      </c>
      <c r="E1104" s="155">
        <f t="shared" si="137"/>
        <v>5.7526524894498414E-3</v>
      </c>
      <c r="F1104" s="145"/>
      <c r="G1104" s="145"/>
      <c r="H1104" s="153">
        <v>44070</v>
      </c>
      <c r="I1104" s="137">
        <v>32.619999999999997</v>
      </c>
      <c r="J1104" s="154">
        <f t="shared" si="138"/>
        <v>-1.6284680337756319E-2</v>
      </c>
      <c r="K1104" s="155">
        <f t="shared" si="139"/>
        <v>-1.6418733074226401E-2</v>
      </c>
      <c r="L1104" s="145"/>
      <c r="M1104" s="167">
        <v>-1.1299999999999999E-3</v>
      </c>
      <c r="N1104" s="161"/>
      <c r="O1104" s="167">
        <v>1.0860000000000002E-2</v>
      </c>
      <c r="P1104" s="161"/>
      <c r="Q1104" s="146"/>
      <c r="R1104" s="167">
        <v>5015.97</v>
      </c>
      <c r="S1104" s="154">
        <f t="shared" si="140"/>
        <v>-6.4297217154640762E-3</v>
      </c>
      <c r="T1104" s="155">
        <f t="shared" si="141"/>
        <v>-6.450481410016284E-3</v>
      </c>
      <c r="U1104" s="167">
        <v>19847.38</v>
      </c>
      <c r="V1104" s="154">
        <f t="shared" si="142"/>
        <v>-1.4396674031113443E-2</v>
      </c>
      <c r="W1104" s="155">
        <f t="shared" si="143"/>
        <v>-1.4501311645987723E-2</v>
      </c>
    </row>
    <row r="1105" spans="2:23">
      <c r="B1105" s="153">
        <v>44069</v>
      </c>
      <c r="C1105" s="137">
        <v>520</v>
      </c>
      <c r="D1105" s="154">
        <f t="shared" si="136"/>
        <v>1.6816581931951458E-2</v>
      </c>
      <c r="E1105" s="155">
        <f t="shared" si="137"/>
        <v>1.6676748718386748E-2</v>
      </c>
      <c r="F1105" s="145"/>
      <c r="G1105" s="145"/>
      <c r="H1105" s="153">
        <v>44069</v>
      </c>
      <c r="I1105" s="137">
        <v>33.159999999999997</v>
      </c>
      <c r="J1105" s="154">
        <f t="shared" si="138"/>
        <v>1.9366738395327321E-2</v>
      </c>
      <c r="K1105" s="155">
        <f t="shared" si="139"/>
        <v>1.9181589781834069E-2</v>
      </c>
      <c r="L1105" s="145"/>
      <c r="M1105" s="167">
        <v>-1.2199999999999999E-3</v>
      </c>
      <c r="N1105" s="161"/>
      <c r="O1105" s="167">
        <v>1.0860000000000002E-2</v>
      </c>
      <c r="P1105" s="161"/>
      <c r="Q1105" s="146"/>
      <c r="R1105" s="167">
        <v>5048.43</v>
      </c>
      <c r="S1105" s="154">
        <f t="shared" si="140"/>
        <v>8.0187370089870313E-3</v>
      </c>
      <c r="T1105" s="155">
        <f t="shared" si="141"/>
        <v>7.9867577789830176E-3</v>
      </c>
      <c r="U1105" s="167">
        <v>20137.29</v>
      </c>
      <c r="V1105" s="154">
        <f t="shared" si="142"/>
        <v>5.3539556815884737E-3</v>
      </c>
      <c r="W1105" s="155">
        <f t="shared" si="143"/>
        <v>5.3396742130894801E-3</v>
      </c>
    </row>
    <row r="1106" spans="2:23">
      <c r="B1106" s="153">
        <v>44068</v>
      </c>
      <c r="C1106" s="137">
        <v>511.4</v>
      </c>
      <c r="D1106" s="154">
        <f t="shared" si="136"/>
        <v>1.1271504844769575E-2</v>
      </c>
      <c r="E1106" s="155">
        <f t="shared" si="137"/>
        <v>1.1208454771148849E-2</v>
      </c>
      <c r="F1106" s="145"/>
      <c r="G1106" s="145"/>
      <c r="H1106" s="153">
        <v>44068</v>
      </c>
      <c r="I1106" s="137">
        <v>32.53</v>
      </c>
      <c r="J1106" s="154">
        <f t="shared" si="138"/>
        <v>4.9428483163425074E-3</v>
      </c>
      <c r="K1106" s="155">
        <f t="shared" si="139"/>
        <v>4.9306725471073192E-3</v>
      </c>
      <c r="L1106" s="145"/>
      <c r="M1106" s="167">
        <v>-1.34E-3</v>
      </c>
      <c r="N1106" s="161"/>
      <c r="O1106" s="167">
        <v>1.0960000000000001E-2</v>
      </c>
      <c r="P1106" s="161"/>
      <c r="Q1106" s="146"/>
      <c r="R1106" s="167">
        <v>5008.2700000000004</v>
      </c>
      <c r="S1106" s="154">
        <f t="shared" si="140"/>
        <v>7.5880260948180123E-5</v>
      </c>
      <c r="T1106" s="155">
        <f t="shared" si="141"/>
        <v>7.5877382186805863E-5</v>
      </c>
      <c r="U1106" s="167">
        <v>20030.05</v>
      </c>
      <c r="V1106" s="154">
        <f t="shared" si="142"/>
        <v>-4.1420230135592595E-3</v>
      </c>
      <c r="W1106" s="155">
        <f t="shared" si="143"/>
        <v>-4.1506249520500797E-3</v>
      </c>
    </row>
    <row r="1107" spans="2:23">
      <c r="B1107" s="153">
        <v>44067</v>
      </c>
      <c r="C1107" s="137">
        <v>505.7</v>
      </c>
      <c r="D1107" s="154">
        <f t="shared" si="136"/>
        <v>2.7845528455284541E-2</v>
      </c>
      <c r="E1107" s="155">
        <f t="shared" si="137"/>
        <v>2.746489159362922E-2</v>
      </c>
      <c r="F1107" s="145"/>
      <c r="G1107" s="145"/>
      <c r="H1107" s="153">
        <v>44067</v>
      </c>
      <c r="I1107" s="137">
        <v>32.369999999999997</v>
      </c>
      <c r="J1107" s="154">
        <f t="shared" si="138"/>
        <v>1.0299625468164653E-2</v>
      </c>
      <c r="K1107" s="155">
        <f t="shared" si="139"/>
        <v>1.0246945737994371E-2</v>
      </c>
      <c r="L1107" s="145"/>
      <c r="M1107" s="167">
        <v>-1.91E-3</v>
      </c>
      <c r="N1107" s="161"/>
      <c r="O1107" s="167">
        <v>1.0069999999999999E-2</v>
      </c>
      <c r="P1107" s="161"/>
      <c r="Q1107" s="146"/>
      <c r="R1107" s="167">
        <v>5007.8900000000003</v>
      </c>
      <c r="S1107" s="154">
        <f t="shared" si="140"/>
        <v>2.2784411998374443E-2</v>
      </c>
      <c r="T1107" s="155">
        <f t="shared" si="141"/>
        <v>2.2528723800937352E-2</v>
      </c>
      <c r="U1107" s="167">
        <v>20113.36</v>
      </c>
      <c r="V1107" s="154">
        <f t="shared" si="142"/>
        <v>2.1219643338581617E-2</v>
      </c>
      <c r="W1107" s="155">
        <f t="shared" si="143"/>
        <v>2.0997641745218031E-2</v>
      </c>
    </row>
    <row r="1108" spans="2:23">
      <c r="B1108" s="153">
        <v>44064</v>
      </c>
      <c r="C1108" s="137">
        <v>492</v>
      </c>
      <c r="D1108" s="154">
        <f t="shared" si="136"/>
        <v>-3.6452004860267895E-3</v>
      </c>
      <c r="E1108" s="155">
        <f t="shared" si="137"/>
        <v>-3.6518604187710728E-3</v>
      </c>
      <c r="F1108" s="145"/>
      <c r="G1108" s="145"/>
      <c r="H1108" s="153">
        <v>44064</v>
      </c>
      <c r="I1108" s="137">
        <v>32.04</v>
      </c>
      <c r="J1108" s="154">
        <f t="shared" si="138"/>
        <v>6.2460961898791467E-4</v>
      </c>
      <c r="K1108" s="155">
        <f t="shared" si="139"/>
        <v>6.2441463158962674E-4</v>
      </c>
      <c r="L1108" s="145"/>
      <c r="M1108" s="167">
        <v>-1.97E-3</v>
      </c>
      <c r="N1108" s="161"/>
      <c r="O1108" s="167">
        <v>1.0059999999999999E-2</v>
      </c>
      <c r="P1108" s="161"/>
      <c r="Q1108" s="146"/>
      <c r="R1108" s="167">
        <v>4896.33</v>
      </c>
      <c r="S1108" s="154">
        <f t="shared" si="140"/>
        <v>-3.0358931756542251E-3</v>
      </c>
      <c r="T1108" s="155">
        <f t="shared" si="141"/>
        <v>-3.0405108475485281E-3</v>
      </c>
      <c r="U1108" s="167">
        <v>19695.43</v>
      </c>
      <c r="V1108" s="154">
        <f t="shared" si="142"/>
        <v>-3.6186646808613609E-3</v>
      </c>
      <c r="W1108" s="155">
        <f t="shared" si="143"/>
        <v>-3.6252278860406727E-3</v>
      </c>
    </row>
    <row r="1109" spans="2:23">
      <c r="B1109" s="153">
        <v>44063</v>
      </c>
      <c r="C1109" s="137">
        <v>493.8</v>
      </c>
      <c r="D1109" s="154">
        <f t="shared" si="136"/>
        <v>-1.2794882047181044E-2</v>
      </c>
      <c r="E1109" s="155">
        <f t="shared" si="137"/>
        <v>-1.2877441532439466E-2</v>
      </c>
      <c r="F1109" s="145"/>
      <c r="G1109" s="145"/>
      <c r="H1109" s="153">
        <v>44063</v>
      </c>
      <c r="I1109" s="137">
        <v>32.020000000000003</v>
      </c>
      <c r="J1109" s="154">
        <f t="shared" si="138"/>
        <v>-6.5156686317093815E-3</v>
      </c>
      <c r="K1109" s="155">
        <f t="shared" si="139"/>
        <v>-6.5369882587776474E-3</v>
      </c>
      <c r="L1109" s="145"/>
      <c r="M1109" s="167">
        <v>-2.0100000000000001E-3</v>
      </c>
      <c r="N1109" s="161"/>
      <c r="O1109" s="167">
        <v>9.7999999999999997E-3</v>
      </c>
      <c r="P1109" s="161"/>
      <c r="Q1109" s="146"/>
      <c r="R1109" s="167">
        <v>4911.24</v>
      </c>
      <c r="S1109" s="154">
        <f t="shared" si="140"/>
        <v>-1.3258378656401226E-2</v>
      </c>
      <c r="T1109" s="155">
        <f t="shared" si="141"/>
        <v>-1.3347055639559279E-2</v>
      </c>
      <c r="U1109" s="167">
        <v>19766.96</v>
      </c>
      <c r="V1109" s="154">
        <f t="shared" si="142"/>
        <v>-1.4382161412886396E-2</v>
      </c>
      <c r="W1109" s="155">
        <f t="shared" si="143"/>
        <v>-1.4486587150849118E-2</v>
      </c>
    </row>
    <row r="1110" spans="2:23">
      <c r="B1110" s="153">
        <v>44062</v>
      </c>
      <c r="C1110" s="137">
        <v>500.2</v>
      </c>
      <c r="D1110" s="154">
        <f t="shared" si="136"/>
        <v>-5.566600397614363E-3</v>
      </c>
      <c r="E1110" s="155">
        <f t="shared" si="137"/>
        <v>-5.5821516562205775E-3</v>
      </c>
      <c r="F1110" s="145"/>
      <c r="G1110" s="145"/>
      <c r="H1110" s="153">
        <v>44062</v>
      </c>
      <c r="I1110" s="137">
        <v>32.229999999999997</v>
      </c>
      <c r="J1110" s="154">
        <f t="shared" si="138"/>
        <v>-1.1652867218644669E-2</v>
      </c>
      <c r="K1110" s="155">
        <f t="shared" si="139"/>
        <v>-1.1721293973881367E-2</v>
      </c>
      <c r="L1110" s="145"/>
      <c r="M1110" s="167">
        <v>-1.8400000000000001E-3</v>
      </c>
      <c r="N1110" s="161"/>
      <c r="O1110" s="167">
        <v>9.7900000000000001E-3</v>
      </c>
      <c r="P1110" s="161"/>
      <c r="Q1110" s="146"/>
      <c r="R1110" s="167">
        <v>4977.2299999999996</v>
      </c>
      <c r="S1110" s="154">
        <f t="shared" si="140"/>
        <v>7.9322648975506116E-3</v>
      </c>
      <c r="T1110" s="155">
        <f t="shared" si="141"/>
        <v>7.9009698690510072E-3</v>
      </c>
      <c r="U1110" s="167">
        <v>20055.400000000001</v>
      </c>
      <c r="V1110" s="154">
        <f t="shared" si="142"/>
        <v>1.057110363450664E-2</v>
      </c>
      <c r="W1110" s="155">
        <f t="shared" si="143"/>
        <v>1.0515620190115916E-2</v>
      </c>
    </row>
    <row r="1111" spans="2:23">
      <c r="B1111" s="153">
        <v>44061</v>
      </c>
      <c r="C1111" s="137">
        <v>503</v>
      </c>
      <c r="D1111" s="154">
        <f t="shared" si="136"/>
        <v>8.0160320641282645E-3</v>
      </c>
      <c r="E1111" s="155">
        <f t="shared" si="137"/>
        <v>7.9840743482205486E-3</v>
      </c>
      <c r="F1111" s="145"/>
      <c r="G1111" s="145"/>
      <c r="H1111" s="153">
        <v>44061</v>
      </c>
      <c r="I1111" s="137">
        <v>32.61</v>
      </c>
      <c r="J1111" s="154">
        <f t="shared" si="138"/>
        <v>-1.0318664643399145E-2</v>
      </c>
      <c r="K1111" s="155">
        <f t="shared" si="139"/>
        <v>-1.0372271147288515E-2</v>
      </c>
      <c r="L1111" s="145"/>
      <c r="M1111" s="167">
        <v>-1.67E-3</v>
      </c>
      <c r="N1111" s="161"/>
      <c r="O1111" s="167">
        <v>9.9299999999999996E-3</v>
      </c>
      <c r="P1111" s="161"/>
      <c r="Q1111" s="146"/>
      <c r="R1111" s="167">
        <v>4938.0600000000004</v>
      </c>
      <c r="S1111" s="154">
        <f t="shared" si="140"/>
        <v>-6.8142415234293541E-3</v>
      </c>
      <c r="T1111" s="155">
        <f t="shared" si="141"/>
        <v>-6.8375644797557316E-3</v>
      </c>
      <c r="U1111" s="167">
        <v>19845.61</v>
      </c>
      <c r="V1111" s="154">
        <f t="shared" si="142"/>
        <v>-5.2485373668191837E-3</v>
      </c>
      <c r="W1111" s="155">
        <f t="shared" si="143"/>
        <v>-5.2623593236483931E-3</v>
      </c>
    </row>
    <row r="1112" spans="2:23">
      <c r="B1112" s="153">
        <v>44060</v>
      </c>
      <c r="C1112" s="137">
        <v>499</v>
      </c>
      <c r="D1112" s="154">
        <f t="shared" si="136"/>
        <v>-1.3639059102589446E-2</v>
      </c>
      <c r="E1112" s="155">
        <f t="shared" si="137"/>
        <v>-1.3732925546371746E-2</v>
      </c>
      <c r="F1112" s="145"/>
      <c r="G1112" s="145"/>
      <c r="H1112" s="153">
        <v>44060</v>
      </c>
      <c r="I1112" s="137">
        <v>32.950000000000003</v>
      </c>
      <c r="J1112" s="154">
        <f t="shared" si="138"/>
        <v>2.1289537712896323E-3</v>
      </c>
      <c r="K1112" s="155">
        <f t="shared" si="139"/>
        <v>2.1266907605371533E-3</v>
      </c>
      <c r="L1112" s="145"/>
      <c r="M1112" s="167">
        <v>-1.6300000000000002E-3</v>
      </c>
      <c r="N1112" s="161"/>
      <c r="O1112" s="167">
        <v>1.004E-2</v>
      </c>
      <c r="P1112" s="161"/>
      <c r="Q1112" s="146"/>
      <c r="R1112" s="167">
        <v>4971.9399999999996</v>
      </c>
      <c r="S1112" s="154">
        <f t="shared" si="140"/>
        <v>1.815459819098697E-3</v>
      </c>
      <c r="T1112" s="155">
        <f t="shared" si="141"/>
        <v>1.8138138637307807E-3</v>
      </c>
      <c r="U1112" s="167">
        <v>19950.32</v>
      </c>
      <c r="V1112" s="154">
        <f t="shared" si="142"/>
        <v>-3.8840409804020704E-3</v>
      </c>
      <c r="W1112" s="155">
        <f t="shared" si="143"/>
        <v>-3.8916034558985485E-3</v>
      </c>
    </row>
    <row r="1113" spans="2:23">
      <c r="B1113" s="153">
        <v>44057</v>
      </c>
      <c r="C1113" s="137">
        <v>505.9</v>
      </c>
      <c r="D1113" s="154">
        <f t="shared" si="136"/>
        <v>0</v>
      </c>
      <c r="E1113" s="155">
        <f t="shared" si="137"/>
        <v>0</v>
      </c>
      <c r="F1113" s="145"/>
      <c r="G1113" s="145"/>
      <c r="H1113" s="153">
        <v>44057</v>
      </c>
      <c r="I1113" s="137">
        <v>32.880000000000003</v>
      </c>
      <c r="J1113" s="154">
        <f t="shared" si="138"/>
        <v>-1.7921146953404854E-2</v>
      </c>
      <c r="K1113" s="155">
        <f t="shared" si="139"/>
        <v>-1.8083675433295237E-2</v>
      </c>
      <c r="L1113" s="145"/>
      <c r="M1113" s="167">
        <v>-1.23E-3</v>
      </c>
      <c r="N1113" s="161"/>
      <c r="O1113" s="167">
        <v>1.056E-2</v>
      </c>
      <c r="P1113" s="161"/>
      <c r="Q1113" s="146"/>
      <c r="R1113" s="167">
        <v>4962.93</v>
      </c>
      <c r="S1113" s="154">
        <f t="shared" si="140"/>
        <v>-1.5756448343837604E-2</v>
      </c>
      <c r="T1113" s="155">
        <f t="shared" si="141"/>
        <v>-1.5881900710193589E-2</v>
      </c>
      <c r="U1113" s="167">
        <v>20028.11</v>
      </c>
      <c r="V1113" s="154">
        <f t="shared" si="142"/>
        <v>-1.1314434147475683E-2</v>
      </c>
      <c r="W1113" s="155">
        <f t="shared" si="143"/>
        <v>-1.1378929303121406E-2</v>
      </c>
    </row>
    <row r="1114" spans="2:23">
      <c r="B1114" s="153">
        <v>44056</v>
      </c>
      <c r="C1114" s="137">
        <v>505.9</v>
      </c>
      <c r="D1114" s="154">
        <f t="shared" si="136"/>
        <v>1.139544182327068E-2</v>
      </c>
      <c r="E1114" s="155">
        <f t="shared" si="137"/>
        <v>1.1331002854371721E-2</v>
      </c>
      <c r="F1114" s="145"/>
      <c r="G1114" s="145"/>
      <c r="H1114" s="153">
        <v>44056</v>
      </c>
      <c r="I1114" s="137">
        <v>33.479999999999997</v>
      </c>
      <c r="J1114" s="154">
        <f t="shared" si="138"/>
        <v>-1.209796400118035E-2</v>
      </c>
      <c r="K1114" s="155">
        <f t="shared" si="139"/>
        <v>-1.2171739997685459E-2</v>
      </c>
      <c r="L1114" s="145"/>
      <c r="M1114" s="167">
        <v>-1.2700000000000001E-3</v>
      </c>
      <c r="N1114" s="161"/>
      <c r="O1114" s="167">
        <v>1.077E-2</v>
      </c>
      <c r="P1114" s="161"/>
      <c r="Q1114" s="146"/>
      <c r="R1114" s="167">
        <v>5042.38</v>
      </c>
      <c r="S1114" s="154">
        <f t="shared" si="140"/>
        <v>-6.0966114824444473E-3</v>
      </c>
      <c r="T1114" s="155">
        <f t="shared" si="141"/>
        <v>-6.1152716996156521E-3</v>
      </c>
      <c r="U1114" s="167">
        <v>20257.310000000001</v>
      </c>
      <c r="V1114" s="154">
        <f t="shared" si="142"/>
        <v>-8.8098462815158207E-3</v>
      </c>
      <c r="W1114" s="155">
        <f t="shared" si="143"/>
        <v>-8.8488824146026029E-3</v>
      </c>
    </row>
    <row r="1115" spans="2:23">
      <c r="B1115" s="153">
        <v>44055</v>
      </c>
      <c r="C1115" s="137">
        <v>500.2</v>
      </c>
      <c r="D1115" s="154">
        <f t="shared" si="136"/>
        <v>1.296071283920619E-2</v>
      </c>
      <c r="E1115" s="155">
        <f t="shared" si="137"/>
        <v>1.2877441532439582E-2</v>
      </c>
      <c r="F1115" s="145"/>
      <c r="G1115" s="145"/>
      <c r="H1115" s="153">
        <v>44055</v>
      </c>
      <c r="I1115" s="137">
        <v>33.89</v>
      </c>
      <c r="J1115" s="154">
        <f t="shared" si="138"/>
        <v>3.6391437308868513E-2</v>
      </c>
      <c r="K1115" s="155">
        <f t="shared" si="139"/>
        <v>3.5744907715752269E-2</v>
      </c>
      <c r="L1115" s="145"/>
      <c r="M1115" s="167">
        <v>-1.7100000000000001E-3</v>
      </c>
      <c r="N1115" s="161"/>
      <c r="O1115" s="167">
        <v>1.027E-2</v>
      </c>
      <c r="P1115" s="161"/>
      <c r="Q1115" s="146"/>
      <c r="R1115" s="167">
        <v>5073.3100000000004</v>
      </c>
      <c r="S1115" s="154">
        <f t="shared" si="140"/>
        <v>9.0135421908159596E-3</v>
      </c>
      <c r="T1115" s="155">
        <f t="shared" si="141"/>
        <v>8.9731626796376186E-3</v>
      </c>
      <c r="U1115" s="167">
        <v>20437.36</v>
      </c>
      <c r="V1115" s="154">
        <f t="shared" si="142"/>
        <v>1.1294411282832373E-2</v>
      </c>
      <c r="W1115" s="155">
        <f t="shared" si="143"/>
        <v>1.1231105640404703E-2</v>
      </c>
    </row>
    <row r="1116" spans="2:23">
      <c r="B1116" s="153">
        <v>44054</v>
      </c>
      <c r="C1116" s="137">
        <v>493.8</v>
      </c>
      <c r="D1116" s="154">
        <f t="shared" si="136"/>
        <v>1.856435643564347E-2</v>
      </c>
      <c r="E1116" s="155">
        <f t="shared" si="137"/>
        <v>1.839414215597434E-2</v>
      </c>
      <c r="F1116" s="145"/>
      <c r="G1116" s="145"/>
      <c r="H1116" s="153">
        <v>44054</v>
      </c>
      <c r="I1116" s="137">
        <v>32.700000000000003</v>
      </c>
      <c r="J1116" s="154">
        <f t="shared" si="138"/>
        <v>2.2833906787613545E-2</v>
      </c>
      <c r="K1116" s="155">
        <f t="shared" si="139"/>
        <v>2.257711483145778E-2</v>
      </c>
      <c r="L1116" s="145"/>
      <c r="M1116" s="167">
        <v>-2E-3</v>
      </c>
      <c r="N1116" s="161"/>
      <c r="O1116" s="167">
        <v>1.014E-2</v>
      </c>
      <c r="P1116" s="161"/>
      <c r="Q1116" s="146"/>
      <c r="R1116" s="167">
        <v>5027.99</v>
      </c>
      <c r="S1116" s="154">
        <f t="shared" si="140"/>
        <v>2.4132754592617101E-2</v>
      </c>
      <c r="T1116" s="155">
        <f t="shared" si="141"/>
        <v>2.3846161371220868E-2</v>
      </c>
      <c r="U1116" s="167">
        <v>20209.11</v>
      </c>
      <c r="V1116" s="154">
        <f t="shared" si="142"/>
        <v>2.8371270081728905E-2</v>
      </c>
      <c r="W1116" s="155">
        <f t="shared" si="143"/>
        <v>2.7976259498292858E-2</v>
      </c>
    </row>
    <row r="1117" spans="2:23">
      <c r="B1117" s="153">
        <v>44053</v>
      </c>
      <c r="C1117" s="137">
        <v>484.8</v>
      </c>
      <c r="D1117" s="154">
        <f t="shared" si="136"/>
        <v>9.3691442848220507E-3</v>
      </c>
      <c r="E1117" s="155">
        <f t="shared" si="137"/>
        <v>9.3255260843260659E-3</v>
      </c>
      <c r="F1117" s="145"/>
      <c r="G1117" s="145"/>
      <c r="H1117" s="153">
        <v>44053</v>
      </c>
      <c r="I1117" s="137">
        <v>31.97</v>
      </c>
      <c r="J1117" s="154">
        <f t="shared" si="138"/>
        <v>-9.603469640644402E-3</v>
      </c>
      <c r="K1117" s="155">
        <f t="shared" si="139"/>
        <v>-9.6498803299980094E-3</v>
      </c>
      <c r="L1117" s="145"/>
      <c r="M1117" s="167">
        <v>-2.3599999999999997E-3</v>
      </c>
      <c r="N1117" s="161"/>
      <c r="O1117" s="167">
        <v>9.8499999999999994E-3</v>
      </c>
      <c r="P1117" s="161"/>
      <c r="Q1117" s="146"/>
      <c r="R1117" s="167">
        <v>4909.51</v>
      </c>
      <c r="S1117" s="154">
        <f t="shared" si="140"/>
        <v>4.0883358693695193E-3</v>
      </c>
      <c r="T1117" s="155">
        <f t="shared" si="141"/>
        <v>4.0800013328131613E-3</v>
      </c>
      <c r="U1117" s="167">
        <v>19651.57</v>
      </c>
      <c r="V1117" s="154">
        <f t="shared" si="142"/>
        <v>6.9244221407296358E-3</v>
      </c>
      <c r="W1117" s="155">
        <f t="shared" si="143"/>
        <v>6.9005584280184776E-3</v>
      </c>
    </row>
    <row r="1118" spans="2:23">
      <c r="B1118" s="153">
        <v>44050</v>
      </c>
      <c r="C1118" s="137">
        <v>480.3</v>
      </c>
      <c r="D1118" s="154">
        <f t="shared" si="136"/>
        <v>-7.6446280991735449E-3</v>
      </c>
      <c r="E1118" s="155">
        <f t="shared" si="137"/>
        <v>-7.673998045853005E-3</v>
      </c>
      <c r="F1118" s="145"/>
      <c r="G1118" s="145"/>
      <c r="H1118" s="153">
        <v>44050</v>
      </c>
      <c r="I1118" s="137">
        <v>32.28</v>
      </c>
      <c r="J1118" s="154">
        <f t="shared" si="138"/>
        <v>6.5481758652947697E-3</v>
      </c>
      <c r="K1118" s="155">
        <f t="shared" si="139"/>
        <v>6.5268296966846011E-3</v>
      </c>
      <c r="L1118" s="145"/>
      <c r="M1118" s="167">
        <v>-2.0999999999999999E-3</v>
      </c>
      <c r="N1118" s="161"/>
      <c r="O1118" s="167">
        <v>9.8700000000000003E-3</v>
      </c>
      <c r="P1118" s="161"/>
      <c r="Q1118" s="146"/>
      <c r="R1118" s="167">
        <v>4889.5200000000004</v>
      </c>
      <c r="S1118" s="154">
        <f t="shared" si="140"/>
        <v>8.9864548128715249E-4</v>
      </c>
      <c r="T1118" s="155">
        <f t="shared" si="141"/>
        <v>8.9824194117820117E-4</v>
      </c>
      <c r="U1118" s="167">
        <v>19516.43</v>
      </c>
      <c r="V1118" s="154">
        <f t="shared" si="142"/>
        <v>2.1196242390943976E-3</v>
      </c>
      <c r="W1118" s="155">
        <f t="shared" si="143"/>
        <v>2.1173810049532789E-3</v>
      </c>
    </row>
    <row r="1119" spans="2:23">
      <c r="B1119" s="153">
        <v>44049</v>
      </c>
      <c r="C1119" s="137">
        <v>484</v>
      </c>
      <c r="D1119" s="154">
        <f t="shared" si="136"/>
        <v>-1.2244897959183709E-2</v>
      </c>
      <c r="E1119" s="155">
        <f t="shared" si="137"/>
        <v>-1.2320484388040624E-2</v>
      </c>
      <c r="F1119" s="145"/>
      <c r="G1119" s="145"/>
      <c r="H1119" s="153">
        <v>44049</v>
      </c>
      <c r="I1119" s="137">
        <v>32.07</v>
      </c>
      <c r="J1119" s="154">
        <f t="shared" si="138"/>
        <v>-9.573810994441101E-3</v>
      </c>
      <c r="K1119" s="155">
        <f t="shared" si="139"/>
        <v>-9.6199345444256124E-3</v>
      </c>
      <c r="L1119" s="145"/>
      <c r="M1119" s="167">
        <v>-2.31E-3</v>
      </c>
      <c r="N1119" s="161"/>
      <c r="O1119" s="167">
        <v>9.8999999999999991E-3</v>
      </c>
      <c r="P1119" s="161"/>
      <c r="Q1119" s="146"/>
      <c r="R1119" s="167">
        <v>4885.13</v>
      </c>
      <c r="S1119" s="154">
        <f t="shared" si="140"/>
        <v>-9.7722840915079878E-3</v>
      </c>
      <c r="T1119" s="155">
        <f t="shared" si="141"/>
        <v>-9.8203462339578156E-3</v>
      </c>
      <c r="U1119" s="167">
        <v>19475.150000000001</v>
      </c>
      <c r="V1119" s="154">
        <f t="shared" si="142"/>
        <v>-1.3426915634086711E-2</v>
      </c>
      <c r="W1119" s="155">
        <f t="shared" si="143"/>
        <v>-1.3517871756834081E-2</v>
      </c>
    </row>
    <row r="1120" spans="2:23">
      <c r="B1120" s="153">
        <v>44048</v>
      </c>
      <c r="C1120" s="137">
        <v>490</v>
      </c>
      <c r="D1120" s="154">
        <f t="shared" si="136"/>
        <v>6.5735414954806171E-3</v>
      </c>
      <c r="E1120" s="155">
        <f t="shared" si="137"/>
        <v>6.5520299913001141E-3</v>
      </c>
      <c r="F1120" s="145"/>
      <c r="G1120" s="145"/>
      <c r="H1120" s="153">
        <v>44048</v>
      </c>
      <c r="I1120" s="137">
        <v>32.380000000000003</v>
      </c>
      <c r="J1120" s="154">
        <f t="shared" si="138"/>
        <v>1.5047021943573879E-2</v>
      </c>
      <c r="K1120" s="155">
        <f t="shared" si="139"/>
        <v>1.4934938458690393E-2</v>
      </c>
      <c r="L1120" s="145"/>
      <c r="M1120" s="167">
        <v>-1.99E-3</v>
      </c>
      <c r="N1120" s="161"/>
      <c r="O1120" s="167">
        <v>1.04E-2</v>
      </c>
      <c r="P1120" s="161"/>
      <c r="Q1120" s="146"/>
      <c r="R1120" s="167">
        <v>4933.34</v>
      </c>
      <c r="S1120" s="154">
        <f t="shared" si="140"/>
        <v>8.9620249022397402E-3</v>
      </c>
      <c r="T1120" s="155">
        <f t="shared" si="141"/>
        <v>8.9221042927795213E-3</v>
      </c>
      <c r="U1120" s="167">
        <v>19740.2</v>
      </c>
      <c r="V1120" s="154">
        <f t="shared" si="142"/>
        <v>6.4367452756839416E-3</v>
      </c>
      <c r="W1120" s="155">
        <f t="shared" si="143"/>
        <v>6.4161178989414897E-3</v>
      </c>
    </row>
    <row r="1121" spans="2:23">
      <c r="B1121" s="153">
        <v>44047</v>
      </c>
      <c r="C1121" s="137">
        <v>486.8</v>
      </c>
      <c r="D1121" s="154">
        <f t="shared" si="136"/>
        <v>-8.3520065186392101E-3</v>
      </c>
      <c r="E1121" s="155">
        <f t="shared" si="137"/>
        <v>-8.3870799506346756E-3</v>
      </c>
      <c r="F1121" s="145"/>
      <c r="G1121" s="145"/>
      <c r="H1121" s="153">
        <v>44047</v>
      </c>
      <c r="I1121" s="137">
        <v>31.9</v>
      </c>
      <c r="J1121" s="154">
        <f t="shared" si="138"/>
        <v>-2.2372050260496601E-2</v>
      </c>
      <c r="K1121" s="155">
        <f t="shared" si="139"/>
        <v>-2.2626100814430495E-2</v>
      </c>
      <c r="L1121" s="145"/>
      <c r="M1121" s="167">
        <v>-2.3699999999999997E-3</v>
      </c>
      <c r="N1121" s="161"/>
      <c r="O1121" s="167">
        <v>1.0189999999999999E-2</v>
      </c>
      <c r="P1121" s="161"/>
      <c r="Q1121" s="146"/>
      <c r="R1121" s="167">
        <v>4889.5200000000004</v>
      </c>
      <c r="S1121" s="154">
        <f t="shared" si="140"/>
        <v>2.7871606032079388E-3</v>
      </c>
      <c r="T1121" s="155">
        <f t="shared" si="141"/>
        <v>2.7832836731743172E-3</v>
      </c>
      <c r="U1121" s="167">
        <v>19613.95</v>
      </c>
      <c r="V1121" s="154">
        <f t="shared" si="142"/>
        <v>1.2082690266509655E-2</v>
      </c>
      <c r="W1121" s="155">
        <f t="shared" si="143"/>
        <v>1.2010277276729521E-2</v>
      </c>
    </row>
    <row r="1122" spans="2:23">
      <c r="B1122" s="153">
        <v>44046</v>
      </c>
      <c r="C1122" s="137">
        <v>490.9</v>
      </c>
      <c r="D1122" s="154">
        <f t="shared" si="136"/>
        <v>1.6356107660455477E-2</v>
      </c>
      <c r="E1122" s="155">
        <f t="shared" si="137"/>
        <v>1.6223787411434112E-2</v>
      </c>
      <c r="F1122" s="145"/>
      <c r="G1122" s="145"/>
      <c r="H1122" s="153">
        <v>44046</v>
      </c>
      <c r="I1122" s="137">
        <v>32.630000000000003</v>
      </c>
      <c r="J1122" s="154">
        <f t="shared" si="138"/>
        <v>9.2024539877311184E-4</v>
      </c>
      <c r="K1122" s="155">
        <f t="shared" si="139"/>
        <v>9.1982223256740039E-4</v>
      </c>
      <c r="L1122" s="145"/>
      <c r="M1122" s="167">
        <v>-2.0300000000000001E-3</v>
      </c>
      <c r="N1122" s="161"/>
      <c r="O1122" s="167">
        <v>1.0749999999999999E-2</v>
      </c>
      <c r="P1122" s="161"/>
      <c r="Q1122" s="146"/>
      <c r="R1122" s="167">
        <v>4875.93</v>
      </c>
      <c r="S1122" s="154">
        <f t="shared" si="140"/>
        <v>1.9282185927600004E-2</v>
      </c>
      <c r="T1122" s="155">
        <f t="shared" si="141"/>
        <v>1.9098640268784509E-2</v>
      </c>
      <c r="U1122" s="167">
        <v>19379.79</v>
      </c>
      <c r="V1122" s="154">
        <f t="shared" si="142"/>
        <v>1.5077574661126469E-2</v>
      </c>
      <c r="W1122" s="155">
        <f t="shared" si="143"/>
        <v>1.4965037810824734E-2</v>
      </c>
    </row>
    <row r="1123" spans="2:23">
      <c r="B1123" s="153">
        <v>44043</v>
      </c>
      <c r="C1123" s="137">
        <v>483</v>
      </c>
      <c r="D1123" s="154">
        <f t="shared" si="136"/>
        <v>-8.0098582871225288E-3</v>
      </c>
      <c r="E1123" s="155">
        <f t="shared" si="137"/>
        <v>-8.0421095360824479E-3</v>
      </c>
      <c r="F1123" s="145"/>
      <c r="G1123" s="145"/>
      <c r="H1123" s="153">
        <v>44043</v>
      </c>
      <c r="I1123" s="137">
        <v>32.6</v>
      </c>
      <c r="J1123" s="154">
        <f t="shared" si="138"/>
        <v>-1.7184202592704256E-2</v>
      </c>
      <c r="K1123" s="155">
        <f t="shared" si="139"/>
        <v>-1.7333564586299099E-2</v>
      </c>
      <c r="L1123" s="145"/>
      <c r="M1123" s="167">
        <v>-1.98E-3</v>
      </c>
      <c r="N1123" s="161"/>
      <c r="O1123" s="167">
        <v>1.077E-2</v>
      </c>
      <c r="P1123" s="161"/>
      <c r="Q1123" s="146"/>
      <c r="R1123" s="167">
        <v>4783.6899999999996</v>
      </c>
      <c r="S1123" s="154">
        <f t="shared" si="140"/>
        <v>-1.4269700429018317E-2</v>
      </c>
      <c r="T1123" s="155">
        <f t="shared" si="141"/>
        <v>-1.4372491642487866E-2</v>
      </c>
      <c r="U1123" s="167">
        <v>19091.93</v>
      </c>
      <c r="V1123" s="154">
        <f t="shared" si="142"/>
        <v>-7.1009289870697101E-3</v>
      </c>
      <c r="W1123" s="155">
        <f t="shared" si="143"/>
        <v>-7.1262605730693486E-3</v>
      </c>
    </row>
    <row r="1124" spans="2:23">
      <c r="B1124" s="153">
        <v>44042</v>
      </c>
      <c r="C1124" s="137">
        <v>486.9</v>
      </c>
      <c r="D1124" s="154">
        <f t="shared" si="136"/>
        <v>-3.5077288941736118E-2</v>
      </c>
      <c r="E1124" s="155">
        <f t="shared" si="137"/>
        <v>-3.5707273018302246E-2</v>
      </c>
      <c r="F1124" s="145"/>
      <c r="G1124" s="145"/>
      <c r="H1124" s="153">
        <v>44042</v>
      </c>
      <c r="I1124" s="137">
        <v>33.17</v>
      </c>
      <c r="J1124" s="154">
        <f t="shared" si="138"/>
        <v>-9.0361445783138095E-4</v>
      </c>
      <c r="K1124" s="155">
        <f t="shared" si="139"/>
        <v>-9.0402296348186275E-4</v>
      </c>
      <c r="L1124" s="145"/>
      <c r="M1124" s="167">
        <v>-2.14E-3</v>
      </c>
      <c r="N1124" s="161"/>
      <c r="O1124" s="167">
        <v>1.0329999999999999E-2</v>
      </c>
      <c r="P1124" s="161"/>
      <c r="Q1124" s="146"/>
      <c r="R1124" s="167">
        <v>4852.9399999999996</v>
      </c>
      <c r="S1124" s="154">
        <f t="shared" si="140"/>
        <v>-2.1336065210113886E-2</v>
      </c>
      <c r="T1124" s="155">
        <f t="shared" si="141"/>
        <v>-2.1566969346964667E-2</v>
      </c>
      <c r="U1124" s="167">
        <v>19228.47</v>
      </c>
      <c r="V1124" s="154">
        <f t="shared" si="142"/>
        <v>-3.2800870397579063E-2</v>
      </c>
      <c r="W1124" s="155">
        <f t="shared" si="143"/>
        <v>-3.3350879596743037E-2</v>
      </c>
    </row>
    <row r="1125" spans="2:23">
      <c r="B1125" s="153">
        <v>44041</v>
      </c>
      <c r="C1125" s="137">
        <v>504.6</v>
      </c>
      <c r="D1125" s="154">
        <f t="shared" si="136"/>
        <v>4.3208600372131478E-2</v>
      </c>
      <c r="E1125" s="155">
        <f t="shared" si="137"/>
        <v>4.2301156378019844E-2</v>
      </c>
      <c r="F1125" s="145"/>
      <c r="G1125" s="145"/>
      <c r="H1125" s="153">
        <v>44041</v>
      </c>
      <c r="I1125" s="137">
        <v>33.200000000000003</v>
      </c>
      <c r="J1125" s="154">
        <f t="shared" si="138"/>
        <v>9.4253572514442219E-3</v>
      </c>
      <c r="K1125" s="155">
        <f t="shared" si="139"/>
        <v>9.3812157214772686E-3</v>
      </c>
      <c r="L1125" s="145"/>
      <c r="M1125" s="167">
        <v>-1.7799999999999999E-3</v>
      </c>
      <c r="N1125" s="161"/>
      <c r="O1125" s="167">
        <v>1.0629999999999999E-2</v>
      </c>
      <c r="P1125" s="161"/>
      <c r="Q1125" s="146"/>
      <c r="R1125" s="167">
        <v>4958.74</v>
      </c>
      <c r="S1125" s="154">
        <f t="shared" si="140"/>
        <v>6.0459246815744994E-3</v>
      </c>
      <c r="T1125" s="155">
        <f t="shared" si="141"/>
        <v>6.0277214124954794E-3</v>
      </c>
      <c r="U1125" s="167">
        <v>19880.57</v>
      </c>
      <c r="V1125" s="154">
        <f t="shared" si="142"/>
        <v>-1.1083962270314052E-3</v>
      </c>
      <c r="W1125" s="155">
        <f t="shared" si="143"/>
        <v>-1.1090109524109627E-3</v>
      </c>
    </row>
    <row r="1126" spans="2:23">
      <c r="B1126" s="153">
        <v>44040</v>
      </c>
      <c r="C1126" s="137">
        <v>483.7</v>
      </c>
      <c r="D1126" s="154">
        <f t="shared" si="136"/>
        <v>-3.0078203328654518E-2</v>
      </c>
      <c r="E1126" s="155">
        <f t="shared" si="137"/>
        <v>-3.053983272313936E-2</v>
      </c>
      <c r="F1126" s="145"/>
      <c r="G1126" s="145"/>
      <c r="H1126" s="153">
        <v>44040</v>
      </c>
      <c r="I1126" s="137">
        <v>32.89</v>
      </c>
      <c r="J1126" s="154">
        <f t="shared" si="138"/>
        <v>-4.3895348837209247E-2</v>
      </c>
      <c r="K1126" s="155">
        <f t="shared" si="139"/>
        <v>-4.4887904178387006E-2</v>
      </c>
      <c r="L1126" s="145"/>
      <c r="M1126" s="167">
        <v>-1.91E-3</v>
      </c>
      <c r="N1126" s="161"/>
      <c r="O1126" s="167">
        <v>1.0749999999999999E-2</v>
      </c>
      <c r="P1126" s="161"/>
      <c r="Q1126" s="146"/>
      <c r="R1126" s="167">
        <v>4928.9399999999996</v>
      </c>
      <c r="S1126" s="154">
        <f t="shared" si="140"/>
        <v>-2.1621096359639713E-3</v>
      </c>
      <c r="T1126" s="155">
        <f t="shared" si="141"/>
        <v>-2.1644503695599834E-3</v>
      </c>
      <c r="U1126" s="167">
        <v>19902.63</v>
      </c>
      <c r="V1126" s="154">
        <f t="shared" si="142"/>
        <v>-5.8606510702318149E-3</v>
      </c>
      <c r="W1126" s="155">
        <f t="shared" si="143"/>
        <v>-5.8778920810832842E-3</v>
      </c>
    </row>
    <row r="1127" spans="2:23">
      <c r="B1127" s="153">
        <v>44039</v>
      </c>
      <c r="C1127" s="137">
        <v>498.7</v>
      </c>
      <c r="D1127" s="154">
        <f t="shared" si="136"/>
        <v>1.3617886178861838E-2</v>
      </c>
      <c r="E1127" s="155">
        <f t="shared" si="137"/>
        <v>1.3525996059768796E-2</v>
      </c>
      <c r="F1127" s="145"/>
      <c r="G1127" s="145"/>
      <c r="H1127" s="153">
        <v>44039</v>
      </c>
      <c r="I1127" s="137">
        <v>34.4</v>
      </c>
      <c r="J1127" s="154">
        <f t="shared" si="138"/>
        <v>2.3200475907198204E-2</v>
      </c>
      <c r="K1127" s="155">
        <f t="shared" si="139"/>
        <v>2.2935436398883225E-2</v>
      </c>
      <c r="L1127" s="145"/>
      <c r="M1127" s="167">
        <v>-1.8500000000000001E-3</v>
      </c>
      <c r="N1127" s="161"/>
      <c r="O1127" s="167">
        <v>1.0489999999999999E-2</v>
      </c>
      <c r="P1127" s="161"/>
      <c r="Q1127" s="146"/>
      <c r="R1127" s="167">
        <v>4939.62</v>
      </c>
      <c r="S1127" s="154">
        <f t="shared" si="140"/>
        <v>-3.3915540015697632E-3</v>
      </c>
      <c r="T1127" s="155">
        <f t="shared" si="141"/>
        <v>-3.3973183579501499E-3</v>
      </c>
      <c r="U1127" s="167">
        <v>20019.96</v>
      </c>
      <c r="V1127" s="154">
        <f t="shared" si="142"/>
        <v>-2.7551310642397464E-3</v>
      </c>
      <c r="W1127" s="155">
        <f t="shared" si="143"/>
        <v>-2.7589334234347858E-3</v>
      </c>
    </row>
    <row r="1128" spans="2:23">
      <c r="B1128" s="153">
        <v>44036</v>
      </c>
      <c r="C1128" s="137">
        <v>492</v>
      </c>
      <c r="D1128" s="154">
        <f t="shared" si="136"/>
        <v>-1.9138755980861344E-2</v>
      </c>
      <c r="E1128" s="155">
        <f t="shared" si="137"/>
        <v>-1.9324272826402929E-2</v>
      </c>
      <c r="F1128" s="145"/>
      <c r="G1128" s="145"/>
      <c r="H1128" s="153">
        <v>44036</v>
      </c>
      <c r="I1128" s="137">
        <v>33.619999999999997</v>
      </c>
      <c r="J1128" s="154">
        <f t="shared" si="138"/>
        <v>-1.5231400117164728E-2</v>
      </c>
      <c r="K1128" s="155">
        <f t="shared" si="139"/>
        <v>-1.5348589385825118E-2</v>
      </c>
      <c r="L1128" s="145"/>
      <c r="M1128" s="167">
        <v>-1.4099999999999998E-3</v>
      </c>
      <c r="N1128" s="161"/>
      <c r="O1128" s="167">
        <v>1.0709999999999999E-2</v>
      </c>
      <c r="P1128" s="161"/>
      <c r="Q1128" s="146"/>
      <c r="R1128" s="167">
        <v>4956.43</v>
      </c>
      <c r="S1128" s="154">
        <f t="shared" si="140"/>
        <v>-1.5362273926448622E-2</v>
      </c>
      <c r="T1128" s="155">
        <f t="shared" si="141"/>
        <v>-1.5481496249941122E-2</v>
      </c>
      <c r="U1128" s="167">
        <v>20075.27</v>
      </c>
      <c r="V1128" s="154">
        <f t="shared" si="142"/>
        <v>-1.8538255226488443E-2</v>
      </c>
      <c r="W1128" s="155">
        <f t="shared" si="143"/>
        <v>-1.8712242313029523E-2</v>
      </c>
    </row>
    <row r="1129" spans="2:23">
      <c r="B1129" s="153">
        <v>44035</v>
      </c>
      <c r="C1129" s="137">
        <v>501.6</v>
      </c>
      <c r="D1129" s="154">
        <f t="shared" si="136"/>
        <v>-4.366812227074246E-3</v>
      </c>
      <c r="E1129" s="155">
        <f t="shared" si="137"/>
        <v>-4.3763745997988882E-3</v>
      </c>
      <c r="F1129" s="145"/>
      <c r="G1129" s="145"/>
      <c r="H1129" s="153">
        <v>44035</v>
      </c>
      <c r="I1129" s="137">
        <v>34.14</v>
      </c>
      <c r="J1129" s="154">
        <f t="shared" si="138"/>
        <v>1.637392080976463E-2</v>
      </c>
      <c r="K1129" s="155">
        <f t="shared" si="139"/>
        <v>1.6241313742092998E-2</v>
      </c>
      <c r="L1129" s="145"/>
      <c r="M1129" s="167">
        <v>-1.8E-3</v>
      </c>
      <c r="N1129" s="161"/>
      <c r="O1129" s="167">
        <v>1.048E-2</v>
      </c>
      <c r="P1129" s="161"/>
      <c r="Q1129" s="146"/>
      <c r="R1129" s="167">
        <v>5033.76</v>
      </c>
      <c r="S1129" s="154">
        <f t="shared" si="140"/>
        <v>-6.6704783685911373E-4</v>
      </c>
      <c r="T1129" s="155">
        <f t="shared" si="141"/>
        <v>-6.6727041225190305E-4</v>
      </c>
      <c r="U1129" s="167">
        <v>20454.46</v>
      </c>
      <c r="V1129" s="154">
        <f t="shared" si="142"/>
        <v>-7.006240175388978E-3</v>
      </c>
      <c r="W1129" s="155">
        <f t="shared" si="143"/>
        <v>-7.0308991212506677E-3</v>
      </c>
    </row>
    <row r="1130" spans="2:23">
      <c r="B1130" s="153">
        <v>44034</v>
      </c>
      <c r="C1130" s="137">
        <v>503.8</v>
      </c>
      <c r="D1130" s="154">
        <f t="shared" si="136"/>
        <v>-3.1153846153846088E-2</v>
      </c>
      <c r="E1130" s="155">
        <f t="shared" si="137"/>
        <v>-3.1649447656963155E-2</v>
      </c>
      <c r="F1130" s="145"/>
      <c r="G1130" s="145"/>
      <c r="H1130" s="153">
        <v>44034</v>
      </c>
      <c r="I1130" s="137">
        <v>33.590000000000003</v>
      </c>
      <c r="J1130" s="154">
        <f t="shared" si="138"/>
        <v>-2.6376811594202798E-2</v>
      </c>
      <c r="K1130" s="155">
        <f t="shared" si="139"/>
        <v>-2.6730920413112591E-2</v>
      </c>
      <c r="L1130" s="145"/>
      <c r="M1130" s="167">
        <v>-1.8599999999999999E-3</v>
      </c>
      <c r="N1130" s="161"/>
      <c r="O1130" s="167">
        <v>1.1000000000000001E-2</v>
      </c>
      <c r="P1130" s="161"/>
      <c r="Q1130" s="146"/>
      <c r="R1130" s="167">
        <v>5037.12</v>
      </c>
      <c r="S1130" s="154">
        <f t="shared" si="140"/>
        <v>-1.3157585398920091E-2</v>
      </c>
      <c r="T1130" s="155">
        <f t="shared" si="141"/>
        <v>-1.3244913287642126E-2</v>
      </c>
      <c r="U1130" s="167">
        <v>20598.78</v>
      </c>
      <c r="V1130" s="154">
        <f t="shared" si="142"/>
        <v>-6.0144512826550978E-3</v>
      </c>
      <c r="W1130" s="155">
        <f t="shared" si="143"/>
        <v>-6.0326109449857545E-3</v>
      </c>
    </row>
    <row r="1131" spans="2:23">
      <c r="B1131" s="153">
        <v>44033</v>
      </c>
      <c r="C1131" s="137">
        <v>520</v>
      </c>
      <c r="D1131" s="154">
        <f t="shared" si="136"/>
        <v>1.3842854357574597E-2</v>
      </c>
      <c r="E1131" s="155">
        <f t="shared" si="137"/>
        <v>1.3747917180250294E-2</v>
      </c>
      <c r="F1131" s="145"/>
      <c r="G1131" s="145"/>
      <c r="H1131" s="153">
        <v>44033</v>
      </c>
      <c r="I1131" s="137">
        <v>34.5</v>
      </c>
      <c r="J1131" s="154">
        <f t="shared" si="138"/>
        <v>2.4346793349168561E-2</v>
      </c>
      <c r="K1131" s="155">
        <f t="shared" si="139"/>
        <v>2.405513466318801E-2</v>
      </c>
      <c r="L1131" s="145"/>
      <c r="M1131" s="167">
        <v>-1.57E-3</v>
      </c>
      <c r="N1131" s="161"/>
      <c r="O1131" s="167">
        <v>1.1390000000000001E-2</v>
      </c>
      <c r="P1131" s="161"/>
      <c r="Q1131" s="146"/>
      <c r="R1131" s="167">
        <v>5104.28</v>
      </c>
      <c r="S1131" s="154">
        <f t="shared" si="140"/>
        <v>2.1793849814848443E-3</v>
      </c>
      <c r="T1131" s="155">
        <f t="shared" si="141"/>
        <v>2.1770135668946187E-3</v>
      </c>
      <c r="U1131" s="167">
        <v>20723.419999999998</v>
      </c>
      <c r="V1131" s="154">
        <f t="shared" si="142"/>
        <v>4.9433891262895546E-3</v>
      </c>
      <c r="W1131" s="155">
        <f t="shared" si="143"/>
        <v>4.9312106969159721E-3</v>
      </c>
    </row>
    <row r="1132" spans="2:23">
      <c r="B1132" s="153">
        <v>44032</v>
      </c>
      <c r="C1132" s="137">
        <v>512.9</v>
      </c>
      <c r="D1132" s="154">
        <f t="shared" si="136"/>
        <v>-4.4642857142858094E-3</v>
      </c>
      <c r="E1132" s="155">
        <f t="shared" si="137"/>
        <v>-4.4742803949211893E-3</v>
      </c>
      <c r="F1132" s="145"/>
      <c r="G1132" s="145"/>
      <c r="H1132" s="153">
        <v>44032</v>
      </c>
      <c r="I1132" s="137">
        <v>33.68</v>
      </c>
      <c r="J1132" s="154">
        <f t="shared" si="138"/>
        <v>1.3541980138429111E-2</v>
      </c>
      <c r="K1132" s="155">
        <f t="shared" si="139"/>
        <v>1.3451107007623047E-2</v>
      </c>
      <c r="L1132" s="145"/>
      <c r="M1132" s="167">
        <v>-1.6100000000000001E-3</v>
      </c>
      <c r="N1132" s="161"/>
      <c r="O1132" s="167">
        <v>1.158E-2</v>
      </c>
      <c r="P1132" s="161"/>
      <c r="Q1132" s="146"/>
      <c r="R1132" s="167">
        <v>5093.18</v>
      </c>
      <c r="S1132" s="154">
        <f t="shared" si="140"/>
        <v>4.6869267095643874E-3</v>
      </c>
      <c r="T1132" s="155">
        <f t="shared" si="141"/>
        <v>4.6759772680644079E-3</v>
      </c>
      <c r="U1132" s="167">
        <v>20621.48</v>
      </c>
      <c r="V1132" s="154">
        <f t="shared" si="142"/>
        <v>9.8969655802645384E-3</v>
      </c>
      <c r="W1132" s="155">
        <f t="shared" si="143"/>
        <v>9.848311372392015E-3</v>
      </c>
    </row>
    <row r="1133" spans="2:23">
      <c r="B1133" s="153">
        <v>44029</v>
      </c>
      <c r="C1133" s="137">
        <v>515.20000000000005</v>
      </c>
      <c r="D1133" s="154">
        <f t="shared" si="136"/>
        <v>-8.0862533692721561E-3</v>
      </c>
      <c r="E1133" s="155">
        <f t="shared" si="137"/>
        <v>-8.119124438504129E-3</v>
      </c>
      <c r="F1133" s="145"/>
      <c r="G1133" s="145"/>
      <c r="H1133" s="153">
        <v>44029</v>
      </c>
      <c r="I1133" s="137">
        <v>33.229999999999997</v>
      </c>
      <c r="J1133" s="154">
        <f t="shared" si="138"/>
        <v>-2.2359517505148752E-2</v>
      </c>
      <c r="K1133" s="155">
        <f t="shared" si="139"/>
        <v>-2.261328134152191E-2</v>
      </c>
      <c r="L1133" s="145"/>
      <c r="M1133" s="167">
        <v>-1.3700000000000001E-3</v>
      </c>
      <c r="N1133" s="161"/>
      <c r="O1133" s="167">
        <v>1.24E-2</v>
      </c>
      <c r="P1133" s="161"/>
      <c r="Q1133" s="146"/>
      <c r="R1133" s="167">
        <v>5069.42</v>
      </c>
      <c r="S1133" s="154">
        <f t="shared" si="140"/>
        <v>-3.1188056508195672E-3</v>
      </c>
      <c r="T1133" s="155">
        <f t="shared" si="141"/>
        <v>-3.1236792610300893E-3</v>
      </c>
      <c r="U1133" s="167">
        <v>20419.39</v>
      </c>
      <c r="V1133" s="154">
        <f t="shared" si="142"/>
        <v>3.1096345123253766E-3</v>
      </c>
      <c r="W1133" s="155">
        <f t="shared" si="143"/>
        <v>3.1048095988159183E-3</v>
      </c>
    </row>
    <row r="1134" spans="2:23">
      <c r="B1134" s="153">
        <v>44028</v>
      </c>
      <c r="C1134" s="137">
        <v>519.4</v>
      </c>
      <c r="D1134" s="154">
        <f t="shared" si="136"/>
        <v>-9.9123141441098683E-3</v>
      </c>
      <c r="E1134" s="155">
        <f t="shared" si="137"/>
        <v>-9.9617682041252993E-3</v>
      </c>
      <c r="F1134" s="145"/>
      <c r="G1134" s="145"/>
      <c r="H1134" s="153">
        <v>44028</v>
      </c>
      <c r="I1134" s="137">
        <v>33.99</v>
      </c>
      <c r="J1134" s="154">
        <f t="shared" si="138"/>
        <v>-1.7061885482937966E-2</v>
      </c>
      <c r="K1134" s="155">
        <f t="shared" si="139"/>
        <v>-1.7209116547119655E-2</v>
      </c>
      <c r="L1134" s="145"/>
      <c r="M1134" s="167">
        <v>-1.5E-3</v>
      </c>
      <c r="N1134" s="161"/>
      <c r="O1134" s="167">
        <v>1.2430000000000002E-2</v>
      </c>
      <c r="P1134" s="161"/>
      <c r="Q1134" s="146"/>
      <c r="R1134" s="167">
        <v>5085.28</v>
      </c>
      <c r="S1134" s="154">
        <f t="shared" si="140"/>
        <v>-4.6388907374856903E-3</v>
      </c>
      <c r="T1134" s="155">
        <f t="shared" si="141"/>
        <v>-4.6496837825627029E-3</v>
      </c>
      <c r="U1134" s="167">
        <v>20356.09</v>
      </c>
      <c r="V1134" s="154">
        <f t="shared" si="142"/>
        <v>3.6836743850763298E-3</v>
      </c>
      <c r="W1134" s="155">
        <f t="shared" si="143"/>
        <v>3.6769062725117551E-3</v>
      </c>
    </row>
    <row r="1135" spans="2:23">
      <c r="B1135" s="153">
        <v>44027</v>
      </c>
      <c r="C1135" s="137">
        <v>524.6</v>
      </c>
      <c r="D1135" s="154">
        <f t="shared" si="136"/>
        <v>4.7105788423153827E-2</v>
      </c>
      <c r="E1135" s="155">
        <f t="shared" si="137"/>
        <v>4.6029966347908624E-2</v>
      </c>
      <c r="F1135" s="145"/>
      <c r="G1135" s="145"/>
      <c r="H1135" s="153">
        <v>44027</v>
      </c>
      <c r="I1135" s="137">
        <v>34.58</v>
      </c>
      <c r="J1135" s="154">
        <f t="shared" si="138"/>
        <v>1.288810779144689E-2</v>
      </c>
      <c r="K1135" s="155">
        <f t="shared" si="139"/>
        <v>1.2805762888849798E-2</v>
      </c>
      <c r="L1135" s="145"/>
      <c r="M1135" s="167">
        <v>-1.31E-3</v>
      </c>
      <c r="N1135" s="161"/>
      <c r="O1135" s="167">
        <v>1.2699999999999999E-2</v>
      </c>
      <c r="P1135" s="161"/>
      <c r="Q1135" s="146"/>
      <c r="R1135" s="167">
        <v>5108.9799999999996</v>
      </c>
      <c r="S1135" s="154">
        <f t="shared" si="140"/>
        <v>2.0273751562668307E-2</v>
      </c>
      <c r="T1135" s="155">
        <f t="shared" si="141"/>
        <v>2.0070975172636379E-2</v>
      </c>
      <c r="U1135" s="167">
        <v>20281.38</v>
      </c>
      <c r="V1135" s="154">
        <f t="shared" si="142"/>
        <v>2.0202970359285199E-2</v>
      </c>
      <c r="W1135" s="155">
        <f t="shared" si="143"/>
        <v>2.0001598048505476E-2</v>
      </c>
    </row>
    <row r="1136" spans="2:23">
      <c r="B1136" s="153">
        <v>44026</v>
      </c>
      <c r="C1136" s="137">
        <v>501</v>
      </c>
      <c r="D1136" s="154">
        <f t="shared" si="136"/>
        <v>-2.1484375E-2</v>
      </c>
      <c r="E1136" s="155">
        <f t="shared" si="137"/>
        <v>-2.1718523954642986E-2</v>
      </c>
      <c r="F1136" s="145"/>
      <c r="G1136" s="145"/>
      <c r="H1136" s="153">
        <v>44026</v>
      </c>
      <c r="I1136" s="137">
        <v>34.14</v>
      </c>
      <c r="J1136" s="154">
        <f t="shared" si="138"/>
        <v>-1.4718614718614687E-2</v>
      </c>
      <c r="K1136" s="155">
        <f t="shared" si="139"/>
        <v>-1.4828008269617653E-2</v>
      </c>
      <c r="L1136" s="145"/>
      <c r="M1136" s="167">
        <v>-1.2900000000000001E-3</v>
      </c>
      <c r="N1136" s="161"/>
      <c r="O1136" s="167">
        <v>1.2769999999999998E-2</v>
      </c>
      <c r="P1136" s="161"/>
      <c r="Q1136" s="146"/>
      <c r="R1136" s="167">
        <v>5007.46</v>
      </c>
      <c r="S1136" s="154">
        <f t="shared" si="140"/>
        <v>-9.6455264099931659E-3</v>
      </c>
      <c r="T1136" s="155">
        <f t="shared" si="141"/>
        <v>-9.692345808264816E-3</v>
      </c>
      <c r="U1136" s="167">
        <v>19879.75</v>
      </c>
      <c r="V1136" s="154">
        <f t="shared" si="142"/>
        <v>-6.1739967255320938E-3</v>
      </c>
      <c r="W1136" s="155">
        <f t="shared" si="143"/>
        <v>-6.1931346556561391E-3</v>
      </c>
    </row>
    <row r="1137" spans="2:23">
      <c r="B1137" s="153">
        <v>44025</v>
      </c>
      <c r="C1137" s="137">
        <v>512</v>
      </c>
      <c r="D1137" s="154">
        <f t="shared" si="136"/>
        <v>2.4000000000000021E-2</v>
      </c>
      <c r="E1137" s="155">
        <f t="shared" si="137"/>
        <v>2.3716526617316065E-2</v>
      </c>
      <c r="F1137" s="145"/>
      <c r="G1137" s="145"/>
      <c r="H1137" s="153">
        <v>44025</v>
      </c>
      <c r="I1137" s="137">
        <v>34.65</v>
      </c>
      <c r="J1137" s="154">
        <f t="shared" si="138"/>
        <v>1.4344262295082011E-2</v>
      </c>
      <c r="K1137" s="155">
        <f t="shared" si="139"/>
        <v>1.4242356715543168E-2</v>
      </c>
      <c r="L1137" s="145"/>
      <c r="M1137" s="167">
        <v>-9.5E-4</v>
      </c>
      <c r="N1137" s="161"/>
      <c r="O1137" s="167">
        <v>1.3080000000000001E-2</v>
      </c>
      <c r="P1137" s="161"/>
      <c r="Q1137" s="146"/>
      <c r="R1137" s="167">
        <v>5056.2299999999996</v>
      </c>
      <c r="S1137" s="154">
        <f t="shared" si="140"/>
        <v>1.7251854951634504E-2</v>
      </c>
      <c r="T1137" s="155">
        <f t="shared" si="141"/>
        <v>1.7104731394322649E-2</v>
      </c>
      <c r="U1137" s="167">
        <v>20003.25</v>
      </c>
      <c r="V1137" s="154">
        <f t="shared" si="142"/>
        <v>1.1921022278880589E-2</v>
      </c>
      <c r="W1137" s="155">
        <f t="shared" si="143"/>
        <v>1.1850526593496268E-2</v>
      </c>
    </row>
    <row r="1138" spans="2:23">
      <c r="B1138" s="153">
        <v>44022</v>
      </c>
      <c r="C1138" s="137">
        <v>500</v>
      </c>
      <c r="D1138" s="154">
        <f t="shared" si="136"/>
        <v>-7.5426756649463744E-3</v>
      </c>
      <c r="E1138" s="155">
        <f t="shared" si="137"/>
        <v>-7.571265496318042E-3</v>
      </c>
      <c r="F1138" s="145"/>
      <c r="G1138" s="145"/>
      <c r="H1138" s="153">
        <v>44022</v>
      </c>
      <c r="I1138" s="137">
        <v>34.159999999999997</v>
      </c>
      <c r="J1138" s="154">
        <f t="shared" si="138"/>
        <v>0</v>
      </c>
      <c r="K1138" s="155">
        <f t="shared" si="139"/>
        <v>0</v>
      </c>
      <c r="L1138" s="145"/>
      <c r="M1138" s="167">
        <v>-1.4000000000000002E-3</v>
      </c>
      <c r="N1138" s="161"/>
      <c r="O1138" s="167">
        <v>1.2880000000000001E-2</v>
      </c>
      <c r="P1138" s="161"/>
      <c r="Q1138" s="146"/>
      <c r="R1138" s="167">
        <v>4970.4799999999996</v>
      </c>
      <c r="S1138" s="154">
        <f t="shared" si="140"/>
        <v>1.005281436127925E-2</v>
      </c>
      <c r="T1138" s="155">
        <f t="shared" si="141"/>
        <v>1.0002620932829177E-2</v>
      </c>
      <c r="U1138" s="167">
        <v>19767.599999999999</v>
      </c>
      <c r="V1138" s="154">
        <f t="shared" si="142"/>
        <v>1.341385577221299E-2</v>
      </c>
      <c r="W1138" s="155">
        <f t="shared" si="143"/>
        <v>1.3324686526113936E-2</v>
      </c>
    </row>
    <row r="1139" spans="2:23">
      <c r="B1139" s="153">
        <v>44021</v>
      </c>
      <c r="C1139" s="137">
        <v>503.8</v>
      </c>
      <c r="D1139" s="154">
        <f t="shared" si="136"/>
        <v>1.983805668016192E-2</v>
      </c>
      <c r="E1139" s="155">
        <f t="shared" si="137"/>
        <v>1.9643846730587288E-2</v>
      </c>
      <c r="F1139" s="145"/>
      <c r="G1139" s="145"/>
      <c r="H1139" s="153">
        <v>44021</v>
      </c>
      <c r="I1139" s="137">
        <v>34.159999999999997</v>
      </c>
      <c r="J1139" s="154">
        <f t="shared" si="138"/>
        <v>-1.0141987829614618E-2</v>
      </c>
      <c r="K1139" s="155">
        <f t="shared" si="139"/>
        <v>-1.0193768189542944E-2</v>
      </c>
      <c r="L1139" s="145"/>
      <c r="M1139" s="167">
        <v>-1.3800000000000002E-3</v>
      </c>
      <c r="N1139" s="161"/>
      <c r="O1139" s="167">
        <v>1.282E-2</v>
      </c>
      <c r="P1139" s="161"/>
      <c r="Q1139" s="146"/>
      <c r="R1139" s="167">
        <v>4921.01</v>
      </c>
      <c r="S1139" s="154">
        <f t="shared" si="140"/>
        <v>-1.206955048352476E-2</v>
      </c>
      <c r="T1139" s="155">
        <f t="shared" si="141"/>
        <v>-1.2142978938369098E-2</v>
      </c>
      <c r="U1139" s="167">
        <v>19505.95</v>
      </c>
      <c r="V1139" s="154">
        <f t="shared" si="142"/>
        <v>-1.9778356574250644E-2</v>
      </c>
      <c r="W1139" s="155">
        <f t="shared" si="143"/>
        <v>-1.9976566128397006E-2</v>
      </c>
    </row>
    <row r="1140" spans="2:23">
      <c r="B1140" s="153">
        <v>44020</v>
      </c>
      <c r="C1140" s="137">
        <v>494</v>
      </c>
      <c r="D1140" s="154">
        <f t="shared" si="136"/>
        <v>-1.0020040080160331E-2</v>
      </c>
      <c r="E1140" s="155">
        <f t="shared" si="137"/>
        <v>-1.007057856359617E-2</v>
      </c>
      <c r="F1140" s="145"/>
      <c r="G1140" s="145"/>
      <c r="H1140" s="153">
        <v>44020</v>
      </c>
      <c r="I1140" s="137">
        <v>34.51</v>
      </c>
      <c r="J1140" s="154">
        <f t="shared" si="138"/>
        <v>-8.9029293509478302E-3</v>
      </c>
      <c r="K1140" s="155">
        <f t="shared" si="139"/>
        <v>-8.9427972301310381E-3</v>
      </c>
      <c r="L1140" s="145"/>
      <c r="M1140" s="167">
        <v>-1.2999999999999999E-3</v>
      </c>
      <c r="N1140" s="161"/>
      <c r="O1140" s="167">
        <v>1.2749999999999999E-2</v>
      </c>
      <c r="P1140" s="161"/>
      <c r="Q1140" s="146"/>
      <c r="R1140" s="167">
        <v>4981.13</v>
      </c>
      <c r="S1140" s="154">
        <f t="shared" si="140"/>
        <v>-1.2411449462996549E-2</v>
      </c>
      <c r="T1140" s="155">
        <f t="shared" si="141"/>
        <v>-1.2489114797225542E-2</v>
      </c>
      <c r="U1140" s="167">
        <v>19899.53</v>
      </c>
      <c r="V1140" s="154">
        <f t="shared" si="142"/>
        <v>-5.6539154176252771E-3</v>
      </c>
      <c r="W1140" s="155">
        <f t="shared" si="143"/>
        <v>-5.6699592998144142E-3</v>
      </c>
    </row>
    <row r="1141" spans="2:23">
      <c r="B1141" s="153">
        <v>44019</v>
      </c>
      <c r="C1141" s="137">
        <v>499</v>
      </c>
      <c r="D1141" s="154">
        <f t="shared" si="136"/>
        <v>-5.9760956175298752E-3</v>
      </c>
      <c r="E1141" s="155">
        <f t="shared" si="137"/>
        <v>-5.9940239402105251E-3</v>
      </c>
      <c r="F1141" s="145"/>
      <c r="G1141" s="145"/>
      <c r="H1141" s="153">
        <v>44019</v>
      </c>
      <c r="I1141" s="137">
        <v>34.82</v>
      </c>
      <c r="J1141" s="154">
        <f t="shared" si="138"/>
        <v>1.9320843091334972E-2</v>
      </c>
      <c r="K1141" s="155">
        <f t="shared" si="139"/>
        <v>1.9136565419673946E-2</v>
      </c>
      <c r="L1141" s="145"/>
      <c r="M1141" s="167">
        <v>-1.15E-3</v>
      </c>
      <c r="N1141" s="161"/>
      <c r="O1141" s="167">
        <v>1.2880000000000001E-2</v>
      </c>
      <c r="P1141" s="161"/>
      <c r="Q1141" s="146"/>
      <c r="R1141" s="167">
        <v>5043.7299999999996</v>
      </c>
      <c r="S1141" s="154">
        <f t="shared" si="140"/>
        <v>-7.4347979242391782E-3</v>
      </c>
      <c r="T1141" s="155">
        <f t="shared" si="141"/>
        <v>-7.462573791938789E-3</v>
      </c>
      <c r="U1141" s="167">
        <v>20012.68</v>
      </c>
      <c r="V1141" s="154">
        <f t="shared" si="142"/>
        <v>-9.5747474273488731E-4</v>
      </c>
      <c r="W1141" s="155">
        <f t="shared" si="143"/>
        <v>-9.5793341447748663E-4</v>
      </c>
    </row>
    <row r="1142" spans="2:23">
      <c r="B1142" s="153">
        <v>44018</v>
      </c>
      <c r="C1142" s="137">
        <v>502</v>
      </c>
      <c r="D1142" s="154">
        <f t="shared" si="136"/>
        <v>2.0325203252032464E-2</v>
      </c>
      <c r="E1142" s="155">
        <f t="shared" si="137"/>
        <v>2.0121403199421028E-2</v>
      </c>
      <c r="F1142" s="145"/>
      <c r="G1142" s="145"/>
      <c r="H1142" s="153">
        <v>44018</v>
      </c>
      <c r="I1142" s="137">
        <v>34.159999999999997</v>
      </c>
      <c r="J1142" s="154">
        <f t="shared" si="138"/>
        <v>7.9669519032161684E-3</v>
      </c>
      <c r="K1142" s="155">
        <f t="shared" si="139"/>
        <v>7.9353833014090269E-3</v>
      </c>
      <c r="L1142" s="145"/>
      <c r="M1142" s="167">
        <v>-1.16E-3</v>
      </c>
      <c r="N1142" s="161"/>
      <c r="O1142" s="167">
        <v>1.3080000000000001E-2</v>
      </c>
      <c r="P1142" s="161"/>
      <c r="Q1142" s="146"/>
      <c r="R1142" s="167">
        <v>5081.51</v>
      </c>
      <c r="S1142" s="154">
        <f t="shared" si="140"/>
        <v>1.4852790215572176E-2</v>
      </c>
      <c r="T1142" s="155">
        <f t="shared" si="141"/>
        <v>1.4743567704891583E-2</v>
      </c>
      <c r="U1142" s="167">
        <v>20031.86</v>
      </c>
      <c r="V1142" s="154">
        <f t="shared" si="142"/>
        <v>1.5471963055054827E-2</v>
      </c>
      <c r="W1142" s="155">
        <f t="shared" si="143"/>
        <v>1.5353492651804659E-2</v>
      </c>
    </row>
    <row r="1143" spans="2:23">
      <c r="B1143" s="153">
        <v>44015</v>
      </c>
      <c r="C1143" s="137">
        <v>492</v>
      </c>
      <c r="D1143" s="154">
        <f t="shared" si="136"/>
        <v>-6.6626287098727754E-3</v>
      </c>
      <c r="E1143" s="155">
        <f t="shared" si="137"/>
        <v>-6.6849231018838735E-3</v>
      </c>
      <c r="F1143" s="145"/>
      <c r="G1143" s="145"/>
      <c r="H1143" s="153">
        <v>44015</v>
      </c>
      <c r="I1143" s="137">
        <v>33.89</v>
      </c>
      <c r="J1143" s="154">
        <f t="shared" si="138"/>
        <v>-2.165127020785218E-2</v>
      </c>
      <c r="K1143" s="155">
        <f t="shared" si="139"/>
        <v>-2.1889098075274425E-2</v>
      </c>
      <c r="L1143" s="145"/>
      <c r="M1143" s="167">
        <v>-1.07E-3</v>
      </c>
      <c r="N1143" s="161"/>
      <c r="O1143" s="167">
        <v>1.3300000000000001E-2</v>
      </c>
      <c r="P1143" s="161"/>
      <c r="Q1143" s="146"/>
      <c r="R1143" s="167">
        <v>5007.1400000000003</v>
      </c>
      <c r="S1143" s="154">
        <f t="shared" si="140"/>
        <v>-8.3653834728223408E-3</v>
      </c>
      <c r="T1143" s="155">
        <f t="shared" si="141"/>
        <v>-8.4005696611941568E-3</v>
      </c>
      <c r="U1143" s="167">
        <v>19726.650000000001</v>
      </c>
      <c r="V1143" s="154">
        <f t="shared" si="142"/>
        <v>-8.0570707924018103E-3</v>
      </c>
      <c r="W1143" s="155">
        <f t="shared" si="143"/>
        <v>-8.0897043929656891E-3</v>
      </c>
    </row>
    <row r="1144" spans="2:23">
      <c r="B1144" s="153">
        <v>44014</v>
      </c>
      <c r="C1144" s="137">
        <v>495.3</v>
      </c>
      <c r="D1144" s="154">
        <f t="shared" si="136"/>
        <v>3.3382015439182178E-2</v>
      </c>
      <c r="E1144" s="155">
        <f t="shared" si="137"/>
        <v>3.2836933428606455E-2</v>
      </c>
      <c r="F1144" s="145"/>
      <c r="G1144" s="145"/>
      <c r="H1144" s="153">
        <v>44014</v>
      </c>
      <c r="I1144" s="137">
        <v>34.64</v>
      </c>
      <c r="J1144" s="154">
        <f t="shared" si="138"/>
        <v>1.1091652072387603E-2</v>
      </c>
      <c r="K1144" s="155">
        <f t="shared" si="139"/>
        <v>1.1030590798260537E-2</v>
      </c>
      <c r="L1144" s="145"/>
      <c r="M1144" s="167">
        <v>-1.06E-3</v>
      </c>
      <c r="N1144" s="161"/>
      <c r="O1144" s="167">
        <v>1.286E-2</v>
      </c>
      <c r="P1144" s="161"/>
      <c r="Q1144" s="146"/>
      <c r="R1144" s="167">
        <v>5049.38</v>
      </c>
      <c r="S1144" s="154">
        <f t="shared" si="140"/>
        <v>2.4851124633139543E-2</v>
      </c>
      <c r="T1144" s="155">
        <f t="shared" si="141"/>
        <v>2.4547357781050789E-2</v>
      </c>
      <c r="U1144" s="167">
        <v>19886.88</v>
      </c>
      <c r="V1144" s="154">
        <f t="shared" si="142"/>
        <v>2.8762270522604272E-2</v>
      </c>
      <c r="W1144" s="155">
        <f t="shared" si="143"/>
        <v>2.8356400541998783E-2</v>
      </c>
    </row>
    <row r="1145" spans="2:23">
      <c r="B1145" s="153">
        <v>44013</v>
      </c>
      <c r="C1145" s="137">
        <v>479.3</v>
      </c>
      <c r="D1145" s="154">
        <f t="shared" si="136"/>
        <v>-9.5060963008885002E-3</v>
      </c>
      <c r="E1145" s="155">
        <f t="shared" si="137"/>
        <v>-9.551567633687157E-3</v>
      </c>
      <c r="F1145" s="145"/>
      <c r="G1145" s="145"/>
      <c r="H1145" s="153">
        <v>44013</v>
      </c>
      <c r="I1145" s="137">
        <v>34.26</v>
      </c>
      <c r="J1145" s="154">
        <f t="shared" si="138"/>
        <v>6.4629847238542038E-3</v>
      </c>
      <c r="K1145" s="155">
        <f t="shared" si="139"/>
        <v>6.442189190800379E-3</v>
      </c>
      <c r="L1145" s="145"/>
      <c r="M1145" s="167">
        <v>-5.8E-4</v>
      </c>
      <c r="N1145" s="161"/>
      <c r="O1145" s="167">
        <v>1.3429999999999999E-2</v>
      </c>
      <c r="P1145" s="161"/>
      <c r="Q1145" s="146"/>
      <c r="R1145" s="167">
        <v>4926.9399999999996</v>
      </c>
      <c r="S1145" s="154">
        <f t="shared" si="140"/>
        <v>-1.8334721099516615E-3</v>
      </c>
      <c r="T1145" s="155">
        <f t="shared" si="141"/>
        <v>-1.8351549772487438E-3</v>
      </c>
      <c r="U1145" s="167">
        <v>19330.88</v>
      </c>
      <c r="V1145" s="154">
        <f t="shared" si="142"/>
        <v>-2.3039381652724122E-3</v>
      </c>
      <c r="W1145" s="155">
        <f t="shared" si="143"/>
        <v>-2.3065963143994359E-3</v>
      </c>
    </row>
    <row r="1146" spans="2:23">
      <c r="B1146" s="153">
        <v>44012</v>
      </c>
      <c r="C1146" s="137">
        <v>483.9</v>
      </c>
      <c r="D1146" s="154">
        <f t="shared" si="136"/>
        <v>4.3586550435865679E-3</v>
      </c>
      <c r="E1146" s="155">
        <f t="shared" si="137"/>
        <v>4.3491836185018959E-3</v>
      </c>
      <c r="F1146" s="145"/>
      <c r="G1146" s="145"/>
      <c r="H1146" s="153">
        <v>44012</v>
      </c>
      <c r="I1146" s="137">
        <v>34.04</v>
      </c>
      <c r="J1146" s="154">
        <f t="shared" si="138"/>
        <v>-2.2681596325007103E-2</v>
      </c>
      <c r="K1146" s="155">
        <f t="shared" si="139"/>
        <v>-2.2942780672736359E-2</v>
      </c>
      <c r="L1146" s="145"/>
      <c r="M1146" s="167">
        <v>-1.16E-3</v>
      </c>
      <c r="N1146" s="161"/>
      <c r="O1146" s="167">
        <v>1.3269999999999999E-2</v>
      </c>
      <c r="P1146" s="161"/>
      <c r="Q1146" s="146"/>
      <c r="R1146" s="167">
        <v>4935.99</v>
      </c>
      <c r="S1146" s="154">
        <f t="shared" si="140"/>
        <v>-1.9148875938740373E-3</v>
      </c>
      <c r="T1146" s="155">
        <f t="shared" si="141"/>
        <v>-1.9167233349888905E-3</v>
      </c>
      <c r="U1146" s="167">
        <v>19375.52</v>
      </c>
      <c r="V1146" s="154">
        <f t="shared" si="142"/>
        <v>-3.6766558578126274E-3</v>
      </c>
      <c r="W1146" s="155">
        <f t="shared" si="143"/>
        <v>-3.6834313695426175E-3</v>
      </c>
    </row>
    <row r="1147" spans="2:23">
      <c r="B1147" s="153">
        <v>44011</v>
      </c>
      <c r="C1147" s="137">
        <v>481.8</v>
      </c>
      <c r="D1147" s="154">
        <f t="shared" si="136"/>
        <v>2.2883295194509046E-3</v>
      </c>
      <c r="E1147" s="155">
        <f t="shared" si="137"/>
        <v>2.2857152808560825E-3</v>
      </c>
      <c r="F1147" s="145"/>
      <c r="G1147" s="145"/>
      <c r="H1147" s="153">
        <v>44011</v>
      </c>
      <c r="I1147" s="137">
        <v>34.83</v>
      </c>
      <c r="J1147" s="154">
        <f t="shared" si="138"/>
        <v>1.54518950437319E-2</v>
      </c>
      <c r="K1147" s="155">
        <f t="shared" si="139"/>
        <v>1.533373020601571E-2</v>
      </c>
      <c r="L1147" s="145"/>
      <c r="M1147" s="167">
        <v>-1.25E-3</v>
      </c>
      <c r="N1147" s="161"/>
      <c r="O1147" s="167">
        <v>1.3640000000000001E-2</v>
      </c>
      <c r="P1147" s="161"/>
      <c r="Q1147" s="146"/>
      <c r="R1147" s="167">
        <v>4945.46</v>
      </c>
      <c r="S1147" s="154">
        <f t="shared" si="140"/>
        <v>7.2958506122648981E-3</v>
      </c>
      <c r="T1147" s="155">
        <f t="shared" si="141"/>
        <v>7.2693646412909539E-3</v>
      </c>
      <c r="U1147" s="167">
        <v>19447.02</v>
      </c>
      <c r="V1147" s="154">
        <f t="shared" si="142"/>
        <v>1.687167570574899E-2</v>
      </c>
      <c r="W1147" s="155">
        <f t="shared" si="143"/>
        <v>1.673092985810086E-2</v>
      </c>
    </row>
    <row r="1148" spans="2:23">
      <c r="B1148" s="153">
        <v>44008</v>
      </c>
      <c r="C1148" s="137">
        <v>480.7</v>
      </c>
      <c r="D1148" s="154">
        <f t="shared" si="136"/>
        <v>1.0935856992639215E-2</v>
      </c>
      <c r="E1148" s="155">
        <f t="shared" si="137"/>
        <v>1.0876492914469904E-2</v>
      </c>
      <c r="F1148" s="145"/>
      <c r="G1148" s="145"/>
      <c r="H1148" s="153">
        <v>44008</v>
      </c>
      <c r="I1148" s="137">
        <v>34.299999999999997</v>
      </c>
      <c r="J1148" s="154">
        <f t="shared" si="138"/>
        <v>-2.6170398371621051E-3</v>
      </c>
      <c r="K1148" s="155">
        <f t="shared" si="139"/>
        <v>-2.6204702722807472E-3</v>
      </c>
      <c r="L1148" s="145"/>
      <c r="M1148" s="167">
        <v>-1.2600000000000001E-3</v>
      </c>
      <c r="N1148" s="161"/>
      <c r="O1148" s="167">
        <v>1.3720000000000001E-2</v>
      </c>
      <c r="P1148" s="161"/>
      <c r="Q1148" s="146"/>
      <c r="R1148" s="167">
        <v>4909.6400000000003</v>
      </c>
      <c r="S1148" s="154">
        <f t="shared" si="140"/>
        <v>-1.8175977619555583E-3</v>
      </c>
      <c r="T1148" s="155">
        <f t="shared" si="141"/>
        <v>-1.8192515970762014E-3</v>
      </c>
      <c r="U1148" s="167">
        <v>19124.36</v>
      </c>
      <c r="V1148" s="154">
        <f t="shared" si="142"/>
        <v>-5.7390920079543051E-3</v>
      </c>
      <c r="W1148" s="155">
        <f t="shared" si="143"/>
        <v>-5.7556238787877072E-3</v>
      </c>
    </row>
    <row r="1149" spans="2:23">
      <c r="B1149" s="153">
        <v>44007</v>
      </c>
      <c r="C1149" s="137">
        <v>475.5</v>
      </c>
      <c r="D1149" s="154">
        <f t="shared" si="136"/>
        <v>4.20786871449641E-4</v>
      </c>
      <c r="E1149" s="155">
        <f t="shared" si="137"/>
        <v>4.2069836548127806E-4</v>
      </c>
      <c r="F1149" s="145"/>
      <c r="G1149" s="145"/>
      <c r="H1149" s="153">
        <v>44007</v>
      </c>
      <c r="I1149" s="137">
        <v>34.39</v>
      </c>
      <c r="J1149" s="154">
        <f t="shared" si="138"/>
        <v>-1.1497556769186512E-2</v>
      </c>
      <c r="K1149" s="155">
        <f t="shared" si="139"/>
        <v>-1.1564164719675788E-2</v>
      </c>
      <c r="L1149" s="145"/>
      <c r="M1149" s="167">
        <v>-1.1999999999999999E-3</v>
      </c>
      <c r="N1149" s="161"/>
      <c r="O1149" s="167">
        <v>1.3680000000000001E-2</v>
      </c>
      <c r="P1149" s="161"/>
      <c r="Q1149" s="146"/>
      <c r="R1149" s="167">
        <v>4918.58</v>
      </c>
      <c r="S1149" s="154">
        <f t="shared" si="140"/>
        <v>9.6933915785324398E-3</v>
      </c>
      <c r="T1149" s="155">
        <f t="shared" si="141"/>
        <v>9.646712071127805E-3</v>
      </c>
      <c r="U1149" s="167">
        <v>19234.75</v>
      </c>
      <c r="V1149" s="154">
        <f t="shared" si="142"/>
        <v>3.7452421283119541E-3</v>
      </c>
      <c r="W1149" s="155">
        <f t="shared" si="143"/>
        <v>3.7382461712732644E-3</v>
      </c>
    </row>
    <row r="1150" spans="2:23">
      <c r="B1150" s="153">
        <v>44006</v>
      </c>
      <c r="C1150" s="137">
        <v>475.3</v>
      </c>
      <c r="D1150" s="154">
        <f t="shared" si="136"/>
        <v>-4.1733870967741948E-2</v>
      </c>
      <c r="E1150" s="155">
        <f t="shared" si="137"/>
        <v>-4.2629743104963751E-2</v>
      </c>
      <c r="F1150" s="145"/>
      <c r="G1150" s="145"/>
      <c r="H1150" s="153">
        <v>44006</v>
      </c>
      <c r="I1150" s="137">
        <v>34.79</v>
      </c>
      <c r="J1150" s="154">
        <f t="shared" si="138"/>
        <v>-2.9296875000000111E-2</v>
      </c>
      <c r="K1150" s="155">
        <f t="shared" si="139"/>
        <v>-2.9734598942879172E-2</v>
      </c>
      <c r="L1150" s="145"/>
      <c r="M1150" s="167">
        <v>-1.0299999999999999E-3</v>
      </c>
      <c r="N1150" s="161"/>
      <c r="O1150" s="167">
        <v>1.34E-2</v>
      </c>
      <c r="P1150" s="161"/>
      <c r="Q1150" s="146"/>
      <c r="R1150" s="167">
        <v>4871.3599999999997</v>
      </c>
      <c r="S1150" s="154">
        <f t="shared" si="140"/>
        <v>-2.9160887103203192E-2</v>
      </c>
      <c r="T1150" s="155">
        <f t="shared" si="141"/>
        <v>-2.9594516595593642E-2</v>
      </c>
      <c r="U1150" s="167">
        <v>19162.98</v>
      </c>
      <c r="V1150" s="154">
        <f t="shared" si="142"/>
        <v>-3.4200905371447377E-2</v>
      </c>
      <c r="W1150" s="155">
        <f t="shared" si="143"/>
        <v>-3.4799442974743307E-2</v>
      </c>
    </row>
    <row r="1151" spans="2:23">
      <c r="B1151" s="153">
        <v>44005</v>
      </c>
      <c r="C1151" s="137">
        <v>496</v>
      </c>
      <c r="D1151" s="154">
        <f t="shared" si="136"/>
        <v>-9.9800399201597223E-3</v>
      </c>
      <c r="E1151" s="155">
        <f t="shared" si="137"/>
        <v>-1.0030174359937357E-2</v>
      </c>
      <c r="F1151" s="145"/>
      <c r="G1151" s="145"/>
      <c r="H1151" s="153">
        <v>44005</v>
      </c>
      <c r="I1151" s="137">
        <v>35.840000000000003</v>
      </c>
      <c r="J1151" s="154">
        <f t="shared" si="138"/>
        <v>9.009009009008917E-3</v>
      </c>
      <c r="K1151" s="155">
        <f t="shared" si="139"/>
        <v>8.9686699827603161E-3</v>
      </c>
      <c r="L1151" s="145"/>
      <c r="M1151" s="167">
        <v>-8.1999999999999998E-4</v>
      </c>
      <c r="N1151" s="161"/>
      <c r="O1151" s="167">
        <v>1.3340000000000001E-2</v>
      </c>
      <c r="P1151" s="161"/>
      <c r="Q1151" s="146"/>
      <c r="R1151" s="167">
        <v>5017.68</v>
      </c>
      <c r="S1151" s="154">
        <f t="shared" si="140"/>
        <v>1.3939014286580509E-2</v>
      </c>
      <c r="T1151" s="155">
        <f t="shared" si="141"/>
        <v>1.3842759658689347E-2</v>
      </c>
      <c r="U1151" s="167">
        <v>19841.580000000002</v>
      </c>
      <c r="V1151" s="154">
        <f t="shared" si="142"/>
        <v>1.8628011169106173E-2</v>
      </c>
      <c r="W1151" s="155">
        <f t="shared" si="143"/>
        <v>1.845663476540647E-2</v>
      </c>
    </row>
    <row r="1152" spans="2:23">
      <c r="B1152" s="153">
        <v>44004</v>
      </c>
      <c r="C1152" s="137">
        <v>501</v>
      </c>
      <c r="D1152" s="154">
        <f t="shared" si="136"/>
        <v>-1.745440282408306E-2</v>
      </c>
      <c r="E1152" s="155">
        <f t="shared" si="137"/>
        <v>-1.7608526976245157E-2</v>
      </c>
      <c r="F1152" s="145"/>
      <c r="G1152" s="145"/>
      <c r="H1152" s="153">
        <v>44004</v>
      </c>
      <c r="I1152" s="137">
        <v>35.520000000000003</v>
      </c>
      <c r="J1152" s="154">
        <f t="shared" si="138"/>
        <v>8.2316207777464179E-3</v>
      </c>
      <c r="K1152" s="155">
        <f t="shared" si="139"/>
        <v>8.1979257708232247E-3</v>
      </c>
      <c r="L1152" s="145"/>
      <c r="M1152" s="167">
        <v>-1.16E-3</v>
      </c>
      <c r="N1152" s="161"/>
      <c r="O1152" s="167">
        <v>1.357E-2</v>
      </c>
      <c r="P1152" s="161"/>
      <c r="Q1152" s="146"/>
      <c r="R1152" s="167">
        <v>4948.7</v>
      </c>
      <c r="S1152" s="154">
        <f t="shared" si="140"/>
        <v>-6.1753808151502332E-3</v>
      </c>
      <c r="T1152" s="155">
        <f t="shared" si="141"/>
        <v>-6.1945273446956522E-3</v>
      </c>
      <c r="U1152" s="167">
        <v>19478.73</v>
      </c>
      <c r="V1152" s="154">
        <f t="shared" si="142"/>
        <v>-7.1461593471203733E-3</v>
      </c>
      <c r="W1152" s="155">
        <f t="shared" si="143"/>
        <v>-7.1718154452719961E-3</v>
      </c>
    </row>
    <row r="1153" spans="2:23">
      <c r="B1153" s="153">
        <v>44001</v>
      </c>
      <c r="C1153" s="137">
        <v>509.9</v>
      </c>
      <c r="D1153" s="154">
        <f t="shared" si="136"/>
        <v>3.9377830281550619E-3</v>
      </c>
      <c r="E1153" s="155">
        <f t="shared" si="137"/>
        <v>3.9300502539106434E-3</v>
      </c>
      <c r="F1153" s="145"/>
      <c r="G1153" s="145"/>
      <c r="H1153" s="153">
        <v>44001</v>
      </c>
      <c r="I1153" s="137">
        <v>35.229999999999997</v>
      </c>
      <c r="J1153" s="154">
        <f t="shared" si="138"/>
        <v>2.5611838360841688E-3</v>
      </c>
      <c r="K1153" s="155">
        <f t="shared" si="139"/>
        <v>2.55790959419507E-3</v>
      </c>
      <c r="L1153" s="145"/>
      <c r="M1153" s="167">
        <v>-9.3999999999999997E-4</v>
      </c>
      <c r="N1153" s="161"/>
      <c r="O1153" s="167">
        <v>1.3229999999999999E-2</v>
      </c>
      <c r="P1153" s="161"/>
      <c r="Q1153" s="146"/>
      <c r="R1153" s="167">
        <v>4979.45</v>
      </c>
      <c r="S1153" s="154">
        <f t="shared" si="140"/>
        <v>4.1744391227627187E-3</v>
      </c>
      <c r="T1153" s="155">
        <f t="shared" si="141"/>
        <v>4.1657503239493398E-3</v>
      </c>
      <c r="U1153" s="167">
        <v>19618.93</v>
      </c>
      <c r="V1153" s="154">
        <f t="shared" si="142"/>
        <v>6.8342215032928255E-3</v>
      </c>
      <c r="W1153" s="155">
        <f t="shared" si="143"/>
        <v>6.810974070149343E-3</v>
      </c>
    </row>
    <row r="1154" spans="2:23">
      <c r="B1154" s="153">
        <v>44000</v>
      </c>
      <c r="C1154" s="137">
        <v>507.9</v>
      </c>
      <c r="D1154" s="154">
        <f t="shared" si="136"/>
        <v>-2.9446407538280539E-3</v>
      </c>
      <c r="E1154" s="155">
        <f t="shared" si="137"/>
        <v>-2.9489847381573308E-3</v>
      </c>
      <c r="F1154" s="145"/>
      <c r="G1154" s="145"/>
      <c r="H1154" s="153">
        <v>44000</v>
      </c>
      <c r="I1154" s="137">
        <v>35.14</v>
      </c>
      <c r="J1154" s="154">
        <f t="shared" si="138"/>
        <v>1.1396011396012096E-3</v>
      </c>
      <c r="K1154" s="155">
        <f t="shared" si="139"/>
        <v>1.1389522871310764E-3</v>
      </c>
      <c r="L1154" s="145"/>
      <c r="M1154" s="167">
        <v>-7.5999999999999993E-4</v>
      </c>
      <c r="N1154" s="161"/>
      <c r="O1154" s="167">
        <v>1.3429999999999999E-2</v>
      </c>
      <c r="P1154" s="161"/>
      <c r="Q1154" s="146"/>
      <c r="R1154" s="167">
        <v>4958.75</v>
      </c>
      <c r="S1154" s="154">
        <f t="shared" si="140"/>
        <v>-7.4500047037913131E-3</v>
      </c>
      <c r="T1154" s="155">
        <f t="shared" si="141"/>
        <v>-7.4778945950564769E-3</v>
      </c>
      <c r="U1154" s="167">
        <v>19485.759999999998</v>
      </c>
      <c r="V1154" s="154">
        <f t="shared" si="142"/>
        <v>-5.1123538424856507E-3</v>
      </c>
      <c r="W1154" s="155">
        <f t="shared" si="143"/>
        <v>-5.1254666339696359E-3</v>
      </c>
    </row>
    <row r="1155" spans="2:23">
      <c r="B1155" s="153">
        <v>43999</v>
      </c>
      <c r="C1155" s="137">
        <v>509.4</v>
      </c>
      <c r="D1155" s="154">
        <f t="shared" si="136"/>
        <v>3.2428050263477948E-2</v>
      </c>
      <c r="E1155" s="155">
        <f t="shared" si="137"/>
        <v>3.1913358450100349E-2</v>
      </c>
      <c r="F1155" s="145"/>
      <c r="G1155" s="145"/>
      <c r="H1155" s="153">
        <v>43999</v>
      </c>
      <c r="I1155" s="137">
        <v>35.1</v>
      </c>
      <c r="J1155" s="154">
        <f t="shared" si="138"/>
        <v>1.2694748990190519E-2</v>
      </c>
      <c r="K1155" s="155">
        <f t="shared" si="139"/>
        <v>1.2614846184360201E-2</v>
      </c>
      <c r="L1155" s="145"/>
      <c r="M1155" s="167">
        <v>-5.0999999999999993E-4</v>
      </c>
      <c r="N1155" s="161"/>
      <c r="O1155" s="167">
        <v>1.375E-2</v>
      </c>
      <c r="P1155" s="161"/>
      <c r="Q1155" s="146"/>
      <c r="R1155" s="167">
        <v>4995.97</v>
      </c>
      <c r="S1155" s="154">
        <f t="shared" si="140"/>
        <v>8.7855328463026794E-3</v>
      </c>
      <c r="T1155" s="155">
        <f t="shared" si="141"/>
        <v>8.7471646124320877E-3</v>
      </c>
      <c r="U1155" s="167">
        <v>19585.89</v>
      </c>
      <c r="V1155" s="154">
        <f t="shared" si="142"/>
        <v>-2.0249031496060166E-3</v>
      </c>
      <c r="W1155" s="155">
        <f t="shared" si="143"/>
        <v>-2.0269560377232029E-3</v>
      </c>
    </row>
    <row r="1156" spans="2:23">
      <c r="B1156" s="153">
        <v>43998</v>
      </c>
      <c r="C1156" s="137">
        <v>493.4</v>
      </c>
      <c r="D1156" s="154">
        <f t="shared" si="136"/>
        <v>2.8130860595957596E-2</v>
      </c>
      <c r="E1156" s="155">
        <f t="shared" si="137"/>
        <v>2.774245523105659E-2</v>
      </c>
      <c r="F1156" s="145"/>
      <c r="G1156" s="145"/>
      <c r="H1156" s="153">
        <v>43998</v>
      </c>
      <c r="I1156" s="137">
        <v>34.659999999999997</v>
      </c>
      <c r="J1156" s="154">
        <f t="shared" si="138"/>
        <v>2.3324475937407607E-2</v>
      </c>
      <c r="K1156" s="155">
        <f t="shared" si="139"/>
        <v>2.3056617457779555E-2</v>
      </c>
      <c r="L1156" s="145"/>
      <c r="M1156" s="167">
        <v>-4.6999999999999999E-4</v>
      </c>
      <c r="N1156" s="161"/>
      <c r="O1156" s="167">
        <v>1.362E-2</v>
      </c>
      <c r="P1156" s="161"/>
      <c r="Q1156" s="146"/>
      <c r="R1156" s="167">
        <v>4952.46</v>
      </c>
      <c r="S1156" s="154">
        <f t="shared" si="140"/>
        <v>2.8394507986344575E-2</v>
      </c>
      <c r="T1156" s="155">
        <f t="shared" si="141"/>
        <v>2.799885604755914E-2</v>
      </c>
      <c r="U1156" s="167">
        <v>19625.63</v>
      </c>
      <c r="V1156" s="154">
        <f t="shared" si="142"/>
        <v>3.4600135271272592E-2</v>
      </c>
      <c r="W1156" s="155">
        <f t="shared" si="143"/>
        <v>3.401500933468124E-2</v>
      </c>
    </row>
    <row r="1157" spans="2:23">
      <c r="B1157" s="153">
        <v>43997</v>
      </c>
      <c r="C1157" s="137">
        <v>479.9</v>
      </c>
      <c r="D1157" s="154">
        <f t="shared" si="136"/>
        <v>-9.2898431048720198E-3</v>
      </c>
      <c r="E1157" s="155">
        <f t="shared" si="137"/>
        <v>-9.3332628147373628E-3</v>
      </c>
      <c r="F1157" s="145"/>
      <c r="G1157" s="145"/>
      <c r="H1157" s="153">
        <v>43997</v>
      </c>
      <c r="I1157" s="137">
        <v>33.869999999999997</v>
      </c>
      <c r="J1157" s="154">
        <f t="shared" si="138"/>
        <v>-4.4091710758379365E-3</v>
      </c>
      <c r="K1157" s="155">
        <f t="shared" si="139"/>
        <v>-4.4189201380355576E-3</v>
      </c>
      <c r="L1157" s="145"/>
      <c r="M1157" s="167">
        <v>-4.4999999999999999E-4</v>
      </c>
      <c r="N1157" s="161"/>
      <c r="O1157" s="167">
        <v>1.401E-2</v>
      </c>
      <c r="P1157" s="161"/>
      <c r="Q1157" s="146"/>
      <c r="R1157" s="167">
        <v>4815.72</v>
      </c>
      <c r="S1157" s="154">
        <f t="shared" si="140"/>
        <v>-4.8643800911709612E-3</v>
      </c>
      <c r="T1157" s="155">
        <f t="shared" si="141"/>
        <v>-4.8762496958297029E-3</v>
      </c>
      <c r="U1157" s="167">
        <v>18969.29</v>
      </c>
      <c r="V1157" s="154">
        <f t="shared" si="142"/>
        <v>4.2952833944651658E-3</v>
      </c>
      <c r="W1157" s="155">
        <f t="shared" si="143"/>
        <v>4.2860849951604297E-3</v>
      </c>
    </row>
    <row r="1158" spans="2:23">
      <c r="B1158" s="153">
        <v>43994</v>
      </c>
      <c r="C1158" s="137">
        <v>484.4</v>
      </c>
      <c r="D1158" s="154">
        <f t="shared" si="136"/>
        <v>-1.3642842598248883E-2</v>
      </c>
      <c r="E1158" s="155">
        <f t="shared" si="137"/>
        <v>-1.3736761366261778E-2</v>
      </c>
      <c r="F1158" s="145"/>
      <c r="G1158" s="145"/>
      <c r="H1158" s="153">
        <v>43994</v>
      </c>
      <c r="I1158" s="137">
        <v>34.020000000000003</v>
      </c>
      <c r="J1158" s="154">
        <f t="shared" si="138"/>
        <v>1.0995542347697063E-2</v>
      </c>
      <c r="K1158" s="155">
        <f t="shared" si="139"/>
        <v>1.0935530876979073E-2</v>
      </c>
      <c r="L1158" s="145"/>
      <c r="M1158" s="167">
        <v>-4.3999999999999996E-4</v>
      </c>
      <c r="N1158" s="161"/>
      <c r="O1158" s="167">
        <v>1.418E-2</v>
      </c>
      <c r="P1158" s="161"/>
      <c r="Q1158" s="146"/>
      <c r="R1158" s="167">
        <v>4839.26</v>
      </c>
      <c r="S1158" s="154">
        <f t="shared" si="140"/>
        <v>4.9131987706618752E-3</v>
      </c>
      <c r="T1158" s="155">
        <f t="shared" si="141"/>
        <v>4.901168398563192E-3</v>
      </c>
      <c r="U1158" s="167">
        <v>18888.16</v>
      </c>
      <c r="V1158" s="154">
        <f t="shared" si="142"/>
        <v>4.3228906898864494E-3</v>
      </c>
      <c r="W1158" s="155">
        <f t="shared" si="143"/>
        <v>4.3135738387636768E-3</v>
      </c>
    </row>
    <row r="1159" spans="2:23">
      <c r="B1159" s="153">
        <v>43993</v>
      </c>
      <c r="C1159" s="137">
        <v>491.1</v>
      </c>
      <c r="D1159" s="154">
        <f t="shared" si="136"/>
        <v>-5.8834802606362424E-2</v>
      </c>
      <c r="E1159" s="155">
        <f t="shared" si="137"/>
        <v>-6.0636599657428972E-2</v>
      </c>
      <c r="F1159" s="145"/>
      <c r="G1159" s="145"/>
      <c r="H1159" s="153">
        <v>43993</v>
      </c>
      <c r="I1159" s="137">
        <v>33.65</v>
      </c>
      <c r="J1159" s="154">
        <f t="shared" si="138"/>
        <v>-4.9435028248587587E-2</v>
      </c>
      <c r="K1159" s="155">
        <f t="shared" si="139"/>
        <v>-5.0698764048991971E-2</v>
      </c>
      <c r="L1159" s="145"/>
      <c r="M1159" s="167">
        <v>2.0000000000000002E-5</v>
      </c>
      <c r="N1159" s="161"/>
      <c r="O1159" s="167">
        <v>1.485E-2</v>
      </c>
      <c r="P1159" s="161"/>
      <c r="Q1159" s="146"/>
      <c r="R1159" s="167">
        <v>4815.6000000000004</v>
      </c>
      <c r="S1159" s="154">
        <f t="shared" si="140"/>
        <v>-4.7061198158870554E-2</v>
      </c>
      <c r="T1159" s="155">
        <f t="shared" si="141"/>
        <v>-4.8204593716093543E-2</v>
      </c>
      <c r="U1159" s="167">
        <v>18806.86</v>
      </c>
      <c r="V1159" s="154">
        <f t="shared" si="142"/>
        <v>-4.8139969561711848E-2</v>
      </c>
      <c r="W1159" s="155">
        <f t="shared" si="143"/>
        <v>-4.9337281850816324E-2</v>
      </c>
    </row>
    <row r="1160" spans="2:23">
      <c r="B1160" s="153">
        <v>43992</v>
      </c>
      <c r="C1160" s="137">
        <v>521.79999999999995</v>
      </c>
      <c r="D1160" s="154">
        <f t="shared" si="136"/>
        <v>-1.2677388836329295E-2</v>
      </c>
      <c r="E1160" s="155">
        <f t="shared" si="137"/>
        <v>-1.275843260766433E-2</v>
      </c>
      <c r="F1160" s="145"/>
      <c r="G1160" s="145"/>
      <c r="H1160" s="153">
        <v>43992</v>
      </c>
      <c r="I1160" s="137">
        <v>35.4</v>
      </c>
      <c r="J1160" s="154">
        <f t="shared" si="138"/>
        <v>3.6299765807962681E-2</v>
      </c>
      <c r="K1160" s="155">
        <f t="shared" si="139"/>
        <v>3.56564512193598E-2</v>
      </c>
      <c r="L1160" s="145"/>
      <c r="M1160" s="167">
        <v>7.7999999999999999E-4</v>
      </c>
      <c r="N1160" s="161"/>
      <c r="O1160" s="167">
        <v>1.5140000000000001E-2</v>
      </c>
      <c r="P1160" s="161"/>
      <c r="Q1160" s="146"/>
      <c r="R1160" s="167">
        <v>5053.42</v>
      </c>
      <c r="S1160" s="154">
        <f t="shared" si="140"/>
        <v>-8.1823552386502962E-3</v>
      </c>
      <c r="T1160" s="155">
        <f t="shared" si="141"/>
        <v>-8.2160144407194807E-3</v>
      </c>
      <c r="U1160" s="167">
        <v>19758.009999999998</v>
      </c>
      <c r="V1160" s="154">
        <f t="shared" si="142"/>
        <v>-8.6396523868301767E-3</v>
      </c>
      <c r="W1160" s="155">
        <f t="shared" si="143"/>
        <v>-8.6771905510264584E-3</v>
      </c>
    </row>
    <row r="1161" spans="2:23">
      <c r="B1161" s="153">
        <v>43991</v>
      </c>
      <c r="C1161" s="137">
        <v>528.5</v>
      </c>
      <c r="D1161" s="154">
        <f t="shared" si="136"/>
        <v>1.5760138381702982E-2</v>
      </c>
      <c r="E1161" s="155">
        <f t="shared" si="137"/>
        <v>1.5637237014034612E-2</v>
      </c>
      <c r="F1161" s="145"/>
      <c r="G1161" s="145"/>
      <c r="H1161" s="153">
        <v>43991</v>
      </c>
      <c r="I1161" s="137">
        <v>34.159999999999997</v>
      </c>
      <c r="J1161" s="154">
        <f t="shared" si="138"/>
        <v>-1.6412323639504733E-2</v>
      </c>
      <c r="K1161" s="155">
        <f t="shared" si="139"/>
        <v>-1.6548497835613518E-2</v>
      </c>
      <c r="L1161" s="145"/>
      <c r="M1161" s="167">
        <v>7.5000000000000002E-4</v>
      </c>
      <c r="N1161" s="161"/>
      <c r="O1161" s="167">
        <v>1.4630000000000001E-2</v>
      </c>
      <c r="P1161" s="161"/>
      <c r="Q1161" s="146"/>
      <c r="R1161" s="167">
        <v>5095.1099999999997</v>
      </c>
      <c r="S1161" s="154">
        <f t="shared" si="140"/>
        <v>-1.5536603085294032E-2</v>
      </c>
      <c r="T1161" s="155">
        <f t="shared" si="141"/>
        <v>-1.5658560959585201E-2</v>
      </c>
      <c r="U1161" s="167">
        <v>19930.2</v>
      </c>
      <c r="V1161" s="154">
        <f t="shared" si="142"/>
        <v>-1.4886774901168409E-2</v>
      </c>
      <c r="W1161" s="155">
        <f t="shared" si="143"/>
        <v>-1.4998695077301864E-2</v>
      </c>
    </row>
    <row r="1162" spans="2:23">
      <c r="B1162" s="153">
        <v>43990</v>
      </c>
      <c r="C1162" s="137">
        <v>520.29999999999995</v>
      </c>
      <c r="D1162" s="154">
        <f t="shared" si="136"/>
        <v>-3.0195712954333764E-2</v>
      </c>
      <c r="E1162" s="155">
        <f t="shared" si="137"/>
        <v>-3.0660993774495458E-2</v>
      </c>
      <c r="F1162" s="145"/>
      <c r="G1162" s="145"/>
      <c r="H1162" s="153">
        <v>43990</v>
      </c>
      <c r="I1162" s="137">
        <v>34.729999999999997</v>
      </c>
      <c r="J1162" s="154">
        <f t="shared" si="138"/>
        <v>-2.7170868347339061E-2</v>
      </c>
      <c r="K1162" s="155">
        <f t="shared" si="139"/>
        <v>-2.7546822029610871E-2</v>
      </c>
      <c r="L1162" s="145"/>
      <c r="M1162" s="167">
        <v>4.6999999999999999E-4</v>
      </c>
      <c r="N1162" s="161"/>
      <c r="O1162" s="167">
        <v>1.4070000000000001E-2</v>
      </c>
      <c r="P1162" s="161"/>
      <c r="Q1162" s="146"/>
      <c r="R1162" s="167">
        <v>5175.5200000000004</v>
      </c>
      <c r="S1162" s="154">
        <f t="shared" si="140"/>
        <v>-4.2845132258131358E-3</v>
      </c>
      <c r="T1162" s="155">
        <f t="shared" si="141"/>
        <v>-4.2937180541523217E-3</v>
      </c>
      <c r="U1162" s="167">
        <v>20231.38</v>
      </c>
      <c r="V1162" s="154">
        <f t="shared" si="142"/>
        <v>2.1731258585135915E-3</v>
      </c>
      <c r="W1162" s="155">
        <f t="shared" si="143"/>
        <v>2.1707680357942534E-3</v>
      </c>
    </row>
    <row r="1163" spans="2:23">
      <c r="B1163" s="153">
        <v>43987</v>
      </c>
      <c r="C1163" s="137">
        <v>536.5</v>
      </c>
      <c r="D1163" s="154">
        <f t="shared" ref="D1163:D1226" si="144">C1163/C1164-1</f>
        <v>6.1115506329113778E-2</v>
      </c>
      <c r="E1163" s="155">
        <f t="shared" ref="E1163:E1226" si="145">LN(1+D1163)</f>
        <v>5.9320719238105356E-2</v>
      </c>
      <c r="F1163" s="145"/>
      <c r="G1163" s="145"/>
      <c r="H1163" s="153">
        <v>43987</v>
      </c>
      <c r="I1163" s="137">
        <v>35.700000000000003</v>
      </c>
      <c r="J1163" s="154">
        <f t="shared" ref="J1163:J1226" si="146">I1163/I1164-1</f>
        <v>3.238866396761142E-2</v>
      </c>
      <c r="K1163" s="155">
        <f t="shared" ref="K1163:K1226" si="147">LN(1+J1163)</f>
        <v>3.1875208530449034E-2</v>
      </c>
      <c r="L1163" s="145"/>
      <c r="M1163" s="167">
        <v>2.4000000000000001E-4</v>
      </c>
      <c r="N1163" s="161"/>
      <c r="O1163" s="167">
        <v>1.422E-2</v>
      </c>
      <c r="P1163" s="161"/>
      <c r="Q1163" s="146"/>
      <c r="R1163" s="167">
        <v>5197.79</v>
      </c>
      <c r="S1163" s="154">
        <f t="shared" ref="S1163:S1226" si="148">R1163/R1164-1</f>
        <v>3.7073172678262933E-2</v>
      </c>
      <c r="T1163" s="155">
        <f t="shared" ref="T1163:T1226" si="149">LN(1+S1163)</f>
        <v>3.6402488646409749E-2</v>
      </c>
      <c r="U1163" s="167">
        <v>20187.509999999998</v>
      </c>
      <c r="V1163" s="154">
        <f t="shared" ref="V1163:V1226" si="150">U1163/U1164-1</f>
        <v>2.8189831634157558E-2</v>
      </c>
      <c r="W1163" s="155">
        <f t="shared" ref="W1163:W1226" si="151">LN(1+V1163)</f>
        <v>2.7799811107928278E-2</v>
      </c>
    </row>
    <row r="1164" spans="2:23">
      <c r="B1164" s="153">
        <v>43986</v>
      </c>
      <c r="C1164" s="137">
        <v>505.6</v>
      </c>
      <c r="D1164" s="154">
        <f t="shared" si="144"/>
        <v>3.1746031746031633E-3</v>
      </c>
      <c r="E1164" s="155">
        <f t="shared" si="145"/>
        <v>3.1695747612790395E-3</v>
      </c>
      <c r="F1164" s="145"/>
      <c r="G1164" s="145"/>
      <c r="H1164" s="153">
        <v>43986</v>
      </c>
      <c r="I1164" s="137">
        <v>34.58</v>
      </c>
      <c r="J1164" s="154">
        <f t="shared" si="146"/>
        <v>-1.1152416356877359E-2</v>
      </c>
      <c r="K1164" s="155">
        <f t="shared" si="147"/>
        <v>-1.1215070820140068E-2</v>
      </c>
      <c r="L1164" s="145"/>
      <c r="M1164" s="167">
        <v>-3.0000000000000001E-5</v>
      </c>
      <c r="N1164" s="161"/>
      <c r="O1164" s="167">
        <v>1.4199999999999999E-2</v>
      </c>
      <c r="P1164" s="161"/>
      <c r="Q1164" s="146"/>
      <c r="R1164" s="167">
        <v>5011.9799999999996</v>
      </c>
      <c r="S1164" s="154">
        <f t="shared" si="148"/>
        <v>-2.0707314062258231E-3</v>
      </c>
      <c r="T1164" s="155">
        <f t="shared" si="149"/>
        <v>-2.0728783348245086E-3</v>
      </c>
      <c r="U1164" s="167">
        <v>19634.03</v>
      </c>
      <c r="V1164" s="154">
        <f t="shared" si="150"/>
        <v>-3.9609384267547121E-4</v>
      </c>
      <c r="W1164" s="155">
        <f t="shared" si="151"/>
        <v>-3.9617230856216104E-4</v>
      </c>
    </row>
    <row r="1165" spans="2:23">
      <c r="B1165" s="153">
        <v>43985</v>
      </c>
      <c r="C1165" s="137">
        <v>504</v>
      </c>
      <c r="D1165" s="154">
        <f t="shared" si="144"/>
        <v>3.7250463058242422E-2</v>
      </c>
      <c r="E1165" s="155">
        <f t="shared" si="145"/>
        <v>3.6573426659511292E-2</v>
      </c>
      <c r="F1165" s="145"/>
      <c r="G1165" s="145"/>
      <c r="H1165" s="153">
        <v>43985</v>
      </c>
      <c r="I1165" s="137">
        <v>34.97</v>
      </c>
      <c r="J1165" s="154">
        <f t="shared" si="146"/>
        <v>8.3621683967705085E-3</v>
      </c>
      <c r="K1165" s="155">
        <f t="shared" si="147"/>
        <v>8.3273991629434062E-3</v>
      </c>
      <c r="L1165" s="145"/>
      <c r="M1165" s="167">
        <v>1E-4</v>
      </c>
      <c r="N1165" s="161"/>
      <c r="O1165" s="167">
        <v>1.5520000000000001E-2</v>
      </c>
      <c r="P1165" s="161"/>
      <c r="Q1165" s="146"/>
      <c r="R1165" s="167">
        <v>5022.38</v>
      </c>
      <c r="S1165" s="154">
        <f t="shared" si="148"/>
        <v>3.363058425962695E-2</v>
      </c>
      <c r="T1165" s="155">
        <f t="shared" si="149"/>
        <v>3.3077443642892716E-2</v>
      </c>
      <c r="U1165" s="167">
        <v>19641.810000000001</v>
      </c>
      <c r="V1165" s="154">
        <f t="shared" si="150"/>
        <v>3.5354847823714897E-2</v>
      </c>
      <c r="W1165" s="155">
        <f t="shared" si="151"/>
        <v>3.4744216097194101E-2</v>
      </c>
    </row>
    <row r="1166" spans="2:23">
      <c r="B1166" s="153">
        <v>43984</v>
      </c>
      <c r="C1166" s="137">
        <v>485.9</v>
      </c>
      <c r="D1166" s="154">
        <f t="shared" si="144"/>
        <v>1.6952699874424271E-2</v>
      </c>
      <c r="E1166" s="155">
        <f t="shared" si="145"/>
        <v>1.6810606520147976E-2</v>
      </c>
      <c r="F1166" s="145"/>
      <c r="G1166" s="145"/>
      <c r="H1166" s="153">
        <v>43984</v>
      </c>
      <c r="I1166" s="137">
        <v>34.68</v>
      </c>
      <c r="J1166" s="154">
        <f t="shared" si="146"/>
        <v>2.9385574354407806E-2</v>
      </c>
      <c r="K1166" s="155">
        <f t="shared" si="147"/>
        <v>2.896209449387957E-2</v>
      </c>
      <c r="L1166" s="145"/>
      <c r="M1166" s="167">
        <v>-4.8999999999999998E-4</v>
      </c>
      <c r="N1166" s="161"/>
      <c r="O1166" s="167">
        <v>1.5089999999999999E-2</v>
      </c>
      <c r="P1166" s="161"/>
      <c r="Q1166" s="146"/>
      <c r="R1166" s="167">
        <v>4858.97</v>
      </c>
      <c r="S1166" s="154">
        <f t="shared" si="148"/>
        <v>2.0196187940656696E-2</v>
      </c>
      <c r="T1166" s="155">
        <f t="shared" si="149"/>
        <v>1.999494991928925E-2</v>
      </c>
      <c r="U1166" s="167">
        <v>18971.09</v>
      </c>
      <c r="V1166" s="154">
        <f t="shared" si="150"/>
        <v>2.4151749298601644E-2</v>
      </c>
      <c r="W1166" s="155">
        <f t="shared" si="151"/>
        <v>2.3864708312282035E-2</v>
      </c>
    </row>
    <row r="1167" spans="2:23">
      <c r="B1167" s="153">
        <v>43983</v>
      </c>
      <c r="C1167" s="137">
        <v>477.8</v>
      </c>
      <c r="D1167" s="154">
        <f t="shared" si="144"/>
        <v>6.5304402780703708E-3</v>
      </c>
      <c r="E1167" s="155">
        <f t="shared" si="145"/>
        <v>6.5092093344368161E-3</v>
      </c>
      <c r="F1167" s="145"/>
      <c r="G1167" s="145"/>
      <c r="H1167" s="153">
        <v>43983</v>
      </c>
      <c r="I1167" s="137">
        <v>33.69</v>
      </c>
      <c r="J1167" s="154">
        <f t="shared" si="146"/>
        <v>7.1748878923765247E-3</v>
      </c>
      <c r="K1167" s="155">
        <f t="shared" si="147"/>
        <v>7.1492708442238914E-3</v>
      </c>
      <c r="L1167" s="145"/>
      <c r="M1167" s="167">
        <v>-2.1999999999999998E-4</v>
      </c>
      <c r="N1167" s="161"/>
      <c r="O1167" s="167">
        <v>1.4690000000000002E-2</v>
      </c>
      <c r="P1167" s="161"/>
      <c r="Q1167" s="146"/>
      <c r="R1167" s="167">
        <v>4762.78</v>
      </c>
      <c r="S1167" s="154">
        <f t="shared" si="148"/>
        <v>1.4341573952600939E-2</v>
      </c>
      <c r="T1167" s="155">
        <f t="shared" si="149"/>
        <v>1.4239706386514355E-2</v>
      </c>
      <c r="U1167" s="167">
        <v>18523.71</v>
      </c>
      <c r="V1167" s="154">
        <f t="shared" si="150"/>
        <v>1.7922732498202976E-2</v>
      </c>
      <c r="W1167" s="155">
        <f t="shared" si="151"/>
        <v>1.7764013968904174E-2</v>
      </c>
    </row>
    <row r="1168" spans="2:23">
      <c r="B1168" s="153">
        <v>43980</v>
      </c>
      <c r="C1168" s="137">
        <v>474.7</v>
      </c>
      <c r="D1168" s="154">
        <f t="shared" si="144"/>
        <v>-1.4122533748701982E-2</v>
      </c>
      <c r="E1168" s="155">
        <f t="shared" si="145"/>
        <v>-1.4223205680907902E-2</v>
      </c>
      <c r="F1168" s="145"/>
      <c r="G1168" s="145"/>
      <c r="H1168" s="153">
        <v>43980</v>
      </c>
      <c r="I1168" s="137">
        <v>33.450000000000003</v>
      </c>
      <c r="J1168" s="154">
        <f t="shared" si="146"/>
        <v>-4.0722684255807162E-2</v>
      </c>
      <c r="K1168" s="155">
        <f t="shared" si="147"/>
        <v>-4.1575074113322209E-2</v>
      </c>
      <c r="L1168" s="145"/>
      <c r="M1168" s="167">
        <v>-7.5000000000000002E-4</v>
      </c>
      <c r="N1168" s="161"/>
      <c r="O1168" s="167">
        <v>1.4910000000000001E-2</v>
      </c>
      <c r="P1168" s="161"/>
      <c r="Q1168" s="146"/>
      <c r="R1168" s="167">
        <v>4695.4399999999996</v>
      </c>
      <c r="S1168" s="154">
        <f t="shared" si="148"/>
        <v>-1.5917793347431375E-2</v>
      </c>
      <c r="T1168" s="155">
        <f t="shared" si="149"/>
        <v>-1.6045842073328289E-2</v>
      </c>
      <c r="U1168" s="167">
        <v>18197.560000000001</v>
      </c>
      <c r="V1168" s="154">
        <f t="shared" si="150"/>
        <v>-8.3700430926436642E-3</v>
      </c>
      <c r="W1168" s="155">
        <f t="shared" si="151"/>
        <v>-8.4052686003914245E-3</v>
      </c>
    </row>
    <row r="1169" spans="2:23">
      <c r="B1169" s="153">
        <v>43979</v>
      </c>
      <c r="C1169" s="137">
        <v>481.5</v>
      </c>
      <c r="D1169" s="154">
        <f t="shared" si="144"/>
        <v>3.4149484536082353E-2</v>
      </c>
      <c r="E1169" s="155">
        <f t="shared" si="145"/>
        <v>3.3579334820952066E-2</v>
      </c>
      <c r="F1169" s="145"/>
      <c r="G1169" s="145"/>
      <c r="H1169" s="153">
        <v>43979</v>
      </c>
      <c r="I1169" s="137">
        <v>34.869999999999997</v>
      </c>
      <c r="J1169" s="154">
        <f t="shared" si="146"/>
        <v>5.8270106221547602E-2</v>
      </c>
      <c r="K1169" s="155">
        <f t="shared" si="147"/>
        <v>5.6635599739043377E-2</v>
      </c>
      <c r="L1169" s="145"/>
      <c r="M1169" s="167">
        <v>-5.6000000000000006E-4</v>
      </c>
      <c r="N1169" s="161"/>
      <c r="O1169" s="167">
        <v>1.435E-2</v>
      </c>
      <c r="P1169" s="161"/>
      <c r="Q1169" s="146"/>
      <c r="R1169" s="167">
        <v>4771.3900000000003</v>
      </c>
      <c r="S1169" s="154">
        <f t="shared" si="148"/>
        <v>1.7627336981790531E-2</v>
      </c>
      <c r="T1169" s="155">
        <f t="shared" si="149"/>
        <v>1.7473777415242277E-2</v>
      </c>
      <c r="U1169" s="167">
        <v>18351.16</v>
      </c>
      <c r="V1169" s="154">
        <f t="shared" si="150"/>
        <v>2.4617746820954522E-2</v>
      </c>
      <c r="W1169" s="155">
        <f t="shared" si="151"/>
        <v>2.4319613103935329E-2</v>
      </c>
    </row>
    <row r="1170" spans="2:23">
      <c r="B1170" s="153">
        <v>43978</v>
      </c>
      <c r="C1170" s="137">
        <v>465.6</v>
      </c>
      <c r="D1170" s="154">
        <f t="shared" si="144"/>
        <v>3.5817575083425979E-2</v>
      </c>
      <c r="E1170" s="155">
        <f t="shared" si="145"/>
        <v>3.5191042505553057E-2</v>
      </c>
      <c r="F1170" s="145"/>
      <c r="G1170" s="145"/>
      <c r="H1170" s="153">
        <v>43978</v>
      </c>
      <c r="I1170" s="137">
        <v>32.950000000000003</v>
      </c>
      <c r="J1170" s="154">
        <f t="shared" si="146"/>
        <v>-1.3177598083258357E-2</v>
      </c>
      <c r="K1170" s="155">
        <f t="shared" si="147"/>
        <v>-1.3265193007046823E-2</v>
      </c>
      <c r="L1170" s="145"/>
      <c r="M1170" s="167">
        <v>-8.9999999999999992E-5</v>
      </c>
      <c r="N1170" s="161"/>
      <c r="O1170" s="167">
        <v>1.4910000000000001E-2</v>
      </c>
      <c r="P1170" s="161"/>
      <c r="Q1170" s="146"/>
      <c r="R1170" s="167">
        <v>4688.74</v>
      </c>
      <c r="S1170" s="154">
        <f t="shared" si="148"/>
        <v>1.791048664420436E-2</v>
      </c>
      <c r="T1170" s="155">
        <f t="shared" si="149"/>
        <v>1.7751983657301417E-2</v>
      </c>
      <c r="U1170" s="167">
        <v>17910.25</v>
      </c>
      <c r="V1170" s="154">
        <f t="shared" si="150"/>
        <v>2.7877221527330409E-3</v>
      </c>
      <c r="W1170" s="155">
        <f t="shared" si="151"/>
        <v>2.7838436617640531E-3</v>
      </c>
    </row>
    <row r="1171" spans="2:23">
      <c r="B1171" s="153">
        <v>43977</v>
      </c>
      <c r="C1171" s="137">
        <v>449.5</v>
      </c>
      <c r="D1171" s="154">
        <f t="shared" si="144"/>
        <v>4.4377323420074388E-2</v>
      </c>
      <c r="E1171" s="155">
        <f t="shared" si="145"/>
        <v>4.3420845064100343E-2</v>
      </c>
      <c r="F1171" s="145"/>
      <c r="G1171" s="145"/>
      <c r="H1171" s="153">
        <v>43977</v>
      </c>
      <c r="I1171" s="137">
        <v>33.39</v>
      </c>
      <c r="J1171" s="154">
        <f t="shared" si="146"/>
        <v>4.8680904522613089E-2</v>
      </c>
      <c r="K1171" s="155">
        <f t="shared" si="147"/>
        <v>4.7533092979380909E-2</v>
      </c>
      <c r="L1171" s="145"/>
      <c r="M1171" s="167">
        <v>8.0000000000000007E-5</v>
      </c>
      <c r="N1171" s="161"/>
      <c r="O1171" s="167">
        <v>1.5529999999999999E-2</v>
      </c>
      <c r="P1171" s="161"/>
      <c r="Q1171" s="146"/>
      <c r="R1171" s="167">
        <v>4606.24</v>
      </c>
      <c r="S1171" s="154">
        <f t="shared" si="148"/>
        <v>1.4610421792502493E-2</v>
      </c>
      <c r="T1171" s="155">
        <f t="shared" si="149"/>
        <v>1.4504717921571675E-2</v>
      </c>
      <c r="U1171" s="167">
        <v>17860.46</v>
      </c>
      <c r="V1171" s="154">
        <f t="shared" si="150"/>
        <v>1.5035320728123969E-2</v>
      </c>
      <c r="W1171" s="155">
        <f t="shared" si="151"/>
        <v>1.4923410635208474E-2</v>
      </c>
    </row>
    <row r="1172" spans="2:23">
      <c r="B1172" s="153">
        <v>43976</v>
      </c>
      <c r="C1172" s="137">
        <v>430.4</v>
      </c>
      <c r="D1172" s="154">
        <f t="shared" si="144"/>
        <v>1.0565860530640903E-2</v>
      </c>
      <c r="E1172" s="155">
        <f t="shared" si="145"/>
        <v>1.0510431918406764E-2</v>
      </c>
      <c r="F1172" s="145"/>
      <c r="G1172" s="145"/>
      <c r="H1172" s="153">
        <v>43976</v>
      </c>
      <c r="I1172" s="137">
        <v>31.84</v>
      </c>
      <c r="J1172" s="154">
        <f t="shared" si="146"/>
        <v>1.9532500800512276E-2</v>
      </c>
      <c r="K1172" s="155">
        <f t="shared" si="147"/>
        <v>1.9344189681195008E-2</v>
      </c>
      <c r="L1172" s="145"/>
      <c r="M1172" s="167">
        <v>-3.8999999999999999E-4</v>
      </c>
      <c r="N1172" s="161"/>
      <c r="O1172" s="167">
        <v>1.5880000000000002E-2</v>
      </c>
      <c r="P1172" s="161"/>
      <c r="Q1172" s="146"/>
      <c r="R1172" s="167">
        <v>4539.91</v>
      </c>
      <c r="S1172" s="154">
        <f t="shared" si="148"/>
        <v>2.1453192217002259E-2</v>
      </c>
      <c r="T1172" s="155">
        <f t="shared" si="149"/>
        <v>2.1226311628493592E-2</v>
      </c>
      <c r="U1172" s="167">
        <v>17595.900000000001</v>
      </c>
      <c r="V1172" s="154">
        <f t="shared" si="150"/>
        <v>1.6147223221602447E-2</v>
      </c>
      <c r="W1172" s="155">
        <f t="shared" si="151"/>
        <v>1.6018243404283285E-2</v>
      </c>
    </row>
    <row r="1173" spans="2:23">
      <c r="B1173" s="153">
        <v>43973</v>
      </c>
      <c r="C1173" s="137">
        <v>425.9</v>
      </c>
      <c r="D1173" s="154">
        <f t="shared" si="144"/>
        <v>-1.5487748497457376E-2</v>
      </c>
      <c r="E1173" s="155">
        <f t="shared" si="145"/>
        <v>-1.5608936589790732E-2</v>
      </c>
      <c r="F1173" s="145"/>
      <c r="G1173" s="145"/>
      <c r="H1173" s="153">
        <v>43973</v>
      </c>
      <c r="I1173" s="137">
        <v>31.23</v>
      </c>
      <c r="J1173" s="154">
        <f t="shared" si="146"/>
        <v>-2.0696142991533439E-2</v>
      </c>
      <c r="K1173" s="155">
        <f t="shared" si="147"/>
        <v>-2.0913309726979089E-2</v>
      </c>
      <c r="L1173" s="145"/>
      <c r="M1173" s="167">
        <v>-3.3E-4</v>
      </c>
      <c r="N1173" s="161"/>
      <c r="O1173" s="167">
        <v>1.6060000000000001E-2</v>
      </c>
      <c r="P1173" s="161"/>
      <c r="Q1173" s="146"/>
      <c r="R1173" s="167">
        <v>4444.5600000000004</v>
      </c>
      <c r="S1173" s="154">
        <f t="shared" si="148"/>
        <v>-2.0020470368564691E-4</v>
      </c>
      <c r="T1173" s="155">
        <f t="shared" si="149"/>
        <v>-2.0022474732260073E-4</v>
      </c>
      <c r="U1173" s="167">
        <v>17316.29</v>
      </c>
      <c r="V1173" s="154">
        <f t="shared" si="150"/>
        <v>1.3415414939726311E-2</v>
      </c>
      <c r="W1173" s="155">
        <f t="shared" si="151"/>
        <v>1.3326225054825606E-2</v>
      </c>
    </row>
    <row r="1174" spans="2:23">
      <c r="B1174" s="153">
        <v>43972</v>
      </c>
      <c r="C1174" s="137">
        <v>432.6</v>
      </c>
      <c r="D1174" s="154">
        <f t="shared" si="144"/>
        <v>0</v>
      </c>
      <c r="E1174" s="155">
        <f t="shared" si="145"/>
        <v>0</v>
      </c>
      <c r="F1174" s="145"/>
      <c r="G1174" s="145"/>
      <c r="H1174" s="153">
        <v>43972</v>
      </c>
      <c r="I1174" s="137">
        <v>31.89</v>
      </c>
      <c r="J1174" s="154">
        <f t="shared" si="146"/>
        <v>-1.5132798023471339E-2</v>
      </c>
      <c r="K1174" s="155">
        <f t="shared" si="147"/>
        <v>-1.5248467227522881E-2</v>
      </c>
      <c r="L1174" s="145"/>
      <c r="M1174" s="167">
        <v>-5.1999999999999995E-4</v>
      </c>
      <c r="N1174" s="161"/>
      <c r="O1174" s="167">
        <v>1.634E-2</v>
      </c>
      <c r="P1174" s="161"/>
      <c r="Q1174" s="146"/>
      <c r="R1174" s="167">
        <v>4445.45</v>
      </c>
      <c r="S1174" s="154">
        <f t="shared" si="148"/>
        <v>-1.145880123994325E-2</v>
      </c>
      <c r="T1174" s="155">
        <f t="shared" si="149"/>
        <v>-1.1524959182251032E-2</v>
      </c>
      <c r="U1174" s="167">
        <v>17087.060000000001</v>
      </c>
      <c r="V1174" s="154">
        <f t="shared" si="150"/>
        <v>-7.3229067844218232E-3</v>
      </c>
      <c r="W1174" s="155">
        <f t="shared" si="151"/>
        <v>-7.3498508863254841E-3</v>
      </c>
    </row>
    <row r="1175" spans="2:23">
      <c r="B1175" s="153">
        <v>43971</v>
      </c>
      <c r="C1175" s="137">
        <v>432.6</v>
      </c>
      <c r="D1175" s="154">
        <f t="shared" si="144"/>
        <v>-1.547564861174322E-2</v>
      </c>
      <c r="E1175" s="155">
        <f t="shared" si="145"/>
        <v>-1.5596646431551373E-2</v>
      </c>
      <c r="F1175" s="145"/>
      <c r="G1175" s="145"/>
      <c r="H1175" s="153">
        <v>43971</v>
      </c>
      <c r="I1175" s="137">
        <v>32.380000000000003</v>
      </c>
      <c r="J1175" s="154">
        <f t="shared" si="146"/>
        <v>4.3424317617866137E-3</v>
      </c>
      <c r="K1175" s="155">
        <f t="shared" si="147"/>
        <v>4.3330306110615424E-3</v>
      </c>
      <c r="L1175" s="145"/>
      <c r="M1175" s="167">
        <v>-3.2000000000000003E-4</v>
      </c>
      <c r="N1175" s="161"/>
      <c r="O1175" s="167">
        <v>1.635E-2</v>
      </c>
      <c r="P1175" s="161"/>
      <c r="Q1175" s="146"/>
      <c r="R1175" s="167">
        <v>4496.9799999999996</v>
      </c>
      <c r="S1175" s="154">
        <f t="shared" si="148"/>
        <v>8.707628259192024E-3</v>
      </c>
      <c r="T1175" s="155">
        <f t="shared" si="149"/>
        <v>8.6699355157974431E-3</v>
      </c>
      <c r="U1175" s="167">
        <v>17213.11</v>
      </c>
      <c r="V1175" s="154">
        <f t="shared" si="150"/>
        <v>1.048281902534498E-2</v>
      </c>
      <c r="W1175" s="155">
        <f t="shared" si="151"/>
        <v>1.0428255268054238E-2</v>
      </c>
    </row>
    <row r="1176" spans="2:23">
      <c r="B1176" s="153">
        <v>43970</v>
      </c>
      <c r="C1176" s="137">
        <v>439.4</v>
      </c>
      <c r="D1176" s="154">
        <f t="shared" si="144"/>
        <v>2.2335970218706258E-2</v>
      </c>
      <c r="E1176" s="155">
        <f t="shared" si="145"/>
        <v>2.2090175742099635E-2</v>
      </c>
      <c r="F1176" s="145"/>
      <c r="G1176" s="145"/>
      <c r="H1176" s="153">
        <v>43970</v>
      </c>
      <c r="I1176" s="137">
        <v>32.24</v>
      </c>
      <c r="J1176" s="154">
        <f t="shared" si="146"/>
        <v>-1.4067278287461793E-2</v>
      </c>
      <c r="K1176" s="155">
        <f t="shared" si="147"/>
        <v>-1.4167160264780185E-2</v>
      </c>
      <c r="L1176" s="145"/>
      <c r="M1176" s="167">
        <v>-1.7999999999999998E-4</v>
      </c>
      <c r="N1176" s="161"/>
      <c r="O1176" s="167">
        <v>1.6469999999999999E-2</v>
      </c>
      <c r="P1176" s="161"/>
      <c r="Q1176" s="146"/>
      <c r="R1176" s="167">
        <v>4458.16</v>
      </c>
      <c r="S1176" s="154">
        <f t="shared" si="148"/>
        <v>-8.932183872272903E-3</v>
      </c>
      <c r="T1176" s="155">
        <f t="shared" si="149"/>
        <v>-8.9723149776427188E-3</v>
      </c>
      <c r="U1176" s="167">
        <v>17034.54</v>
      </c>
      <c r="V1176" s="154">
        <f t="shared" si="150"/>
        <v>-2.1085024523818441E-2</v>
      </c>
      <c r="W1176" s="155">
        <f t="shared" si="151"/>
        <v>-2.1310488562098127E-2</v>
      </c>
    </row>
    <row r="1177" spans="2:23">
      <c r="B1177" s="153">
        <v>43969</v>
      </c>
      <c r="C1177" s="137">
        <v>429.8</v>
      </c>
      <c r="D1177" s="154">
        <f t="shared" si="144"/>
        <v>4.5742092457421002E-2</v>
      </c>
      <c r="E1177" s="155">
        <f t="shared" si="145"/>
        <v>4.4726769712175554E-2</v>
      </c>
      <c r="F1177" s="145"/>
      <c r="G1177" s="145"/>
      <c r="H1177" s="153">
        <v>43969</v>
      </c>
      <c r="I1177" s="137">
        <v>32.700000000000003</v>
      </c>
      <c r="J1177" s="154">
        <f t="shared" si="146"/>
        <v>5.3818884950048496E-2</v>
      </c>
      <c r="K1177" s="155">
        <f t="shared" si="147"/>
        <v>5.2420599442919019E-2</v>
      </c>
      <c r="L1177" s="145"/>
      <c r="M1177" s="167">
        <v>-1.2E-4</v>
      </c>
      <c r="N1177" s="161"/>
      <c r="O1177" s="167">
        <v>1.703E-2</v>
      </c>
      <c r="P1177" s="161"/>
      <c r="Q1177" s="146"/>
      <c r="R1177" s="167">
        <v>4498.34</v>
      </c>
      <c r="S1177" s="154">
        <f t="shared" si="148"/>
        <v>5.159632787314461E-2</v>
      </c>
      <c r="T1177" s="155">
        <f t="shared" si="149"/>
        <v>5.0309321924875861E-2</v>
      </c>
      <c r="U1177" s="167">
        <v>17401.45</v>
      </c>
      <c r="V1177" s="154">
        <f t="shared" si="150"/>
        <v>3.2582992876364569E-2</v>
      </c>
      <c r="W1177" s="155">
        <f t="shared" si="151"/>
        <v>3.2063423132506888E-2</v>
      </c>
    </row>
    <row r="1178" spans="2:23">
      <c r="B1178" s="153">
        <v>43966</v>
      </c>
      <c r="C1178" s="137">
        <v>411</v>
      </c>
      <c r="D1178" s="154">
        <f t="shared" si="144"/>
        <v>-7.4861144651050537E-3</v>
      </c>
      <c r="E1178" s="155">
        <f t="shared" si="145"/>
        <v>-7.5142760552869706E-3</v>
      </c>
      <c r="F1178" s="145"/>
      <c r="G1178" s="145"/>
      <c r="H1178" s="153">
        <v>43966</v>
      </c>
      <c r="I1178" s="137">
        <v>31.03</v>
      </c>
      <c r="J1178" s="154">
        <f t="shared" si="146"/>
        <v>-2.892030848329008E-3</v>
      </c>
      <c r="K1178" s="155">
        <f t="shared" si="147"/>
        <v>-2.8962208499019797E-3</v>
      </c>
      <c r="L1178" s="145"/>
      <c r="M1178" s="167">
        <v>-2.3000000000000001E-4</v>
      </c>
      <c r="N1178" s="161"/>
      <c r="O1178" s="167">
        <v>1.8540000000000001E-2</v>
      </c>
      <c r="P1178" s="161"/>
      <c r="Q1178" s="146"/>
      <c r="R1178" s="167">
        <v>4277.63</v>
      </c>
      <c r="S1178" s="154">
        <f t="shared" si="148"/>
        <v>1.0530922298175316E-3</v>
      </c>
      <c r="T1178" s="155">
        <f t="shared" si="149"/>
        <v>1.0525381171823005E-3</v>
      </c>
      <c r="U1178" s="167">
        <v>16852.349999999999</v>
      </c>
      <c r="V1178" s="154">
        <f t="shared" si="150"/>
        <v>-9.1357714361595121E-4</v>
      </c>
      <c r="W1178" s="155">
        <f t="shared" si="151"/>
        <v>-9.1399470955312188E-4</v>
      </c>
    </row>
    <row r="1179" spans="2:23">
      <c r="B1179" s="153">
        <v>43965</v>
      </c>
      <c r="C1179" s="137">
        <v>414.1</v>
      </c>
      <c r="D1179" s="154">
        <f t="shared" si="144"/>
        <v>-1.708995964870641E-2</v>
      </c>
      <c r="E1179" s="155">
        <f t="shared" si="145"/>
        <v>-1.7237678433449304E-2</v>
      </c>
      <c r="F1179" s="145"/>
      <c r="G1179" s="145"/>
      <c r="H1179" s="153">
        <v>43965</v>
      </c>
      <c r="I1179" s="137">
        <v>31.12</v>
      </c>
      <c r="J1179" s="154">
        <f t="shared" si="146"/>
        <v>-2.4145500156788957E-2</v>
      </c>
      <c r="K1179" s="155">
        <f t="shared" si="147"/>
        <v>-2.4441781711775395E-2</v>
      </c>
      <c r="L1179" s="145"/>
      <c r="M1179" s="167">
        <v>-4.0000000000000002E-4</v>
      </c>
      <c r="N1179" s="161"/>
      <c r="O1179" s="167">
        <v>1.822E-2</v>
      </c>
      <c r="P1179" s="161"/>
      <c r="Q1179" s="146"/>
      <c r="R1179" s="167">
        <v>4273.13</v>
      </c>
      <c r="S1179" s="154">
        <f t="shared" si="148"/>
        <v>-1.6529534286930714E-2</v>
      </c>
      <c r="T1179" s="155">
        <f t="shared" si="149"/>
        <v>-1.6667671382198317E-2</v>
      </c>
      <c r="U1179" s="167">
        <v>16867.759999999998</v>
      </c>
      <c r="V1179" s="154">
        <f t="shared" si="150"/>
        <v>-1.8371175969421727E-2</v>
      </c>
      <c r="W1179" s="155">
        <f t="shared" si="151"/>
        <v>-1.8542021682229053E-2</v>
      </c>
    </row>
    <row r="1180" spans="2:23">
      <c r="B1180" s="153">
        <v>43964</v>
      </c>
      <c r="C1180" s="137">
        <v>421.3</v>
      </c>
      <c r="D1180" s="154">
        <f t="shared" si="144"/>
        <v>-3.371559633027521E-2</v>
      </c>
      <c r="E1180" s="155">
        <f t="shared" si="145"/>
        <v>-3.429707436406345E-2</v>
      </c>
      <c r="F1180" s="145"/>
      <c r="G1180" s="145"/>
      <c r="H1180" s="153">
        <v>43964</v>
      </c>
      <c r="I1180" s="137">
        <v>31.89</v>
      </c>
      <c r="J1180" s="154">
        <f t="shared" si="146"/>
        <v>-2.6853829722307099E-2</v>
      </c>
      <c r="K1180" s="155">
        <f t="shared" si="147"/>
        <v>-2.7220981688757091E-2</v>
      </c>
      <c r="L1180" s="145"/>
      <c r="M1180" s="167">
        <v>-4.4999999999999999E-4</v>
      </c>
      <c r="N1180" s="161"/>
      <c r="O1180" s="167">
        <v>1.8069999999999999E-2</v>
      </c>
      <c r="P1180" s="161"/>
      <c r="Q1180" s="146"/>
      <c r="R1180" s="167">
        <v>4344.95</v>
      </c>
      <c r="S1180" s="154">
        <f t="shared" si="148"/>
        <v>-2.8518725544997237E-2</v>
      </c>
      <c r="T1180" s="155">
        <f t="shared" si="149"/>
        <v>-2.8933285229455308E-2</v>
      </c>
      <c r="U1180" s="167">
        <v>17183.439999999999</v>
      </c>
      <c r="V1180" s="154">
        <f t="shared" si="150"/>
        <v>-2.1406295915787243E-2</v>
      </c>
      <c r="W1180" s="155">
        <f t="shared" si="151"/>
        <v>-2.163873374252365E-2</v>
      </c>
    </row>
    <row r="1181" spans="2:23">
      <c r="B1181" s="153">
        <v>43963</v>
      </c>
      <c r="C1181" s="137">
        <v>436</v>
      </c>
      <c r="D1181" s="154">
        <f t="shared" si="144"/>
        <v>-7.7378243058715546E-3</v>
      </c>
      <c r="E1181" s="155">
        <f t="shared" si="145"/>
        <v>-7.7679166014754247E-3</v>
      </c>
      <c r="F1181" s="145"/>
      <c r="G1181" s="145"/>
      <c r="H1181" s="153">
        <v>43963</v>
      </c>
      <c r="I1181" s="137">
        <v>32.770000000000003</v>
      </c>
      <c r="J1181" s="154">
        <f t="shared" si="146"/>
        <v>1.4865283369464244E-2</v>
      </c>
      <c r="K1181" s="155">
        <f t="shared" si="147"/>
        <v>1.4755877940539393E-2</v>
      </c>
      <c r="L1181" s="145"/>
      <c r="M1181" s="167">
        <v>-2.1000000000000001E-4</v>
      </c>
      <c r="N1181" s="161"/>
      <c r="O1181" s="167">
        <v>1.8919999999999999E-2</v>
      </c>
      <c r="P1181" s="161"/>
      <c r="Q1181" s="146"/>
      <c r="R1181" s="167">
        <v>4472.5</v>
      </c>
      <c r="S1181" s="154">
        <f t="shared" si="148"/>
        <v>-3.9463545216047446E-3</v>
      </c>
      <c r="T1181" s="155">
        <f t="shared" si="149"/>
        <v>-3.954161925902611E-3</v>
      </c>
      <c r="U1181" s="167">
        <v>17559.32</v>
      </c>
      <c r="V1181" s="154">
        <f t="shared" si="150"/>
        <v>1.0238554405408884E-2</v>
      </c>
      <c r="W1181" s="155">
        <f t="shared" si="151"/>
        <v>1.0186495444718361E-2</v>
      </c>
    </row>
    <row r="1182" spans="2:23">
      <c r="B1182" s="153">
        <v>43962</v>
      </c>
      <c r="C1182" s="137">
        <v>439.4</v>
      </c>
      <c r="D1182" s="154">
        <f t="shared" si="144"/>
        <v>-1.4356213548676666E-2</v>
      </c>
      <c r="E1182" s="155">
        <f t="shared" si="145"/>
        <v>-1.446026100125878E-2</v>
      </c>
      <c r="F1182" s="145"/>
      <c r="G1182" s="145"/>
      <c r="H1182" s="153">
        <v>43962</v>
      </c>
      <c r="I1182" s="137">
        <v>32.29</v>
      </c>
      <c r="J1182" s="154">
        <f t="shared" si="146"/>
        <v>-1.4948139109212999E-2</v>
      </c>
      <c r="K1182" s="155">
        <f t="shared" si="147"/>
        <v>-1.5060988545499844E-2</v>
      </c>
      <c r="L1182" s="145"/>
      <c r="M1182" s="167">
        <v>-1.0999999999999999E-4</v>
      </c>
      <c r="N1182" s="161"/>
      <c r="O1182" s="167">
        <v>1.8870000000000001E-2</v>
      </c>
      <c r="P1182" s="161"/>
      <c r="Q1182" s="146"/>
      <c r="R1182" s="167">
        <v>4490.22</v>
      </c>
      <c r="S1182" s="154">
        <f t="shared" si="148"/>
        <v>-1.306037400761384E-2</v>
      </c>
      <c r="T1182" s="155">
        <f t="shared" si="149"/>
        <v>-1.3146410626876581E-2</v>
      </c>
      <c r="U1182" s="167">
        <v>17381.36</v>
      </c>
      <c r="V1182" s="154">
        <f t="shared" si="150"/>
        <v>-3.3223810588727254E-3</v>
      </c>
      <c r="W1182" s="155">
        <f t="shared" si="151"/>
        <v>-3.327912421751119E-3</v>
      </c>
    </row>
    <row r="1183" spans="2:23">
      <c r="B1183" s="153">
        <v>43959</v>
      </c>
      <c r="C1183" s="137">
        <v>445.8</v>
      </c>
      <c r="D1183" s="154">
        <f t="shared" si="144"/>
        <v>6.3205417607223868E-3</v>
      </c>
      <c r="E1183" s="155">
        <f t="shared" si="145"/>
        <v>6.3006509066328821E-3</v>
      </c>
      <c r="F1183" s="145"/>
      <c r="G1183" s="145"/>
      <c r="H1183" s="153">
        <v>43959</v>
      </c>
      <c r="I1183" s="137">
        <v>32.78</v>
      </c>
      <c r="J1183" s="154">
        <f t="shared" si="146"/>
        <v>-1.5319915890657843E-2</v>
      </c>
      <c r="K1183" s="155">
        <f t="shared" si="147"/>
        <v>-1.5438478271249936E-2</v>
      </c>
      <c r="L1183" s="145"/>
      <c r="M1183" s="167">
        <v>-3.5000000000000005E-4</v>
      </c>
      <c r="N1183" s="161"/>
      <c r="O1183" s="167">
        <v>1.839E-2</v>
      </c>
      <c r="P1183" s="161"/>
      <c r="Q1183" s="146"/>
      <c r="R1183" s="167">
        <v>4549.6400000000003</v>
      </c>
      <c r="S1183" s="154">
        <f t="shared" si="148"/>
        <v>1.0707684652022653E-2</v>
      </c>
      <c r="T1183" s="155">
        <f t="shared" si="149"/>
        <v>1.0650763366322369E-2</v>
      </c>
      <c r="U1183" s="167">
        <v>17439.3</v>
      </c>
      <c r="V1183" s="154">
        <f t="shared" si="150"/>
        <v>1.126468828138405E-2</v>
      </c>
      <c r="W1183" s="155">
        <f t="shared" si="151"/>
        <v>1.1201714161602559E-2</v>
      </c>
    </row>
    <row r="1184" spans="2:23">
      <c r="B1184" s="153">
        <v>43958</v>
      </c>
      <c r="C1184" s="137">
        <v>443</v>
      </c>
      <c r="D1184" s="154">
        <f t="shared" si="144"/>
        <v>-1.5117830146731959E-2</v>
      </c>
      <c r="E1184" s="155">
        <f t="shared" si="145"/>
        <v>-1.5233269480079749E-2</v>
      </c>
      <c r="F1184" s="145"/>
      <c r="G1184" s="145"/>
      <c r="H1184" s="153">
        <v>43958</v>
      </c>
      <c r="I1184" s="137">
        <v>33.29</v>
      </c>
      <c r="J1184" s="154">
        <f t="shared" si="146"/>
        <v>2.6518655565834104E-2</v>
      </c>
      <c r="K1184" s="155">
        <f t="shared" si="147"/>
        <v>2.6173131267706973E-2</v>
      </c>
      <c r="L1184" s="145"/>
      <c r="M1184" s="167">
        <v>-3.2000000000000003E-4</v>
      </c>
      <c r="N1184" s="161"/>
      <c r="O1184" s="167">
        <v>1.9030000000000002E-2</v>
      </c>
      <c r="P1184" s="161"/>
      <c r="Q1184" s="146"/>
      <c r="R1184" s="167">
        <v>4501.4399999999996</v>
      </c>
      <c r="S1184" s="154">
        <f t="shared" si="148"/>
        <v>1.5351718102215361E-2</v>
      </c>
      <c r="T1184" s="155">
        <f t="shared" si="149"/>
        <v>1.5235072767207427E-2</v>
      </c>
      <c r="U1184" s="167">
        <v>17245.04</v>
      </c>
      <c r="V1184" s="154">
        <f t="shared" si="150"/>
        <v>4.9961216389236007E-3</v>
      </c>
      <c r="W1184" s="155">
        <f t="shared" si="151"/>
        <v>4.983682437845199E-3</v>
      </c>
    </row>
    <row r="1185" spans="2:23">
      <c r="B1185" s="153">
        <v>43957</v>
      </c>
      <c r="C1185" s="137">
        <v>449.8</v>
      </c>
      <c r="D1185" s="154">
        <f t="shared" si="144"/>
        <v>-3.10283687943258E-3</v>
      </c>
      <c r="E1185" s="155">
        <f t="shared" si="145"/>
        <v>-3.1076606586337885E-3</v>
      </c>
      <c r="F1185" s="145"/>
      <c r="G1185" s="145"/>
      <c r="H1185" s="153">
        <v>43957</v>
      </c>
      <c r="I1185" s="137">
        <v>32.43</v>
      </c>
      <c r="J1185" s="154">
        <f t="shared" si="146"/>
        <v>-2.7877697841726556E-2</v>
      </c>
      <c r="K1185" s="155">
        <f t="shared" si="147"/>
        <v>-2.8273657171319345E-2</v>
      </c>
      <c r="L1185" s="145"/>
      <c r="M1185" s="167">
        <v>7.0000000000000007E-5</v>
      </c>
      <c r="N1185" s="161"/>
      <c r="O1185" s="167">
        <v>1.9779999999999999E-2</v>
      </c>
      <c r="P1185" s="161"/>
      <c r="Q1185" s="146"/>
      <c r="R1185" s="167">
        <v>4433.38</v>
      </c>
      <c r="S1185" s="154">
        <f t="shared" si="148"/>
        <v>-1.1097157566253957E-2</v>
      </c>
      <c r="T1185" s="155">
        <f t="shared" si="149"/>
        <v>-1.1159190371414902E-2</v>
      </c>
      <c r="U1185" s="167">
        <v>17159.310000000001</v>
      </c>
      <c r="V1185" s="154">
        <f t="shared" si="150"/>
        <v>-1.3116984847630797E-2</v>
      </c>
      <c r="W1185" s="155">
        <f t="shared" si="151"/>
        <v>-1.3203772254869304E-2</v>
      </c>
    </row>
    <row r="1186" spans="2:23">
      <c r="B1186" s="153">
        <v>43956</v>
      </c>
      <c r="C1186" s="137">
        <v>451.2</v>
      </c>
      <c r="D1186" s="154">
        <f t="shared" si="144"/>
        <v>-8.1336557485160998E-3</v>
      </c>
      <c r="E1186" s="155">
        <f t="shared" si="145"/>
        <v>-8.1669143921092036E-3</v>
      </c>
      <c r="F1186" s="145"/>
      <c r="G1186" s="145"/>
      <c r="H1186" s="153">
        <v>43956</v>
      </c>
      <c r="I1186" s="137">
        <v>33.36</v>
      </c>
      <c r="J1186" s="154">
        <f t="shared" si="146"/>
        <v>1.6453382084095081E-2</v>
      </c>
      <c r="K1186" s="155">
        <f t="shared" si="147"/>
        <v>1.6319491828601186E-2</v>
      </c>
      <c r="L1186" s="145"/>
      <c r="M1186" s="167">
        <v>-6.4000000000000005E-4</v>
      </c>
      <c r="N1186" s="161"/>
      <c r="O1186" s="167">
        <v>1.874E-2</v>
      </c>
      <c r="P1186" s="161"/>
      <c r="Q1186" s="146"/>
      <c r="R1186" s="167">
        <v>4483.13</v>
      </c>
      <c r="S1186" s="154">
        <f t="shared" si="148"/>
        <v>2.3959453934581099E-2</v>
      </c>
      <c r="T1186" s="155">
        <f t="shared" si="149"/>
        <v>2.367693006637232E-2</v>
      </c>
      <c r="U1186" s="167">
        <v>17387.38</v>
      </c>
      <c r="V1186" s="154">
        <f t="shared" si="150"/>
        <v>2.0649099151718087E-2</v>
      </c>
      <c r="W1186" s="155">
        <f t="shared" si="151"/>
        <v>2.043879661493167E-2</v>
      </c>
    </row>
    <row r="1187" spans="2:23">
      <c r="B1187" s="153">
        <v>43955</v>
      </c>
      <c r="C1187" s="137">
        <v>454.9</v>
      </c>
      <c r="D1187" s="154">
        <f t="shared" si="144"/>
        <v>-3.0681569143108378E-3</v>
      </c>
      <c r="E1187" s="155">
        <f t="shared" si="145"/>
        <v>-3.0728733573985373E-3</v>
      </c>
      <c r="F1187" s="145"/>
      <c r="G1187" s="145"/>
      <c r="H1187" s="153">
        <v>43955</v>
      </c>
      <c r="I1187" s="137">
        <v>32.82</v>
      </c>
      <c r="J1187" s="154">
        <f t="shared" si="146"/>
        <v>-4.3148688046647177E-2</v>
      </c>
      <c r="K1187" s="155">
        <f t="shared" si="147"/>
        <v>-4.4107268509949338E-2</v>
      </c>
      <c r="L1187" s="145"/>
      <c r="M1187" s="167">
        <v>-4.2999999999999999E-4</v>
      </c>
      <c r="N1187" s="161"/>
      <c r="O1187" s="167">
        <v>1.755E-2</v>
      </c>
      <c r="P1187" s="161"/>
      <c r="Q1187" s="146"/>
      <c r="R1187" s="167">
        <v>4378.2299999999996</v>
      </c>
      <c r="S1187" s="154">
        <f t="shared" si="148"/>
        <v>-4.24195897799301E-2</v>
      </c>
      <c r="T1187" s="155">
        <f t="shared" si="149"/>
        <v>-4.3345582111293982E-2</v>
      </c>
      <c r="U1187" s="167">
        <v>17035.61</v>
      </c>
      <c r="V1187" s="154">
        <f t="shared" si="150"/>
        <v>-3.7018759796930478E-2</v>
      </c>
      <c r="W1187" s="155">
        <f t="shared" si="151"/>
        <v>-3.7721347952089063E-2</v>
      </c>
    </row>
    <row r="1188" spans="2:23">
      <c r="B1188" s="153">
        <v>43951</v>
      </c>
      <c r="C1188" s="137">
        <v>456.3</v>
      </c>
      <c r="D1188" s="154">
        <f t="shared" si="144"/>
        <v>-4.1386554621848703E-2</v>
      </c>
      <c r="E1188" s="155">
        <f t="shared" si="145"/>
        <v>-4.2267366298063103E-2</v>
      </c>
      <c r="F1188" s="145"/>
      <c r="G1188" s="145"/>
      <c r="H1188" s="153">
        <v>43951</v>
      </c>
      <c r="I1188" s="137">
        <v>34.299999999999997</v>
      </c>
      <c r="J1188" s="154">
        <f t="shared" si="146"/>
        <v>-1.0957324106113053E-2</v>
      </c>
      <c r="K1188" s="155">
        <f t="shared" si="147"/>
        <v>-1.1017797740446891E-2</v>
      </c>
      <c r="L1188" s="145"/>
      <c r="M1188" s="167">
        <v>-1.0199999999999999E-3</v>
      </c>
      <c r="N1188" s="161"/>
      <c r="O1188" s="167">
        <v>1.7769999999999998E-2</v>
      </c>
      <c r="P1188" s="161"/>
      <c r="Q1188" s="146"/>
      <c r="R1188" s="167">
        <v>4572.18</v>
      </c>
      <c r="S1188" s="154">
        <f t="shared" si="148"/>
        <v>-2.1179120166298637E-2</v>
      </c>
      <c r="T1188" s="155">
        <f t="shared" si="149"/>
        <v>-2.1406615567482884E-2</v>
      </c>
      <c r="U1188" s="167">
        <v>17690.490000000002</v>
      </c>
      <c r="V1188" s="154">
        <f t="shared" si="150"/>
        <v>-2.0855369012176106E-2</v>
      </c>
      <c r="W1188" s="155">
        <f t="shared" si="151"/>
        <v>-2.1075913974136391E-2</v>
      </c>
    </row>
    <row r="1189" spans="2:23">
      <c r="B1189" s="153">
        <v>43950</v>
      </c>
      <c r="C1189" s="137">
        <v>476</v>
      </c>
      <c r="D1189" s="154">
        <f t="shared" si="144"/>
        <v>2.0145735105014939E-2</v>
      </c>
      <c r="E1189" s="155">
        <f t="shared" si="145"/>
        <v>1.9945494644090348E-2</v>
      </c>
      <c r="F1189" s="145"/>
      <c r="G1189" s="145"/>
      <c r="H1189" s="153">
        <v>43950</v>
      </c>
      <c r="I1189" s="137">
        <v>34.68</v>
      </c>
      <c r="J1189" s="154">
        <f t="shared" si="146"/>
        <v>6.6763425253990594E-3</v>
      </c>
      <c r="K1189" s="155">
        <f t="shared" si="147"/>
        <v>6.6541544526734567E-3</v>
      </c>
      <c r="L1189" s="145"/>
      <c r="M1189" s="167">
        <v>-3.7999999999999997E-4</v>
      </c>
      <c r="N1189" s="161"/>
      <c r="O1189" s="167">
        <v>1.7689999999999997E-2</v>
      </c>
      <c r="P1189" s="161"/>
      <c r="Q1189" s="146"/>
      <c r="R1189" s="167">
        <v>4671.1099999999997</v>
      </c>
      <c r="S1189" s="154">
        <f t="shared" si="148"/>
        <v>2.2171697167703508E-2</v>
      </c>
      <c r="T1189" s="155">
        <f t="shared" si="149"/>
        <v>2.1929478813468149E-2</v>
      </c>
      <c r="U1189" s="167">
        <v>18067.29</v>
      </c>
      <c r="V1189" s="154">
        <f t="shared" si="150"/>
        <v>2.2070299793801595E-2</v>
      </c>
      <c r="W1189" s="155">
        <f t="shared" si="151"/>
        <v>2.1830275906830107E-2</v>
      </c>
    </row>
    <row r="1190" spans="2:23">
      <c r="B1190" s="153">
        <v>43949</v>
      </c>
      <c r="C1190" s="137">
        <v>466.6</v>
      </c>
      <c r="D1190" s="154">
        <f t="shared" si="144"/>
        <v>1.6336310172075708E-2</v>
      </c>
      <c r="E1190" s="155">
        <f t="shared" si="145"/>
        <v>1.6204308332153139E-2</v>
      </c>
      <c r="F1190" s="145"/>
      <c r="G1190" s="145"/>
      <c r="H1190" s="153">
        <v>43949</v>
      </c>
      <c r="I1190" s="137">
        <v>34.450000000000003</v>
      </c>
      <c r="J1190" s="154">
        <f t="shared" si="146"/>
        <v>8.4894613583139655E-3</v>
      </c>
      <c r="K1190" s="155">
        <f t="shared" si="147"/>
        <v>8.4536285392986105E-3</v>
      </c>
      <c r="L1190" s="145"/>
      <c r="M1190" s="167">
        <v>3.0000000000000001E-5</v>
      </c>
      <c r="N1190" s="161"/>
      <c r="O1190" s="167">
        <v>1.7350000000000001E-2</v>
      </c>
      <c r="P1190" s="161"/>
      <c r="Q1190" s="146"/>
      <c r="R1190" s="167">
        <v>4569.79</v>
      </c>
      <c r="S1190" s="154">
        <f t="shared" si="148"/>
        <v>1.4323257703217962E-2</v>
      </c>
      <c r="T1190" s="155">
        <f t="shared" si="149"/>
        <v>1.4221648943907116E-2</v>
      </c>
      <c r="U1190" s="167">
        <v>17677.150000000001</v>
      </c>
      <c r="V1190" s="154">
        <f t="shared" si="150"/>
        <v>1.7084948916037401E-2</v>
      </c>
      <c r="W1190" s="155">
        <f t="shared" si="151"/>
        <v>1.6940642502400446E-2</v>
      </c>
    </row>
    <row r="1191" spans="2:23">
      <c r="B1191" s="153">
        <v>43948</v>
      </c>
      <c r="C1191" s="137">
        <v>459.1</v>
      </c>
      <c r="D1191" s="154">
        <f t="shared" si="144"/>
        <v>2.2722209846291141E-2</v>
      </c>
      <c r="E1191" s="155">
        <f t="shared" si="145"/>
        <v>2.246790546729013E-2</v>
      </c>
      <c r="F1191" s="145"/>
      <c r="G1191" s="145"/>
      <c r="H1191" s="153">
        <v>43948</v>
      </c>
      <c r="I1191" s="137">
        <v>34.159999999999997</v>
      </c>
      <c r="J1191" s="154">
        <f t="shared" si="146"/>
        <v>4.849600982197666E-2</v>
      </c>
      <c r="K1191" s="155">
        <f t="shared" si="147"/>
        <v>4.7356765746470034E-2</v>
      </c>
      <c r="L1191" s="145"/>
      <c r="M1191" s="167">
        <v>2.3000000000000001E-4</v>
      </c>
      <c r="N1191" s="161"/>
      <c r="O1191" s="167">
        <v>1.7589999999999998E-2</v>
      </c>
      <c r="P1191" s="161"/>
      <c r="Q1191" s="146"/>
      <c r="R1191" s="167">
        <v>4505.26</v>
      </c>
      <c r="S1191" s="154">
        <f t="shared" si="148"/>
        <v>2.54795917438293E-2</v>
      </c>
      <c r="T1191" s="155">
        <f t="shared" si="149"/>
        <v>2.5160397546150452E-2</v>
      </c>
      <c r="U1191" s="167">
        <v>17380.21</v>
      </c>
      <c r="V1191" s="154">
        <f t="shared" si="150"/>
        <v>3.0922557772190107E-2</v>
      </c>
      <c r="W1191" s="155">
        <f t="shared" si="151"/>
        <v>3.0454088510631024E-2</v>
      </c>
    </row>
    <row r="1192" spans="2:23">
      <c r="B1192" s="153">
        <v>43945</v>
      </c>
      <c r="C1192" s="137">
        <v>448.9</v>
      </c>
      <c r="D1192" s="154">
        <f t="shared" si="144"/>
        <v>-2.6247288503253863E-2</v>
      </c>
      <c r="E1192" s="155">
        <f t="shared" si="145"/>
        <v>-2.6597897208762152E-2</v>
      </c>
      <c r="F1192" s="145"/>
      <c r="G1192" s="145"/>
      <c r="H1192" s="153">
        <v>43945</v>
      </c>
      <c r="I1192" s="137">
        <v>32.58</v>
      </c>
      <c r="J1192" s="154">
        <f t="shared" si="146"/>
        <v>-1.7194570135746656E-2</v>
      </c>
      <c r="K1192" s="155">
        <f t="shared" si="147"/>
        <v>-1.7344113457972495E-2</v>
      </c>
      <c r="L1192" s="145"/>
      <c r="M1192" s="167">
        <v>2.7E-4</v>
      </c>
      <c r="N1192" s="161"/>
      <c r="O1192" s="167">
        <v>1.89E-2</v>
      </c>
      <c r="P1192" s="161"/>
      <c r="Q1192" s="146"/>
      <c r="R1192" s="167">
        <v>4393.32</v>
      </c>
      <c r="S1192" s="154">
        <f t="shared" si="148"/>
        <v>-1.2958885643675644E-2</v>
      </c>
      <c r="T1192" s="155">
        <f t="shared" si="149"/>
        <v>-1.3043584533436896E-2</v>
      </c>
      <c r="U1192" s="167">
        <v>16858.89</v>
      </c>
      <c r="V1192" s="154">
        <f t="shared" si="150"/>
        <v>-8.9482696896323599E-3</v>
      </c>
      <c r="W1192" s="155">
        <f t="shared" si="151"/>
        <v>-8.9885459031574955E-3</v>
      </c>
    </row>
    <row r="1193" spans="2:23">
      <c r="B1193" s="153">
        <v>43944</v>
      </c>
      <c r="C1193" s="137">
        <v>461</v>
      </c>
      <c r="D1193" s="154">
        <f t="shared" si="144"/>
        <v>-7.3212747631351549E-3</v>
      </c>
      <c r="E1193" s="155">
        <f t="shared" si="145"/>
        <v>-7.3482068270878404E-3</v>
      </c>
      <c r="F1193" s="145"/>
      <c r="G1193" s="145"/>
      <c r="H1193" s="153">
        <v>43944</v>
      </c>
      <c r="I1193" s="137">
        <v>33.15</v>
      </c>
      <c r="J1193" s="154">
        <f t="shared" si="146"/>
        <v>-1.0152284263959532E-2</v>
      </c>
      <c r="K1193" s="155">
        <f t="shared" si="147"/>
        <v>-1.0204170174241847E-2</v>
      </c>
      <c r="L1193" s="145"/>
      <c r="M1193" s="167">
        <v>7.7999999999999999E-4</v>
      </c>
      <c r="N1193" s="161"/>
      <c r="O1193" s="167">
        <v>2.0059999999999998E-2</v>
      </c>
      <c r="P1193" s="161"/>
      <c r="Q1193" s="146"/>
      <c r="R1193" s="167">
        <v>4451</v>
      </c>
      <c r="S1193" s="154">
        <f t="shared" si="148"/>
        <v>8.8852622512352042E-3</v>
      </c>
      <c r="T1193" s="155">
        <f t="shared" si="149"/>
        <v>8.8460205856226212E-3</v>
      </c>
      <c r="U1193" s="167">
        <v>17011.11</v>
      </c>
      <c r="V1193" s="154">
        <f t="shared" si="150"/>
        <v>1.4663041714782166E-2</v>
      </c>
      <c r="W1193" s="155">
        <f t="shared" si="151"/>
        <v>1.4556578770528445E-2</v>
      </c>
    </row>
    <row r="1194" spans="2:23">
      <c r="B1194" s="153">
        <v>43943</v>
      </c>
      <c r="C1194" s="137">
        <v>464.4</v>
      </c>
      <c r="D1194" s="154">
        <f t="shared" si="144"/>
        <v>-4.8360655737704983E-2</v>
      </c>
      <c r="E1194" s="155">
        <f t="shared" si="145"/>
        <v>-4.956915602941081E-2</v>
      </c>
      <c r="F1194" s="145"/>
      <c r="G1194" s="145"/>
      <c r="H1194" s="153">
        <v>43943</v>
      </c>
      <c r="I1194" s="137">
        <v>33.49</v>
      </c>
      <c r="J1194" s="154">
        <f t="shared" si="146"/>
        <v>-1.4999999999999902E-2</v>
      </c>
      <c r="K1194" s="155">
        <f t="shared" si="147"/>
        <v>-1.5113637810048071E-2</v>
      </c>
      <c r="L1194" s="145"/>
      <c r="M1194" s="167">
        <v>1.31E-3</v>
      </c>
      <c r="N1194" s="161"/>
      <c r="O1194" s="167">
        <v>2.1070000000000002E-2</v>
      </c>
      <c r="P1194" s="161"/>
      <c r="Q1194" s="146"/>
      <c r="R1194" s="167">
        <v>4411.8</v>
      </c>
      <c r="S1194" s="154">
        <f t="shared" si="148"/>
        <v>1.2470567716054815E-2</v>
      </c>
      <c r="T1194" s="155">
        <f t="shared" si="149"/>
        <v>1.2393450653632843E-2</v>
      </c>
      <c r="U1194" s="167">
        <v>16765.28</v>
      </c>
      <c r="V1194" s="154">
        <f t="shared" si="150"/>
        <v>1.9113298097058751E-2</v>
      </c>
      <c r="W1194" s="155">
        <f t="shared" si="151"/>
        <v>1.8932933631136108E-2</v>
      </c>
    </row>
    <row r="1195" spans="2:23">
      <c r="B1195" s="153">
        <v>43942</v>
      </c>
      <c r="C1195" s="137">
        <v>488</v>
      </c>
      <c r="D1195" s="154">
        <f t="shared" si="144"/>
        <v>-4.2574063174416255E-2</v>
      </c>
      <c r="E1195" s="155">
        <f t="shared" si="145"/>
        <v>-4.3506911492848785E-2</v>
      </c>
      <c r="F1195" s="145"/>
      <c r="G1195" s="145"/>
      <c r="H1195" s="153">
        <v>43942</v>
      </c>
      <c r="I1195" s="137">
        <v>34</v>
      </c>
      <c r="J1195" s="154">
        <f t="shared" si="146"/>
        <v>-3.546099290780147E-2</v>
      </c>
      <c r="K1195" s="155">
        <f t="shared" si="147"/>
        <v>-3.6105004642116321E-2</v>
      </c>
      <c r="L1195" s="145"/>
      <c r="M1195" s="167">
        <v>7.5999999999999993E-4</v>
      </c>
      <c r="N1195" s="161"/>
      <c r="O1195" s="167">
        <v>1.9779999999999999E-2</v>
      </c>
      <c r="P1195" s="161"/>
      <c r="Q1195" s="146"/>
      <c r="R1195" s="167">
        <v>4357.46</v>
      </c>
      <c r="S1195" s="154">
        <f t="shared" si="148"/>
        <v>-3.7727182386325997E-2</v>
      </c>
      <c r="T1195" s="155">
        <f t="shared" si="149"/>
        <v>-3.8457274328654263E-2</v>
      </c>
      <c r="U1195" s="167">
        <v>16450.849999999999</v>
      </c>
      <c r="V1195" s="154">
        <f t="shared" si="150"/>
        <v>-3.5940281783904737E-2</v>
      </c>
      <c r="W1195" s="155">
        <f t="shared" si="151"/>
        <v>-3.6602037933366367E-2</v>
      </c>
    </row>
    <row r="1196" spans="2:23">
      <c r="B1196" s="153">
        <v>43941</v>
      </c>
      <c r="C1196" s="137">
        <v>509.7</v>
      </c>
      <c r="D1196" s="154">
        <f t="shared" si="144"/>
        <v>1.9400000000000084E-2</v>
      </c>
      <c r="E1196" s="155">
        <f t="shared" si="145"/>
        <v>1.9214218923804371E-2</v>
      </c>
      <c r="F1196" s="145"/>
      <c r="G1196" s="145"/>
      <c r="H1196" s="153">
        <v>43941</v>
      </c>
      <c r="I1196" s="137">
        <v>35.25</v>
      </c>
      <c r="J1196" s="154">
        <f t="shared" si="146"/>
        <v>2.1147161066048525E-2</v>
      </c>
      <c r="K1196" s="155">
        <f t="shared" si="147"/>
        <v>2.0926663043050325E-2</v>
      </c>
      <c r="L1196" s="145"/>
      <c r="M1196" s="167">
        <v>8.4000000000000003E-4</v>
      </c>
      <c r="N1196" s="161"/>
      <c r="O1196" s="167">
        <v>1.9519999999999999E-2</v>
      </c>
      <c r="P1196" s="161"/>
      <c r="Q1196" s="146"/>
      <c r="R1196" s="167">
        <v>4528.3</v>
      </c>
      <c r="S1196" s="154">
        <f t="shared" si="148"/>
        <v>6.5103211595440857E-3</v>
      </c>
      <c r="T1196" s="155">
        <f t="shared" si="149"/>
        <v>6.4892205503919399E-3</v>
      </c>
      <c r="U1196" s="167">
        <v>17064.14</v>
      </c>
      <c r="V1196" s="154">
        <f t="shared" si="150"/>
        <v>5.0834131220067746E-4</v>
      </c>
      <c r="W1196" s="155">
        <f t="shared" si="151"/>
        <v>5.0821215052612213E-4</v>
      </c>
    </row>
    <row r="1197" spans="2:23">
      <c r="B1197" s="153">
        <v>43938</v>
      </c>
      <c r="C1197" s="137">
        <v>500</v>
      </c>
      <c r="D1197" s="154">
        <f t="shared" si="144"/>
        <v>4.3405676126878179E-2</v>
      </c>
      <c r="E1197" s="155">
        <f t="shared" si="145"/>
        <v>4.2490051620952193E-2</v>
      </c>
      <c r="F1197" s="145"/>
      <c r="G1197" s="145"/>
      <c r="H1197" s="153">
        <v>43938</v>
      </c>
      <c r="I1197" s="137">
        <v>34.520000000000003</v>
      </c>
      <c r="J1197" s="154">
        <f t="shared" si="146"/>
        <v>5.083713850837146E-2</v>
      </c>
      <c r="K1197" s="155">
        <f t="shared" si="147"/>
        <v>4.9587121284607752E-2</v>
      </c>
      <c r="L1197" s="145"/>
      <c r="M1197" s="167">
        <v>3.4000000000000002E-4</v>
      </c>
      <c r="N1197" s="161"/>
      <c r="O1197" s="167">
        <v>1.7899999999999999E-2</v>
      </c>
      <c r="P1197" s="161"/>
      <c r="Q1197" s="146"/>
      <c r="R1197" s="167">
        <v>4499.01</v>
      </c>
      <c r="S1197" s="154">
        <f t="shared" si="148"/>
        <v>3.4217132243411719E-2</v>
      </c>
      <c r="T1197" s="155">
        <f t="shared" si="149"/>
        <v>3.3644746539362808E-2</v>
      </c>
      <c r="U1197" s="167">
        <v>17055.47</v>
      </c>
      <c r="V1197" s="154">
        <f t="shared" si="150"/>
        <v>1.713547238990154E-2</v>
      </c>
      <c r="W1197" s="155">
        <f t="shared" si="151"/>
        <v>1.6990316051387917E-2</v>
      </c>
    </row>
    <row r="1198" spans="2:23">
      <c r="B1198" s="153">
        <v>43937</v>
      </c>
      <c r="C1198" s="137">
        <v>479.2</v>
      </c>
      <c r="D1198" s="154">
        <f t="shared" si="144"/>
        <v>1.3965298349555511E-2</v>
      </c>
      <c r="E1198" s="155">
        <f t="shared" si="145"/>
        <v>1.3868682048431993E-2</v>
      </c>
      <c r="F1198" s="145"/>
      <c r="G1198" s="145"/>
      <c r="H1198" s="153">
        <v>43937</v>
      </c>
      <c r="I1198" s="137">
        <v>32.85</v>
      </c>
      <c r="J1198" s="154">
        <f t="shared" si="146"/>
        <v>-1.0840108401083959E-2</v>
      </c>
      <c r="K1198" s="155">
        <f t="shared" si="147"/>
        <v>-1.0899290458035631E-2</v>
      </c>
      <c r="L1198" s="145"/>
      <c r="M1198" s="167">
        <v>4.6999999999999999E-4</v>
      </c>
      <c r="N1198" s="161"/>
      <c r="O1198" s="167">
        <v>1.857E-2</v>
      </c>
      <c r="P1198" s="161"/>
      <c r="Q1198" s="146"/>
      <c r="R1198" s="167">
        <v>4350.16</v>
      </c>
      <c r="S1198" s="154">
        <f t="shared" si="148"/>
        <v>-8.176915373520055E-4</v>
      </c>
      <c r="T1198" s="155">
        <f t="shared" si="149"/>
        <v>-8.1802602943045896E-4</v>
      </c>
      <c r="U1198" s="167">
        <v>16768.14</v>
      </c>
      <c r="V1198" s="154">
        <f t="shared" si="150"/>
        <v>2.934971861473068E-3</v>
      </c>
      <c r="W1198" s="155">
        <f t="shared" si="151"/>
        <v>2.9306732403932608E-3</v>
      </c>
    </row>
    <row r="1199" spans="2:23">
      <c r="B1199" s="153">
        <v>43936</v>
      </c>
      <c r="C1199" s="137">
        <v>472.6</v>
      </c>
      <c r="D1199" s="154">
        <f t="shared" si="144"/>
        <v>-2.6169379765093703E-2</v>
      </c>
      <c r="E1199" s="155">
        <f t="shared" si="145"/>
        <v>-2.6517891658362984E-2</v>
      </c>
      <c r="F1199" s="145"/>
      <c r="G1199" s="145"/>
      <c r="H1199" s="153">
        <v>43936</v>
      </c>
      <c r="I1199" s="137">
        <v>33.21</v>
      </c>
      <c r="J1199" s="154">
        <f t="shared" si="146"/>
        <v>-1.4540059347181056E-2</v>
      </c>
      <c r="K1199" s="155">
        <f t="shared" si="147"/>
        <v>-1.4646801969660887E-2</v>
      </c>
      <c r="L1199" s="145"/>
      <c r="M1199" s="167">
        <v>5.6999999999999998E-4</v>
      </c>
      <c r="N1199" s="161"/>
      <c r="O1199" s="167">
        <v>1.908E-2</v>
      </c>
      <c r="P1199" s="161"/>
      <c r="Q1199" s="146"/>
      <c r="R1199" s="167">
        <v>4353.72</v>
      </c>
      <c r="S1199" s="154">
        <f t="shared" si="148"/>
        <v>-3.7620111805937717E-2</v>
      </c>
      <c r="T1199" s="155">
        <f t="shared" si="149"/>
        <v>-3.8346012093991723E-2</v>
      </c>
      <c r="U1199" s="167">
        <v>16719.07</v>
      </c>
      <c r="V1199" s="154">
        <f t="shared" si="150"/>
        <v>-4.7803818450738556E-2</v>
      </c>
      <c r="W1199" s="155">
        <f t="shared" si="151"/>
        <v>-4.8984192364960447E-2</v>
      </c>
    </row>
    <row r="1200" spans="2:23">
      <c r="B1200" s="153">
        <v>43935</v>
      </c>
      <c r="C1200" s="137">
        <v>485.3</v>
      </c>
      <c r="D1200" s="154">
        <f t="shared" si="144"/>
        <v>3.497547451482208E-2</v>
      </c>
      <c r="E1200" s="155">
        <f t="shared" si="145"/>
        <v>3.4377730315630038E-2</v>
      </c>
      <c r="F1200" s="145"/>
      <c r="G1200" s="145"/>
      <c r="H1200" s="153">
        <v>43935</v>
      </c>
      <c r="I1200" s="137">
        <v>33.700000000000003</v>
      </c>
      <c r="J1200" s="154">
        <f t="shared" si="146"/>
        <v>2.5875190258751957E-2</v>
      </c>
      <c r="K1200" s="155">
        <f t="shared" si="147"/>
        <v>2.5546092427696575E-2</v>
      </c>
      <c r="L1200" s="145"/>
      <c r="M1200" s="167">
        <v>1.07E-3</v>
      </c>
      <c r="N1200" s="161"/>
      <c r="O1200" s="167">
        <v>1.789E-2</v>
      </c>
      <c r="P1200" s="161"/>
      <c r="Q1200" s="146"/>
      <c r="R1200" s="167">
        <v>4523.91</v>
      </c>
      <c r="S1200" s="154">
        <f t="shared" si="148"/>
        <v>3.7853489687917907E-3</v>
      </c>
      <c r="T1200" s="155">
        <f t="shared" si="149"/>
        <v>3.7782025641302764E-3</v>
      </c>
      <c r="U1200" s="167">
        <v>17558.43</v>
      </c>
      <c r="V1200" s="154">
        <f t="shared" si="150"/>
        <v>-3.585935912816085E-3</v>
      </c>
      <c r="W1200" s="155">
        <f t="shared" si="151"/>
        <v>-3.5923807928990798E-3</v>
      </c>
    </row>
    <row r="1201" spans="2:23">
      <c r="B1201" s="153">
        <v>43930</v>
      </c>
      <c r="C1201" s="137">
        <v>468.9</v>
      </c>
      <c r="D1201" s="154">
        <f t="shared" si="144"/>
        <v>-2.7647809442790106E-3</v>
      </c>
      <c r="E1201" s="155">
        <f t="shared" si="145"/>
        <v>-2.7686100104284996E-3</v>
      </c>
      <c r="F1201" s="145"/>
      <c r="G1201" s="145"/>
      <c r="H1201" s="153">
        <v>43930</v>
      </c>
      <c r="I1201" s="137">
        <v>32.85</v>
      </c>
      <c r="J1201" s="154">
        <f t="shared" si="146"/>
        <v>6.4338235294116863E-3</v>
      </c>
      <c r="K1201" s="155">
        <f t="shared" si="147"/>
        <v>6.4132148347131801E-3</v>
      </c>
      <c r="L1201" s="145"/>
      <c r="M1201" s="167">
        <v>1.08E-3</v>
      </c>
      <c r="N1201" s="161"/>
      <c r="O1201" s="167">
        <v>1.5990000000000001E-2</v>
      </c>
      <c r="P1201" s="161"/>
      <c r="Q1201" s="146"/>
      <c r="R1201" s="167">
        <v>4506.8500000000004</v>
      </c>
      <c r="S1201" s="154">
        <f t="shared" si="148"/>
        <v>1.4428000675257513E-2</v>
      </c>
      <c r="T1201" s="155">
        <f t="shared" si="149"/>
        <v>1.4324907509194549E-2</v>
      </c>
      <c r="U1201" s="167">
        <v>17621.62</v>
      </c>
      <c r="V1201" s="154">
        <f t="shared" si="150"/>
        <v>1.3854352096161149E-2</v>
      </c>
      <c r="W1201" s="155">
        <f t="shared" si="151"/>
        <v>1.3759257866177247E-2</v>
      </c>
    </row>
    <row r="1202" spans="2:23">
      <c r="B1202" s="153">
        <v>43929</v>
      </c>
      <c r="C1202" s="137">
        <v>470.2</v>
      </c>
      <c r="D1202" s="154">
        <f t="shared" si="144"/>
        <v>-2.44813278008299E-2</v>
      </c>
      <c r="E1202" s="155">
        <f t="shared" si="145"/>
        <v>-2.4785977944631193E-2</v>
      </c>
      <c r="F1202" s="145"/>
      <c r="G1202" s="145"/>
      <c r="H1202" s="153">
        <v>43929</v>
      </c>
      <c r="I1202" s="137">
        <v>32.64</v>
      </c>
      <c r="J1202" s="154">
        <f t="shared" si="146"/>
        <v>-1.0909090909090868E-2</v>
      </c>
      <c r="K1202" s="155">
        <f t="shared" si="147"/>
        <v>-1.0969031370573933E-2</v>
      </c>
      <c r="L1202" s="145"/>
      <c r="M1202" s="167">
        <v>1.7299999999999998E-3</v>
      </c>
      <c r="N1202" s="161"/>
      <c r="O1202" s="167">
        <v>1.6559999999999998E-2</v>
      </c>
      <c r="P1202" s="161"/>
      <c r="Q1202" s="146"/>
      <c r="R1202" s="167">
        <v>4442.75</v>
      </c>
      <c r="S1202" s="154">
        <f t="shared" si="148"/>
        <v>1.0094023121620666E-3</v>
      </c>
      <c r="T1202" s="155">
        <f t="shared" si="149"/>
        <v>1.0088932082131673E-3</v>
      </c>
      <c r="U1202" s="167">
        <v>17380.82</v>
      </c>
      <c r="V1202" s="154">
        <f t="shared" si="150"/>
        <v>-1.7746667187389376E-3</v>
      </c>
      <c r="W1202" s="155">
        <f t="shared" si="151"/>
        <v>-1.7762433052734539E-3</v>
      </c>
    </row>
    <row r="1203" spans="2:23">
      <c r="B1203" s="153">
        <v>43928</v>
      </c>
      <c r="C1203" s="137">
        <v>482</v>
      </c>
      <c r="D1203" s="154">
        <f t="shared" si="144"/>
        <v>2.2920203735144362E-2</v>
      </c>
      <c r="E1203" s="155">
        <f t="shared" si="145"/>
        <v>2.2661481713223405E-2</v>
      </c>
      <c r="F1203" s="145"/>
      <c r="G1203" s="145"/>
      <c r="H1203" s="153">
        <v>43928</v>
      </c>
      <c r="I1203" s="137">
        <v>33</v>
      </c>
      <c r="J1203" s="154">
        <f t="shared" si="146"/>
        <v>-7.5187969924812581E-3</v>
      </c>
      <c r="K1203" s="155">
        <f t="shared" si="147"/>
        <v>-7.5472056353829663E-3</v>
      </c>
      <c r="L1203" s="145"/>
      <c r="M1203" s="167">
        <v>1.7799999999999999E-3</v>
      </c>
      <c r="N1203" s="161"/>
      <c r="O1203" s="167">
        <v>1.602E-2</v>
      </c>
      <c r="P1203" s="161"/>
      <c r="Q1203" s="146"/>
      <c r="R1203" s="167">
        <v>4438.2700000000004</v>
      </c>
      <c r="S1203" s="154">
        <f t="shared" si="148"/>
        <v>2.1198120631180872E-2</v>
      </c>
      <c r="T1203" s="155">
        <f t="shared" si="149"/>
        <v>2.0976566030169695E-2</v>
      </c>
      <c r="U1203" s="167">
        <v>17411.72</v>
      </c>
      <c r="V1203" s="154">
        <f t="shared" si="150"/>
        <v>2.1855931959686048E-2</v>
      </c>
      <c r="W1203" s="155">
        <f t="shared" si="151"/>
        <v>2.162051507341916E-2</v>
      </c>
    </row>
    <row r="1204" spans="2:23">
      <c r="B1204" s="153">
        <v>43927</v>
      </c>
      <c r="C1204" s="137">
        <v>471.2</v>
      </c>
      <c r="D1204" s="154">
        <f t="shared" si="144"/>
        <v>4.2016806722689148E-2</v>
      </c>
      <c r="E1204" s="155">
        <f t="shared" si="145"/>
        <v>4.1158072493507551E-2</v>
      </c>
      <c r="F1204" s="145"/>
      <c r="G1204" s="145"/>
      <c r="H1204" s="153">
        <v>43927</v>
      </c>
      <c r="I1204" s="137">
        <v>33.25</v>
      </c>
      <c r="J1204" s="154">
        <f t="shared" si="146"/>
        <v>6.9131832797427517E-2</v>
      </c>
      <c r="K1204" s="155">
        <f t="shared" si="147"/>
        <v>6.6846947916674573E-2</v>
      </c>
      <c r="L1204" s="145"/>
      <c r="M1204" s="167">
        <v>6.8000000000000005E-4</v>
      </c>
      <c r="N1204" s="161"/>
      <c r="O1204" s="167">
        <v>1.542E-2</v>
      </c>
      <c r="P1204" s="161"/>
      <c r="Q1204" s="146"/>
      <c r="R1204" s="167">
        <v>4346.1400000000003</v>
      </c>
      <c r="S1204" s="154">
        <f t="shared" si="148"/>
        <v>4.6108150523037406E-2</v>
      </c>
      <c r="T1204" s="155">
        <f t="shared" si="149"/>
        <v>4.5076754679389423E-2</v>
      </c>
      <c r="U1204" s="167">
        <v>17039.310000000001</v>
      </c>
      <c r="V1204" s="154">
        <f t="shared" si="150"/>
        <v>3.9974731985095602E-2</v>
      </c>
      <c r="W1204" s="155">
        <f t="shared" si="151"/>
        <v>3.9196416689947312E-2</v>
      </c>
    </row>
    <row r="1205" spans="2:23">
      <c r="B1205" s="153">
        <v>43924</v>
      </c>
      <c r="C1205" s="137">
        <v>452.2</v>
      </c>
      <c r="D1205" s="154">
        <f t="shared" si="144"/>
        <v>-3.9647577092510877E-3</v>
      </c>
      <c r="E1205" s="155">
        <f t="shared" si="145"/>
        <v>-3.9726381974785003E-3</v>
      </c>
      <c r="F1205" s="145"/>
      <c r="G1205" s="145"/>
      <c r="H1205" s="153">
        <v>43924</v>
      </c>
      <c r="I1205" s="137">
        <v>31.1</v>
      </c>
      <c r="J1205" s="154">
        <f t="shared" si="146"/>
        <v>-2.8124999999999956E-2</v>
      </c>
      <c r="K1205" s="155">
        <f t="shared" si="147"/>
        <v>-2.8528083614538052E-2</v>
      </c>
      <c r="L1205" s="145"/>
      <c r="M1205" s="167">
        <v>7.0999999999999991E-4</v>
      </c>
      <c r="N1205" s="161"/>
      <c r="O1205" s="167">
        <v>1.542E-2</v>
      </c>
      <c r="P1205" s="161"/>
      <c r="Q1205" s="146"/>
      <c r="R1205" s="167">
        <v>4154.58</v>
      </c>
      <c r="S1205" s="154">
        <f t="shared" si="148"/>
        <v>-1.5726280277472471E-2</v>
      </c>
      <c r="T1205" s="155">
        <f t="shared" si="149"/>
        <v>-1.5851250162386744E-2</v>
      </c>
      <c r="U1205" s="167">
        <v>16384.349999999999</v>
      </c>
      <c r="V1205" s="154">
        <f t="shared" si="150"/>
        <v>-2.6712557836715334E-2</v>
      </c>
      <c r="W1205" s="155">
        <f t="shared" si="151"/>
        <v>-2.7075821961821768E-2</v>
      </c>
    </row>
    <row r="1206" spans="2:23">
      <c r="B1206" s="153">
        <v>43923</v>
      </c>
      <c r="C1206" s="137">
        <v>454</v>
      </c>
      <c r="D1206" s="154">
        <f t="shared" si="144"/>
        <v>2.2031284423884578E-4</v>
      </c>
      <c r="E1206" s="155">
        <f t="shared" si="145"/>
        <v>2.2028857892808515E-4</v>
      </c>
      <c r="F1206" s="145"/>
      <c r="G1206" s="145"/>
      <c r="H1206" s="153">
        <v>43923</v>
      </c>
      <c r="I1206" s="137">
        <v>32</v>
      </c>
      <c r="J1206" s="154">
        <f t="shared" si="146"/>
        <v>-1.2040753318925623E-2</v>
      </c>
      <c r="K1206" s="155">
        <f t="shared" si="147"/>
        <v>-1.2113830383511413E-2</v>
      </c>
      <c r="L1206" s="145"/>
      <c r="M1206" s="167">
        <v>5.1999999999999995E-4</v>
      </c>
      <c r="N1206" s="161"/>
      <c r="O1206" s="167">
        <v>1.4919999999999999E-2</v>
      </c>
      <c r="P1206" s="161"/>
      <c r="Q1206" s="146"/>
      <c r="R1206" s="167">
        <v>4220.96</v>
      </c>
      <c r="S1206" s="154">
        <f t="shared" si="148"/>
        <v>3.2610452458143868E-3</v>
      </c>
      <c r="T1206" s="155">
        <f t="shared" si="149"/>
        <v>3.2557395693383032E-3</v>
      </c>
      <c r="U1206" s="167">
        <v>16834.03</v>
      </c>
      <c r="V1206" s="154">
        <f t="shared" si="150"/>
        <v>1.7471170996381291E-2</v>
      </c>
      <c r="W1206" s="155">
        <f t="shared" si="151"/>
        <v>1.7320304760131432E-2</v>
      </c>
    </row>
    <row r="1207" spans="2:23">
      <c r="B1207" s="153">
        <v>43922</v>
      </c>
      <c r="C1207" s="137">
        <v>453.9</v>
      </c>
      <c r="D1207" s="154">
        <f t="shared" si="144"/>
        <v>-3.1783276450512044E-2</v>
      </c>
      <c r="E1207" s="155">
        <f t="shared" si="145"/>
        <v>-3.2299328800383033E-2</v>
      </c>
      <c r="F1207" s="145"/>
      <c r="G1207" s="145"/>
      <c r="H1207" s="153">
        <v>43922</v>
      </c>
      <c r="I1207" s="137">
        <v>32.39</v>
      </c>
      <c r="J1207" s="154">
        <f t="shared" si="146"/>
        <v>-2.7035145689396134E-2</v>
      </c>
      <c r="K1207" s="155">
        <f t="shared" si="147"/>
        <v>-2.7407318403695563E-2</v>
      </c>
      <c r="L1207" s="145"/>
      <c r="M1207" s="167">
        <v>5.0000000000000002E-5</v>
      </c>
      <c r="N1207" s="161"/>
      <c r="O1207" s="167">
        <v>1.5469999999999999E-2</v>
      </c>
      <c r="P1207" s="161"/>
      <c r="Q1207" s="146"/>
      <c r="R1207" s="167">
        <v>4207.24</v>
      </c>
      <c r="S1207" s="154">
        <f t="shared" si="148"/>
        <v>-4.296516018671015E-2</v>
      </c>
      <c r="T1207" s="155">
        <f t="shared" si="149"/>
        <v>-4.3915482953290015E-2</v>
      </c>
      <c r="U1207" s="167">
        <v>16544.97</v>
      </c>
      <c r="V1207" s="154">
        <f t="shared" si="150"/>
        <v>-2.9674023836808838E-2</v>
      </c>
      <c r="W1207" s="155">
        <f t="shared" si="151"/>
        <v>-3.0123206039319912E-2</v>
      </c>
    </row>
    <row r="1208" spans="2:23">
      <c r="B1208" s="153">
        <v>43921</v>
      </c>
      <c r="C1208" s="137">
        <v>468.8</v>
      </c>
      <c r="D1208" s="154">
        <f t="shared" si="144"/>
        <v>-8.8794926004227559E-3</v>
      </c>
      <c r="E1208" s="155">
        <f t="shared" si="145"/>
        <v>-8.9191502291300299E-3</v>
      </c>
      <c r="F1208" s="145"/>
      <c r="G1208" s="145"/>
      <c r="H1208" s="153">
        <v>43921</v>
      </c>
      <c r="I1208" s="137">
        <v>33.29</v>
      </c>
      <c r="J1208" s="154">
        <f t="shared" si="146"/>
        <v>-2.0882352941176463E-2</v>
      </c>
      <c r="K1208" s="155">
        <f t="shared" si="147"/>
        <v>-2.1103473029227809E-2</v>
      </c>
      <c r="L1208" s="145"/>
      <c r="M1208" s="167">
        <v>1.0000000000000001E-5</v>
      </c>
      <c r="N1208" s="161"/>
      <c r="O1208" s="167">
        <v>1.5339999999999999E-2</v>
      </c>
      <c r="P1208" s="161"/>
      <c r="Q1208" s="146"/>
      <c r="R1208" s="167">
        <v>4396.12</v>
      </c>
      <c r="S1208" s="154">
        <f t="shared" si="148"/>
        <v>4.0219161312866625E-3</v>
      </c>
      <c r="T1208" s="155">
        <f t="shared" si="149"/>
        <v>4.0138498473148874E-3</v>
      </c>
      <c r="U1208" s="167">
        <v>17050.939999999999</v>
      </c>
      <c r="V1208" s="154">
        <f t="shared" si="150"/>
        <v>1.0581179570671839E-2</v>
      </c>
      <c r="W1208" s="155">
        <f t="shared" si="151"/>
        <v>1.0525590677000065E-2</v>
      </c>
    </row>
    <row r="1209" spans="2:23">
      <c r="B1209" s="153">
        <v>43920</v>
      </c>
      <c r="C1209" s="137">
        <v>473</v>
      </c>
      <c r="D1209" s="154">
        <f t="shared" si="144"/>
        <v>-1.0559662090813271E-3</v>
      </c>
      <c r="E1209" s="155">
        <f t="shared" si="145"/>
        <v>-1.0565241341999848E-3</v>
      </c>
      <c r="F1209" s="145"/>
      <c r="G1209" s="145"/>
      <c r="H1209" s="153">
        <v>43920</v>
      </c>
      <c r="I1209" s="137">
        <v>34</v>
      </c>
      <c r="J1209" s="154">
        <f t="shared" si="146"/>
        <v>2.6260187141563529E-2</v>
      </c>
      <c r="K1209" s="155">
        <f t="shared" si="147"/>
        <v>2.5921308304356887E-2</v>
      </c>
      <c r="L1209" s="145"/>
      <c r="M1209" s="167">
        <v>-6.4000000000000005E-4</v>
      </c>
      <c r="N1209" s="161"/>
      <c r="O1209" s="167">
        <v>1.486E-2</v>
      </c>
      <c r="P1209" s="161"/>
      <c r="Q1209" s="146"/>
      <c r="R1209" s="167">
        <v>4378.51</v>
      </c>
      <c r="S1209" s="154">
        <f t="shared" si="148"/>
        <v>6.209367366120766E-3</v>
      </c>
      <c r="T1209" s="155">
        <f t="shared" si="149"/>
        <v>6.1901686780602488E-3</v>
      </c>
      <c r="U1209" s="167">
        <v>16872.41</v>
      </c>
      <c r="V1209" s="154">
        <f t="shared" si="150"/>
        <v>2.9614940386706312E-3</v>
      </c>
      <c r="W1209" s="155">
        <f t="shared" si="151"/>
        <v>2.9571174538907978E-3</v>
      </c>
    </row>
    <row r="1210" spans="2:23">
      <c r="B1210" s="153">
        <v>43917</v>
      </c>
      <c r="C1210" s="137">
        <v>473.5</v>
      </c>
      <c r="D1210" s="154">
        <f t="shared" si="144"/>
        <v>-3.2686414708886669E-2</v>
      </c>
      <c r="E1210" s="155">
        <f t="shared" si="145"/>
        <v>-3.3232549344432191E-2</v>
      </c>
      <c r="F1210" s="145"/>
      <c r="G1210" s="145"/>
      <c r="H1210" s="153">
        <v>43917</v>
      </c>
      <c r="I1210" s="137">
        <v>33.130000000000003</v>
      </c>
      <c r="J1210" s="154">
        <f t="shared" si="146"/>
        <v>-3.6918604651162701E-2</v>
      </c>
      <c r="K1210" s="155">
        <f t="shared" si="147"/>
        <v>-3.761734806754808E-2</v>
      </c>
      <c r="L1210" s="145"/>
      <c r="M1210" s="167">
        <v>-5.0999999999999993E-4</v>
      </c>
      <c r="N1210" s="161"/>
      <c r="O1210" s="167">
        <v>1.3340000000000001E-2</v>
      </c>
      <c r="P1210" s="161"/>
      <c r="Q1210" s="146"/>
      <c r="R1210" s="167">
        <v>4351.49</v>
      </c>
      <c r="S1210" s="154">
        <f t="shared" si="148"/>
        <v>-4.2277235131768398E-2</v>
      </c>
      <c r="T1210" s="155">
        <f t="shared" si="149"/>
        <v>-4.3196932382858932E-2</v>
      </c>
      <c r="U1210" s="167">
        <v>16822.59</v>
      </c>
      <c r="V1210" s="154">
        <f t="shared" si="150"/>
        <v>-3.1480110401177264E-2</v>
      </c>
      <c r="W1210" s="155">
        <f t="shared" si="151"/>
        <v>-3.198625984743117E-2</v>
      </c>
    </row>
    <row r="1211" spans="2:23">
      <c r="B1211" s="153">
        <v>43916</v>
      </c>
      <c r="C1211" s="137">
        <v>489.5</v>
      </c>
      <c r="D1211" s="154">
        <f t="shared" si="144"/>
        <v>4.1489361702127692E-2</v>
      </c>
      <c r="E1211" s="155">
        <f t="shared" si="145"/>
        <v>4.0651767266460831E-2</v>
      </c>
      <c r="F1211" s="145"/>
      <c r="G1211" s="145"/>
      <c r="H1211" s="153">
        <v>43916</v>
      </c>
      <c r="I1211" s="137">
        <v>34.4</v>
      </c>
      <c r="J1211" s="154">
        <f t="shared" si="146"/>
        <v>8.7976539589442737E-3</v>
      </c>
      <c r="K1211" s="155">
        <f t="shared" si="147"/>
        <v>8.7591800898815537E-3</v>
      </c>
      <c r="L1211" s="145"/>
      <c r="M1211" s="167">
        <v>1.4999999999999999E-4</v>
      </c>
      <c r="N1211" s="161"/>
      <c r="O1211" s="167">
        <v>1.2430000000000002E-2</v>
      </c>
      <c r="P1211" s="161"/>
      <c r="Q1211" s="146"/>
      <c r="R1211" s="167">
        <v>4543.58</v>
      </c>
      <c r="S1211" s="154">
        <f t="shared" si="148"/>
        <v>2.5106603794869509E-2</v>
      </c>
      <c r="T1211" s="155">
        <f t="shared" si="149"/>
        <v>2.4796610884673134E-2</v>
      </c>
      <c r="U1211" s="167">
        <v>17369.38</v>
      </c>
      <c r="V1211" s="154">
        <f t="shared" si="150"/>
        <v>7.2896272721367783E-3</v>
      </c>
      <c r="W1211" s="155">
        <f t="shared" si="151"/>
        <v>7.2631863577716314E-3</v>
      </c>
    </row>
    <row r="1212" spans="2:23">
      <c r="B1212" s="153">
        <v>43915</v>
      </c>
      <c r="C1212" s="137">
        <v>470</v>
      </c>
      <c r="D1212" s="154">
        <f t="shared" si="144"/>
        <v>6.3589047295768308E-2</v>
      </c>
      <c r="E1212" s="155">
        <f t="shared" si="145"/>
        <v>6.164908256741003E-2</v>
      </c>
      <c r="F1212" s="145"/>
      <c r="G1212" s="145"/>
      <c r="H1212" s="153">
        <v>43915</v>
      </c>
      <c r="I1212" s="137">
        <v>34.1</v>
      </c>
      <c r="J1212" s="154">
        <f t="shared" si="146"/>
        <v>5.0847457627118509E-2</v>
      </c>
      <c r="K1212" s="155">
        <f t="shared" si="147"/>
        <v>4.9596941139371978E-2</v>
      </c>
      <c r="L1212" s="145"/>
      <c r="M1212" s="167">
        <v>2.2100000000000002E-3</v>
      </c>
      <c r="N1212" s="161"/>
      <c r="O1212" s="167">
        <v>1.576E-2</v>
      </c>
      <c r="P1212" s="161"/>
      <c r="Q1212" s="146"/>
      <c r="R1212" s="167">
        <v>4432.3</v>
      </c>
      <c r="S1212" s="154">
        <f t="shared" si="148"/>
        <v>4.4688523817380421E-2</v>
      </c>
      <c r="T1212" s="155">
        <f t="shared" si="149"/>
        <v>4.3718777654420081E-2</v>
      </c>
      <c r="U1212" s="167">
        <v>17243.68</v>
      </c>
      <c r="V1212" s="154">
        <f t="shared" si="150"/>
        <v>1.7410287575374994E-2</v>
      </c>
      <c r="W1212" s="155">
        <f t="shared" si="151"/>
        <v>1.7260464988366843E-2</v>
      </c>
    </row>
    <row r="1213" spans="2:23">
      <c r="B1213" s="153">
        <v>43914</v>
      </c>
      <c r="C1213" s="137">
        <v>441.9</v>
      </c>
      <c r="D1213" s="154">
        <f t="shared" si="144"/>
        <v>7.7804878048780335E-2</v>
      </c>
      <c r="E1213" s="155">
        <f t="shared" si="145"/>
        <v>7.4926452438340646E-2</v>
      </c>
      <c r="F1213" s="145"/>
      <c r="G1213" s="145"/>
      <c r="H1213" s="153">
        <v>43914</v>
      </c>
      <c r="I1213" s="137">
        <v>32.450000000000003</v>
      </c>
      <c r="J1213" s="154">
        <f t="shared" si="146"/>
        <v>0.13461538461538458</v>
      </c>
      <c r="K1213" s="155">
        <f t="shared" si="147"/>
        <v>0.12629372532429206</v>
      </c>
      <c r="L1213" s="145"/>
      <c r="M1213" s="167">
        <v>1.8500000000000001E-3</v>
      </c>
      <c r="N1213" s="161"/>
      <c r="O1213" s="167">
        <v>1.592E-2</v>
      </c>
      <c r="P1213" s="161"/>
      <c r="Q1213" s="146"/>
      <c r="R1213" s="167">
        <v>4242.7</v>
      </c>
      <c r="S1213" s="154">
        <f t="shared" si="148"/>
        <v>8.3894734959673478E-2</v>
      </c>
      <c r="T1213" s="155">
        <f t="shared" si="149"/>
        <v>8.0560790331389284E-2</v>
      </c>
      <c r="U1213" s="167">
        <v>16948.599999999999</v>
      </c>
      <c r="V1213" s="154">
        <f t="shared" si="150"/>
        <v>8.9255645959459562E-2</v>
      </c>
      <c r="W1213" s="155">
        <f t="shared" si="151"/>
        <v>8.5494569347824026E-2</v>
      </c>
    </row>
    <row r="1214" spans="2:23">
      <c r="B1214" s="153">
        <v>43913</v>
      </c>
      <c r="C1214" s="137">
        <v>410</v>
      </c>
      <c r="D1214" s="154">
        <f t="shared" si="144"/>
        <v>3.1808172253486866E-3</v>
      </c>
      <c r="E1214" s="155">
        <f t="shared" si="145"/>
        <v>3.1757691281218835E-3</v>
      </c>
      <c r="F1214" s="145"/>
      <c r="G1214" s="145"/>
      <c r="H1214" s="153">
        <v>43913</v>
      </c>
      <c r="I1214" s="137">
        <v>28.6</v>
      </c>
      <c r="J1214" s="154">
        <f t="shared" si="146"/>
        <v>-2.2890331397335095E-2</v>
      </c>
      <c r="K1214" s="155">
        <f t="shared" si="147"/>
        <v>-2.3156382877987516E-2</v>
      </c>
      <c r="L1214" s="145"/>
      <c r="M1214" s="167">
        <v>1.1200000000000001E-3</v>
      </c>
      <c r="N1214" s="161"/>
      <c r="O1214" s="167">
        <v>1.6049999999999998E-2</v>
      </c>
      <c r="P1214" s="161"/>
      <c r="Q1214" s="146"/>
      <c r="R1214" s="167">
        <v>3914.31</v>
      </c>
      <c r="S1214" s="154">
        <f t="shared" si="148"/>
        <v>-3.3217249555423933E-2</v>
      </c>
      <c r="T1214" s="155">
        <f t="shared" si="149"/>
        <v>-3.3781472218705096E-2</v>
      </c>
      <c r="U1214" s="167">
        <v>15559.8</v>
      </c>
      <c r="V1214" s="154">
        <f t="shared" si="150"/>
        <v>-1.0936412437189569E-2</v>
      </c>
      <c r="W1214" s="155">
        <f t="shared" si="151"/>
        <v>-1.0996654620574534E-2</v>
      </c>
    </row>
    <row r="1215" spans="2:23">
      <c r="B1215" s="153">
        <v>43910</v>
      </c>
      <c r="C1215" s="137">
        <v>408.7</v>
      </c>
      <c r="D1215" s="154">
        <f t="shared" si="144"/>
        <v>9.4536689876807856E-2</v>
      </c>
      <c r="E1215" s="155">
        <f t="shared" si="145"/>
        <v>9.0331159462609514E-2</v>
      </c>
      <c r="F1215" s="145"/>
      <c r="G1215" s="145"/>
      <c r="H1215" s="153">
        <v>43910</v>
      </c>
      <c r="I1215" s="137">
        <v>29.27</v>
      </c>
      <c r="J1215" s="154">
        <f t="shared" si="146"/>
        <v>8.3271650629163529E-2</v>
      </c>
      <c r="K1215" s="155">
        <f t="shared" si="147"/>
        <v>7.9985768171741634E-2</v>
      </c>
      <c r="L1215" s="145"/>
      <c r="M1215" s="167">
        <v>1.25E-3</v>
      </c>
      <c r="N1215" s="161"/>
      <c r="O1215" s="167">
        <v>1.635E-2</v>
      </c>
      <c r="P1215" s="161"/>
      <c r="Q1215" s="146"/>
      <c r="R1215" s="167">
        <v>4048.8</v>
      </c>
      <c r="S1215" s="154">
        <f t="shared" si="148"/>
        <v>5.0136169109064932E-2</v>
      </c>
      <c r="T1215" s="155">
        <f t="shared" si="149"/>
        <v>4.8919840626852874E-2</v>
      </c>
      <c r="U1215" s="167">
        <v>15731.85</v>
      </c>
      <c r="V1215" s="154">
        <f t="shared" si="150"/>
        <v>1.7125526201964725E-2</v>
      </c>
      <c r="W1215" s="155">
        <f t="shared" si="151"/>
        <v>1.6980537377025307E-2</v>
      </c>
    </row>
    <row r="1216" spans="2:23">
      <c r="B1216" s="153">
        <v>43909</v>
      </c>
      <c r="C1216" s="137">
        <v>373.4</v>
      </c>
      <c r="D1216" s="154">
        <f t="shared" si="144"/>
        <v>1.938301938301934E-2</v>
      </c>
      <c r="E1216" s="155">
        <f t="shared" si="145"/>
        <v>1.919756132285351E-2</v>
      </c>
      <c r="F1216" s="145"/>
      <c r="G1216" s="145"/>
      <c r="H1216" s="153">
        <v>43909</v>
      </c>
      <c r="I1216" s="137">
        <v>27.02</v>
      </c>
      <c r="J1216" s="154">
        <f t="shared" si="146"/>
        <v>-1.74545454545455E-2</v>
      </c>
      <c r="K1216" s="155">
        <f t="shared" si="147"/>
        <v>-1.7608672140472858E-2</v>
      </c>
      <c r="L1216" s="145"/>
      <c r="M1216" s="167">
        <v>2.5100000000000001E-3</v>
      </c>
      <c r="N1216" s="161"/>
      <c r="O1216" s="167">
        <v>1.8189999999999998E-2</v>
      </c>
      <c r="P1216" s="161"/>
      <c r="Q1216" s="146"/>
      <c r="R1216" s="167">
        <v>3855.5</v>
      </c>
      <c r="S1216" s="154">
        <f t="shared" si="148"/>
        <v>2.6808066388980478E-2</v>
      </c>
      <c r="T1216" s="155">
        <f t="shared" si="149"/>
        <v>2.645502583613429E-2</v>
      </c>
      <c r="U1216" s="167">
        <v>15466.97</v>
      </c>
      <c r="V1216" s="154">
        <f t="shared" si="150"/>
        <v>2.2915277821867974E-2</v>
      </c>
      <c r="W1216" s="155">
        <f t="shared" si="151"/>
        <v>2.2656666161512816E-2</v>
      </c>
    </row>
    <row r="1217" spans="2:23">
      <c r="B1217" s="153">
        <v>43908</v>
      </c>
      <c r="C1217" s="137">
        <v>366.3</v>
      </c>
      <c r="D1217" s="154">
        <f t="shared" si="144"/>
        <v>-6.6989302088639846E-2</v>
      </c>
      <c r="E1217" s="155">
        <f t="shared" si="145"/>
        <v>-6.9338612057592008E-2</v>
      </c>
      <c r="F1217" s="145"/>
      <c r="G1217" s="145"/>
      <c r="H1217" s="153">
        <v>43908</v>
      </c>
      <c r="I1217" s="137">
        <v>27.5</v>
      </c>
      <c r="J1217" s="154">
        <f t="shared" si="146"/>
        <v>1.8518518518518601E-2</v>
      </c>
      <c r="K1217" s="155">
        <f t="shared" si="147"/>
        <v>1.8349138668196617E-2</v>
      </c>
      <c r="L1217" s="145"/>
      <c r="M1217" s="167">
        <v>3.6600000000000001E-3</v>
      </c>
      <c r="N1217" s="161"/>
      <c r="O1217" s="167">
        <v>2.495E-2</v>
      </c>
      <c r="P1217" s="161"/>
      <c r="Q1217" s="146"/>
      <c r="R1217" s="167">
        <v>3754.84</v>
      </c>
      <c r="S1217" s="154">
        <f t="shared" si="148"/>
        <v>-5.9356978591004528E-2</v>
      </c>
      <c r="T1217" s="155">
        <f t="shared" si="149"/>
        <v>-6.119157225540884E-2</v>
      </c>
      <c r="U1217" s="167">
        <v>15120.48</v>
      </c>
      <c r="V1217" s="154">
        <f t="shared" si="150"/>
        <v>-1.2686445829744764E-2</v>
      </c>
      <c r="W1217" s="155">
        <f t="shared" si="151"/>
        <v>-1.2767605936477539E-2</v>
      </c>
    </row>
    <row r="1218" spans="2:23">
      <c r="B1218" s="153">
        <v>43907</v>
      </c>
      <c r="C1218" s="137">
        <v>392.6</v>
      </c>
      <c r="D1218" s="154">
        <f t="shared" si="144"/>
        <v>3.2614413466596659E-2</v>
      </c>
      <c r="E1218" s="155">
        <f t="shared" si="145"/>
        <v>3.2093851788032028E-2</v>
      </c>
      <c r="F1218" s="145"/>
      <c r="G1218" s="145"/>
      <c r="H1218" s="153">
        <v>43907</v>
      </c>
      <c r="I1218" s="137">
        <v>27</v>
      </c>
      <c r="J1218" s="154">
        <f t="shared" si="146"/>
        <v>-1.4238773274917849E-2</v>
      </c>
      <c r="K1218" s="155">
        <f t="shared" si="147"/>
        <v>-1.4341117270657712E-2</v>
      </c>
      <c r="L1218" s="145"/>
      <c r="M1218" s="167">
        <v>2.4599999999999999E-3</v>
      </c>
      <c r="N1218" s="161"/>
      <c r="O1218" s="167">
        <v>2.3910000000000001E-2</v>
      </c>
      <c r="P1218" s="161"/>
      <c r="Q1218" s="146"/>
      <c r="R1218" s="167">
        <v>3991.78</v>
      </c>
      <c r="S1218" s="154">
        <f t="shared" si="148"/>
        <v>2.8422294703539519E-2</v>
      </c>
      <c r="T1218" s="155">
        <f t="shared" si="149"/>
        <v>2.8025875193999693E-2</v>
      </c>
      <c r="U1218" s="167">
        <v>15314.77</v>
      </c>
      <c r="V1218" s="154">
        <f t="shared" si="150"/>
        <v>2.2324593433793893E-2</v>
      </c>
      <c r="W1218" s="155">
        <f t="shared" si="151"/>
        <v>2.2079047454974892E-2</v>
      </c>
    </row>
    <row r="1219" spans="2:23">
      <c r="B1219" s="153">
        <v>43906</v>
      </c>
      <c r="C1219" s="137">
        <v>380.2</v>
      </c>
      <c r="D1219" s="154">
        <f t="shared" si="144"/>
        <v>-6.331608770633157E-2</v>
      </c>
      <c r="E1219" s="155">
        <f t="shared" si="145"/>
        <v>-6.5409393790523213E-2</v>
      </c>
      <c r="F1219" s="145"/>
      <c r="G1219" s="145"/>
      <c r="H1219" s="153">
        <v>43906</v>
      </c>
      <c r="I1219" s="137">
        <v>27.39</v>
      </c>
      <c r="J1219" s="154">
        <f t="shared" si="146"/>
        <v>-7.7777777777777724E-2</v>
      </c>
      <c r="K1219" s="155">
        <f t="shared" si="147"/>
        <v>-8.0969062533667091E-2</v>
      </c>
      <c r="L1219" s="145"/>
      <c r="M1219" s="167">
        <v>1.7100000000000001E-3</v>
      </c>
      <c r="N1219" s="161"/>
      <c r="O1219" s="167">
        <v>2.1640000000000003E-2</v>
      </c>
      <c r="P1219" s="161"/>
      <c r="Q1219" s="146"/>
      <c r="R1219" s="167">
        <v>3881.46</v>
      </c>
      <c r="S1219" s="154">
        <f t="shared" si="148"/>
        <v>-5.7522897464039047E-2</v>
      </c>
      <c r="T1219" s="155">
        <f t="shared" si="149"/>
        <v>-5.92436543466381E-2</v>
      </c>
      <c r="U1219" s="167">
        <v>14980.34</v>
      </c>
      <c r="V1219" s="154">
        <f t="shared" si="150"/>
        <v>-6.1046276581408598E-2</v>
      </c>
      <c r="W1219" s="155">
        <f t="shared" si="151"/>
        <v>-6.2989083822613881E-2</v>
      </c>
    </row>
    <row r="1220" spans="2:23">
      <c r="B1220" s="153">
        <v>43903</v>
      </c>
      <c r="C1220" s="137">
        <v>405.9</v>
      </c>
      <c r="D1220" s="154">
        <f t="shared" si="144"/>
        <v>5.428571428571427E-2</v>
      </c>
      <c r="E1220" s="155">
        <f t="shared" si="145"/>
        <v>5.2863489557067808E-2</v>
      </c>
      <c r="F1220" s="145"/>
      <c r="G1220" s="145"/>
      <c r="H1220" s="153">
        <v>43903</v>
      </c>
      <c r="I1220" s="137">
        <v>29.7</v>
      </c>
      <c r="J1220" s="154">
        <f t="shared" si="146"/>
        <v>0.14230769230769225</v>
      </c>
      <c r="K1220" s="155">
        <f t="shared" si="147"/>
        <v>0.13305050778717184</v>
      </c>
      <c r="L1220" s="145"/>
      <c r="M1220" s="167">
        <v>2.0000000000000001E-4</v>
      </c>
      <c r="N1220" s="161"/>
      <c r="O1220" s="167">
        <v>1.805E-2</v>
      </c>
      <c r="P1220" s="161"/>
      <c r="Q1220" s="146"/>
      <c r="R1220" s="167">
        <v>4118.3599999999997</v>
      </c>
      <c r="S1220" s="154">
        <f t="shared" si="148"/>
        <v>1.8322264147210943E-2</v>
      </c>
      <c r="T1220" s="155">
        <f t="shared" si="149"/>
        <v>1.8156433991831943E-2</v>
      </c>
      <c r="U1220" s="167">
        <v>15954.29</v>
      </c>
      <c r="V1220" s="154">
        <f t="shared" si="150"/>
        <v>7.1157425186848311E-2</v>
      </c>
      <c r="W1220" s="155">
        <f t="shared" si="151"/>
        <v>6.8739769633771305E-2</v>
      </c>
    </row>
    <row r="1221" spans="2:23">
      <c r="B1221" s="153">
        <v>43902</v>
      </c>
      <c r="C1221" s="137">
        <v>385</v>
      </c>
      <c r="D1221" s="154">
        <f t="shared" si="144"/>
        <v>-0.12480109115708116</v>
      </c>
      <c r="E1221" s="155">
        <f t="shared" si="145"/>
        <v>-0.13330409406688984</v>
      </c>
      <c r="F1221" s="145"/>
      <c r="G1221" s="145"/>
      <c r="H1221" s="153">
        <v>43902</v>
      </c>
      <c r="I1221" s="137">
        <v>26</v>
      </c>
      <c r="J1221" s="154">
        <f t="shared" si="146"/>
        <v>-0.11444141689373299</v>
      </c>
      <c r="K1221" s="155">
        <f t="shared" si="147"/>
        <v>-0.12153666572483282</v>
      </c>
      <c r="L1221" s="145"/>
      <c r="M1221" s="167">
        <v>-1.3900000000000002E-3</v>
      </c>
      <c r="N1221" s="161"/>
      <c r="O1221" s="167">
        <v>1.8950000000000002E-2</v>
      </c>
      <c r="P1221" s="161"/>
      <c r="Q1221" s="146"/>
      <c r="R1221" s="167">
        <v>4044.26</v>
      </c>
      <c r="S1221" s="154">
        <f t="shared" si="148"/>
        <v>-0.12276774578385119</v>
      </c>
      <c r="T1221" s="155">
        <f t="shared" si="149"/>
        <v>-0.13098349360213232</v>
      </c>
      <c r="U1221" s="167">
        <v>14894.44</v>
      </c>
      <c r="V1221" s="154">
        <f t="shared" si="150"/>
        <v>-0.16923759972870223</v>
      </c>
      <c r="W1221" s="155">
        <f t="shared" si="151"/>
        <v>-0.18541144526082279</v>
      </c>
    </row>
    <row r="1222" spans="2:23">
      <c r="B1222" s="153">
        <v>43901</v>
      </c>
      <c r="C1222" s="137">
        <v>439.9</v>
      </c>
      <c r="D1222" s="154">
        <f t="shared" si="144"/>
        <v>-3.5307017543859676E-2</v>
      </c>
      <c r="E1222" s="155">
        <f t="shared" si="145"/>
        <v>-3.5945381159712034E-2</v>
      </c>
      <c r="F1222" s="145"/>
      <c r="G1222" s="145"/>
      <c r="H1222" s="153">
        <v>43901</v>
      </c>
      <c r="I1222" s="137">
        <v>29.36</v>
      </c>
      <c r="J1222" s="154">
        <f t="shared" si="146"/>
        <v>-2.5879230258792352E-2</v>
      </c>
      <c r="K1222" s="155">
        <f t="shared" si="147"/>
        <v>-2.6219989452034621E-2</v>
      </c>
      <c r="L1222" s="145"/>
      <c r="M1222" s="167">
        <v>-3.1800000000000001E-3</v>
      </c>
      <c r="N1222" s="161"/>
      <c r="O1222" s="167">
        <v>1.1859999999999999E-2</v>
      </c>
      <c r="P1222" s="161"/>
      <c r="Q1222" s="146"/>
      <c r="R1222" s="167">
        <v>4610.25</v>
      </c>
      <c r="S1222" s="154">
        <f t="shared" si="148"/>
        <v>-5.685188100789107E-3</v>
      </c>
      <c r="T1222" s="155">
        <f t="shared" si="149"/>
        <v>-5.7014102960317552E-3</v>
      </c>
      <c r="U1222" s="167">
        <v>17928.64</v>
      </c>
      <c r="V1222" s="154">
        <f t="shared" si="150"/>
        <v>3.2713716369952017E-3</v>
      </c>
      <c r="W1222" s="155">
        <f t="shared" si="151"/>
        <v>3.2660323421776758E-3</v>
      </c>
    </row>
    <row r="1223" spans="2:23">
      <c r="B1223" s="153">
        <v>43900</v>
      </c>
      <c r="C1223" s="137">
        <v>456</v>
      </c>
      <c r="D1223" s="154">
        <f t="shared" si="144"/>
        <v>-1.2559549588566532E-2</v>
      </c>
      <c r="E1223" s="155">
        <f t="shared" si="145"/>
        <v>-1.2639087406008956E-2</v>
      </c>
      <c r="F1223" s="145"/>
      <c r="G1223" s="145"/>
      <c r="H1223" s="153">
        <v>43900</v>
      </c>
      <c r="I1223" s="137">
        <v>30.14</v>
      </c>
      <c r="J1223" s="154">
        <f t="shared" si="146"/>
        <v>-1.2450851900393189E-2</v>
      </c>
      <c r="K1223" s="155">
        <f t="shared" si="147"/>
        <v>-1.252901321790686E-2</v>
      </c>
      <c r="L1223" s="145"/>
      <c r="M1223" s="167">
        <v>-2.9099999999999998E-3</v>
      </c>
      <c r="N1223" s="161"/>
      <c r="O1223" s="167">
        <v>1.3859999999999999E-2</v>
      </c>
      <c r="P1223" s="161"/>
      <c r="Q1223" s="146"/>
      <c r="R1223" s="167">
        <v>4636.6099999999997</v>
      </c>
      <c r="S1223" s="154">
        <f t="shared" si="148"/>
        <v>-1.5144724516823804E-2</v>
      </c>
      <c r="T1223" s="155">
        <f t="shared" si="149"/>
        <v>-1.5260577048565278E-2</v>
      </c>
      <c r="U1223" s="167">
        <v>17870.18</v>
      </c>
      <c r="V1223" s="154">
        <f t="shared" si="150"/>
        <v>-3.2784853357696542E-2</v>
      </c>
      <c r="W1223" s="155">
        <f t="shared" si="151"/>
        <v>-3.333431950402703E-2</v>
      </c>
    </row>
    <row r="1224" spans="2:23">
      <c r="B1224" s="153">
        <v>43899</v>
      </c>
      <c r="C1224" s="137">
        <v>461.8</v>
      </c>
      <c r="D1224" s="154">
        <f t="shared" si="144"/>
        <v>-4.4485826608731682E-2</v>
      </c>
      <c r="E1224" s="155">
        <f t="shared" si="145"/>
        <v>-4.550568193064345E-2</v>
      </c>
      <c r="F1224" s="145"/>
      <c r="G1224" s="145"/>
      <c r="H1224" s="153">
        <v>43899</v>
      </c>
      <c r="I1224" s="137">
        <v>30.52</v>
      </c>
      <c r="J1224" s="154">
        <f t="shared" si="146"/>
        <v>-9.4899169632265745E-2</v>
      </c>
      <c r="K1224" s="155">
        <f t="shared" si="147"/>
        <v>-9.9708926717398477E-2</v>
      </c>
      <c r="L1224" s="145"/>
      <c r="M1224" s="167">
        <v>-3.7699999999999999E-3</v>
      </c>
      <c r="N1224" s="161"/>
      <c r="O1224" s="167">
        <v>1.4079999999999999E-2</v>
      </c>
      <c r="P1224" s="161"/>
      <c r="Q1224" s="146"/>
      <c r="R1224" s="167">
        <v>4707.91</v>
      </c>
      <c r="S1224" s="154">
        <f t="shared" si="148"/>
        <v>-8.390557898157458E-2</v>
      </c>
      <c r="T1224" s="155">
        <f t="shared" si="149"/>
        <v>-8.7635839905917251E-2</v>
      </c>
      <c r="U1224" s="167">
        <v>18475.91</v>
      </c>
      <c r="V1224" s="154">
        <f t="shared" si="150"/>
        <v>-0.11173039857422318</v>
      </c>
      <c r="W1224" s="155">
        <f t="shared" si="151"/>
        <v>-0.11847997685949413</v>
      </c>
    </row>
    <row r="1225" spans="2:23">
      <c r="B1225" s="153">
        <v>43896</v>
      </c>
      <c r="C1225" s="137">
        <v>483.3</v>
      </c>
      <c r="D1225" s="154">
        <f t="shared" si="144"/>
        <v>-3.6867277799920273E-2</v>
      </c>
      <c r="E1225" s="155">
        <f t="shared" si="145"/>
        <v>-3.7564055081283514E-2</v>
      </c>
      <c r="F1225" s="145"/>
      <c r="G1225" s="145"/>
      <c r="H1225" s="153">
        <v>43896</v>
      </c>
      <c r="I1225" s="137">
        <v>33.72</v>
      </c>
      <c r="J1225" s="154">
        <f t="shared" si="146"/>
        <v>-1.5474452554744555E-2</v>
      </c>
      <c r="K1225" s="155">
        <f t="shared" si="147"/>
        <v>-1.559543157457962E-2</v>
      </c>
      <c r="L1225" s="145"/>
      <c r="M1225" s="167">
        <v>-3.5399999999999997E-3</v>
      </c>
      <c r="N1225" s="161"/>
      <c r="O1225" s="167">
        <v>1.0789999999999999E-2</v>
      </c>
      <c r="P1225" s="161"/>
      <c r="Q1225" s="146"/>
      <c r="R1225" s="167">
        <v>5139.1099999999997</v>
      </c>
      <c r="S1225" s="154">
        <f t="shared" si="148"/>
        <v>-4.1407546958646679E-2</v>
      </c>
      <c r="T1225" s="155">
        <f t="shared" si="149"/>
        <v>-4.2289265184162005E-2</v>
      </c>
      <c r="U1225" s="167">
        <v>20799.89</v>
      </c>
      <c r="V1225" s="154">
        <f t="shared" si="150"/>
        <v>-3.5026407013168281E-2</v>
      </c>
      <c r="W1225" s="155">
        <f t="shared" si="151"/>
        <v>-3.5654542798058825E-2</v>
      </c>
    </row>
    <row r="1226" spans="2:23">
      <c r="B1226" s="153">
        <v>43895</v>
      </c>
      <c r="C1226" s="137">
        <v>501.8</v>
      </c>
      <c r="D1226" s="154">
        <f t="shared" si="144"/>
        <v>-2.0495803240288768E-2</v>
      </c>
      <c r="E1226" s="155">
        <f t="shared" si="145"/>
        <v>-2.0708757012834561E-2</v>
      </c>
      <c r="F1226" s="145"/>
      <c r="G1226" s="145"/>
      <c r="H1226" s="153">
        <v>43895</v>
      </c>
      <c r="I1226" s="137">
        <v>34.25</v>
      </c>
      <c r="J1226" s="154">
        <f t="shared" si="146"/>
        <v>-2.1428571428571463E-2</v>
      </c>
      <c r="K1226" s="155">
        <f t="shared" si="147"/>
        <v>-2.1661496781179419E-2</v>
      </c>
      <c r="L1226" s="145"/>
      <c r="M1226" s="167">
        <v>-3.5099999999999997E-3</v>
      </c>
      <c r="N1226" s="161"/>
      <c r="O1226" s="167">
        <v>1.068E-2</v>
      </c>
      <c r="P1226" s="161"/>
      <c r="Q1226" s="146"/>
      <c r="R1226" s="167">
        <v>5361.1</v>
      </c>
      <c r="S1226" s="154">
        <f t="shared" si="148"/>
        <v>-1.8992148057874858E-2</v>
      </c>
      <c r="T1226" s="155">
        <f t="shared" si="149"/>
        <v>-1.9174815430329763E-2</v>
      </c>
      <c r="U1226" s="167">
        <v>21554.880000000001</v>
      </c>
      <c r="V1226" s="154">
        <f t="shared" si="150"/>
        <v>-1.7823269174424561E-2</v>
      </c>
      <c r="W1226" s="155">
        <f t="shared" si="151"/>
        <v>-1.7984016529571156E-2</v>
      </c>
    </row>
    <row r="1227" spans="2:23">
      <c r="B1227" s="153">
        <v>43894</v>
      </c>
      <c r="C1227" s="137">
        <v>512.29999999999995</v>
      </c>
      <c r="D1227" s="154">
        <f t="shared" ref="D1227:D1290" si="152">C1227/C1228-1</f>
        <v>-4.6629104332622795E-3</v>
      </c>
      <c r="E1227" s="155">
        <f t="shared" ref="E1227:E1290" si="153">LN(1+D1227)</f>
        <v>-4.6738157135524242E-3</v>
      </c>
      <c r="F1227" s="145"/>
      <c r="G1227" s="145"/>
      <c r="H1227" s="153">
        <v>43894</v>
      </c>
      <c r="I1227" s="137">
        <v>35</v>
      </c>
      <c r="J1227" s="154">
        <f t="shared" ref="J1227:J1290" si="154">I1227/I1228-1</f>
        <v>1.449275362318847E-2</v>
      </c>
      <c r="K1227" s="155">
        <f t="shared" ref="K1227:K1290" si="155">LN(1+J1227)</f>
        <v>1.4388737452099671E-2</v>
      </c>
      <c r="L1227" s="145"/>
      <c r="M1227" s="167">
        <v>-3.2200000000000002E-3</v>
      </c>
      <c r="N1227" s="161"/>
      <c r="O1227" s="167">
        <v>1.0169999999999998E-2</v>
      </c>
      <c r="P1227" s="161"/>
      <c r="Q1227" s="146"/>
      <c r="R1227" s="167">
        <v>5464.89</v>
      </c>
      <c r="S1227" s="154">
        <f t="shared" ref="S1227:S1290" si="156">R1227/R1228-1</f>
        <v>1.3298301370066268E-2</v>
      </c>
      <c r="T1227" s="155">
        <f t="shared" ref="T1227:T1290" si="157">LN(1+S1227)</f>
        <v>1.3210655136047305E-2</v>
      </c>
      <c r="U1227" s="167">
        <v>21946.03</v>
      </c>
      <c r="V1227" s="154">
        <f t="shared" ref="V1227:V1290" si="158">U1227/U1228-1</f>
        <v>9.0963849881828818E-3</v>
      </c>
      <c r="W1227" s="155">
        <f t="shared" ref="W1227:W1290" si="159">LN(1+V1227)</f>
        <v>9.0552620700600772E-3</v>
      </c>
    </row>
    <row r="1228" spans="2:23">
      <c r="B1228" s="153">
        <v>43893</v>
      </c>
      <c r="C1228" s="137">
        <v>514.70000000000005</v>
      </c>
      <c r="D1228" s="154">
        <f t="shared" si="152"/>
        <v>2.1230158730158877E-2</v>
      </c>
      <c r="E1228" s="155">
        <f t="shared" si="153"/>
        <v>2.1007938587340368E-2</v>
      </c>
      <c r="F1228" s="145"/>
      <c r="G1228" s="145"/>
      <c r="H1228" s="153">
        <v>43893</v>
      </c>
      <c r="I1228" s="137">
        <v>34.5</v>
      </c>
      <c r="J1228" s="154">
        <f t="shared" si="154"/>
        <v>2.0331106593087789E-3</v>
      </c>
      <c r="K1228" s="155">
        <f t="shared" si="155"/>
        <v>2.0310466868817163E-3</v>
      </c>
      <c r="L1228" s="145"/>
      <c r="M1228" s="167">
        <v>-3.2600000000000003E-3</v>
      </c>
      <c r="N1228" s="161"/>
      <c r="O1228" s="167">
        <v>9.8499999999999994E-3</v>
      </c>
      <c r="P1228" s="161"/>
      <c r="Q1228" s="146"/>
      <c r="R1228" s="167">
        <v>5393.17</v>
      </c>
      <c r="S1228" s="154">
        <f t="shared" si="156"/>
        <v>1.1183983560575372E-2</v>
      </c>
      <c r="T1228" s="155">
        <f t="shared" si="157"/>
        <v>1.1121905242864452E-2</v>
      </c>
      <c r="U1228" s="167">
        <v>21748.2</v>
      </c>
      <c r="V1228" s="154">
        <f t="shared" si="158"/>
        <v>4.2996819685348076E-3</v>
      </c>
      <c r="W1228" s="155">
        <f t="shared" si="159"/>
        <v>4.2904647473210192E-3</v>
      </c>
    </row>
    <row r="1229" spans="2:23">
      <c r="B1229" s="153">
        <v>43892</v>
      </c>
      <c r="C1229" s="137">
        <v>504</v>
      </c>
      <c r="D1229" s="154">
        <f t="shared" si="152"/>
        <v>-3.9666798889326227E-4</v>
      </c>
      <c r="E1229" s="155">
        <f t="shared" si="153"/>
        <v>-3.9674668245080009E-4</v>
      </c>
      <c r="F1229" s="145"/>
      <c r="G1229" s="145"/>
      <c r="H1229" s="153">
        <v>43892</v>
      </c>
      <c r="I1229" s="137">
        <v>34.43</v>
      </c>
      <c r="J1229" s="154">
        <f t="shared" si="154"/>
        <v>-2.2430437251561575E-2</v>
      </c>
      <c r="K1229" s="155">
        <f t="shared" si="155"/>
        <v>-2.2685825717627648E-2</v>
      </c>
      <c r="L1229" s="145"/>
      <c r="M1229" s="167">
        <v>-2.99E-3</v>
      </c>
      <c r="N1229" s="161"/>
      <c r="O1229" s="167">
        <v>1.154E-2</v>
      </c>
      <c r="P1229" s="161"/>
      <c r="Q1229" s="146"/>
      <c r="R1229" s="167">
        <v>5333.52</v>
      </c>
      <c r="S1229" s="154">
        <f t="shared" si="156"/>
        <v>4.4482946948154467E-3</v>
      </c>
      <c r="T1229" s="155">
        <f t="shared" si="157"/>
        <v>4.4384302743839367E-3</v>
      </c>
      <c r="U1229" s="167">
        <v>21655.09</v>
      </c>
      <c r="V1229" s="154">
        <f t="shared" si="158"/>
        <v>-1.4970744911916301E-2</v>
      </c>
      <c r="W1229" s="155">
        <f t="shared" si="159"/>
        <v>-1.5083937654062881E-2</v>
      </c>
    </row>
    <row r="1230" spans="2:23">
      <c r="B1230" s="153">
        <v>43889</v>
      </c>
      <c r="C1230" s="137">
        <v>504.2</v>
      </c>
      <c r="D1230" s="154">
        <f t="shared" si="152"/>
        <v>-1.5618898867629905E-2</v>
      </c>
      <c r="E1230" s="155">
        <f t="shared" si="153"/>
        <v>-1.5742159011605493E-2</v>
      </c>
      <c r="F1230" s="145"/>
      <c r="G1230" s="145"/>
      <c r="H1230" s="153">
        <v>43889</v>
      </c>
      <c r="I1230" s="137">
        <v>35.22</v>
      </c>
      <c r="J1230" s="154">
        <f t="shared" si="154"/>
        <v>-1.1344299489506326E-3</v>
      </c>
      <c r="K1230" s="155">
        <f t="shared" si="155"/>
        <v>-1.135073901664068E-3</v>
      </c>
      <c r="L1230" s="145"/>
      <c r="M1230" s="167">
        <v>-2.8699999999999997E-3</v>
      </c>
      <c r="N1230" s="161"/>
      <c r="O1230" s="167">
        <v>1.1270000000000001E-2</v>
      </c>
      <c r="P1230" s="161"/>
      <c r="Q1230" s="146"/>
      <c r="R1230" s="167">
        <v>5309.9</v>
      </c>
      <c r="S1230" s="154">
        <f t="shared" si="156"/>
        <v>-3.3790668898755483E-2</v>
      </c>
      <c r="T1230" s="155">
        <f t="shared" si="157"/>
        <v>-3.437476938285422E-2</v>
      </c>
      <c r="U1230" s="167">
        <v>21984.21</v>
      </c>
      <c r="V1230" s="154">
        <f t="shared" si="158"/>
        <v>-3.5753619507907453E-2</v>
      </c>
      <c r="W1230" s="155">
        <f t="shared" si="159"/>
        <v>-3.6408435603626943E-2</v>
      </c>
    </row>
    <row r="1231" spans="2:23">
      <c r="B1231" s="153">
        <v>43888</v>
      </c>
      <c r="C1231" s="137">
        <v>512.20000000000005</v>
      </c>
      <c r="D1231" s="154">
        <f t="shared" si="152"/>
        <v>-3.3767213733257861E-2</v>
      </c>
      <c r="E1231" s="155">
        <f t="shared" si="153"/>
        <v>-3.4350494228335519E-2</v>
      </c>
      <c r="F1231" s="145"/>
      <c r="G1231" s="145"/>
      <c r="H1231" s="153">
        <v>43888</v>
      </c>
      <c r="I1231" s="137">
        <v>35.26</v>
      </c>
      <c r="J1231" s="154">
        <f t="shared" si="154"/>
        <v>-1.2324929971988974E-2</v>
      </c>
      <c r="K1231" s="155">
        <f t="shared" si="155"/>
        <v>-1.2401511815869404E-2</v>
      </c>
      <c r="L1231" s="145"/>
      <c r="M1231" s="167">
        <v>-2.5999999999999999E-3</v>
      </c>
      <c r="N1231" s="161"/>
      <c r="O1231" s="167">
        <v>1.0740000000000001E-2</v>
      </c>
      <c r="P1231" s="161"/>
      <c r="Q1231" s="146"/>
      <c r="R1231" s="167">
        <v>5495.6</v>
      </c>
      <c r="S1231" s="154">
        <f t="shared" si="156"/>
        <v>-3.3239218583704933E-2</v>
      </c>
      <c r="T1231" s="155">
        <f t="shared" si="157"/>
        <v>-3.3804196329044418E-2</v>
      </c>
      <c r="U1231" s="167">
        <v>22799.37</v>
      </c>
      <c r="V1231" s="154">
        <f t="shared" si="158"/>
        <v>-2.6605568823876546E-2</v>
      </c>
      <c r="W1231" s="155">
        <f t="shared" si="159"/>
        <v>-2.6965902601692345E-2</v>
      </c>
    </row>
    <row r="1232" spans="2:23">
      <c r="B1232" s="153">
        <v>43887</v>
      </c>
      <c r="C1232" s="137">
        <v>530.1</v>
      </c>
      <c r="D1232" s="154">
        <f t="shared" si="152"/>
        <v>1.0676835081029568E-2</v>
      </c>
      <c r="E1232" s="155">
        <f t="shared" si="153"/>
        <v>1.0620240157408554E-2</v>
      </c>
      <c r="F1232" s="145"/>
      <c r="G1232" s="145"/>
      <c r="H1232" s="153">
        <v>43887</v>
      </c>
      <c r="I1232" s="137">
        <v>35.700000000000003</v>
      </c>
      <c r="J1232" s="154">
        <f t="shared" si="154"/>
        <v>1.6225448334756587E-2</v>
      </c>
      <c r="K1232" s="155">
        <f t="shared" si="155"/>
        <v>1.6095222507857696E-2</v>
      </c>
      <c r="L1232" s="145"/>
      <c r="M1232" s="167">
        <v>-2.2899999999999999E-3</v>
      </c>
      <c r="N1232" s="161"/>
      <c r="O1232" s="167">
        <v>9.9399999999999992E-3</v>
      </c>
      <c r="P1232" s="161"/>
      <c r="Q1232" s="146"/>
      <c r="R1232" s="167">
        <v>5684.55</v>
      </c>
      <c r="S1232" s="154">
        <f t="shared" si="156"/>
        <v>8.5744267282672482E-4</v>
      </c>
      <c r="T1232" s="155">
        <f t="shared" si="157"/>
        <v>8.5707527885597889E-4</v>
      </c>
      <c r="U1232" s="167">
        <v>23422.54</v>
      </c>
      <c r="V1232" s="154">
        <f t="shared" si="158"/>
        <v>1.4382575646024964E-2</v>
      </c>
      <c r="W1232" s="155">
        <f t="shared" si="159"/>
        <v>1.428012754819641E-2</v>
      </c>
    </row>
    <row r="1233" spans="2:23">
      <c r="B1233" s="153">
        <v>43886</v>
      </c>
      <c r="C1233" s="137">
        <v>524.5</v>
      </c>
      <c r="D1233" s="154">
        <f t="shared" si="152"/>
        <v>-1.9442886520845026E-2</v>
      </c>
      <c r="E1233" s="155">
        <f t="shared" si="153"/>
        <v>-1.9634385700852557E-2</v>
      </c>
      <c r="F1233" s="145"/>
      <c r="G1233" s="145"/>
      <c r="H1233" s="153">
        <v>43886</v>
      </c>
      <c r="I1233" s="137">
        <v>35.130000000000003</v>
      </c>
      <c r="J1233" s="154">
        <f t="shared" si="154"/>
        <v>-8.5324232081895879E-4</v>
      </c>
      <c r="K1233" s="155">
        <f t="shared" si="155"/>
        <v>-8.5360653924042892E-4</v>
      </c>
      <c r="L1233" s="145"/>
      <c r="M1233" s="167">
        <v>-2.4599999999999999E-3</v>
      </c>
      <c r="N1233" s="161"/>
      <c r="O1233" s="167">
        <v>9.8200000000000006E-3</v>
      </c>
      <c r="P1233" s="161"/>
      <c r="Q1233" s="146"/>
      <c r="R1233" s="167">
        <v>5679.68</v>
      </c>
      <c r="S1233" s="154">
        <f t="shared" si="156"/>
        <v>-1.937025520255109E-2</v>
      </c>
      <c r="T1233" s="155">
        <f t="shared" si="157"/>
        <v>-1.95603169623021E-2</v>
      </c>
      <c r="U1233" s="167">
        <v>23090.44</v>
      </c>
      <c r="V1233" s="154">
        <f t="shared" si="158"/>
        <v>-1.4374323168933167E-2</v>
      </c>
      <c r="W1233" s="155">
        <f t="shared" si="159"/>
        <v>-1.4478634562655968E-2</v>
      </c>
    </row>
    <row r="1234" spans="2:23">
      <c r="B1234" s="153">
        <v>43885</v>
      </c>
      <c r="C1234" s="137">
        <v>534.9</v>
      </c>
      <c r="D1234" s="154">
        <f t="shared" si="152"/>
        <v>-4.4821428571428568E-2</v>
      </c>
      <c r="E1234" s="155">
        <f t="shared" si="153"/>
        <v>-4.5856970191990497E-2</v>
      </c>
      <c r="F1234" s="145"/>
      <c r="G1234" s="145"/>
      <c r="H1234" s="153">
        <v>43885</v>
      </c>
      <c r="I1234" s="137">
        <v>35.159999999999997</v>
      </c>
      <c r="J1234" s="154">
        <f t="shared" si="154"/>
        <v>-5.3566621803499359E-2</v>
      </c>
      <c r="K1234" s="155">
        <f t="shared" si="155"/>
        <v>-5.5054698346791955E-2</v>
      </c>
      <c r="L1234" s="145"/>
      <c r="M1234" s="167">
        <v>-2.33E-3</v>
      </c>
      <c r="N1234" s="161"/>
      <c r="O1234" s="167">
        <v>9.6799999999999994E-3</v>
      </c>
      <c r="P1234" s="161"/>
      <c r="Q1234" s="146"/>
      <c r="R1234" s="167">
        <v>5791.87</v>
      </c>
      <c r="S1234" s="154">
        <f t="shared" si="156"/>
        <v>-3.9446276112323653E-2</v>
      </c>
      <c r="T1234" s="155">
        <f t="shared" si="157"/>
        <v>-4.0245365086637092E-2</v>
      </c>
      <c r="U1234" s="167">
        <v>23427.19</v>
      </c>
      <c r="V1234" s="154">
        <f t="shared" si="158"/>
        <v>-5.4331403152203195E-2</v>
      </c>
      <c r="W1234" s="155">
        <f t="shared" si="159"/>
        <v>-5.5863091763679165E-2</v>
      </c>
    </row>
    <row r="1235" spans="2:23">
      <c r="B1235" s="153">
        <v>43882</v>
      </c>
      <c r="C1235" s="137">
        <v>560</v>
      </c>
      <c r="D1235" s="154">
        <f t="shared" si="152"/>
        <v>-1.2519837771116205E-2</v>
      </c>
      <c r="E1235" s="155">
        <f t="shared" si="153"/>
        <v>-1.2598871290787406E-2</v>
      </c>
      <c r="F1235" s="145"/>
      <c r="G1235" s="145"/>
      <c r="H1235" s="153">
        <v>43882</v>
      </c>
      <c r="I1235" s="137">
        <v>37.15</v>
      </c>
      <c r="J1235" s="154">
        <f t="shared" si="154"/>
        <v>-2.8758169934640532E-2</v>
      </c>
      <c r="K1235" s="155">
        <f t="shared" si="155"/>
        <v>-2.9179789108776683E-2</v>
      </c>
      <c r="L1235" s="145"/>
      <c r="M1235" s="167">
        <v>-2.0499999999999997E-3</v>
      </c>
      <c r="N1235" s="161"/>
      <c r="O1235" s="167">
        <v>9.0699999999999999E-3</v>
      </c>
      <c r="P1235" s="161"/>
      <c r="Q1235" s="146"/>
      <c r="R1235" s="167">
        <v>6029.72</v>
      </c>
      <c r="S1235" s="154">
        <f t="shared" si="156"/>
        <v>-5.374197911683698E-3</v>
      </c>
      <c r="T1235" s="155">
        <f t="shared" si="157"/>
        <v>-5.3886908619242479E-3</v>
      </c>
      <c r="U1235" s="167">
        <v>24773.15</v>
      </c>
      <c r="V1235" s="154">
        <f t="shared" si="158"/>
        <v>-1.2241149976714549E-2</v>
      </c>
      <c r="W1235" s="155">
        <f t="shared" si="159"/>
        <v>-1.231668995017776E-2</v>
      </c>
    </row>
    <row r="1236" spans="2:23">
      <c r="B1236" s="153">
        <v>43881</v>
      </c>
      <c r="C1236" s="137">
        <v>567.1</v>
      </c>
      <c r="D1236" s="154">
        <f t="shared" si="152"/>
        <v>-3.04325525730893E-2</v>
      </c>
      <c r="E1236" s="155">
        <f t="shared" si="153"/>
        <v>-3.0905237428997655E-2</v>
      </c>
      <c r="F1236" s="145"/>
      <c r="G1236" s="145"/>
      <c r="H1236" s="153">
        <v>43881</v>
      </c>
      <c r="I1236" s="137">
        <v>38.25</v>
      </c>
      <c r="J1236" s="154">
        <f t="shared" si="154"/>
        <v>-2.0235655737704916E-2</v>
      </c>
      <c r="K1236" s="155">
        <f t="shared" si="155"/>
        <v>-2.0443201272346893E-2</v>
      </c>
      <c r="L1236" s="145"/>
      <c r="M1236" s="167">
        <v>-2.1299999999999999E-3</v>
      </c>
      <c r="N1236" s="161"/>
      <c r="O1236" s="167">
        <v>9.130000000000001E-3</v>
      </c>
      <c r="P1236" s="161"/>
      <c r="Q1236" s="146"/>
      <c r="R1236" s="167">
        <v>6062.3</v>
      </c>
      <c r="S1236" s="154">
        <f t="shared" si="156"/>
        <v>-8.0081947362563577E-3</v>
      </c>
      <c r="T1236" s="155">
        <f t="shared" si="157"/>
        <v>-8.0404325542241147E-3</v>
      </c>
      <c r="U1236" s="167">
        <v>25080.16</v>
      </c>
      <c r="V1236" s="154">
        <f t="shared" si="158"/>
        <v>-1.5597653620540441E-2</v>
      </c>
      <c r="W1236" s="155">
        <f t="shared" si="159"/>
        <v>-1.5720576905033905E-2</v>
      </c>
    </row>
    <row r="1237" spans="2:23">
      <c r="B1237" s="153">
        <v>43880</v>
      </c>
      <c r="C1237" s="137">
        <v>584.9</v>
      </c>
      <c r="D1237" s="154">
        <f t="shared" si="152"/>
        <v>2.3089032709462831E-2</v>
      </c>
      <c r="E1237" s="155">
        <f t="shared" si="153"/>
        <v>2.282651417905433E-2</v>
      </c>
      <c r="F1237" s="145"/>
      <c r="G1237" s="145"/>
      <c r="H1237" s="153">
        <v>43880</v>
      </c>
      <c r="I1237" s="137">
        <v>39.04</v>
      </c>
      <c r="J1237" s="154">
        <f t="shared" si="154"/>
        <v>3.7194473963868102E-2</v>
      </c>
      <c r="K1237" s="155">
        <f t="shared" si="155"/>
        <v>3.6519446827712736E-2</v>
      </c>
      <c r="L1237" s="145"/>
      <c r="M1237" s="167">
        <v>-1.83E-3</v>
      </c>
      <c r="N1237" s="161"/>
      <c r="O1237" s="167">
        <v>9.4199999999999996E-3</v>
      </c>
      <c r="P1237" s="161"/>
      <c r="Q1237" s="146"/>
      <c r="R1237" s="167">
        <v>6111.24</v>
      </c>
      <c r="S1237" s="154">
        <f t="shared" si="156"/>
        <v>8.9849128750729701E-3</v>
      </c>
      <c r="T1237" s="155">
        <f t="shared" si="157"/>
        <v>8.944788707721989E-3</v>
      </c>
      <c r="U1237" s="167">
        <v>25477.55</v>
      </c>
      <c r="V1237" s="154">
        <f t="shared" si="158"/>
        <v>1.0071556258427261E-2</v>
      </c>
      <c r="W1237" s="155">
        <f t="shared" si="159"/>
        <v>1.0021176124203656E-2</v>
      </c>
    </row>
    <row r="1238" spans="2:23">
      <c r="B1238" s="153">
        <v>43879</v>
      </c>
      <c r="C1238" s="137">
        <v>571.70000000000005</v>
      </c>
      <c r="D1238" s="154">
        <f t="shared" si="152"/>
        <v>-1.0728499740439434E-2</v>
      </c>
      <c r="E1238" s="155">
        <f t="shared" si="153"/>
        <v>-1.07864650538066E-2</v>
      </c>
      <c r="F1238" s="145"/>
      <c r="G1238" s="145"/>
      <c r="H1238" s="153">
        <v>43879</v>
      </c>
      <c r="I1238" s="137">
        <v>37.64</v>
      </c>
      <c r="J1238" s="154">
        <f t="shared" si="154"/>
        <v>-1.6204913748039673E-2</v>
      </c>
      <c r="K1238" s="155">
        <f t="shared" si="155"/>
        <v>-1.6337649294927876E-2</v>
      </c>
      <c r="L1238" s="145"/>
      <c r="M1238" s="167">
        <v>-1.6800000000000001E-3</v>
      </c>
      <c r="N1238" s="161"/>
      <c r="O1238" s="167">
        <v>9.2899999999999996E-3</v>
      </c>
      <c r="P1238" s="161"/>
      <c r="Q1238" s="146"/>
      <c r="R1238" s="167">
        <v>6056.82</v>
      </c>
      <c r="S1238" s="154">
        <f t="shared" si="156"/>
        <v>-4.7864343282478794E-3</v>
      </c>
      <c r="T1238" s="155">
        <f t="shared" si="157"/>
        <v>-4.7979259890875694E-3</v>
      </c>
      <c r="U1238" s="167">
        <v>25223.51</v>
      </c>
      <c r="V1238" s="154">
        <f t="shared" si="158"/>
        <v>4.0990360875998721E-3</v>
      </c>
      <c r="W1238" s="155">
        <f t="shared" si="159"/>
        <v>4.090657926296295E-3</v>
      </c>
    </row>
    <row r="1239" spans="2:23">
      <c r="B1239" s="153">
        <v>43878</v>
      </c>
      <c r="C1239" s="137">
        <v>577.9</v>
      </c>
      <c r="D1239" s="154">
        <f t="shared" si="152"/>
        <v>-2.2444751381216488E-3</v>
      </c>
      <c r="E1239" s="155">
        <f t="shared" si="153"/>
        <v>-2.2469977477744215E-3</v>
      </c>
      <c r="F1239" s="145"/>
      <c r="G1239" s="145"/>
      <c r="H1239" s="153">
        <v>43878</v>
      </c>
      <c r="I1239" s="137">
        <v>38.26</v>
      </c>
      <c r="J1239" s="154">
        <f t="shared" si="154"/>
        <v>4.1994750656166868E-3</v>
      </c>
      <c r="K1239" s="155">
        <f t="shared" si="155"/>
        <v>4.1906818794514257E-3</v>
      </c>
      <c r="L1239" s="145"/>
      <c r="M1239" s="167">
        <v>-1.6000000000000001E-3</v>
      </c>
      <c r="N1239" s="161"/>
      <c r="O1239" s="167">
        <v>9.0600000000000003E-3</v>
      </c>
      <c r="P1239" s="161"/>
      <c r="Q1239" s="146"/>
      <c r="R1239" s="167">
        <v>6085.95</v>
      </c>
      <c r="S1239" s="154">
        <f t="shared" si="156"/>
        <v>2.7350540008401758E-3</v>
      </c>
      <c r="T1239" s="155">
        <f t="shared" si="157"/>
        <v>2.7313205465631517E-3</v>
      </c>
      <c r="U1239" s="167">
        <v>25120.54</v>
      </c>
      <c r="V1239" s="154">
        <f t="shared" si="158"/>
        <v>1.0195435639427597E-2</v>
      </c>
      <c r="W1239" s="155">
        <f t="shared" si="159"/>
        <v>1.0143812767431908E-2</v>
      </c>
    </row>
    <row r="1240" spans="2:23">
      <c r="B1240" s="153">
        <v>43875</v>
      </c>
      <c r="C1240" s="137">
        <v>579.20000000000005</v>
      </c>
      <c r="D1240" s="154">
        <f t="shared" si="152"/>
        <v>-2.9002514668901802E-2</v>
      </c>
      <c r="E1240" s="155">
        <f t="shared" si="153"/>
        <v>-2.9431400466464065E-2</v>
      </c>
      <c r="F1240" s="145"/>
      <c r="G1240" s="145"/>
      <c r="H1240" s="153">
        <v>43875</v>
      </c>
      <c r="I1240" s="137">
        <v>38.1</v>
      </c>
      <c r="J1240" s="154">
        <f t="shared" si="154"/>
        <v>-1.4230271668822736E-2</v>
      </c>
      <c r="K1240" s="155">
        <f t="shared" si="155"/>
        <v>-1.4332492900775654E-2</v>
      </c>
      <c r="L1240" s="145"/>
      <c r="M1240" s="167">
        <v>-1.56E-3</v>
      </c>
      <c r="N1240" s="161"/>
      <c r="O1240" s="167">
        <v>9.2399999999999999E-3</v>
      </c>
      <c r="P1240" s="161"/>
      <c r="Q1240" s="146"/>
      <c r="R1240" s="167">
        <v>6069.35</v>
      </c>
      <c r="S1240" s="154">
        <f t="shared" si="156"/>
        <v>-3.9043908395343108E-3</v>
      </c>
      <c r="T1240" s="155">
        <f t="shared" si="157"/>
        <v>-3.9120328715871022E-3</v>
      </c>
      <c r="U1240" s="167">
        <v>24867.01</v>
      </c>
      <c r="V1240" s="154">
        <f t="shared" si="158"/>
        <v>-1.0099569543009501E-3</v>
      </c>
      <c r="W1240" s="155">
        <f t="shared" si="159"/>
        <v>-1.0104673044757952E-3</v>
      </c>
    </row>
    <row r="1241" spans="2:23">
      <c r="B1241" s="153">
        <v>43874</v>
      </c>
      <c r="C1241" s="137">
        <v>596.5</v>
      </c>
      <c r="D1241" s="154">
        <f t="shared" si="152"/>
        <v>-3.6746283614499387E-3</v>
      </c>
      <c r="E1241" s="155">
        <f t="shared" si="153"/>
        <v>-3.6813963933356895E-3</v>
      </c>
      <c r="F1241" s="145"/>
      <c r="G1241" s="145"/>
      <c r="H1241" s="153">
        <v>43874</v>
      </c>
      <c r="I1241" s="137">
        <v>38.65</v>
      </c>
      <c r="J1241" s="154">
        <f t="shared" si="154"/>
        <v>-1.6789620961587426E-2</v>
      </c>
      <c r="K1241" s="155">
        <f t="shared" si="155"/>
        <v>-1.693216440033803E-2</v>
      </c>
      <c r="L1241" s="145"/>
      <c r="M1241" s="167">
        <v>-1.4499999999999999E-3</v>
      </c>
      <c r="N1241" s="161"/>
      <c r="O1241" s="167">
        <v>8.9600000000000009E-3</v>
      </c>
      <c r="P1241" s="161"/>
      <c r="Q1241" s="146"/>
      <c r="R1241" s="167">
        <v>6093.14</v>
      </c>
      <c r="S1241" s="154">
        <f t="shared" si="156"/>
        <v>-1.8985278628209645E-3</v>
      </c>
      <c r="T1241" s="155">
        <f t="shared" si="157"/>
        <v>-1.9003323511198333E-3</v>
      </c>
      <c r="U1241" s="167">
        <v>24892.15</v>
      </c>
      <c r="V1241" s="154">
        <f t="shared" si="158"/>
        <v>1.241689888855424E-3</v>
      </c>
      <c r="W1241" s="155">
        <f t="shared" si="159"/>
        <v>1.2409196295149378E-3</v>
      </c>
    </row>
    <row r="1242" spans="2:23">
      <c r="B1242" s="153">
        <v>43873</v>
      </c>
      <c r="C1242" s="137">
        <v>598.70000000000005</v>
      </c>
      <c r="D1242" s="154">
        <f t="shared" si="152"/>
        <v>6.492351476342928E-2</v>
      </c>
      <c r="E1242" s="155">
        <f t="shared" si="153"/>
        <v>6.2902979458874755E-2</v>
      </c>
      <c r="F1242" s="145"/>
      <c r="G1242" s="145"/>
      <c r="H1242" s="153">
        <v>43873</v>
      </c>
      <c r="I1242" s="137">
        <v>39.31</v>
      </c>
      <c r="J1242" s="154">
        <f t="shared" si="154"/>
        <v>1.7076326002587461E-2</v>
      </c>
      <c r="K1242" s="155">
        <f t="shared" si="155"/>
        <v>1.6932164400338123E-2</v>
      </c>
      <c r="L1242" s="145"/>
      <c r="M1242" s="167">
        <v>-1.4000000000000002E-3</v>
      </c>
      <c r="N1242" s="161"/>
      <c r="O1242" s="167">
        <v>9.2200000000000008E-3</v>
      </c>
      <c r="P1242" s="161"/>
      <c r="Q1242" s="146"/>
      <c r="R1242" s="167">
        <v>6104.73</v>
      </c>
      <c r="S1242" s="154">
        <f t="shared" si="156"/>
        <v>8.2530108542699931E-3</v>
      </c>
      <c r="T1242" s="155">
        <f t="shared" si="157"/>
        <v>8.2191409848534607E-3</v>
      </c>
      <c r="U1242" s="167">
        <v>24861.279999999999</v>
      </c>
      <c r="V1242" s="154">
        <f t="shared" si="158"/>
        <v>6.9824929350812415E-3</v>
      </c>
      <c r="W1242" s="155">
        <f t="shared" si="159"/>
        <v>6.9582282179506639E-3</v>
      </c>
    </row>
    <row r="1243" spans="2:23">
      <c r="B1243" s="153">
        <v>43872</v>
      </c>
      <c r="C1243" s="137">
        <v>562.20000000000005</v>
      </c>
      <c r="D1243" s="154">
        <f t="shared" si="152"/>
        <v>-1.778410101367367E-4</v>
      </c>
      <c r="E1243" s="155">
        <f t="shared" si="153"/>
        <v>-1.7785682572431444E-4</v>
      </c>
      <c r="F1243" s="145"/>
      <c r="G1243" s="145"/>
      <c r="H1243" s="153">
        <v>43872</v>
      </c>
      <c r="I1243" s="137">
        <v>38.65</v>
      </c>
      <c r="J1243" s="154">
        <f t="shared" si="154"/>
        <v>-2.7183488547696921E-2</v>
      </c>
      <c r="K1243" s="155">
        <f t="shared" si="155"/>
        <v>-2.7559794793076572E-2</v>
      </c>
      <c r="L1243" s="145"/>
      <c r="M1243" s="167">
        <v>-1.4299999999999998E-3</v>
      </c>
      <c r="N1243" s="161"/>
      <c r="O1243" s="167">
        <v>9.7199999999999995E-3</v>
      </c>
      <c r="P1243" s="161"/>
      <c r="Q1243" s="146"/>
      <c r="R1243" s="167">
        <v>6054.76</v>
      </c>
      <c r="S1243" s="154">
        <f t="shared" si="156"/>
        <v>6.4980293134431211E-3</v>
      </c>
      <c r="T1243" s="155">
        <f t="shared" si="157"/>
        <v>6.4770081359742555E-3</v>
      </c>
      <c r="U1243" s="167">
        <v>24688.89</v>
      </c>
      <c r="V1243" s="154">
        <f t="shared" si="158"/>
        <v>7.3931866311403027E-3</v>
      </c>
      <c r="W1243" s="155">
        <f t="shared" si="159"/>
        <v>7.3659909862521765E-3</v>
      </c>
    </row>
    <row r="1244" spans="2:23">
      <c r="B1244" s="153">
        <v>43871</v>
      </c>
      <c r="C1244" s="137">
        <v>562.29999999999995</v>
      </c>
      <c r="D1244" s="154">
        <f t="shared" si="152"/>
        <v>-4.0736804817571581E-3</v>
      </c>
      <c r="E1244" s="155">
        <f t="shared" si="153"/>
        <v>-4.0820005212330946E-3</v>
      </c>
      <c r="F1244" s="145"/>
      <c r="G1244" s="145"/>
      <c r="H1244" s="153">
        <v>43871</v>
      </c>
      <c r="I1244" s="137">
        <v>39.729999999999997</v>
      </c>
      <c r="J1244" s="154">
        <f t="shared" si="154"/>
        <v>2.6349780418496449E-2</v>
      </c>
      <c r="K1244" s="155">
        <f t="shared" si="155"/>
        <v>2.6008605236950776E-2</v>
      </c>
      <c r="L1244" s="145"/>
      <c r="M1244" s="167">
        <v>-1.65E-3</v>
      </c>
      <c r="N1244" s="161"/>
      <c r="O1244" s="167">
        <v>9.5199999999999989E-3</v>
      </c>
      <c r="P1244" s="161"/>
      <c r="Q1244" s="146"/>
      <c r="R1244" s="167">
        <v>6015.67</v>
      </c>
      <c r="S1244" s="154">
        <f t="shared" si="156"/>
        <v>-2.3350885194245441E-3</v>
      </c>
      <c r="T1244" s="155">
        <f t="shared" si="157"/>
        <v>-2.3378190901991512E-3</v>
      </c>
      <c r="U1244" s="167">
        <v>24507.7</v>
      </c>
      <c r="V1244" s="154">
        <f t="shared" si="158"/>
        <v>1.2002457685005297E-3</v>
      </c>
      <c r="W1244" s="155">
        <f t="shared" si="159"/>
        <v>1.1995260493837799E-3</v>
      </c>
    </row>
    <row r="1245" spans="2:23">
      <c r="B1245" s="153">
        <v>43868</v>
      </c>
      <c r="C1245" s="137">
        <v>564.6</v>
      </c>
      <c r="D1245" s="154">
        <f t="shared" si="152"/>
        <v>-1.1900595029751382E-2</v>
      </c>
      <c r="E1245" s="155">
        <f t="shared" si="153"/>
        <v>-1.197197397728364E-2</v>
      </c>
      <c r="F1245" s="145"/>
      <c r="G1245" s="145"/>
      <c r="H1245" s="153">
        <v>43868</v>
      </c>
      <c r="I1245" s="137">
        <v>38.71</v>
      </c>
      <c r="J1245" s="154">
        <f t="shared" si="154"/>
        <v>-2.2227835311947497E-2</v>
      </c>
      <c r="K1245" s="155">
        <f t="shared" si="155"/>
        <v>-2.2478596528482549E-2</v>
      </c>
      <c r="L1245" s="145"/>
      <c r="M1245" s="167">
        <v>-1.34E-3</v>
      </c>
      <c r="N1245" s="161"/>
      <c r="O1245" s="167">
        <v>9.4799999999999988E-3</v>
      </c>
      <c r="P1245" s="161"/>
      <c r="Q1245" s="146"/>
      <c r="R1245" s="167">
        <v>6029.75</v>
      </c>
      <c r="S1245" s="154">
        <f t="shared" si="156"/>
        <v>-1.396116048213214E-3</v>
      </c>
      <c r="T1245" s="155">
        <f t="shared" si="157"/>
        <v>-1.3970915262493228E-3</v>
      </c>
      <c r="U1245" s="167">
        <v>24478.32</v>
      </c>
      <c r="V1245" s="154">
        <f t="shared" si="158"/>
        <v>-4.9121388628581286E-4</v>
      </c>
      <c r="W1245" s="155">
        <f t="shared" si="159"/>
        <v>-4.9133457134992403E-4</v>
      </c>
    </row>
    <row r="1246" spans="2:23">
      <c r="B1246" s="153">
        <v>43867</v>
      </c>
      <c r="C1246" s="137">
        <v>571.4</v>
      </c>
      <c r="D1246" s="154">
        <f t="shared" si="152"/>
        <v>-3.1402651779485202E-3</v>
      </c>
      <c r="E1246" s="155">
        <f t="shared" si="153"/>
        <v>-3.1452061573442481E-3</v>
      </c>
      <c r="F1246" s="145"/>
      <c r="G1246" s="145"/>
      <c r="H1246" s="153">
        <v>43867</v>
      </c>
      <c r="I1246" s="137">
        <v>39.590000000000003</v>
      </c>
      <c r="J1246" s="154">
        <f t="shared" si="154"/>
        <v>-2.0292006928977813E-2</v>
      </c>
      <c r="K1246" s="155">
        <f t="shared" si="155"/>
        <v>-2.0500717972342892E-2</v>
      </c>
      <c r="L1246" s="145"/>
      <c r="M1246" s="167">
        <v>-1.1200000000000001E-3</v>
      </c>
      <c r="N1246" s="161"/>
      <c r="O1246" s="167">
        <v>9.689999999999999E-3</v>
      </c>
      <c r="P1246" s="161"/>
      <c r="Q1246" s="146"/>
      <c r="R1246" s="167">
        <v>6038.18</v>
      </c>
      <c r="S1246" s="154">
        <f t="shared" si="156"/>
        <v>8.8181241019815726E-3</v>
      </c>
      <c r="T1246" s="155">
        <f t="shared" si="157"/>
        <v>8.7794715083573498E-3</v>
      </c>
      <c r="U1246" s="167">
        <v>24490.35</v>
      </c>
      <c r="V1246" s="154">
        <f t="shared" si="158"/>
        <v>1.04684520909053E-2</v>
      </c>
      <c r="W1246" s="155">
        <f t="shared" si="159"/>
        <v>1.0414037276116226E-2</v>
      </c>
    </row>
    <row r="1247" spans="2:23">
      <c r="B1247" s="153">
        <v>43866</v>
      </c>
      <c r="C1247" s="137">
        <v>573.20000000000005</v>
      </c>
      <c r="D1247" s="154">
        <f t="shared" si="152"/>
        <v>1.1113071088375559E-2</v>
      </c>
      <c r="E1247" s="155">
        <f t="shared" si="153"/>
        <v>1.1051774623758955E-2</v>
      </c>
      <c r="F1247" s="145"/>
      <c r="G1247" s="145"/>
      <c r="H1247" s="153">
        <v>43866</v>
      </c>
      <c r="I1247" s="137">
        <v>40.409999999999997</v>
      </c>
      <c r="J1247" s="154">
        <f t="shared" si="154"/>
        <v>1.1261261261261257E-2</v>
      </c>
      <c r="K1247" s="155">
        <f t="shared" si="155"/>
        <v>1.1198325310029535E-2</v>
      </c>
      <c r="L1247" s="145"/>
      <c r="M1247" s="167">
        <v>-1.0199999999999999E-3</v>
      </c>
      <c r="N1247" s="161"/>
      <c r="O1247" s="167">
        <v>9.6699999999999998E-3</v>
      </c>
      <c r="P1247" s="161"/>
      <c r="Q1247" s="146"/>
      <c r="R1247" s="167">
        <v>5985.4</v>
      </c>
      <c r="S1247" s="154">
        <f t="shared" si="156"/>
        <v>8.4835005602310609E-3</v>
      </c>
      <c r="T1247" s="155">
        <f t="shared" si="157"/>
        <v>8.4477179017288795E-3</v>
      </c>
      <c r="U1247" s="167">
        <v>24236.63</v>
      </c>
      <c r="V1247" s="154">
        <f t="shared" si="158"/>
        <v>1.643038224186788E-2</v>
      </c>
      <c r="W1247" s="155">
        <f t="shared" si="159"/>
        <v>1.6296864029971679E-2</v>
      </c>
    </row>
    <row r="1248" spans="2:23">
      <c r="B1248" s="153">
        <v>43865</v>
      </c>
      <c r="C1248" s="137">
        <v>566.9</v>
      </c>
      <c r="D1248" s="154">
        <f t="shared" si="152"/>
        <v>2.3285198555956566E-2</v>
      </c>
      <c r="E1248" s="155">
        <f t="shared" si="153"/>
        <v>2.3018234582974091E-2</v>
      </c>
      <c r="F1248" s="145"/>
      <c r="G1248" s="145"/>
      <c r="H1248" s="153">
        <v>43865</v>
      </c>
      <c r="I1248" s="137">
        <v>39.96</v>
      </c>
      <c r="J1248" s="154">
        <f t="shared" si="154"/>
        <v>1.3441541973116866E-2</v>
      </c>
      <c r="K1248" s="155">
        <f t="shared" si="155"/>
        <v>1.335200589081691E-2</v>
      </c>
      <c r="L1248" s="145"/>
      <c r="M1248" s="167">
        <v>-1.4399999999999999E-3</v>
      </c>
      <c r="N1248" s="161"/>
      <c r="O1248" s="167">
        <v>9.4799999999999988E-3</v>
      </c>
      <c r="P1248" s="161"/>
      <c r="Q1248" s="146"/>
      <c r="R1248" s="167">
        <v>5935.05</v>
      </c>
      <c r="S1248" s="154">
        <f t="shared" si="156"/>
        <v>1.7580767113986928E-2</v>
      </c>
      <c r="T1248" s="155">
        <f t="shared" si="157"/>
        <v>1.7428013183350698E-2</v>
      </c>
      <c r="U1248" s="167">
        <v>23844.85</v>
      </c>
      <c r="V1248" s="154">
        <f t="shared" si="158"/>
        <v>1.6404085079247732E-2</v>
      </c>
      <c r="W1248" s="155">
        <f t="shared" si="159"/>
        <v>1.6270991620737817E-2</v>
      </c>
    </row>
    <row r="1249" spans="2:23">
      <c r="B1249" s="153">
        <v>43864</v>
      </c>
      <c r="C1249" s="137">
        <v>554</v>
      </c>
      <c r="D1249" s="154">
        <f t="shared" si="152"/>
        <v>1.8053800324979719E-4</v>
      </c>
      <c r="E1249" s="155">
        <f t="shared" si="153"/>
        <v>1.8052170822570638E-4</v>
      </c>
      <c r="F1249" s="145"/>
      <c r="G1249" s="145"/>
      <c r="H1249" s="153">
        <v>43864</v>
      </c>
      <c r="I1249" s="137">
        <v>39.43</v>
      </c>
      <c r="J1249" s="154">
        <f t="shared" si="154"/>
        <v>1.1025641025641075E-2</v>
      </c>
      <c r="K1249" s="155">
        <f t="shared" si="155"/>
        <v>1.0965301759889431E-2</v>
      </c>
      <c r="L1249" s="145"/>
      <c r="M1249" s="167">
        <v>-1.8E-3</v>
      </c>
      <c r="N1249" s="161"/>
      <c r="O1249" s="167">
        <v>9.5700000000000004E-3</v>
      </c>
      <c r="P1249" s="161"/>
      <c r="Q1249" s="146"/>
      <c r="R1249" s="167">
        <v>5832.51</v>
      </c>
      <c r="S1249" s="154">
        <f t="shared" si="156"/>
        <v>4.5071421928444266E-3</v>
      </c>
      <c r="T1249" s="155">
        <f t="shared" si="157"/>
        <v>4.4970154445328368E-3</v>
      </c>
      <c r="U1249" s="167">
        <v>23460.01</v>
      </c>
      <c r="V1249" s="154">
        <f t="shared" si="158"/>
        <v>9.5958906968747204E-3</v>
      </c>
      <c r="W1249" s="155">
        <f t="shared" si="159"/>
        <v>9.5501425676006793E-3</v>
      </c>
    </row>
    <row r="1250" spans="2:23">
      <c r="B1250" s="153">
        <v>43861</v>
      </c>
      <c r="C1250" s="137">
        <v>553.9</v>
      </c>
      <c r="D1250" s="154">
        <f t="shared" si="152"/>
        <v>-1.0892857142857149E-2</v>
      </c>
      <c r="E1250" s="155">
        <f t="shared" si="153"/>
        <v>-1.0952618690136707E-2</v>
      </c>
      <c r="F1250" s="145"/>
      <c r="G1250" s="145"/>
      <c r="H1250" s="153">
        <v>43861</v>
      </c>
      <c r="I1250" s="137">
        <v>39</v>
      </c>
      <c r="J1250" s="154">
        <f t="shared" si="154"/>
        <v>-1.4155712841253831E-2</v>
      </c>
      <c r="K1250" s="155">
        <f t="shared" si="155"/>
        <v>-1.4256860624864977E-2</v>
      </c>
      <c r="L1250" s="145"/>
      <c r="M1250" s="167">
        <v>-1.83E-3</v>
      </c>
      <c r="N1250" s="161"/>
      <c r="O1250" s="167">
        <v>9.2399999999999999E-3</v>
      </c>
      <c r="P1250" s="161"/>
      <c r="Q1250" s="146"/>
      <c r="R1250" s="167">
        <v>5806.34</v>
      </c>
      <c r="S1250" s="154">
        <f t="shared" si="156"/>
        <v>-1.1143147636913597E-2</v>
      </c>
      <c r="T1250" s="155">
        <f t="shared" si="157"/>
        <v>-1.1205697609669298E-2</v>
      </c>
      <c r="U1250" s="167">
        <v>23237.03</v>
      </c>
      <c r="V1250" s="154">
        <f t="shared" si="158"/>
        <v>-2.2878252057305981E-2</v>
      </c>
      <c r="W1250" s="155">
        <f t="shared" si="159"/>
        <v>-2.314402063682508E-2</v>
      </c>
    </row>
    <row r="1251" spans="2:23">
      <c r="B1251" s="153">
        <v>43860</v>
      </c>
      <c r="C1251" s="137">
        <v>560</v>
      </c>
      <c r="D1251" s="154">
        <f t="shared" si="152"/>
        <v>-1.2519837771116205E-2</v>
      </c>
      <c r="E1251" s="155">
        <f t="shared" si="153"/>
        <v>-1.2598871290787406E-2</v>
      </c>
      <c r="F1251" s="145"/>
      <c r="G1251" s="145"/>
      <c r="H1251" s="153">
        <v>43860</v>
      </c>
      <c r="I1251" s="137">
        <v>39.56</v>
      </c>
      <c r="J1251" s="154">
        <f t="shared" si="154"/>
        <v>-2.0064404260589419E-2</v>
      </c>
      <c r="K1251" s="155">
        <f t="shared" si="155"/>
        <v>-2.0268428110337952E-2</v>
      </c>
      <c r="L1251" s="145"/>
      <c r="M1251" s="167">
        <v>-1.47E-3</v>
      </c>
      <c r="N1251" s="161"/>
      <c r="O1251" s="167">
        <v>9.389999999999999E-3</v>
      </c>
      <c r="P1251" s="161"/>
      <c r="Q1251" s="146"/>
      <c r="R1251" s="167">
        <v>5871.77</v>
      </c>
      <c r="S1251" s="154">
        <f t="shared" si="156"/>
        <v>-1.3958276307370898E-2</v>
      </c>
      <c r="T1251" s="155">
        <f t="shared" si="157"/>
        <v>-1.4056609156518218E-2</v>
      </c>
      <c r="U1251" s="167">
        <v>23781.1</v>
      </c>
      <c r="V1251" s="154">
        <f t="shared" si="158"/>
        <v>-1.5875617066691827E-2</v>
      </c>
      <c r="W1251" s="155">
        <f t="shared" si="159"/>
        <v>-1.6002984498346917E-2</v>
      </c>
    </row>
    <row r="1252" spans="2:23">
      <c r="B1252" s="153">
        <v>43859</v>
      </c>
      <c r="C1252" s="137">
        <v>567.1</v>
      </c>
      <c r="D1252" s="154">
        <f t="shared" si="152"/>
        <v>1.3221368590316196E-2</v>
      </c>
      <c r="E1252" s="155">
        <f t="shared" si="153"/>
        <v>1.3134729122668384E-2</v>
      </c>
      <c r="F1252" s="145"/>
      <c r="G1252" s="145"/>
      <c r="H1252" s="153">
        <v>43859</v>
      </c>
      <c r="I1252" s="137">
        <v>40.369999999999997</v>
      </c>
      <c r="J1252" s="154">
        <f t="shared" si="154"/>
        <v>7.4868979286248916E-3</v>
      </c>
      <c r="K1252" s="155">
        <f t="shared" si="155"/>
        <v>7.4590102167962453E-3</v>
      </c>
      <c r="L1252" s="145"/>
      <c r="M1252" s="167">
        <v>-1.2199999999999999E-3</v>
      </c>
      <c r="N1252" s="161"/>
      <c r="O1252" s="167">
        <v>9.6299999999999997E-3</v>
      </c>
      <c r="P1252" s="161"/>
      <c r="Q1252" s="146"/>
      <c r="R1252" s="167">
        <v>5954.89</v>
      </c>
      <c r="S1252" s="154">
        <f t="shared" si="156"/>
        <v>4.9056501884972015E-3</v>
      </c>
      <c r="T1252" s="155">
        <f t="shared" si="157"/>
        <v>4.8936566945420876E-3</v>
      </c>
      <c r="U1252" s="167">
        <v>24164.73</v>
      </c>
      <c r="V1252" s="154">
        <f t="shared" si="158"/>
        <v>5.7059310468821067E-3</v>
      </c>
      <c r="W1252" s="155">
        <f t="shared" si="159"/>
        <v>5.6897138824303188E-3</v>
      </c>
    </row>
    <row r="1253" spans="2:23">
      <c r="B1253" s="153">
        <v>43858</v>
      </c>
      <c r="C1253" s="137">
        <v>559.70000000000005</v>
      </c>
      <c r="D1253" s="154">
        <f t="shared" si="152"/>
        <v>1.5052593398621861E-2</v>
      </c>
      <c r="E1253" s="155">
        <f t="shared" si="153"/>
        <v>1.4940427307617696E-2</v>
      </c>
      <c r="F1253" s="145"/>
      <c r="G1253" s="145"/>
      <c r="H1253" s="153">
        <v>43858</v>
      </c>
      <c r="I1253" s="137">
        <v>40.07</v>
      </c>
      <c r="J1253" s="154">
        <f t="shared" si="154"/>
        <v>3.1137416366443738E-2</v>
      </c>
      <c r="K1253" s="155">
        <f t="shared" si="155"/>
        <v>3.0662480698759251E-2</v>
      </c>
      <c r="L1253" s="145"/>
      <c r="M1253" s="167">
        <v>-8.8999999999999995E-4</v>
      </c>
      <c r="N1253" s="161"/>
      <c r="O1253" s="167">
        <v>1.0280000000000001E-2</v>
      </c>
      <c r="P1253" s="161"/>
      <c r="Q1253" s="146"/>
      <c r="R1253" s="167">
        <v>5925.82</v>
      </c>
      <c r="S1253" s="154">
        <f t="shared" si="156"/>
        <v>1.0711203441229777E-2</v>
      </c>
      <c r="T1253" s="155">
        <f t="shared" si="157"/>
        <v>1.0654244870554722E-2</v>
      </c>
      <c r="U1253" s="167">
        <v>24027.63</v>
      </c>
      <c r="V1253" s="154">
        <f t="shared" si="158"/>
        <v>2.6114477499057376E-2</v>
      </c>
      <c r="W1253" s="155">
        <f t="shared" si="159"/>
        <v>2.5779317034184509E-2</v>
      </c>
    </row>
    <row r="1254" spans="2:23">
      <c r="B1254" s="153">
        <v>43857</v>
      </c>
      <c r="C1254" s="137">
        <v>551.4</v>
      </c>
      <c r="D1254" s="154">
        <f t="shared" si="152"/>
        <v>-3.9372822299651555E-2</v>
      </c>
      <c r="E1254" s="155">
        <f t="shared" si="153"/>
        <v>-4.0168897729870041E-2</v>
      </c>
      <c r="F1254" s="145"/>
      <c r="G1254" s="145"/>
      <c r="H1254" s="153">
        <v>43857</v>
      </c>
      <c r="I1254" s="137">
        <v>38.86</v>
      </c>
      <c r="J1254" s="154">
        <f t="shared" si="154"/>
        <v>-4.1676942046855681E-2</v>
      </c>
      <c r="K1254" s="155">
        <f t="shared" si="155"/>
        <v>-4.2570336612127842E-2</v>
      </c>
      <c r="L1254" s="145"/>
      <c r="M1254" s="167">
        <v>-1.25E-3</v>
      </c>
      <c r="N1254" s="161"/>
      <c r="O1254" s="167">
        <v>1.043E-2</v>
      </c>
      <c r="P1254" s="161"/>
      <c r="Q1254" s="146"/>
      <c r="R1254" s="167">
        <v>5863.02</v>
      </c>
      <c r="S1254" s="154">
        <f t="shared" si="156"/>
        <v>-2.6765113059529222E-2</v>
      </c>
      <c r="T1254" s="155">
        <f t="shared" si="157"/>
        <v>-2.7129821057584373E-2</v>
      </c>
      <c r="U1254" s="167">
        <v>23416.13</v>
      </c>
      <c r="V1254" s="154">
        <f t="shared" si="158"/>
        <v>-2.3071342180546406E-2</v>
      </c>
      <c r="W1254" s="155">
        <f t="shared" si="159"/>
        <v>-2.3341651284734175E-2</v>
      </c>
    </row>
    <row r="1255" spans="2:23">
      <c r="B1255" s="153">
        <v>43854</v>
      </c>
      <c r="C1255" s="137">
        <v>574</v>
      </c>
      <c r="D1255" s="154">
        <f t="shared" si="152"/>
        <v>2.269949362667889E-3</v>
      </c>
      <c r="E1255" s="155">
        <f t="shared" si="153"/>
        <v>2.2673769197546225E-3</v>
      </c>
      <c r="F1255" s="145"/>
      <c r="G1255" s="145"/>
      <c r="H1255" s="153">
        <v>43854</v>
      </c>
      <c r="I1255" s="137">
        <v>40.549999999999997</v>
      </c>
      <c r="J1255" s="154">
        <f t="shared" si="154"/>
        <v>5.2057511155179093E-3</v>
      </c>
      <c r="K1255" s="155">
        <f t="shared" si="155"/>
        <v>5.192248035356028E-3</v>
      </c>
      <c r="L1255" s="145"/>
      <c r="M1255" s="167">
        <v>-7.6999999999999996E-4</v>
      </c>
      <c r="N1255" s="161"/>
      <c r="O1255" s="167">
        <v>1.23E-2</v>
      </c>
      <c r="P1255" s="161"/>
      <c r="Q1255" s="146"/>
      <c r="R1255" s="167">
        <v>6024.26</v>
      </c>
      <c r="S1255" s="154">
        <f t="shared" si="156"/>
        <v>8.7863103022711719E-3</v>
      </c>
      <c r="T1255" s="155">
        <f t="shared" si="157"/>
        <v>8.7479352972244361E-3</v>
      </c>
      <c r="U1255" s="167">
        <v>23969.13</v>
      </c>
      <c r="V1255" s="154">
        <f t="shared" si="158"/>
        <v>1.1054939353483562E-2</v>
      </c>
      <c r="W1255" s="155">
        <f t="shared" si="159"/>
        <v>1.0994280157811677E-2</v>
      </c>
    </row>
    <row r="1256" spans="2:23">
      <c r="B1256" s="153">
        <v>43853</v>
      </c>
      <c r="C1256" s="137">
        <v>572.70000000000005</v>
      </c>
      <c r="D1256" s="154">
        <f t="shared" si="152"/>
        <v>-3.4232715008431613E-2</v>
      </c>
      <c r="E1256" s="155">
        <f t="shared" si="153"/>
        <v>-3.4832379597913736E-2</v>
      </c>
      <c r="F1256" s="145"/>
      <c r="G1256" s="145"/>
      <c r="H1256" s="153">
        <v>43853</v>
      </c>
      <c r="I1256" s="137">
        <v>40.340000000000003</v>
      </c>
      <c r="J1256" s="154">
        <f t="shared" si="154"/>
        <v>-2.7717522294528729E-2</v>
      </c>
      <c r="K1256" s="155">
        <f t="shared" si="155"/>
        <v>-2.8108901818710744E-2</v>
      </c>
      <c r="L1256" s="145"/>
      <c r="M1256" s="167">
        <v>-6.0999999999999997E-4</v>
      </c>
      <c r="N1256" s="161"/>
      <c r="O1256" s="167">
        <v>1.2549999999999999E-2</v>
      </c>
      <c r="P1256" s="161"/>
      <c r="Q1256" s="146"/>
      <c r="R1256" s="167">
        <v>5971.79</v>
      </c>
      <c r="S1256" s="154">
        <f t="shared" si="156"/>
        <v>-6.5197355506090293E-3</v>
      </c>
      <c r="T1256" s="155">
        <f t="shared" si="157"/>
        <v>-6.5410818585410393E-3</v>
      </c>
      <c r="U1256" s="167">
        <v>23707.05</v>
      </c>
      <c r="V1256" s="154">
        <f t="shared" si="158"/>
        <v>3.2059002062156949E-5</v>
      </c>
      <c r="W1256" s="155">
        <f t="shared" si="159"/>
        <v>3.2058488183333273E-5</v>
      </c>
    </row>
    <row r="1257" spans="2:23">
      <c r="B1257" s="153">
        <v>43852</v>
      </c>
      <c r="C1257" s="137">
        <v>593</v>
      </c>
      <c r="D1257" s="154">
        <f t="shared" si="152"/>
        <v>1.1082693947144007E-2</v>
      </c>
      <c r="E1257" s="155">
        <f t="shared" si="153"/>
        <v>1.1021730904195231E-2</v>
      </c>
      <c r="F1257" s="145"/>
      <c r="G1257" s="145"/>
      <c r="H1257" s="153">
        <v>43852</v>
      </c>
      <c r="I1257" s="137">
        <v>41.49</v>
      </c>
      <c r="J1257" s="154">
        <f t="shared" si="154"/>
        <v>2.6218154835518259E-2</v>
      </c>
      <c r="K1257" s="155">
        <f t="shared" si="155"/>
        <v>2.5880350692097109E-2</v>
      </c>
      <c r="L1257" s="145"/>
      <c r="M1257" s="167">
        <v>-7.0000000000000007E-5</v>
      </c>
      <c r="N1257" s="161"/>
      <c r="O1257" s="167">
        <v>1.3520000000000001E-2</v>
      </c>
      <c r="P1257" s="161"/>
      <c r="Q1257" s="146"/>
      <c r="R1257" s="167">
        <v>6010.98</v>
      </c>
      <c r="S1257" s="154">
        <f t="shared" si="156"/>
        <v>-5.7906149365116732E-3</v>
      </c>
      <c r="T1257" s="155">
        <f t="shared" si="157"/>
        <v>-5.8074455517076748E-3</v>
      </c>
      <c r="U1257" s="167">
        <v>23706.29</v>
      </c>
      <c r="V1257" s="154">
        <f t="shared" si="158"/>
        <v>-5.8288265015129515E-3</v>
      </c>
      <c r="W1257" s="155">
        <f t="shared" si="159"/>
        <v>-5.8458804125208564E-3</v>
      </c>
    </row>
    <row r="1258" spans="2:23">
      <c r="B1258" s="153">
        <v>43851</v>
      </c>
      <c r="C1258" s="137">
        <v>586.5</v>
      </c>
      <c r="D1258" s="154">
        <f t="shared" si="152"/>
        <v>-2.2011005502751479E-2</v>
      </c>
      <c r="E1258" s="155">
        <f t="shared" si="153"/>
        <v>-2.2256862080934026E-2</v>
      </c>
      <c r="F1258" s="145"/>
      <c r="G1258" s="145"/>
      <c r="H1258" s="153">
        <v>43851</v>
      </c>
      <c r="I1258" s="137">
        <v>40.43</v>
      </c>
      <c r="J1258" s="154">
        <f t="shared" si="154"/>
        <v>-2.2249093107617912E-2</v>
      </c>
      <c r="K1258" s="155">
        <f t="shared" si="155"/>
        <v>-2.2500337817020835E-2</v>
      </c>
      <c r="L1258" s="145"/>
      <c r="M1258" s="167">
        <v>8.9999999999999992E-5</v>
      </c>
      <c r="N1258" s="161"/>
      <c r="O1258" s="167">
        <v>1.366E-2</v>
      </c>
      <c r="P1258" s="161"/>
      <c r="Q1258" s="146"/>
      <c r="R1258" s="167">
        <v>6045.99</v>
      </c>
      <c r="S1258" s="154">
        <f t="shared" si="156"/>
        <v>-5.3549043026779319E-3</v>
      </c>
      <c r="T1258" s="155">
        <f t="shared" si="157"/>
        <v>-5.3692931931322817E-3</v>
      </c>
      <c r="U1258" s="167">
        <v>23845.279999999999</v>
      </c>
      <c r="V1258" s="154">
        <f t="shared" si="158"/>
        <v>-6.5480815500085221E-3</v>
      </c>
      <c r="W1258" s="155">
        <f t="shared" si="159"/>
        <v>-6.5696142862155986E-3</v>
      </c>
    </row>
    <row r="1259" spans="2:23">
      <c r="B1259" s="153">
        <v>43850</v>
      </c>
      <c r="C1259" s="137">
        <v>599.70000000000005</v>
      </c>
      <c r="D1259" s="154">
        <f t="shared" si="152"/>
        <v>-2.0418163998693228E-2</v>
      </c>
      <c r="E1259" s="155">
        <f t="shared" si="153"/>
        <v>-2.062949633684805E-2</v>
      </c>
      <c r="F1259" s="145"/>
      <c r="G1259" s="145"/>
      <c r="H1259" s="153">
        <v>43850</v>
      </c>
      <c r="I1259" s="137">
        <v>41.35</v>
      </c>
      <c r="J1259" s="154">
        <f t="shared" si="154"/>
        <v>-3.1615925058548044E-2</v>
      </c>
      <c r="K1259" s="155">
        <f t="shared" si="155"/>
        <v>-3.2126498764878587E-2</v>
      </c>
      <c r="L1259" s="145"/>
      <c r="M1259" s="167">
        <v>3.8999999999999999E-4</v>
      </c>
      <c r="N1259" s="161"/>
      <c r="O1259" s="167">
        <v>1.3600000000000001E-2</v>
      </c>
      <c r="P1259" s="161"/>
      <c r="Q1259" s="146"/>
      <c r="R1259" s="167">
        <v>6078.54</v>
      </c>
      <c r="S1259" s="154">
        <f t="shared" si="156"/>
        <v>-3.6356364494682936E-3</v>
      </c>
      <c r="T1259" s="155">
        <f t="shared" si="157"/>
        <v>-3.6422614379052879E-3</v>
      </c>
      <c r="U1259" s="167">
        <v>24002.45</v>
      </c>
      <c r="V1259" s="154">
        <f t="shared" si="158"/>
        <v>-5.7420818546981556E-3</v>
      </c>
      <c r="W1259" s="155">
        <f t="shared" si="159"/>
        <v>-5.7586309881040021E-3</v>
      </c>
    </row>
    <row r="1260" spans="2:23">
      <c r="B1260" s="153">
        <v>43847</v>
      </c>
      <c r="C1260" s="137">
        <v>612.20000000000005</v>
      </c>
      <c r="D1260" s="154">
        <f t="shared" si="152"/>
        <v>8.4005929830341941E-3</v>
      </c>
      <c r="E1260" s="155">
        <f t="shared" si="153"/>
        <v>8.3655043749238638E-3</v>
      </c>
      <c r="F1260" s="145"/>
      <c r="G1260" s="145"/>
      <c r="H1260" s="153">
        <v>43847</v>
      </c>
      <c r="I1260" s="137">
        <v>42.7</v>
      </c>
      <c r="J1260" s="154">
        <f t="shared" si="154"/>
        <v>4.6860356138722636E-4</v>
      </c>
      <c r="K1260" s="155">
        <f t="shared" si="155"/>
        <v>4.6849380102641263E-4</v>
      </c>
      <c r="L1260" s="145"/>
      <c r="M1260" s="167">
        <v>4.2000000000000002E-4</v>
      </c>
      <c r="N1260" s="161"/>
      <c r="O1260" s="167">
        <v>1.3859999999999999E-2</v>
      </c>
      <c r="P1260" s="161"/>
      <c r="Q1260" s="146"/>
      <c r="R1260" s="167">
        <v>6100.72</v>
      </c>
      <c r="S1260" s="154">
        <f t="shared" si="156"/>
        <v>1.0215216682149419E-2</v>
      </c>
      <c r="T1260" s="155">
        <f t="shared" si="157"/>
        <v>1.0163393977518802E-2</v>
      </c>
      <c r="U1260" s="167">
        <v>24141.07</v>
      </c>
      <c r="V1260" s="154">
        <f t="shared" si="158"/>
        <v>8.3816442575543881E-3</v>
      </c>
      <c r="W1260" s="155">
        <f t="shared" si="159"/>
        <v>8.3467133273526697E-3</v>
      </c>
    </row>
    <row r="1261" spans="2:23">
      <c r="B1261" s="153">
        <v>43846</v>
      </c>
      <c r="C1261" s="137">
        <v>607.1</v>
      </c>
      <c r="D1261" s="154">
        <f t="shared" si="152"/>
        <v>2.0336134453781574E-2</v>
      </c>
      <c r="E1261" s="155">
        <f t="shared" si="153"/>
        <v>2.0132116590758663E-2</v>
      </c>
      <c r="F1261" s="145"/>
      <c r="G1261" s="145"/>
      <c r="H1261" s="153">
        <v>43846</v>
      </c>
      <c r="I1261" s="137">
        <v>42.68</v>
      </c>
      <c r="J1261" s="154">
        <f t="shared" si="154"/>
        <v>-9.3632958801492805E-4</v>
      </c>
      <c r="K1261" s="155">
        <f t="shared" si="155"/>
        <v>-9.367682183867291E-4</v>
      </c>
      <c r="L1261" s="145"/>
      <c r="M1261" s="167">
        <v>4.4999999999999999E-4</v>
      </c>
      <c r="N1261" s="161"/>
      <c r="O1261" s="167">
        <v>1.4379999999999999E-2</v>
      </c>
      <c r="P1261" s="161"/>
      <c r="Q1261" s="146"/>
      <c r="R1261" s="167">
        <v>6039.03</v>
      </c>
      <c r="S1261" s="154">
        <f t="shared" si="156"/>
        <v>1.064215986115391E-3</v>
      </c>
      <c r="T1261" s="155">
        <f t="shared" si="157"/>
        <v>1.0636501097237227E-3</v>
      </c>
      <c r="U1261" s="167">
        <v>23940.41</v>
      </c>
      <c r="V1261" s="154">
        <f t="shared" si="158"/>
        <v>7.4293485990912789E-3</v>
      </c>
      <c r="W1261" s="155">
        <f t="shared" si="159"/>
        <v>7.4018869198369443E-3</v>
      </c>
    </row>
    <row r="1262" spans="2:23">
      <c r="B1262" s="153">
        <v>43845</v>
      </c>
      <c r="C1262" s="137">
        <v>595</v>
      </c>
      <c r="D1262" s="154">
        <f t="shared" si="152"/>
        <v>3.5419126328217754E-3</v>
      </c>
      <c r="E1262" s="155">
        <f t="shared" si="153"/>
        <v>3.535654832307797E-3</v>
      </c>
      <c r="F1262" s="145"/>
      <c r="G1262" s="145"/>
      <c r="H1262" s="153">
        <v>43845</v>
      </c>
      <c r="I1262" s="137">
        <v>42.72</v>
      </c>
      <c r="J1262" s="154">
        <f t="shared" si="154"/>
        <v>2.7169992786727493E-2</v>
      </c>
      <c r="K1262" s="155">
        <f t="shared" si="155"/>
        <v>2.6807440897119013E-2</v>
      </c>
      <c r="L1262" s="145"/>
      <c r="M1262" s="167">
        <v>4.8999999999999998E-4</v>
      </c>
      <c r="N1262" s="161"/>
      <c r="O1262" s="167">
        <v>1.3899999999999999E-2</v>
      </c>
      <c r="P1262" s="161"/>
      <c r="Q1262" s="146"/>
      <c r="R1262" s="167">
        <v>6032.61</v>
      </c>
      <c r="S1262" s="154">
        <f t="shared" si="156"/>
        <v>-1.3706589591931939E-3</v>
      </c>
      <c r="T1262" s="155">
        <f t="shared" si="157"/>
        <v>-1.3715991714228172E-3</v>
      </c>
      <c r="U1262" s="167">
        <v>23763.86</v>
      </c>
      <c r="V1262" s="154">
        <f t="shared" si="158"/>
        <v>-6.8684619534850055E-3</v>
      </c>
      <c r="W1262" s="155">
        <f t="shared" si="159"/>
        <v>-6.892158406077601E-3</v>
      </c>
    </row>
    <row r="1263" spans="2:23">
      <c r="B1263" s="153">
        <v>43844</v>
      </c>
      <c r="C1263" s="137">
        <v>592.9</v>
      </c>
      <c r="D1263" s="154">
        <f t="shared" si="152"/>
        <v>1.6869095816463009E-4</v>
      </c>
      <c r="E1263" s="155">
        <f t="shared" si="153"/>
        <v>1.6867673144487034E-4</v>
      </c>
      <c r="F1263" s="145"/>
      <c r="G1263" s="145"/>
      <c r="H1263" s="153">
        <v>43844</v>
      </c>
      <c r="I1263" s="137">
        <v>41.59</v>
      </c>
      <c r="J1263" s="154">
        <f t="shared" si="154"/>
        <v>1.9362745098039369E-2</v>
      </c>
      <c r="K1263" s="155">
        <f t="shared" si="155"/>
        <v>1.9177672344704438E-2</v>
      </c>
      <c r="L1263" s="145"/>
      <c r="M1263" s="167">
        <v>8.3000000000000001E-4</v>
      </c>
      <c r="N1263" s="161"/>
      <c r="O1263" s="167">
        <v>1.3899999999999999E-2</v>
      </c>
      <c r="P1263" s="161"/>
      <c r="Q1263" s="146"/>
      <c r="R1263" s="167">
        <v>6040.89</v>
      </c>
      <c r="S1263" s="154">
        <f t="shared" si="156"/>
        <v>7.8692674457525591E-4</v>
      </c>
      <c r="T1263" s="155">
        <f t="shared" si="157"/>
        <v>7.8661728006454998E-4</v>
      </c>
      <c r="U1263" s="167">
        <v>23928.21</v>
      </c>
      <c r="V1263" s="154">
        <f t="shared" si="158"/>
        <v>1.3232013437900481E-3</v>
      </c>
      <c r="W1263" s="155">
        <f t="shared" si="159"/>
        <v>1.3223266843739357E-3</v>
      </c>
    </row>
    <row r="1264" spans="2:23">
      <c r="B1264" s="153">
        <v>43843</v>
      </c>
      <c r="C1264" s="137">
        <v>592.79999999999995</v>
      </c>
      <c r="D1264" s="154">
        <f t="shared" si="152"/>
        <v>-1.5159171298637641E-3</v>
      </c>
      <c r="E1264" s="155">
        <f t="shared" si="153"/>
        <v>-1.5170672947527998E-3</v>
      </c>
      <c r="F1264" s="145"/>
      <c r="G1264" s="145"/>
      <c r="H1264" s="153">
        <v>43843</v>
      </c>
      <c r="I1264" s="137">
        <v>40.799999999999997</v>
      </c>
      <c r="J1264" s="154">
        <f t="shared" si="154"/>
        <v>2.2107590272659738E-3</v>
      </c>
      <c r="K1264" s="155">
        <f t="shared" si="155"/>
        <v>2.2083188952284971E-3</v>
      </c>
      <c r="L1264" s="145"/>
      <c r="M1264" s="167">
        <v>9.1E-4</v>
      </c>
      <c r="N1264" s="161"/>
      <c r="O1264" s="167">
        <v>1.3849999999999999E-2</v>
      </c>
      <c r="P1264" s="161"/>
      <c r="Q1264" s="146"/>
      <c r="R1264" s="167">
        <v>6036.14</v>
      </c>
      <c r="S1264" s="154">
        <f t="shared" si="156"/>
        <v>-1.6067290475063611E-4</v>
      </c>
      <c r="T1264" s="155">
        <f t="shared" si="157"/>
        <v>-1.6068581402459549E-4</v>
      </c>
      <c r="U1264" s="167">
        <v>23896.59</v>
      </c>
      <c r="V1264" s="154">
        <f t="shared" si="158"/>
        <v>-5.195783759481154E-3</v>
      </c>
      <c r="W1264" s="155">
        <f t="shared" si="159"/>
        <v>-5.2093287822963094E-3</v>
      </c>
    </row>
    <row r="1265" spans="2:23">
      <c r="B1265" s="153">
        <v>43840</v>
      </c>
      <c r="C1265" s="137">
        <v>593.70000000000005</v>
      </c>
      <c r="D1265" s="154">
        <f t="shared" si="152"/>
        <v>-2.8552233792407122E-3</v>
      </c>
      <c r="E1265" s="155">
        <f t="shared" si="153"/>
        <v>-2.8593073050461409E-3</v>
      </c>
      <c r="F1265" s="145"/>
      <c r="G1265" s="145"/>
      <c r="H1265" s="153">
        <v>43840</v>
      </c>
      <c r="I1265" s="137">
        <v>40.71</v>
      </c>
      <c r="J1265" s="154">
        <f t="shared" si="154"/>
        <v>-1.0452114730189588E-2</v>
      </c>
      <c r="K1265" s="155">
        <f t="shared" si="155"/>
        <v>-1.0507121709923637E-2</v>
      </c>
      <c r="L1265" s="145"/>
      <c r="M1265" s="167">
        <v>4.8999999999999998E-4</v>
      </c>
      <c r="N1265" s="161"/>
      <c r="O1265" s="167">
        <v>1.332E-2</v>
      </c>
      <c r="P1265" s="161"/>
      <c r="Q1265" s="146"/>
      <c r="R1265" s="167">
        <v>6037.11</v>
      </c>
      <c r="S1265" s="154">
        <f t="shared" si="156"/>
        <v>-9.0028216564208563E-4</v>
      </c>
      <c r="T1265" s="155">
        <f t="shared" si="157"/>
        <v>-9.0068766302394722E-4</v>
      </c>
      <c r="U1265" s="167">
        <v>24021.4</v>
      </c>
      <c r="V1265" s="154">
        <f t="shared" si="158"/>
        <v>1.9569716072576071E-4</v>
      </c>
      <c r="W1265" s="155">
        <f t="shared" si="159"/>
        <v>1.9567801453426547E-4</v>
      </c>
    </row>
    <row r="1266" spans="2:23">
      <c r="B1266" s="153">
        <v>43839</v>
      </c>
      <c r="C1266" s="137">
        <v>595.4</v>
      </c>
      <c r="D1266" s="154">
        <f t="shared" si="152"/>
        <v>8.4688346883468046E-3</v>
      </c>
      <c r="E1266" s="155">
        <f t="shared" si="153"/>
        <v>8.4331752954131915E-3</v>
      </c>
      <c r="F1266" s="145"/>
      <c r="G1266" s="145"/>
      <c r="H1266" s="153">
        <v>43839</v>
      </c>
      <c r="I1266" s="137">
        <v>41.14</v>
      </c>
      <c r="J1266" s="154">
        <f t="shared" si="154"/>
        <v>-4.8590864917386067E-4</v>
      </c>
      <c r="K1266" s="155">
        <f t="shared" si="155"/>
        <v>-4.8602674103765309E-4</v>
      </c>
      <c r="L1266" s="145"/>
      <c r="M1266" s="167">
        <v>6.4999999999999997E-4</v>
      </c>
      <c r="N1266" s="161"/>
      <c r="O1266" s="167">
        <v>1.38E-2</v>
      </c>
      <c r="P1266" s="161"/>
      <c r="Q1266" s="146"/>
      <c r="R1266" s="167">
        <v>6042.55</v>
      </c>
      <c r="S1266" s="154">
        <f t="shared" si="156"/>
        <v>1.9151052893384701E-3</v>
      </c>
      <c r="T1266" s="155">
        <f t="shared" si="157"/>
        <v>1.913273813144213E-3</v>
      </c>
      <c r="U1266" s="167">
        <v>24016.7</v>
      </c>
      <c r="V1266" s="154">
        <f t="shared" si="158"/>
        <v>7.7492382097699153E-3</v>
      </c>
      <c r="W1266" s="155">
        <f t="shared" si="159"/>
        <v>7.719367083093444E-3</v>
      </c>
    </row>
    <row r="1267" spans="2:23">
      <c r="B1267" s="153">
        <v>43838</v>
      </c>
      <c r="C1267" s="137">
        <v>590.4</v>
      </c>
      <c r="D1267" s="154">
        <f t="shared" si="152"/>
        <v>-9.8943484823075245E-3</v>
      </c>
      <c r="E1267" s="155">
        <f t="shared" si="153"/>
        <v>-9.9436228427974352E-3</v>
      </c>
      <c r="F1267" s="145"/>
      <c r="G1267" s="145"/>
      <c r="H1267" s="153">
        <v>43838</v>
      </c>
      <c r="I1267" s="137">
        <v>41.16</v>
      </c>
      <c r="J1267" s="154">
        <f t="shared" si="154"/>
        <v>2.2100819468586774E-2</v>
      </c>
      <c r="K1267" s="155">
        <f t="shared" si="155"/>
        <v>2.18601361024858E-2</v>
      </c>
      <c r="L1267" s="145"/>
      <c r="M1267" s="167">
        <v>4.8000000000000001E-4</v>
      </c>
      <c r="N1267" s="161"/>
      <c r="O1267" s="167">
        <v>1.4070000000000001E-2</v>
      </c>
      <c r="P1267" s="161"/>
      <c r="Q1267" s="146"/>
      <c r="R1267" s="167">
        <v>6031</v>
      </c>
      <c r="S1267" s="154">
        <f t="shared" si="156"/>
        <v>3.1019484893592963E-3</v>
      </c>
      <c r="T1267" s="155">
        <f t="shared" si="157"/>
        <v>3.0971473731252284E-3</v>
      </c>
      <c r="U1267" s="167">
        <v>23832.02</v>
      </c>
      <c r="V1267" s="154">
        <f t="shared" si="158"/>
        <v>4.5794486283152747E-3</v>
      </c>
      <c r="W1267" s="155">
        <f t="shared" si="159"/>
        <v>4.5689948563037491E-3</v>
      </c>
    </row>
    <row r="1268" spans="2:23">
      <c r="B1268" s="153">
        <v>43837</v>
      </c>
      <c r="C1268" s="137">
        <v>596.29999999999995</v>
      </c>
      <c r="D1268" s="154">
        <f t="shared" si="152"/>
        <v>8.1149619611158297E-3</v>
      </c>
      <c r="E1268" s="155">
        <f t="shared" si="153"/>
        <v>8.0822127106187688E-3</v>
      </c>
      <c r="F1268" s="145"/>
      <c r="G1268" s="145"/>
      <c r="H1268" s="153">
        <v>43837</v>
      </c>
      <c r="I1268" s="137">
        <v>40.270000000000003</v>
      </c>
      <c r="J1268" s="154">
        <f t="shared" si="154"/>
        <v>4.9912652857500017E-3</v>
      </c>
      <c r="K1268" s="155">
        <f t="shared" si="155"/>
        <v>4.9788502153096754E-3</v>
      </c>
      <c r="L1268" s="145"/>
      <c r="M1268" s="167">
        <v>2.1000000000000001E-4</v>
      </c>
      <c r="N1268" s="161"/>
      <c r="O1268" s="167">
        <v>1.389E-2</v>
      </c>
      <c r="P1268" s="161"/>
      <c r="Q1268" s="146"/>
      <c r="R1268" s="167">
        <v>6012.35</v>
      </c>
      <c r="S1268" s="154">
        <f t="shared" si="156"/>
        <v>-2.0619962451706719E-4</v>
      </c>
      <c r="T1268" s="155">
        <f t="shared" si="157"/>
        <v>-2.0622088658251285E-4</v>
      </c>
      <c r="U1268" s="167">
        <v>23723.38</v>
      </c>
      <c r="V1268" s="154">
        <f t="shared" si="158"/>
        <v>6.0255397393442767E-3</v>
      </c>
      <c r="W1268" s="155">
        <f t="shared" si="159"/>
        <v>6.0074587701476473E-3</v>
      </c>
    </row>
    <row r="1269" spans="2:23">
      <c r="B1269" s="153">
        <v>43836</v>
      </c>
      <c r="C1269" s="137">
        <v>591.5</v>
      </c>
      <c r="D1269" s="154">
        <f t="shared" si="152"/>
        <v>-1.2520868113522488E-2</v>
      </c>
      <c r="E1269" s="155">
        <f t="shared" si="153"/>
        <v>-1.259991469700783E-2</v>
      </c>
      <c r="F1269" s="145"/>
      <c r="G1269" s="145"/>
      <c r="H1269" s="153">
        <v>43836</v>
      </c>
      <c r="I1269" s="137">
        <v>40.07</v>
      </c>
      <c r="J1269" s="154">
        <f t="shared" si="154"/>
        <v>-4.9887752556754261E-4</v>
      </c>
      <c r="K1269" s="155">
        <f t="shared" si="155"/>
        <v>-4.990020063624697E-4</v>
      </c>
      <c r="L1269" s="145"/>
      <c r="M1269" s="167">
        <v>2.1999999999999998E-4</v>
      </c>
      <c r="N1269" s="161"/>
      <c r="O1269" s="167">
        <v>1.3580000000000002E-2</v>
      </c>
      <c r="P1269" s="161"/>
      <c r="Q1269" s="146"/>
      <c r="R1269" s="167">
        <v>6013.59</v>
      </c>
      <c r="S1269" s="154">
        <f t="shared" si="156"/>
        <v>-5.0577747776365811E-3</v>
      </c>
      <c r="T1269" s="155">
        <f t="shared" si="157"/>
        <v>-5.0706086125399865E-3</v>
      </c>
      <c r="U1269" s="167">
        <v>23581.29</v>
      </c>
      <c r="V1269" s="154">
        <f t="shared" si="158"/>
        <v>-5.1075104367287461E-3</v>
      </c>
      <c r="W1269" s="155">
        <f t="shared" si="159"/>
        <v>-5.1205983516202803E-3</v>
      </c>
    </row>
    <row r="1270" spans="2:23">
      <c r="B1270" s="153">
        <v>43833</v>
      </c>
      <c r="C1270" s="137">
        <v>599</v>
      </c>
      <c r="D1270" s="154">
        <f t="shared" si="152"/>
        <v>2.5104602510459539E-3</v>
      </c>
      <c r="E1270" s="155">
        <f t="shared" si="153"/>
        <v>2.5073143097835457E-3</v>
      </c>
      <c r="F1270" s="145"/>
      <c r="G1270" s="145"/>
      <c r="H1270" s="153">
        <v>43833</v>
      </c>
      <c r="I1270" s="137">
        <v>40.090000000000003</v>
      </c>
      <c r="J1270" s="154">
        <f t="shared" si="154"/>
        <v>-1.2318305001231877E-2</v>
      </c>
      <c r="K1270" s="155">
        <f t="shared" si="155"/>
        <v>-1.2394804196390823E-2</v>
      </c>
      <c r="L1270" s="145"/>
      <c r="M1270" s="167">
        <v>2.0000000000000001E-4</v>
      </c>
      <c r="N1270" s="161"/>
      <c r="O1270" s="167">
        <v>1.345E-2</v>
      </c>
      <c r="P1270" s="161"/>
      <c r="Q1270" s="146"/>
      <c r="R1270" s="167">
        <v>6044.16</v>
      </c>
      <c r="S1270" s="154">
        <f t="shared" si="156"/>
        <v>4.4028800794504441E-4</v>
      </c>
      <c r="T1270" s="155">
        <f t="shared" si="157"/>
        <v>4.4019110962114434E-4</v>
      </c>
      <c r="U1270" s="167">
        <v>23702.35</v>
      </c>
      <c r="V1270" s="154">
        <f t="shared" si="158"/>
        <v>-5.6179115347793074E-3</v>
      </c>
      <c r="W1270" s="155">
        <f t="shared" si="159"/>
        <v>-5.6337513521040649E-3</v>
      </c>
    </row>
    <row r="1271" spans="2:23">
      <c r="B1271" s="153">
        <v>43832</v>
      </c>
      <c r="C1271" s="137">
        <v>597.5</v>
      </c>
      <c r="D1271" s="154">
        <f t="shared" si="152"/>
        <v>1.9624573378839605E-2</v>
      </c>
      <c r="E1271" s="155">
        <f t="shared" si="153"/>
        <v>1.9434494228653131E-2</v>
      </c>
      <c r="F1271" s="145"/>
      <c r="G1271" s="145"/>
      <c r="H1271" s="153">
        <v>43832</v>
      </c>
      <c r="I1271" s="137">
        <v>40.590000000000003</v>
      </c>
      <c r="J1271" s="154">
        <f t="shared" si="154"/>
        <v>1.2977289742949871E-2</v>
      </c>
      <c r="K1271" s="155">
        <f t="shared" si="155"/>
        <v>1.2893806202753209E-2</v>
      </c>
      <c r="L1271" s="145"/>
      <c r="M1271" s="167">
        <v>7.9000000000000001E-4</v>
      </c>
      <c r="N1271" s="161"/>
      <c r="O1271" s="167">
        <v>1.4250000000000001E-2</v>
      </c>
      <c r="P1271" s="161"/>
      <c r="Q1271" s="146"/>
      <c r="R1271" s="167">
        <v>6041.5</v>
      </c>
      <c r="S1271" s="154">
        <f t="shared" si="156"/>
        <v>9.9093647508783356E-3</v>
      </c>
      <c r="T1271" s="155">
        <f t="shared" si="157"/>
        <v>9.8605889560669999E-3</v>
      </c>
      <c r="U1271" s="167">
        <v>23836.26</v>
      </c>
      <c r="V1271" s="154">
        <f t="shared" si="158"/>
        <v>1.4034068212148476E-2</v>
      </c>
      <c r="W1271" s="155">
        <f t="shared" si="159"/>
        <v>1.3936502446952057E-2</v>
      </c>
    </row>
    <row r="1272" spans="2:23">
      <c r="B1272" s="153">
        <v>43829</v>
      </c>
      <c r="C1272" s="137">
        <v>586</v>
      </c>
      <c r="D1272" s="154">
        <f t="shared" si="152"/>
        <v>-7.2844316449262037E-3</v>
      </c>
      <c r="E1272" s="155">
        <f t="shared" si="153"/>
        <v>-7.3110926696309609E-3</v>
      </c>
      <c r="F1272" s="145"/>
      <c r="G1272" s="145"/>
      <c r="H1272" s="153">
        <v>43829</v>
      </c>
      <c r="I1272" s="137">
        <v>40.07</v>
      </c>
      <c r="J1272" s="154">
        <f t="shared" si="154"/>
        <v>-1.3782919025350782E-2</v>
      </c>
      <c r="K1272" s="155">
        <f t="shared" si="155"/>
        <v>-1.3878785351582249E-2</v>
      </c>
      <c r="L1272" s="145"/>
      <c r="M1272" s="167">
        <v>1.1999999999999999E-3</v>
      </c>
      <c r="N1272" s="161"/>
      <c r="O1272" s="167">
        <v>1.422E-2</v>
      </c>
      <c r="P1272" s="161"/>
      <c r="Q1272" s="146"/>
      <c r="R1272" s="167">
        <v>5982.22</v>
      </c>
      <c r="S1272" s="154">
        <f t="shared" si="156"/>
        <v>-9.138054689195152E-3</v>
      </c>
      <c r="T1272" s="155">
        <f t="shared" si="157"/>
        <v>-9.180062821858204E-3</v>
      </c>
      <c r="U1272" s="167">
        <v>23506.37</v>
      </c>
      <c r="V1272" s="154">
        <f t="shared" si="158"/>
        <v>-1.0574721352325178E-2</v>
      </c>
      <c r="W1272" s="155">
        <f t="shared" si="159"/>
        <v>-1.0631031042832178E-2</v>
      </c>
    </row>
    <row r="1273" spans="2:23">
      <c r="B1273" s="153">
        <v>43826</v>
      </c>
      <c r="C1273" s="137">
        <v>590.29999999999995</v>
      </c>
      <c r="D1273" s="154">
        <f t="shared" si="152"/>
        <v>1.2521440823327623E-2</v>
      </c>
      <c r="E1273" s="155">
        <f t="shared" si="153"/>
        <v>1.2443695896151311E-2</v>
      </c>
      <c r="F1273" s="145"/>
      <c r="G1273" s="145"/>
      <c r="H1273" s="153">
        <v>43826</v>
      </c>
      <c r="I1273" s="137">
        <v>40.630000000000003</v>
      </c>
      <c r="J1273" s="154">
        <f t="shared" si="154"/>
        <v>-3.9225300318704859E-3</v>
      </c>
      <c r="K1273" s="155">
        <f t="shared" si="155"/>
        <v>-3.930243329831635E-3</v>
      </c>
      <c r="L1273" s="145"/>
      <c r="M1273" s="167">
        <v>4.6999999999999999E-4</v>
      </c>
      <c r="N1273" s="161"/>
      <c r="O1273" s="167">
        <v>1.3959999999999998E-2</v>
      </c>
      <c r="P1273" s="161"/>
      <c r="Q1273" s="146"/>
      <c r="R1273" s="167">
        <v>6037.39</v>
      </c>
      <c r="S1273" s="154">
        <f t="shared" si="156"/>
        <v>1.3301555552238664E-3</v>
      </c>
      <c r="T1273" s="155">
        <f t="shared" si="157"/>
        <v>1.3292716820290612E-3</v>
      </c>
      <c r="U1273" s="167">
        <v>23757.599999999999</v>
      </c>
      <c r="V1273" s="154">
        <f t="shared" si="158"/>
        <v>-5.8924397512470916E-3</v>
      </c>
      <c r="W1273" s="155">
        <f t="shared" si="159"/>
        <v>-5.9098686740016353E-3</v>
      </c>
    </row>
    <row r="1274" spans="2:23">
      <c r="B1274" s="153">
        <v>43822</v>
      </c>
      <c r="C1274" s="137">
        <v>583</v>
      </c>
      <c r="D1274" s="154">
        <f t="shared" si="152"/>
        <v>4.4796691936594968E-3</v>
      </c>
      <c r="E1274" s="155">
        <f t="shared" si="153"/>
        <v>4.4696653404595488E-3</v>
      </c>
      <c r="F1274" s="145"/>
      <c r="G1274" s="145"/>
      <c r="H1274" s="153">
        <v>43822</v>
      </c>
      <c r="I1274" s="137">
        <v>40.79</v>
      </c>
      <c r="J1274" s="154">
        <f t="shared" si="154"/>
        <v>-2.4455857177794194E-3</v>
      </c>
      <c r="K1274" s="155">
        <f t="shared" si="155"/>
        <v>-2.4485810470838637E-3</v>
      </c>
      <c r="L1274" s="145"/>
      <c r="M1274" s="167">
        <v>5.8E-4</v>
      </c>
      <c r="N1274" s="161"/>
      <c r="O1274" s="167">
        <v>1.439E-2</v>
      </c>
      <c r="P1274" s="161"/>
      <c r="Q1274" s="146"/>
      <c r="R1274" s="167">
        <v>6029.37</v>
      </c>
      <c r="S1274" s="154">
        <f t="shared" si="156"/>
        <v>1.3019946757717449E-3</v>
      </c>
      <c r="T1274" s="155">
        <f t="shared" si="157"/>
        <v>1.3011478156957164E-3</v>
      </c>
      <c r="U1274" s="167">
        <v>23898.42</v>
      </c>
      <c r="V1274" s="154">
        <f t="shared" si="158"/>
        <v>-4.3835018355550259E-3</v>
      </c>
      <c r="W1274" s="155">
        <f t="shared" si="159"/>
        <v>-4.3931375488143092E-3</v>
      </c>
    </row>
    <row r="1275" spans="2:23">
      <c r="B1275" s="153">
        <v>43819</v>
      </c>
      <c r="C1275" s="137">
        <v>580.4</v>
      </c>
      <c r="D1275" s="154">
        <f t="shared" si="152"/>
        <v>8.8649400312881266E-3</v>
      </c>
      <c r="E1275" s="155">
        <f t="shared" si="153"/>
        <v>8.8258771407851225E-3</v>
      </c>
      <c r="F1275" s="145"/>
      <c r="G1275" s="145"/>
      <c r="H1275" s="153">
        <v>43819</v>
      </c>
      <c r="I1275" s="137">
        <v>40.89</v>
      </c>
      <c r="J1275" s="154">
        <f t="shared" si="154"/>
        <v>1.4136904761904878E-2</v>
      </c>
      <c r="K1275" s="155">
        <f t="shared" si="155"/>
        <v>1.4037910613437876E-2</v>
      </c>
      <c r="L1275" s="145"/>
      <c r="M1275" s="167">
        <v>5.5000000000000003E-4</v>
      </c>
      <c r="N1275" s="161"/>
      <c r="O1275" s="167">
        <v>1.421E-2</v>
      </c>
      <c r="P1275" s="161"/>
      <c r="Q1275" s="146"/>
      <c r="R1275" s="167">
        <v>6021.53</v>
      </c>
      <c r="S1275" s="154">
        <f t="shared" si="156"/>
        <v>8.2464318484731791E-3</v>
      </c>
      <c r="T1275" s="155">
        <f t="shared" si="157"/>
        <v>8.2126158099314981E-3</v>
      </c>
      <c r="U1275" s="167">
        <v>24003.64</v>
      </c>
      <c r="V1275" s="154">
        <f t="shared" si="158"/>
        <v>1.242991040510466E-2</v>
      </c>
      <c r="W1275" s="155">
        <f t="shared" si="159"/>
        <v>1.2353293311190667E-2</v>
      </c>
    </row>
    <row r="1276" spans="2:23">
      <c r="B1276" s="153">
        <v>43818</v>
      </c>
      <c r="C1276" s="137">
        <v>575.29999999999995</v>
      </c>
      <c r="D1276" s="154">
        <f t="shared" si="152"/>
        <v>-7.9324021382997101E-3</v>
      </c>
      <c r="E1276" s="155">
        <f t="shared" si="153"/>
        <v>-7.9640310131471465E-3</v>
      </c>
      <c r="F1276" s="145"/>
      <c r="G1276" s="145"/>
      <c r="H1276" s="153">
        <v>43818</v>
      </c>
      <c r="I1276" s="137">
        <v>40.32</v>
      </c>
      <c r="J1276" s="154">
        <f t="shared" si="154"/>
        <v>3.9840637450199168E-3</v>
      </c>
      <c r="K1276" s="155">
        <f t="shared" si="155"/>
        <v>3.9761483796394168E-3</v>
      </c>
      <c r="L1276" s="145"/>
      <c r="M1276" s="167">
        <v>6.6E-4</v>
      </c>
      <c r="N1276" s="161"/>
      <c r="O1276" s="167">
        <v>1.3959999999999998E-2</v>
      </c>
      <c r="P1276" s="161"/>
      <c r="Q1276" s="146"/>
      <c r="R1276" s="167">
        <v>5972.28</v>
      </c>
      <c r="S1276" s="154">
        <f t="shared" si="156"/>
        <v>2.1276595744679216E-3</v>
      </c>
      <c r="T1276" s="155">
        <f t="shared" si="157"/>
        <v>2.125399312313315E-3</v>
      </c>
      <c r="U1276" s="167">
        <v>23708.94</v>
      </c>
      <c r="V1276" s="154">
        <f t="shared" si="158"/>
        <v>3.3886512558578552E-3</v>
      </c>
      <c r="W1276" s="155">
        <f t="shared" si="159"/>
        <v>3.3829227148947406E-3</v>
      </c>
    </row>
    <row r="1277" spans="2:23">
      <c r="B1277" s="153">
        <v>43817</v>
      </c>
      <c r="C1277" s="137">
        <v>579.9</v>
      </c>
      <c r="D1277" s="154">
        <f t="shared" si="152"/>
        <v>1.2925764192139644E-2</v>
      </c>
      <c r="E1277" s="155">
        <f t="shared" si="153"/>
        <v>1.2842939454000097E-2</v>
      </c>
      <c r="F1277" s="145"/>
      <c r="G1277" s="145"/>
      <c r="H1277" s="153">
        <v>43817</v>
      </c>
      <c r="I1277" s="137">
        <v>40.159999999999997</v>
      </c>
      <c r="J1277" s="154">
        <f t="shared" si="154"/>
        <v>-6.923837784371889E-3</v>
      </c>
      <c r="K1277" s="155">
        <f t="shared" si="155"/>
        <v>-6.9479187687968907E-3</v>
      </c>
      <c r="L1277" s="145"/>
      <c r="M1277" s="167">
        <v>5.0999999999999993E-4</v>
      </c>
      <c r="N1277" s="161"/>
      <c r="O1277" s="167">
        <v>1.3380000000000001E-2</v>
      </c>
      <c r="P1277" s="161"/>
      <c r="Q1277" s="146"/>
      <c r="R1277" s="167">
        <v>5959.6</v>
      </c>
      <c r="S1277" s="154">
        <f t="shared" si="156"/>
        <v>-1.4510091718523688E-3</v>
      </c>
      <c r="T1277" s="155">
        <f t="shared" si="157"/>
        <v>-1.4520629051018572E-3</v>
      </c>
      <c r="U1277" s="167">
        <v>23628.87</v>
      </c>
      <c r="V1277" s="154">
        <f t="shared" si="158"/>
        <v>-8.0403643216042653E-5</v>
      </c>
      <c r="W1277" s="155">
        <f t="shared" si="159"/>
        <v>-8.0406875762237349E-5</v>
      </c>
    </row>
    <row r="1278" spans="2:23">
      <c r="B1278" s="153">
        <v>43816</v>
      </c>
      <c r="C1278" s="137">
        <v>572.5</v>
      </c>
      <c r="D1278" s="154">
        <f t="shared" si="152"/>
        <v>-1.1738304850681724E-2</v>
      </c>
      <c r="E1278" s="155">
        <f t="shared" si="153"/>
        <v>-1.1807742674183601E-2</v>
      </c>
      <c r="F1278" s="145"/>
      <c r="G1278" s="145"/>
      <c r="H1278" s="153">
        <v>43816</v>
      </c>
      <c r="I1278" s="137">
        <v>40.44</v>
      </c>
      <c r="J1278" s="154">
        <f t="shared" si="154"/>
        <v>3.9721946375370631E-3</v>
      </c>
      <c r="K1278" s="155">
        <f t="shared" si="155"/>
        <v>3.9643263019089464E-3</v>
      </c>
      <c r="L1278" s="145"/>
      <c r="M1278" s="167">
        <v>8.9999999999999992E-5</v>
      </c>
      <c r="N1278" s="161"/>
      <c r="O1278" s="167">
        <v>1.2749999999999999E-2</v>
      </c>
      <c r="P1278" s="161"/>
      <c r="Q1278" s="146"/>
      <c r="R1278" s="167">
        <v>5968.26</v>
      </c>
      <c r="S1278" s="154">
        <f t="shared" si="156"/>
        <v>-3.9054285456784354E-3</v>
      </c>
      <c r="T1278" s="155">
        <f t="shared" si="157"/>
        <v>-3.9130746457653126E-3</v>
      </c>
      <c r="U1278" s="167">
        <v>23630.77</v>
      </c>
      <c r="V1278" s="154">
        <f t="shared" si="158"/>
        <v>4.5063158986533569E-3</v>
      </c>
      <c r="W1278" s="155">
        <f t="shared" si="159"/>
        <v>4.4961928575185574E-3</v>
      </c>
    </row>
    <row r="1279" spans="2:23">
      <c r="B1279" s="153">
        <v>43815</v>
      </c>
      <c r="C1279" s="137">
        <v>579.29999999999995</v>
      </c>
      <c r="D1279" s="154">
        <f t="shared" si="152"/>
        <v>2.9317697228145034E-2</v>
      </c>
      <c r="E1279" s="155">
        <f t="shared" si="153"/>
        <v>2.8896152862344503E-2</v>
      </c>
      <c r="F1279" s="145"/>
      <c r="G1279" s="145"/>
      <c r="H1279" s="153">
        <v>43815</v>
      </c>
      <c r="I1279" s="137">
        <v>40.28</v>
      </c>
      <c r="J1279" s="154">
        <f t="shared" si="154"/>
        <v>-1.5158924205378899E-2</v>
      </c>
      <c r="K1279" s="155">
        <f t="shared" si="155"/>
        <v>-1.5274995198394441E-2</v>
      </c>
      <c r="L1279" s="145"/>
      <c r="M1279" s="167">
        <v>2.1999999999999998E-4</v>
      </c>
      <c r="N1279" s="161"/>
      <c r="O1279" s="167">
        <v>1.299E-2</v>
      </c>
      <c r="P1279" s="161"/>
      <c r="Q1279" s="146"/>
      <c r="R1279" s="167">
        <v>5991.66</v>
      </c>
      <c r="S1279" s="154">
        <f t="shared" si="156"/>
        <v>1.2272301833749388E-2</v>
      </c>
      <c r="T1279" s="155">
        <f t="shared" si="157"/>
        <v>1.2197607629888094E-2</v>
      </c>
      <c r="U1279" s="167">
        <v>23524.76</v>
      </c>
      <c r="V1279" s="154">
        <f t="shared" si="158"/>
        <v>8.37700868391833E-3</v>
      </c>
      <c r="W1279" s="155">
        <f t="shared" si="159"/>
        <v>8.3421162739280522E-3</v>
      </c>
    </row>
    <row r="1280" spans="2:23">
      <c r="B1280" s="153">
        <v>43812</v>
      </c>
      <c r="C1280" s="137">
        <v>562.79999999999995</v>
      </c>
      <c r="D1280" s="154">
        <f t="shared" si="152"/>
        <v>1.4054054054053911E-2</v>
      </c>
      <c r="E1280" s="155">
        <f t="shared" si="153"/>
        <v>1.395621149379934E-2</v>
      </c>
      <c r="F1280" s="145"/>
      <c r="G1280" s="145"/>
      <c r="H1280" s="153">
        <v>43812</v>
      </c>
      <c r="I1280" s="137">
        <v>40.9</v>
      </c>
      <c r="J1280" s="154">
        <f t="shared" si="154"/>
        <v>-2.4390243902439046E-3</v>
      </c>
      <c r="K1280" s="155">
        <f t="shared" si="155"/>
        <v>-2.4420036555517443E-3</v>
      </c>
      <c r="L1280" s="145"/>
      <c r="M1280" s="167">
        <v>2.0000000000000002E-5</v>
      </c>
      <c r="N1280" s="161"/>
      <c r="O1280" s="167">
        <v>1.2580000000000001E-2</v>
      </c>
      <c r="P1280" s="161"/>
      <c r="Q1280" s="146"/>
      <c r="R1280" s="167">
        <v>5919.02</v>
      </c>
      <c r="S1280" s="154">
        <f t="shared" si="156"/>
        <v>5.9072848582490955E-3</v>
      </c>
      <c r="T1280" s="155">
        <f t="shared" si="157"/>
        <v>5.8899052616153613E-3</v>
      </c>
      <c r="U1280" s="167">
        <v>23329.33</v>
      </c>
      <c r="V1280" s="154">
        <f t="shared" si="158"/>
        <v>-2.6343521746657883E-3</v>
      </c>
      <c r="W1280" s="155">
        <f t="shared" si="159"/>
        <v>-2.6378281863906144E-3</v>
      </c>
    </row>
    <row r="1281" spans="2:23">
      <c r="B1281" s="153">
        <v>43811</v>
      </c>
      <c r="C1281" s="137">
        <v>555</v>
      </c>
      <c r="D1281" s="154">
        <f t="shared" si="152"/>
        <v>1.6483516483516425E-2</v>
      </c>
      <c r="E1281" s="155">
        <f t="shared" si="153"/>
        <v>1.6349138001529411E-2</v>
      </c>
      <c r="F1281" s="145"/>
      <c r="G1281" s="145"/>
      <c r="H1281" s="153">
        <v>43811</v>
      </c>
      <c r="I1281" s="137">
        <v>41</v>
      </c>
      <c r="J1281" s="154">
        <f t="shared" si="154"/>
        <v>-7.2639225181597711E-3</v>
      </c>
      <c r="K1281" s="155">
        <f t="shared" si="155"/>
        <v>-7.2904332626792323E-3</v>
      </c>
      <c r="L1281" s="145"/>
      <c r="M1281" s="167">
        <v>4.2000000000000002E-4</v>
      </c>
      <c r="N1281" s="161"/>
      <c r="O1281" s="167">
        <v>1.3420000000000001E-2</v>
      </c>
      <c r="P1281" s="161"/>
      <c r="Q1281" s="146"/>
      <c r="R1281" s="167">
        <v>5884.26</v>
      </c>
      <c r="S1281" s="154">
        <f t="shared" si="156"/>
        <v>3.9891620371002023E-3</v>
      </c>
      <c r="T1281" s="155">
        <f t="shared" si="157"/>
        <v>3.9812264275086171E-3</v>
      </c>
      <c r="U1281" s="167">
        <v>23390.95</v>
      </c>
      <c r="V1281" s="154">
        <f t="shared" si="158"/>
        <v>1.0162103055670224E-2</v>
      </c>
      <c r="W1281" s="155">
        <f t="shared" si="159"/>
        <v>1.0110816049651028E-2</v>
      </c>
    </row>
    <row r="1282" spans="2:23">
      <c r="B1282" s="153">
        <v>43810</v>
      </c>
      <c r="C1282" s="137">
        <v>546</v>
      </c>
      <c r="D1282" s="154">
        <f t="shared" si="152"/>
        <v>1.2048192771084265E-2</v>
      </c>
      <c r="E1282" s="155">
        <f t="shared" si="153"/>
        <v>1.197619104671562E-2</v>
      </c>
      <c r="F1282" s="145"/>
      <c r="G1282" s="145"/>
      <c r="H1282" s="153">
        <v>43810</v>
      </c>
      <c r="I1282" s="137">
        <v>41.3</v>
      </c>
      <c r="J1282" s="154">
        <f t="shared" si="154"/>
        <v>-1.8769303872653964E-2</v>
      </c>
      <c r="K1282" s="155">
        <f t="shared" si="155"/>
        <v>-1.894768281549232E-2</v>
      </c>
      <c r="L1282" s="145"/>
      <c r="M1282" s="167">
        <v>-7.0000000000000007E-5</v>
      </c>
      <c r="N1282" s="161"/>
      <c r="O1282" s="167">
        <v>1.321E-2</v>
      </c>
      <c r="P1282" s="161"/>
      <c r="Q1282" s="146"/>
      <c r="R1282" s="167">
        <v>5860.88</v>
      </c>
      <c r="S1282" s="154">
        <f t="shared" si="156"/>
        <v>2.1973211491734812E-3</v>
      </c>
      <c r="T1282" s="155">
        <f t="shared" si="157"/>
        <v>2.1949105696229534E-3</v>
      </c>
      <c r="U1282" s="167">
        <v>23155.64</v>
      </c>
      <c r="V1282" s="154">
        <f t="shared" si="158"/>
        <v>1.4193770483010848E-3</v>
      </c>
      <c r="W1282" s="155">
        <f t="shared" si="159"/>
        <v>1.4183706848586934E-3</v>
      </c>
    </row>
    <row r="1283" spans="2:23">
      <c r="B1283" s="153">
        <v>43809</v>
      </c>
      <c r="C1283" s="137">
        <v>539.5</v>
      </c>
      <c r="D1283" s="154">
        <f t="shared" si="152"/>
        <v>-9.3646713183989094E-3</v>
      </c>
      <c r="E1283" s="155">
        <f t="shared" si="153"/>
        <v>-9.4087955414699585E-3</v>
      </c>
      <c r="F1283" s="145"/>
      <c r="G1283" s="145"/>
      <c r="H1283" s="153">
        <v>43809</v>
      </c>
      <c r="I1283" s="137">
        <v>42.09</v>
      </c>
      <c r="J1283" s="154">
        <f t="shared" si="154"/>
        <v>7.1787508973439884E-3</v>
      </c>
      <c r="K1283" s="155">
        <f t="shared" si="155"/>
        <v>7.1531063226553645E-3</v>
      </c>
      <c r="L1283" s="145"/>
      <c r="M1283" s="167">
        <v>1.7000000000000001E-4</v>
      </c>
      <c r="N1283" s="161"/>
      <c r="O1283" s="167">
        <v>1.3480000000000001E-2</v>
      </c>
      <c r="P1283" s="161"/>
      <c r="Q1283" s="146"/>
      <c r="R1283" s="167">
        <v>5848.03</v>
      </c>
      <c r="S1283" s="154">
        <f t="shared" si="156"/>
        <v>1.846760032549577E-3</v>
      </c>
      <c r="T1283" s="155">
        <f t="shared" si="157"/>
        <v>1.845056867809326E-3</v>
      </c>
      <c r="U1283" s="167">
        <v>23122.82</v>
      </c>
      <c r="V1283" s="154">
        <f t="shared" si="158"/>
        <v>7.2274566688010911E-3</v>
      </c>
      <c r="W1283" s="155">
        <f t="shared" si="159"/>
        <v>7.2014637704071183E-3</v>
      </c>
    </row>
    <row r="1284" spans="2:23">
      <c r="B1284" s="153">
        <v>43808</v>
      </c>
      <c r="C1284" s="137">
        <v>544.6</v>
      </c>
      <c r="D1284" s="154">
        <f t="shared" si="152"/>
        <v>-4.2055220332783971E-3</v>
      </c>
      <c r="E1284" s="155">
        <f t="shared" si="153"/>
        <v>-4.2143901130677402E-3</v>
      </c>
      <c r="F1284" s="145"/>
      <c r="G1284" s="145"/>
      <c r="H1284" s="153">
        <v>43808</v>
      </c>
      <c r="I1284" s="137">
        <v>41.79</v>
      </c>
      <c r="J1284" s="154">
        <f t="shared" si="154"/>
        <v>-9.7156398104266684E-3</v>
      </c>
      <c r="K1284" s="155">
        <f t="shared" si="155"/>
        <v>-9.7631445821422264E-3</v>
      </c>
      <c r="L1284" s="145"/>
      <c r="M1284" s="167">
        <v>1.2999999999999999E-4</v>
      </c>
      <c r="N1284" s="161"/>
      <c r="O1284" s="167">
        <v>1.391E-2</v>
      </c>
      <c r="P1284" s="161"/>
      <c r="Q1284" s="146"/>
      <c r="R1284" s="167">
        <v>5837.25</v>
      </c>
      <c r="S1284" s="154">
        <f t="shared" si="156"/>
        <v>-5.9026790260749973E-3</v>
      </c>
      <c r="T1284" s="155">
        <f t="shared" si="157"/>
        <v>-5.9201686938081446E-3</v>
      </c>
      <c r="U1284" s="167">
        <v>22956.9</v>
      </c>
      <c r="V1284" s="154">
        <f t="shared" si="158"/>
        <v>-9.7408759627860553E-3</v>
      </c>
      <c r="W1284" s="155">
        <f t="shared" si="159"/>
        <v>-9.7886286500879546E-3</v>
      </c>
    </row>
    <row r="1285" spans="2:23">
      <c r="B1285" s="153">
        <v>43805</v>
      </c>
      <c r="C1285" s="137">
        <v>546.9</v>
      </c>
      <c r="D1285" s="154">
        <f t="shared" si="152"/>
        <v>1.2777777777777777E-2</v>
      </c>
      <c r="E1285" s="155">
        <f t="shared" si="153"/>
        <v>1.2696830794406977E-2</v>
      </c>
      <c r="F1285" s="145"/>
      <c r="G1285" s="145"/>
      <c r="H1285" s="153">
        <v>43805</v>
      </c>
      <c r="I1285" s="137">
        <v>42.2</v>
      </c>
      <c r="J1285" s="154">
        <f t="shared" si="154"/>
        <v>2.0309477756286443E-2</v>
      </c>
      <c r="K1285" s="155">
        <f t="shared" si="155"/>
        <v>2.0105990841792602E-2</v>
      </c>
      <c r="L1285" s="145"/>
      <c r="M1285" s="167">
        <v>3.1E-4</v>
      </c>
      <c r="N1285" s="161"/>
      <c r="O1285" s="167">
        <v>1.447E-2</v>
      </c>
      <c r="P1285" s="161"/>
      <c r="Q1285" s="146"/>
      <c r="R1285" s="167">
        <v>5871.91</v>
      </c>
      <c r="S1285" s="154">
        <f t="shared" si="156"/>
        <v>1.2127793434513201E-2</v>
      </c>
      <c r="T1285" s="155">
        <f t="shared" si="157"/>
        <v>1.205484099021108E-2</v>
      </c>
      <c r="U1285" s="167">
        <v>23182.720000000001</v>
      </c>
      <c r="V1285" s="154">
        <f t="shared" si="158"/>
        <v>9.2871385408412888E-3</v>
      </c>
      <c r="W1285" s="155">
        <f t="shared" si="159"/>
        <v>9.2442782317584335E-3</v>
      </c>
    </row>
    <row r="1286" spans="2:23">
      <c r="B1286" s="153">
        <v>43804</v>
      </c>
      <c r="C1286" s="137">
        <v>540</v>
      </c>
      <c r="D1286" s="154">
        <f t="shared" si="152"/>
        <v>6.5237651444547406E-3</v>
      </c>
      <c r="E1286" s="155">
        <f t="shared" si="153"/>
        <v>6.502577487566847E-3</v>
      </c>
      <c r="F1286" s="145"/>
      <c r="G1286" s="145"/>
      <c r="H1286" s="153">
        <v>43804</v>
      </c>
      <c r="I1286" s="137">
        <v>41.36</v>
      </c>
      <c r="J1286" s="154">
        <f t="shared" si="154"/>
        <v>6.5155807365439022E-2</v>
      </c>
      <c r="K1286" s="155">
        <f t="shared" si="155"/>
        <v>6.3121086456597683E-2</v>
      </c>
      <c r="L1286" s="145"/>
      <c r="M1286" s="167">
        <v>2.3000000000000001E-4</v>
      </c>
      <c r="N1286" s="161"/>
      <c r="O1286" s="167">
        <v>1.4830000000000001E-2</v>
      </c>
      <c r="P1286" s="161"/>
      <c r="Q1286" s="146"/>
      <c r="R1286" s="167">
        <v>5801.55</v>
      </c>
      <c r="S1286" s="154">
        <f t="shared" si="156"/>
        <v>3.2243158243216996E-4</v>
      </c>
      <c r="T1286" s="155">
        <f t="shared" si="157"/>
        <v>3.2237961254035131E-4</v>
      </c>
      <c r="U1286" s="167">
        <v>22969.4</v>
      </c>
      <c r="V1286" s="154">
        <f t="shared" si="158"/>
        <v>-2.8132081860884339E-3</v>
      </c>
      <c r="W1286" s="155">
        <f t="shared" si="159"/>
        <v>-2.8171726933060564E-3</v>
      </c>
    </row>
    <row r="1287" spans="2:23">
      <c r="B1287" s="153">
        <v>43803</v>
      </c>
      <c r="C1287" s="137">
        <v>536.5</v>
      </c>
      <c r="D1287" s="154">
        <f t="shared" si="152"/>
        <v>1.360287171736263E-2</v>
      </c>
      <c r="E1287" s="155">
        <f t="shared" si="153"/>
        <v>1.3511183206811368E-2</v>
      </c>
      <c r="F1287" s="145"/>
      <c r="G1287" s="145"/>
      <c r="H1287" s="153">
        <v>43803</v>
      </c>
      <c r="I1287" s="137">
        <v>38.83</v>
      </c>
      <c r="J1287" s="154">
        <f t="shared" si="154"/>
        <v>3.877973112719646E-3</v>
      </c>
      <c r="K1287" s="155">
        <f t="shared" si="155"/>
        <v>3.8704731584822613E-3</v>
      </c>
      <c r="L1287" s="145"/>
      <c r="M1287" s="167">
        <v>-5.0000000000000002E-5</v>
      </c>
      <c r="N1287" s="161"/>
      <c r="O1287" s="167">
        <v>1.3809999999999999E-2</v>
      </c>
      <c r="P1287" s="161"/>
      <c r="Q1287" s="146"/>
      <c r="R1287" s="167">
        <v>5799.68</v>
      </c>
      <c r="S1287" s="154">
        <f t="shared" si="156"/>
        <v>1.2651862509210465E-2</v>
      </c>
      <c r="T1287" s="155">
        <f t="shared" si="157"/>
        <v>1.2572496414949903E-2</v>
      </c>
      <c r="U1287" s="167">
        <v>23034.2</v>
      </c>
      <c r="V1287" s="154">
        <f t="shared" si="158"/>
        <v>1.3092592885806553E-2</v>
      </c>
      <c r="W1287" s="155">
        <f t="shared" si="159"/>
        <v>1.3007625715070876E-2</v>
      </c>
    </row>
    <row r="1288" spans="2:23">
      <c r="B1288" s="153">
        <v>43802</v>
      </c>
      <c r="C1288" s="137">
        <v>529.29999999999995</v>
      </c>
      <c r="D1288" s="154">
        <f t="shared" si="152"/>
        <v>-1.7814065689367276E-2</v>
      </c>
      <c r="E1288" s="155">
        <f t="shared" si="153"/>
        <v>-1.7974646075509186E-2</v>
      </c>
      <c r="F1288" s="145"/>
      <c r="G1288" s="145"/>
      <c r="H1288" s="153">
        <v>43802</v>
      </c>
      <c r="I1288" s="137">
        <v>38.68</v>
      </c>
      <c r="J1288" s="154">
        <f t="shared" si="154"/>
        <v>-2.8357824181489688E-3</v>
      </c>
      <c r="K1288" s="155">
        <f t="shared" si="155"/>
        <v>-2.8398108667821872E-3</v>
      </c>
      <c r="L1288" s="145"/>
      <c r="M1288" s="167">
        <v>-4.3999999999999996E-4</v>
      </c>
      <c r="N1288" s="161"/>
      <c r="O1288" s="167">
        <v>1.3849999999999999E-2</v>
      </c>
      <c r="P1288" s="161"/>
      <c r="Q1288" s="146"/>
      <c r="R1288" s="167">
        <v>5727.22</v>
      </c>
      <c r="S1288" s="154">
        <f t="shared" si="156"/>
        <v>-1.0285583938452358E-2</v>
      </c>
      <c r="T1288" s="155">
        <f t="shared" si="157"/>
        <v>-1.0338846093277799E-2</v>
      </c>
      <c r="U1288" s="167">
        <v>22736.52</v>
      </c>
      <c r="V1288" s="154">
        <f t="shared" si="158"/>
        <v>3.4889977776897396E-4</v>
      </c>
      <c r="W1288" s="155">
        <f t="shared" si="159"/>
        <v>3.4883892639511944E-4</v>
      </c>
    </row>
    <row r="1289" spans="2:23">
      <c r="B1289" s="153">
        <v>43801</v>
      </c>
      <c r="C1289" s="137">
        <v>538.9</v>
      </c>
      <c r="D1289" s="154">
        <f t="shared" si="152"/>
        <v>-1.4808043875685573E-2</v>
      </c>
      <c r="E1289" s="155">
        <f t="shared" si="153"/>
        <v>-1.491877748253021E-2</v>
      </c>
      <c r="F1289" s="145"/>
      <c r="G1289" s="145"/>
      <c r="H1289" s="153">
        <v>43801</v>
      </c>
      <c r="I1289" s="137">
        <v>38.79</v>
      </c>
      <c r="J1289" s="154">
        <f t="shared" si="154"/>
        <v>-2.4641689715866333E-2</v>
      </c>
      <c r="K1289" s="155">
        <f t="shared" si="155"/>
        <v>-2.4950377767723561E-2</v>
      </c>
      <c r="L1289" s="145"/>
      <c r="M1289" s="167">
        <v>2.8000000000000003E-4</v>
      </c>
      <c r="N1289" s="161"/>
      <c r="O1289" s="167">
        <v>1.4459999999999999E-2</v>
      </c>
      <c r="P1289" s="161"/>
      <c r="Q1289" s="146"/>
      <c r="R1289" s="167">
        <v>5786.74</v>
      </c>
      <c r="S1289" s="154">
        <f t="shared" si="156"/>
        <v>-2.0055307467862993E-2</v>
      </c>
      <c r="T1289" s="155">
        <f t="shared" si="157"/>
        <v>-2.0259145101798166E-2</v>
      </c>
      <c r="U1289" s="167">
        <v>22728.59</v>
      </c>
      <c r="V1289" s="154">
        <f t="shared" si="158"/>
        <v>-2.2818370090626039E-2</v>
      </c>
      <c r="W1289" s="155">
        <f t="shared" si="159"/>
        <v>-2.3082738476258489E-2</v>
      </c>
    </row>
    <row r="1290" spans="2:23">
      <c r="B1290" s="153">
        <v>43798</v>
      </c>
      <c r="C1290" s="137">
        <v>547</v>
      </c>
      <c r="D1290" s="154">
        <f t="shared" si="152"/>
        <v>-8.8784200036238214E-3</v>
      </c>
      <c r="E1290" s="155">
        <f t="shared" si="153"/>
        <v>-8.9180680234743695E-3</v>
      </c>
      <c r="F1290" s="145"/>
      <c r="G1290" s="145"/>
      <c r="H1290" s="153">
        <v>43798</v>
      </c>
      <c r="I1290" s="137">
        <v>39.770000000000003</v>
      </c>
      <c r="J1290" s="154">
        <f t="shared" si="154"/>
        <v>-9.2177379172894147E-3</v>
      </c>
      <c r="K1290" s="155">
        <f t="shared" si="155"/>
        <v>-9.2604841485927521E-3</v>
      </c>
      <c r="L1290" s="145"/>
      <c r="M1290" s="167">
        <v>-4.8999999999999998E-4</v>
      </c>
      <c r="N1290" s="161"/>
      <c r="O1290" s="167">
        <v>1.3380000000000001E-2</v>
      </c>
      <c r="P1290" s="161"/>
      <c r="Q1290" s="146"/>
      <c r="R1290" s="167">
        <v>5905.17</v>
      </c>
      <c r="S1290" s="154">
        <f t="shared" si="156"/>
        <v>-1.2769080896778418E-3</v>
      </c>
      <c r="T1290" s="155">
        <f t="shared" si="157"/>
        <v>-1.2777240314749993E-3</v>
      </c>
      <c r="U1290" s="167">
        <v>23259.33</v>
      </c>
      <c r="V1290" s="154">
        <f t="shared" si="158"/>
        <v>-3.5596137846888309E-3</v>
      </c>
      <c r="W1290" s="155">
        <f t="shared" si="159"/>
        <v>-3.565964284533615E-3</v>
      </c>
    </row>
    <row r="1291" spans="2:23">
      <c r="B1291" s="153">
        <v>43797</v>
      </c>
      <c r="C1291" s="137">
        <v>551.9</v>
      </c>
      <c r="D1291" s="154">
        <f t="shared" ref="D1291:D1354" si="160">C1291/C1292-1</f>
        <v>9.14243920277924E-3</v>
      </c>
      <c r="E1291" s="155">
        <f t="shared" ref="E1291:E1354" si="161">LN(1+D1291)</f>
        <v>9.1009000927284919E-3</v>
      </c>
      <c r="F1291" s="145"/>
      <c r="G1291" s="145"/>
      <c r="H1291" s="153">
        <v>43797</v>
      </c>
      <c r="I1291" s="137">
        <v>40.14</v>
      </c>
      <c r="J1291" s="154">
        <f t="shared" ref="J1291:J1354" si="162">I1291/I1292-1</f>
        <v>2.4240877774942771E-2</v>
      </c>
      <c r="K1291" s="155">
        <f t="shared" ref="K1291:K1354" si="163">LN(1+J1291)</f>
        <v>2.3951731156652171E-2</v>
      </c>
      <c r="L1291" s="145"/>
      <c r="M1291" s="167">
        <v>-5.0999999999999993E-4</v>
      </c>
      <c r="N1291" s="161"/>
      <c r="O1291" s="167">
        <v>1.349E-2</v>
      </c>
      <c r="P1291" s="161"/>
      <c r="Q1291" s="146"/>
      <c r="R1291" s="167">
        <v>5912.72</v>
      </c>
      <c r="S1291" s="154">
        <f t="shared" ref="S1291:S1354" si="164">R1291/R1292-1</f>
        <v>-2.3823825174966728E-3</v>
      </c>
      <c r="T1291" s="155">
        <f t="shared" ref="T1291:T1354" si="165">LN(1+S1291)</f>
        <v>-2.3852249060617938E-3</v>
      </c>
      <c r="U1291" s="167">
        <v>23342.42</v>
      </c>
      <c r="V1291" s="154">
        <f t="shared" ref="V1291:V1354" si="166">U1291/U1292-1</f>
        <v>-6.0723788728394013E-3</v>
      </c>
      <c r="W1291" s="155">
        <f t="shared" ref="W1291:W1354" si="167">LN(1+V1291)</f>
        <v>-6.0908907442037766E-3</v>
      </c>
    </row>
    <row r="1292" spans="2:23">
      <c r="B1292" s="153">
        <v>43796</v>
      </c>
      <c r="C1292" s="137">
        <v>546.9</v>
      </c>
      <c r="D1292" s="154">
        <f t="shared" si="160"/>
        <v>-2.0072992700730374E-3</v>
      </c>
      <c r="E1292" s="155">
        <f t="shared" si="161"/>
        <v>-2.0093165952885339E-3</v>
      </c>
      <c r="F1292" s="145"/>
      <c r="G1292" s="145"/>
      <c r="H1292" s="153">
        <v>43796</v>
      </c>
      <c r="I1292" s="137">
        <v>39.19</v>
      </c>
      <c r="J1292" s="154">
        <f t="shared" si="162"/>
        <v>2.8147389969293002E-3</v>
      </c>
      <c r="K1292" s="155">
        <f t="shared" si="163"/>
        <v>2.8107850369580253E-3</v>
      </c>
      <c r="L1292" s="145"/>
      <c r="M1292" s="167">
        <v>-5.6999999999999998E-4</v>
      </c>
      <c r="N1292" s="161"/>
      <c r="O1292" s="167">
        <v>1.3229999999999999E-2</v>
      </c>
      <c r="P1292" s="161"/>
      <c r="Q1292" s="146"/>
      <c r="R1292" s="167">
        <v>5926.84</v>
      </c>
      <c r="S1292" s="154">
        <f t="shared" si="164"/>
        <v>-4.688327413897575E-4</v>
      </c>
      <c r="T1292" s="155">
        <f t="shared" si="165"/>
        <v>-4.6894267782199907E-4</v>
      </c>
      <c r="U1292" s="167">
        <v>23485.03</v>
      </c>
      <c r="V1292" s="154">
        <f t="shared" si="166"/>
        <v>-2.6139677184543464E-3</v>
      </c>
      <c r="W1292" s="155">
        <f t="shared" si="167"/>
        <v>-2.6173900973638546E-3</v>
      </c>
    </row>
    <row r="1293" spans="2:23">
      <c r="B1293" s="153">
        <v>43795</v>
      </c>
      <c r="C1293" s="137">
        <v>548</v>
      </c>
      <c r="D1293" s="154">
        <f t="shared" si="160"/>
        <v>1.1070110701107083E-2</v>
      </c>
      <c r="E1293" s="155">
        <f t="shared" si="161"/>
        <v>1.1009285508369396E-2</v>
      </c>
      <c r="F1293" s="145"/>
      <c r="G1293" s="145"/>
      <c r="H1293" s="153">
        <v>43795</v>
      </c>
      <c r="I1293" s="137">
        <v>39.08</v>
      </c>
      <c r="J1293" s="154">
        <f t="shared" si="162"/>
        <v>2.2768908662653686E-2</v>
      </c>
      <c r="K1293" s="155">
        <f t="shared" si="163"/>
        <v>2.2513565715773343E-2</v>
      </c>
      <c r="L1293" s="145"/>
      <c r="M1293" s="167">
        <v>-5.8999999999999992E-4</v>
      </c>
      <c r="N1293" s="161"/>
      <c r="O1293" s="167">
        <v>1.274E-2</v>
      </c>
      <c r="P1293" s="161"/>
      <c r="Q1293" s="146"/>
      <c r="R1293" s="167">
        <v>5929.62</v>
      </c>
      <c r="S1293" s="154">
        <f t="shared" si="164"/>
        <v>8.0339451058764055E-4</v>
      </c>
      <c r="T1293" s="155">
        <f t="shared" si="165"/>
        <v>8.0307196196212187E-4</v>
      </c>
      <c r="U1293" s="167">
        <v>23546.58</v>
      </c>
      <c r="V1293" s="154">
        <f t="shared" si="166"/>
        <v>3.3804557415122449E-3</v>
      </c>
      <c r="W1293" s="155">
        <f t="shared" si="167"/>
        <v>3.3747548451412358E-3</v>
      </c>
    </row>
    <row r="1294" spans="2:23">
      <c r="B1294" s="153">
        <v>43794</v>
      </c>
      <c r="C1294" s="137">
        <v>542</v>
      </c>
      <c r="D1294" s="154">
        <f t="shared" si="160"/>
        <v>3.7037037037037646E-3</v>
      </c>
      <c r="E1294" s="155">
        <f t="shared" si="161"/>
        <v>3.6968618813262026E-3</v>
      </c>
      <c r="F1294" s="145"/>
      <c r="G1294" s="145"/>
      <c r="H1294" s="153">
        <v>43794</v>
      </c>
      <c r="I1294" s="137">
        <v>38.21</v>
      </c>
      <c r="J1294" s="154">
        <f t="shared" si="162"/>
        <v>2.4122219244170351E-2</v>
      </c>
      <c r="K1294" s="155">
        <f t="shared" si="163"/>
        <v>2.3835874225741994E-2</v>
      </c>
      <c r="L1294" s="145"/>
      <c r="M1294" s="167">
        <v>-3.6999999999999999E-4</v>
      </c>
      <c r="N1294" s="161"/>
      <c r="O1294" s="167">
        <v>1.278E-2</v>
      </c>
      <c r="P1294" s="161"/>
      <c r="Q1294" s="146"/>
      <c r="R1294" s="167">
        <v>5924.86</v>
      </c>
      <c r="S1294" s="154">
        <f t="shared" si="164"/>
        <v>5.3842355420632426E-3</v>
      </c>
      <c r="T1294" s="155">
        <f t="shared" si="165"/>
        <v>5.36979236632218E-3</v>
      </c>
      <c r="U1294" s="167">
        <v>23467.25</v>
      </c>
      <c r="V1294" s="154">
        <f t="shared" si="166"/>
        <v>8.9188213140267703E-3</v>
      </c>
      <c r="W1294" s="155">
        <f t="shared" si="167"/>
        <v>8.879283540205769E-3</v>
      </c>
    </row>
    <row r="1295" spans="2:23">
      <c r="B1295" s="153">
        <v>43791</v>
      </c>
      <c r="C1295" s="137">
        <v>540</v>
      </c>
      <c r="D1295" s="154">
        <f t="shared" si="160"/>
        <v>0</v>
      </c>
      <c r="E1295" s="155">
        <f t="shared" si="161"/>
        <v>0</v>
      </c>
      <c r="F1295" s="145"/>
      <c r="G1295" s="145"/>
      <c r="H1295" s="153">
        <v>43791</v>
      </c>
      <c r="I1295" s="137">
        <v>37.31</v>
      </c>
      <c r="J1295" s="154">
        <f t="shared" si="162"/>
        <v>-3.2059845044081214E-3</v>
      </c>
      <c r="K1295" s="155">
        <f t="shared" si="163"/>
        <v>-3.211134683271014E-3</v>
      </c>
      <c r="L1295" s="145"/>
      <c r="M1295" s="167">
        <v>-4.3999999999999996E-4</v>
      </c>
      <c r="N1295" s="161"/>
      <c r="O1295" s="167">
        <v>1.2969999999999999E-2</v>
      </c>
      <c r="P1295" s="161"/>
      <c r="Q1295" s="146"/>
      <c r="R1295" s="167">
        <v>5893.13</v>
      </c>
      <c r="S1295" s="154">
        <f t="shared" si="164"/>
        <v>2.026793806036542E-3</v>
      </c>
      <c r="T1295" s="155">
        <f t="shared" si="165"/>
        <v>2.0247426305426992E-3</v>
      </c>
      <c r="U1295" s="167">
        <v>23259.8</v>
      </c>
      <c r="V1295" s="154">
        <f t="shared" si="166"/>
        <v>-8.5825553334262228E-4</v>
      </c>
      <c r="W1295" s="155">
        <f t="shared" si="167"/>
        <v>-8.5862404548969241E-4</v>
      </c>
    </row>
    <row r="1296" spans="2:23">
      <c r="B1296" s="153">
        <v>43790</v>
      </c>
      <c r="C1296" s="137">
        <v>540</v>
      </c>
      <c r="D1296" s="154">
        <f t="shared" si="160"/>
        <v>-1.7824663514005024E-2</v>
      </c>
      <c r="E1296" s="155">
        <f t="shared" si="161"/>
        <v>-1.7985436172825199E-2</v>
      </c>
      <c r="F1296" s="145"/>
      <c r="G1296" s="145"/>
      <c r="H1296" s="153">
        <v>43790</v>
      </c>
      <c r="I1296" s="137">
        <v>37.43</v>
      </c>
      <c r="J1296" s="154">
        <f t="shared" si="162"/>
        <v>-8.4768211920529524E-3</v>
      </c>
      <c r="K1296" s="155">
        <f t="shared" si="163"/>
        <v>-8.5129537786960835E-3</v>
      </c>
      <c r="L1296" s="145"/>
      <c r="M1296" s="167">
        <v>-1.4000000000000001E-4</v>
      </c>
      <c r="N1296" s="161"/>
      <c r="O1296" s="167">
        <v>1.282E-2</v>
      </c>
      <c r="P1296" s="161"/>
      <c r="Q1296" s="146"/>
      <c r="R1296" s="167">
        <v>5881.21</v>
      </c>
      <c r="S1296" s="154">
        <f t="shared" si="164"/>
        <v>-2.1750822442369033E-3</v>
      </c>
      <c r="T1296" s="155">
        <f t="shared" si="165"/>
        <v>-2.177451171319011E-3</v>
      </c>
      <c r="U1296" s="167">
        <v>23279.78</v>
      </c>
      <c r="V1296" s="154">
        <f t="shared" si="166"/>
        <v>-3.0832767352210189E-3</v>
      </c>
      <c r="W1296" s="155">
        <f t="shared" si="167"/>
        <v>-3.0880398260718788E-3</v>
      </c>
    </row>
    <row r="1297" spans="2:23">
      <c r="B1297" s="153">
        <v>43789</v>
      </c>
      <c r="C1297" s="137">
        <v>549.79999999999995</v>
      </c>
      <c r="D1297" s="154">
        <f t="shared" si="160"/>
        <v>1.8221574344023939E-3</v>
      </c>
      <c r="E1297" s="155">
        <f t="shared" si="161"/>
        <v>1.8204993194699305E-3</v>
      </c>
      <c r="F1297" s="145"/>
      <c r="G1297" s="145"/>
      <c r="H1297" s="153">
        <v>43789</v>
      </c>
      <c r="I1297" s="137">
        <v>37.75</v>
      </c>
      <c r="J1297" s="154">
        <f t="shared" si="162"/>
        <v>1.7520215633423097E-2</v>
      </c>
      <c r="K1297" s="155">
        <f t="shared" si="163"/>
        <v>1.7368506081644173E-2</v>
      </c>
      <c r="L1297" s="145"/>
      <c r="M1297" s="167">
        <v>-4.2000000000000002E-4</v>
      </c>
      <c r="N1297" s="161"/>
      <c r="O1297" s="167">
        <v>1.3009999999999999E-2</v>
      </c>
      <c r="P1297" s="161"/>
      <c r="Q1297" s="146"/>
      <c r="R1297" s="167">
        <v>5894.03</v>
      </c>
      <c r="S1297" s="154">
        <f t="shared" si="164"/>
        <v>-2.5418637513645592E-3</v>
      </c>
      <c r="T1297" s="155">
        <f t="shared" si="165"/>
        <v>-2.5450997718751076E-3</v>
      </c>
      <c r="U1297" s="167">
        <v>23351.78</v>
      </c>
      <c r="V1297" s="154">
        <f t="shared" si="166"/>
        <v>9.6745667770137267E-4</v>
      </c>
      <c r="W1297" s="155">
        <f t="shared" si="167"/>
        <v>9.6698899310850679E-4</v>
      </c>
    </row>
    <row r="1298" spans="2:23">
      <c r="B1298" s="153">
        <v>43788</v>
      </c>
      <c r="C1298" s="137">
        <v>548.79999999999995</v>
      </c>
      <c r="D1298" s="154">
        <f t="shared" si="160"/>
        <v>1.5544041450777257E-2</v>
      </c>
      <c r="E1298" s="155">
        <f t="shared" si="161"/>
        <v>1.5424470325631731E-2</v>
      </c>
      <c r="F1298" s="145"/>
      <c r="G1298" s="145"/>
      <c r="H1298" s="153">
        <v>43788</v>
      </c>
      <c r="I1298" s="137">
        <v>37.1</v>
      </c>
      <c r="J1298" s="154">
        <f t="shared" si="162"/>
        <v>7.0575461454940314E-3</v>
      </c>
      <c r="K1298" s="155">
        <f t="shared" si="163"/>
        <v>7.0327582262833628E-3</v>
      </c>
      <c r="L1298" s="145"/>
      <c r="M1298" s="167">
        <v>-2.7E-4</v>
      </c>
      <c r="N1298" s="161"/>
      <c r="O1298" s="167">
        <v>1.3309999999999999E-2</v>
      </c>
      <c r="P1298" s="161"/>
      <c r="Q1298" s="146"/>
      <c r="R1298" s="167">
        <v>5909.05</v>
      </c>
      <c r="S1298" s="154">
        <f t="shared" si="164"/>
        <v>-3.49759434988417E-3</v>
      </c>
      <c r="T1298" s="155">
        <f t="shared" si="165"/>
        <v>-3.5037252327376222E-3</v>
      </c>
      <c r="U1298" s="167">
        <v>23329.21</v>
      </c>
      <c r="V1298" s="154">
        <f t="shared" si="166"/>
        <v>-5.7436973608058217E-3</v>
      </c>
      <c r="W1298" s="155">
        <f t="shared" si="167"/>
        <v>-5.7602558254733109E-3</v>
      </c>
    </row>
    <row r="1299" spans="2:23">
      <c r="B1299" s="153">
        <v>43787</v>
      </c>
      <c r="C1299" s="137">
        <v>540.4</v>
      </c>
      <c r="D1299" s="154">
        <f t="shared" si="160"/>
        <v>-5.7037718491260714E-3</v>
      </c>
      <c r="E1299" s="155">
        <f t="shared" si="161"/>
        <v>-5.7201004752203783E-3</v>
      </c>
      <c r="F1299" s="145"/>
      <c r="G1299" s="145"/>
      <c r="H1299" s="153">
        <v>43787</v>
      </c>
      <c r="I1299" s="137">
        <v>36.840000000000003</v>
      </c>
      <c r="J1299" s="154">
        <f t="shared" si="162"/>
        <v>7.6586433260394937E-3</v>
      </c>
      <c r="K1299" s="155">
        <f t="shared" si="163"/>
        <v>7.6294648011569419E-3</v>
      </c>
      <c r="L1299" s="145"/>
      <c r="M1299" s="167">
        <v>-2.7E-4</v>
      </c>
      <c r="N1299" s="161"/>
      <c r="O1299" s="167">
        <v>1.294E-2</v>
      </c>
      <c r="P1299" s="161"/>
      <c r="Q1299" s="146"/>
      <c r="R1299" s="167">
        <v>5929.79</v>
      </c>
      <c r="S1299" s="154">
        <f t="shared" si="164"/>
        <v>-1.5961557565156159E-3</v>
      </c>
      <c r="T1299" s="155">
        <f t="shared" si="165"/>
        <v>-1.5974309702556267E-3</v>
      </c>
      <c r="U1299" s="167">
        <v>23463.98</v>
      </c>
      <c r="V1299" s="154">
        <f t="shared" si="166"/>
        <v>-5.2826387673023945E-3</v>
      </c>
      <c r="W1299" s="155">
        <f t="shared" si="167"/>
        <v>-5.2966412385771081E-3</v>
      </c>
    </row>
    <row r="1300" spans="2:23">
      <c r="B1300" s="153">
        <v>43784</v>
      </c>
      <c r="C1300" s="137">
        <v>543.5</v>
      </c>
      <c r="D1300" s="154">
        <f t="shared" si="160"/>
        <v>8.5359064761552084E-3</v>
      </c>
      <c r="E1300" s="155">
        <f t="shared" si="161"/>
        <v>8.4996816218132001E-3</v>
      </c>
      <c r="F1300" s="145"/>
      <c r="G1300" s="145"/>
      <c r="H1300" s="153">
        <v>43784</v>
      </c>
      <c r="I1300" s="137">
        <v>36.56</v>
      </c>
      <c r="J1300" s="154">
        <f t="shared" si="162"/>
        <v>3.293084522502765E-3</v>
      </c>
      <c r="K1300" s="155">
        <f t="shared" si="163"/>
        <v>3.2876741941917083E-3</v>
      </c>
      <c r="L1300" s="145"/>
      <c r="M1300" s="167">
        <v>-2.0000000000000001E-4</v>
      </c>
      <c r="N1300" s="161"/>
      <c r="O1300" s="167">
        <v>1.3300000000000001E-2</v>
      </c>
      <c r="P1300" s="161"/>
      <c r="Q1300" s="146"/>
      <c r="R1300" s="167">
        <v>5939.27</v>
      </c>
      <c r="S1300" s="154">
        <f t="shared" si="164"/>
        <v>6.4716967063656039E-3</v>
      </c>
      <c r="T1300" s="155">
        <f t="shared" si="165"/>
        <v>6.450845192002827E-3</v>
      </c>
      <c r="U1300" s="167">
        <v>23588.59</v>
      </c>
      <c r="V1300" s="154">
        <f t="shared" si="166"/>
        <v>4.5670287270536125E-3</v>
      </c>
      <c r="W1300" s="155">
        <f t="shared" si="167"/>
        <v>4.556631495641097E-3</v>
      </c>
    </row>
    <row r="1301" spans="2:23">
      <c r="B1301" s="153">
        <v>43783</v>
      </c>
      <c r="C1301" s="137">
        <v>538.9</v>
      </c>
      <c r="D1301" s="154">
        <f t="shared" si="160"/>
        <v>8.9870810709604676E-3</v>
      </c>
      <c r="E1301" s="155">
        <f t="shared" si="161"/>
        <v>8.9469375937263566E-3</v>
      </c>
      <c r="F1301" s="145"/>
      <c r="G1301" s="145"/>
      <c r="H1301" s="153">
        <v>43783</v>
      </c>
      <c r="I1301" s="137">
        <v>36.44</v>
      </c>
      <c r="J1301" s="154">
        <f t="shared" si="162"/>
        <v>-1.1662598318416095E-2</v>
      </c>
      <c r="K1301" s="155">
        <f t="shared" si="163"/>
        <v>-1.1731139854295611E-2</v>
      </c>
      <c r="L1301" s="145"/>
      <c r="M1301" s="167">
        <v>-2.1999999999999998E-4</v>
      </c>
      <c r="N1301" s="161"/>
      <c r="O1301" s="167">
        <v>1.4330000000000001E-2</v>
      </c>
      <c r="P1301" s="161"/>
      <c r="Q1301" s="146"/>
      <c r="R1301" s="167">
        <v>5901.08</v>
      </c>
      <c r="S1301" s="154">
        <f t="shared" si="164"/>
        <v>-1.0174214376283963E-3</v>
      </c>
      <c r="T1301" s="155">
        <f t="shared" si="165"/>
        <v>-1.0179393621474093E-3</v>
      </c>
      <c r="U1301" s="167">
        <v>23481.35</v>
      </c>
      <c r="V1301" s="154">
        <f t="shared" si="166"/>
        <v>-4.1173224850001855E-3</v>
      </c>
      <c r="W1301" s="155">
        <f t="shared" si="167"/>
        <v>-4.125821995395542E-3</v>
      </c>
    </row>
    <row r="1302" spans="2:23">
      <c r="B1302" s="153">
        <v>43782</v>
      </c>
      <c r="C1302" s="137">
        <v>534.1</v>
      </c>
      <c r="D1302" s="154">
        <f t="shared" si="160"/>
        <v>1.5000937558597993E-3</v>
      </c>
      <c r="E1302" s="155">
        <f t="shared" si="161"/>
        <v>1.4989697391681544E-3</v>
      </c>
      <c r="F1302" s="145"/>
      <c r="G1302" s="145"/>
      <c r="H1302" s="153">
        <v>43782</v>
      </c>
      <c r="I1302" s="137">
        <v>36.869999999999997</v>
      </c>
      <c r="J1302" s="154">
        <f t="shared" si="162"/>
        <v>-2.4350649350650677E-3</v>
      </c>
      <c r="K1302" s="155">
        <f t="shared" si="163"/>
        <v>-2.4380345274303988E-3</v>
      </c>
      <c r="L1302" s="145"/>
      <c r="M1302" s="167">
        <v>1.4000000000000001E-4</v>
      </c>
      <c r="N1302" s="161"/>
      <c r="O1302" s="167">
        <v>1.333E-2</v>
      </c>
      <c r="P1302" s="161"/>
      <c r="Q1302" s="146"/>
      <c r="R1302" s="167">
        <v>5907.09</v>
      </c>
      <c r="S1302" s="154">
        <f t="shared" si="164"/>
        <v>-2.138603826175034E-3</v>
      </c>
      <c r="T1302" s="155">
        <f t="shared" si="165"/>
        <v>-2.1408939049677631E-3</v>
      </c>
      <c r="U1302" s="167">
        <v>23578.43</v>
      </c>
      <c r="V1302" s="154">
        <f t="shared" si="166"/>
        <v>-8.5660884318701225E-3</v>
      </c>
      <c r="W1302" s="155">
        <f t="shared" si="167"/>
        <v>-8.6029882431942952E-3</v>
      </c>
    </row>
    <row r="1303" spans="2:23">
      <c r="B1303" s="153">
        <v>43781</v>
      </c>
      <c r="C1303" s="137">
        <v>533.29999999999995</v>
      </c>
      <c r="D1303" s="154">
        <f t="shared" si="160"/>
        <v>2.2627037392138005E-2</v>
      </c>
      <c r="E1303" s="155">
        <f t="shared" si="161"/>
        <v>2.2374843165729338E-2</v>
      </c>
      <c r="F1303" s="145"/>
      <c r="G1303" s="145"/>
      <c r="H1303" s="153">
        <v>43781</v>
      </c>
      <c r="I1303" s="137">
        <v>36.96</v>
      </c>
      <c r="J1303" s="154">
        <f t="shared" si="162"/>
        <v>-6.4516129032258229E-3</v>
      </c>
      <c r="K1303" s="155">
        <f t="shared" si="163"/>
        <v>-6.4725145056174788E-3</v>
      </c>
      <c r="L1303" s="145"/>
      <c r="M1303" s="167">
        <v>5.0999999999999993E-4</v>
      </c>
      <c r="N1303" s="161"/>
      <c r="O1303" s="167">
        <v>1.3040000000000001E-2</v>
      </c>
      <c r="P1303" s="161"/>
      <c r="Q1303" s="146"/>
      <c r="R1303" s="167">
        <v>5919.75</v>
      </c>
      <c r="S1303" s="154">
        <f t="shared" si="164"/>
        <v>4.3995235687550593E-3</v>
      </c>
      <c r="T1303" s="155">
        <f t="shared" si="165"/>
        <v>4.3898739570496278E-3</v>
      </c>
      <c r="U1303" s="167">
        <v>23782.15</v>
      </c>
      <c r="V1303" s="154">
        <f t="shared" si="166"/>
        <v>1.2440224385513288E-2</v>
      </c>
      <c r="W1303" s="155">
        <f t="shared" si="167"/>
        <v>1.2363480611829365E-2</v>
      </c>
    </row>
    <row r="1304" spans="2:23">
      <c r="B1304" s="153">
        <v>43780</v>
      </c>
      <c r="C1304" s="137">
        <v>521.5</v>
      </c>
      <c r="D1304" s="154">
        <f t="shared" si="160"/>
        <v>6.7567567567567988E-3</v>
      </c>
      <c r="E1304" s="155">
        <f t="shared" si="161"/>
        <v>6.7340321813441194E-3</v>
      </c>
      <c r="F1304" s="145"/>
      <c r="G1304" s="145"/>
      <c r="H1304" s="153">
        <v>43780</v>
      </c>
      <c r="I1304" s="137">
        <v>37.200000000000003</v>
      </c>
      <c r="J1304" s="154">
        <f t="shared" si="162"/>
        <v>-1.1689691817215686E-2</v>
      </c>
      <c r="K1304" s="155">
        <f t="shared" si="163"/>
        <v>-1.1758553438077971E-2</v>
      </c>
      <c r="L1304" s="145"/>
      <c r="M1304" s="167">
        <v>5.1999999999999995E-4</v>
      </c>
      <c r="N1304" s="161"/>
      <c r="O1304" s="167">
        <v>1.3420000000000001E-2</v>
      </c>
      <c r="P1304" s="161"/>
      <c r="Q1304" s="146"/>
      <c r="R1304" s="167">
        <v>5893.82</v>
      </c>
      <c r="S1304" s="154">
        <f t="shared" si="164"/>
        <v>6.9952629166158964E-4</v>
      </c>
      <c r="T1304" s="155">
        <f t="shared" si="165"/>
        <v>6.9928173718677078E-4</v>
      </c>
      <c r="U1304" s="167">
        <v>23489.93</v>
      </c>
      <c r="V1304" s="154">
        <f t="shared" si="166"/>
        <v>-1.8933913588100593E-3</v>
      </c>
      <c r="W1304" s="155">
        <f t="shared" si="167"/>
        <v>-1.8951860900056974E-3</v>
      </c>
    </row>
    <row r="1305" spans="2:23">
      <c r="B1305" s="153">
        <v>43777</v>
      </c>
      <c r="C1305" s="137">
        <v>518</v>
      </c>
      <c r="D1305" s="154">
        <f t="shared" si="160"/>
        <v>-1.0884093946916251E-2</v>
      </c>
      <c r="E1305" s="155">
        <f t="shared" si="161"/>
        <v>-1.0943759025959017E-2</v>
      </c>
      <c r="F1305" s="145"/>
      <c r="G1305" s="145"/>
      <c r="H1305" s="153">
        <v>43777</v>
      </c>
      <c r="I1305" s="137">
        <v>37.64</v>
      </c>
      <c r="J1305" s="154">
        <f t="shared" si="162"/>
        <v>1.4281864726488847E-2</v>
      </c>
      <c r="K1305" s="155">
        <f t="shared" si="163"/>
        <v>1.4180839644672693E-2</v>
      </c>
      <c r="L1305" s="145"/>
      <c r="M1305" s="167">
        <v>2.5000000000000001E-4</v>
      </c>
      <c r="N1305" s="161"/>
      <c r="O1305" s="167">
        <v>1.272E-2</v>
      </c>
      <c r="P1305" s="161"/>
      <c r="Q1305" s="146"/>
      <c r="R1305" s="167">
        <v>5889.7</v>
      </c>
      <c r="S1305" s="154">
        <f t="shared" si="164"/>
        <v>-2.1897847390672798E-4</v>
      </c>
      <c r="T1305" s="155">
        <f t="shared" si="165"/>
        <v>-2.1900245319344085E-4</v>
      </c>
      <c r="U1305" s="167">
        <v>23534.49</v>
      </c>
      <c r="V1305" s="154">
        <f t="shared" si="166"/>
        <v>1.3385508166394722E-3</v>
      </c>
      <c r="W1305" s="155">
        <f t="shared" si="167"/>
        <v>1.33765575612873E-3</v>
      </c>
    </row>
    <row r="1306" spans="2:23">
      <c r="B1306" s="153">
        <v>43776</v>
      </c>
      <c r="C1306" s="137">
        <v>523.70000000000005</v>
      </c>
      <c r="D1306" s="154">
        <f t="shared" si="160"/>
        <v>1.9131432944328175E-3</v>
      </c>
      <c r="E1306" s="155">
        <f t="shared" si="161"/>
        <v>1.9113155665659049E-3</v>
      </c>
      <c r="F1306" s="145"/>
      <c r="G1306" s="145"/>
      <c r="H1306" s="153">
        <v>43776</v>
      </c>
      <c r="I1306" s="137">
        <v>37.11</v>
      </c>
      <c r="J1306" s="154">
        <f t="shared" si="162"/>
        <v>4.8305084745762672E-2</v>
      </c>
      <c r="K1306" s="155">
        <f t="shared" si="163"/>
        <v>4.7174654932777414E-2</v>
      </c>
      <c r="L1306" s="145"/>
      <c r="M1306" s="167">
        <v>4.8999999999999998E-4</v>
      </c>
      <c r="N1306" s="161"/>
      <c r="O1306" s="167">
        <v>1.2500000000000001E-2</v>
      </c>
      <c r="P1306" s="161"/>
      <c r="Q1306" s="146"/>
      <c r="R1306" s="167">
        <v>5890.99</v>
      </c>
      <c r="S1306" s="154">
        <f t="shared" si="164"/>
        <v>4.1334710588845081E-3</v>
      </c>
      <c r="T1306" s="155">
        <f t="shared" si="165"/>
        <v>4.1249517355693458E-3</v>
      </c>
      <c r="U1306" s="167">
        <v>23503.03</v>
      </c>
      <c r="V1306" s="154">
        <f t="shared" si="166"/>
        <v>5.5537919037256245E-3</v>
      </c>
      <c r="W1306" s="155">
        <f t="shared" si="167"/>
        <v>5.5384264661801031E-3</v>
      </c>
    </row>
    <row r="1307" spans="2:23">
      <c r="B1307" s="153">
        <v>43775</v>
      </c>
      <c r="C1307" s="137">
        <v>522.70000000000005</v>
      </c>
      <c r="D1307" s="154">
        <f t="shared" si="160"/>
        <v>-5.8957778623048851E-3</v>
      </c>
      <c r="E1307" s="155">
        <f t="shared" si="161"/>
        <v>-5.9132265769045039E-3</v>
      </c>
      <c r="F1307" s="145"/>
      <c r="G1307" s="145"/>
      <c r="H1307" s="153">
        <v>43775</v>
      </c>
      <c r="I1307" s="137">
        <v>35.4</v>
      </c>
      <c r="J1307" s="154">
        <f t="shared" si="162"/>
        <v>1.0562375107050936E-2</v>
      </c>
      <c r="K1307" s="155">
        <f t="shared" si="163"/>
        <v>1.0506982930333159E-2</v>
      </c>
      <c r="L1307" s="145"/>
      <c r="M1307" s="167">
        <v>-3.1E-4</v>
      </c>
      <c r="N1307" s="161"/>
      <c r="O1307" s="167">
        <v>1.1240000000000002E-2</v>
      </c>
      <c r="P1307" s="161"/>
      <c r="Q1307" s="146"/>
      <c r="R1307" s="167">
        <v>5866.74</v>
      </c>
      <c r="S1307" s="154">
        <f t="shared" si="164"/>
        <v>3.3949672389936847E-3</v>
      </c>
      <c r="T1307" s="155">
        <f t="shared" si="165"/>
        <v>3.3892173478363703E-3</v>
      </c>
      <c r="U1307" s="167">
        <v>23373.22</v>
      </c>
      <c r="V1307" s="154">
        <f t="shared" si="166"/>
        <v>3.5951486037566482E-4</v>
      </c>
      <c r="W1307" s="155">
        <f t="shared" si="167"/>
        <v>3.594502503932847E-4</v>
      </c>
    </row>
    <row r="1308" spans="2:23">
      <c r="B1308" s="153">
        <v>43774</v>
      </c>
      <c r="C1308" s="137">
        <v>525.79999999999995</v>
      </c>
      <c r="D1308" s="154">
        <f t="shared" si="160"/>
        <v>0</v>
      </c>
      <c r="E1308" s="155">
        <f t="shared" si="161"/>
        <v>0</v>
      </c>
      <c r="F1308" s="145"/>
      <c r="G1308" s="145"/>
      <c r="H1308" s="153">
        <v>43774</v>
      </c>
      <c r="I1308" s="137">
        <v>35.03</v>
      </c>
      <c r="J1308" s="154">
        <f t="shared" si="162"/>
        <v>-7.367526211391251E-3</v>
      </c>
      <c r="K1308" s="155">
        <f t="shared" si="163"/>
        <v>-7.3948004777831741E-3</v>
      </c>
      <c r="L1308" s="145"/>
      <c r="M1308" s="167">
        <v>-1.6000000000000001E-4</v>
      </c>
      <c r="N1308" s="161"/>
      <c r="O1308" s="167">
        <v>1.1129999999999999E-2</v>
      </c>
      <c r="P1308" s="161"/>
      <c r="Q1308" s="146"/>
      <c r="R1308" s="167">
        <v>5846.89</v>
      </c>
      <c r="S1308" s="154">
        <f t="shared" si="164"/>
        <v>3.8785776831551377E-3</v>
      </c>
      <c r="T1308" s="155">
        <f t="shared" si="165"/>
        <v>3.8710753932853325E-3</v>
      </c>
      <c r="U1308" s="167">
        <v>23364.82</v>
      </c>
      <c r="V1308" s="154">
        <f t="shared" si="166"/>
        <v>2.2902927877010981E-3</v>
      </c>
      <c r="W1308" s="155">
        <f t="shared" si="167"/>
        <v>2.2876740648402542E-3</v>
      </c>
    </row>
    <row r="1309" spans="2:23">
      <c r="B1309" s="153">
        <v>43773</v>
      </c>
      <c r="C1309" s="137">
        <v>525.79999999999995</v>
      </c>
      <c r="D1309" s="154">
        <f t="shared" si="160"/>
        <v>1.7611766982775112E-2</v>
      </c>
      <c r="E1309" s="155">
        <f t="shared" si="161"/>
        <v>1.745847700264172E-2</v>
      </c>
      <c r="F1309" s="145"/>
      <c r="G1309" s="145"/>
      <c r="H1309" s="153">
        <v>43773</v>
      </c>
      <c r="I1309" s="137">
        <v>35.29</v>
      </c>
      <c r="J1309" s="154">
        <f t="shared" si="162"/>
        <v>3.4119988626670761E-3</v>
      </c>
      <c r="K1309" s="155">
        <f t="shared" si="163"/>
        <v>3.4061912012876418E-3</v>
      </c>
      <c r="L1309" s="145"/>
      <c r="M1309" s="167">
        <v>-4.3999999999999996E-4</v>
      </c>
      <c r="N1309" s="161"/>
      <c r="O1309" s="167">
        <v>1.094E-2</v>
      </c>
      <c r="P1309" s="161"/>
      <c r="Q1309" s="146"/>
      <c r="R1309" s="167">
        <v>5824.3</v>
      </c>
      <c r="S1309" s="154">
        <f t="shared" si="164"/>
        <v>1.0831515353469046E-2</v>
      </c>
      <c r="T1309" s="155">
        <f t="shared" si="165"/>
        <v>1.0773274670185224E-2</v>
      </c>
      <c r="U1309" s="167">
        <v>23311.43</v>
      </c>
      <c r="V1309" s="154">
        <f t="shared" si="166"/>
        <v>1.6443042566773425E-2</v>
      </c>
      <c r="W1309" s="155">
        <f t="shared" si="167"/>
        <v>1.6309319625830432E-2</v>
      </c>
    </row>
    <row r="1310" spans="2:23">
      <c r="B1310" s="153">
        <v>43770</v>
      </c>
      <c r="C1310" s="137">
        <v>516.70000000000005</v>
      </c>
      <c r="D1310" s="154">
        <f t="shared" si="160"/>
        <v>1.3137254901960826E-2</v>
      </c>
      <c r="E1310" s="155">
        <f t="shared" si="161"/>
        <v>1.3051709574767513E-2</v>
      </c>
      <c r="F1310" s="145"/>
      <c r="G1310" s="145"/>
      <c r="H1310" s="153">
        <v>43770</v>
      </c>
      <c r="I1310" s="137">
        <v>35.17</v>
      </c>
      <c r="J1310" s="154">
        <f t="shared" si="162"/>
        <v>1.8239722061378139E-2</v>
      </c>
      <c r="K1310" s="155">
        <f t="shared" si="163"/>
        <v>1.8075373767358571E-2</v>
      </c>
      <c r="L1310" s="145"/>
      <c r="M1310" s="167">
        <v>-6.9000000000000008E-4</v>
      </c>
      <c r="N1310" s="161"/>
      <c r="O1310" s="167">
        <v>1.0970000000000001E-2</v>
      </c>
      <c r="P1310" s="161"/>
      <c r="Q1310" s="146"/>
      <c r="R1310" s="167">
        <v>5761.89</v>
      </c>
      <c r="S1310" s="154">
        <f t="shared" si="164"/>
        <v>5.590014415710165E-3</v>
      </c>
      <c r="T1310" s="155">
        <f t="shared" si="165"/>
        <v>5.5744482681762001E-3</v>
      </c>
      <c r="U1310" s="167">
        <v>22934.32</v>
      </c>
      <c r="V1310" s="154">
        <f t="shared" si="166"/>
        <v>1.0599825414640218E-2</v>
      </c>
      <c r="W1310" s="155">
        <f t="shared" si="167"/>
        <v>1.0544041121490605E-2</v>
      </c>
    </row>
    <row r="1311" spans="2:23">
      <c r="B1311" s="153">
        <v>43769</v>
      </c>
      <c r="C1311" s="137">
        <v>510</v>
      </c>
      <c r="D1311" s="154">
        <f t="shared" si="160"/>
        <v>0</v>
      </c>
      <c r="E1311" s="155">
        <f t="shared" si="161"/>
        <v>0</v>
      </c>
      <c r="F1311" s="145"/>
      <c r="G1311" s="145"/>
      <c r="H1311" s="153">
        <v>43769</v>
      </c>
      <c r="I1311" s="137">
        <v>34.54</v>
      </c>
      <c r="J1311" s="154">
        <f t="shared" si="162"/>
        <v>-4.0369088811995635E-3</v>
      </c>
      <c r="K1311" s="155">
        <f t="shared" si="163"/>
        <v>-4.0450791938085847E-3</v>
      </c>
      <c r="L1311" s="145"/>
      <c r="M1311" s="167">
        <v>-9.7000000000000005E-4</v>
      </c>
      <c r="N1311" s="161"/>
      <c r="O1311" s="167">
        <v>1.0280000000000001E-2</v>
      </c>
      <c r="P1311" s="161"/>
      <c r="Q1311" s="146"/>
      <c r="R1311" s="167">
        <v>5729.86</v>
      </c>
      <c r="S1311" s="154">
        <f t="shared" si="164"/>
        <v>-6.2453714703939456E-3</v>
      </c>
      <c r="T1311" s="155">
        <f t="shared" si="165"/>
        <v>-6.2649553845870176E-3</v>
      </c>
      <c r="U1311" s="167">
        <v>22693.77</v>
      </c>
      <c r="V1311" s="154">
        <f t="shared" si="166"/>
        <v>2.1058832257061511E-3</v>
      </c>
      <c r="W1311" s="155">
        <f t="shared" si="167"/>
        <v>2.1036689617353046E-3</v>
      </c>
    </row>
    <row r="1312" spans="2:23">
      <c r="B1312" s="153">
        <v>43768</v>
      </c>
      <c r="C1312" s="137">
        <v>510</v>
      </c>
      <c r="D1312" s="154">
        <f t="shared" si="160"/>
        <v>-1.175088131609936E-3</v>
      </c>
      <c r="E1312" s="155">
        <f t="shared" si="161"/>
        <v>-1.1757790890120617E-3</v>
      </c>
      <c r="F1312" s="145"/>
      <c r="G1312" s="145"/>
      <c r="H1312" s="153">
        <v>43768</v>
      </c>
      <c r="I1312" s="137">
        <v>34.68</v>
      </c>
      <c r="J1312" s="154">
        <f t="shared" si="162"/>
        <v>-1.1965811965812034E-2</v>
      </c>
      <c r="K1312" s="155">
        <f t="shared" si="163"/>
        <v>-1.2037978559479093E-2</v>
      </c>
      <c r="L1312" s="145"/>
      <c r="M1312" s="167">
        <v>-5.8E-4</v>
      </c>
      <c r="N1312" s="161"/>
      <c r="O1312" s="167">
        <v>1.094E-2</v>
      </c>
      <c r="P1312" s="161"/>
      <c r="Q1312" s="146"/>
      <c r="R1312" s="167">
        <v>5765.87</v>
      </c>
      <c r="S1312" s="154">
        <f t="shared" si="164"/>
        <v>4.4824690686986468E-3</v>
      </c>
      <c r="T1312" s="155">
        <f t="shared" si="165"/>
        <v>4.4724527250357199E-3</v>
      </c>
      <c r="U1312" s="167">
        <v>22646.080000000002</v>
      </c>
      <c r="V1312" s="154">
        <f t="shared" si="166"/>
        <v>-1.5281688339974231E-3</v>
      </c>
      <c r="W1312" s="155">
        <f t="shared" si="167"/>
        <v>-1.529337674932651E-3</v>
      </c>
    </row>
    <row r="1313" spans="2:23">
      <c r="B1313" s="153">
        <v>43767</v>
      </c>
      <c r="C1313" s="137">
        <v>510.6</v>
      </c>
      <c r="D1313" s="154">
        <f t="shared" si="160"/>
        <v>1.1764705882353343E-3</v>
      </c>
      <c r="E1313" s="155">
        <f t="shared" si="161"/>
        <v>1.1757790890120365E-3</v>
      </c>
      <c r="F1313" s="145"/>
      <c r="G1313" s="145"/>
      <c r="H1313" s="153">
        <v>43767</v>
      </c>
      <c r="I1313" s="137">
        <v>35.1</v>
      </c>
      <c r="J1313" s="154">
        <f t="shared" si="162"/>
        <v>-1.1267605633802802E-2</v>
      </c>
      <c r="K1313" s="155">
        <f t="shared" si="163"/>
        <v>-1.133156600954997E-2</v>
      </c>
      <c r="L1313" s="145"/>
      <c r="M1313" s="167">
        <v>-5.5000000000000003E-4</v>
      </c>
      <c r="N1313" s="161"/>
      <c r="O1313" s="167">
        <v>1.0970000000000001E-2</v>
      </c>
      <c r="P1313" s="161"/>
      <c r="Q1313" s="146"/>
      <c r="R1313" s="167">
        <v>5740.14</v>
      </c>
      <c r="S1313" s="154">
        <f t="shared" si="164"/>
        <v>1.6699909433093296E-3</v>
      </c>
      <c r="T1313" s="155">
        <f t="shared" si="165"/>
        <v>1.6685980589545163E-3</v>
      </c>
      <c r="U1313" s="167">
        <v>22680.74</v>
      </c>
      <c r="V1313" s="154">
        <f t="shared" si="166"/>
        <v>-6.5651376211461887E-4</v>
      </c>
      <c r="W1313" s="155">
        <f t="shared" si="167"/>
        <v>-6.5672936164241089E-4</v>
      </c>
    </row>
    <row r="1314" spans="2:23">
      <c r="B1314" s="153">
        <v>43766</v>
      </c>
      <c r="C1314" s="137">
        <v>510</v>
      </c>
      <c r="D1314" s="154">
        <f t="shared" si="160"/>
        <v>-6.8159688412853248E-3</v>
      </c>
      <c r="E1314" s="155">
        <f t="shared" si="161"/>
        <v>-6.8393036502414932E-3</v>
      </c>
      <c r="F1314" s="145"/>
      <c r="G1314" s="145"/>
      <c r="H1314" s="153">
        <v>43766</v>
      </c>
      <c r="I1314" s="137">
        <v>35.5</v>
      </c>
      <c r="J1314" s="154">
        <f t="shared" si="162"/>
        <v>-1.8523638374343454E-2</v>
      </c>
      <c r="K1314" s="155">
        <f t="shared" si="163"/>
        <v>-1.8697349482636544E-2</v>
      </c>
      <c r="L1314" s="145"/>
      <c r="M1314" s="167">
        <v>-2.8000000000000003E-4</v>
      </c>
      <c r="N1314" s="161"/>
      <c r="O1314" s="167">
        <v>1.103E-2</v>
      </c>
      <c r="P1314" s="161"/>
      <c r="Q1314" s="146"/>
      <c r="R1314" s="167">
        <v>5730.57</v>
      </c>
      <c r="S1314" s="154">
        <f t="shared" si="164"/>
        <v>1.4714748826927249E-3</v>
      </c>
      <c r="T1314" s="155">
        <f t="shared" si="165"/>
        <v>1.4703933243881136E-3</v>
      </c>
      <c r="U1314" s="167">
        <v>22695.64</v>
      </c>
      <c r="V1314" s="154">
        <f t="shared" si="166"/>
        <v>3.83254625704188E-3</v>
      </c>
      <c r="W1314" s="155">
        <f t="shared" si="167"/>
        <v>3.825220762534485E-3</v>
      </c>
    </row>
    <row r="1315" spans="2:23">
      <c r="B1315" s="153">
        <v>43763</v>
      </c>
      <c r="C1315" s="137">
        <v>513.5</v>
      </c>
      <c r="D1315" s="154">
        <f t="shared" si="160"/>
        <v>8.977079796264853E-2</v>
      </c>
      <c r="E1315" s="155">
        <f t="shared" si="161"/>
        <v>8.5967397031235945E-2</v>
      </c>
      <c r="F1315" s="145"/>
      <c r="G1315" s="145"/>
      <c r="H1315" s="153">
        <v>43763</v>
      </c>
      <c r="I1315" s="137">
        <v>36.17</v>
      </c>
      <c r="J1315" s="154">
        <f t="shared" si="162"/>
        <v>0.11326562019082798</v>
      </c>
      <c r="K1315" s="155">
        <f t="shared" si="163"/>
        <v>0.10729769628299766</v>
      </c>
      <c r="L1315" s="145"/>
      <c r="M1315" s="167">
        <v>-7.0999999999999991E-4</v>
      </c>
      <c r="N1315" s="161"/>
      <c r="O1315" s="167">
        <v>1.047E-2</v>
      </c>
      <c r="P1315" s="161"/>
      <c r="Q1315" s="146"/>
      <c r="R1315" s="167">
        <v>5722.15</v>
      </c>
      <c r="S1315" s="154">
        <f t="shared" si="164"/>
        <v>6.65337867435567E-3</v>
      </c>
      <c r="T1315" s="155">
        <f t="shared" si="165"/>
        <v>6.6313426391859959E-3</v>
      </c>
      <c r="U1315" s="167">
        <v>22608.99</v>
      </c>
      <c r="V1315" s="154">
        <f t="shared" si="166"/>
        <v>3.6209206380493075E-3</v>
      </c>
      <c r="W1315" s="155">
        <f t="shared" si="167"/>
        <v>3.6143808867750244E-3</v>
      </c>
    </row>
    <row r="1316" spans="2:23">
      <c r="B1316" s="153">
        <v>43762</v>
      </c>
      <c r="C1316" s="137">
        <v>471.2</v>
      </c>
      <c r="D1316" s="154">
        <f t="shared" si="160"/>
        <v>-1.5461763476807389E-2</v>
      </c>
      <c r="E1316" s="155">
        <f t="shared" si="161"/>
        <v>-1.5582543136896033E-2</v>
      </c>
      <c r="F1316" s="145"/>
      <c r="G1316" s="145"/>
      <c r="H1316" s="153">
        <v>43762</v>
      </c>
      <c r="I1316" s="137">
        <v>32.49</v>
      </c>
      <c r="J1316" s="154">
        <f t="shared" si="162"/>
        <v>9.3196644920783278E-3</v>
      </c>
      <c r="K1316" s="155">
        <f t="shared" si="163"/>
        <v>9.276504370292182E-3</v>
      </c>
      <c r="L1316" s="145"/>
      <c r="M1316" s="167">
        <v>-1.0499999999999999E-3</v>
      </c>
      <c r="N1316" s="161"/>
      <c r="O1316" s="167">
        <v>1.01E-2</v>
      </c>
      <c r="P1316" s="161"/>
      <c r="Q1316" s="146"/>
      <c r="R1316" s="167">
        <v>5684.33</v>
      </c>
      <c r="S1316" s="154">
        <f t="shared" si="164"/>
        <v>5.4639299258505414E-3</v>
      </c>
      <c r="T1316" s="155">
        <f t="shared" si="165"/>
        <v>5.4490568132332965E-3</v>
      </c>
      <c r="U1316" s="167">
        <v>22527.42</v>
      </c>
      <c r="V1316" s="154">
        <f t="shared" si="166"/>
        <v>7.8900025815318298E-3</v>
      </c>
      <c r="W1316" s="155">
        <f t="shared" si="167"/>
        <v>7.8590392715903231E-3</v>
      </c>
    </row>
    <row r="1317" spans="2:23">
      <c r="B1317" s="153">
        <v>43761</v>
      </c>
      <c r="C1317" s="137">
        <v>478.6</v>
      </c>
      <c r="D1317" s="154">
        <f t="shared" si="160"/>
        <v>3.7751677852349008E-3</v>
      </c>
      <c r="E1317" s="155">
        <f t="shared" si="161"/>
        <v>3.7680597231329461E-3</v>
      </c>
      <c r="F1317" s="145"/>
      <c r="G1317" s="145"/>
      <c r="H1317" s="153">
        <v>43761</v>
      </c>
      <c r="I1317" s="137">
        <v>32.19</v>
      </c>
      <c r="J1317" s="154">
        <f t="shared" si="162"/>
        <v>-2.7881040892194786E-3</v>
      </c>
      <c r="K1317" s="155">
        <f t="shared" si="163"/>
        <v>-2.7919980910314016E-3</v>
      </c>
      <c r="L1317" s="145"/>
      <c r="M1317" s="167">
        <v>-9.2000000000000003E-4</v>
      </c>
      <c r="N1317" s="161"/>
      <c r="O1317" s="167">
        <v>1.042E-2</v>
      </c>
      <c r="P1317" s="161"/>
      <c r="Q1317" s="146"/>
      <c r="R1317" s="167">
        <v>5653.44</v>
      </c>
      <c r="S1317" s="154">
        <f t="shared" si="164"/>
        <v>-7.5118997329293169E-4</v>
      </c>
      <c r="T1317" s="155">
        <f t="shared" si="165"/>
        <v>-7.5147225785599479E-4</v>
      </c>
      <c r="U1317" s="167">
        <v>22351.07</v>
      </c>
      <c r="V1317" s="154">
        <f t="shared" si="166"/>
        <v>-6.0483619927532706E-3</v>
      </c>
      <c r="W1317" s="155">
        <f t="shared" si="167"/>
        <v>-6.0667274254539673E-3</v>
      </c>
    </row>
    <row r="1318" spans="2:23">
      <c r="B1318" s="153">
        <v>43760</v>
      </c>
      <c r="C1318" s="137">
        <v>476.8</v>
      </c>
      <c r="D1318" s="154">
        <f t="shared" si="160"/>
        <v>-3.5527690700104531E-3</v>
      </c>
      <c r="E1318" s="155">
        <f t="shared" si="161"/>
        <v>-3.5590951418689528E-3</v>
      </c>
      <c r="F1318" s="145"/>
      <c r="G1318" s="145"/>
      <c r="H1318" s="153">
        <v>43760</v>
      </c>
      <c r="I1318" s="137">
        <v>32.28</v>
      </c>
      <c r="J1318" s="154">
        <f t="shared" si="162"/>
        <v>-6.7692307692307496E-3</v>
      </c>
      <c r="K1318" s="155">
        <f t="shared" si="163"/>
        <v>-6.7922459339437328E-3</v>
      </c>
      <c r="L1318" s="145"/>
      <c r="M1318" s="167">
        <v>-6.2E-4</v>
      </c>
      <c r="N1318" s="161"/>
      <c r="O1318" s="167">
        <v>1.03E-2</v>
      </c>
      <c r="P1318" s="161"/>
      <c r="Q1318" s="146"/>
      <c r="R1318" s="167">
        <v>5657.69</v>
      </c>
      <c r="S1318" s="154">
        <f t="shared" si="164"/>
        <v>1.653580249099118E-3</v>
      </c>
      <c r="T1318" s="155">
        <f t="shared" si="165"/>
        <v>1.6522145905557384E-3</v>
      </c>
      <c r="U1318" s="167">
        <v>22487.08</v>
      </c>
      <c r="V1318" s="154">
        <f t="shared" si="166"/>
        <v>3.9549447709097407E-4</v>
      </c>
      <c r="W1318" s="155">
        <f t="shared" si="167"/>
        <v>3.9541628976469384E-4</v>
      </c>
    </row>
    <row r="1319" spans="2:23">
      <c r="B1319" s="153">
        <v>43759</v>
      </c>
      <c r="C1319" s="137">
        <v>478.5</v>
      </c>
      <c r="D1319" s="154">
        <f t="shared" si="160"/>
        <v>1.8301766333262526E-2</v>
      </c>
      <c r="E1319" s="155">
        <f t="shared" si="161"/>
        <v>1.8136304784239048E-2</v>
      </c>
      <c r="F1319" s="145"/>
      <c r="G1319" s="145"/>
      <c r="H1319" s="153">
        <v>43759</v>
      </c>
      <c r="I1319" s="137">
        <v>32.5</v>
      </c>
      <c r="J1319" s="154">
        <f t="shared" si="162"/>
        <v>1.0258004351880512E-2</v>
      </c>
      <c r="K1319" s="155">
        <f t="shared" si="163"/>
        <v>1.0205748084756701E-2</v>
      </c>
      <c r="L1319" s="145"/>
      <c r="M1319" s="167">
        <v>-4.0000000000000002E-4</v>
      </c>
      <c r="N1319" s="161"/>
      <c r="O1319" s="167">
        <v>1.089E-2</v>
      </c>
      <c r="P1319" s="161"/>
      <c r="Q1319" s="146"/>
      <c r="R1319" s="167">
        <v>5648.35</v>
      </c>
      <c r="S1319" s="154">
        <f t="shared" si="164"/>
        <v>2.1468174761589687E-3</v>
      </c>
      <c r="T1319" s="155">
        <f t="shared" si="165"/>
        <v>2.1445163563220001E-3</v>
      </c>
      <c r="U1319" s="167">
        <v>22478.19</v>
      </c>
      <c r="V1319" s="154">
        <f t="shared" si="166"/>
        <v>7.0075088131451579E-3</v>
      </c>
      <c r="W1319" s="155">
        <f t="shared" si="167"/>
        <v>6.9830703254521792E-3</v>
      </c>
    </row>
    <row r="1320" spans="2:23">
      <c r="B1320" s="153">
        <v>43756</v>
      </c>
      <c r="C1320" s="137">
        <v>469.9</v>
      </c>
      <c r="D1320" s="154">
        <f t="shared" si="160"/>
        <v>-2.1449396084964656E-2</v>
      </c>
      <c r="E1320" s="155">
        <f t="shared" si="161"/>
        <v>-2.1682777678382871E-2</v>
      </c>
      <c r="F1320" s="145"/>
      <c r="G1320" s="145"/>
      <c r="H1320" s="153">
        <v>43756</v>
      </c>
      <c r="I1320" s="137">
        <v>32.17</v>
      </c>
      <c r="J1320" s="154">
        <f t="shared" si="162"/>
        <v>-3.4223956769738884E-2</v>
      </c>
      <c r="K1320" s="155">
        <f t="shared" si="163"/>
        <v>-3.4823310954653373E-2</v>
      </c>
      <c r="L1320" s="145"/>
      <c r="M1320" s="167">
        <v>-7.6999999999999996E-4</v>
      </c>
      <c r="N1320" s="161"/>
      <c r="O1320" s="167">
        <v>1.03E-2</v>
      </c>
      <c r="P1320" s="161"/>
      <c r="Q1320" s="146"/>
      <c r="R1320" s="167">
        <v>5636.25</v>
      </c>
      <c r="S1320" s="154">
        <f t="shared" si="164"/>
        <v>-6.4903130051277014E-3</v>
      </c>
      <c r="T1320" s="155">
        <f t="shared" si="165"/>
        <v>-6.5114666655078863E-3</v>
      </c>
      <c r="U1320" s="167">
        <v>22321.77</v>
      </c>
      <c r="V1320" s="154">
        <f t="shared" si="166"/>
        <v>-2.4088664160669682E-3</v>
      </c>
      <c r="W1320" s="155">
        <f t="shared" si="167"/>
        <v>-2.4117724024655613E-3</v>
      </c>
    </row>
    <row r="1321" spans="2:23">
      <c r="B1321" s="153">
        <v>43755</v>
      </c>
      <c r="C1321" s="137">
        <v>480.2</v>
      </c>
      <c r="D1321" s="154">
        <f t="shared" si="160"/>
        <v>-4.1476565740357074E-3</v>
      </c>
      <c r="E1321" s="155">
        <f t="shared" si="161"/>
        <v>-4.1562819599178669E-3</v>
      </c>
      <c r="F1321" s="145"/>
      <c r="G1321" s="145"/>
      <c r="H1321" s="153">
        <v>43755</v>
      </c>
      <c r="I1321" s="137">
        <v>33.31</v>
      </c>
      <c r="J1321" s="154">
        <f t="shared" si="162"/>
        <v>-9.8097502972651629E-3</v>
      </c>
      <c r="K1321" s="155">
        <f t="shared" si="163"/>
        <v>-9.8581828991590233E-3</v>
      </c>
      <c r="L1321" s="145"/>
      <c r="M1321" s="167">
        <v>-1.48E-3</v>
      </c>
      <c r="N1321" s="161"/>
      <c r="O1321" s="167">
        <v>9.9500000000000005E-3</v>
      </c>
      <c r="P1321" s="161"/>
      <c r="Q1321" s="146"/>
      <c r="R1321" s="167">
        <v>5673.07</v>
      </c>
      <c r="S1321" s="154">
        <f t="shared" si="164"/>
        <v>-4.1829767066299262E-3</v>
      </c>
      <c r="T1321" s="155">
        <f t="shared" si="165"/>
        <v>-4.1917498274144692E-3</v>
      </c>
      <c r="U1321" s="167">
        <v>22375.67</v>
      </c>
      <c r="V1321" s="154">
        <f t="shared" si="166"/>
        <v>-2.3372476211751536E-3</v>
      </c>
      <c r="W1321" s="155">
        <f t="shared" si="167"/>
        <v>-2.339983247785614E-3</v>
      </c>
    </row>
    <row r="1322" spans="2:23">
      <c r="B1322" s="153">
        <v>43754</v>
      </c>
      <c r="C1322" s="137">
        <v>482.2</v>
      </c>
      <c r="D1322" s="154">
        <f t="shared" si="160"/>
        <v>-1.1885245901639419E-2</v>
      </c>
      <c r="E1322" s="155">
        <f t="shared" si="161"/>
        <v>-1.1956440106076577E-2</v>
      </c>
      <c r="F1322" s="145"/>
      <c r="G1322" s="145"/>
      <c r="H1322" s="153">
        <v>43754</v>
      </c>
      <c r="I1322" s="137">
        <v>33.64</v>
      </c>
      <c r="J1322" s="154">
        <f t="shared" si="162"/>
        <v>-1.2621074258878817E-2</v>
      </c>
      <c r="K1322" s="155">
        <f t="shared" si="163"/>
        <v>-1.270139656812793E-2</v>
      </c>
      <c r="L1322" s="145"/>
      <c r="M1322" s="167">
        <v>-1.3600000000000001E-3</v>
      </c>
      <c r="N1322" s="161"/>
      <c r="O1322" s="167">
        <v>1.0280000000000001E-2</v>
      </c>
      <c r="P1322" s="161"/>
      <c r="Q1322" s="146"/>
      <c r="R1322" s="167">
        <v>5696.9</v>
      </c>
      <c r="S1322" s="154">
        <f t="shared" si="164"/>
        <v>-9.0318394261723611E-4</v>
      </c>
      <c r="T1322" s="155">
        <f t="shared" si="165"/>
        <v>-9.0359205898894366E-4</v>
      </c>
      <c r="U1322" s="167">
        <v>22428.09</v>
      </c>
      <c r="V1322" s="154">
        <f t="shared" si="166"/>
        <v>2.8056805753902125E-3</v>
      </c>
      <c r="W1322" s="155">
        <f t="shared" si="167"/>
        <v>2.8017520001473203E-3</v>
      </c>
    </row>
    <row r="1323" spans="2:23">
      <c r="B1323" s="153">
        <v>43753</v>
      </c>
      <c r="C1323" s="137">
        <v>488</v>
      </c>
      <c r="D1323" s="154">
        <f t="shared" si="160"/>
        <v>3.3679305231942402E-2</v>
      </c>
      <c r="E1323" s="155">
        <f t="shared" si="161"/>
        <v>3.3124578300906135E-2</v>
      </c>
      <c r="F1323" s="145"/>
      <c r="G1323" s="145"/>
      <c r="H1323" s="153">
        <v>43753</v>
      </c>
      <c r="I1323" s="137">
        <v>34.07</v>
      </c>
      <c r="J1323" s="154">
        <f t="shared" si="162"/>
        <v>-3.8011695906433607E-3</v>
      </c>
      <c r="K1323" s="155">
        <f t="shared" si="163"/>
        <v>-3.808412395684357E-3</v>
      </c>
      <c r="L1323" s="145"/>
      <c r="M1323" s="167">
        <v>-1.6200000000000001E-3</v>
      </c>
      <c r="N1323" s="161"/>
      <c r="O1323" s="167">
        <v>1.035E-2</v>
      </c>
      <c r="P1323" s="161"/>
      <c r="Q1323" s="146"/>
      <c r="R1323" s="167">
        <v>5702.05</v>
      </c>
      <c r="S1323" s="154">
        <f t="shared" si="164"/>
        <v>1.0449967039276364E-2</v>
      </c>
      <c r="T1323" s="155">
        <f t="shared" si="165"/>
        <v>1.0395743562273579E-2</v>
      </c>
      <c r="U1323" s="167">
        <v>22365.34</v>
      </c>
      <c r="V1323" s="154">
        <f t="shared" si="166"/>
        <v>1.2100675447575648E-2</v>
      </c>
      <c r="W1323" s="155">
        <f t="shared" si="167"/>
        <v>1.2028047584865734E-2</v>
      </c>
    </row>
    <row r="1324" spans="2:23">
      <c r="B1324" s="153">
        <v>43752</v>
      </c>
      <c r="C1324" s="137">
        <v>472.1</v>
      </c>
      <c r="D1324" s="154">
        <f t="shared" si="160"/>
        <v>1.4849384811201904E-3</v>
      </c>
      <c r="E1324" s="155">
        <f t="shared" si="161"/>
        <v>1.4838370502104417E-3</v>
      </c>
      <c r="F1324" s="145"/>
      <c r="G1324" s="145"/>
      <c r="H1324" s="153">
        <v>43752</v>
      </c>
      <c r="I1324" s="137">
        <v>34.200000000000003</v>
      </c>
      <c r="J1324" s="154">
        <f t="shared" si="162"/>
        <v>-8.1206496519720117E-3</v>
      </c>
      <c r="K1324" s="155">
        <f t="shared" si="163"/>
        <v>-8.1538017269327332E-3</v>
      </c>
      <c r="L1324" s="145"/>
      <c r="M1324" s="167">
        <v>-1.81E-3</v>
      </c>
      <c r="N1324" s="161"/>
      <c r="O1324" s="167">
        <v>1.0200000000000001E-2</v>
      </c>
      <c r="P1324" s="161"/>
      <c r="Q1324" s="146"/>
      <c r="R1324" s="167">
        <v>5643.08</v>
      </c>
      <c r="S1324" s="154">
        <f t="shared" si="164"/>
        <v>-3.9537691422438792E-3</v>
      </c>
      <c r="T1324" s="155">
        <f t="shared" si="165"/>
        <v>-3.9616059509008008E-3</v>
      </c>
      <c r="U1324" s="167">
        <v>22097.94</v>
      </c>
      <c r="V1324" s="154">
        <f t="shared" si="166"/>
        <v>-3.0407834935084477E-3</v>
      </c>
      <c r="W1324" s="155">
        <f t="shared" si="167"/>
        <v>-3.0454160691255174E-3</v>
      </c>
    </row>
    <row r="1325" spans="2:23">
      <c r="B1325" s="153">
        <v>43749</v>
      </c>
      <c r="C1325" s="137">
        <v>471.4</v>
      </c>
      <c r="D1325" s="154">
        <f t="shared" si="160"/>
        <v>2.0125513958017649E-2</v>
      </c>
      <c r="E1325" s="155">
        <f t="shared" si="161"/>
        <v>1.9925672625809947E-2</v>
      </c>
      <c r="F1325" s="145"/>
      <c r="G1325" s="145"/>
      <c r="H1325" s="153">
        <v>43749</v>
      </c>
      <c r="I1325" s="137">
        <v>34.479999999999997</v>
      </c>
      <c r="J1325" s="154">
        <f t="shared" si="162"/>
        <v>1.951507983441747E-2</v>
      </c>
      <c r="K1325" s="155">
        <f t="shared" si="163"/>
        <v>1.9327102325058076E-2</v>
      </c>
      <c r="L1325" s="145"/>
      <c r="M1325" s="167">
        <v>-1.65E-3</v>
      </c>
      <c r="N1325" s="161"/>
      <c r="O1325" s="167">
        <v>1.056E-2</v>
      </c>
      <c r="P1325" s="161"/>
      <c r="Q1325" s="146"/>
      <c r="R1325" s="167">
        <v>5665.48</v>
      </c>
      <c r="S1325" s="154">
        <f t="shared" si="164"/>
        <v>1.7315341036622023E-2</v>
      </c>
      <c r="T1325" s="155">
        <f t="shared" si="165"/>
        <v>1.7167138853887813E-2</v>
      </c>
      <c r="U1325" s="167">
        <v>22165.34</v>
      </c>
      <c r="V1325" s="154">
        <f t="shared" si="166"/>
        <v>1.8796776487275624E-2</v>
      </c>
      <c r="W1325" s="155">
        <f t="shared" si="167"/>
        <v>1.8622300089179779E-2</v>
      </c>
    </row>
    <row r="1326" spans="2:23">
      <c r="B1326" s="153">
        <v>43748</v>
      </c>
      <c r="C1326" s="137">
        <v>462.1</v>
      </c>
      <c r="D1326" s="154">
        <f t="shared" si="160"/>
        <v>4.4529837251356286E-2</v>
      </c>
      <c r="E1326" s="155">
        <f t="shared" si="161"/>
        <v>4.3566867668095699E-2</v>
      </c>
      <c r="F1326" s="145"/>
      <c r="G1326" s="145"/>
      <c r="H1326" s="153">
        <v>43748</v>
      </c>
      <c r="I1326" s="137">
        <v>33.82</v>
      </c>
      <c r="J1326" s="154">
        <f t="shared" si="162"/>
        <v>1.8981620970171864E-2</v>
      </c>
      <c r="K1326" s="155">
        <f t="shared" si="163"/>
        <v>1.8803717738551121E-2</v>
      </c>
      <c r="L1326" s="145"/>
      <c r="M1326" s="167">
        <v>-1.8699999999999999E-3</v>
      </c>
      <c r="N1326" s="161"/>
      <c r="O1326" s="167">
        <v>1.0589999999999999E-2</v>
      </c>
      <c r="P1326" s="161"/>
      <c r="Q1326" s="146"/>
      <c r="R1326" s="167">
        <v>5569.05</v>
      </c>
      <c r="S1326" s="154">
        <f t="shared" si="164"/>
        <v>1.27128969257011E-2</v>
      </c>
      <c r="T1326" s="155">
        <f t="shared" si="165"/>
        <v>1.2632766463813734E-2</v>
      </c>
      <c r="U1326" s="167">
        <v>21756.39</v>
      </c>
      <c r="V1326" s="154">
        <f t="shared" si="166"/>
        <v>1.0344279926663535E-2</v>
      </c>
      <c r="W1326" s="155">
        <f t="shared" si="167"/>
        <v>1.0291143984292921E-2</v>
      </c>
    </row>
    <row r="1327" spans="2:23">
      <c r="B1327" s="153">
        <v>43747</v>
      </c>
      <c r="C1327" s="137">
        <v>442.4</v>
      </c>
      <c r="D1327" s="154">
        <f t="shared" si="160"/>
        <v>6.8274920345925416E-3</v>
      </c>
      <c r="E1327" s="155">
        <f t="shared" si="161"/>
        <v>6.8042902576151256E-3</v>
      </c>
      <c r="F1327" s="145"/>
      <c r="G1327" s="145"/>
      <c r="H1327" s="153">
        <v>43747</v>
      </c>
      <c r="I1327" s="137">
        <v>33.19</v>
      </c>
      <c r="J1327" s="154">
        <f t="shared" si="162"/>
        <v>1.8723143032535194E-2</v>
      </c>
      <c r="K1327" s="155">
        <f t="shared" si="163"/>
        <v>1.8550022557984071E-2</v>
      </c>
      <c r="L1327" s="145"/>
      <c r="M1327" s="167">
        <v>-2.5800000000000003E-3</v>
      </c>
      <c r="N1327" s="161"/>
      <c r="O1327" s="167">
        <v>9.7400000000000004E-3</v>
      </c>
      <c r="P1327" s="161"/>
      <c r="Q1327" s="146"/>
      <c r="R1327" s="167">
        <v>5499.14</v>
      </c>
      <c r="S1327" s="154">
        <f t="shared" si="164"/>
        <v>7.7923696354154082E-3</v>
      </c>
      <c r="T1327" s="155">
        <f t="shared" si="165"/>
        <v>7.7621659273189305E-3</v>
      </c>
      <c r="U1327" s="167">
        <v>21533.64</v>
      </c>
      <c r="V1327" s="154">
        <f t="shared" si="166"/>
        <v>5.9755028209735883E-3</v>
      </c>
      <c r="W1327" s="155">
        <f t="shared" si="167"/>
        <v>5.957720308464416E-3</v>
      </c>
    </row>
    <row r="1328" spans="2:23">
      <c r="B1328" s="153">
        <v>43746</v>
      </c>
      <c r="C1328" s="137">
        <v>439.4</v>
      </c>
      <c r="D1328" s="154">
        <f t="shared" si="160"/>
        <v>-4.5310376076121983E-3</v>
      </c>
      <c r="E1328" s="155">
        <f t="shared" si="161"/>
        <v>-4.5413338721262469E-3</v>
      </c>
      <c r="F1328" s="145"/>
      <c r="G1328" s="145"/>
      <c r="H1328" s="153">
        <v>43746</v>
      </c>
      <c r="I1328" s="137">
        <v>32.58</v>
      </c>
      <c r="J1328" s="154">
        <f t="shared" si="162"/>
        <v>-4.8869883934026248E-3</v>
      </c>
      <c r="K1328" s="155">
        <f t="shared" si="163"/>
        <v>-4.8989687690898327E-3</v>
      </c>
      <c r="L1328" s="145"/>
      <c r="M1328" s="167">
        <v>-3.0100000000000001E-3</v>
      </c>
      <c r="N1328" s="161"/>
      <c r="O1328" s="167">
        <v>9.4799999999999988E-3</v>
      </c>
      <c r="P1328" s="161"/>
      <c r="Q1328" s="146"/>
      <c r="R1328" s="167">
        <v>5456.62</v>
      </c>
      <c r="S1328" s="154">
        <f t="shared" si="164"/>
        <v>-1.1770117773620359E-2</v>
      </c>
      <c r="T1328" s="155">
        <f t="shared" si="165"/>
        <v>-1.1839933980542337E-2</v>
      </c>
      <c r="U1328" s="167">
        <v>21405.73</v>
      </c>
      <c r="V1328" s="154">
        <f t="shared" si="166"/>
        <v>-1.1380855942712431E-2</v>
      </c>
      <c r="W1328" s="155">
        <f t="shared" si="167"/>
        <v>-1.1446113480581605E-2</v>
      </c>
    </row>
    <row r="1329" spans="2:23">
      <c r="B1329" s="153">
        <v>43745</v>
      </c>
      <c r="C1329" s="137">
        <v>441.4</v>
      </c>
      <c r="D1329" s="154">
        <f t="shared" si="160"/>
        <v>5.4669703872436415E-3</v>
      </c>
      <c r="E1329" s="155">
        <f t="shared" si="161"/>
        <v>5.4520807474645813E-3</v>
      </c>
      <c r="F1329" s="145"/>
      <c r="G1329" s="145"/>
      <c r="H1329" s="153">
        <v>43745</v>
      </c>
      <c r="I1329" s="137">
        <v>32.74</v>
      </c>
      <c r="J1329" s="154">
        <f t="shared" si="162"/>
        <v>6.1462814996928739E-3</v>
      </c>
      <c r="K1329" s="155">
        <f t="shared" si="163"/>
        <v>6.1274701520972917E-3</v>
      </c>
      <c r="L1329" s="145"/>
      <c r="M1329" s="167">
        <v>-2.7500000000000003E-3</v>
      </c>
      <c r="N1329" s="161"/>
      <c r="O1329" s="167">
        <v>9.5499999999999995E-3</v>
      </c>
      <c r="P1329" s="161"/>
      <c r="Q1329" s="146"/>
      <c r="R1329" s="167">
        <v>5521.61</v>
      </c>
      <c r="S1329" s="154">
        <f t="shared" si="164"/>
        <v>6.0656084193342341E-3</v>
      </c>
      <c r="T1329" s="155">
        <f t="shared" si="165"/>
        <v>6.047286667638198E-3</v>
      </c>
      <c r="U1329" s="167">
        <v>21652.15</v>
      </c>
      <c r="V1329" s="154">
        <f t="shared" si="166"/>
        <v>8.4632639107538044E-3</v>
      </c>
      <c r="W1329" s="155">
        <f t="shared" si="167"/>
        <v>8.4276512843699993E-3</v>
      </c>
    </row>
    <row r="1330" spans="2:23">
      <c r="B1330" s="153">
        <v>43742</v>
      </c>
      <c r="C1330" s="137">
        <v>439</v>
      </c>
      <c r="D1330" s="154">
        <f t="shared" si="160"/>
        <v>-2.2773855613755778E-4</v>
      </c>
      <c r="E1330" s="155">
        <f t="shared" si="161"/>
        <v>-2.2776449250041489E-4</v>
      </c>
      <c r="F1330" s="145"/>
      <c r="G1330" s="145"/>
      <c r="H1330" s="153">
        <v>43742</v>
      </c>
      <c r="I1330" s="137">
        <v>32.54</v>
      </c>
      <c r="J1330" s="154">
        <f t="shared" si="162"/>
        <v>1.3391466832762378E-2</v>
      </c>
      <c r="K1330" s="155">
        <f t="shared" si="163"/>
        <v>1.3302593689469174E-2</v>
      </c>
      <c r="L1330" s="145"/>
      <c r="M1330" s="167">
        <v>-2.8100000000000004E-3</v>
      </c>
      <c r="N1330" s="161"/>
      <c r="O1330" s="167">
        <v>8.3099999999999997E-3</v>
      </c>
      <c r="P1330" s="161"/>
      <c r="Q1330" s="146"/>
      <c r="R1330" s="167">
        <v>5488.32</v>
      </c>
      <c r="S1330" s="154">
        <f t="shared" si="164"/>
        <v>9.1105157967701356E-3</v>
      </c>
      <c r="T1330" s="155">
        <f t="shared" si="165"/>
        <v>9.0692654000278702E-3</v>
      </c>
      <c r="U1330" s="167">
        <v>21470.44</v>
      </c>
      <c r="V1330" s="154">
        <f t="shared" si="166"/>
        <v>7.4574725113329965E-3</v>
      </c>
      <c r="W1330" s="155">
        <f t="shared" si="167"/>
        <v>7.4298030409300827E-3</v>
      </c>
    </row>
    <row r="1331" spans="2:23">
      <c r="B1331" s="153">
        <v>43741</v>
      </c>
      <c r="C1331" s="137">
        <v>439.1</v>
      </c>
      <c r="D1331" s="154">
        <f t="shared" si="160"/>
        <v>5.7260650480990272E-3</v>
      </c>
      <c r="E1331" s="155">
        <f t="shared" si="161"/>
        <v>5.7097334518283211E-3</v>
      </c>
      <c r="F1331" s="145"/>
      <c r="G1331" s="145"/>
      <c r="H1331" s="153">
        <v>43741</v>
      </c>
      <c r="I1331" s="137">
        <v>32.11</v>
      </c>
      <c r="J1331" s="154">
        <f t="shared" si="162"/>
        <v>1.6460905349794164E-2</v>
      </c>
      <c r="K1331" s="155">
        <f t="shared" si="163"/>
        <v>1.6326893287428666E-2</v>
      </c>
      <c r="L1331" s="145"/>
      <c r="M1331" s="167">
        <v>-2.8599999999999997E-3</v>
      </c>
      <c r="N1331" s="161"/>
      <c r="O1331" s="167">
        <v>8.2799999999999992E-3</v>
      </c>
      <c r="P1331" s="161"/>
      <c r="Q1331" s="146"/>
      <c r="R1331" s="167">
        <v>5438.77</v>
      </c>
      <c r="S1331" s="154">
        <f t="shared" si="164"/>
        <v>2.9505215968961274E-3</v>
      </c>
      <c r="T1331" s="155">
        <f t="shared" si="165"/>
        <v>2.9461773511454269E-3</v>
      </c>
      <c r="U1331" s="167">
        <v>21311.51</v>
      </c>
      <c r="V1331" s="154">
        <f t="shared" si="166"/>
        <v>6.2305617741165165E-4</v>
      </c>
      <c r="W1331" s="155">
        <f t="shared" si="167"/>
        <v>6.228621584971521E-4</v>
      </c>
    </row>
    <row r="1332" spans="2:23">
      <c r="B1332" s="153">
        <v>43740</v>
      </c>
      <c r="C1332" s="137">
        <v>436.6</v>
      </c>
      <c r="D1332" s="154">
        <f t="shared" si="160"/>
        <v>-4.065040650406504E-2</v>
      </c>
      <c r="E1332" s="155">
        <f t="shared" si="161"/>
        <v>-4.1499730906752734E-2</v>
      </c>
      <c r="F1332" s="145"/>
      <c r="G1332" s="145"/>
      <c r="H1332" s="153">
        <v>43740</v>
      </c>
      <c r="I1332" s="137">
        <v>31.59</v>
      </c>
      <c r="J1332" s="154">
        <f t="shared" si="162"/>
        <v>-2.3191094619666175E-2</v>
      </c>
      <c r="K1332" s="155">
        <f t="shared" si="163"/>
        <v>-2.346423933496709E-2</v>
      </c>
      <c r="L1332" s="145"/>
      <c r="M1332" s="167">
        <v>-2.5000000000000001E-3</v>
      </c>
      <c r="N1332" s="161"/>
      <c r="O1332" s="167">
        <v>8.9600000000000009E-3</v>
      </c>
      <c r="P1332" s="161"/>
      <c r="Q1332" s="146"/>
      <c r="R1332" s="167">
        <v>5422.77</v>
      </c>
      <c r="S1332" s="154">
        <f t="shared" si="164"/>
        <v>-3.1238220461159427E-2</v>
      </c>
      <c r="T1332" s="155">
        <f t="shared" si="165"/>
        <v>-3.1736538864542252E-2</v>
      </c>
      <c r="U1332" s="167">
        <v>21298.240000000002</v>
      </c>
      <c r="V1332" s="154">
        <f t="shared" si="166"/>
        <v>-2.870039863058238E-2</v>
      </c>
      <c r="W1332" s="155">
        <f t="shared" si="167"/>
        <v>-2.9120308983266553E-2</v>
      </c>
    </row>
    <row r="1333" spans="2:23">
      <c r="B1333" s="153">
        <v>43739</v>
      </c>
      <c r="C1333" s="137">
        <v>455.1</v>
      </c>
      <c r="D1333" s="154">
        <f t="shared" si="160"/>
        <v>-2.6732249786141971E-2</v>
      </c>
      <c r="E1333" s="155">
        <f t="shared" si="161"/>
        <v>-2.7096054575317059E-2</v>
      </c>
      <c r="F1333" s="145"/>
      <c r="G1333" s="145"/>
      <c r="H1333" s="153">
        <v>43739</v>
      </c>
      <c r="I1333" s="137">
        <v>32.340000000000003</v>
      </c>
      <c r="J1333" s="154">
        <f t="shared" si="162"/>
        <v>-1.1009174311926606E-2</v>
      </c>
      <c r="K1333" s="155">
        <f t="shared" si="163"/>
        <v>-1.1070223754246921E-2</v>
      </c>
      <c r="L1333" s="145"/>
      <c r="M1333" s="167">
        <v>-2.63E-3</v>
      </c>
      <c r="N1333" s="161"/>
      <c r="O1333" s="167">
        <v>8.5599999999999999E-3</v>
      </c>
      <c r="P1333" s="161"/>
      <c r="Q1333" s="146"/>
      <c r="R1333" s="167">
        <v>5597.63</v>
      </c>
      <c r="S1333" s="154">
        <f t="shared" si="164"/>
        <v>-1.4118169217248289E-2</v>
      </c>
      <c r="T1333" s="155">
        <f t="shared" si="165"/>
        <v>-1.4218778638053061E-2</v>
      </c>
      <c r="U1333" s="167">
        <v>21927.57</v>
      </c>
      <c r="V1333" s="154">
        <f t="shared" si="166"/>
        <v>-8.1478398928880313E-3</v>
      </c>
      <c r="W1333" s="155">
        <f t="shared" si="167"/>
        <v>-8.1812149537473667E-3</v>
      </c>
    </row>
    <row r="1334" spans="2:23">
      <c r="B1334" s="153">
        <v>43738</v>
      </c>
      <c r="C1334" s="137">
        <v>467.6</v>
      </c>
      <c r="D1334" s="154">
        <f t="shared" si="160"/>
        <v>4.5112781954887993E-3</v>
      </c>
      <c r="E1334" s="155">
        <f t="shared" si="161"/>
        <v>4.5011328807916633E-3</v>
      </c>
      <c r="F1334" s="145"/>
      <c r="G1334" s="145"/>
      <c r="H1334" s="153">
        <v>43738</v>
      </c>
      <c r="I1334" s="137">
        <v>32.700000000000003</v>
      </c>
      <c r="J1334" s="154">
        <f t="shared" si="162"/>
        <v>-5.7768318637883009E-3</v>
      </c>
      <c r="K1334" s="155">
        <f t="shared" si="163"/>
        <v>-5.79358229775781E-3</v>
      </c>
      <c r="L1334" s="145"/>
      <c r="M1334" s="167">
        <v>-2.7300000000000002E-3</v>
      </c>
      <c r="N1334" s="161"/>
      <c r="O1334" s="167">
        <v>8.2799999999999992E-3</v>
      </c>
      <c r="P1334" s="161"/>
      <c r="Q1334" s="146"/>
      <c r="R1334" s="167">
        <v>5677.79</v>
      </c>
      <c r="S1334" s="154">
        <f t="shared" si="164"/>
        <v>6.5968393321254037E-3</v>
      </c>
      <c r="T1334" s="155">
        <f t="shared" si="165"/>
        <v>6.5751754109503362E-3</v>
      </c>
      <c r="U1334" s="167">
        <v>22107.7</v>
      </c>
      <c r="V1334" s="154">
        <f t="shared" si="166"/>
        <v>4.1013016977480277E-3</v>
      </c>
      <c r="W1334" s="155">
        <f t="shared" si="167"/>
        <v>4.0929142849927139E-3</v>
      </c>
    </row>
    <row r="1335" spans="2:23">
      <c r="B1335" s="153">
        <v>43735</v>
      </c>
      <c r="C1335" s="137">
        <v>465.5</v>
      </c>
      <c r="D1335" s="154">
        <f t="shared" si="160"/>
        <v>3.0165912518853588E-3</v>
      </c>
      <c r="E1335" s="155">
        <f t="shared" si="161"/>
        <v>3.0120504699916212E-3</v>
      </c>
      <c r="F1335" s="145"/>
      <c r="G1335" s="145"/>
      <c r="H1335" s="153">
        <v>43735</v>
      </c>
      <c r="I1335" s="137">
        <v>32.89</v>
      </c>
      <c r="J1335" s="154">
        <f t="shared" si="162"/>
        <v>1.6378244746600767E-2</v>
      </c>
      <c r="K1335" s="155">
        <f t="shared" si="163"/>
        <v>1.6245568010674689E-2</v>
      </c>
      <c r="L1335" s="145"/>
      <c r="M1335" s="167">
        <v>-2.8100000000000004E-3</v>
      </c>
      <c r="N1335" s="161"/>
      <c r="O1335" s="167">
        <v>8.2899999999999988E-3</v>
      </c>
      <c r="P1335" s="161"/>
      <c r="Q1335" s="146"/>
      <c r="R1335" s="167">
        <v>5640.58</v>
      </c>
      <c r="S1335" s="154">
        <f t="shared" si="164"/>
        <v>3.5601371391158487E-3</v>
      </c>
      <c r="T1335" s="155">
        <f t="shared" si="165"/>
        <v>3.5538148519207958E-3</v>
      </c>
      <c r="U1335" s="167">
        <v>22017.4</v>
      </c>
      <c r="V1335" s="154">
        <f t="shared" si="166"/>
        <v>3.1771026263838209E-3</v>
      </c>
      <c r="W1335" s="155">
        <f t="shared" si="167"/>
        <v>3.172066300298277E-3</v>
      </c>
    </row>
    <row r="1336" spans="2:23">
      <c r="B1336" s="153">
        <v>43734</v>
      </c>
      <c r="C1336" s="137">
        <v>464.1</v>
      </c>
      <c r="D1336" s="154">
        <f t="shared" si="160"/>
        <v>1.4204545454545414E-2</v>
      </c>
      <c r="E1336" s="155">
        <f t="shared" si="161"/>
        <v>1.4104606181541945E-2</v>
      </c>
      <c r="F1336" s="145"/>
      <c r="G1336" s="145"/>
      <c r="H1336" s="153">
        <v>43734</v>
      </c>
      <c r="I1336" s="137">
        <v>32.36</v>
      </c>
      <c r="J1336" s="154">
        <f t="shared" si="162"/>
        <v>6.8450528935906085E-3</v>
      </c>
      <c r="K1336" s="155">
        <f t="shared" si="163"/>
        <v>6.8217318809244793E-3</v>
      </c>
      <c r="L1336" s="145"/>
      <c r="M1336" s="167">
        <v>-2.8699999999999997E-3</v>
      </c>
      <c r="N1336" s="161"/>
      <c r="O1336" s="167">
        <v>8.2899999999999988E-3</v>
      </c>
      <c r="P1336" s="161"/>
      <c r="Q1336" s="146"/>
      <c r="R1336" s="167">
        <v>5620.57</v>
      </c>
      <c r="S1336" s="154">
        <f t="shared" si="164"/>
        <v>6.5851212435974471E-3</v>
      </c>
      <c r="T1336" s="155">
        <f t="shared" si="165"/>
        <v>6.5635340504001573E-3</v>
      </c>
      <c r="U1336" s="167">
        <v>21947.67</v>
      </c>
      <c r="V1336" s="154">
        <f t="shared" si="166"/>
        <v>7.3181746833839156E-3</v>
      </c>
      <c r="W1336" s="155">
        <f t="shared" si="167"/>
        <v>7.2915267734310349E-3</v>
      </c>
    </row>
    <row r="1337" spans="2:23">
      <c r="B1337" s="153">
        <v>43733</v>
      </c>
      <c r="C1337" s="137">
        <v>457.6</v>
      </c>
      <c r="D1337" s="154">
        <f t="shared" si="160"/>
        <v>-5.001087192867959E-3</v>
      </c>
      <c r="E1337" s="155">
        <f t="shared" si="161"/>
        <v>-5.013634480289934E-3</v>
      </c>
      <c r="F1337" s="145"/>
      <c r="G1337" s="145"/>
      <c r="H1337" s="153">
        <v>43733</v>
      </c>
      <c r="I1337" s="137">
        <v>32.14</v>
      </c>
      <c r="J1337" s="154">
        <f t="shared" si="162"/>
        <v>-2.7924294135897032E-3</v>
      </c>
      <c r="K1337" s="155">
        <f t="shared" si="163"/>
        <v>-2.796335517979834E-3</v>
      </c>
      <c r="L1337" s="145"/>
      <c r="M1337" s="167">
        <v>-2.7500000000000003E-3</v>
      </c>
      <c r="N1337" s="161"/>
      <c r="O1337" s="167">
        <v>8.3499999999999998E-3</v>
      </c>
      <c r="P1337" s="161"/>
      <c r="Q1337" s="146"/>
      <c r="R1337" s="167">
        <v>5583.8</v>
      </c>
      <c r="S1337" s="154">
        <f t="shared" si="164"/>
        <v>-7.9117606821206277E-3</v>
      </c>
      <c r="T1337" s="155">
        <f t="shared" si="165"/>
        <v>-7.9432247278816027E-3</v>
      </c>
      <c r="U1337" s="167">
        <v>21788.22</v>
      </c>
      <c r="V1337" s="154">
        <f t="shared" si="166"/>
        <v>-5.1499907995109506E-3</v>
      </c>
      <c r="W1337" s="155">
        <f t="shared" si="167"/>
        <v>-5.1632977087632797E-3</v>
      </c>
    </row>
    <row r="1338" spans="2:23">
      <c r="B1338" s="153">
        <v>43732</v>
      </c>
      <c r="C1338" s="137">
        <v>459.9</v>
      </c>
      <c r="D1338" s="154">
        <f t="shared" si="160"/>
        <v>9.4381035996486951E-3</v>
      </c>
      <c r="E1338" s="155">
        <f t="shared" si="161"/>
        <v>9.3938429728509399E-3</v>
      </c>
      <c r="F1338" s="145"/>
      <c r="G1338" s="145"/>
      <c r="H1338" s="153">
        <v>43732</v>
      </c>
      <c r="I1338" s="137">
        <v>32.229999999999997</v>
      </c>
      <c r="J1338" s="154">
        <f t="shared" si="162"/>
        <v>4.0498442367600251E-3</v>
      </c>
      <c r="K1338" s="155">
        <f t="shared" si="163"/>
        <v>4.0416656913762018E-3</v>
      </c>
      <c r="L1338" s="145"/>
      <c r="M1338" s="167">
        <v>-3.0000000000000001E-3</v>
      </c>
      <c r="N1338" s="161"/>
      <c r="O1338" s="167">
        <v>8.3099999999999997E-3</v>
      </c>
      <c r="P1338" s="161"/>
      <c r="Q1338" s="146"/>
      <c r="R1338" s="167">
        <v>5628.33</v>
      </c>
      <c r="S1338" s="154">
        <f t="shared" si="164"/>
        <v>-4.3155808452155497E-4</v>
      </c>
      <c r="T1338" s="155">
        <f t="shared" si="165"/>
        <v>-4.3165123251185576E-4</v>
      </c>
      <c r="U1338" s="167">
        <v>21901.01</v>
      </c>
      <c r="V1338" s="154">
        <f t="shared" si="166"/>
        <v>5.1598456247026192E-5</v>
      </c>
      <c r="W1338" s="155">
        <f t="shared" si="167"/>
        <v>5.1597125092472805E-5</v>
      </c>
    </row>
    <row r="1339" spans="2:23">
      <c r="B1339" s="153">
        <v>43731</v>
      </c>
      <c r="C1339" s="137">
        <v>455.6</v>
      </c>
      <c r="D1339" s="154">
        <f t="shared" si="160"/>
        <v>-2.607952116289014E-2</v>
      </c>
      <c r="E1339" s="155">
        <f t="shared" si="161"/>
        <v>-2.6425622577051593E-2</v>
      </c>
      <c r="F1339" s="145"/>
      <c r="G1339" s="145"/>
      <c r="H1339" s="153">
        <v>43731</v>
      </c>
      <c r="I1339" s="137">
        <v>32.1</v>
      </c>
      <c r="J1339" s="154">
        <f t="shared" si="162"/>
        <v>-1.5941140404659548E-2</v>
      </c>
      <c r="K1339" s="155">
        <f t="shared" si="163"/>
        <v>-1.6069567056897459E-2</v>
      </c>
      <c r="L1339" s="145"/>
      <c r="M1339" s="167">
        <v>-2.8899999999999998E-3</v>
      </c>
      <c r="N1339" s="161"/>
      <c r="O1339" s="167">
        <v>8.3400000000000002E-3</v>
      </c>
      <c r="P1339" s="161"/>
      <c r="Q1339" s="146"/>
      <c r="R1339" s="167">
        <v>5630.76</v>
      </c>
      <c r="S1339" s="154">
        <f t="shared" si="164"/>
        <v>-1.0546884609842544E-2</v>
      </c>
      <c r="T1339" s="155">
        <f t="shared" si="165"/>
        <v>-1.0602897184209698E-2</v>
      </c>
      <c r="U1339" s="167">
        <v>21899.88</v>
      </c>
      <c r="V1339" s="154">
        <f t="shared" si="166"/>
        <v>-1.0096617811578223E-2</v>
      </c>
      <c r="W1339" s="155">
        <f t="shared" si="167"/>
        <v>-1.0147934365150151E-2</v>
      </c>
    </row>
    <row r="1340" spans="2:23">
      <c r="B1340" s="153">
        <v>43728</v>
      </c>
      <c r="C1340" s="137">
        <v>467.8</v>
      </c>
      <c r="D1340" s="154">
        <f t="shared" si="160"/>
        <v>1.2115967113803583E-2</v>
      </c>
      <c r="E1340" s="155">
        <f t="shared" si="161"/>
        <v>1.2043156309798334E-2</v>
      </c>
      <c r="F1340" s="145"/>
      <c r="G1340" s="145"/>
      <c r="H1340" s="153">
        <v>43728</v>
      </c>
      <c r="I1340" s="137">
        <v>32.619999999999997</v>
      </c>
      <c r="J1340" s="154">
        <f t="shared" si="162"/>
        <v>4.6196489066829827E-3</v>
      </c>
      <c r="K1340" s="155">
        <f t="shared" si="163"/>
        <v>4.6090110781131181E-3</v>
      </c>
      <c r="L1340" s="145"/>
      <c r="M1340" s="167">
        <v>-2.2000000000000001E-3</v>
      </c>
      <c r="N1340" s="161"/>
      <c r="O1340" s="167">
        <v>9.2100000000000012E-3</v>
      </c>
      <c r="P1340" s="161"/>
      <c r="Q1340" s="146"/>
      <c r="R1340" s="167">
        <v>5690.78</v>
      </c>
      <c r="S1340" s="154">
        <f t="shared" si="164"/>
        <v>5.6016172240009876E-3</v>
      </c>
      <c r="T1340" s="155">
        <f t="shared" si="165"/>
        <v>5.5859865105877312E-3</v>
      </c>
      <c r="U1340" s="167">
        <v>22123.25</v>
      </c>
      <c r="V1340" s="154">
        <f t="shared" si="166"/>
        <v>-2.2550370024920774E-4</v>
      </c>
      <c r="W1340" s="155">
        <f t="shared" si="167"/>
        <v>-2.2552913003169933E-4</v>
      </c>
    </row>
    <row r="1341" spans="2:23">
      <c r="B1341" s="153">
        <v>43727</v>
      </c>
      <c r="C1341" s="137">
        <v>462.2</v>
      </c>
      <c r="D1341" s="154">
        <f t="shared" si="160"/>
        <v>-3.6645828842423178E-3</v>
      </c>
      <c r="E1341" s="155">
        <f t="shared" si="161"/>
        <v>-3.6713139174176625E-3</v>
      </c>
      <c r="F1341" s="145"/>
      <c r="G1341" s="145"/>
      <c r="H1341" s="153">
        <v>43727</v>
      </c>
      <c r="I1341" s="137">
        <v>32.47</v>
      </c>
      <c r="J1341" s="154">
        <f t="shared" si="162"/>
        <v>2.2999369880277287E-2</v>
      </c>
      <c r="K1341" s="155">
        <f t="shared" si="163"/>
        <v>2.2738871016491604E-2</v>
      </c>
      <c r="L1341" s="145"/>
      <c r="M1341" s="167">
        <v>-2.0999999999999999E-3</v>
      </c>
      <c r="N1341" s="161"/>
      <c r="O1341" s="167">
        <v>8.8800000000000007E-3</v>
      </c>
      <c r="P1341" s="161"/>
      <c r="Q1341" s="146"/>
      <c r="R1341" s="167">
        <v>5659.08</v>
      </c>
      <c r="S1341" s="154">
        <f t="shared" si="164"/>
        <v>6.8372875023352542E-3</v>
      </c>
      <c r="T1341" s="155">
        <f t="shared" si="165"/>
        <v>6.8140192530689201E-3</v>
      </c>
      <c r="U1341" s="167">
        <v>22128.240000000002</v>
      </c>
      <c r="V1341" s="154">
        <f t="shared" si="166"/>
        <v>8.225918888995265E-3</v>
      </c>
      <c r="W1341" s="155">
        <f t="shared" si="167"/>
        <v>8.1922704186633069E-3</v>
      </c>
    </row>
    <row r="1342" spans="2:23">
      <c r="B1342" s="153">
        <v>43726</v>
      </c>
      <c r="C1342" s="137">
        <v>463.9</v>
      </c>
      <c r="D1342" s="154">
        <f t="shared" si="160"/>
        <v>5.418292154312887E-3</v>
      </c>
      <c r="E1342" s="155">
        <f t="shared" si="161"/>
        <v>5.4036660180446262E-3</v>
      </c>
      <c r="F1342" s="145"/>
      <c r="G1342" s="145"/>
      <c r="H1342" s="153">
        <v>43726</v>
      </c>
      <c r="I1342" s="137">
        <v>31.74</v>
      </c>
      <c r="J1342" s="154">
        <f t="shared" si="162"/>
        <v>-7.0026369762672291E-2</v>
      </c>
      <c r="K1342" s="155">
        <f t="shared" si="163"/>
        <v>-7.2599047820352827E-2</v>
      </c>
      <c r="L1342" s="145"/>
      <c r="M1342" s="167">
        <v>-2.2300000000000002E-3</v>
      </c>
      <c r="N1342" s="161"/>
      <c r="O1342" s="167">
        <v>8.6800000000000002E-3</v>
      </c>
      <c r="P1342" s="161"/>
      <c r="Q1342" s="146"/>
      <c r="R1342" s="167">
        <v>5620.65</v>
      </c>
      <c r="S1342" s="154">
        <f t="shared" si="164"/>
        <v>9.1532202774091687E-4</v>
      </c>
      <c r="T1342" s="155">
        <f t="shared" si="165"/>
        <v>9.1490337598165771E-4</v>
      </c>
      <c r="U1342" s="167">
        <v>21947.7</v>
      </c>
      <c r="V1342" s="154">
        <f t="shared" si="166"/>
        <v>6.6861053126947567E-3</v>
      </c>
      <c r="W1342" s="155">
        <f t="shared" si="167"/>
        <v>6.6638524455075402E-3</v>
      </c>
    </row>
    <row r="1343" spans="2:23">
      <c r="B1343" s="153">
        <v>43725</v>
      </c>
      <c r="C1343" s="137">
        <v>461.4</v>
      </c>
      <c r="D1343" s="154">
        <f t="shared" si="160"/>
        <v>-1.1144449207029727E-2</v>
      </c>
      <c r="E1343" s="155">
        <f t="shared" si="161"/>
        <v>-1.1207013847676457E-2</v>
      </c>
      <c r="F1343" s="145"/>
      <c r="G1343" s="145"/>
      <c r="H1343" s="153">
        <v>43725</v>
      </c>
      <c r="I1343" s="137">
        <v>34.130000000000003</v>
      </c>
      <c r="J1343" s="154">
        <f t="shared" si="162"/>
        <v>-4.9562682215741338E-3</v>
      </c>
      <c r="K1343" s="155">
        <f t="shared" si="163"/>
        <v>-4.9685912532783467E-3</v>
      </c>
      <c r="L1343" s="145"/>
      <c r="M1343" s="167">
        <v>-1.8E-3</v>
      </c>
      <c r="N1343" s="161"/>
      <c r="O1343" s="167">
        <v>9.2899999999999996E-3</v>
      </c>
      <c r="P1343" s="161"/>
      <c r="Q1343" s="146"/>
      <c r="R1343" s="167">
        <v>5615.51</v>
      </c>
      <c r="S1343" s="154">
        <f t="shared" si="164"/>
        <v>2.3704846105927491E-3</v>
      </c>
      <c r="T1343" s="155">
        <f t="shared" si="165"/>
        <v>2.3676794441428823E-3</v>
      </c>
      <c r="U1343" s="167">
        <v>21801.93</v>
      </c>
      <c r="V1343" s="154">
        <f t="shared" si="166"/>
        <v>-7.6156480606521804E-3</v>
      </c>
      <c r="W1343" s="155">
        <f t="shared" si="167"/>
        <v>-7.644795185472549E-3</v>
      </c>
    </row>
    <row r="1344" spans="2:23">
      <c r="B1344" s="153">
        <v>43724</v>
      </c>
      <c r="C1344" s="137">
        <v>466.6</v>
      </c>
      <c r="D1344" s="154">
        <f t="shared" si="160"/>
        <v>-2.1385799828913532E-3</v>
      </c>
      <c r="E1344" s="155">
        <f t="shared" si="161"/>
        <v>-2.1408700105837461E-3</v>
      </c>
      <c r="F1344" s="145"/>
      <c r="G1344" s="145"/>
      <c r="H1344" s="153">
        <v>43724</v>
      </c>
      <c r="I1344" s="137">
        <v>34.299999999999997</v>
      </c>
      <c r="J1344" s="154">
        <f t="shared" si="162"/>
        <v>-2.2792022792022859E-2</v>
      </c>
      <c r="K1344" s="155">
        <f t="shared" si="163"/>
        <v>-2.3055776299925963E-2</v>
      </c>
      <c r="L1344" s="145"/>
      <c r="M1344" s="167">
        <v>-2.0100000000000001E-3</v>
      </c>
      <c r="N1344" s="161"/>
      <c r="O1344" s="167">
        <v>8.5299999999999994E-3</v>
      </c>
      <c r="P1344" s="161"/>
      <c r="Q1344" s="146"/>
      <c r="R1344" s="167">
        <v>5602.23</v>
      </c>
      <c r="S1344" s="154">
        <f t="shared" si="164"/>
        <v>-9.412143309297627E-3</v>
      </c>
      <c r="T1344" s="155">
        <f t="shared" si="165"/>
        <v>-9.4567174427058181E-3</v>
      </c>
      <c r="U1344" s="167">
        <v>21969.24</v>
      </c>
      <c r="V1344" s="154">
        <f t="shared" si="166"/>
        <v>-9.5652169992799241E-3</v>
      </c>
      <c r="W1344" s="155">
        <f t="shared" si="167"/>
        <v>-9.6112575143031728E-3</v>
      </c>
    </row>
    <row r="1345" spans="2:23">
      <c r="B1345" s="153">
        <v>43721</v>
      </c>
      <c r="C1345" s="137">
        <v>467.6</v>
      </c>
      <c r="D1345" s="154">
        <f t="shared" si="160"/>
        <v>-9.5318788392290132E-3</v>
      </c>
      <c r="E1345" s="155">
        <f t="shared" si="161"/>
        <v>-9.577597954327749E-3</v>
      </c>
      <c r="F1345" s="145"/>
      <c r="G1345" s="145"/>
      <c r="H1345" s="153">
        <v>43721</v>
      </c>
      <c r="I1345" s="137">
        <v>35.1</v>
      </c>
      <c r="J1345" s="154">
        <f t="shared" si="162"/>
        <v>-8.1944051992087763E-3</v>
      </c>
      <c r="K1345" s="155">
        <f t="shared" si="163"/>
        <v>-8.2281638855518455E-3</v>
      </c>
      <c r="L1345" s="145"/>
      <c r="M1345" s="167">
        <v>-1.7499999999999998E-3</v>
      </c>
      <c r="N1345" s="161"/>
      <c r="O1345" s="167">
        <v>8.6999999999999994E-3</v>
      </c>
      <c r="P1345" s="161"/>
      <c r="Q1345" s="146"/>
      <c r="R1345" s="167">
        <v>5655.46</v>
      </c>
      <c r="S1345" s="154">
        <f t="shared" si="164"/>
        <v>2.232910261817711E-3</v>
      </c>
      <c r="T1345" s="155">
        <f t="shared" si="165"/>
        <v>2.2304210225090261E-3</v>
      </c>
      <c r="U1345" s="167">
        <v>22181.41</v>
      </c>
      <c r="V1345" s="154">
        <f t="shared" si="166"/>
        <v>4.448636676709139E-3</v>
      </c>
      <c r="W1345" s="155">
        <f t="shared" si="167"/>
        <v>4.4387707417203656E-3</v>
      </c>
    </row>
    <row r="1346" spans="2:23">
      <c r="B1346" s="153">
        <v>43720</v>
      </c>
      <c r="C1346" s="137">
        <v>472.1</v>
      </c>
      <c r="D1346" s="154">
        <f t="shared" si="160"/>
        <v>1.070434596446157E-2</v>
      </c>
      <c r="E1346" s="155">
        <f t="shared" si="161"/>
        <v>1.0647460044178721E-2</v>
      </c>
      <c r="F1346" s="145"/>
      <c r="G1346" s="145"/>
      <c r="H1346" s="153">
        <v>43720</v>
      </c>
      <c r="I1346" s="137">
        <v>35.39</v>
      </c>
      <c r="J1346" s="154">
        <f t="shared" si="162"/>
        <v>5.6545094713045252E-4</v>
      </c>
      <c r="K1346" s="155">
        <f t="shared" si="163"/>
        <v>5.6529113998287804E-4</v>
      </c>
      <c r="L1346" s="145"/>
      <c r="M1346" s="167">
        <v>-2.4199999999999998E-3</v>
      </c>
      <c r="N1346" s="161"/>
      <c r="O1346" s="167">
        <v>8.4399999999999996E-3</v>
      </c>
      <c r="P1346" s="161"/>
      <c r="Q1346" s="146"/>
      <c r="R1346" s="167">
        <v>5642.86</v>
      </c>
      <c r="S1346" s="154">
        <f t="shared" si="164"/>
        <v>4.4143351975591827E-3</v>
      </c>
      <c r="T1346" s="155">
        <f t="shared" si="165"/>
        <v>4.4046205984467441E-3</v>
      </c>
      <c r="U1346" s="167">
        <v>22083.17</v>
      </c>
      <c r="V1346" s="154">
        <f t="shared" si="166"/>
        <v>8.7522274555913437E-3</v>
      </c>
      <c r="W1346" s="155">
        <f t="shared" si="167"/>
        <v>8.7141487339987868E-3</v>
      </c>
    </row>
    <row r="1347" spans="2:23">
      <c r="B1347" s="153">
        <v>43719</v>
      </c>
      <c r="C1347" s="137">
        <v>467.1</v>
      </c>
      <c r="D1347" s="154">
        <f t="shared" si="160"/>
        <v>4.1007354579897459E-2</v>
      </c>
      <c r="E1347" s="155">
        <f t="shared" si="161"/>
        <v>4.0188854526124654E-2</v>
      </c>
      <c r="F1347" s="145"/>
      <c r="G1347" s="145"/>
      <c r="H1347" s="153">
        <v>43719</v>
      </c>
      <c r="I1347" s="137">
        <v>35.369999999999997</v>
      </c>
      <c r="J1347" s="154">
        <f t="shared" si="162"/>
        <v>2.5510204081631294E-3</v>
      </c>
      <c r="K1347" s="155">
        <f t="shared" si="163"/>
        <v>2.5477720787985617E-3</v>
      </c>
      <c r="L1347" s="145"/>
      <c r="M1347" s="167">
        <v>-2.5999999999999999E-3</v>
      </c>
      <c r="N1347" s="161"/>
      <c r="O1347" s="167">
        <v>9.7599999999999996E-3</v>
      </c>
      <c r="P1347" s="161"/>
      <c r="Q1347" s="146"/>
      <c r="R1347" s="167">
        <v>5618.06</v>
      </c>
      <c r="S1347" s="154">
        <f t="shared" si="164"/>
        <v>4.442887000488227E-3</v>
      </c>
      <c r="T1347" s="155">
        <f t="shared" si="165"/>
        <v>4.4330465140523601E-3</v>
      </c>
      <c r="U1347" s="167">
        <v>21891.57</v>
      </c>
      <c r="V1347" s="154">
        <f t="shared" si="166"/>
        <v>1.0315967663832026E-3</v>
      </c>
      <c r="W1347" s="155">
        <f t="shared" si="167"/>
        <v>1.0310650360950743E-3</v>
      </c>
    </row>
    <row r="1348" spans="2:23">
      <c r="B1348" s="153">
        <v>43718</v>
      </c>
      <c r="C1348" s="137">
        <v>448.7</v>
      </c>
      <c r="D1348" s="154">
        <f t="shared" si="160"/>
        <v>8.9225964755734744E-4</v>
      </c>
      <c r="E1348" s="155">
        <f t="shared" si="161"/>
        <v>8.9186182054375792E-4</v>
      </c>
      <c r="F1348" s="145"/>
      <c r="G1348" s="145"/>
      <c r="H1348" s="153">
        <v>43718</v>
      </c>
      <c r="I1348" s="137">
        <v>35.28</v>
      </c>
      <c r="J1348" s="154">
        <f t="shared" si="162"/>
        <v>-5.9171597633136397E-3</v>
      </c>
      <c r="K1348" s="155">
        <f t="shared" si="163"/>
        <v>-5.9347355198145777E-3</v>
      </c>
      <c r="L1348" s="145"/>
      <c r="M1348" s="167">
        <v>-2.4499999999999999E-3</v>
      </c>
      <c r="N1348" s="161"/>
      <c r="O1348" s="167">
        <v>1.026E-2</v>
      </c>
      <c r="P1348" s="161"/>
      <c r="Q1348" s="146"/>
      <c r="R1348" s="167">
        <v>5593.21</v>
      </c>
      <c r="S1348" s="154">
        <f t="shared" si="164"/>
        <v>7.6221830576406191E-4</v>
      </c>
      <c r="T1348" s="155">
        <f t="shared" si="165"/>
        <v>7.6192796491727913E-4</v>
      </c>
      <c r="U1348" s="167">
        <v>21869.01</v>
      </c>
      <c r="V1348" s="154">
        <f t="shared" si="166"/>
        <v>-5.4898354822910944E-3</v>
      </c>
      <c r="W1348" s="155">
        <f t="shared" si="167"/>
        <v>-5.5049600086080454E-3</v>
      </c>
    </row>
    <row r="1349" spans="2:23">
      <c r="B1349" s="153">
        <v>43717</v>
      </c>
      <c r="C1349" s="137">
        <v>448.3</v>
      </c>
      <c r="D1349" s="154">
        <f t="shared" si="160"/>
        <v>-1.494177103933203E-2</v>
      </c>
      <c r="E1349" s="155">
        <f t="shared" si="161"/>
        <v>-1.505452386120246E-2</v>
      </c>
      <c r="F1349" s="145"/>
      <c r="G1349" s="145"/>
      <c r="H1349" s="153">
        <v>43717</v>
      </c>
      <c r="I1349" s="137">
        <v>35.49</v>
      </c>
      <c r="J1349" s="154">
        <f t="shared" si="162"/>
        <v>-1.3070077864293594E-2</v>
      </c>
      <c r="K1349" s="155">
        <f t="shared" si="163"/>
        <v>-1.3156242945014357E-2</v>
      </c>
      <c r="L1349" s="145"/>
      <c r="M1349" s="167">
        <v>-2.7900000000000004E-3</v>
      </c>
      <c r="N1349" s="161"/>
      <c r="O1349" s="167">
        <v>9.5499999999999995E-3</v>
      </c>
      <c r="P1349" s="161"/>
      <c r="Q1349" s="146"/>
      <c r="R1349" s="167">
        <v>5588.95</v>
      </c>
      <c r="S1349" s="154">
        <f t="shared" si="164"/>
        <v>-2.683802076734576E-3</v>
      </c>
      <c r="T1349" s="155">
        <f t="shared" si="165"/>
        <v>-2.6874099301502159E-3</v>
      </c>
      <c r="U1349" s="167">
        <v>21989.73</v>
      </c>
      <c r="V1349" s="154">
        <f t="shared" si="166"/>
        <v>1.9318978663918074E-3</v>
      </c>
      <c r="W1349" s="155">
        <f t="shared" si="167"/>
        <v>1.930034151660362E-3</v>
      </c>
    </row>
    <row r="1350" spans="2:23">
      <c r="B1350" s="153">
        <v>43714</v>
      </c>
      <c r="C1350" s="137">
        <v>455.1</v>
      </c>
      <c r="D1350" s="154">
        <f t="shared" si="160"/>
        <v>-1.9736842105262387E-3</v>
      </c>
      <c r="E1350" s="155">
        <f t="shared" si="161"/>
        <v>-1.9756344917897469E-3</v>
      </c>
      <c r="F1350" s="145"/>
      <c r="G1350" s="145"/>
      <c r="H1350" s="153">
        <v>43714</v>
      </c>
      <c r="I1350" s="137">
        <v>35.96</v>
      </c>
      <c r="J1350" s="154">
        <f t="shared" si="162"/>
        <v>2.7886224205242449E-3</v>
      </c>
      <c r="K1350" s="155">
        <f t="shared" si="163"/>
        <v>2.7847414264326885E-3</v>
      </c>
      <c r="L1350" s="145"/>
      <c r="M1350" s="167">
        <v>-3.4100000000000003E-3</v>
      </c>
      <c r="N1350" s="161"/>
      <c r="O1350" s="167">
        <v>8.8299999999999993E-3</v>
      </c>
      <c r="P1350" s="161"/>
      <c r="Q1350" s="146"/>
      <c r="R1350" s="167">
        <v>5603.99</v>
      </c>
      <c r="S1350" s="154">
        <f t="shared" si="164"/>
        <v>1.8986764687478619E-3</v>
      </c>
      <c r="T1350" s="155">
        <f t="shared" si="165"/>
        <v>1.8968762608960574E-3</v>
      </c>
      <c r="U1350" s="167">
        <v>21947.33</v>
      </c>
      <c r="V1350" s="154">
        <f t="shared" si="166"/>
        <v>-3.5253816088942624E-4</v>
      </c>
      <c r="W1350" s="155">
        <f t="shared" si="167"/>
        <v>-3.5260031707558216E-4</v>
      </c>
    </row>
    <row r="1351" spans="2:23">
      <c r="B1351" s="153">
        <v>43713</v>
      </c>
      <c r="C1351" s="137">
        <v>456</v>
      </c>
      <c r="D1351" s="154">
        <f t="shared" si="160"/>
        <v>2.1963245181533031E-2</v>
      </c>
      <c r="E1351" s="155">
        <f t="shared" si="161"/>
        <v>2.1725527515954024E-2</v>
      </c>
      <c r="F1351" s="145"/>
      <c r="G1351" s="145"/>
      <c r="H1351" s="153">
        <v>43713</v>
      </c>
      <c r="I1351" s="137">
        <v>35.86</v>
      </c>
      <c r="J1351" s="154">
        <f t="shared" si="162"/>
        <v>2.2818026240730038E-2</v>
      </c>
      <c r="K1351" s="155">
        <f t="shared" si="163"/>
        <v>2.2561588683898244E-2</v>
      </c>
      <c r="L1351" s="145"/>
      <c r="M1351" s="167">
        <v>-2.8100000000000004E-3</v>
      </c>
      <c r="N1351" s="161"/>
      <c r="O1351" s="167">
        <v>9.3799999999999994E-3</v>
      </c>
      <c r="P1351" s="161"/>
      <c r="Q1351" s="146"/>
      <c r="R1351" s="167">
        <v>5593.37</v>
      </c>
      <c r="S1351" s="154">
        <f t="shared" si="164"/>
        <v>1.1080843156359155E-2</v>
      </c>
      <c r="T1351" s="155">
        <f t="shared" si="165"/>
        <v>1.1019900398649174E-2</v>
      </c>
      <c r="U1351" s="167">
        <v>21955.07</v>
      </c>
      <c r="V1351" s="154">
        <f t="shared" si="166"/>
        <v>9.9950316959398489E-3</v>
      </c>
      <c r="W1351" s="155">
        <f t="shared" si="167"/>
        <v>9.9454117281383651E-3</v>
      </c>
    </row>
    <row r="1352" spans="2:23">
      <c r="B1352" s="153">
        <v>43712</v>
      </c>
      <c r="C1352" s="137">
        <v>446.2</v>
      </c>
      <c r="D1352" s="154">
        <f t="shared" si="160"/>
        <v>3.5026675945256214E-2</v>
      </c>
      <c r="E1352" s="155">
        <f t="shared" si="161"/>
        <v>3.4427200245343098E-2</v>
      </c>
      <c r="F1352" s="145"/>
      <c r="G1352" s="145"/>
      <c r="H1352" s="153">
        <v>43712</v>
      </c>
      <c r="I1352" s="137">
        <v>35.06</v>
      </c>
      <c r="J1352" s="154">
        <f t="shared" si="162"/>
        <v>3.9122703023118044E-2</v>
      </c>
      <c r="K1352" s="155">
        <f t="shared" si="163"/>
        <v>3.8376802375266278E-2</v>
      </c>
      <c r="L1352" s="145"/>
      <c r="M1352" s="167">
        <v>-3.7499999999999999E-3</v>
      </c>
      <c r="N1352" s="161"/>
      <c r="O1352" s="167">
        <v>8.2199999999999999E-3</v>
      </c>
      <c r="P1352" s="161"/>
      <c r="Q1352" s="146"/>
      <c r="R1352" s="167">
        <v>5532.07</v>
      </c>
      <c r="S1352" s="154">
        <f t="shared" si="164"/>
        <v>1.2074488617965118E-2</v>
      </c>
      <c r="T1352" s="155">
        <f t="shared" si="165"/>
        <v>1.2002173510253143E-2</v>
      </c>
      <c r="U1352" s="167">
        <v>21737.8</v>
      </c>
      <c r="V1352" s="154">
        <f t="shared" si="166"/>
        <v>1.5821597319155778E-2</v>
      </c>
      <c r="W1352" s="155">
        <f t="shared" si="167"/>
        <v>1.5697740548193766E-2</v>
      </c>
    </row>
    <row r="1353" spans="2:23">
      <c r="B1353" s="153">
        <v>43711</v>
      </c>
      <c r="C1353" s="137">
        <v>431.1</v>
      </c>
      <c r="D1353" s="154">
        <f t="shared" si="160"/>
        <v>-2.2005444646097994E-2</v>
      </c>
      <c r="E1353" s="155">
        <f t="shared" si="161"/>
        <v>-2.2251176085615786E-2</v>
      </c>
      <c r="F1353" s="145"/>
      <c r="G1353" s="145"/>
      <c r="H1353" s="153">
        <v>43711</v>
      </c>
      <c r="I1353" s="137">
        <v>33.74</v>
      </c>
      <c r="J1353" s="154">
        <f t="shared" si="162"/>
        <v>-1.6613232293791858E-2</v>
      </c>
      <c r="K1353" s="155">
        <f t="shared" si="163"/>
        <v>-1.6752779752536067E-2</v>
      </c>
      <c r="L1353" s="145"/>
      <c r="M1353" s="167">
        <v>-4.0000000000000001E-3</v>
      </c>
      <c r="N1353" s="161"/>
      <c r="O1353" s="167">
        <v>8.6199999999999992E-3</v>
      </c>
      <c r="P1353" s="161"/>
      <c r="Q1353" s="146"/>
      <c r="R1353" s="167">
        <v>5466.07</v>
      </c>
      <c r="S1353" s="154">
        <f t="shared" si="164"/>
        <v>-4.9098495550733423E-3</v>
      </c>
      <c r="T1353" s="155">
        <f t="shared" si="165"/>
        <v>-4.921942465552216E-3</v>
      </c>
      <c r="U1353" s="167">
        <v>21399.23</v>
      </c>
      <c r="V1353" s="154">
        <f t="shared" si="166"/>
        <v>-2.4589804763942569E-3</v>
      </c>
      <c r="W1353" s="155">
        <f t="shared" si="167"/>
        <v>-2.4620087341890237E-3</v>
      </c>
    </row>
    <row r="1354" spans="2:23">
      <c r="B1354" s="153">
        <v>43710</v>
      </c>
      <c r="C1354" s="137">
        <v>440.8</v>
      </c>
      <c r="D1354" s="154">
        <f t="shared" si="160"/>
        <v>1.5905476028175158E-3</v>
      </c>
      <c r="E1354" s="155">
        <f t="shared" si="161"/>
        <v>1.5892840216589815E-3</v>
      </c>
      <c r="F1354" s="145"/>
      <c r="G1354" s="145"/>
      <c r="H1354" s="153">
        <v>43710</v>
      </c>
      <c r="I1354" s="137">
        <v>34.31</v>
      </c>
      <c r="J1354" s="154">
        <f t="shared" si="162"/>
        <v>6.4535054268113345E-3</v>
      </c>
      <c r="K1354" s="155">
        <f t="shared" si="163"/>
        <v>6.4327707205465729E-3</v>
      </c>
      <c r="L1354" s="145"/>
      <c r="M1354" s="167">
        <v>-3.9300000000000003E-3</v>
      </c>
      <c r="N1354" s="161"/>
      <c r="O1354" s="167">
        <v>9.7099999999999999E-3</v>
      </c>
      <c r="P1354" s="161"/>
      <c r="Q1354" s="146"/>
      <c r="R1354" s="167">
        <v>5493.04</v>
      </c>
      <c r="S1354" s="154">
        <f t="shared" si="164"/>
        <v>2.2917700639359939E-3</v>
      </c>
      <c r="T1354" s="155">
        <f t="shared" si="165"/>
        <v>2.289147964325112E-3</v>
      </c>
      <c r="U1354" s="167">
        <v>21451.98</v>
      </c>
      <c r="V1354" s="154">
        <f t="shared" si="166"/>
        <v>6.0535855816985507E-3</v>
      </c>
      <c r="W1354" s="155">
        <f t="shared" si="167"/>
        <v>6.0353362447490653E-3</v>
      </c>
    </row>
    <row r="1355" spans="2:23">
      <c r="B1355" s="153">
        <v>43707</v>
      </c>
      <c r="C1355" s="137">
        <v>440.1</v>
      </c>
      <c r="D1355" s="154">
        <f t="shared" ref="D1355:D1418" si="168">C1355/C1356-1</f>
        <v>1.1491611123879641E-2</v>
      </c>
      <c r="E1355" s="155">
        <f t="shared" ref="E1355:E1418" si="169">LN(1+D1355)</f>
        <v>1.1426084090411372E-2</v>
      </c>
      <c r="F1355" s="145"/>
      <c r="G1355" s="145"/>
      <c r="H1355" s="153">
        <v>43707</v>
      </c>
      <c r="I1355" s="137">
        <v>34.090000000000003</v>
      </c>
      <c r="J1355" s="154">
        <f t="shared" ref="J1355:J1418" si="170">I1355/I1356-1</f>
        <v>4.4195639363584505E-3</v>
      </c>
      <c r="K1355" s="155">
        <f t="shared" ref="K1355:K1418" si="171">LN(1+J1355)</f>
        <v>4.4098263437316416E-3</v>
      </c>
      <c r="L1355" s="145"/>
      <c r="M1355" s="167">
        <v>-4.0899999999999999E-3</v>
      </c>
      <c r="N1355" s="161"/>
      <c r="O1355" s="167">
        <v>1.0329999999999999E-2</v>
      </c>
      <c r="P1355" s="161"/>
      <c r="Q1355" s="146"/>
      <c r="R1355" s="167">
        <v>5480.48</v>
      </c>
      <c r="S1355" s="154">
        <f t="shared" ref="S1355:S1418" si="172">R1355/R1356-1</f>
        <v>5.598195953372187E-3</v>
      </c>
      <c r="T1355" s="155">
        <f t="shared" ref="T1355:T1418" si="173">LN(1+S1355)</f>
        <v>5.5825842920648495E-3</v>
      </c>
      <c r="U1355" s="167">
        <v>21322.9</v>
      </c>
      <c r="V1355" s="154">
        <f t="shared" ref="V1355:V1418" si="174">U1355/U1356-1</f>
        <v>-3.5175905229277715E-3</v>
      </c>
      <c r="W1355" s="155">
        <f t="shared" ref="W1355:W1418" si="175">LN(1+V1355)</f>
        <v>-3.5237917910901969E-3</v>
      </c>
    </row>
    <row r="1356" spans="2:23">
      <c r="B1356" s="153">
        <v>43706</v>
      </c>
      <c r="C1356" s="137">
        <v>435.1</v>
      </c>
      <c r="D1356" s="154">
        <f t="shared" si="168"/>
        <v>2.6421325784383276E-2</v>
      </c>
      <c r="E1356" s="155">
        <f t="shared" si="169"/>
        <v>2.6078311368043141E-2</v>
      </c>
      <c r="F1356" s="145"/>
      <c r="G1356" s="145"/>
      <c r="H1356" s="153">
        <v>43706</v>
      </c>
      <c r="I1356" s="137">
        <v>33.94</v>
      </c>
      <c r="J1356" s="154">
        <f t="shared" si="170"/>
        <v>-1.7647058823530015E-3</v>
      </c>
      <c r="K1356" s="155">
        <f t="shared" si="171"/>
        <v>-1.7662648100811933E-3</v>
      </c>
      <c r="L1356" s="145"/>
      <c r="M1356" s="167">
        <v>-4.1099999999999999E-3</v>
      </c>
      <c r="N1356" s="161"/>
      <c r="O1356" s="167">
        <v>9.8999999999999991E-3</v>
      </c>
      <c r="P1356" s="161"/>
      <c r="Q1356" s="146"/>
      <c r="R1356" s="167">
        <v>5449.97</v>
      </c>
      <c r="S1356" s="154">
        <f t="shared" si="172"/>
        <v>1.5118834748919729E-2</v>
      </c>
      <c r="T1356" s="155">
        <f t="shared" si="173"/>
        <v>1.5005684210954001E-2</v>
      </c>
      <c r="U1356" s="167">
        <v>21398.17</v>
      </c>
      <c r="V1356" s="154">
        <f t="shared" si="174"/>
        <v>1.9411444396116195E-2</v>
      </c>
      <c r="W1356" s="155">
        <f t="shared" si="175"/>
        <v>1.9225445460861232E-2</v>
      </c>
    </row>
    <row r="1357" spans="2:23">
      <c r="B1357" s="153">
        <v>43705</v>
      </c>
      <c r="C1357" s="137">
        <v>423.9</v>
      </c>
      <c r="D1357" s="154">
        <f t="shared" si="168"/>
        <v>-1.8977088636889738E-2</v>
      </c>
      <c r="E1357" s="155">
        <f t="shared" si="169"/>
        <v>-1.9159464579296168E-2</v>
      </c>
      <c r="F1357" s="145"/>
      <c r="G1357" s="145"/>
      <c r="H1357" s="153">
        <v>43705</v>
      </c>
      <c r="I1357" s="137">
        <v>34</v>
      </c>
      <c r="J1357" s="154">
        <f t="shared" si="170"/>
        <v>-6.1385559777843435E-3</v>
      </c>
      <c r="K1357" s="155">
        <f t="shared" si="171"/>
        <v>-6.1574743733519913E-3</v>
      </c>
      <c r="L1357" s="145"/>
      <c r="M1357" s="167">
        <v>-4.3499999999999997E-3</v>
      </c>
      <c r="N1357" s="161"/>
      <c r="O1357" s="167">
        <v>1.048E-2</v>
      </c>
      <c r="P1357" s="161"/>
      <c r="Q1357" s="146"/>
      <c r="R1357" s="167">
        <v>5368.8</v>
      </c>
      <c r="S1357" s="154">
        <f t="shared" si="172"/>
        <v>-3.3951539699540456E-3</v>
      </c>
      <c r="T1357" s="155">
        <f t="shared" si="173"/>
        <v>-3.4009305838957463E-3</v>
      </c>
      <c r="U1357" s="167">
        <v>20990.71</v>
      </c>
      <c r="V1357" s="154">
        <f t="shared" si="174"/>
        <v>-2.8106882375089626E-5</v>
      </c>
      <c r="W1357" s="155">
        <f t="shared" si="175"/>
        <v>-2.8107277380909654E-5</v>
      </c>
    </row>
    <row r="1358" spans="2:23">
      <c r="B1358" s="153">
        <v>43704</v>
      </c>
      <c r="C1358" s="137">
        <v>432.1</v>
      </c>
      <c r="D1358" s="154">
        <f t="shared" si="168"/>
        <v>1.8143261074458072E-2</v>
      </c>
      <c r="E1358" s="155">
        <f t="shared" si="169"/>
        <v>1.7980636198059428E-2</v>
      </c>
      <c r="F1358" s="145"/>
      <c r="G1358" s="145"/>
      <c r="H1358" s="153">
        <v>43704</v>
      </c>
      <c r="I1358" s="137">
        <v>34.21</v>
      </c>
      <c r="J1358" s="154">
        <f t="shared" si="170"/>
        <v>-1.1678832116788218E-3</v>
      </c>
      <c r="K1358" s="155">
        <f t="shared" si="171"/>
        <v>-1.1685657187209758E-3</v>
      </c>
      <c r="L1358" s="145"/>
      <c r="M1358" s="167">
        <v>-4.1700000000000001E-3</v>
      </c>
      <c r="N1358" s="161"/>
      <c r="O1358" s="167">
        <v>1.1379999999999999E-2</v>
      </c>
      <c r="P1358" s="161"/>
      <c r="Q1358" s="146"/>
      <c r="R1358" s="167">
        <v>5387.09</v>
      </c>
      <c r="S1358" s="154">
        <f t="shared" si="172"/>
        <v>6.7407709184417186E-3</v>
      </c>
      <c r="T1358" s="155">
        <f t="shared" si="173"/>
        <v>6.7181535044689876E-3</v>
      </c>
      <c r="U1358" s="167">
        <v>20991.3</v>
      </c>
      <c r="V1358" s="154">
        <f t="shared" si="174"/>
        <v>1.520881102180538E-2</v>
      </c>
      <c r="W1358" s="155">
        <f t="shared" si="175"/>
        <v>1.5094316479870772E-2</v>
      </c>
    </row>
    <row r="1359" spans="2:23">
      <c r="B1359" s="153">
        <v>43703</v>
      </c>
      <c r="C1359" s="137">
        <v>424.4</v>
      </c>
      <c r="D1359" s="154">
        <f t="shared" si="168"/>
        <v>-1.176747469992967E-3</v>
      </c>
      <c r="E1359" s="155">
        <f t="shared" si="169"/>
        <v>-1.1774403809378408E-3</v>
      </c>
      <c r="F1359" s="145"/>
      <c r="G1359" s="145"/>
      <c r="H1359" s="153">
        <v>43703</v>
      </c>
      <c r="I1359" s="137">
        <v>34.25</v>
      </c>
      <c r="J1359" s="154">
        <f t="shared" si="170"/>
        <v>-4.9389889599070758E-3</v>
      </c>
      <c r="K1359" s="155">
        <f t="shared" si="171"/>
        <v>-4.9512260751591085E-3</v>
      </c>
      <c r="L1359" s="145"/>
      <c r="M1359" s="167">
        <v>-3.7499999999999999E-3</v>
      </c>
      <c r="N1359" s="161"/>
      <c r="O1359" s="167">
        <v>1.333E-2</v>
      </c>
      <c r="P1359" s="161"/>
      <c r="Q1359" s="146"/>
      <c r="R1359" s="167">
        <v>5351.02</v>
      </c>
      <c r="S1359" s="154">
        <f t="shared" si="172"/>
        <v>4.5336191797435976E-3</v>
      </c>
      <c r="T1359" s="155">
        <f t="shared" si="173"/>
        <v>4.5233732839652383E-3</v>
      </c>
      <c r="U1359" s="167">
        <v>20676.830000000002</v>
      </c>
      <c r="V1359" s="154">
        <f t="shared" si="174"/>
        <v>9.9136166800009029E-3</v>
      </c>
      <c r="W1359" s="155">
        <f t="shared" si="175"/>
        <v>9.8647991558336763E-3</v>
      </c>
    </row>
    <row r="1360" spans="2:23">
      <c r="B1360" s="153">
        <v>43700</v>
      </c>
      <c r="C1360" s="137">
        <v>424.9</v>
      </c>
      <c r="D1360" s="154">
        <f t="shared" si="168"/>
        <v>-1.6435185185185275E-2</v>
      </c>
      <c r="E1360" s="155">
        <f t="shared" si="169"/>
        <v>-1.657174112334452E-2</v>
      </c>
      <c r="F1360" s="145"/>
      <c r="G1360" s="145"/>
      <c r="H1360" s="153">
        <v>43700</v>
      </c>
      <c r="I1360" s="137">
        <v>34.42</v>
      </c>
      <c r="J1360" s="154">
        <f t="shared" si="170"/>
        <v>-8.0691642651297135E-3</v>
      </c>
      <c r="K1360" s="155">
        <f t="shared" si="171"/>
        <v>-8.1018961694201801E-3</v>
      </c>
      <c r="L1360" s="145"/>
      <c r="M1360" s="167">
        <v>-3.7099999999999998E-3</v>
      </c>
      <c r="N1360" s="161"/>
      <c r="O1360" s="167">
        <v>1.3180000000000001E-2</v>
      </c>
      <c r="P1360" s="161"/>
      <c r="Q1360" s="146"/>
      <c r="R1360" s="167">
        <v>5326.87</v>
      </c>
      <c r="S1360" s="154">
        <f t="shared" si="172"/>
        <v>-1.1391453625945402E-2</v>
      </c>
      <c r="T1360" s="155">
        <f t="shared" si="173"/>
        <v>-1.145683322043186E-2</v>
      </c>
      <c r="U1360" s="167">
        <v>20473.86</v>
      </c>
      <c r="V1360" s="154">
        <f t="shared" si="174"/>
        <v>-1.6483170717764728E-2</v>
      </c>
      <c r="W1360" s="155">
        <f t="shared" si="175"/>
        <v>-1.6620529675393663E-2</v>
      </c>
    </row>
    <row r="1361" spans="2:23">
      <c r="B1361" s="153">
        <v>43699</v>
      </c>
      <c r="C1361" s="137">
        <v>432</v>
      </c>
      <c r="D1361" s="154">
        <f t="shared" si="168"/>
        <v>-1.3248058474189195E-2</v>
      </c>
      <c r="E1361" s="155">
        <f t="shared" si="169"/>
        <v>-1.3336596844652321E-2</v>
      </c>
      <c r="F1361" s="145"/>
      <c r="G1361" s="145"/>
      <c r="H1361" s="153">
        <v>43699</v>
      </c>
      <c r="I1361" s="137">
        <v>34.700000000000003</v>
      </c>
      <c r="J1361" s="154">
        <f t="shared" si="170"/>
        <v>-2.1432600112803124E-2</v>
      </c>
      <c r="K1361" s="155">
        <f t="shared" si="171"/>
        <v>-2.1665613693248289E-2</v>
      </c>
      <c r="L1361" s="145"/>
      <c r="M1361" s="167">
        <v>-3.5899999999999999E-3</v>
      </c>
      <c r="N1361" s="161"/>
      <c r="O1361" s="167">
        <v>1.332E-2</v>
      </c>
      <c r="P1361" s="161"/>
      <c r="Q1361" s="146"/>
      <c r="R1361" s="167">
        <v>5388.25</v>
      </c>
      <c r="S1361" s="154">
        <f t="shared" si="172"/>
        <v>-8.6892050012141731E-3</v>
      </c>
      <c r="T1361" s="155">
        <f t="shared" si="173"/>
        <v>-8.7271762630583925E-3</v>
      </c>
      <c r="U1361" s="167">
        <v>20816.990000000002</v>
      </c>
      <c r="V1361" s="154">
        <f t="shared" si="174"/>
        <v>-1.4428886169614019E-3</v>
      </c>
      <c r="W1361" s="155">
        <f t="shared" si="175"/>
        <v>-1.4439305831565978E-3</v>
      </c>
    </row>
    <row r="1362" spans="2:23">
      <c r="B1362" s="153">
        <v>43698</v>
      </c>
      <c r="C1362" s="137">
        <v>437.8</v>
      </c>
      <c r="D1362" s="154">
        <f t="shared" si="168"/>
        <v>1.3723696248857387E-3</v>
      </c>
      <c r="E1362" s="155">
        <f t="shared" si="169"/>
        <v>1.3714287863791721E-3</v>
      </c>
      <c r="F1362" s="145"/>
      <c r="G1362" s="145"/>
      <c r="H1362" s="153">
        <v>43698</v>
      </c>
      <c r="I1362" s="137">
        <v>35.46</v>
      </c>
      <c r="J1362" s="154">
        <f t="shared" si="170"/>
        <v>3.2013969732246794E-2</v>
      </c>
      <c r="K1362" s="155">
        <f t="shared" si="171"/>
        <v>3.1512203530007207E-2</v>
      </c>
      <c r="L1362" s="145"/>
      <c r="M1362" s="167">
        <v>-4.0200000000000001E-3</v>
      </c>
      <c r="N1362" s="161"/>
      <c r="O1362" s="167">
        <v>1.337E-2</v>
      </c>
      <c r="P1362" s="161"/>
      <c r="Q1362" s="146"/>
      <c r="R1362" s="167">
        <v>5435.48</v>
      </c>
      <c r="S1362" s="154">
        <f t="shared" si="172"/>
        <v>1.6996467488923361E-2</v>
      </c>
      <c r="T1362" s="155">
        <f t="shared" si="173"/>
        <v>1.68536435981715E-2</v>
      </c>
      <c r="U1362" s="167">
        <v>20847.07</v>
      </c>
      <c r="V1362" s="154">
        <f t="shared" si="174"/>
        <v>1.7653522527962595E-2</v>
      </c>
      <c r="W1362" s="155">
        <f t="shared" si="175"/>
        <v>1.7499509044418819E-2</v>
      </c>
    </row>
    <row r="1363" spans="2:23">
      <c r="B1363" s="153">
        <v>43697</v>
      </c>
      <c r="C1363" s="137">
        <v>437.2</v>
      </c>
      <c r="D1363" s="154">
        <f t="shared" si="168"/>
        <v>6.8665598535133654E-4</v>
      </c>
      <c r="E1363" s="155">
        <f t="shared" si="169"/>
        <v>6.8642034499329845E-4</v>
      </c>
      <c r="F1363" s="145"/>
      <c r="G1363" s="145"/>
      <c r="H1363" s="153">
        <v>43697</v>
      </c>
      <c r="I1363" s="137">
        <v>34.36</v>
      </c>
      <c r="J1363" s="154">
        <f t="shared" si="170"/>
        <v>-2.0331106593087789E-3</v>
      </c>
      <c r="K1363" s="155">
        <f t="shared" si="171"/>
        <v>-2.0351802343778072E-3</v>
      </c>
      <c r="L1363" s="145"/>
      <c r="M1363" s="167">
        <v>-4.1199999999999995E-3</v>
      </c>
      <c r="N1363" s="161"/>
      <c r="O1363" s="167">
        <v>1.3720000000000001E-2</v>
      </c>
      <c r="P1363" s="161"/>
      <c r="Q1363" s="146"/>
      <c r="R1363" s="167">
        <v>5344.64</v>
      </c>
      <c r="S1363" s="154">
        <f t="shared" si="172"/>
        <v>-5.0115795039057387E-3</v>
      </c>
      <c r="T1363" s="155">
        <f t="shared" si="173"/>
        <v>-5.0241795836303256E-3</v>
      </c>
      <c r="U1363" s="167">
        <v>20485.43</v>
      </c>
      <c r="V1363" s="154">
        <f t="shared" si="174"/>
        <v>-1.1105699165214089E-2</v>
      </c>
      <c r="W1363" s="155">
        <f t="shared" si="175"/>
        <v>-1.1167827858822806E-2</v>
      </c>
    </row>
    <row r="1364" spans="2:23">
      <c r="B1364" s="153">
        <v>43696</v>
      </c>
      <c r="C1364" s="137">
        <v>436.9</v>
      </c>
      <c r="D1364" s="154">
        <f t="shared" si="168"/>
        <v>1.1108539689886454E-2</v>
      </c>
      <c r="E1364" s="155">
        <f t="shared" si="169"/>
        <v>1.1047293019502566E-2</v>
      </c>
      <c r="F1364" s="145"/>
      <c r="G1364" s="145"/>
      <c r="H1364" s="153">
        <v>43696</v>
      </c>
      <c r="I1364" s="137">
        <v>34.43</v>
      </c>
      <c r="J1364" s="154">
        <f t="shared" si="170"/>
        <v>1.6834022445363361E-2</v>
      </c>
      <c r="K1364" s="155">
        <f t="shared" si="171"/>
        <v>1.6693900645443235E-2</v>
      </c>
      <c r="L1364" s="145"/>
      <c r="M1364" s="167">
        <v>-3.6600000000000001E-3</v>
      </c>
      <c r="N1364" s="161"/>
      <c r="O1364" s="167">
        <v>1.431E-2</v>
      </c>
      <c r="P1364" s="161"/>
      <c r="Q1364" s="146"/>
      <c r="R1364" s="167">
        <v>5371.56</v>
      </c>
      <c r="S1364" s="154">
        <f t="shared" si="172"/>
        <v>1.335084015778798E-2</v>
      </c>
      <c r="T1364" s="155">
        <f t="shared" si="173"/>
        <v>1.3262503072285419E-2</v>
      </c>
      <c r="U1364" s="167">
        <v>20715.490000000002</v>
      </c>
      <c r="V1364" s="154">
        <f t="shared" si="174"/>
        <v>1.9333165703780963E-2</v>
      </c>
      <c r="W1364" s="155">
        <f t="shared" si="175"/>
        <v>1.9148654388565164E-2</v>
      </c>
    </row>
    <row r="1365" spans="2:23">
      <c r="B1365" s="153">
        <v>43693</v>
      </c>
      <c r="C1365" s="137">
        <v>432.1</v>
      </c>
      <c r="D1365" s="154">
        <f t="shared" si="168"/>
        <v>1.0523854069223626E-2</v>
      </c>
      <c r="E1365" s="155">
        <f t="shared" si="169"/>
        <v>1.0468863786997375E-2</v>
      </c>
      <c r="F1365" s="145"/>
      <c r="G1365" s="145"/>
      <c r="H1365" s="153">
        <v>43693</v>
      </c>
      <c r="I1365" s="137">
        <v>33.86</v>
      </c>
      <c r="J1365" s="154">
        <f t="shared" si="170"/>
        <v>-8.4919472913616012E-3</v>
      </c>
      <c r="K1365" s="155">
        <f t="shared" si="171"/>
        <v>-8.5282093118097743E-3</v>
      </c>
      <c r="L1365" s="145"/>
      <c r="M1365" s="167">
        <v>-4.0999999999999995E-3</v>
      </c>
      <c r="N1365" s="161"/>
      <c r="O1365" s="167">
        <v>1.3540000000000002E-2</v>
      </c>
      <c r="P1365" s="161"/>
      <c r="Q1365" s="146"/>
      <c r="R1365" s="167">
        <v>5300.79</v>
      </c>
      <c r="S1365" s="154">
        <f t="shared" si="172"/>
        <v>9.4243330222991695E-3</v>
      </c>
      <c r="T1365" s="155">
        <f t="shared" si="173"/>
        <v>9.3802010554028346E-3</v>
      </c>
      <c r="U1365" s="167">
        <v>20322.59</v>
      </c>
      <c r="V1365" s="154">
        <f t="shared" si="174"/>
        <v>1.5100188408953441E-2</v>
      </c>
      <c r="W1365" s="155">
        <f t="shared" si="175"/>
        <v>1.4987315414529457E-2</v>
      </c>
    </row>
    <row r="1366" spans="2:23">
      <c r="B1366" s="153">
        <v>43691</v>
      </c>
      <c r="C1366" s="137">
        <v>427.6</v>
      </c>
      <c r="D1366" s="154">
        <f t="shared" si="168"/>
        <v>-3.715379419049758E-2</v>
      </c>
      <c r="E1366" s="155">
        <f t="shared" si="169"/>
        <v>-3.7861583147166367E-2</v>
      </c>
      <c r="F1366" s="145"/>
      <c r="G1366" s="145"/>
      <c r="H1366" s="153">
        <v>43691</v>
      </c>
      <c r="I1366" s="137">
        <v>34.15</v>
      </c>
      <c r="J1366" s="154">
        <f t="shared" si="170"/>
        <v>-2.6233247790134029E-2</v>
      </c>
      <c r="K1366" s="155">
        <f t="shared" si="171"/>
        <v>-2.6583478135287678E-2</v>
      </c>
      <c r="L1366" s="145"/>
      <c r="M1366" s="167">
        <v>-3.7000000000000002E-3</v>
      </c>
      <c r="N1366" s="161"/>
      <c r="O1366" s="167">
        <v>1.5149999999999999E-2</v>
      </c>
      <c r="P1366" s="161"/>
      <c r="Q1366" s="146"/>
      <c r="R1366" s="167">
        <v>5251.3</v>
      </c>
      <c r="S1366" s="154">
        <f t="shared" si="172"/>
        <v>-2.0840675210280546E-2</v>
      </c>
      <c r="T1366" s="155">
        <f t="shared" si="173"/>
        <v>-2.1060907313038165E-2</v>
      </c>
      <c r="U1366" s="167">
        <v>20020.28</v>
      </c>
      <c r="V1366" s="154">
        <f t="shared" si="174"/>
        <v>-2.5275774449437072E-2</v>
      </c>
      <c r="W1366" s="155">
        <f t="shared" si="175"/>
        <v>-2.5600693581814059E-2</v>
      </c>
    </row>
    <row r="1367" spans="2:23">
      <c r="B1367" s="153">
        <v>43690</v>
      </c>
      <c r="C1367" s="137">
        <v>444.1</v>
      </c>
      <c r="D1367" s="154">
        <f t="shared" si="168"/>
        <v>-1.0031208203299169E-2</v>
      </c>
      <c r="E1367" s="155">
        <f t="shared" si="169"/>
        <v>-1.0081859788051373E-2</v>
      </c>
      <c r="F1367" s="145"/>
      <c r="G1367" s="145"/>
      <c r="H1367" s="153">
        <v>43690</v>
      </c>
      <c r="I1367" s="137">
        <v>35.07</v>
      </c>
      <c r="J1367" s="154">
        <f t="shared" si="170"/>
        <v>-1.9920318725099584E-3</v>
      </c>
      <c r="K1367" s="155">
        <f t="shared" si="171"/>
        <v>-1.9940186068643953E-3</v>
      </c>
      <c r="L1367" s="145"/>
      <c r="M1367" s="167">
        <v>-3.1199999999999999E-3</v>
      </c>
      <c r="N1367" s="161"/>
      <c r="O1367" s="167">
        <v>1.6200000000000003E-2</v>
      </c>
      <c r="P1367" s="161"/>
      <c r="Q1367" s="146"/>
      <c r="R1367" s="167">
        <v>5363.07</v>
      </c>
      <c r="S1367" s="154">
        <f t="shared" si="172"/>
        <v>9.9353898359981763E-3</v>
      </c>
      <c r="T1367" s="155">
        <f t="shared" si="173"/>
        <v>9.886358347563233E-3</v>
      </c>
      <c r="U1367" s="167">
        <v>20539.43</v>
      </c>
      <c r="V1367" s="154">
        <f t="shared" si="174"/>
        <v>1.3600587845436829E-2</v>
      </c>
      <c r="W1367" s="155">
        <f t="shared" si="175"/>
        <v>1.3508929982631989E-2</v>
      </c>
    </row>
    <row r="1368" spans="2:23">
      <c r="B1368" s="153">
        <v>43689</v>
      </c>
      <c r="C1368" s="137">
        <v>448.6</v>
      </c>
      <c r="D1368" s="154">
        <f t="shared" si="168"/>
        <v>-1.3198416190057238E-2</v>
      </c>
      <c r="E1368" s="155">
        <f t="shared" si="169"/>
        <v>-1.3286289332334934E-2</v>
      </c>
      <c r="F1368" s="145"/>
      <c r="G1368" s="145"/>
      <c r="H1368" s="153">
        <v>43689</v>
      </c>
      <c r="I1368" s="137">
        <v>35.14</v>
      </c>
      <c r="J1368" s="154">
        <f t="shared" si="170"/>
        <v>-4.5325779036826663E-3</v>
      </c>
      <c r="K1368" s="155">
        <f t="shared" si="171"/>
        <v>-4.5428811802998969E-3</v>
      </c>
      <c r="L1368" s="145"/>
      <c r="M1368" s="167">
        <v>-2.8399999999999996E-3</v>
      </c>
      <c r="N1368" s="161"/>
      <c r="O1368" s="167">
        <v>1.736E-2</v>
      </c>
      <c r="P1368" s="161"/>
      <c r="Q1368" s="146"/>
      <c r="R1368" s="167">
        <v>5310.31</v>
      </c>
      <c r="S1368" s="154">
        <f t="shared" si="172"/>
        <v>-3.3052298082553166E-3</v>
      </c>
      <c r="T1368" s="155">
        <f t="shared" si="173"/>
        <v>-3.3107041462564508E-3</v>
      </c>
      <c r="U1368" s="167">
        <v>20263.830000000002</v>
      </c>
      <c r="V1368" s="154">
        <f t="shared" si="174"/>
        <v>-2.9718223027390689E-3</v>
      </c>
      <c r="W1368" s="155">
        <f t="shared" si="175"/>
        <v>-2.9762469349601415E-3</v>
      </c>
    </row>
    <row r="1369" spans="2:23">
      <c r="B1369" s="153">
        <v>43686</v>
      </c>
      <c r="C1369" s="137">
        <v>454.6</v>
      </c>
      <c r="D1369" s="154">
        <f t="shared" si="168"/>
        <v>3.7535879885184364E-3</v>
      </c>
      <c r="E1369" s="155">
        <f t="shared" si="169"/>
        <v>3.7465608562746448E-3</v>
      </c>
      <c r="F1369" s="145"/>
      <c r="G1369" s="145"/>
      <c r="H1369" s="153">
        <v>43686</v>
      </c>
      <c r="I1369" s="137">
        <v>35.299999999999997</v>
      </c>
      <c r="J1369" s="154">
        <f t="shared" si="170"/>
        <v>2.2891915386844319E-2</v>
      </c>
      <c r="K1369" s="155">
        <f t="shared" si="171"/>
        <v>2.2633826829338968E-2</v>
      </c>
      <c r="L1369" s="145"/>
      <c r="M1369" s="167">
        <v>-2.66E-3</v>
      </c>
      <c r="N1369" s="161"/>
      <c r="O1369" s="167">
        <v>1.8260000000000002E-2</v>
      </c>
      <c r="P1369" s="161"/>
      <c r="Q1369" s="146"/>
      <c r="R1369" s="167">
        <v>5327.92</v>
      </c>
      <c r="S1369" s="154">
        <f t="shared" si="172"/>
        <v>-1.1143364093274655E-2</v>
      </c>
      <c r="T1369" s="155">
        <f t="shared" si="173"/>
        <v>-1.1205916505239706E-2</v>
      </c>
      <c r="U1369" s="167">
        <v>20324.23</v>
      </c>
      <c r="V1369" s="154">
        <f t="shared" si="174"/>
        <v>-2.4802853969190797E-2</v>
      </c>
      <c r="W1369" s="155">
        <f t="shared" si="175"/>
        <v>-2.5115627366928177E-2</v>
      </c>
    </row>
    <row r="1370" spans="2:23">
      <c r="B1370" s="153">
        <v>43685</v>
      </c>
      <c r="C1370" s="137">
        <v>452.9</v>
      </c>
      <c r="D1370" s="154">
        <f t="shared" si="168"/>
        <v>1.1840929401250921E-2</v>
      </c>
      <c r="E1370" s="155">
        <f t="shared" si="169"/>
        <v>1.1771374124397825E-2</v>
      </c>
      <c r="F1370" s="145"/>
      <c r="G1370" s="145"/>
      <c r="H1370" s="153">
        <v>43685</v>
      </c>
      <c r="I1370" s="137">
        <v>34.51</v>
      </c>
      <c r="J1370" s="154">
        <f t="shared" si="170"/>
        <v>1.2617370892018753E-2</v>
      </c>
      <c r="K1370" s="155">
        <f t="shared" si="171"/>
        <v>1.2538435148797036E-2</v>
      </c>
      <c r="L1370" s="145"/>
      <c r="M1370" s="167">
        <v>-2.7900000000000004E-3</v>
      </c>
      <c r="N1370" s="161"/>
      <c r="O1370" s="167">
        <v>1.538E-2</v>
      </c>
      <c r="P1370" s="161"/>
      <c r="Q1370" s="146"/>
      <c r="R1370" s="167">
        <v>5387.96</v>
      </c>
      <c r="S1370" s="154">
        <f t="shared" si="172"/>
        <v>2.3060812568475031E-2</v>
      </c>
      <c r="T1370" s="155">
        <f t="shared" si="173"/>
        <v>2.2798930528663604E-2</v>
      </c>
      <c r="U1370" s="167">
        <v>20841.150000000001</v>
      </c>
      <c r="V1370" s="154">
        <f t="shared" si="174"/>
        <v>1.4718448209125823E-2</v>
      </c>
      <c r="W1370" s="155">
        <f t="shared" si="175"/>
        <v>1.4611183086801677E-2</v>
      </c>
    </row>
    <row r="1371" spans="2:23">
      <c r="B1371" s="153">
        <v>43684</v>
      </c>
      <c r="C1371" s="137">
        <v>447.6</v>
      </c>
      <c r="D1371" s="154">
        <f t="shared" si="168"/>
        <v>1.3422818791946067E-3</v>
      </c>
      <c r="E1371" s="155">
        <f t="shared" si="169"/>
        <v>1.3413818242013111E-3</v>
      </c>
      <c r="F1371" s="145"/>
      <c r="G1371" s="145"/>
      <c r="H1371" s="153">
        <v>43684</v>
      </c>
      <c r="I1371" s="137">
        <v>34.08</v>
      </c>
      <c r="J1371" s="154">
        <f t="shared" si="170"/>
        <v>-8.7950747581355682E-4</v>
      </c>
      <c r="K1371" s="155">
        <f t="shared" si="171"/>
        <v>-8.7989446943939262E-4</v>
      </c>
      <c r="L1371" s="145"/>
      <c r="M1371" s="167">
        <v>-3.13E-3</v>
      </c>
      <c r="N1371" s="161"/>
      <c r="O1371" s="167">
        <v>1.4330000000000001E-2</v>
      </c>
      <c r="P1371" s="161"/>
      <c r="Q1371" s="146"/>
      <c r="R1371" s="167">
        <v>5266.51</v>
      </c>
      <c r="S1371" s="154">
        <f t="shared" si="172"/>
        <v>6.0863668058037668E-3</v>
      </c>
      <c r="T1371" s="155">
        <f t="shared" si="173"/>
        <v>6.0679196881315393E-3</v>
      </c>
      <c r="U1371" s="167">
        <v>20538.849999999999</v>
      </c>
      <c r="V1371" s="154">
        <f t="shared" si="174"/>
        <v>-4.5022862831735067E-3</v>
      </c>
      <c r="W1371" s="155">
        <f t="shared" si="175"/>
        <v>-4.5124520984776029E-3</v>
      </c>
    </row>
    <row r="1372" spans="2:23">
      <c r="B1372" s="153">
        <v>43683</v>
      </c>
      <c r="C1372" s="137">
        <v>447</v>
      </c>
      <c r="D1372" s="154">
        <f t="shared" si="168"/>
        <v>9.0293453724605843E-3</v>
      </c>
      <c r="E1372" s="155">
        <f t="shared" si="169"/>
        <v>8.9888245684332808E-3</v>
      </c>
      <c r="F1372" s="145"/>
      <c r="G1372" s="145"/>
      <c r="H1372" s="153">
        <v>43683</v>
      </c>
      <c r="I1372" s="137">
        <v>34.11</v>
      </c>
      <c r="J1372" s="154">
        <f t="shared" si="170"/>
        <v>-8.718395815169977E-3</v>
      </c>
      <c r="K1372" s="155">
        <f t="shared" si="171"/>
        <v>-8.7566233788346198E-3</v>
      </c>
      <c r="L1372" s="145"/>
      <c r="M1372" s="167">
        <v>-2.64E-3</v>
      </c>
      <c r="N1372" s="161"/>
      <c r="O1372" s="167">
        <v>1.5089999999999999E-2</v>
      </c>
      <c r="P1372" s="161"/>
      <c r="Q1372" s="146"/>
      <c r="R1372" s="167">
        <v>5234.6499999999996</v>
      </c>
      <c r="S1372" s="154">
        <f t="shared" si="172"/>
        <v>-1.3164044986694323E-3</v>
      </c>
      <c r="T1372" s="155">
        <f t="shared" si="173"/>
        <v>-1.3172717202312835E-3</v>
      </c>
      <c r="U1372" s="167">
        <v>20631.740000000002</v>
      </c>
      <c r="V1372" s="154">
        <f t="shared" si="174"/>
        <v>-6.8145167113553562E-3</v>
      </c>
      <c r="W1372" s="155">
        <f t="shared" si="175"/>
        <v>-6.8378415557828268E-3</v>
      </c>
    </row>
    <row r="1373" spans="2:23">
      <c r="B1373" s="153">
        <v>43682</v>
      </c>
      <c r="C1373" s="137">
        <v>443</v>
      </c>
      <c r="D1373" s="154">
        <f t="shared" si="168"/>
        <v>-1.9043401240035451E-2</v>
      </c>
      <c r="E1373" s="155">
        <f t="shared" si="169"/>
        <v>-1.9227062230371336E-2</v>
      </c>
      <c r="F1373" s="145"/>
      <c r="G1373" s="145"/>
      <c r="H1373" s="153">
        <v>43682</v>
      </c>
      <c r="I1373" s="137">
        <v>34.409999999999997</v>
      </c>
      <c r="J1373" s="154">
        <f t="shared" si="170"/>
        <v>-5.1020408163265363E-2</v>
      </c>
      <c r="K1373" s="155">
        <f t="shared" si="171"/>
        <v>-5.2367985517316043E-2</v>
      </c>
      <c r="L1373" s="145"/>
      <c r="M1373" s="167">
        <v>-2.3499999999999997E-3</v>
      </c>
      <c r="N1373" s="161"/>
      <c r="O1373" s="167">
        <v>1.5640000000000001E-2</v>
      </c>
      <c r="P1373" s="161"/>
      <c r="Q1373" s="146"/>
      <c r="R1373" s="167">
        <v>5241.55</v>
      </c>
      <c r="S1373" s="154">
        <f t="shared" si="172"/>
        <v>-2.1916402313864491E-2</v>
      </c>
      <c r="T1373" s="155">
        <f t="shared" si="173"/>
        <v>-2.2160134393690932E-2</v>
      </c>
      <c r="U1373" s="167">
        <v>20773.3</v>
      </c>
      <c r="V1373" s="154">
        <f t="shared" si="174"/>
        <v>-1.2997663309396335E-2</v>
      </c>
      <c r="W1373" s="155">
        <f t="shared" si="175"/>
        <v>-1.3082872083774365E-2</v>
      </c>
    </row>
    <row r="1374" spans="2:23">
      <c r="B1374" s="153">
        <v>43679</v>
      </c>
      <c r="C1374" s="137">
        <v>451.6</v>
      </c>
      <c r="D1374" s="154">
        <f t="shared" si="168"/>
        <v>-3.6894860311366906E-2</v>
      </c>
      <c r="E1374" s="155">
        <f t="shared" si="169"/>
        <v>-3.7592693820033538E-2</v>
      </c>
      <c r="F1374" s="145"/>
      <c r="G1374" s="145"/>
      <c r="H1374" s="153">
        <v>43679</v>
      </c>
      <c r="I1374" s="137">
        <v>36.26</v>
      </c>
      <c r="J1374" s="154">
        <f t="shared" si="170"/>
        <v>-3.6407121977146017E-2</v>
      </c>
      <c r="K1374" s="155">
        <f t="shared" si="171"/>
        <v>-3.7086399278641019E-2</v>
      </c>
      <c r="L1374" s="145"/>
      <c r="M1374" s="167">
        <v>-2.3400000000000001E-3</v>
      </c>
      <c r="N1374" s="161"/>
      <c r="O1374" s="167">
        <v>1.541E-2</v>
      </c>
      <c r="P1374" s="161"/>
      <c r="Q1374" s="146"/>
      <c r="R1374" s="167">
        <v>5359</v>
      </c>
      <c r="S1374" s="154">
        <f t="shared" si="172"/>
        <v>-3.5701882711550836E-2</v>
      </c>
      <c r="T1374" s="155">
        <f t="shared" si="173"/>
        <v>-3.6354781880387925E-2</v>
      </c>
      <c r="U1374" s="167">
        <v>21046.86</v>
      </c>
      <c r="V1374" s="154">
        <f t="shared" si="174"/>
        <v>-2.4113329169547226E-2</v>
      </c>
      <c r="W1374" s="155">
        <f t="shared" si="175"/>
        <v>-2.440881526342862E-2</v>
      </c>
    </row>
    <row r="1375" spans="2:23">
      <c r="B1375" s="153">
        <v>43678</v>
      </c>
      <c r="C1375" s="137">
        <v>468.9</v>
      </c>
      <c r="D1375" s="154">
        <f t="shared" si="168"/>
        <v>-4.0356839422260871E-3</v>
      </c>
      <c r="E1375" s="155">
        <f t="shared" si="169"/>
        <v>-4.0438492905811247E-3</v>
      </c>
      <c r="F1375" s="145"/>
      <c r="G1375" s="145"/>
      <c r="H1375" s="153">
        <v>43678</v>
      </c>
      <c r="I1375" s="137">
        <v>37.630000000000003</v>
      </c>
      <c r="J1375" s="154">
        <f t="shared" si="170"/>
        <v>1.2375571697605725E-2</v>
      </c>
      <c r="K1375" s="155">
        <f t="shared" si="171"/>
        <v>1.2299620296185244E-2</v>
      </c>
      <c r="L1375" s="145"/>
      <c r="M1375" s="167">
        <v>-1.8699999999999999E-3</v>
      </c>
      <c r="N1375" s="161"/>
      <c r="O1375" s="167">
        <v>1.5640000000000001E-2</v>
      </c>
      <c r="P1375" s="161"/>
      <c r="Q1375" s="146"/>
      <c r="R1375" s="167">
        <v>5557.41</v>
      </c>
      <c r="S1375" s="154">
        <f t="shared" si="172"/>
        <v>6.9778397869140196E-3</v>
      </c>
      <c r="T1375" s="155">
        <f t="shared" si="173"/>
        <v>6.9536073243892296E-3</v>
      </c>
      <c r="U1375" s="167">
        <v>21566.91</v>
      </c>
      <c r="V1375" s="154">
        <f t="shared" si="174"/>
        <v>7.8847790397225115E-3</v>
      </c>
      <c r="W1375" s="155">
        <f t="shared" si="175"/>
        <v>7.853856607478284E-3</v>
      </c>
    </row>
    <row r="1376" spans="2:23">
      <c r="B1376" s="153">
        <v>43677</v>
      </c>
      <c r="C1376" s="137">
        <v>470.8</v>
      </c>
      <c r="D1376" s="154">
        <f t="shared" si="168"/>
        <v>-4.6511627906976605E-3</v>
      </c>
      <c r="E1376" s="155">
        <f t="shared" si="169"/>
        <v>-4.6620131058113011E-3</v>
      </c>
      <c r="F1376" s="145"/>
      <c r="G1376" s="145"/>
      <c r="H1376" s="153">
        <v>43677</v>
      </c>
      <c r="I1376" s="137">
        <v>37.17</v>
      </c>
      <c r="J1376" s="154">
        <f t="shared" si="170"/>
        <v>-1.1699016219090641E-2</v>
      </c>
      <c r="K1376" s="155">
        <f t="shared" si="171"/>
        <v>-1.1767988173084226E-2</v>
      </c>
      <c r="L1376" s="145"/>
      <c r="M1376" s="167">
        <v>-1.83E-3</v>
      </c>
      <c r="N1376" s="161"/>
      <c r="O1376" s="167">
        <v>1.5469999999999999E-2</v>
      </c>
      <c r="P1376" s="161"/>
      <c r="Q1376" s="146"/>
      <c r="R1376" s="167">
        <v>5518.9</v>
      </c>
      <c r="S1376" s="154">
        <f t="shared" si="172"/>
        <v>1.4207767275682404E-3</v>
      </c>
      <c r="T1376" s="155">
        <f t="shared" si="173"/>
        <v>1.4197683792922878E-3</v>
      </c>
      <c r="U1376" s="167">
        <v>21398.19</v>
      </c>
      <c r="V1376" s="154">
        <f t="shared" si="174"/>
        <v>5.6372143560743382E-3</v>
      </c>
      <c r="W1376" s="155">
        <f t="shared" si="175"/>
        <v>5.6213847253776695E-3</v>
      </c>
    </row>
    <row r="1377" spans="2:23">
      <c r="B1377" s="153">
        <v>43676</v>
      </c>
      <c r="C1377" s="137">
        <v>473</v>
      </c>
      <c r="D1377" s="154">
        <f t="shared" si="168"/>
        <v>-1.7244961562435046E-2</v>
      </c>
      <c r="E1377" s="155">
        <f t="shared" si="169"/>
        <v>-1.7395387817130691E-2</v>
      </c>
      <c r="F1377" s="145"/>
      <c r="G1377" s="145"/>
      <c r="H1377" s="153">
        <v>43676</v>
      </c>
      <c r="I1377" s="137">
        <v>37.61</v>
      </c>
      <c r="J1377" s="154">
        <f t="shared" si="170"/>
        <v>-2.5900025900025936E-2</v>
      </c>
      <c r="K1377" s="155">
        <f t="shared" si="171"/>
        <v>-2.6241337793900001E-2</v>
      </c>
      <c r="L1377" s="145"/>
      <c r="M1377" s="167">
        <v>-1.4000000000000002E-3</v>
      </c>
      <c r="N1377" s="161"/>
      <c r="O1377" s="167">
        <v>1.583E-2</v>
      </c>
      <c r="P1377" s="161"/>
      <c r="Q1377" s="146"/>
      <c r="R1377" s="167">
        <v>5511.07</v>
      </c>
      <c r="S1377" s="154">
        <f t="shared" si="172"/>
        <v>-1.6073628394422612E-2</v>
      </c>
      <c r="T1377" s="155">
        <f t="shared" si="173"/>
        <v>-1.6204210333546815E-2</v>
      </c>
      <c r="U1377" s="167">
        <v>21278.240000000002</v>
      </c>
      <c r="V1377" s="154">
        <f t="shared" si="174"/>
        <v>-1.9856006411998472E-2</v>
      </c>
      <c r="W1377" s="155">
        <f t="shared" si="175"/>
        <v>-2.0055785878348064E-2</v>
      </c>
    </row>
    <row r="1378" spans="2:23">
      <c r="B1378" s="153">
        <v>43675</v>
      </c>
      <c r="C1378" s="137">
        <v>481.3</v>
      </c>
      <c r="D1378" s="154">
        <f t="shared" si="168"/>
        <v>2.4042553191489402E-2</v>
      </c>
      <c r="E1378" s="155">
        <f t="shared" si="169"/>
        <v>2.3758081604959451E-2</v>
      </c>
      <c r="F1378" s="145"/>
      <c r="G1378" s="145"/>
      <c r="H1378" s="153">
        <v>43675</v>
      </c>
      <c r="I1378" s="137">
        <v>38.61</v>
      </c>
      <c r="J1378" s="154">
        <f t="shared" si="170"/>
        <v>-9.7460887407028185E-3</v>
      </c>
      <c r="K1378" s="155">
        <f t="shared" si="171"/>
        <v>-9.793892718361048E-3</v>
      </c>
      <c r="L1378" s="145"/>
      <c r="M1378" s="167">
        <v>-1.3800000000000002E-3</v>
      </c>
      <c r="N1378" s="161"/>
      <c r="O1378" s="167">
        <v>1.5810000000000001E-2</v>
      </c>
      <c r="P1378" s="161"/>
      <c r="Q1378" s="146"/>
      <c r="R1378" s="167">
        <v>5601.1</v>
      </c>
      <c r="S1378" s="154">
        <f t="shared" si="172"/>
        <v>-1.5953512000783654E-3</v>
      </c>
      <c r="T1378" s="155">
        <f t="shared" si="173"/>
        <v>-1.5966251278926222E-3</v>
      </c>
      <c r="U1378" s="167">
        <v>21709.3</v>
      </c>
      <c r="V1378" s="154">
        <f t="shared" si="174"/>
        <v>-5.8815610040233723E-3</v>
      </c>
      <c r="W1378" s="155">
        <f t="shared" si="175"/>
        <v>-5.8989255043338405E-3</v>
      </c>
    </row>
    <row r="1379" spans="2:23">
      <c r="B1379" s="153">
        <v>43672</v>
      </c>
      <c r="C1379" s="137">
        <v>470</v>
      </c>
      <c r="D1379" s="154">
        <f t="shared" si="168"/>
        <v>-7.9153605015673922E-2</v>
      </c>
      <c r="E1379" s="155">
        <f t="shared" si="169"/>
        <v>-8.2462037326475793E-2</v>
      </c>
      <c r="F1379" s="145"/>
      <c r="G1379" s="145"/>
      <c r="H1379" s="153">
        <v>43672</v>
      </c>
      <c r="I1379" s="137">
        <v>38.99</v>
      </c>
      <c r="J1379" s="154">
        <f t="shared" si="170"/>
        <v>-7.6883649410564026E-4</v>
      </c>
      <c r="K1379" s="155">
        <f t="shared" si="171"/>
        <v>-7.6913220045924681E-4</v>
      </c>
      <c r="L1379" s="145"/>
      <c r="M1379" s="167">
        <v>-1.1999999999999999E-3</v>
      </c>
      <c r="N1379" s="161"/>
      <c r="O1379" s="167">
        <v>1.575E-2</v>
      </c>
      <c r="P1379" s="161"/>
      <c r="Q1379" s="146"/>
      <c r="R1379" s="167">
        <v>5610.05</v>
      </c>
      <c r="S1379" s="154">
        <f t="shared" si="172"/>
        <v>5.7367718109375687E-3</v>
      </c>
      <c r="T1379" s="155">
        <f t="shared" si="173"/>
        <v>5.720379199432947E-3</v>
      </c>
      <c r="U1379" s="167">
        <v>21837.74</v>
      </c>
      <c r="V1379" s="154">
        <f t="shared" si="174"/>
        <v>-2.9927010965019596E-3</v>
      </c>
      <c r="W1379" s="155">
        <f t="shared" si="175"/>
        <v>-2.997188180999802E-3</v>
      </c>
    </row>
    <row r="1380" spans="2:23">
      <c r="B1380" s="153">
        <v>43671</v>
      </c>
      <c r="C1380" s="137">
        <v>510.4</v>
      </c>
      <c r="D1380" s="154">
        <f t="shared" si="168"/>
        <v>-1.883890811226463E-2</v>
      </c>
      <c r="E1380" s="155">
        <f t="shared" si="169"/>
        <v>-1.9018620983971161E-2</v>
      </c>
      <c r="F1380" s="145"/>
      <c r="G1380" s="145"/>
      <c r="H1380" s="153">
        <v>43671</v>
      </c>
      <c r="I1380" s="137">
        <v>39.020000000000003</v>
      </c>
      <c r="J1380" s="154">
        <f t="shared" si="170"/>
        <v>1.7971758664954152E-3</v>
      </c>
      <c r="K1380" s="155">
        <f t="shared" si="171"/>
        <v>1.7955628782077902E-3</v>
      </c>
      <c r="L1380" s="145"/>
      <c r="M1380" s="167">
        <v>-1.1100000000000001E-3</v>
      </c>
      <c r="N1380" s="161"/>
      <c r="O1380" s="167">
        <v>1.524E-2</v>
      </c>
      <c r="P1380" s="161"/>
      <c r="Q1380" s="146"/>
      <c r="R1380" s="167">
        <v>5578.05</v>
      </c>
      <c r="S1380" s="154">
        <f t="shared" si="172"/>
        <v>-4.9626552167637561E-3</v>
      </c>
      <c r="T1380" s="155">
        <f t="shared" si="173"/>
        <v>-4.9750100824053284E-3</v>
      </c>
      <c r="U1380" s="167">
        <v>21903.29</v>
      </c>
      <c r="V1380" s="154">
        <f t="shared" si="174"/>
        <v>-8.0175468471470612E-3</v>
      </c>
      <c r="W1380" s="155">
        <f t="shared" si="175"/>
        <v>-8.0498602076839298E-3</v>
      </c>
    </row>
    <row r="1381" spans="2:23">
      <c r="B1381" s="153">
        <v>43670</v>
      </c>
      <c r="C1381" s="137">
        <v>520.20000000000005</v>
      </c>
      <c r="D1381" s="154">
        <f t="shared" si="168"/>
        <v>-1.2528473804100049E-2</v>
      </c>
      <c r="E1381" s="155">
        <f t="shared" si="169"/>
        <v>-1.2607616854574627E-2</v>
      </c>
      <c r="F1381" s="145"/>
      <c r="G1381" s="145"/>
      <c r="H1381" s="153">
        <v>43670</v>
      </c>
      <c r="I1381" s="137">
        <v>38.950000000000003</v>
      </c>
      <c r="J1381" s="154">
        <f t="shared" si="170"/>
        <v>8.022774327122173E-3</v>
      </c>
      <c r="K1381" s="155">
        <f t="shared" si="171"/>
        <v>7.9907629724400419E-3</v>
      </c>
      <c r="L1381" s="145"/>
      <c r="M1381" s="167">
        <v>-1.14E-3</v>
      </c>
      <c r="N1381" s="161"/>
      <c r="O1381" s="167">
        <v>1.4970000000000001E-2</v>
      </c>
      <c r="P1381" s="161"/>
      <c r="Q1381" s="146"/>
      <c r="R1381" s="167">
        <v>5605.87</v>
      </c>
      <c r="S1381" s="154">
        <f t="shared" si="172"/>
        <v>-2.1875489484101118E-3</v>
      </c>
      <c r="T1381" s="155">
        <f t="shared" si="173"/>
        <v>-2.1899451287566E-3</v>
      </c>
      <c r="U1381" s="167">
        <v>22080.32</v>
      </c>
      <c r="V1381" s="154">
        <f t="shared" si="174"/>
        <v>5.7236140300054306E-3</v>
      </c>
      <c r="W1381" s="155">
        <f t="shared" si="175"/>
        <v>5.7072963855481235E-3</v>
      </c>
    </row>
    <row r="1382" spans="2:23">
      <c r="B1382" s="153">
        <v>43669</v>
      </c>
      <c r="C1382" s="137">
        <v>526.79999999999995</v>
      </c>
      <c r="D1382" s="154">
        <f t="shared" si="168"/>
        <v>1.5209125475283969E-3</v>
      </c>
      <c r="E1382" s="155">
        <f t="shared" si="169"/>
        <v>1.5197571314159958E-3</v>
      </c>
      <c r="F1382" s="145"/>
      <c r="G1382" s="145"/>
      <c r="H1382" s="153">
        <v>43669</v>
      </c>
      <c r="I1382" s="137">
        <v>38.64</v>
      </c>
      <c r="J1382" s="154">
        <f t="shared" si="170"/>
        <v>-5.1733057423686279E-4</v>
      </c>
      <c r="K1382" s="155">
        <f t="shared" si="171"/>
        <v>-5.1746443586751659E-4</v>
      </c>
      <c r="L1382" s="145"/>
      <c r="M1382" s="167">
        <v>-8.8999999999999995E-4</v>
      </c>
      <c r="N1382" s="161"/>
      <c r="O1382" s="167">
        <v>1.6029999999999999E-2</v>
      </c>
      <c r="P1382" s="161"/>
      <c r="Q1382" s="146"/>
      <c r="R1382" s="167">
        <v>5618.16</v>
      </c>
      <c r="S1382" s="154">
        <f t="shared" si="172"/>
        <v>9.1862432683913475E-3</v>
      </c>
      <c r="T1382" s="155">
        <f t="shared" si="173"/>
        <v>9.1443063684252274E-3</v>
      </c>
      <c r="U1382" s="167">
        <v>21954.66</v>
      </c>
      <c r="V1382" s="154">
        <f t="shared" si="174"/>
        <v>1.0073749637692808E-2</v>
      </c>
      <c r="W1382" s="155">
        <f t="shared" si="175"/>
        <v>1.002334763063851E-2</v>
      </c>
    </row>
    <row r="1383" spans="2:23">
      <c r="B1383" s="153">
        <v>43668</v>
      </c>
      <c r="C1383" s="137">
        <v>526</v>
      </c>
      <c r="D1383" s="154">
        <f t="shared" si="168"/>
        <v>7.8559110940794596E-3</v>
      </c>
      <c r="E1383" s="155">
        <f t="shared" si="169"/>
        <v>7.8252140883424432E-3</v>
      </c>
      <c r="F1383" s="145"/>
      <c r="G1383" s="145"/>
      <c r="H1383" s="153">
        <v>43668</v>
      </c>
      <c r="I1383" s="137">
        <v>38.659999999999997</v>
      </c>
      <c r="J1383" s="154">
        <f t="shared" si="170"/>
        <v>1.1777021722062075E-2</v>
      </c>
      <c r="K1383" s="155">
        <f t="shared" si="171"/>
        <v>1.1708212321376046E-2</v>
      </c>
      <c r="L1383" s="145"/>
      <c r="M1383" s="167">
        <v>-8.1999999999999998E-4</v>
      </c>
      <c r="N1383" s="161"/>
      <c r="O1383" s="167">
        <v>1.6670000000000001E-2</v>
      </c>
      <c r="P1383" s="161"/>
      <c r="Q1383" s="146"/>
      <c r="R1383" s="167">
        <v>5567.02</v>
      </c>
      <c r="S1383" s="154">
        <f t="shared" si="172"/>
        <v>2.6439303068617193E-3</v>
      </c>
      <c r="T1383" s="155">
        <f t="shared" si="173"/>
        <v>2.6404412716188892E-3</v>
      </c>
      <c r="U1383" s="167">
        <v>21735.7</v>
      </c>
      <c r="V1383" s="154">
        <f t="shared" si="174"/>
        <v>4.3546045414681878E-3</v>
      </c>
      <c r="W1383" s="155">
        <f t="shared" si="175"/>
        <v>4.3451506863757625E-3</v>
      </c>
    </row>
    <row r="1384" spans="2:23">
      <c r="B1384" s="153">
        <v>43665</v>
      </c>
      <c r="C1384" s="137">
        <v>521.9</v>
      </c>
      <c r="D1384" s="154">
        <f t="shared" si="168"/>
        <v>5.5876685934488357E-3</v>
      </c>
      <c r="E1384" s="155">
        <f t="shared" si="169"/>
        <v>5.5721154834788072E-3</v>
      </c>
      <c r="F1384" s="145"/>
      <c r="G1384" s="145"/>
      <c r="H1384" s="153">
        <v>43665</v>
      </c>
      <c r="I1384" s="137">
        <v>38.21</v>
      </c>
      <c r="J1384" s="154">
        <f t="shared" si="170"/>
        <v>5.2369730295898087E-4</v>
      </c>
      <c r="K1384" s="155">
        <f t="shared" si="171"/>
        <v>5.2356022138383038E-4</v>
      </c>
      <c r="L1384" s="145"/>
      <c r="M1384" s="167">
        <v>-7.1999999999999994E-4</v>
      </c>
      <c r="N1384" s="161"/>
      <c r="O1384" s="167">
        <v>1.6040000000000002E-2</v>
      </c>
      <c r="P1384" s="161"/>
      <c r="Q1384" s="146"/>
      <c r="R1384" s="167">
        <v>5552.34</v>
      </c>
      <c r="S1384" s="154">
        <f t="shared" si="172"/>
        <v>3.2249056399824561E-4</v>
      </c>
      <c r="T1384" s="155">
        <f t="shared" si="173"/>
        <v>3.2243857509329886E-4</v>
      </c>
      <c r="U1384" s="167">
        <v>21641.46</v>
      </c>
      <c r="V1384" s="154">
        <f t="shared" si="174"/>
        <v>-2.0341037743749624E-2</v>
      </c>
      <c r="W1384" s="155">
        <f t="shared" si="175"/>
        <v>-2.0550765580473401E-2</v>
      </c>
    </row>
    <row r="1385" spans="2:23">
      <c r="B1385" s="153">
        <v>43664</v>
      </c>
      <c r="C1385" s="137">
        <v>519</v>
      </c>
      <c r="D1385" s="154">
        <f t="shared" si="168"/>
        <v>-1.3307984790874472E-2</v>
      </c>
      <c r="E1385" s="155">
        <f t="shared" si="169"/>
        <v>-1.3397329571821168E-2</v>
      </c>
      <c r="F1385" s="145"/>
      <c r="G1385" s="145"/>
      <c r="H1385" s="153">
        <v>43664</v>
      </c>
      <c r="I1385" s="137">
        <v>38.19</v>
      </c>
      <c r="J1385" s="154">
        <f t="shared" si="170"/>
        <v>2.6253609871356165E-3</v>
      </c>
      <c r="K1385" s="155">
        <f t="shared" si="171"/>
        <v>2.6219207469120546E-3</v>
      </c>
      <c r="L1385" s="145"/>
      <c r="M1385" s="167">
        <v>-6.2E-4</v>
      </c>
      <c r="N1385" s="161"/>
      <c r="O1385" s="167">
        <v>1.558E-2</v>
      </c>
      <c r="P1385" s="161"/>
      <c r="Q1385" s="146"/>
      <c r="R1385" s="167">
        <v>5550.55</v>
      </c>
      <c r="S1385" s="154">
        <f t="shared" si="172"/>
        <v>-3.7977568825369179E-3</v>
      </c>
      <c r="T1385" s="155">
        <f t="shared" si="173"/>
        <v>-3.8049866716654422E-3</v>
      </c>
      <c r="U1385" s="167">
        <v>22090.81</v>
      </c>
      <c r="V1385" s="154">
        <f t="shared" si="174"/>
        <v>5.1767757971465933E-4</v>
      </c>
      <c r="W1385" s="155">
        <f t="shared" si="175"/>
        <v>5.1754363090259392E-4</v>
      </c>
    </row>
    <row r="1386" spans="2:23">
      <c r="B1386" s="153">
        <v>43663</v>
      </c>
      <c r="C1386" s="137">
        <v>526</v>
      </c>
      <c r="D1386" s="154">
        <f t="shared" si="168"/>
        <v>-1.0161836657884837E-2</v>
      </c>
      <c r="E1386" s="155">
        <f t="shared" si="169"/>
        <v>-1.0213820588003275E-2</v>
      </c>
      <c r="F1386" s="145"/>
      <c r="G1386" s="145"/>
      <c r="H1386" s="153">
        <v>43663</v>
      </c>
      <c r="I1386" s="137">
        <v>38.090000000000003</v>
      </c>
      <c r="J1386" s="154">
        <f t="shared" si="170"/>
        <v>-1.0649350649350575E-2</v>
      </c>
      <c r="K1386" s="155">
        <f t="shared" si="171"/>
        <v>-1.0706460803225791E-2</v>
      </c>
      <c r="L1386" s="145"/>
      <c r="M1386" s="167">
        <v>-3.6999999999999999E-4</v>
      </c>
      <c r="N1386" s="161"/>
      <c r="O1386" s="167">
        <v>1.6040000000000002E-2</v>
      </c>
      <c r="P1386" s="161"/>
      <c r="Q1386" s="146"/>
      <c r="R1386" s="167">
        <v>5571.71</v>
      </c>
      <c r="S1386" s="154">
        <f t="shared" si="172"/>
        <v>-7.6001268172086744E-3</v>
      </c>
      <c r="T1386" s="155">
        <f t="shared" si="173"/>
        <v>-7.6291549528997946E-3</v>
      </c>
      <c r="U1386" s="167">
        <v>22079.38</v>
      </c>
      <c r="V1386" s="154">
        <f t="shared" si="174"/>
        <v>-5.6160849717710182E-3</v>
      </c>
      <c r="W1386" s="155">
        <f t="shared" si="175"/>
        <v>-5.6319144713397303E-3</v>
      </c>
    </row>
    <row r="1387" spans="2:23">
      <c r="B1387" s="153">
        <v>43662</v>
      </c>
      <c r="C1387" s="137">
        <v>531.4</v>
      </c>
      <c r="D1387" s="154">
        <f t="shared" si="168"/>
        <v>2.1137586471944747E-2</v>
      </c>
      <c r="E1387" s="155">
        <f t="shared" si="169"/>
        <v>2.0917286687363007E-2</v>
      </c>
      <c r="F1387" s="145"/>
      <c r="G1387" s="145"/>
      <c r="H1387" s="153">
        <v>43662</v>
      </c>
      <c r="I1387" s="137">
        <v>38.5</v>
      </c>
      <c r="J1387" s="154">
        <f t="shared" si="170"/>
        <v>1.3424585417215029E-2</v>
      </c>
      <c r="K1387" s="155">
        <f t="shared" si="171"/>
        <v>1.3335274094204309E-2</v>
      </c>
      <c r="L1387" s="145"/>
      <c r="M1387" s="167">
        <v>2.0000000000000002E-5</v>
      </c>
      <c r="N1387" s="161"/>
      <c r="O1387" s="167">
        <v>1.6120000000000002E-2</v>
      </c>
      <c r="P1387" s="161"/>
      <c r="Q1387" s="146"/>
      <c r="R1387" s="167">
        <v>5614.38</v>
      </c>
      <c r="S1387" s="154">
        <f t="shared" si="172"/>
        <v>6.4841588968505004E-3</v>
      </c>
      <c r="T1387" s="155">
        <f t="shared" si="173"/>
        <v>6.463227172909528E-3</v>
      </c>
      <c r="U1387" s="167">
        <v>22204.080000000002</v>
      </c>
      <c r="V1387" s="154">
        <f t="shared" si="174"/>
        <v>1.1736829883601807E-3</v>
      </c>
      <c r="W1387" s="155">
        <f t="shared" si="175"/>
        <v>1.172994760936174E-3</v>
      </c>
    </row>
    <row r="1388" spans="2:23">
      <c r="B1388" s="153">
        <v>43661</v>
      </c>
      <c r="C1388" s="137">
        <v>520.4</v>
      </c>
      <c r="D1388" s="154">
        <f t="shared" si="168"/>
        <v>-1.1516314779270731E-3</v>
      </c>
      <c r="E1388" s="155">
        <f t="shared" si="169"/>
        <v>-1.1522951150167184E-3</v>
      </c>
      <c r="F1388" s="145"/>
      <c r="G1388" s="145"/>
      <c r="H1388" s="153">
        <v>43661</v>
      </c>
      <c r="I1388" s="137">
        <v>37.99</v>
      </c>
      <c r="J1388" s="154">
        <f t="shared" si="170"/>
        <v>-1.2733887733887617E-2</v>
      </c>
      <c r="K1388" s="155">
        <f t="shared" si="171"/>
        <v>-1.2815658597971418E-2</v>
      </c>
      <c r="L1388" s="145"/>
      <c r="M1388" s="167">
        <v>1.2999999999999999E-4</v>
      </c>
      <c r="N1388" s="161"/>
      <c r="O1388" s="167">
        <v>1.6399999999999998E-2</v>
      </c>
      <c r="P1388" s="161"/>
      <c r="Q1388" s="146"/>
      <c r="R1388" s="167">
        <v>5578.21</v>
      </c>
      <c r="S1388" s="154">
        <f t="shared" si="172"/>
        <v>9.6000976159471563E-4</v>
      </c>
      <c r="T1388" s="155">
        <f t="shared" si="173"/>
        <v>9.5954924693235106E-4</v>
      </c>
      <c r="U1388" s="167">
        <v>22178.05</v>
      </c>
      <c r="V1388" s="154">
        <f t="shared" si="174"/>
        <v>-2.096228141750256E-4</v>
      </c>
      <c r="W1388" s="155">
        <f t="shared" si="175"/>
        <v>-2.0964478810801568E-4</v>
      </c>
    </row>
    <row r="1389" spans="2:23">
      <c r="B1389" s="153">
        <v>43658</v>
      </c>
      <c r="C1389" s="137">
        <v>521</v>
      </c>
      <c r="D1389" s="154">
        <f t="shared" si="168"/>
        <v>7.9319017218031362E-3</v>
      </c>
      <c r="E1389" s="155">
        <f t="shared" si="169"/>
        <v>7.9006095513733682E-3</v>
      </c>
      <c r="F1389" s="145"/>
      <c r="G1389" s="145"/>
      <c r="H1389" s="153">
        <v>43658</v>
      </c>
      <c r="I1389" s="137">
        <v>38.479999999999997</v>
      </c>
      <c r="J1389" s="154">
        <f t="shared" si="170"/>
        <v>1.1300919842312629E-2</v>
      </c>
      <c r="K1389" s="155">
        <f t="shared" si="171"/>
        <v>1.1237541489810782E-2</v>
      </c>
      <c r="L1389" s="145"/>
      <c r="M1389" s="167">
        <v>6.3000000000000003E-4</v>
      </c>
      <c r="N1389" s="161"/>
      <c r="O1389" s="167">
        <v>1.7330000000000002E-2</v>
      </c>
      <c r="P1389" s="161"/>
      <c r="Q1389" s="146"/>
      <c r="R1389" s="167">
        <v>5572.86</v>
      </c>
      <c r="S1389" s="154">
        <f t="shared" si="172"/>
        <v>3.7662442925459061E-3</v>
      </c>
      <c r="T1389" s="155">
        <f t="shared" si="173"/>
        <v>3.7591697519120605E-3</v>
      </c>
      <c r="U1389" s="167">
        <v>22182.7</v>
      </c>
      <c r="V1389" s="154">
        <f t="shared" si="174"/>
        <v>5.9902333935668572E-4</v>
      </c>
      <c r="W1389" s="155">
        <f t="shared" si="175"/>
        <v>5.9884399649293878E-4</v>
      </c>
    </row>
    <row r="1390" spans="2:23">
      <c r="B1390" s="153">
        <v>43657</v>
      </c>
      <c r="C1390" s="137">
        <v>516.9</v>
      </c>
      <c r="D1390" s="154">
        <f t="shared" si="168"/>
        <v>1.3560635412630528E-3</v>
      </c>
      <c r="E1390" s="155">
        <f t="shared" si="169"/>
        <v>1.3551449174801146E-3</v>
      </c>
      <c r="F1390" s="145"/>
      <c r="G1390" s="145"/>
      <c r="H1390" s="153">
        <v>43657</v>
      </c>
      <c r="I1390" s="137">
        <v>38.049999999999997</v>
      </c>
      <c r="J1390" s="154">
        <f t="shared" si="170"/>
        <v>-7.3049830420036654E-3</v>
      </c>
      <c r="K1390" s="155">
        <f t="shared" si="171"/>
        <v>-7.331795084768891E-3</v>
      </c>
      <c r="L1390" s="145"/>
      <c r="M1390" s="167">
        <v>2.0000000000000001E-4</v>
      </c>
      <c r="N1390" s="161"/>
      <c r="O1390" s="167">
        <v>1.7150000000000002E-2</v>
      </c>
      <c r="P1390" s="161"/>
      <c r="Q1390" s="146"/>
      <c r="R1390" s="167">
        <v>5551.95</v>
      </c>
      <c r="S1390" s="154">
        <f t="shared" si="172"/>
        <v>-2.80911489531388E-3</v>
      </c>
      <c r="T1390" s="155">
        <f t="shared" si="173"/>
        <v>-2.8130678631909461E-3</v>
      </c>
      <c r="U1390" s="167">
        <v>22169.42</v>
      </c>
      <c r="V1390" s="154">
        <f t="shared" si="174"/>
        <v>5.6457348981353572E-3</v>
      </c>
      <c r="W1390" s="155">
        <f t="shared" si="175"/>
        <v>5.6298574686724197E-3</v>
      </c>
    </row>
    <row r="1391" spans="2:23">
      <c r="B1391" s="153">
        <v>43656</v>
      </c>
      <c r="C1391" s="137">
        <v>516.20000000000005</v>
      </c>
      <c r="D1391" s="154">
        <f t="shared" si="168"/>
        <v>-1.2624330527926331E-2</v>
      </c>
      <c r="E1391" s="155">
        <f t="shared" si="169"/>
        <v>-1.270469446555317E-2</v>
      </c>
      <c r="F1391" s="145"/>
      <c r="G1391" s="145"/>
      <c r="H1391" s="153">
        <v>43656</v>
      </c>
      <c r="I1391" s="137">
        <v>38.33</v>
      </c>
      <c r="J1391" s="154">
        <f t="shared" si="170"/>
        <v>2.0915032679738044E-3</v>
      </c>
      <c r="K1391" s="155">
        <f t="shared" si="171"/>
        <v>2.0893191199188249E-3</v>
      </c>
      <c r="L1391" s="145"/>
      <c r="M1391" s="167">
        <v>-1.4999999999999999E-4</v>
      </c>
      <c r="N1391" s="161"/>
      <c r="O1391" s="167">
        <v>1.7410000000000002E-2</v>
      </c>
      <c r="P1391" s="161"/>
      <c r="Q1391" s="146"/>
      <c r="R1391" s="167">
        <v>5567.59</v>
      </c>
      <c r="S1391" s="154">
        <f t="shared" si="172"/>
        <v>-8.0938963765908589E-4</v>
      </c>
      <c r="T1391" s="155">
        <f t="shared" si="173"/>
        <v>-8.0971737030606614E-4</v>
      </c>
      <c r="U1391" s="167">
        <v>22044.959999999999</v>
      </c>
      <c r="V1391" s="154">
        <f t="shared" si="174"/>
        <v>7.2552666821101841E-3</v>
      </c>
      <c r="W1391" s="155">
        <f t="shared" si="175"/>
        <v>7.2290738491518989E-3</v>
      </c>
    </row>
    <row r="1392" spans="2:23">
      <c r="B1392" s="153">
        <v>43655</v>
      </c>
      <c r="C1392" s="137">
        <v>522.79999999999995</v>
      </c>
      <c r="D1392" s="154">
        <f t="shared" si="168"/>
        <v>-2.8609574670990234E-3</v>
      </c>
      <c r="E1392" s="155">
        <f t="shared" si="169"/>
        <v>-2.8650578284202515E-3</v>
      </c>
      <c r="F1392" s="145"/>
      <c r="G1392" s="145"/>
      <c r="H1392" s="153">
        <v>43655</v>
      </c>
      <c r="I1392" s="137">
        <v>38.25</v>
      </c>
      <c r="J1392" s="154">
        <f t="shared" si="170"/>
        <v>-7.0093457943926074E-3</v>
      </c>
      <c r="K1392" s="155">
        <f t="shared" si="171"/>
        <v>-7.0340266573800476E-3</v>
      </c>
      <c r="L1392" s="145"/>
      <c r="M1392" s="167">
        <v>-5.1999999999999995E-4</v>
      </c>
      <c r="N1392" s="161"/>
      <c r="O1392" s="167">
        <v>1.7410000000000002E-2</v>
      </c>
      <c r="P1392" s="161"/>
      <c r="Q1392" s="146"/>
      <c r="R1392" s="167">
        <v>5572.1</v>
      </c>
      <c r="S1392" s="154">
        <f t="shared" si="172"/>
        <v>-3.057688144435855E-3</v>
      </c>
      <c r="T1392" s="155">
        <f t="shared" si="173"/>
        <v>-3.0623724239779047E-3</v>
      </c>
      <c r="U1392" s="167">
        <v>21886.17</v>
      </c>
      <c r="V1392" s="154">
        <f t="shared" si="174"/>
        <v>-4.0876410629778759E-3</v>
      </c>
      <c r="W1392" s="155">
        <f t="shared" si="175"/>
        <v>-4.0960183042714005E-3</v>
      </c>
    </row>
    <row r="1393" spans="2:23">
      <c r="B1393" s="153">
        <v>43654</v>
      </c>
      <c r="C1393" s="137">
        <v>524.29999999999995</v>
      </c>
      <c r="D1393" s="154">
        <f t="shared" si="168"/>
        <v>6.3339731285987355E-3</v>
      </c>
      <c r="E1393" s="155">
        <f t="shared" si="169"/>
        <v>6.3139978251200695E-3</v>
      </c>
      <c r="F1393" s="145"/>
      <c r="G1393" s="145"/>
      <c r="H1393" s="153">
        <v>43654</v>
      </c>
      <c r="I1393" s="137">
        <v>38.520000000000003</v>
      </c>
      <c r="J1393" s="154">
        <f t="shared" si="170"/>
        <v>2.596728122565839E-4</v>
      </c>
      <c r="K1393" s="155">
        <f t="shared" si="171"/>
        <v>2.5963910310731141E-4</v>
      </c>
      <c r="L1393" s="145"/>
      <c r="M1393" s="167">
        <v>-6.9000000000000008E-4</v>
      </c>
      <c r="N1393" s="161"/>
      <c r="O1393" s="167">
        <v>1.78E-2</v>
      </c>
      <c r="P1393" s="161"/>
      <c r="Q1393" s="146"/>
      <c r="R1393" s="167">
        <v>5589.19</v>
      </c>
      <c r="S1393" s="154">
        <f t="shared" si="172"/>
        <v>-8.0983674549328644E-4</v>
      </c>
      <c r="T1393" s="155">
        <f t="shared" si="173"/>
        <v>-8.1016484041797213E-4</v>
      </c>
      <c r="U1393" s="167">
        <v>21976</v>
      </c>
      <c r="V1393" s="154">
        <f t="shared" si="174"/>
        <v>-4.4528761531881234E-4</v>
      </c>
      <c r="W1393" s="155">
        <f t="shared" si="175"/>
        <v>-4.4538678528952301E-4</v>
      </c>
    </row>
    <row r="1394" spans="2:23">
      <c r="B1394" s="153">
        <v>43651</v>
      </c>
      <c r="C1394" s="137">
        <v>521</v>
      </c>
      <c r="D1394" s="154">
        <f t="shared" si="168"/>
        <v>-9.8821740782972789E-3</v>
      </c>
      <c r="E1394" s="155">
        <f t="shared" si="169"/>
        <v>-9.9313268528254933E-3</v>
      </c>
      <c r="F1394" s="145"/>
      <c r="G1394" s="145"/>
      <c r="H1394" s="153">
        <v>43651</v>
      </c>
      <c r="I1394" s="137">
        <v>38.51</v>
      </c>
      <c r="J1394" s="154">
        <f t="shared" si="170"/>
        <v>-2.590002590002638E-3</v>
      </c>
      <c r="K1394" s="155">
        <f t="shared" si="171"/>
        <v>-2.5933624493275119E-3</v>
      </c>
      <c r="L1394" s="145"/>
      <c r="M1394" s="167">
        <v>-8.3000000000000001E-4</v>
      </c>
      <c r="N1394" s="161"/>
      <c r="O1394" s="167">
        <v>1.746E-2</v>
      </c>
      <c r="P1394" s="161"/>
      <c r="Q1394" s="146"/>
      <c r="R1394" s="167">
        <v>5593.72</v>
      </c>
      <c r="S1394" s="154">
        <f t="shared" si="172"/>
        <v>-4.8054256297668241E-3</v>
      </c>
      <c r="T1394" s="155">
        <f t="shared" si="173"/>
        <v>-4.8170088104823013E-3</v>
      </c>
      <c r="U1394" s="167">
        <v>21985.79</v>
      </c>
      <c r="V1394" s="154">
        <f t="shared" si="174"/>
        <v>-6.0988124245615616E-3</v>
      </c>
      <c r="W1394" s="155">
        <f t="shared" si="175"/>
        <v>-6.1174861447815263E-3</v>
      </c>
    </row>
    <row r="1395" spans="2:23">
      <c r="B1395" s="153">
        <v>43650</v>
      </c>
      <c r="C1395" s="137">
        <v>526.20000000000005</v>
      </c>
      <c r="D1395" s="154">
        <f t="shared" si="168"/>
        <v>-2.2753128555175195E-3</v>
      </c>
      <c r="E1395" s="155">
        <f t="shared" si="169"/>
        <v>-2.2779053129938429E-3</v>
      </c>
      <c r="F1395" s="145"/>
      <c r="G1395" s="145"/>
      <c r="H1395" s="153">
        <v>43650</v>
      </c>
      <c r="I1395" s="137">
        <v>38.61</v>
      </c>
      <c r="J1395" s="154">
        <f t="shared" si="170"/>
        <v>2.8571428571428914E-3</v>
      </c>
      <c r="K1395" s="155">
        <f t="shared" si="171"/>
        <v>2.8530689824064807E-3</v>
      </c>
      <c r="L1395" s="145"/>
      <c r="M1395" s="167">
        <v>-1.2999999999999999E-3</v>
      </c>
      <c r="N1395" s="161"/>
      <c r="O1395" s="167">
        <v>1.669E-2</v>
      </c>
      <c r="P1395" s="161"/>
      <c r="Q1395" s="146"/>
      <c r="R1395" s="167">
        <v>5620.73</v>
      </c>
      <c r="S1395" s="154">
        <f t="shared" si="172"/>
        <v>3.417093655060377E-4</v>
      </c>
      <c r="T1395" s="155">
        <f t="shared" si="173"/>
        <v>3.4165099615732393E-4</v>
      </c>
      <c r="U1395" s="167">
        <v>22120.7</v>
      </c>
      <c r="V1395" s="154">
        <f t="shared" si="174"/>
        <v>9.8313927106359333E-3</v>
      </c>
      <c r="W1395" s="155">
        <f t="shared" si="175"/>
        <v>9.7833790072227381E-3</v>
      </c>
    </row>
    <row r="1396" spans="2:23">
      <c r="B1396" s="153">
        <v>43649</v>
      </c>
      <c r="C1396" s="137">
        <v>527.4</v>
      </c>
      <c r="D1396" s="154">
        <f t="shared" si="168"/>
        <v>7.5901328273242363E-4</v>
      </c>
      <c r="E1396" s="155">
        <f t="shared" si="169"/>
        <v>7.5872537782396376E-4</v>
      </c>
      <c r="F1396" s="145"/>
      <c r="G1396" s="145"/>
      <c r="H1396" s="153">
        <v>43649</v>
      </c>
      <c r="I1396" s="137">
        <v>38.5</v>
      </c>
      <c r="J1396" s="154">
        <f t="shared" si="170"/>
        <v>1.5295358649789037E-2</v>
      </c>
      <c r="K1396" s="155">
        <f t="shared" si="171"/>
        <v>1.5179563906917493E-2</v>
      </c>
      <c r="L1396" s="145"/>
      <c r="M1396" s="167">
        <v>-9.7999999999999997E-4</v>
      </c>
      <c r="N1396" s="161"/>
      <c r="O1396" s="167">
        <v>1.6120000000000002E-2</v>
      </c>
      <c r="P1396" s="161"/>
      <c r="Q1396" s="146"/>
      <c r="R1396" s="167">
        <v>5618.81</v>
      </c>
      <c r="S1396" s="154">
        <f t="shared" si="172"/>
        <v>7.529380543033648E-3</v>
      </c>
      <c r="T1396" s="155">
        <f t="shared" si="173"/>
        <v>7.5011762428169116E-3</v>
      </c>
      <c r="U1396" s="167">
        <v>21905.34</v>
      </c>
      <c r="V1396" s="154">
        <f t="shared" si="174"/>
        <v>2.3955177589542798E-2</v>
      </c>
      <c r="W1396" s="155">
        <f t="shared" si="175"/>
        <v>2.3672753774087008E-2</v>
      </c>
    </row>
    <row r="1397" spans="2:23">
      <c r="B1397" s="153">
        <v>43648</v>
      </c>
      <c r="C1397" s="137">
        <v>527</v>
      </c>
      <c r="D1397" s="154">
        <f t="shared" si="168"/>
        <v>0</v>
      </c>
      <c r="E1397" s="155">
        <f t="shared" si="169"/>
        <v>0</v>
      </c>
      <c r="F1397" s="145"/>
      <c r="G1397" s="145"/>
      <c r="H1397" s="153">
        <v>43648</v>
      </c>
      <c r="I1397" s="137">
        <v>37.92</v>
      </c>
      <c r="J1397" s="154">
        <f t="shared" si="170"/>
        <v>-2.1052631578947212E-3</v>
      </c>
      <c r="K1397" s="155">
        <f t="shared" si="171"/>
        <v>-2.1074823395646983E-3</v>
      </c>
      <c r="L1397" s="145"/>
      <c r="M1397" s="167">
        <v>-5.8E-4</v>
      </c>
      <c r="N1397" s="161"/>
      <c r="O1397" s="167">
        <v>1.857E-2</v>
      </c>
      <c r="P1397" s="161"/>
      <c r="Q1397" s="146"/>
      <c r="R1397" s="167">
        <v>5576.82</v>
      </c>
      <c r="S1397" s="154">
        <f t="shared" si="172"/>
        <v>1.6002413832119089E-3</v>
      </c>
      <c r="T1397" s="155">
        <f t="shared" si="173"/>
        <v>1.5989623612837115E-3</v>
      </c>
      <c r="U1397" s="167">
        <v>21392.87</v>
      </c>
      <c r="V1397" s="154">
        <f t="shared" si="174"/>
        <v>6.5319346345447116E-3</v>
      </c>
      <c r="W1397" s="155">
        <f t="shared" si="175"/>
        <v>6.5106939943191562E-3</v>
      </c>
    </row>
    <row r="1398" spans="2:23">
      <c r="B1398" s="153">
        <v>43647</v>
      </c>
      <c r="C1398" s="137">
        <v>527</v>
      </c>
      <c r="D1398" s="154">
        <f t="shared" si="168"/>
        <v>9.5785440613027628E-3</v>
      </c>
      <c r="E1398" s="155">
        <f t="shared" si="169"/>
        <v>9.5329606587236868E-3</v>
      </c>
      <c r="F1398" s="145"/>
      <c r="G1398" s="145"/>
      <c r="H1398" s="153">
        <v>43647</v>
      </c>
      <c r="I1398" s="137">
        <v>38</v>
      </c>
      <c r="J1398" s="154">
        <f t="shared" si="170"/>
        <v>1.0638297872340496E-2</v>
      </c>
      <c r="K1398" s="155">
        <f t="shared" si="171"/>
        <v>1.0582109330537008E-2</v>
      </c>
      <c r="L1398" s="145"/>
      <c r="M1398" s="167">
        <v>-4.8999999999999998E-4</v>
      </c>
      <c r="N1398" s="161"/>
      <c r="O1398" s="167">
        <v>2.001E-2</v>
      </c>
      <c r="P1398" s="161"/>
      <c r="Q1398" s="146"/>
      <c r="R1398" s="167">
        <v>5567.91</v>
      </c>
      <c r="S1398" s="154">
        <f t="shared" si="172"/>
        <v>5.224798112284379E-3</v>
      </c>
      <c r="T1398" s="155">
        <f t="shared" si="173"/>
        <v>5.2111962121775112E-3</v>
      </c>
      <c r="U1398" s="167">
        <v>21254.04</v>
      </c>
      <c r="V1398" s="154">
        <f t="shared" si="174"/>
        <v>9.0653121599038045E-4</v>
      </c>
      <c r="W1398" s="155">
        <f t="shared" si="175"/>
        <v>9.0612056472765088E-4</v>
      </c>
    </row>
    <row r="1399" spans="2:23">
      <c r="B1399" s="153">
        <v>43644</v>
      </c>
      <c r="C1399" s="137">
        <v>522</v>
      </c>
      <c r="D1399" s="154">
        <f t="shared" si="168"/>
        <v>1.0648596321394033E-2</v>
      </c>
      <c r="E1399" s="155">
        <f t="shared" si="169"/>
        <v>1.0592299322945517E-2</v>
      </c>
      <c r="F1399" s="145"/>
      <c r="G1399" s="145"/>
      <c r="H1399" s="153">
        <v>43644</v>
      </c>
      <c r="I1399" s="137">
        <v>37.6</v>
      </c>
      <c r="J1399" s="154">
        <f t="shared" si="170"/>
        <v>1.2385568120624635E-2</v>
      </c>
      <c r="K1399" s="155">
        <f t="shared" si="171"/>
        <v>1.2309494471289067E-2</v>
      </c>
      <c r="L1399" s="145"/>
      <c r="M1399" s="167">
        <v>-6.0000000000000002E-5</v>
      </c>
      <c r="N1399" s="161"/>
      <c r="O1399" s="167">
        <v>2.0899999999999998E-2</v>
      </c>
      <c r="P1399" s="161"/>
      <c r="Q1399" s="146"/>
      <c r="R1399" s="167">
        <v>5538.97</v>
      </c>
      <c r="S1399" s="154">
        <f t="shared" si="172"/>
        <v>8.256865703972549E-3</v>
      </c>
      <c r="T1399" s="155">
        <f t="shared" si="173"/>
        <v>8.2229642735438587E-3</v>
      </c>
      <c r="U1399" s="167">
        <v>21234.79</v>
      </c>
      <c r="V1399" s="154">
        <f t="shared" si="174"/>
        <v>5.8699617779847113E-3</v>
      </c>
      <c r="W1399" s="155">
        <f t="shared" si="175"/>
        <v>5.8528006762731503E-3</v>
      </c>
    </row>
    <row r="1400" spans="2:23">
      <c r="B1400" s="153">
        <v>43643</v>
      </c>
      <c r="C1400" s="137">
        <v>516.5</v>
      </c>
      <c r="D1400" s="154">
        <f t="shared" si="168"/>
        <v>8.1983212961156404E-3</v>
      </c>
      <c r="E1400" s="155">
        <f t="shared" si="169"/>
        <v>8.1648976145367157E-3</v>
      </c>
      <c r="F1400" s="145"/>
      <c r="G1400" s="145"/>
      <c r="H1400" s="153">
        <v>43643</v>
      </c>
      <c r="I1400" s="137">
        <v>37.14</v>
      </c>
      <c r="J1400" s="154">
        <f t="shared" si="170"/>
        <v>2.2014309301045643E-2</v>
      </c>
      <c r="K1400" s="155">
        <f t="shared" si="171"/>
        <v>2.1775492956534571E-2</v>
      </c>
      <c r="L1400" s="145"/>
      <c r="M1400" s="167">
        <v>0</v>
      </c>
      <c r="N1400" s="161"/>
      <c r="O1400" s="167">
        <v>2.1330000000000002E-2</v>
      </c>
      <c r="P1400" s="161"/>
      <c r="Q1400" s="146"/>
      <c r="R1400" s="167">
        <v>5493.61</v>
      </c>
      <c r="S1400" s="154">
        <f t="shared" si="172"/>
        <v>-1.2925580651260704E-3</v>
      </c>
      <c r="T1400" s="155">
        <f t="shared" si="173"/>
        <v>-1.293394138828792E-3</v>
      </c>
      <c r="U1400" s="167">
        <v>21110.87</v>
      </c>
      <c r="V1400" s="154">
        <f t="shared" si="174"/>
        <v>2.5516285687419149E-3</v>
      </c>
      <c r="W1400" s="155">
        <f t="shared" si="175"/>
        <v>2.5483786917109685E-3</v>
      </c>
    </row>
    <row r="1401" spans="2:23">
      <c r="B1401" s="153">
        <v>43642</v>
      </c>
      <c r="C1401" s="137">
        <v>512.29999999999995</v>
      </c>
      <c r="D1401" s="154">
        <f t="shared" si="168"/>
        <v>-6.0147458284828259E-3</v>
      </c>
      <c r="E1401" s="155">
        <f t="shared" si="169"/>
        <v>-6.0329072731081798E-3</v>
      </c>
      <c r="F1401" s="145"/>
      <c r="G1401" s="145"/>
      <c r="H1401" s="153">
        <v>43642</v>
      </c>
      <c r="I1401" s="137">
        <v>36.340000000000003</v>
      </c>
      <c r="J1401" s="154">
        <f t="shared" si="170"/>
        <v>-7.91700791700789E-3</v>
      </c>
      <c r="K1401" s="155">
        <f t="shared" si="171"/>
        <v>-7.9485138226978499E-3</v>
      </c>
      <c r="L1401" s="145"/>
      <c r="M1401" s="167">
        <v>1.8999999999999998E-4</v>
      </c>
      <c r="N1401" s="161"/>
      <c r="O1401" s="167">
        <v>2.1429999999999998E-2</v>
      </c>
      <c r="P1401" s="161"/>
      <c r="Q1401" s="146"/>
      <c r="R1401" s="167">
        <v>5500.72</v>
      </c>
      <c r="S1401" s="154">
        <f t="shared" si="172"/>
        <v>-2.5115285507301133E-3</v>
      </c>
      <c r="T1401" s="155">
        <f t="shared" si="173"/>
        <v>-2.5146877292472705E-3</v>
      </c>
      <c r="U1401" s="167">
        <v>21057.14</v>
      </c>
      <c r="V1401" s="154">
        <f t="shared" si="174"/>
        <v>-3.3731833110016707E-3</v>
      </c>
      <c r="W1401" s="155">
        <f t="shared" si="175"/>
        <v>-3.3788853200519102E-3</v>
      </c>
    </row>
    <row r="1402" spans="2:23">
      <c r="B1402" s="153">
        <v>43641</v>
      </c>
      <c r="C1402" s="137">
        <v>515.4</v>
      </c>
      <c r="D1402" s="154">
        <f t="shared" si="168"/>
        <v>-1.9364833462431896E-3</v>
      </c>
      <c r="E1402" s="155">
        <f t="shared" si="169"/>
        <v>-1.9383607542227137E-3</v>
      </c>
      <c r="F1402" s="145"/>
      <c r="G1402" s="145"/>
      <c r="H1402" s="153">
        <v>43641</v>
      </c>
      <c r="I1402" s="137">
        <v>36.630000000000003</v>
      </c>
      <c r="J1402" s="154">
        <f t="shared" si="170"/>
        <v>-1.8225676762262166E-2</v>
      </c>
      <c r="K1402" s="155">
        <f t="shared" si="171"/>
        <v>-1.8393810442343513E-2</v>
      </c>
      <c r="L1402" s="145"/>
      <c r="M1402" s="167">
        <v>-6.0000000000000002E-5</v>
      </c>
      <c r="N1402" s="161"/>
      <c r="O1402" s="167">
        <v>2.1569999999999999E-2</v>
      </c>
      <c r="P1402" s="161"/>
      <c r="Q1402" s="146"/>
      <c r="R1402" s="167">
        <v>5514.57</v>
      </c>
      <c r="S1402" s="154">
        <f t="shared" si="172"/>
        <v>-1.2930776878902206E-3</v>
      </c>
      <c r="T1402" s="155">
        <f t="shared" si="173"/>
        <v>-1.2939144342401512E-3</v>
      </c>
      <c r="U1402" s="167">
        <v>21128.41</v>
      </c>
      <c r="V1402" s="154">
        <f t="shared" si="174"/>
        <v>-7.3148500523864124E-3</v>
      </c>
      <c r="W1402" s="155">
        <f t="shared" si="175"/>
        <v>-7.3417347532991825E-3</v>
      </c>
    </row>
    <row r="1403" spans="2:23">
      <c r="B1403" s="153">
        <v>43640</v>
      </c>
      <c r="C1403" s="137">
        <v>516.4</v>
      </c>
      <c r="D1403" s="154">
        <f t="shared" si="168"/>
        <v>2.9131870266070337E-3</v>
      </c>
      <c r="E1403" s="155">
        <f t="shared" si="169"/>
        <v>2.9089519203916842E-3</v>
      </c>
      <c r="F1403" s="145"/>
      <c r="G1403" s="145"/>
      <c r="H1403" s="153">
        <v>43640</v>
      </c>
      <c r="I1403" s="137">
        <v>37.31</v>
      </c>
      <c r="J1403" s="154">
        <f t="shared" si="170"/>
        <v>-2.6730820636191588E-3</v>
      </c>
      <c r="K1403" s="155">
        <f t="shared" si="171"/>
        <v>-2.6766611269881022E-3</v>
      </c>
      <c r="L1403" s="145"/>
      <c r="M1403" s="167">
        <v>2.5000000000000001E-4</v>
      </c>
      <c r="N1403" s="161"/>
      <c r="O1403" s="167">
        <v>2.1600000000000001E-2</v>
      </c>
      <c r="P1403" s="161"/>
      <c r="Q1403" s="146"/>
      <c r="R1403" s="167">
        <v>5521.71</v>
      </c>
      <c r="S1403" s="154">
        <f t="shared" si="172"/>
        <v>-1.197468313215766E-3</v>
      </c>
      <c r="T1403" s="155">
        <f t="shared" si="173"/>
        <v>-1.1981858512729328E-3</v>
      </c>
      <c r="U1403" s="167">
        <v>21284.1</v>
      </c>
      <c r="V1403" s="154">
        <f t="shared" si="174"/>
        <v>-4.8871760369879613E-3</v>
      </c>
      <c r="W1403" s="155">
        <f t="shared" si="175"/>
        <v>-4.8991573342084069E-3</v>
      </c>
    </row>
    <row r="1404" spans="2:23">
      <c r="B1404" s="153">
        <v>43637</v>
      </c>
      <c r="C1404" s="137">
        <v>514.9</v>
      </c>
      <c r="D1404" s="154">
        <f t="shared" si="168"/>
        <v>-4.4470224284610671E-3</v>
      </c>
      <c r="E1404" s="155">
        <f t="shared" si="169"/>
        <v>-4.4569398456068623E-3</v>
      </c>
      <c r="F1404" s="145"/>
      <c r="G1404" s="145"/>
      <c r="H1404" s="153">
        <v>43637</v>
      </c>
      <c r="I1404" s="137">
        <v>37.409999999999997</v>
      </c>
      <c r="J1404" s="154">
        <f t="shared" si="170"/>
        <v>-5.8463991496148227E-3</v>
      </c>
      <c r="K1404" s="155">
        <f t="shared" si="171"/>
        <v>-5.863556245291268E-3</v>
      </c>
      <c r="L1404" s="145"/>
      <c r="M1404" s="167">
        <v>4.6999999999999999E-4</v>
      </c>
      <c r="N1404" s="161"/>
      <c r="O1404" s="167">
        <v>2.1629999999999996E-2</v>
      </c>
      <c r="P1404" s="161"/>
      <c r="Q1404" s="146"/>
      <c r="R1404" s="167">
        <v>5528.33</v>
      </c>
      <c r="S1404" s="154">
        <f t="shared" si="172"/>
        <v>-1.3079050576543239E-3</v>
      </c>
      <c r="T1404" s="155">
        <f t="shared" si="173"/>
        <v>-1.3087611119808429E-3</v>
      </c>
      <c r="U1404" s="167">
        <v>21388.63</v>
      </c>
      <c r="V1404" s="154">
        <f t="shared" si="174"/>
        <v>1.2728542645066288E-3</v>
      </c>
      <c r="W1404" s="155">
        <f t="shared" si="175"/>
        <v>1.2720448722700628E-3</v>
      </c>
    </row>
    <row r="1405" spans="2:23">
      <c r="B1405" s="153">
        <v>43636</v>
      </c>
      <c r="C1405" s="137">
        <v>517.20000000000005</v>
      </c>
      <c r="D1405" s="154">
        <f t="shared" si="168"/>
        <v>1.6110019646365492E-2</v>
      </c>
      <c r="E1405" s="155">
        <f t="shared" si="169"/>
        <v>1.598163034717974E-2</v>
      </c>
      <c r="F1405" s="145"/>
      <c r="G1405" s="145"/>
      <c r="H1405" s="153">
        <v>43636</v>
      </c>
      <c r="I1405" s="137">
        <v>37.630000000000003</v>
      </c>
      <c r="J1405" s="154">
        <f t="shared" si="170"/>
        <v>2.7861240098333795E-2</v>
      </c>
      <c r="K1405" s="155">
        <f t="shared" si="171"/>
        <v>2.7480177473201056E-2</v>
      </c>
      <c r="L1405" s="145"/>
      <c r="M1405" s="167">
        <v>1.0999999999999999E-4</v>
      </c>
      <c r="N1405" s="161"/>
      <c r="O1405" s="167">
        <v>2.1509999999999998E-2</v>
      </c>
      <c r="P1405" s="161"/>
      <c r="Q1405" s="146"/>
      <c r="R1405" s="167">
        <v>5535.57</v>
      </c>
      <c r="S1405" s="154">
        <f t="shared" si="172"/>
        <v>3.1023203979378966E-3</v>
      </c>
      <c r="T1405" s="155">
        <f t="shared" si="173"/>
        <v>3.097518131561314E-3</v>
      </c>
      <c r="U1405" s="167">
        <v>21361.439999999999</v>
      </c>
      <c r="V1405" s="154">
        <f t="shared" si="174"/>
        <v>6.5999477885037017E-3</v>
      </c>
      <c r="W1405" s="155">
        <f t="shared" si="175"/>
        <v>6.5782634909613783E-3</v>
      </c>
    </row>
    <row r="1406" spans="2:23">
      <c r="B1406" s="153">
        <v>43635</v>
      </c>
      <c r="C1406" s="137">
        <v>509</v>
      </c>
      <c r="D1406" s="154">
        <f t="shared" si="168"/>
        <v>-6.8292682926829329E-3</v>
      </c>
      <c r="E1406" s="155">
        <f t="shared" si="169"/>
        <v>-6.8526944620405069E-3</v>
      </c>
      <c r="F1406" s="145"/>
      <c r="G1406" s="145"/>
      <c r="H1406" s="153">
        <v>43635</v>
      </c>
      <c r="I1406" s="137">
        <v>36.61</v>
      </c>
      <c r="J1406" s="154">
        <f t="shared" si="170"/>
        <v>3.5635964912281715E-3</v>
      </c>
      <c r="K1406" s="155">
        <f t="shared" si="171"/>
        <v>3.557261926014299E-3</v>
      </c>
      <c r="L1406" s="145"/>
      <c r="M1406" s="167">
        <v>4.8999999999999998E-4</v>
      </c>
      <c r="N1406" s="161"/>
      <c r="O1406" s="167">
        <v>2.121E-2</v>
      </c>
      <c r="P1406" s="161"/>
      <c r="Q1406" s="146"/>
      <c r="R1406" s="167">
        <v>5518.45</v>
      </c>
      <c r="S1406" s="154">
        <f t="shared" si="172"/>
        <v>1.5826546854382784E-3</v>
      </c>
      <c r="T1406" s="155">
        <f t="shared" si="173"/>
        <v>1.5814036073540556E-3</v>
      </c>
      <c r="U1406" s="167">
        <v>21221.38</v>
      </c>
      <c r="V1406" s="154">
        <f t="shared" si="174"/>
        <v>4.1450228023571789E-3</v>
      </c>
      <c r="W1406" s="155">
        <f t="shared" si="175"/>
        <v>4.1364558606278058E-3</v>
      </c>
    </row>
    <row r="1407" spans="2:23">
      <c r="B1407" s="153">
        <v>43634</v>
      </c>
      <c r="C1407" s="137">
        <v>512.5</v>
      </c>
      <c r="D1407" s="154">
        <f t="shared" si="168"/>
        <v>3.1187122736418438E-2</v>
      </c>
      <c r="E1407" s="155">
        <f t="shared" si="169"/>
        <v>3.0710684915934445E-2</v>
      </c>
      <c r="F1407" s="145"/>
      <c r="G1407" s="145"/>
      <c r="H1407" s="153">
        <v>43634</v>
      </c>
      <c r="I1407" s="137">
        <v>36.479999999999997</v>
      </c>
      <c r="J1407" s="154">
        <f t="shared" si="170"/>
        <v>3.050847457627115E-2</v>
      </c>
      <c r="K1407" s="155">
        <f t="shared" si="171"/>
        <v>3.0052345066401837E-2</v>
      </c>
      <c r="L1407" s="145"/>
      <c r="M1407" s="167">
        <v>1.0999999999999999E-4</v>
      </c>
      <c r="N1407" s="161"/>
      <c r="O1407" s="167">
        <v>2.1049999999999999E-2</v>
      </c>
      <c r="P1407" s="161"/>
      <c r="Q1407" s="146"/>
      <c r="R1407" s="167">
        <v>5509.73</v>
      </c>
      <c r="S1407" s="154">
        <f t="shared" si="172"/>
        <v>2.2033222344855607E-2</v>
      </c>
      <c r="T1407" s="155">
        <f t="shared" si="173"/>
        <v>2.1793998439912716E-2</v>
      </c>
      <c r="U1407" s="167">
        <v>21133.78</v>
      </c>
      <c r="V1407" s="154">
        <f t="shared" si="174"/>
        <v>2.4597579221212529E-2</v>
      </c>
      <c r="W1407" s="155">
        <f t="shared" si="175"/>
        <v>2.429992986275872E-2</v>
      </c>
    </row>
    <row r="1408" spans="2:23">
      <c r="B1408" s="153">
        <v>43633</v>
      </c>
      <c r="C1408" s="137">
        <v>497</v>
      </c>
      <c r="D1408" s="154">
        <f t="shared" si="168"/>
        <v>2.179276315789469E-2</v>
      </c>
      <c r="E1408" s="155">
        <f t="shared" si="169"/>
        <v>2.1558695444671431E-2</v>
      </c>
      <c r="F1408" s="145"/>
      <c r="G1408" s="145"/>
      <c r="H1408" s="153">
        <v>43633</v>
      </c>
      <c r="I1408" s="137">
        <v>35.4</v>
      </c>
      <c r="J1408" s="154">
        <f t="shared" si="170"/>
        <v>9.9857346647647116E-3</v>
      </c>
      <c r="K1408" s="155">
        <f t="shared" si="171"/>
        <v>9.936206659129759E-3</v>
      </c>
      <c r="L1408" s="145"/>
      <c r="M1408" s="167">
        <v>1.1000000000000001E-3</v>
      </c>
      <c r="N1408" s="161"/>
      <c r="O1408" s="167">
        <v>2.2890000000000001E-2</v>
      </c>
      <c r="P1408" s="161"/>
      <c r="Q1408" s="146"/>
      <c r="R1408" s="167">
        <v>5390.95</v>
      </c>
      <c r="S1408" s="154">
        <f t="shared" si="172"/>
        <v>4.3464328696889432E-3</v>
      </c>
      <c r="T1408" s="155">
        <f t="shared" si="173"/>
        <v>4.3370144116120267E-3</v>
      </c>
      <c r="U1408" s="167">
        <v>20626.419999999998</v>
      </c>
      <c r="V1408" s="154">
        <f t="shared" si="174"/>
        <v>6.7774573134182781E-4</v>
      </c>
      <c r="W1408" s="155">
        <f t="shared" si="175"/>
        <v>6.7751616542267683E-4</v>
      </c>
    </row>
    <row r="1409" spans="2:23">
      <c r="B1409" s="153">
        <v>43630</v>
      </c>
      <c r="C1409" s="137">
        <v>486.4</v>
      </c>
      <c r="D1409" s="154">
        <f t="shared" si="168"/>
        <v>4.5435770342834303E-3</v>
      </c>
      <c r="E1409" s="155">
        <f t="shared" si="169"/>
        <v>4.5332861479992128E-3</v>
      </c>
      <c r="F1409" s="145"/>
      <c r="G1409" s="145"/>
      <c r="H1409" s="153">
        <v>43630</v>
      </c>
      <c r="I1409" s="137">
        <v>35.049999999999997</v>
      </c>
      <c r="J1409" s="154">
        <f t="shared" si="170"/>
        <v>1.6236590316033528E-2</v>
      </c>
      <c r="K1409" s="155">
        <f t="shared" si="171"/>
        <v>1.6106186531849455E-2</v>
      </c>
      <c r="L1409" s="145"/>
      <c r="M1409" s="167">
        <v>9.2999999999999995E-4</v>
      </c>
      <c r="N1409" s="161"/>
      <c r="O1409" s="167">
        <v>2.3399999999999997E-2</v>
      </c>
      <c r="P1409" s="161"/>
      <c r="Q1409" s="146"/>
      <c r="R1409" s="167">
        <v>5367.62</v>
      </c>
      <c r="S1409" s="154">
        <f t="shared" si="172"/>
        <v>-1.4900579094915267E-3</v>
      </c>
      <c r="T1409" s="155">
        <f t="shared" si="173"/>
        <v>-1.491169149790456E-3</v>
      </c>
      <c r="U1409" s="167">
        <v>20612.45</v>
      </c>
      <c r="V1409" s="154">
        <f t="shared" si="174"/>
        <v>-8.8702543533314415E-4</v>
      </c>
      <c r="W1409" s="155">
        <f t="shared" si="175"/>
        <v>-8.8741907519086717E-4</v>
      </c>
    </row>
    <row r="1410" spans="2:23">
      <c r="B1410" s="153">
        <v>43629</v>
      </c>
      <c r="C1410" s="137">
        <v>484.2</v>
      </c>
      <c r="D1410" s="154">
        <f t="shared" si="168"/>
        <v>-1.031565917062105E-3</v>
      </c>
      <c r="E1410" s="155">
        <f t="shared" si="169"/>
        <v>-1.0320983473721948E-3</v>
      </c>
      <c r="F1410" s="145"/>
      <c r="G1410" s="145"/>
      <c r="H1410" s="153">
        <v>43629</v>
      </c>
      <c r="I1410" s="137">
        <v>34.49</v>
      </c>
      <c r="J1410" s="154">
        <f t="shared" si="170"/>
        <v>2.3249055507121863E-3</v>
      </c>
      <c r="K1410" s="155">
        <f t="shared" si="171"/>
        <v>2.3222071393607085E-3</v>
      </c>
      <c r="L1410" s="145"/>
      <c r="M1410" s="167">
        <v>1.09E-3</v>
      </c>
      <c r="N1410" s="161"/>
      <c r="O1410" s="167">
        <v>2.3700000000000002E-2</v>
      </c>
      <c r="P1410" s="161"/>
      <c r="Q1410" s="146"/>
      <c r="R1410" s="167">
        <v>5375.63</v>
      </c>
      <c r="S1410" s="154">
        <f t="shared" si="172"/>
        <v>1.3209498932087449E-4</v>
      </c>
      <c r="T1410" s="155">
        <f t="shared" si="173"/>
        <v>1.3208626554600883E-4</v>
      </c>
      <c r="U1410" s="167">
        <v>20630.75</v>
      </c>
      <c r="V1410" s="154">
        <f t="shared" si="174"/>
        <v>8.1854055440850892E-3</v>
      </c>
      <c r="W1410" s="155">
        <f t="shared" si="175"/>
        <v>8.1520868068925105E-3</v>
      </c>
    </row>
    <row r="1411" spans="2:23">
      <c r="B1411" s="153">
        <v>43628</v>
      </c>
      <c r="C1411" s="137">
        <v>484.7</v>
      </c>
      <c r="D1411" s="154">
        <f t="shared" si="168"/>
        <v>-2.1796165489404662E-2</v>
      </c>
      <c r="E1411" s="155">
        <f t="shared" si="169"/>
        <v>-2.2037210918712396E-2</v>
      </c>
      <c r="F1411" s="145"/>
      <c r="G1411" s="145"/>
      <c r="H1411" s="153">
        <v>43628</v>
      </c>
      <c r="I1411" s="137">
        <v>34.409999999999997</v>
      </c>
      <c r="J1411" s="154">
        <f t="shared" si="170"/>
        <v>-1.1774842044801948E-2</v>
      </c>
      <c r="K1411" s="155">
        <f t="shared" si="171"/>
        <v>-1.1844714530654081E-2</v>
      </c>
      <c r="L1411" s="145"/>
      <c r="M1411" s="167">
        <v>1.17E-3</v>
      </c>
      <c r="N1411" s="161"/>
      <c r="O1411" s="167">
        <v>2.3690000000000003E-2</v>
      </c>
      <c r="P1411" s="161"/>
      <c r="Q1411" s="146"/>
      <c r="R1411" s="167">
        <v>5374.92</v>
      </c>
      <c r="S1411" s="154">
        <f t="shared" si="172"/>
        <v>-6.1995580989007149E-3</v>
      </c>
      <c r="T1411" s="155">
        <f t="shared" si="173"/>
        <v>-6.2188551560369565E-3</v>
      </c>
      <c r="U1411" s="167">
        <v>20463.25</v>
      </c>
      <c r="V1411" s="154">
        <f t="shared" si="174"/>
        <v>-7.105877329606991E-3</v>
      </c>
      <c r="W1411" s="155">
        <f t="shared" si="175"/>
        <v>-7.1312443171500832E-3</v>
      </c>
    </row>
    <row r="1412" spans="2:23">
      <c r="B1412" s="153">
        <v>43627</v>
      </c>
      <c r="C1412" s="137">
        <v>495.5</v>
      </c>
      <c r="D1412" s="154">
        <f t="shared" si="168"/>
        <v>2.8008298755186622E-2</v>
      </c>
      <c r="E1412" s="155">
        <f t="shared" si="169"/>
        <v>2.7623239719442277E-2</v>
      </c>
      <c r="F1412" s="145"/>
      <c r="G1412" s="145"/>
      <c r="H1412" s="153">
        <v>43627</v>
      </c>
      <c r="I1412" s="137">
        <v>34.82</v>
      </c>
      <c r="J1412" s="154">
        <f t="shared" si="170"/>
        <v>1.4273230410719595E-2</v>
      </c>
      <c r="K1412" s="155">
        <f t="shared" si="171"/>
        <v>1.4172326870442403E-2</v>
      </c>
      <c r="L1412" s="145"/>
      <c r="M1412" s="167">
        <v>1.1899999999999999E-3</v>
      </c>
      <c r="N1412" s="161"/>
      <c r="O1412" s="167">
        <v>2.3820000000000001E-2</v>
      </c>
      <c r="P1412" s="161"/>
      <c r="Q1412" s="146"/>
      <c r="R1412" s="167">
        <v>5408.45</v>
      </c>
      <c r="S1412" s="154">
        <f t="shared" si="172"/>
        <v>4.8211797491870545E-3</v>
      </c>
      <c r="T1412" s="155">
        <f t="shared" si="173"/>
        <v>4.8095950816884562E-3</v>
      </c>
      <c r="U1412" s="167">
        <v>20609.7</v>
      </c>
      <c r="V1412" s="154">
        <f t="shared" si="174"/>
        <v>6.0878721444335149E-3</v>
      </c>
      <c r="W1412" s="155">
        <f t="shared" si="175"/>
        <v>6.0694159190250764E-3</v>
      </c>
    </row>
    <row r="1413" spans="2:23">
      <c r="B1413" s="153">
        <v>43626</v>
      </c>
      <c r="C1413" s="137">
        <v>482</v>
      </c>
      <c r="D1413" s="154">
        <f t="shared" si="168"/>
        <v>3.7484381507706388E-3</v>
      </c>
      <c r="E1413" s="155">
        <f t="shared" si="169"/>
        <v>3.7414302634475849E-3</v>
      </c>
      <c r="F1413" s="145"/>
      <c r="G1413" s="145"/>
      <c r="H1413" s="153">
        <v>43626</v>
      </c>
      <c r="I1413" s="137">
        <v>34.33</v>
      </c>
      <c r="J1413" s="154">
        <f t="shared" si="170"/>
        <v>-1.0662824207492871E-2</v>
      </c>
      <c r="K1413" s="155">
        <f t="shared" si="171"/>
        <v>-1.0720079483212897E-2</v>
      </c>
      <c r="L1413" s="145"/>
      <c r="M1413" s="167">
        <v>1.3500000000000001E-3</v>
      </c>
      <c r="N1413" s="161"/>
      <c r="O1413" s="167">
        <v>2.368E-2</v>
      </c>
      <c r="P1413" s="161"/>
      <c r="Q1413" s="146"/>
      <c r="R1413" s="167">
        <v>5382.5</v>
      </c>
      <c r="S1413" s="154">
        <f t="shared" si="172"/>
        <v>3.4395652538659061E-3</v>
      </c>
      <c r="T1413" s="155">
        <f t="shared" si="173"/>
        <v>3.4336634784539895E-3</v>
      </c>
      <c r="U1413" s="167">
        <v>20484.990000000002</v>
      </c>
      <c r="V1413" s="154">
        <f t="shared" si="174"/>
        <v>6.1098425929702049E-3</v>
      </c>
      <c r="W1413" s="155">
        <f t="shared" si="175"/>
        <v>6.0912531851909715E-3</v>
      </c>
    </row>
    <row r="1414" spans="2:23">
      <c r="B1414" s="153">
        <v>43623</v>
      </c>
      <c r="C1414" s="137">
        <v>480.2</v>
      </c>
      <c r="D1414" s="154">
        <f t="shared" si="168"/>
        <v>2.2790202342918064E-2</v>
      </c>
      <c r="E1414" s="155">
        <f t="shared" si="169"/>
        <v>2.2534385138835312E-2</v>
      </c>
      <c r="F1414" s="145"/>
      <c r="G1414" s="145"/>
      <c r="H1414" s="153">
        <v>43623</v>
      </c>
      <c r="I1414" s="137">
        <v>34.700000000000003</v>
      </c>
      <c r="J1414" s="154">
        <f t="shared" si="170"/>
        <v>5.7971014492754769E-3</v>
      </c>
      <c r="K1414" s="155">
        <f t="shared" si="171"/>
        <v>5.7803629154995493E-3</v>
      </c>
      <c r="L1414" s="145"/>
      <c r="M1414" s="167">
        <v>8.5000000000000006E-4</v>
      </c>
      <c r="N1414" s="161"/>
      <c r="O1414" s="167">
        <v>2.3610000000000003E-2</v>
      </c>
      <c r="P1414" s="161"/>
      <c r="Q1414" s="146"/>
      <c r="R1414" s="167">
        <v>5364.05</v>
      </c>
      <c r="S1414" s="154">
        <f t="shared" si="172"/>
        <v>1.6220732301081897E-2</v>
      </c>
      <c r="T1414" s="155">
        <f t="shared" si="173"/>
        <v>1.6090581761431414E-2</v>
      </c>
      <c r="U1414" s="167">
        <v>20360.59</v>
      </c>
      <c r="V1414" s="154">
        <f t="shared" si="174"/>
        <v>9.0584657105998723E-3</v>
      </c>
      <c r="W1414" s="155">
        <f t="shared" si="175"/>
        <v>9.0176839054565607E-3</v>
      </c>
    </row>
    <row r="1415" spans="2:23">
      <c r="B1415" s="153">
        <v>43622</v>
      </c>
      <c r="C1415" s="137">
        <v>469.5</v>
      </c>
      <c r="D1415" s="154">
        <f t="shared" si="168"/>
        <v>-2.1294718909714572E-4</v>
      </c>
      <c r="E1415" s="155">
        <f t="shared" si="169"/>
        <v>-2.1296986556913568E-4</v>
      </c>
      <c r="F1415" s="145"/>
      <c r="G1415" s="145"/>
      <c r="H1415" s="153">
        <v>43622</v>
      </c>
      <c r="I1415" s="137">
        <v>34.5</v>
      </c>
      <c r="J1415" s="154">
        <f t="shared" si="170"/>
        <v>0</v>
      </c>
      <c r="K1415" s="155">
        <f t="shared" si="171"/>
        <v>0</v>
      </c>
      <c r="L1415" s="145"/>
      <c r="M1415" s="167">
        <v>1.17E-3</v>
      </c>
      <c r="N1415" s="161"/>
      <c r="O1415" s="167">
        <v>2.4910000000000002E-2</v>
      </c>
      <c r="P1415" s="161"/>
      <c r="Q1415" s="146"/>
      <c r="R1415" s="167">
        <v>5278.43</v>
      </c>
      <c r="S1415" s="154">
        <f t="shared" si="172"/>
        <v>-2.564247921390761E-3</v>
      </c>
      <c r="T1415" s="155">
        <f t="shared" si="173"/>
        <v>-2.5675412362137556E-3</v>
      </c>
      <c r="U1415" s="167">
        <v>20177.810000000001</v>
      </c>
      <c r="V1415" s="154">
        <f t="shared" si="174"/>
        <v>1.0954701218959251E-3</v>
      </c>
      <c r="W1415" s="155">
        <f t="shared" si="175"/>
        <v>1.0948705323502791E-3</v>
      </c>
    </row>
    <row r="1416" spans="2:23">
      <c r="B1416" s="153">
        <v>43621</v>
      </c>
      <c r="C1416" s="137">
        <v>469.6</v>
      </c>
      <c r="D1416" s="154">
        <f t="shared" si="168"/>
        <v>4.7068891741550711E-3</v>
      </c>
      <c r="E1416" s="155">
        <f t="shared" si="169"/>
        <v>4.6958464091292826E-3</v>
      </c>
      <c r="F1416" s="145"/>
      <c r="G1416" s="145"/>
      <c r="H1416" s="153">
        <v>43621</v>
      </c>
      <c r="I1416" s="137">
        <v>34.5</v>
      </c>
      <c r="J1416" s="154">
        <f t="shared" si="170"/>
        <v>2.2525192649673897E-2</v>
      </c>
      <c r="K1416" s="155">
        <f t="shared" si="171"/>
        <v>2.2275246919491752E-2</v>
      </c>
      <c r="L1416" s="145"/>
      <c r="M1416" s="167">
        <v>1.58E-3</v>
      </c>
      <c r="N1416" s="161"/>
      <c r="O1416" s="167">
        <v>2.487E-2</v>
      </c>
      <c r="P1416" s="161"/>
      <c r="Q1416" s="146"/>
      <c r="R1416" s="167">
        <v>5292</v>
      </c>
      <c r="S1416" s="154">
        <f t="shared" si="172"/>
        <v>4.5062316590296358E-3</v>
      </c>
      <c r="T1416" s="155">
        <f t="shared" si="173"/>
        <v>4.4961089957987052E-3</v>
      </c>
      <c r="U1416" s="167">
        <v>20155.73</v>
      </c>
      <c r="V1416" s="154">
        <f t="shared" si="174"/>
        <v>-3.6427144228553532E-3</v>
      </c>
      <c r="W1416" s="155">
        <f t="shared" si="175"/>
        <v>-3.649365263359473E-3</v>
      </c>
    </row>
    <row r="1417" spans="2:23">
      <c r="B1417" s="153">
        <v>43620</v>
      </c>
      <c r="C1417" s="137">
        <v>467.4</v>
      </c>
      <c r="D1417" s="154">
        <f t="shared" si="168"/>
        <v>9.0673575129534001E-3</v>
      </c>
      <c r="E1417" s="155">
        <f t="shared" si="169"/>
        <v>9.0264958459721246E-3</v>
      </c>
      <c r="F1417" s="145"/>
      <c r="G1417" s="145"/>
      <c r="H1417" s="153">
        <v>43620</v>
      </c>
      <c r="I1417" s="137">
        <v>33.74</v>
      </c>
      <c r="J1417" s="154">
        <f t="shared" si="170"/>
        <v>1.8412315122245726E-2</v>
      </c>
      <c r="K1417" s="155">
        <f t="shared" si="171"/>
        <v>1.8244860806017775E-2</v>
      </c>
      <c r="L1417" s="145"/>
      <c r="M1417" s="167">
        <v>1.8599999999999999E-3</v>
      </c>
      <c r="N1417" s="161"/>
      <c r="O1417" s="167">
        <v>2.5249999999999998E-2</v>
      </c>
      <c r="P1417" s="161"/>
      <c r="Q1417" s="146"/>
      <c r="R1417" s="167">
        <v>5268.26</v>
      </c>
      <c r="S1417" s="154">
        <f t="shared" si="172"/>
        <v>5.1130791802285191E-3</v>
      </c>
      <c r="T1417" s="155">
        <f t="shared" si="173"/>
        <v>5.1000517787638333E-3</v>
      </c>
      <c r="U1417" s="167">
        <v>20229.419999999998</v>
      </c>
      <c r="V1417" s="154">
        <f t="shared" si="174"/>
        <v>1.7871375207303419E-2</v>
      </c>
      <c r="W1417" s="155">
        <f t="shared" si="175"/>
        <v>1.7713559661451311E-2</v>
      </c>
    </row>
    <row r="1418" spans="2:23">
      <c r="B1418" s="153">
        <v>43619</v>
      </c>
      <c r="C1418" s="137">
        <v>463.2</v>
      </c>
      <c r="D1418" s="154">
        <f t="shared" si="168"/>
        <v>-1.2936610608020871E-3</v>
      </c>
      <c r="E1418" s="155">
        <f t="shared" si="169"/>
        <v>-1.2944985626458082E-3</v>
      </c>
      <c r="F1418" s="145"/>
      <c r="G1418" s="145"/>
      <c r="H1418" s="153">
        <v>43619</v>
      </c>
      <c r="I1418" s="137">
        <v>33.130000000000003</v>
      </c>
      <c r="J1418" s="154">
        <f t="shared" si="170"/>
        <v>3.9393939393939092E-3</v>
      </c>
      <c r="K1418" s="155">
        <f t="shared" si="171"/>
        <v>3.9316548453242287E-3</v>
      </c>
      <c r="L1418" s="145"/>
      <c r="M1418" s="167">
        <v>2.0200000000000001E-3</v>
      </c>
      <c r="N1418" s="161"/>
      <c r="O1418" s="167">
        <v>2.5739999999999999E-2</v>
      </c>
      <c r="P1418" s="161"/>
      <c r="Q1418" s="146"/>
      <c r="R1418" s="167">
        <v>5241.46</v>
      </c>
      <c r="S1418" s="154">
        <f t="shared" si="172"/>
        <v>6.4962372518784228E-3</v>
      </c>
      <c r="T1418" s="155">
        <f t="shared" si="173"/>
        <v>6.4752276425128841E-3</v>
      </c>
      <c r="U1418" s="167">
        <v>19874.240000000002</v>
      </c>
      <c r="V1418" s="154">
        <f t="shared" si="174"/>
        <v>3.6425411231428839E-3</v>
      </c>
      <c r="W1418" s="155">
        <f t="shared" si="175"/>
        <v>3.6359231362169011E-3</v>
      </c>
    </row>
    <row r="1419" spans="2:23">
      <c r="B1419" s="153">
        <v>43616</v>
      </c>
      <c r="C1419" s="137">
        <v>463.8</v>
      </c>
      <c r="D1419" s="154">
        <f t="shared" ref="D1419:D1482" si="176">C1419/C1420-1</f>
        <v>-2.0485744456177346E-2</v>
      </c>
      <c r="E1419" s="155">
        <f t="shared" ref="E1419:E1482" si="177">LN(1+D1419)</f>
        <v>-2.0698487804701599E-2</v>
      </c>
      <c r="F1419" s="145"/>
      <c r="G1419" s="145"/>
      <c r="H1419" s="153">
        <v>43616</v>
      </c>
      <c r="I1419" s="137">
        <v>33</v>
      </c>
      <c r="J1419" s="154">
        <f t="shared" ref="J1419:J1482" si="178">I1419/I1420-1</f>
        <v>-6.0240963855422436E-3</v>
      </c>
      <c r="K1419" s="155">
        <f t="shared" ref="K1419:K1482" si="179">LN(1+J1419)</f>
        <v>-6.0423144559626982E-3</v>
      </c>
      <c r="L1419" s="145"/>
      <c r="M1419" s="167">
        <v>2.1099999999999999E-3</v>
      </c>
      <c r="N1419" s="161"/>
      <c r="O1419" s="167">
        <v>2.6629999999999997E-2</v>
      </c>
      <c r="P1419" s="161"/>
      <c r="Q1419" s="146"/>
      <c r="R1419" s="167">
        <v>5207.63</v>
      </c>
      <c r="S1419" s="154">
        <f t="shared" ref="S1419:S1482" si="180">R1419/R1420-1</f>
        <v>-7.8644899607727137E-3</v>
      </c>
      <c r="T1419" s="155">
        <f t="shared" ref="T1419:T1482" si="181">LN(1+S1419)</f>
        <v>-7.8955781644613511E-3</v>
      </c>
      <c r="U1419" s="167">
        <v>19802.11</v>
      </c>
      <c r="V1419" s="154">
        <f t="shared" ref="V1419:V1482" si="182">U1419/U1420-1</f>
        <v>-7.3095340266051689E-3</v>
      </c>
      <c r="W1419" s="155">
        <f t="shared" ref="W1419:W1482" si="183">LN(1+V1419)</f>
        <v>-7.3363795693847369E-3</v>
      </c>
    </row>
    <row r="1420" spans="2:23">
      <c r="B1420" s="153">
        <v>43615</v>
      </c>
      <c r="C1420" s="137">
        <v>473.5</v>
      </c>
      <c r="D1420" s="154">
        <f t="shared" si="176"/>
        <v>2.9124103455770545E-2</v>
      </c>
      <c r="E1420" s="155">
        <f t="shared" si="177"/>
        <v>2.8708055464710079E-2</v>
      </c>
      <c r="F1420" s="145"/>
      <c r="G1420" s="145"/>
      <c r="H1420" s="153">
        <v>43615</v>
      </c>
      <c r="I1420" s="137">
        <v>33.200000000000003</v>
      </c>
      <c r="J1420" s="154">
        <f t="shared" si="178"/>
        <v>-5.3924505692031222E-3</v>
      </c>
      <c r="K1420" s="155">
        <f t="shared" si="179"/>
        <v>-5.4070423112461659E-3</v>
      </c>
      <c r="L1420" s="145"/>
      <c r="M1420" s="167">
        <v>2.3699999999999997E-3</v>
      </c>
      <c r="N1420" s="161"/>
      <c r="O1420" s="167">
        <v>2.649E-2</v>
      </c>
      <c r="P1420" s="161"/>
      <c r="Q1420" s="146"/>
      <c r="R1420" s="167">
        <v>5248.91</v>
      </c>
      <c r="S1420" s="154">
        <f t="shared" si="180"/>
        <v>5.1301004189869825E-3</v>
      </c>
      <c r="T1420" s="155">
        <f t="shared" si="181"/>
        <v>5.1169862859235726E-3</v>
      </c>
      <c r="U1420" s="167">
        <v>19947.919999999998</v>
      </c>
      <c r="V1420" s="154">
        <f t="shared" si="182"/>
        <v>-2.6010078030234141E-3</v>
      </c>
      <c r="W1420" s="155">
        <f t="shared" si="183"/>
        <v>-2.6043963007671487E-3</v>
      </c>
    </row>
    <row r="1421" spans="2:23">
      <c r="B1421" s="153">
        <v>43614</v>
      </c>
      <c r="C1421" s="137">
        <v>460.1</v>
      </c>
      <c r="D1421" s="154">
        <f t="shared" si="176"/>
        <v>-5.5623973727421894E-2</v>
      </c>
      <c r="E1421" s="155">
        <f t="shared" si="177"/>
        <v>-5.7230859234264242E-2</v>
      </c>
      <c r="F1421" s="145"/>
      <c r="G1421" s="145"/>
      <c r="H1421" s="153">
        <v>43614</v>
      </c>
      <c r="I1421" s="137">
        <v>33.380000000000003</v>
      </c>
      <c r="J1421" s="154">
        <f t="shared" si="178"/>
        <v>-3.1340684852002254E-2</v>
      </c>
      <c r="K1421" s="155">
        <f t="shared" si="179"/>
        <v>-3.1842312866094478E-2</v>
      </c>
      <c r="L1421" s="145"/>
      <c r="M1421" s="167">
        <v>2.2699999999999999E-3</v>
      </c>
      <c r="N1421" s="161"/>
      <c r="O1421" s="167">
        <v>2.6450000000000001E-2</v>
      </c>
      <c r="P1421" s="161"/>
      <c r="Q1421" s="146"/>
      <c r="R1421" s="167">
        <v>5222.12</v>
      </c>
      <c r="S1421" s="154">
        <f t="shared" si="180"/>
        <v>-1.7047860876505117E-2</v>
      </c>
      <c r="T1421" s="155">
        <f t="shared" si="181"/>
        <v>-1.7194848602704021E-2</v>
      </c>
      <c r="U1421" s="167">
        <v>19999.939999999999</v>
      </c>
      <c r="V1421" s="154">
        <f t="shared" si="182"/>
        <v>-1.288387827242321E-2</v>
      </c>
      <c r="W1421" s="155">
        <f t="shared" si="183"/>
        <v>-1.296759527592738E-2</v>
      </c>
    </row>
    <row r="1422" spans="2:23">
      <c r="B1422" s="153">
        <v>43613</v>
      </c>
      <c r="C1422" s="137">
        <v>487.2</v>
      </c>
      <c r="D1422" s="154">
        <f t="shared" si="176"/>
        <v>7.8609846917667703E-3</v>
      </c>
      <c r="E1422" s="155">
        <f t="shared" si="177"/>
        <v>7.8302481263047476E-3</v>
      </c>
      <c r="F1422" s="145"/>
      <c r="G1422" s="145"/>
      <c r="H1422" s="153">
        <v>43613</v>
      </c>
      <c r="I1422" s="137">
        <v>34.46</v>
      </c>
      <c r="J1422" s="154">
        <f t="shared" si="178"/>
        <v>-1.5428571428571458E-2</v>
      </c>
      <c r="K1422" s="155">
        <f t="shared" si="179"/>
        <v>-1.5548830389630147E-2</v>
      </c>
      <c r="L1422" s="145"/>
      <c r="M1422" s="167">
        <v>2.5400000000000002E-3</v>
      </c>
      <c r="N1422" s="161"/>
      <c r="O1422" s="167">
        <v>2.6880000000000001E-2</v>
      </c>
      <c r="P1422" s="161"/>
      <c r="Q1422" s="146"/>
      <c r="R1422" s="167">
        <v>5312.69</v>
      </c>
      <c r="S1422" s="154">
        <f t="shared" si="180"/>
        <v>-4.4038911657943158E-3</v>
      </c>
      <c r="T1422" s="155">
        <f t="shared" si="181"/>
        <v>-4.4136168589274929E-3</v>
      </c>
      <c r="U1422" s="167">
        <v>20260.98</v>
      </c>
      <c r="V1422" s="154">
        <f t="shared" si="182"/>
        <v>-5.0164193814998814E-3</v>
      </c>
      <c r="W1422" s="155">
        <f t="shared" si="183"/>
        <v>-5.0290438506566375E-3</v>
      </c>
    </row>
    <row r="1423" spans="2:23">
      <c r="B1423" s="153">
        <v>43612</v>
      </c>
      <c r="C1423" s="137">
        <v>483.4</v>
      </c>
      <c r="D1423" s="154">
        <f t="shared" si="176"/>
        <v>3.1126789790412168E-3</v>
      </c>
      <c r="E1423" s="155">
        <f t="shared" si="177"/>
        <v>3.1078446230955003E-3</v>
      </c>
      <c r="F1423" s="145"/>
      <c r="G1423" s="145"/>
      <c r="H1423" s="153">
        <v>43612</v>
      </c>
      <c r="I1423" s="137">
        <v>35</v>
      </c>
      <c r="J1423" s="154">
        <f t="shared" si="178"/>
        <v>8.5787818129823279E-4</v>
      </c>
      <c r="K1423" s="155">
        <f t="shared" si="179"/>
        <v>8.5751041412918268E-4</v>
      </c>
      <c r="L1423" s="145"/>
      <c r="M1423" s="167">
        <v>2.63E-3</v>
      </c>
      <c r="N1423" s="161"/>
      <c r="O1423" s="167">
        <v>2.6579999999999999E-2</v>
      </c>
      <c r="P1423" s="161"/>
      <c r="Q1423" s="146"/>
      <c r="R1423" s="167">
        <v>5336.19</v>
      </c>
      <c r="S1423" s="154">
        <f t="shared" si="180"/>
        <v>3.7016764757329401E-3</v>
      </c>
      <c r="T1423" s="155">
        <f t="shared" si="181"/>
        <v>3.6948421318617032E-3</v>
      </c>
      <c r="U1423" s="167">
        <v>20363.13</v>
      </c>
      <c r="V1423" s="154">
        <f t="shared" si="182"/>
        <v>-6.330968299516071E-4</v>
      </c>
      <c r="W1423" s="155">
        <f t="shared" si="183"/>
        <v>-6.3329732037402094E-4</v>
      </c>
    </row>
    <row r="1424" spans="2:23">
      <c r="B1424" s="153">
        <v>43609</v>
      </c>
      <c r="C1424" s="137">
        <v>481.9</v>
      </c>
      <c r="D1424" s="154">
        <f t="shared" si="176"/>
        <v>-1.6731279330748916E-2</v>
      </c>
      <c r="E1424" s="155">
        <f t="shared" si="177"/>
        <v>-1.6872828269214848E-2</v>
      </c>
      <c r="F1424" s="145"/>
      <c r="G1424" s="145"/>
      <c r="H1424" s="153">
        <v>43609</v>
      </c>
      <c r="I1424" s="137">
        <v>34.97</v>
      </c>
      <c r="J1424" s="154">
        <f t="shared" si="178"/>
        <v>1.2449334105385068E-2</v>
      </c>
      <c r="K1424" s="155">
        <f t="shared" si="179"/>
        <v>1.2372478356751938E-2</v>
      </c>
      <c r="L1424" s="145"/>
      <c r="M1424" s="167">
        <v>2.8199999999999996E-3</v>
      </c>
      <c r="N1424" s="161"/>
      <c r="O1424" s="167">
        <v>2.5499999999999998E-2</v>
      </c>
      <c r="P1424" s="161"/>
      <c r="Q1424" s="146"/>
      <c r="R1424" s="167">
        <v>5316.51</v>
      </c>
      <c r="S1424" s="154">
        <f t="shared" si="180"/>
        <v>6.6535766287914022E-3</v>
      </c>
      <c r="T1424" s="155">
        <f t="shared" si="181"/>
        <v>6.6315392852415922E-3</v>
      </c>
      <c r="U1424" s="167">
        <v>20376.03</v>
      </c>
      <c r="V1424" s="154">
        <f t="shared" si="182"/>
        <v>1.1900842206572282E-2</v>
      </c>
      <c r="W1424" s="155">
        <f t="shared" si="183"/>
        <v>1.1830584055407219E-2</v>
      </c>
    </row>
    <row r="1425" spans="2:23">
      <c r="B1425" s="153">
        <v>43608</v>
      </c>
      <c r="C1425" s="137">
        <v>490.1</v>
      </c>
      <c r="D1425" s="154">
        <f t="shared" si="176"/>
        <v>-3.7509819324430427E-2</v>
      </c>
      <c r="E1425" s="155">
        <f t="shared" si="177"/>
        <v>-3.8231414767749584E-2</v>
      </c>
      <c r="F1425" s="145"/>
      <c r="G1425" s="145"/>
      <c r="H1425" s="153">
        <v>43608</v>
      </c>
      <c r="I1425" s="137">
        <v>34.54</v>
      </c>
      <c r="J1425" s="154">
        <f t="shared" si="178"/>
        <v>-2.9775280898876488E-2</v>
      </c>
      <c r="K1425" s="155">
        <f t="shared" si="179"/>
        <v>-3.0227565139452316E-2</v>
      </c>
      <c r="L1425" s="145"/>
      <c r="M1425" s="167">
        <v>2.8299999999999996E-3</v>
      </c>
      <c r="N1425" s="161"/>
      <c r="O1425" s="167">
        <v>2.6389999999999997E-2</v>
      </c>
      <c r="P1425" s="161"/>
      <c r="Q1425" s="146"/>
      <c r="R1425" s="167">
        <v>5281.37</v>
      </c>
      <c r="S1425" s="154">
        <f t="shared" si="180"/>
        <v>-1.8146563103041746E-2</v>
      </c>
      <c r="T1425" s="155">
        <f t="shared" si="181"/>
        <v>-1.8313231362265932E-2</v>
      </c>
      <c r="U1425" s="167">
        <v>20136.39</v>
      </c>
      <c r="V1425" s="154">
        <f t="shared" si="182"/>
        <v>-2.1237224345523442E-2</v>
      </c>
      <c r="W1425" s="155">
        <f t="shared" si="183"/>
        <v>-2.1465978730920595E-2</v>
      </c>
    </row>
    <row r="1426" spans="2:23">
      <c r="B1426" s="153">
        <v>43607</v>
      </c>
      <c r="C1426" s="137">
        <v>509.2</v>
      </c>
      <c r="D1426" s="154">
        <f t="shared" si="176"/>
        <v>1.7706079087151938E-3</v>
      </c>
      <c r="E1426" s="155">
        <f t="shared" si="177"/>
        <v>1.7690422303944999E-3</v>
      </c>
      <c r="F1426" s="145"/>
      <c r="G1426" s="145"/>
      <c r="H1426" s="153">
        <v>43607</v>
      </c>
      <c r="I1426" s="137">
        <v>35.6</v>
      </c>
      <c r="J1426" s="154">
        <f t="shared" si="178"/>
        <v>2.9794619612380613E-2</v>
      </c>
      <c r="K1426" s="155">
        <f t="shared" si="179"/>
        <v>2.9359383924451546E-2</v>
      </c>
      <c r="L1426" s="145"/>
      <c r="M1426" s="167">
        <v>3.0599999999999998E-3</v>
      </c>
      <c r="N1426" s="161"/>
      <c r="O1426" s="167">
        <v>2.6339999999999999E-2</v>
      </c>
      <c r="P1426" s="161"/>
      <c r="Q1426" s="146"/>
      <c r="R1426" s="167">
        <v>5378.98</v>
      </c>
      <c r="S1426" s="154">
        <f t="shared" si="180"/>
        <v>-1.2032398346659701E-3</v>
      </c>
      <c r="T1426" s="155">
        <f t="shared" si="181"/>
        <v>-1.2039643089183287E-3</v>
      </c>
      <c r="U1426" s="167">
        <v>20573.310000000001</v>
      </c>
      <c r="V1426" s="154">
        <f t="shared" si="182"/>
        <v>-6.0535465908096997E-3</v>
      </c>
      <c r="W1426" s="155">
        <f t="shared" si="183"/>
        <v>-6.07194358626103E-3</v>
      </c>
    </row>
    <row r="1427" spans="2:23">
      <c r="B1427" s="153">
        <v>43606</v>
      </c>
      <c r="C1427" s="137">
        <v>508.3</v>
      </c>
      <c r="D1427" s="154">
        <f t="shared" si="176"/>
        <v>1.9677292404574054E-4</v>
      </c>
      <c r="E1427" s="155">
        <f t="shared" si="177"/>
        <v>1.9675356679320228E-4</v>
      </c>
      <c r="F1427" s="145"/>
      <c r="G1427" s="145"/>
      <c r="H1427" s="153">
        <v>43606</v>
      </c>
      <c r="I1427" s="137">
        <v>34.57</v>
      </c>
      <c r="J1427" s="154">
        <f t="shared" si="178"/>
        <v>9.3430656934305745E-3</v>
      </c>
      <c r="K1427" s="155">
        <f t="shared" si="179"/>
        <v>9.2996892252987882E-3</v>
      </c>
      <c r="L1427" s="145"/>
      <c r="M1427" s="167">
        <v>3.3E-3</v>
      </c>
      <c r="N1427" s="161"/>
      <c r="O1427" s="167">
        <v>2.6429999999999999E-2</v>
      </c>
      <c r="P1427" s="161"/>
      <c r="Q1427" s="146"/>
      <c r="R1427" s="167">
        <v>5385.46</v>
      </c>
      <c r="S1427" s="154">
        <f t="shared" si="180"/>
        <v>5.0143787824781239E-3</v>
      </c>
      <c r="T1427" s="155">
        <f t="shared" si="181"/>
        <v>5.0018486549382917E-3</v>
      </c>
      <c r="U1427" s="167">
        <v>20698.61</v>
      </c>
      <c r="V1427" s="154">
        <f t="shared" si="182"/>
        <v>7.7283838700050733E-3</v>
      </c>
      <c r="W1427" s="155">
        <f t="shared" si="183"/>
        <v>7.6986728917641783E-3</v>
      </c>
    </row>
    <row r="1428" spans="2:23">
      <c r="B1428" s="153">
        <v>43605</v>
      </c>
      <c r="C1428" s="137">
        <v>508.2</v>
      </c>
      <c r="D1428" s="154">
        <f t="shared" si="176"/>
        <v>-2.0431765612952901E-2</v>
      </c>
      <c r="E1428" s="155">
        <f t="shared" si="177"/>
        <v>-2.0643381556225037E-2</v>
      </c>
      <c r="F1428" s="145"/>
      <c r="G1428" s="145"/>
      <c r="H1428" s="153">
        <v>43605</v>
      </c>
      <c r="I1428" s="137">
        <v>34.25</v>
      </c>
      <c r="J1428" s="154">
        <f t="shared" si="178"/>
        <v>-4.0616246498599518E-2</v>
      </c>
      <c r="K1428" s="155">
        <f t="shared" si="179"/>
        <v>-4.146412407735918E-2</v>
      </c>
      <c r="L1428" s="145"/>
      <c r="M1428" s="167">
        <v>3.13E-3</v>
      </c>
      <c r="N1428" s="161"/>
      <c r="O1428" s="167">
        <v>2.7050000000000001E-2</v>
      </c>
      <c r="P1428" s="161"/>
      <c r="Q1428" s="146"/>
      <c r="R1428" s="167">
        <v>5358.59</v>
      </c>
      <c r="S1428" s="154">
        <f t="shared" si="180"/>
        <v>-1.4644470719333169E-2</v>
      </c>
      <c r="T1428" s="155">
        <f t="shared" si="181"/>
        <v>-1.4752759502309361E-2</v>
      </c>
      <c r="U1428" s="167">
        <v>20539.87</v>
      </c>
      <c r="V1428" s="154">
        <f t="shared" si="182"/>
        <v>-2.6789978621463484E-2</v>
      </c>
      <c r="W1428" s="155">
        <f t="shared" si="183"/>
        <v>-2.7155370778338697E-2</v>
      </c>
    </row>
    <row r="1429" spans="2:23">
      <c r="B1429" s="153">
        <v>43602</v>
      </c>
      <c r="C1429" s="137">
        <v>518.79999999999995</v>
      </c>
      <c r="D1429" s="154">
        <f t="shared" si="176"/>
        <v>-3.0745580322828481E-3</v>
      </c>
      <c r="E1429" s="155">
        <f t="shared" si="177"/>
        <v>-3.0792941960613813E-3</v>
      </c>
      <c r="F1429" s="145"/>
      <c r="G1429" s="145"/>
      <c r="H1429" s="153">
        <v>43602</v>
      </c>
      <c r="I1429" s="137">
        <v>35.700000000000003</v>
      </c>
      <c r="J1429" s="154">
        <f t="shared" si="178"/>
        <v>1.3340902639795704E-2</v>
      </c>
      <c r="K1429" s="155">
        <f t="shared" si="179"/>
        <v>1.3252696432447199E-2</v>
      </c>
      <c r="L1429" s="145"/>
      <c r="M1429" s="167">
        <v>2.8499999999999997E-3</v>
      </c>
      <c r="N1429" s="161"/>
      <c r="O1429" s="167">
        <v>2.673E-2</v>
      </c>
      <c r="P1429" s="161"/>
      <c r="Q1429" s="146"/>
      <c r="R1429" s="167">
        <v>5438.23</v>
      </c>
      <c r="S1429" s="154">
        <f t="shared" si="180"/>
        <v>-1.8134729291442442E-3</v>
      </c>
      <c r="T1429" s="155">
        <f t="shared" si="181"/>
        <v>-1.8151192618642443E-3</v>
      </c>
      <c r="U1429" s="167">
        <v>21105.279999999999</v>
      </c>
      <c r="V1429" s="154">
        <f t="shared" si="182"/>
        <v>-2.1993400088881065E-3</v>
      </c>
      <c r="W1429" s="155">
        <f t="shared" si="183"/>
        <v>-2.2017621091250752E-3</v>
      </c>
    </row>
    <row r="1430" spans="2:23">
      <c r="B1430" s="153">
        <v>43601</v>
      </c>
      <c r="C1430" s="137">
        <v>520.4</v>
      </c>
      <c r="D1430" s="154">
        <f t="shared" si="176"/>
        <v>1.7797770389203826E-2</v>
      </c>
      <c r="E1430" s="155">
        <f t="shared" si="177"/>
        <v>1.7641244552396494E-2</v>
      </c>
      <c r="F1430" s="145"/>
      <c r="G1430" s="145"/>
      <c r="H1430" s="153">
        <v>43601</v>
      </c>
      <c r="I1430" s="137">
        <v>35.229999999999997</v>
      </c>
      <c r="J1430" s="154">
        <f t="shared" si="178"/>
        <v>-1.7020089285714413E-2</v>
      </c>
      <c r="K1430" s="155">
        <f t="shared" si="179"/>
        <v>-1.7166595753583584E-2</v>
      </c>
      <c r="L1430" s="145"/>
      <c r="M1430" s="167">
        <v>2.9199999999999999E-3</v>
      </c>
      <c r="N1430" s="161"/>
      <c r="O1430" s="167">
        <v>2.6849999999999999E-2</v>
      </c>
      <c r="P1430" s="161"/>
      <c r="Q1430" s="146"/>
      <c r="R1430" s="167">
        <v>5448.11</v>
      </c>
      <c r="S1430" s="154">
        <f t="shared" si="180"/>
        <v>1.3741426726656236E-2</v>
      </c>
      <c r="T1430" s="155">
        <f t="shared" si="181"/>
        <v>1.3647869421990177E-2</v>
      </c>
      <c r="U1430" s="167">
        <v>21151.8</v>
      </c>
      <c r="V1430" s="154">
        <f t="shared" si="182"/>
        <v>1.3835884723009118E-2</v>
      </c>
      <c r="W1430" s="155">
        <f t="shared" si="183"/>
        <v>1.3741042684373627E-2</v>
      </c>
    </row>
    <row r="1431" spans="2:23">
      <c r="B1431" s="153">
        <v>43600</v>
      </c>
      <c r="C1431" s="137">
        <v>511.3</v>
      </c>
      <c r="D1431" s="154">
        <f t="shared" si="176"/>
        <v>6.8924773532887951E-3</v>
      </c>
      <c r="E1431" s="155">
        <f t="shared" si="177"/>
        <v>6.8688328153755944E-3</v>
      </c>
      <c r="F1431" s="145"/>
      <c r="G1431" s="145"/>
      <c r="H1431" s="153">
        <v>43600</v>
      </c>
      <c r="I1431" s="137">
        <v>35.840000000000003</v>
      </c>
      <c r="J1431" s="154">
        <f t="shared" si="178"/>
        <v>5.3295932678822933E-3</v>
      </c>
      <c r="K1431" s="155">
        <f t="shared" si="179"/>
        <v>5.3154412464248837E-3</v>
      </c>
      <c r="L1431" s="145"/>
      <c r="M1431" s="167">
        <v>3.0599999999999998E-3</v>
      </c>
      <c r="N1431" s="161"/>
      <c r="O1431" s="167">
        <v>2.7469999999999998E-2</v>
      </c>
      <c r="P1431" s="161"/>
      <c r="Q1431" s="146"/>
      <c r="R1431" s="167">
        <v>5374.26</v>
      </c>
      <c r="S1431" s="154">
        <f t="shared" si="180"/>
        <v>6.1613637001880495E-3</v>
      </c>
      <c r="T1431" s="155">
        <f t="shared" si="181"/>
        <v>6.1424601070690721E-3</v>
      </c>
      <c r="U1431" s="167">
        <v>20863.14</v>
      </c>
      <c r="V1431" s="154">
        <f t="shared" si="182"/>
        <v>-1.4129364092461127E-3</v>
      </c>
      <c r="W1431" s="155">
        <f t="shared" si="183"/>
        <v>-1.413935545148961E-3</v>
      </c>
    </row>
    <row r="1432" spans="2:23">
      <c r="B1432" s="153">
        <v>43599</v>
      </c>
      <c r="C1432" s="137">
        <v>507.8</v>
      </c>
      <c r="D1432" s="154">
        <f t="shared" si="176"/>
        <v>3.2323643016873405E-2</v>
      </c>
      <c r="E1432" s="155">
        <f t="shared" si="177"/>
        <v>3.1812225469283986E-2</v>
      </c>
      <c r="F1432" s="145"/>
      <c r="G1432" s="145"/>
      <c r="H1432" s="153">
        <v>43599</v>
      </c>
      <c r="I1432" s="137">
        <v>35.65</v>
      </c>
      <c r="J1432" s="154">
        <f t="shared" si="178"/>
        <v>1.7699115044247815E-2</v>
      </c>
      <c r="K1432" s="155">
        <f t="shared" si="179"/>
        <v>1.7544309650909525E-2</v>
      </c>
      <c r="L1432" s="145"/>
      <c r="M1432" s="167">
        <v>3.29E-3</v>
      </c>
      <c r="N1432" s="161"/>
      <c r="O1432" s="167">
        <v>2.7389999999999998E-2</v>
      </c>
      <c r="P1432" s="161"/>
      <c r="Q1432" s="146"/>
      <c r="R1432" s="167">
        <v>5341.35</v>
      </c>
      <c r="S1432" s="154">
        <f t="shared" si="180"/>
        <v>1.4969872134717566E-2</v>
      </c>
      <c r="T1432" s="155">
        <f t="shared" si="181"/>
        <v>1.4858929427318774E-2</v>
      </c>
      <c r="U1432" s="167">
        <v>20892.66</v>
      </c>
      <c r="V1432" s="154">
        <f t="shared" si="182"/>
        <v>1.4516075774556381E-2</v>
      </c>
      <c r="W1432" s="155">
        <f t="shared" si="183"/>
        <v>1.441172616563411E-2</v>
      </c>
    </row>
    <row r="1433" spans="2:23">
      <c r="B1433" s="153">
        <v>43598</v>
      </c>
      <c r="C1433" s="137">
        <v>491.9</v>
      </c>
      <c r="D1433" s="154">
        <f t="shared" si="176"/>
        <v>-2.9974364030763256E-2</v>
      </c>
      <c r="E1433" s="155">
        <f t="shared" si="177"/>
        <v>-3.043277899967935E-2</v>
      </c>
      <c r="F1433" s="145"/>
      <c r="G1433" s="145"/>
      <c r="H1433" s="153">
        <v>43598</v>
      </c>
      <c r="I1433" s="137">
        <v>35.03</v>
      </c>
      <c r="J1433" s="154">
        <f t="shared" si="178"/>
        <v>-4.4723206981183594E-2</v>
      </c>
      <c r="K1433" s="155">
        <f t="shared" si="179"/>
        <v>-4.5754144873839268E-2</v>
      </c>
      <c r="L1433" s="145"/>
      <c r="M1433" s="167">
        <v>3.3300000000000001E-3</v>
      </c>
      <c r="N1433" s="161"/>
      <c r="O1433" s="167">
        <v>2.7189999999999999E-2</v>
      </c>
      <c r="P1433" s="161"/>
      <c r="Q1433" s="146"/>
      <c r="R1433" s="167">
        <v>5262.57</v>
      </c>
      <c r="S1433" s="154">
        <f t="shared" si="180"/>
        <v>-1.2176580121033731E-2</v>
      </c>
      <c r="T1433" s="155">
        <f t="shared" si="181"/>
        <v>-1.2251322026312959E-2</v>
      </c>
      <c r="U1433" s="167">
        <v>20593.72</v>
      </c>
      <c r="V1433" s="154">
        <f t="shared" si="182"/>
        <v>-1.346409399284676E-2</v>
      </c>
      <c r="W1433" s="155">
        <f t="shared" si="183"/>
        <v>-1.3555556810164479E-2</v>
      </c>
    </row>
    <row r="1434" spans="2:23">
      <c r="B1434" s="153">
        <v>43595</v>
      </c>
      <c r="C1434" s="137">
        <v>507.1</v>
      </c>
      <c r="D1434" s="154">
        <f t="shared" si="176"/>
        <v>1.6232464929859747E-2</v>
      </c>
      <c r="E1434" s="155">
        <f t="shared" si="177"/>
        <v>1.610212704945474E-2</v>
      </c>
      <c r="F1434" s="145"/>
      <c r="G1434" s="145"/>
      <c r="H1434" s="153">
        <v>43595</v>
      </c>
      <c r="I1434" s="137">
        <v>36.67</v>
      </c>
      <c r="J1434" s="154">
        <f t="shared" si="178"/>
        <v>3.2085561497326109E-2</v>
      </c>
      <c r="K1434" s="155">
        <f t="shared" si="179"/>
        <v>3.1581572050298837E-2</v>
      </c>
      <c r="L1434" s="145"/>
      <c r="M1434" s="167">
        <v>3.4599999999999995E-3</v>
      </c>
      <c r="N1434" s="161"/>
      <c r="O1434" s="167">
        <v>2.6849999999999999E-2</v>
      </c>
      <c r="P1434" s="161"/>
      <c r="Q1434" s="146"/>
      <c r="R1434" s="167">
        <v>5327.44</v>
      </c>
      <c r="S1434" s="154">
        <f t="shared" si="180"/>
        <v>2.687666097011876E-3</v>
      </c>
      <c r="T1434" s="155">
        <f t="shared" si="181"/>
        <v>2.6840607809663925E-3</v>
      </c>
      <c r="U1434" s="167">
        <v>20874.78</v>
      </c>
      <c r="V1434" s="154">
        <f t="shared" si="182"/>
        <v>2.7679087829464155E-3</v>
      </c>
      <c r="W1434" s="155">
        <f t="shared" si="183"/>
        <v>2.7640851774002701E-3</v>
      </c>
    </row>
    <row r="1435" spans="2:23">
      <c r="B1435" s="153">
        <v>43594</v>
      </c>
      <c r="C1435" s="137">
        <v>499</v>
      </c>
      <c r="D1435" s="154">
        <f t="shared" si="176"/>
        <v>-3.2195500387897646E-2</v>
      </c>
      <c r="E1435" s="155">
        <f t="shared" si="177"/>
        <v>-3.272517531351371E-2</v>
      </c>
      <c r="F1435" s="145"/>
      <c r="G1435" s="145"/>
      <c r="H1435" s="153">
        <v>43594</v>
      </c>
      <c r="I1435" s="137">
        <v>35.53</v>
      </c>
      <c r="J1435" s="154">
        <f t="shared" si="178"/>
        <v>-4.4830484729615483E-3</v>
      </c>
      <c r="K1435" s="155">
        <f t="shared" si="179"/>
        <v>-4.4931274691331971E-3</v>
      </c>
      <c r="L1435" s="145"/>
      <c r="M1435" s="167">
        <v>3.4599999999999995E-3</v>
      </c>
      <c r="N1435" s="161"/>
      <c r="O1435" s="167">
        <v>2.6770000000000002E-2</v>
      </c>
      <c r="P1435" s="161"/>
      <c r="Q1435" s="146"/>
      <c r="R1435" s="167">
        <v>5313.16</v>
      </c>
      <c r="S1435" s="154">
        <f t="shared" si="180"/>
        <v>-1.9276098781930817E-2</v>
      </c>
      <c r="T1435" s="155">
        <f t="shared" si="181"/>
        <v>-1.9464305291093411E-2</v>
      </c>
      <c r="U1435" s="167">
        <v>20817.16</v>
      </c>
      <c r="V1435" s="154">
        <f t="shared" si="182"/>
        <v>-1.8237245482662146E-2</v>
      </c>
      <c r="W1435" s="155">
        <f t="shared" si="183"/>
        <v>-1.8405593994109532E-2</v>
      </c>
    </row>
    <row r="1436" spans="2:23">
      <c r="B1436" s="153">
        <v>43593</v>
      </c>
      <c r="C1436" s="137">
        <v>515.6</v>
      </c>
      <c r="D1436" s="154">
        <f t="shared" si="176"/>
        <v>1.8972332015810389E-2</v>
      </c>
      <c r="E1436" s="155">
        <f t="shared" si="177"/>
        <v>1.8794601777566887E-2</v>
      </c>
      <c r="F1436" s="145"/>
      <c r="G1436" s="145"/>
      <c r="H1436" s="153">
        <v>43593</v>
      </c>
      <c r="I1436" s="137">
        <v>35.69</v>
      </c>
      <c r="J1436" s="154">
        <f t="shared" si="178"/>
        <v>3.3736294630306585E-3</v>
      </c>
      <c r="K1436" s="155">
        <f t="shared" si="179"/>
        <v>3.3679515417051626E-3</v>
      </c>
      <c r="L1436" s="145"/>
      <c r="M1436" s="167">
        <v>3.2700000000000003E-3</v>
      </c>
      <c r="N1436" s="161"/>
      <c r="O1436" s="167">
        <v>2.6040000000000001E-2</v>
      </c>
      <c r="P1436" s="161"/>
      <c r="Q1436" s="146"/>
      <c r="R1436" s="167">
        <v>5417.59</v>
      </c>
      <c r="S1436" s="154">
        <f t="shared" si="180"/>
        <v>4.0476300792291475E-3</v>
      </c>
      <c r="T1436" s="155">
        <f t="shared" si="181"/>
        <v>4.0394604622384757E-3</v>
      </c>
      <c r="U1436" s="167">
        <v>21203.86</v>
      </c>
      <c r="V1436" s="154">
        <f t="shared" si="182"/>
        <v>-7.20104584822856E-4</v>
      </c>
      <c r="W1436" s="155">
        <f t="shared" si="183"/>
        <v>-7.203639846668845E-4</v>
      </c>
    </row>
    <row r="1437" spans="2:23">
      <c r="B1437" s="153">
        <v>43592</v>
      </c>
      <c r="C1437" s="137">
        <v>506</v>
      </c>
      <c r="D1437" s="154">
        <f t="shared" si="176"/>
        <v>-1.4605647517039966E-2</v>
      </c>
      <c r="E1437" s="155">
        <f t="shared" si="177"/>
        <v>-1.471336008114742E-2</v>
      </c>
      <c r="F1437" s="145"/>
      <c r="G1437" s="145"/>
      <c r="H1437" s="153">
        <v>43592</v>
      </c>
      <c r="I1437" s="137">
        <v>35.57</v>
      </c>
      <c r="J1437" s="154">
        <f t="shared" si="178"/>
        <v>-2.1727172717271759E-2</v>
      </c>
      <c r="K1437" s="155">
        <f t="shared" si="179"/>
        <v>-2.1966683348914287E-2</v>
      </c>
      <c r="L1437" s="145"/>
      <c r="M1437" s="167">
        <v>3.3E-3</v>
      </c>
      <c r="N1437" s="161"/>
      <c r="O1437" s="167">
        <v>2.632E-2</v>
      </c>
      <c r="P1437" s="161"/>
      <c r="Q1437" s="146"/>
      <c r="R1437" s="167">
        <v>5395.75</v>
      </c>
      <c r="S1437" s="154">
        <f t="shared" si="180"/>
        <v>-1.6006142040149496E-2</v>
      </c>
      <c r="T1437" s="155">
        <f t="shared" si="181"/>
        <v>-1.6135623860085466E-2</v>
      </c>
      <c r="U1437" s="167">
        <v>21219.14</v>
      </c>
      <c r="V1437" s="154">
        <f t="shared" si="182"/>
        <v>-8.8816583828796869E-3</v>
      </c>
      <c r="W1437" s="155">
        <f t="shared" si="183"/>
        <v>-8.9213354173156081E-3</v>
      </c>
    </row>
    <row r="1438" spans="2:23">
      <c r="B1438" s="153">
        <v>43591</v>
      </c>
      <c r="C1438" s="137">
        <v>513.5</v>
      </c>
      <c r="D1438" s="154">
        <f t="shared" si="176"/>
        <v>-2.0972354623450928E-2</v>
      </c>
      <c r="E1438" s="155">
        <f t="shared" si="177"/>
        <v>-2.119539846773897E-2</v>
      </c>
      <c r="F1438" s="145"/>
      <c r="G1438" s="145"/>
      <c r="H1438" s="153">
        <v>43591</v>
      </c>
      <c r="I1438" s="137">
        <v>36.36</v>
      </c>
      <c r="J1438" s="154">
        <f t="shared" si="178"/>
        <v>-2.2317827372949628E-2</v>
      </c>
      <c r="K1438" s="155">
        <f t="shared" si="179"/>
        <v>-2.25706386277005E-2</v>
      </c>
      <c r="L1438" s="145"/>
      <c r="M1438" s="167">
        <v>3.5899999999999999E-3</v>
      </c>
      <c r="N1438" s="161"/>
      <c r="O1438" s="167">
        <v>2.598E-2</v>
      </c>
      <c r="P1438" s="161"/>
      <c r="Q1438" s="146"/>
      <c r="R1438" s="167">
        <v>5483.52</v>
      </c>
      <c r="S1438" s="154">
        <f t="shared" si="180"/>
        <v>-1.1771829787847521E-2</v>
      </c>
      <c r="T1438" s="155">
        <f t="shared" si="181"/>
        <v>-1.1841666386879068E-2</v>
      </c>
      <c r="U1438" s="167">
        <v>21409.29</v>
      </c>
      <c r="V1438" s="154">
        <f t="shared" si="182"/>
        <v>-1.6274511245444101E-2</v>
      </c>
      <c r="W1438" s="155">
        <f t="shared" si="183"/>
        <v>-1.6408395693534888E-2</v>
      </c>
    </row>
    <row r="1439" spans="2:23">
      <c r="B1439" s="153">
        <v>43588</v>
      </c>
      <c r="C1439" s="137">
        <v>524.5</v>
      </c>
      <c r="D1439" s="154">
        <f t="shared" si="176"/>
        <v>1.1181800655484686E-2</v>
      </c>
      <c r="E1439" s="155">
        <f t="shared" si="177"/>
        <v>1.1119746478997179E-2</v>
      </c>
      <c r="F1439" s="145"/>
      <c r="G1439" s="145"/>
      <c r="H1439" s="153">
        <v>43588</v>
      </c>
      <c r="I1439" s="137">
        <v>37.19</v>
      </c>
      <c r="J1439" s="154">
        <f t="shared" si="178"/>
        <v>2.0581778265642114E-2</v>
      </c>
      <c r="K1439" s="155">
        <f t="shared" si="179"/>
        <v>2.0372835545221069E-2</v>
      </c>
      <c r="L1439" s="145"/>
      <c r="M1439" s="167">
        <v>3.7000000000000002E-3</v>
      </c>
      <c r="N1439" s="161"/>
      <c r="O1439" s="167">
        <v>2.5550000000000003E-2</v>
      </c>
      <c r="P1439" s="161"/>
      <c r="Q1439" s="146"/>
      <c r="R1439" s="167">
        <v>5548.84</v>
      </c>
      <c r="S1439" s="154">
        <f t="shared" si="180"/>
        <v>1.8018148138787549E-3</v>
      </c>
      <c r="T1439" s="155">
        <f t="shared" si="181"/>
        <v>1.8001934928217182E-3</v>
      </c>
      <c r="U1439" s="167">
        <v>21763.48</v>
      </c>
      <c r="V1439" s="154">
        <f t="shared" si="182"/>
        <v>2.4458346652613816E-3</v>
      </c>
      <c r="W1439" s="155">
        <f t="shared" si="183"/>
        <v>2.4428484798092805E-3</v>
      </c>
    </row>
    <row r="1440" spans="2:23">
      <c r="B1440" s="153">
        <v>43587</v>
      </c>
      <c r="C1440" s="137">
        <v>518.70000000000005</v>
      </c>
      <c r="D1440" s="154">
        <f t="shared" si="176"/>
        <v>-1.4253135689851759E-2</v>
      </c>
      <c r="E1440" s="155">
        <f t="shared" si="177"/>
        <v>-1.435568724883784E-2</v>
      </c>
      <c r="F1440" s="145"/>
      <c r="G1440" s="145"/>
      <c r="H1440" s="153">
        <v>43587</v>
      </c>
      <c r="I1440" s="137">
        <v>36.44</v>
      </c>
      <c r="J1440" s="154">
        <f t="shared" si="178"/>
        <v>-3.554826360404828E-3</v>
      </c>
      <c r="K1440" s="155">
        <f t="shared" si="179"/>
        <v>-3.5611597695324017E-3</v>
      </c>
      <c r="L1440" s="145"/>
      <c r="M1440" s="167">
        <v>3.7399999999999998E-3</v>
      </c>
      <c r="N1440" s="161"/>
      <c r="O1440" s="167">
        <v>2.5539999999999997E-2</v>
      </c>
      <c r="P1440" s="161"/>
      <c r="Q1440" s="146"/>
      <c r="R1440" s="167">
        <v>5538.86</v>
      </c>
      <c r="S1440" s="154">
        <f t="shared" si="180"/>
        <v>-8.5117275674360116E-3</v>
      </c>
      <c r="T1440" s="155">
        <f t="shared" si="181"/>
        <v>-8.5481591985788856E-3</v>
      </c>
      <c r="U1440" s="167">
        <v>21710.38</v>
      </c>
      <c r="V1440" s="154">
        <f t="shared" si="182"/>
        <v>-7.8125964006758863E-3</v>
      </c>
      <c r="W1440" s="155">
        <f t="shared" si="183"/>
        <v>-7.8432746207669386E-3</v>
      </c>
    </row>
    <row r="1441" spans="2:23">
      <c r="B1441" s="153">
        <v>43585</v>
      </c>
      <c r="C1441" s="137">
        <v>526.20000000000005</v>
      </c>
      <c r="D1441" s="154">
        <f t="shared" si="176"/>
        <v>5.704506560184619E-4</v>
      </c>
      <c r="E1441" s="155">
        <f t="shared" si="177"/>
        <v>5.702880108940584E-4</v>
      </c>
      <c r="F1441" s="145"/>
      <c r="G1441" s="145"/>
      <c r="H1441" s="153">
        <v>43585</v>
      </c>
      <c r="I1441" s="137">
        <v>36.57</v>
      </c>
      <c r="J1441" s="154">
        <f t="shared" si="178"/>
        <v>2.7352297592986297E-4</v>
      </c>
      <c r="K1441" s="155">
        <f t="shared" si="179"/>
        <v>2.7348557534047379E-4</v>
      </c>
      <c r="L1441" s="145"/>
      <c r="M1441" s="167">
        <v>3.7000000000000002E-3</v>
      </c>
      <c r="N1441" s="161"/>
      <c r="O1441" s="167">
        <v>2.5649999999999999E-2</v>
      </c>
      <c r="P1441" s="161"/>
      <c r="Q1441" s="146"/>
      <c r="R1441" s="167">
        <v>5586.41</v>
      </c>
      <c r="S1441" s="154">
        <f t="shared" si="180"/>
        <v>9.7294740350273301E-4</v>
      </c>
      <c r="T1441" s="155">
        <f t="shared" si="181"/>
        <v>9.7247439695987076E-4</v>
      </c>
      <c r="U1441" s="167">
        <v>21881.33</v>
      </c>
      <c r="V1441" s="154">
        <f t="shared" si="182"/>
        <v>4.258660745511289E-3</v>
      </c>
      <c r="W1441" s="155">
        <f t="shared" si="183"/>
        <v>4.2496183131827984E-3</v>
      </c>
    </row>
    <row r="1442" spans="2:23">
      <c r="B1442" s="153">
        <v>43584</v>
      </c>
      <c r="C1442" s="137">
        <v>525.9</v>
      </c>
      <c r="D1442" s="154">
        <f t="shared" si="176"/>
        <v>-5.7012542759415918E-4</v>
      </c>
      <c r="E1442" s="155">
        <f t="shared" si="177"/>
        <v>-5.7028801089393957E-4</v>
      </c>
      <c r="F1442" s="145"/>
      <c r="G1442" s="145"/>
      <c r="H1442" s="153">
        <v>43584</v>
      </c>
      <c r="I1442" s="137">
        <v>36.56</v>
      </c>
      <c r="J1442" s="154">
        <f t="shared" si="178"/>
        <v>8.5517241379311493E-3</v>
      </c>
      <c r="K1442" s="155">
        <f t="shared" si="179"/>
        <v>8.5153652852655911E-3</v>
      </c>
      <c r="L1442" s="145"/>
      <c r="M1442" s="167">
        <v>3.6600000000000001E-3</v>
      </c>
      <c r="N1442" s="161"/>
      <c r="O1442" s="167">
        <v>2.588E-2</v>
      </c>
      <c r="P1442" s="161"/>
      <c r="Q1442" s="146"/>
      <c r="R1442" s="167">
        <v>5580.98</v>
      </c>
      <c r="S1442" s="154">
        <f t="shared" si="180"/>
        <v>2.0864156743323203E-3</v>
      </c>
      <c r="T1442" s="155">
        <f t="shared" si="181"/>
        <v>2.0842421318995378E-3</v>
      </c>
      <c r="U1442" s="167">
        <v>21788.54</v>
      </c>
      <c r="V1442" s="154">
        <f t="shared" si="182"/>
        <v>2.3263441802523488E-3</v>
      </c>
      <c r="W1442" s="155">
        <f t="shared" si="183"/>
        <v>2.3236424309510595E-3</v>
      </c>
    </row>
    <row r="1443" spans="2:23">
      <c r="B1443" s="153">
        <v>43581</v>
      </c>
      <c r="C1443" s="137">
        <v>526.20000000000005</v>
      </c>
      <c r="D1443" s="154">
        <f t="shared" si="176"/>
        <v>-4.5402951191827468E-3</v>
      </c>
      <c r="E1443" s="155">
        <f t="shared" si="177"/>
        <v>-4.5506335639964677E-3</v>
      </c>
      <c r="F1443" s="145"/>
      <c r="G1443" s="145"/>
      <c r="H1443" s="153">
        <v>43581</v>
      </c>
      <c r="I1443" s="137">
        <v>36.25</v>
      </c>
      <c r="J1443" s="154">
        <f t="shared" si="178"/>
        <v>-1.8413214189006211E-2</v>
      </c>
      <c r="K1443" s="155">
        <f t="shared" si="179"/>
        <v>-1.8584847563788032E-2</v>
      </c>
      <c r="L1443" s="145"/>
      <c r="M1443" s="167">
        <v>3.5199999999999997E-3</v>
      </c>
      <c r="N1443" s="161"/>
      <c r="O1443" s="167">
        <v>2.581E-2</v>
      </c>
      <c r="P1443" s="161"/>
      <c r="Q1443" s="146"/>
      <c r="R1443" s="167">
        <v>5569.36</v>
      </c>
      <c r="S1443" s="154">
        <f t="shared" si="180"/>
        <v>2.1033994461707728E-3</v>
      </c>
      <c r="T1443" s="155">
        <f t="shared" si="181"/>
        <v>2.1011903986861724E-3</v>
      </c>
      <c r="U1443" s="167">
        <v>21737.97</v>
      </c>
      <c r="V1443" s="154">
        <f t="shared" si="182"/>
        <v>8.3287752971017426E-4</v>
      </c>
      <c r="W1443" s="155">
        <f t="shared" si="183"/>
        <v>8.3253087968508395E-4</v>
      </c>
    </row>
    <row r="1444" spans="2:23">
      <c r="B1444" s="153">
        <v>43580</v>
      </c>
      <c r="C1444" s="137">
        <v>528.6</v>
      </c>
      <c r="D1444" s="154">
        <f t="shared" si="176"/>
        <v>-7.1374906085649448E-3</v>
      </c>
      <c r="E1444" s="155">
        <f t="shared" si="177"/>
        <v>-7.163084350767698E-3</v>
      </c>
      <c r="F1444" s="145"/>
      <c r="G1444" s="145"/>
      <c r="H1444" s="153">
        <v>43580</v>
      </c>
      <c r="I1444" s="137">
        <v>36.93</v>
      </c>
      <c r="J1444" s="154">
        <f t="shared" si="178"/>
        <v>-5.6542810985460434E-3</v>
      </c>
      <c r="K1444" s="155">
        <f t="shared" si="179"/>
        <v>-5.6703270600879027E-3</v>
      </c>
      <c r="L1444" s="145"/>
      <c r="M1444" s="167">
        <v>3.7099999999999998E-3</v>
      </c>
      <c r="N1444" s="161"/>
      <c r="O1444" s="167">
        <v>2.6920000000000003E-2</v>
      </c>
      <c r="P1444" s="161"/>
      <c r="Q1444" s="146"/>
      <c r="R1444" s="167">
        <v>5557.67</v>
      </c>
      <c r="S1444" s="154">
        <f t="shared" si="180"/>
        <v>-3.2980276395878638E-3</v>
      </c>
      <c r="T1444" s="155">
        <f t="shared" si="181"/>
        <v>-3.3034781199328968E-3</v>
      </c>
      <c r="U1444" s="167">
        <v>21719.88</v>
      </c>
      <c r="V1444" s="154">
        <f t="shared" si="182"/>
        <v>-2.099018432695221E-4</v>
      </c>
      <c r="W1444" s="155">
        <f t="shared" si="183"/>
        <v>-2.0992387574458475E-4</v>
      </c>
    </row>
    <row r="1445" spans="2:23">
      <c r="B1445" s="153">
        <v>43579</v>
      </c>
      <c r="C1445" s="137">
        <v>532.4</v>
      </c>
      <c r="D1445" s="154">
        <f t="shared" si="176"/>
        <v>1.0055018023145346E-2</v>
      </c>
      <c r="E1445" s="155">
        <f t="shared" si="177"/>
        <v>1.0004802659795203E-2</v>
      </c>
      <c r="F1445" s="145"/>
      <c r="G1445" s="145"/>
      <c r="H1445" s="153">
        <v>43579</v>
      </c>
      <c r="I1445" s="137">
        <v>37.14</v>
      </c>
      <c r="J1445" s="154">
        <f t="shared" si="178"/>
        <v>3.7837837837837451E-3</v>
      </c>
      <c r="K1445" s="155">
        <f t="shared" si="179"/>
        <v>3.7766432803352521E-3</v>
      </c>
      <c r="L1445" s="145"/>
      <c r="M1445" s="167">
        <v>3.4799999999999996E-3</v>
      </c>
      <c r="N1445" s="161"/>
      <c r="O1445" s="167">
        <v>2.6800000000000001E-2</v>
      </c>
      <c r="P1445" s="161"/>
      <c r="Q1445" s="146"/>
      <c r="R1445" s="167">
        <v>5576.06</v>
      </c>
      <c r="S1445" s="154">
        <f t="shared" si="180"/>
        <v>-2.7952193344049636E-3</v>
      </c>
      <c r="T1445" s="155">
        <f t="shared" si="181"/>
        <v>-2.7991332551814819E-3</v>
      </c>
      <c r="U1445" s="167">
        <v>21724.44</v>
      </c>
      <c r="V1445" s="154">
        <f t="shared" si="182"/>
        <v>-7.8732821722221624E-3</v>
      </c>
      <c r="W1445" s="155">
        <f t="shared" si="183"/>
        <v>-7.9044401095470646E-3</v>
      </c>
    </row>
    <row r="1446" spans="2:23">
      <c r="B1446" s="153">
        <v>43578</v>
      </c>
      <c r="C1446" s="137">
        <v>527.1</v>
      </c>
      <c r="D1446" s="154">
        <f t="shared" si="176"/>
        <v>3.0297107114933608E-2</v>
      </c>
      <c r="E1446" s="155">
        <f t="shared" si="177"/>
        <v>2.9847214156473637E-2</v>
      </c>
      <c r="F1446" s="145"/>
      <c r="G1446" s="145"/>
      <c r="H1446" s="153">
        <v>43578</v>
      </c>
      <c r="I1446" s="137">
        <v>37</v>
      </c>
      <c r="J1446" s="154">
        <f t="shared" si="178"/>
        <v>1.3143483023001057E-2</v>
      </c>
      <c r="K1446" s="155">
        <f t="shared" si="179"/>
        <v>1.3057856917456688E-2</v>
      </c>
      <c r="L1446" s="145"/>
      <c r="M1446" s="167">
        <v>3.98E-3</v>
      </c>
      <c r="N1446" s="161"/>
      <c r="O1446" s="167">
        <v>2.6800000000000001E-2</v>
      </c>
      <c r="P1446" s="161"/>
      <c r="Q1446" s="146"/>
      <c r="R1446" s="167">
        <v>5591.69</v>
      </c>
      <c r="S1446" s="154">
        <f t="shared" si="180"/>
        <v>2.0267436984577891E-3</v>
      </c>
      <c r="T1446" s="155">
        <f t="shared" si="181"/>
        <v>2.0246926243150058E-3</v>
      </c>
      <c r="U1446" s="167">
        <v>21896.84</v>
      </c>
      <c r="V1446" s="154">
        <f t="shared" si="182"/>
        <v>-2.7212786685000268E-3</v>
      </c>
      <c r="W1446" s="155">
        <f t="shared" si="183"/>
        <v>-2.7249880783828035E-3</v>
      </c>
    </row>
    <row r="1447" spans="2:23">
      <c r="B1447" s="153">
        <v>43573</v>
      </c>
      <c r="C1447" s="137">
        <v>511.6</v>
      </c>
      <c r="D1447" s="154">
        <f t="shared" si="176"/>
        <v>-5.118694362017806E-2</v>
      </c>
      <c r="E1447" s="155">
        <f t="shared" si="177"/>
        <v>-5.2543489893409671E-2</v>
      </c>
      <c r="F1447" s="145"/>
      <c r="G1447" s="145"/>
      <c r="H1447" s="153">
        <v>43573</v>
      </c>
      <c r="I1447" s="137">
        <v>36.520000000000003</v>
      </c>
      <c r="J1447" s="154">
        <f t="shared" si="178"/>
        <v>5.7835307077940268E-3</v>
      </c>
      <c r="K1447" s="155">
        <f t="shared" si="179"/>
        <v>5.7668703005233314E-3</v>
      </c>
      <c r="L1447" s="145"/>
      <c r="M1447" s="167">
        <v>3.6800000000000001E-3</v>
      </c>
      <c r="N1447" s="161"/>
      <c r="O1447" s="167">
        <v>2.6120000000000001E-2</v>
      </c>
      <c r="P1447" s="161"/>
      <c r="Q1447" s="146"/>
      <c r="R1447" s="167">
        <v>5580.38</v>
      </c>
      <c r="S1447" s="154">
        <f t="shared" si="180"/>
        <v>3.1079849508097723E-3</v>
      </c>
      <c r="T1447" s="155">
        <f t="shared" si="181"/>
        <v>3.1031651495801011E-3</v>
      </c>
      <c r="U1447" s="167">
        <v>21956.59</v>
      </c>
      <c r="V1447" s="154">
        <f t="shared" si="182"/>
        <v>-2.0131012941301263E-3</v>
      </c>
      <c r="W1447" s="155">
        <f t="shared" si="183"/>
        <v>-2.0151303060686894E-3</v>
      </c>
    </row>
    <row r="1448" spans="2:23">
      <c r="B1448" s="153">
        <v>43572</v>
      </c>
      <c r="C1448" s="137">
        <v>539.20000000000005</v>
      </c>
      <c r="D1448" s="154">
        <f t="shared" si="176"/>
        <v>1.1063191449465659E-2</v>
      </c>
      <c r="E1448" s="155">
        <f t="shared" si="177"/>
        <v>1.1002441991540815E-2</v>
      </c>
      <c r="F1448" s="145"/>
      <c r="G1448" s="145"/>
      <c r="H1448" s="153">
        <v>43572</v>
      </c>
      <c r="I1448" s="137">
        <v>36.31</v>
      </c>
      <c r="J1448" s="154">
        <f t="shared" si="178"/>
        <v>-9.2769440654841828E-3</v>
      </c>
      <c r="K1448" s="155">
        <f t="shared" si="179"/>
        <v>-9.3202429064159521E-3</v>
      </c>
      <c r="L1448" s="145"/>
      <c r="M1448" s="167">
        <v>4.2599999999999999E-3</v>
      </c>
      <c r="N1448" s="161"/>
      <c r="O1448" s="167">
        <v>2.6160000000000003E-2</v>
      </c>
      <c r="P1448" s="161"/>
      <c r="Q1448" s="146"/>
      <c r="R1448" s="167">
        <v>5563.09</v>
      </c>
      <c r="S1448" s="154">
        <f t="shared" si="180"/>
        <v>6.2257287919156301E-3</v>
      </c>
      <c r="T1448" s="155">
        <f t="shared" si="181"/>
        <v>6.2064290044940903E-3</v>
      </c>
      <c r="U1448" s="167">
        <v>22000.880000000001</v>
      </c>
      <c r="V1448" s="154">
        <f t="shared" si="182"/>
        <v>3.7387773946995217E-3</v>
      </c>
      <c r="W1448" s="155">
        <f t="shared" si="183"/>
        <v>3.7318055385712509E-3</v>
      </c>
    </row>
    <row r="1449" spans="2:23">
      <c r="B1449" s="153">
        <v>43571</v>
      </c>
      <c r="C1449" s="137">
        <v>533.29999999999995</v>
      </c>
      <c r="D1449" s="154">
        <f t="shared" si="176"/>
        <v>5.6571751838581097E-3</v>
      </c>
      <c r="E1449" s="155">
        <f t="shared" si="177"/>
        <v>5.641233463472139E-3</v>
      </c>
      <c r="F1449" s="145"/>
      <c r="G1449" s="145"/>
      <c r="H1449" s="153">
        <v>43571</v>
      </c>
      <c r="I1449" s="137">
        <v>36.65</v>
      </c>
      <c r="J1449" s="154">
        <f t="shared" si="178"/>
        <v>9.9200881785614925E-3</v>
      </c>
      <c r="K1449" s="155">
        <f t="shared" si="179"/>
        <v>9.8712071076814401E-3</v>
      </c>
      <c r="L1449" s="145"/>
      <c r="M1449" s="167">
        <v>4.1799999999999997E-3</v>
      </c>
      <c r="N1449" s="161"/>
      <c r="O1449" s="167">
        <v>2.596E-2</v>
      </c>
      <c r="P1449" s="161"/>
      <c r="Q1449" s="146"/>
      <c r="R1449" s="167">
        <v>5528.67</v>
      </c>
      <c r="S1449" s="154">
        <f t="shared" si="180"/>
        <v>3.6197090799514609E-3</v>
      </c>
      <c r="T1449" s="155">
        <f t="shared" si="181"/>
        <v>3.6131736990767391E-3</v>
      </c>
      <c r="U1449" s="167">
        <v>21918.93</v>
      </c>
      <c r="V1449" s="154">
        <f t="shared" si="182"/>
        <v>1.2109214056739148E-3</v>
      </c>
      <c r="W1449" s="155">
        <f t="shared" si="183"/>
        <v>1.210188831681935E-3</v>
      </c>
    </row>
    <row r="1450" spans="2:23">
      <c r="B1450" s="153">
        <v>43570</v>
      </c>
      <c r="C1450" s="137">
        <v>530.29999999999995</v>
      </c>
      <c r="D1450" s="154">
        <f t="shared" si="176"/>
        <v>-1.8853695324283493E-4</v>
      </c>
      <c r="E1450" s="155">
        <f t="shared" si="177"/>
        <v>-1.8855472856844289E-4</v>
      </c>
      <c r="F1450" s="145"/>
      <c r="G1450" s="145"/>
      <c r="H1450" s="153">
        <v>43570</v>
      </c>
      <c r="I1450" s="137">
        <v>36.29</v>
      </c>
      <c r="J1450" s="154">
        <f t="shared" si="178"/>
        <v>-5.7534246575342562E-3</v>
      </c>
      <c r="K1450" s="155">
        <f t="shared" si="179"/>
        <v>-5.7700393634668645E-3</v>
      </c>
      <c r="L1450" s="145"/>
      <c r="M1450" s="167">
        <v>4.2199999999999998E-3</v>
      </c>
      <c r="N1450" s="161"/>
      <c r="O1450" s="167">
        <v>2.5849999999999998E-2</v>
      </c>
      <c r="P1450" s="161"/>
      <c r="Q1450" s="146"/>
      <c r="R1450" s="167">
        <v>5508.73</v>
      </c>
      <c r="S1450" s="154">
        <f t="shared" si="180"/>
        <v>1.0958256855724269E-3</v>
      </c>
      <c r="T1450" s="155">
        <f t="shared" si="181"/>
        <v>1.0952257068805513E-3</v>
      </c>
      <c r="U1450" s="167">
        <v>21892.42</v>
      </c>
      <c r="V1450" s="154">
        <f t="shared" si="182"/>
        <v>1.560504906371829E-3</v>
      </c>
      <c r="W1450" s="155">
        <f t="shared" si="183"/>
        <v>1.5592885838108901E-3</v>
      </c>
    </row>
    <row r="1451" spans="2:23">
      <c r="B1451" s="153">
        <v>43567</v>
      </c>
      <c r="C1451" s="137">
        <v>530.4</v>
      </c>
      <c r="D1451" s="154">
        <f t="shared" si="176"/>
        <v>-6.3694267515923553E-3</v>
      </c>
      <c r="E1451" s="155">
        <f t="shared" si="177"/>
        <v>-6.38979809877101E-3</v>
      </c>
      <c r="F1451" s="145"/>
      <c r="G1451" s="145"/>
      <c r="H1451" s="153">
        <v>43567</v>
      </c>
      <c r="I1451" s="137">
        <v>36.5</v>
      </c>
      <c r="J1451" s="154">
        <f t="shared" si="178"/>
        <v>2.1965952773201902E-3</v>
      </c>
      <c r="K1451" s="155">
        <f t="shared" si="179"/>
        <v>2.1941862889839612E-3</v>
      </c>
      <c r="L1451" s="145"/>
      <c r="M1451" s="167">
        <v>3.96E-3</v>
      </c>
      <c r="N1451" s="161"/>
      <c r="O1451" s="167">
        <v>2.5440000000000001E-2</v>
      </c>
      <c r="P1451" s="161"/>
      <c r="Q1451" s="146"/>
      <c r="R1451" s="167">
        <v>5502.7</v>
      </c>
      <c r="S1451" s="154">
        <f t="shared" si="180"/>
        <v>3.0953092757193268E-3</v>
      </c>
      <c r="T1451" s="155">
        <f t="shared" si="181"/>
        <v>3.0905286683948771E-3</v>
      </c>
      <c r="U1451" s="167">
        <v>21858.31</v>
      </c>
      <c r="V1451" s="154">
        <f t="shared" si="182"/>
        <v>7.9995978757509967E-3</v>
      </c>
      <c r="W1451" s="155">
        <f t="shared" si="183"/>
        <v>7.9677707163105897E-3</v>
      </c>
    </row>
    <row r="1452" spans="2:23">
      <c r="B1452" s="153">
        <v>43566</v>
      </c>
      <c r="C1452" s="137">
        <v>533.79999999999995</v>
      </c>
      <c r="D1452" s="154">
        <f t="shared" si="176"/>
        <v>1.9480519480519431E-2</v>
      </c>
      <c r="E1452" s="155">
        <f t="shared" si="177"/>
        <v>1.9293202934678851E-2</v>
      </c>
      <c r="F1452" s="145"/>
      <c r="G1452" s="145"/>
      <c r="H1452" s="153">
        <v>43566</v>
      </c>
      <c r="I1452" s="137">
        <v>36.42</v>
      </c>
      <c r="J1452" s="154">
        <f t="shared" si="178"/>
        <v>1.7034347947500583E-2</v>
      </c>
      <c r="K1452" s="155">
        <f t="shared" si="179"/>
        <v>1.6890890289120448E-2</v>
      </c>
      <c r="L1452" s="145"/>
      <c r="M1452" s="167">
        <v>3.32E-3</v>
      </c>
      <c r="N1452" s="161"/>
      <c r="O1452" s="167">
        <v>2.513E-2</v>
      </c>
      <c r="P1452" s="161"/>
      <c r="Q1452" s="146"/>
      <c r="R1452" s="167">
        <v>5485.72</v>
      </c>
      <c r="S1452" s="154">
        <f t="shared" si="180"/>
        <v>6.5762915880716033E-3</v>
      </c>
      <c r="T1452" s="155">
        <f t="shared" si="181"/>
        <v>6.5547621203704831E-3</v>
      </c>
      <c r="U1452" s="167">
        <v>21684.84</v>
      </c>
      <c r="V1452" s="154">
        <f t="shared" si="182"/>
        <v>6.0355042691506711E-4</v>
      </c>
      <c r="W1452" s="155">
        <f t="shared" si="183"/>
        <v>6.0336836360872664E-4</v>
      </c>
    </row>
    <row r="1453" spans="2:23">
      <c r="B1453" s="153">
        <v>43565</v>
      </c>
      <c r="C1453" s="137">
        <v>523.6</v>
      </c>
      <c r="D1453" s="154">
        <f t="shared" si="176"/>
        <v>8.280377431157504E-3</v>
      </c>
      <c r="E1453" s="155">
        <f t="shared" si="177"/>
        <v>8.2462831854717786E-3</v>
      </c>
      <c r="F1453" s="145"/>
      <c r="G1453" s="145"/>
      <c r="H1453" s="153">
        <v>43565</v>
      </c>
      <c r="I1453" s="137">
        <v>35.81</v>
      </c>
      <c r="J1453" s="154">
        <f t="shared" si="178"/>
        <v>-4.7248471372983714E-3</v>
      </c>
      <c r="K1453" s="155">
        <f t="shared" si="179"/>
        <v>-4.736044512045583E-3</v>
      </c>
      <c r="L1453" s="145"/>
      <c r="M1453" s="167">
        <v>3.1700000000000001E-3</v>
      </c>
      <c r="N1453" s="161"/>
      <c r="O1453" s="167">
        <v>2.5559999999999999E-2</v>
      </c>
      <c r="P1453" s="161"/>
      <c r="Q1453" s="146"/>
      <c r="R1453" s="167">
        <v>5449.88</v>
      </c>
      <c r="S1453" s="154">
        <f t="shared" si="180"/>
        <v>2.4758940626368187E-3</v>
      </c>
      <c r="T1453" s="155">
        <f t="shared" si="181"/>
        <v>2.4728340866756013E-3</v>
      </c>
      <c r="U1453" s="167">
        <v>21671.759999999998</v>
      </c>
      <c r="V1453" s="154">
        <f t="shared" si="182"/>
        <v>-9.2285912833833805E-7</v>
      </c>
      <c r="W1453" s="155">
        <f t="shared" si="183"/>
        <v>-9.2285955417308538E-7</v>
      </c>
    </row>
    <row r="1454" spans="2:23">
      <c r="B1454" s="153">
        <v>43564</v>
      </c>
      <c r="C1454" s="137">
        <v>519.29999999999995</v>
      </c>
      <c r="D1454" s="154">
        <f t="shared" si="176"/>
        <v>-1.3675213675213738E-2</v>
      </c>
      <c r="E1454" s="155">
        <f t="shared" si="177"/>
        <v>-1.3769580723756995E-2</v>
      </c>
      <c r="F1454" s="145"/>
      <c r="G1454" s="145"/>
      <c r="H1454" s="153">
        <v>43564</v>
      </c>
      <c r="I1454" s="137">
        <v>35.979999999999997</v>
      </c>
      <c r="J1454" s="154">
        <f t="shared" si="178"/>
        <v>-2.1218715995647508E-2</v>
      </c>
      <c r="K1454" s="155">
        <f t="shared" si="179"/>
        <v>-2.1447068965099323E-2</v>
      </c>
      <c r="L1454" s="145"/>
      <c r="M1454" s="167">
        <v>3.4599999999999995E-3</v>
      </c>
      <c r="N1454" s="161"/>
      <c r="O1454" s="167">
        <v>2.5770000000000001E-2</v>
      </c>
      <c r="P1454" s="161"/>
      <c r="Q1454" s="146"/>
      <c r="R1454" s="167">
        <v>5436.42</v>
      </c>
      <c r="S1454" s="154">
        <f t="shared" si="180"/>
        <v>-6.4622481167004864E-3</v>
      </c>
      <c r="T1454" s="155">
        <f t="shared" si="181"/>
        <v>-6.483218836211042E-3</v>
      </c>
      <c r="U1454" s="167">
        <v>21671.78</v>
      </c>
      <c r="V1454" s="154">
        <f t="shared" si="182"/>
        <v>-4.6013312535940765E-3</v>
      </c>
      <c r="W1454" s="155">
        <f t="shared" si="183"/>
        <v>-4.6119499642376851E-3</v>
      </c>
    </row>
    <row r="1455" spans="2:23">
      <c r="B1455" s="153">
        <v>43563</v>
      </c>
      <c r="C1455" s="137">
        <v>526.5</v>
      </c>
      <c r="D1455" s="154">
        <f t="shared" si="176"/>
        <v>-7.3529411764705621E-3</v>
      </c>
      <c r="E1455" s="155">
        <f t="shared" si="177"/>
        <v>-7.3801072976225337E-3</v>
      </c>
      <c r="F1455" s="145"/>
      <c r="G1455" s="145"/>
      <c r="H1455" s="153">
        <v>43563</v>
      </c>
      <c r="I1455" s="137">
        <v>36.76</v>
      </c>
      <c r="J1455" s="154">
        <f t="shared" si="178"/>
        <v>-9.9649878804202174E-3</v>
      </c>
      <c r="K1455" s="155">
        <f t="shared" si="179"/>
        <v>-1.0014970701502486E-2</v>
      </c>
      <c r="L1455" s="145"/>
      <c r="M1455" s="167">
        <v>3.5999999999999999E-3</v>
      </c>
      <c r="N1455" s="161"/>
      <c r="O1455" s="167">
        <v>2.6380000000000001E-2</v>
      </c>
      <c r="P1455" s="161"/>
      <c r="Q1455" s="146"/>
      <c r="R1455" s="167">
        <v>5471.78</v>
      </c>
      <c r="S1455" s="154">
        <f t="shared" si="180"/>
        <v>-8.0712903107993395E-4</v>
      </c>
      <c r="T1455" s="155">
        <f t="shared" si="181"/>
        <v>-8.0745493509253345E-4</v>
      </c>
      <c r="U1455" s="167">
        <v>21771.96</v>
      </c>
      <c r="V1455" s="154">
        <f t="shared" si="182"/>
        <v>6.1355022218778643E-4</v>
      </c>
      <c r="W1455" s="155">
        <f t="shared" si="183"/>
        <v>6.1336207720387741E-4</v>
      </c>
    </row>
    <row r="1456" spans="2:23">
      <c r="B1456" s="153">
        <v>43560</v>
      </c>
      <c r="C1456" s="137">
        <v>530.4</v>
      </c>
      <c r="D1456" s="154">
        <f t="shared" si="176"/>
        <v>1.2793584113041767E-2</v>
      </c>
      <c r="E1456" s="155">
        <f t="shared" si="177"/>
        <v>1.2712437586210703E-2</v>
      </c>
      <c r="F1456" s="145"/>
      <c r="G1456" s="145"/>
      <c r="H1456" s="153">
        <v>43560</v>
      </c>
      <c r="I1456" s="137">
        <v>37.130000000000003</v>
      </c>
      <c r="J1456" s="154">
        <f t="shared" si="178"/>
        <v>-1.8817204301074808E-3</v>
      </c>
      <c r="K1456" s="155">
        <f t="shared" si="179"/>
        <v>-1.8834930901121131E-3</v>
      </c>
      <c r="L1456" s="145"/>
      <c r="M1456" s="167">
        <v>3.64E-3</v>
      </c>
      <c r="N1456" s="161"/>
      <c r="O1456" s="167">
        <v>2.4700000000000003E-2</v>
      </c>
      <c r="P1456" s="161"/>
      <c r="Q1456" s="146"/>
      <c r="R1456" s="167">
        <v>5476.2</v>
      </c>
      <c r="S1456" s="154">
        <f t="shared" si="180"/>
        <v>2.2694827775540105E-3</v>
      </c>
      <c r="T1456" s="155">
        <f t="shared" si="181"/>
        <v>2.2669113912582536E-3</v>
      </c>
      <c r="U1456" s="167">
        <v>21758.61</v>
      </c>
      <c r="V1456" s="154">
        <f t="shared" si="182"/>
        <v>2.4422268907564604E-3</v>
      </c>
      <c r="W1456" s="155">
        <f t="shared" si="183"/>
        <v>2.4392495013185562E-3</v>
      </c>
    </row>
    <row r="1457" spans="2:23">
      <c r="B1457" s="153">
        <v>43559</v>
      </c>
      <c r="C1457" s="137">
        <v>523.70000000000005</v>
      </c>
      <c r="D1457" s="154">
        <f t="shared" si="176"/>
        <v>-2.4761904761904097E-3</v>
      </c>
      <c r="E1457" s="155">
        <f t="shared" si="177"/>
        <v>-2.4792613061816811E-3</v>
      </c>
      <c r="F1457" s="145"/>
      <c r="G1457" s="145"/>
      <c r="H1457" s="153">
        <v>43559</v>
      </c>
      <c r="I1457" s="137">
        <v>37.200000000000003</v>
      </c>
      <c r="J1457" s="154">
        <f t="shared" si="178"/>
        <v>-5.8792089791555036E-3</v>
      </c>
      <c r="K1457" s="155">
        <f t="shared" si="179"/>
        <v>-5.8965595668426561E-3</v>
      </c>
      <c r="L1457" s="145"/>
      <c r="M1457" s="167">
        <v>3.6900000000000001E-3</v>
      </c>
      <c r="N1457" s="161"/>
      <c r="O1457" s="167">
        <v>2.5089999999999998E-2</v>
      </c>
      <c r="P1457" s="161"/>
      <c r="Q1457" s="146"/>
      <c r="R1457" s="167">
        <v>5463.8</v>
      </c>
      <c r="S1457" s="154">
        <f t="shared" si="180"/>
        <v>-9.3437266292550891E-4</v>
      </c>
      <c r="T1457" s="155">
        <f t="shared" si="181"/>
        <v>-9.3480946117154354E-4</v>
      </c>
      <c r="U1457" s="167">
        <v>21705.599999999999</v>
      </c>
      <c r="V1457" s="154">
        <f t="shared" si="182"/>
        <v>-2.3110993441773919E-3</v>
      </c>
      <c r="W1457" s="155">
        <f t="shared" si="183"/>
        <v>-2.3137740560779862E-3</v>
      </c>
    </row>
    <row r="1458" spans="2:23">
      <c r="B1458" s="153">
        <v>43558</v>
      </c>
      <c r="C1458" s="137">
        <v>525</v>
      </c>
      <c r="D1458" s="154">
        <f t="shared" si="176"/>
        <v>0</v>
      </c>
      <c r="E1458" s="155">
        <f t="shared" si="177"/>
        <v>0</v>
      </c>
      <c r="F1458" s="145"/>
      <c r="G1458" s="145"/>
      <c r="H1458" s="153">
        <v>43558</v>
      </c>
      <c r="I1458" s="137">
        <v>37.42</v>
      </c>
      <c r="J1458" s="154">
        <f t="shared" si="178"/>
        <v>1.546811397557657E-2</v>
      </c>
      <c r="K1458" s="155">
        <f t="shared" si="179"/>
        <v>1.5349702210597855E-2</v>
      </c>
      <c r="L1458" s="145"/>
      <c r="M1458" s="167">
        <v>3.9000000000000003E-3</v>
      </c>
      <c r="N1458" s="161"/>
      <c r="O1458" s="167">
        <v>2.545E-2</v>
      </c>
      <c r="P1458" s="161"/>
      <c r="Q1458" s="146"/>
      <c r="R1458" s="167">
        <v>5468.91</v>
      </c>
      <c r="S1458" s="154">
        <f t="shared" si="180"/>
        <v>8.3783998067656906E-3</v>
      </c>
      <c r="T1458" s="155">
        <f t="shared" si="181"/>
        <v>8.3434958391856977E-3</v>
      </c>
      <c r="U1458" s="167">
        <v>21755.88</v>
      </c>
      <c r="V1458" s="154">
        <f t="shared" si="182"/>
        <v>1.0823810152154278E-2</v>
      </c>
      <c r="W1458" s="155">
        <f t="shared" si="183"/>
        <v>1.0765652004523483E-2</v>
      </c>
    </row>
    <row r="1459" spans="2:23">
      <c r="B1459" s="153">
        <v>43557</v>
      </c>
      <c r="C1459" s="137">
        <v>525</v>
      </c>
      <c r="D1459" s="154">
        <f t="shared" si="176"/>
        <v>5.5544914767284848E-3</v>
      </c>
      <c r="E1459" s="155">
        <f t="shared" si="177"/>
        <v>5.5391221751169535E-3</v>
      </c>
      <c r="F1459" s="145"/>
      <c r="G1459" s="145"/>
      <c r="H1459" s="153">
        <v>43557</v>
      </c>
      <c r="I1459" s="137">
        <v>36.85</v>
      </c>
      <c r="J1459" s="154">
        <f t="shared" si="178"/>
        <v>2.9940119760478723E-3</v>
      </c>
      <c r="K1459" s="155">
        <f t="shared" si="179"/>
        <v>2.9895388483659859E-3</v>
      </c>
      <c r="L1459" s="145"/>
      <c r="M1459" s="167">
        <v>3.5499999999999998E-3</v>
      </c>
      <c r="N1459" s="161"/>
      <c r="O1459" s="167">
        <v>2.53E-2</v>
      </c>
      <c r="P1459" s="161"/>
      <c r="Q1459" s="146"/>
      <c r="R1459" s="167">
        <v>5423.47</v>
      </c>
      <c r="S1459" s="154">
        <f t="shared" si="180"/>
        <v>3.3188235011183398E-3</v>
      </c>
      <c r="T1459" s="155">
        <f t="shared" si="181"/>
        <v>3.3133283613119837E-3</v>
      </c>
      <c r="U1459" s="167">
        <v>21522.92</v>
      </c>
      <c r="V1459" s="154">
        <f t="shared" si="182"/>
        <v>1.2406919064589239E-4</v>
      </c>
      <c r="W1459" s="155">
        <f t="shared" si="183"/>
        <v>1.240614947004052E-4</v>
      </c>
    </row>
    <row r="1460" spans="2:23">
      <c r="B1460" s="153">
        <v>43556</v>
      </c>
      <c r="C1460" s="137">
        <v>522.1</v>
      </c>
      <c r="D1460" s="154">
        <f t="shared" si="176"/>
        <v>2.1322378716744916E-2</v>
      </c>
      <c r="E1460" s="155">
        <f t="shared" si="177"/>
        <v>2.1098237353181636E-2</v>
      </c>
      <c r="F1460" s="145"/>
      <c r="G1460" s="145"/>
      <c r="H1460" s="153">
        <v>43556</v>
      </c>
      <c r="I1460" s="137">
        <v>36.74</v>
      </c>
      <c r="J1460" s="154">
        <f t="shared" si="178"/>
        <v>2.2828507795100261E-2</v>
      </c>
      <c r="K1460" s="155">
        <f t="shared" si="179"/>
        <v>2.2571836352980778E-2</v>
      </c>
      <c r="L1460" s="145"/>
      <c r="M1460" s="167">
        <v>3.7199999999999998E-3</v>
      </c>
      <c r="N1460" s="161"/>
      <c r="O1460" s="167">
        <v>2.5160000000000002E-2</v>
      </c>
      <c r="P1460" s="161"/>
      <c r="Q1460" s="146"/>
      <c r="R1460" s="167">
        <v>5405.53</v>
      </c>
      <c r="S1460" s="154">
        <f t="shared" si="180"/>
        <v>1.0279355503099774E-2</v>
      </c>
      <c r="T1460" s="155">
        <f t="shared" si="181"/>
        <v>1.0226882216343942E-2</v>
      </c>
      <c r="U1460" s="167">
        <v>21520.25</v>
      </c>
      <c r="V1460" s="154">
        <f t="shared" si="182"/>
        <v>1.099871136744901E-2</v>
      </c>
      <c r="W1460" s="155">
        <f t="shared" si="183"/>
        <v>1.0938665425701086E-2</v>
      </c>
    </row>
    <row r="1461" spans="2:23">
      <c r="B1461" s="153">
        <v>43553</v>
      </c>
      <c r="C1461" s="137">
        <v>511.2</v>
      </c>
      <c r="D1461" s="154">
        <f t="shared" si="176"/>
        <v>7.0921985815601829E-3</v>
      </c>
      <c r="E1461" s="155">
        <f t="shared" si="177"/>
        <v>7.0671672230923528E-3</v>
      </c>
      <c r="F1461" s="145"/>
      <c r="G1461" s="145"/>
      <c r="H1461" s="153">
        <v>43553</v>
      </c>
      <c r="I1461" s="137">
        <v>35.92</v>
      </c>
      <c r="J1461" s="154">
        <f t="shared" si="178"/>
        <v>7.5736325385695746E-3</v>
      </c>
      <c r="K1461" s="155">
        <f t="shared" si="179"/>
        <v>7.5450965736940587E-3</v>
      </c>
      <c r="L1461" s="145"/>
      <c r="M1461" s="167">
        <v>3.16E-3</v>
      </c>
      <c r="N1461" s="161"/>
      <c r="O1461" s="167">
        <v>2.4830000000000001E-2</v>
      </c>
      <c r="P1461" s="161"/>
      <c r="Q1461" s="146"/>
      <c r="R1461" s="167">
        <v>5350.53</v>
      </c>
      <c r="S1461" s="154">
        <f t="shared" si="180"/>
        <v>1.0193447042786463E-2</v>
      </c>
      <c r="T1461" s="155">
        <f t="shared" si="181"/>
        <v>1.0141844238840032E-2</v>
      </c>
      <c r="U1461" s="167">
        <v>21286.13</v>
      </c>
      <c r="V1461" s="154">
        <f t="shared" si="182"/>
        <v>9.7319999981024807E-3</v>
      </c>
      <c r="W1461" s="155">
        <f t="shared" si="183"/>
        <v>9.6849491060148462E-3</v>
      </c>
    </row>
    <row r="1462" spans="2:23">
      <c r="B1462" s="153">
        <v>43552</v>
      </c>
      <c r="C1462" s="137">
        <v>507.6</v>
      </c>
      <c r="D1462" s="154">
        <f t="shared" si="176"/>
        <v>1.1961722488038173E-2</v>
      </c>
      <c r="E1462" s="155">
        <f t="shared" si="177"/>
        <v>1.1890746521521554E-2</v>
      </c>
      <c r="F1462" s="145"/>
      <c r="G1462" s="145"/>
      <c r="H1462" s="153">
        <v>43552</v>
      </c>
      <c r="I1462" s="137">
        <v>35.65</v>
      </c>
      <c r="J1462" s="154">
        <f t="shared" si="178"/>
        <v>0</v>
      </c>
      <c r="K1462" s="155">
        <f t="shared" si="179"/>
        <v>0</v>
      </c>
      <c r="L1462" s="145"/>
      <c r="M1462" s="167">
        <v>3.13E-3</v>
      </c>
      <c r="N1462" s="161"/>
      <c r="O1462" s="167">
        <v>2.477E-2</v>
      </c>
      <c r="P1462" s="161"/>
      <c r="Q1462" s="146"/>
      <c r="R1462" s="167">
        <v>5296.54</v>
      </c>
      <c r="S1462" s="154">
        <f t="shared" si="180"/>
        <v>-8.8658502539029627E-4</v>
      </c>
      <c r="T1462" s="155">
        <f t="shared" si="181"/>
        <v>-8.8697827434352226E-4</v>
      </c>
      <c r="U1462" s="167">
        <v>21080.97</v>
      </c>
      <c r="V1462" s="154">
        <f t="shared" si="182"/>
        <v>-5.3420300563502554E-3</v>
      </c>
      <c r="W1462" s="155">
        <f t="shared" si="183"/>
        <v>-5.3563497190581514E-3</v>
      </c>
    </row>
    <row r="1463" spans="2:23">
      <c r="B1463" s="153">
        <v>43551</v>
      </c>
      <c r="C1463" s="137">
        <v>501.6</v>
      </c>
      <c r="D1463" s="154">
        <f t="shared" si="176"/>
        <v>-3.5756853396899935E-3</v>
      </c>
      <c r="E1463" s="155">
        <f t="shared" si="177"/>
        <v>-3.5820933825044402E-3</v>
      </c>
      <c r="F1463" s="145"/>
      <c r="G1463" s="145"/>
      <c r="H1463" s="153">
        <v>43551</v>
      </c>
      <c r="I1463" s="137">
        <v>35.65</v>
      </c>
      <c r="J1463" s="154">
        <f t="shared" si="178"/>
        <v>2.2490863086870316E-3</v>
      </c>
      <c r="K1463" s="155">
        <f t="shared" si="179"/>
        <v>2.2465608999410486E-3</v>
      </c>
      <c r="L1463" s="145"/>
      <c r="M1463" s="167">
        <v>2.99E-3</v>
      </c>
      <c r="N1463" s="161"/>
      <c r="O1463" s="167">
        <v>2.4380000000000002E-2</v>
      </c>
      <c r="P1463" s="161"/>
      <c r="Q1463" s="146"/>
      <c r="R1463" s="167">
        <v>5301.24</v>
      </c>
      <c r="S1463" s="154">
        <f t="shared" si="180"/>
        <v>-1.1568796656731273E-3</v>
      </c>
      <c r="T1463" s="155">
        <f t="shared" si="181"/>
        <v>-1.1575493675130041E-3</v>
      </c>
      <c r="U1463" s="167">
        <v>21194.19</v>
      </c>
      <c r="V1463" s="154">
        <f t="shared" si="182"/>
        <v>2.5918427202284988E-3</v>
      </c>
      <c r="W1463" s="155">
        <f t="shared" si="183"/>
        <v>2.5884896883232207E-3</v>
      </c>
    </row>
    <row r="1464" spans="2:23">
      <c r="B1464" s="153">
        <v>43550</v>
      </c>
      <c r="C1464" s="137">
        <v>503.4</v>
      </c>
      <c r="D1464" s="154">
        <f t="shared" si="176"/>
        <v>1.4510278113663899E-2</v>
      </c>
      <c r="E1464" s="155">
        <f t="shared" si="177"/>
        <v>1.4406011443514916E-2</v>
      </c>
      <c r="F1464" s="145"/>
      <c r="G1464" s="145"/>
      <c r="H1464" s="153">
        <v>43550</v>
      </c>
      <c r="I1464" s="137">
        <v>35.57</v>
      </c>
      <c r="J1464" s="154">
        <f t="shared" si="178"/>
        <v>2.2126436781609193E-2</v>
      </c>
      <c r="K1464" s="155">
        <f t="shared" si="179"/>
        <v>2.1885199179935175E-2</v>
      </c>
      <c r="L1464" s="145"/>
      <c r="M1464" s="167">
        <v>3.5399999999999997E-3</v>
      </c>
      <c r="N1464" s="161"/>
      <c r="O1464" s="167">
        <v>2.4700000000000003E-2</v>
      </c>
      <c r="P1464" s="161"/>
      <c r="Q1464" s="146"/>
      <c r="R1464" s="167">
        <v>5307.38</v>
      </c>
      <c r="S1464" s="154">
        <f t="shared" si="180"/>
        <v>8.8848505124852206E-3</v>
      </c>
      <c r="T1464" s="155">
        <f t="shared" si="181"/>
        <v>8.8456124729765079E-3</v>
      </c>
      <c r="U1464" s="167">
        <v>21139.4</v>
      </c>
      <c r="V1464" s="154">
        <f t="shared" si="182"/>
        <v>3.789245759653781E-3</v>
      </c>
      <c r="W1464" s="155">
        <f t="shared" si="183"/>
        <v>3.7820846523697145E-3</v>
      </c>
    </row>
    <row r="1465" spans="2:23">
      <c r="B1465" s="153">
        <v>43549</v>
      </c>
      <c r="C1465" s="137">
        <v>496.2</v>
      </c>
      <c r="D1465" s="154">
        <f t="shared" si="176"/>
        <v>8.7416141492173693E-3</v>
      </c>
      <c r="E1465" s="155">
        <f t="shared" si="177"/>
        <v>8.7036274564065534E-3</v>
      </c>
      <c r="F1465" s="145"/>
      <c r="G1465" s="145"/>
      <c r="H1465" s="153">
        <v>43549</v>
      </c>
      <c r="I1465" s="137">
        <v>34.799999999999997</v>
      </c>
      <c r="J1465" s="154">
        <f t="shared" si="178"/>
        <v>-1.5280135823429686E-2</v>
      </c>
      <c r="K1465" s="155">
        <f t="shared" si="179"/>
        <v>-1.5398080111121832E-2</v>
      </c>
      <c r="L1465" s="145"/>
      <c r="M1465" s="167">
        <v>3.4999999999999996E-3</v>
      </c>
      <c r="N1465" s="161"/>
      <c r="O1465" s="167">
        <v>2.5160000000000002E-2</v>
      </c>
      <c r="P1465" s="161"/>
      <c r="Q1465" s="146"/>
      <c r="R1465" s="167">
        <v>5260.64</v>
      </c>
      <c r="S1465" s="154">
        <f t="shared" si="180"/>
        <v>-1.760937547439001E-3</v>
      </c>
      <c r="T1465" s="155">
        <f t="shared" si="181"/>
        <v>-1.7624898205336405E-3</v>
      </c>
      <c r="U1465" s="167">
        <v>21059.599999999999</v>
      </c>
      <c r="V1465" s="154">
        <f t="shared" si="182"/>
        <v>-9.0897187500593724E-4</v>
      </c>
      <c r="W1465" s="155">
        <f t="shared" si="183"/>
        <v>-9.0938524045140582E-4</v>
      </c>
    </row>
    <row r="1466" spans="2:23">
      <c r="B1466" s="153">
        <v>43546</v>
      </c>
      <c r="C1466" s="137">
        <v>491.9</v>
      </c>
      <c r="D1466" s="154">
        <f t="shared" si="176"/>
        <v>-1.8163672654690655E-2</v>
      </c>
      <c r="E1466" s="155">
        <f t="shared" si="177"/>
        <v>-1.8330657283570709E-2</v>
      </c>
      <c r="F1466" s="145"/>
      <c r="G1466" s="145"/>
      <c r="H1466" s="153">
        <v>43546</v>
      </c>
      <c r="I1466" s="137">
        <v>35.340000000000003</v>
      </c>
      <c r="J1466" s="154">
        <f t="shared" si="178"/>
        <v>-1.8333333333333202E-2</v>
      </c>
      <c r="K1466" s="155">
        <f t="shared" si="179"/>
        <v>-1.8503471564559528E-2</v>
      </c>
      <c r="L1466" s="145"/>
      <c r="M1466" s="167">
        <v>3.4699999999999996E-3</v>
      </c>
      <c r="N1466" s="161"/>
      <c r="O1466" s="167">
        <v>2.4489999999999998E-2</v>
      </c>
      <c r="P1466" s="161"/>
      <c r="Q1466" s="146"/>
      <c r="R1466" s="167">
        <v>5269.92</v>
      </c>
      <c r="S1466" s="154">
        <f t="shared" si="180"/>
        <v>-2.0251540756853315E-2</v>
      </c>
      <c r="T1466" s="155">
        <f t="shared" si="181"/>
        <v>-2.0459414505677471E-2</v>
      </c>
      <c r="U1466" s="167">
        <v>21078.76</v>
      </c>
      <c r="V1466" s="154">
        <f t="shared" si="182"/>
        <v>-1.3769670791173749E-2</v>
      </c>
      <c r="W1466" s="155">
        <f t="shared" si="183"/>
        <v>-1.3865352056368564E-2</v>
      </c>
    </row>
    <row r="1467" spans="2:23">
      <c r="B1467" s="153">
        <v>43545</v>
      </c>
      <c r="C1467" s="137">
        <v>501</v>
      </c>
      <c r="D1467" s="154">
        <f t="shared" si="176"/>
        <v>-5.5577610162763635E-3</v>
      </c>
      <c r="E1467" s="155">
        <f t="shared" si="177"/>
        <v>-5.5732628336450834E-3</v>
      </c>
      <c r="F1467" s="145"/>
      <c r="G1467" s="145"/>
      <c r="H1467" s="153">
        <v>43545</v>
      </c>
      <c r="I1467" s="137">
        <v>36</v>
      </c>
      <c r="J1467" s="154">
        <f t="shared" si="178"/>
        <v>-1.098901098901095E-2</v>
      </c>
      <c r="K1467" s="155">
        <f t="shared" si="179"/>
        <v>-1.1049836186584935E-2</v>
      </c>
      <c r="L1467" s="145"/>
      <c r="M1467" s="167">
        <v>4.0200000000000001E-3</v>
      </c>
      <c r="N1467" s="161"/>
      <c r="O1467" s="167">
        <v>2.443E-2</v>
      </c>
      <c r="P1467" s="161"/>
      <c r="Q1467" s="146"/>
      <c r="R1467" s="167">
        <v>5378.85</v>
      </c>
      <c r="S1467" s="154">
        <f t="shared" si="180"/>
        <v>-7.0782847142480954E-4</v>
      </c>
      <c r="T1467" s="155">
        <f t="shared" si="181"/>
        <v>-7.0807910027242417E-4</v>
      </c>
      <c r="U1467" s="167">
        <v>21373.06</v>
      </c>
      <c r="V1467" s="154">
        <f t="shared" si="182"/>
        <v>2.008887863738984E-3</v>
      </c>
      <c r="W1467" s="155">
        <f t="shared" si="183"/>
        <v>2.0068727468257434E-3</v>
      </c>
    </row>
    <row r="1468" spans="2:23">
      <c r="B1468" s="153">
        <v>43544</v>
      </c>
      <c r="C1468" s="137">
        <v>503.8</v>
      </c>
      <c r="D1468" s="154">
        <f t="shared" si="176"/>
        <v>-1.2156862745097974E-2</v>
      </c>
      <c r="E1468" s="155">
        <f t="shared" si="177"/>
        <v>-1.2231361799861571E-2</v>
      </c>
      <c r="F1468" s="145"/>
      <c r="G1468" s="145"/>
      <c r="H1468" s="153">
        <v>43544</v>
      </c>
      <c r="I1468" s="137">
        <v>36.4</v>
      </c>
      <c r="J1468" s="154">
        <f t="shared" si="178"/>
        <v>-1.7543859649122751E-2</v>
      </c>
      <c r="K1468" s="155">
        <f t="shared" si="179"/>
        <v>-1.769957709940086E-2</v>
      </c>
      <c r="L1468" s="145"/>
      <c r="M1468" s="167">
        <v>4.5799999999999999E-3</v>
      </c>
      <c r="N1468" s="161"/>
      <c r="O1468" s="167">
        <v>2.511E-2</v>
      </c>
      <c r="P1468" s="161"/>
      <c r="Q1468" s="146"/>
      <c r="R1468" s="167">
        <v>5382.66</v>
      </c>
      <c r="S1468" s="154">
        <f t="shared" si="180"/>
        <v>-7.9691848356954198E-3</v>
      </c>
      <c r="T1468" s="155">
        <f t="shared" si="181"/>
        <v>-8.0011085060360462E-3</v>
      </c>
      <c r="U1468" s="167">
        <v>21330.21</v>
      </c>
      <c r="V1468" s="154">
        <f t="shared" si="182"/>
        <v>-4.6728121565909886E-3</v>
      </c>
      <c r="W1468" s="155">
        <f t="shared" si="183"/>
        <v>-4.6837638735120462E-3</v>
      </c>
    </row>
    <row r="1469" spans="2:23">
      <c r="B1469" s="153">
        <v>43543</v>
      </c>
      <c r="C1469" s="137">
        <v>510</v>
      </c>
      <c r="D1469" s="154">
        <f t="shared" si="176"/>
        <v>2.6156941649899457E-2</v>
      </c>
      <c r="E1469" s="155">
        <f t="shared" si="177"/>
        <v>2.5820699621742788E-2</v>
      </c>
      <c r="F1469" s="145"/>
      <c r="G1469" s="145"/>
      <c r="H1469" s="153">
        <v>43543</v>
      </c>
      <c r="I1469" s="137">
        <v>37.049999999999997</v>
      </c>
      <c r="J1469" s="154">
        <f t="shared" si="178"/>
        <v>7.8890097932535763E-3</v>
      </c>
      <c r="K1469" s="155">
        <f t="shared" si="179"/>
        <v>7.8580542546096335E-3</v>
      </c>
      <c r="L1469" s="145"/>
      <c r="M1469" s="167">
        <v>4.7599999999999995E-3</v>
      </c>
      <c r="N1469" s="161"/>
      <c r="O1469" s="167">
        <v>2.487E-2</v>
      </c>
      <c r="P1469" s="161"/>
      <c r="Q1469" s="146"/>
      <c r="R1469" s="167">
        <v>5425.9</v>
      </c>
      <c r="S1469" s="154">
        <f t="shared" si="180"/>
        <v>2.4146333803203301E-3</v>
      </c>
      <c r="T1469" s="155">
        <f t="shared" si="181"/>
        <v>2.4117228374607269E-3</v>
      </c>
      <c r="U1469" s="167">
        <v>21430.35</v>
      </c>
      <c r="V1469" s="154">
        <f t="shared" si="182"/>
        <v>9.2179700969312606E-3</v>
      </c>
      <c r="W1469" s="155">
        <f t="shared" si="183"/>
        <v>9.1757439053986832E-3</v>
      </c>
    </row>
    <row r="1470" spans="2:23">
      <c r="B1470" s="153">
        <v>43542</v>
      </c>
      <c r="C1470" s="137">
        <v>497</v>
      </c>
      <c r="D1470" s="154">
        <f t="shared" si="176"/>
        <v>-1.205787781350498E-3</v>
      </c>
      <c r="E1470" s="155">
        <f t="shared" si="177"/>
        <v>-1.206515328340977E-3</v>
      </c>
      <c r="F1470" s="145"/>
      <c r="G1470" s="145"/>
      <c r="H1470" s="153">
        <v>43542</v>
      </c>
      <c r="I1470" s="137">
        <v>36.76</v>
      </c>
      <c r="J1470" s="154">
        <f t="shared" si="178"/>
        <v>-6.4864864864865313E-3</v>
      </c>
      <c r="K1470" s="155">
        <f t="shared" si="179"/>
        <v>-6.5076151567381888E-3</v>
      </c>
      <c r="L1470" s="145"/>
      <c r="M1470" s="167">
        <v>4.5399999999999998E-3</v>
      </c>
      <c r="N1470" s="161"/>
      <c r="O1470" s="167">
        <v>2.4620000000000003E-2</v>
      </c>
      <c r="P1470" s="161"/>
      <c r="Q1470" s="146"/>
      <c r="R1470" s="167">
        <v>5412.83</v>
      </c>
      <c r="S1470" s="154">
        <f t="shared" si="180"/>
        <v>1.3893719520767789E-3</v>
      </c>
      <c r="T1470" s="155">
        <f t="shared" si="181"/>
        <v>1.3884076679290674E-3</v>
      </c>
      <c r="U1470" s="167">
        <v>21234.61</v>
      </c>
      <c r="V1470" s="154">
        <f t="shared" si="182"/>
        <v>8.9900838235035252E-3</v>
      </c>
      <c r="W1470" s="155">
        <f t="shared" si="183"/>
        <v>8.94991359622559E-3</v>
      </c>
    </row>
    <row r="1471" spans="2:23">
      <c r="B1471" s="153">
        <v>43539</v>
      </c>
      <c r="C1471" s="137">
        <v>497.6</v>
      </c>
      <c r="D1471" s="154">
        <f t="shared" si="176"/>
        <v>5.8621386699009292E-3</v>
      </c>
      <c r="E1471" s="155">
        <f t="shared" si="177"/>
        <v>5.8450231913067573E-3</v>
      </c>
      <c r="F1471" s="145"/>
      <c r="G1471" s="145"/>
      <c r="H1471" s="153">
        <v>43539</v>
      </c>
      <c r="I1471" s="137">
        <v>37</v>
      </c>
      <c r="J1471" s="154">
        <f t="shared" si="178"/>
        <v>2.2381873445703304E-2</v>
      </c>
      <c r="K1471" s="155">
        <f t="shared" si="179"/>
        <v>2.2135075068573446E-2</v>
      </c>
      <c r="L1471" s="145"/>
      <c r="M1471" s="167">
        <v>4.62E-3</v>
      </c>
      <c r="N1471" s="161"/>
      <c r="O1471" s="167">
        <v>2.4980000000000002E-2</v>
      </c>
      <c r="P1471" s="161"/>
      <c r="Q1471" s="146"/>
      <c r="R1471" s="167">
        <v>5405.32</v>
      </c>
      <c r="S1471" s="154">
        <f t="shared" si="180"/>
        <v>1.0381735323695462E-2</v>
      </c>
      <c r="T1471" s="155">
        <f t="shared" si="181"/>
        <v>1.0328215211914619E-2</v>
      </c>
      <c r="U1471" s="167">
        <v>21045.41</v>
      </c>
      <c r="V1471" s="154">
        <f t="shared" si="182"/>
        <v>8.0460094944636573E-3</v>
      </c>
      <c r="W1471" s="155">
        <f t="shared" si="183"/>
        <v>8.0138129472513871E-3</v>
      </c>
    </row>
    <row r="1472" spans="2:23">
      <c r="B1472" s="153">
        <v>43538</v>
      </c>
      <c r="C1472" s="137">
        <v>494.7</v>
      </c>
      <c r="D1472" s="154">
        <f t="shared" si="176"/>
        <v>6.3059397884457358E-3</v>
      </c>
      <c r="E1472" s="155">
        <f t="shared" si="177"/>
        <v>6.2861405417829995E-3</v>
      </c>
      <c r="F1472" s="145"/>
      <c r="G1472" s="145"/>
      <c r="H1472" s="153">
        <v>43538</v>
      </c>
      <c r="I1472" s="137">
        <v>36.19</v>
      </c>
      <c r="J1472" s="154">
        <f t="shared" si="178"/>
        <v>2.7708506511496811E-3</v>
      </c>
      <c r="K1472" s="155">
        <f t="shared" si="179"/>
        <v>2.7670189209536462E-3</v>
      </c>
      <c r="L1472" s="145"/>
      <c r="M1472" s="167">
        <v>4.7099999999999998E-3</v>
      </c>
      <c r="N1472" s="161"/>
      <c r="O1472" s="167">
        <v>2.4990000000000002E-2</v>
      </c>
      <c r="P1472" s="161"/>
      <c r="Q1472" s="146"/>
      <c r="R1472" s="167">
        <v>5349.78</v>
      </c>
      <c r="S1472" s="154">
        <f t="shared" si="180"/>
        <v>8.1788337812218614E-3</v>
      </c>
      <c r="T1472" s="155">
        <f t="shared" si="181"/>
        <v>8.1455683785896463E-3</v>
      </c>
      <c r="U1472" s="167">
        <v>20877.43</v>
      </c>
      <c r="V1472" s="154">
        <f t="shared" si="182"/>
        <v>6.1799973011007481E-3</v>
      </c>
      <c r="W1472" s="155">
        <f t="shared" si="183"/>
        <v>6.1609794311503104E-3</v>
      </c>
    </row>
    <row r="1473" spans="2:23">
      <c r="B1473" s="153">
        <v>43537</v>
      </c>
      <c r="C1473" s="137">
        <v>491.6</v>
      </c>
      <c r="D1473" s="154">
        <f t="shared" si="176"/>
        <v>6.5520065520066062E-3</v>
      </c>
      <c r="E1473" s="155">
        <f t="shared" si="177"/>
        <v>6.5306354553301953E-3</v>
      </c>
      <c r="F1473" s="145"/>
      <c r="G1473" s="145"/>
      <c r="H1473" s="153">
        <v>43537</v>
      </c>
      <c r="I1473" s="137">
        <v>36.090000000000003</v>
      </c>
      <c r="J1473" s="154">
        <f t="shared" si="178"/>
        <v>1.4904386951630988E-2</v>
      </c>
      <c r="K1473" s="155">
        <f t="shared" si="179"/>
        <v>1.4794408008993315E-2</v>
      </c>
      <c r="L1473" s="145"/>
      <c r="M1473" s="167">
        <v>4.6700000000000005E-3</v>
      </c>
      <c r="N1473" s="161"/>
      <c r="O1473" s="167">
        <v>2.5600000000000001E-2</v>
      </c>
      <c r="P1473" s="161"/>
      <c r="Q1473" s="146"/>
      <c r="R1473" s="167">
        <v>5306.38</v>
      </c>
      <c r="S1473" s="154">
        <f t="shared" si="180"/>
        <v>6.8554622645984331E-3</v>
      </c>
      <c r="T1473" s="155">
        <f t="shared" si="181"/>
        <v>6.8320704302068181E-3</v>
      </c>
      <c r="U1473" s="167">
        <v>20749.2</v>
      </c>
      <c r="V1473" s="154">
        <f t="shared" si="182"/>
        <v>5.7199802822813783E-3</v>
      </c>
      <c r="W1473" s="155">
        <f t="shared" si="183"/>
        <v>5.7036833111031512E-3</v>
      </c>
    </row>
    <row r="1474" spans="2:23">
      <c r="B1474" s="153">
        <v>43536</v>
      </c>
      <c r="C1474" s="137">
        <v>488.4</v>
      </c>
      <c r="D1474" s="154">
        <f t="shared" si="176"/>
        <v>-2.0470829068586216E-4</v>
      </c>
      <c r="E1474" s="155">
        <f t="shared" si="177"/>
        <v>-2.0472924628790569E-4</v>
      </c>
      <c r="F1474" s="145"/>
      <c r="G1474" s="145"/>
      <c r="H1474" s="153">
        <v>43536</v>
      </c>
      <c r="I1474" s="137">
        <v>35.56</v>
      </c>
      <c r="J1474" s="154">
        <f t="shared" si="178"/>
        <v>-4.4792833146695132E-3</v>
      </c>
      <c r="K1474" s="155">
        <f t="shared" si="179"/>
        <v>-4.4893453625943283E-3</v>
      </c>
      <c r="L1474" s="145"/>
      <c r="M1474" s="167">
        <v>4.7599999999999995E-3</v>
      </c>
      <c r="N1474" s="161"/>
      <c r="O1474" s="167">
        <v>2.5390000000000003E-2</v>
      </c>
      <c r="P1474" s="161"/>
      <c r="Q1474" s="146"/>
      <c r="R1474" s="167">
        <v>5270.25</v>
      </c>
      <c r="S1474" s="154">
        <f t="shared" si="180"/>
        <v>8.1466627167703365E-4</v>
      </c>
      <c r="T1474" s="155">
        <f t="shared" si="181"/>
        <v>8.143346112260948E-4</v>
      </c>
      <c r="U1474" s="167">
        <v>20631.189999999999</v>
      </c>
      <c r="V1474" s="154">
        <f t="shared" si="182"/>
        <v>-3.4063015124374818E-4</v>
      </c>
      <c r="W1474" s="155">
        <f t="shared" si="183"/>
        <v>-3.4068817887139688E-4</v>
      </c>
    </row>
    <row r="1475" spans="2:23">
      <c r="B1475" s="153">
        <v>43535</v>
      </c>
      <c r="C1475" s="137">
        <v>488.5</v>
      </c>
      <c r="D1475" s="154">
        <f t="shared" si="176"/>
        <v>2.462548737943715E-3</v>
      </c>
      <c r="E1475" s="155">
        <f t="shared" si="177"/>
        <v>2.4595216333768762E-3</v>
      </c>
      <c r="F1475" s="145"/>
      <c r="G1475" s="145"/>
      <c r="H1475" s="153">
        <v>43535</v>
      </c>
      <c r="I1475" s="137">
        <v>35.72</v>
      </c>
      <c r="J1475" s="154">
        <f t="shared" si="178"/>
        <v>1.9635343618513712E-3</v>
      </c>
      <c r="K1475" s="155">
        <f t="shared" si="179"/>
        <v>1.9616091479933932E-3</v>
      </c>
      <c r="L1475" s="145"/>
      <c r="M1475" s="167">
        <v>4.7299999999999998E-3</v>
      </c>
      <c r="N1475" s="161"/>
      <c r="O1475" s="167">
        <v>2.563E-2</v>
      </c>
      <c r="P1475" s="161"/>
      <c r="Q1475" s="146"/>
      <c r="R1475" s="167">
        <v>5265.96</v>
      </c>
      <c r="S1475" s="154">
        <f t="shared" si="180"/>
        <v>6.6408982990582288E-3</v>
      </c>
      <c r="T1475" s="155">
        <f t="shared" si="181"/>
        <v>6.6189446748741287E-3</v>
      </c>
      <c r="U1475" s="167">
        <v>20638.22</v>
      </c>
      <c r="V1475" s="154">
        <f t="shared" si="182"/>
        <v>7.5096207404761195E-3</v>
      </c>
      <c r="W1475" s="155">
        <f t="shared" si="183"/>
        <v>7.4815639151690838E-3</v>
      </c>
    </row>
    <row r="1476" spans="2:23">
      <c r="B1476" s="153">
        <v>43532</v>
      </c>
      <c r="C1476" s="137">
        <v>487.3</v>
      </c>
      <c r="D1476" s="154">
        <f t="shared" si="176"/>
        <v>4.1059330732906574E-4</v>
      </c>
      <c r="E1476" s="155">
        <f t="shared" si="177"/>
        <v>4.1050903696349702E-4</v>
      </c>
      <c r="F1476" s="145"/>
      <c r="G1476" s="145"/>
      <c r="H1476" s="153">
        <v>43532</v>
      </c>
      <c r="I1476" s="137">
        <v>35.65</v>
      </c>
      <c r="J1476" s="154">
        <f t="shared" si="178"/>
        <v>-5.5788005578801814E-3</v>
      </c>
      <c r="K1476" s="155">
        <f t="shared" si="179"/>
        <v>-5.5944201853245475E-3</v>
      </c>
      <c r="L1476" s="145"/>
      <c r="M1476" s="167">
        <v>4.0999999999999995E-3</v>
      </c>
      <c r="N1476" s="161"/>
      <c r="O1476" s="167">
        <v>2.5059999999999999E-2</v>
      </c>
      <c r="P1476" s="161"/>
      <c r="Q1476" s="146"/>
      <c r="R1476" s="167">
        <v>5231.22</v>
      </c>
      <c r="S1476" s="154">
        <f t="shared" si="180"/>
        <v>-6.9666965329768793E-3</v>
      </c>
      <c r="T1476" s="155">
        <f t="shared" si="181"/>
        <v>-6.9910772646926966E-3</v>
      </c>
      <c r="U1476" s="167">
        <v>20484.39</v>
      </c>
      <c r="V1476" s="154">
        <f t="shared" si="182"/>
        <v>-1.0299281654455927E-2</v>
      </c>
      <c r="W1476" s="155">
        <f t="shared" si="183"/>
        <v>-1.0352686258249449E-2</v>
      </c>
    </row>
    <row r="1477" spans="2:23">
      <c r="B1477" s="153">
        <v>43531</v>
      </c>
      <c r="C1477" s="137">
        <v>487.1</v>
      </c>
      <c r="D1477" s="154">
        <f t="shared" si="176"/>
        <v>0</v>
      </c>
      <c r="E1477" s="155">
        <f t="shared" si="177"/>
        <v>0</v>
      </c>
      <c r="F1477" s="145"/>
      <c r="G1477" s="145"/>
      <c r="H1477" s="153">
        <v>43531</v>
      </c>
      <c r="I1477" s="137">
        <v>35.85</v>
      </c>
      <c r="J1477" s="154">
        <f t="shared" si="178"/>
        <v>-4.1666666666666519E-3</v>
      </c>
      <c r="K1477" s="155">
        <f t="shared" si="179"/>
        <v>-4.1753714104806215E-3</v>
      </c>
      <c r="L1477" s="145"/>
      <c r="M1477" s="167">
        <v>4.2300000000000003E-3</v>
      </c>
      <c r="N1477" s="161"/>
      <c r="O1477" s="167">
        <v>2.487E-2</v>
      </c>
      <c r="P1477" s="161"/>
      <c r="Q1477" s="146"/>
      <c r="R1477" s="167">
        <v>5267.92</v>
      </c>
      <c r="S1477" s="154">
        <f t="shared" si="180"/>
        <v>-3.949848831778846E-3</v>
      </c>
      <c r="T1477" s="155">
        <f t="shared" si="181"/>
        <v>-3.9576700866520527E-3</v>
      </c>
      <c r="U1477" s="167">
        <v>20697.560000000001</v>
      </c>
      <c r="V1477" s="154">
        <f t="shared" si="182"/>
        <v>-7.3855385400420914E-3</v>
      </c>
      <c r="W1477" s="155">
        <f t="shared" si="183"/>
        <v>-7.4129466623524803E-3</v>
      </c>
    </row>
    <row r="1478" spans="2:23">
      <c r="B1478" s="153">
        <v>43530</v>
      </c>
      <c r="C1478" s="137">
        <v>487.1</v>
      </c>
      <c r="D1478" s="154">
        <f t="shared" si="176"/>
        <v>-7.740884090446043E-3</v>
      </c>
      <c r="E1478" s="155">
        <f t="shared" si="177"/>
        <v>-7.771000251509755E-3</v>
      </c>
      <c r="F1478" s="145"/>
      <c r="G1478" s="145"/>
      <c r="H1478" s="153">
        <v>43530</v>
      </c>
      <c r="I1478" s="137">
        <v>36</v>
      </c>
      <c r="J1478" s="154">
        <f t="shared" si="178"/>
        <v>-2.7700831024931594E-3</v>
      </c>
      <c r="K1478" s="155">
        <f t="shared" si="179"/>
        <v>-2.7739268827253194E-3</v>
      </c>
      <c r="L1478" s="145"/>
      <c r="M1478" s="167">
        <v>5.1200000000000004E-3</v>
      </c>
      <c r="N1478" s="161"/>
      <c r="O1478" s="167">
        <v>2.614E-2</v>
      </c>
      <c r="P1478" s="161"/>
      <c r="Q1478" s="146"/>
      <c r="R1478" s="167">
        <v>5288.81</v>
      </c>
      <c r="S1478" s="154">
        <f t="shared" si="180"/>
        <v>-1.6441655718147929E-3</v>
      </c>
      <c r="T1478" s="155">
        <f t="shared" si="181"/>
        <v>-1.645518695404771E-3</v>
      </c>
      <c r="U1478" s="167">
        <v>20851.560000000001</v>
      </c>
      <c r="V1478" s="154">
        <f t="shared" si="182"/>
        <v>6.5451919461170238E-3</v>
      </c>
      <c r="W1478" s="155">
        <f t="shared" si="183"/>
        <v>6.523865185226305E-3</v>
      </c>
    </row>
    <row r="1479" spans="2:23">
      <c r="B1479" s="153">
        <v>43529</v>
      </c>
      <c r="C1479" s="137">
        <v>490.9</v>
      </c>
      <c r="D1479" s="154">
        <f t="shared" si="176"/>
        <v>-9.0835688332659981E-3</v>
      </c>
      <c r="E1479" s="155">
        <f t="shared" si="177"/>
        <v>-9.1250759912523249E-3</v>
      </c>
      <c r="F1479" s="145"/>
      <c r="G1479" s="145"/>
      <c r="H1479" s="153">
        <v>43529</v>
      </c>
      <c r="I1479" s="137">
        <v>36.1</v>
      </c>
      <c r="J1479" s="154">
        <f t="shared" si="178"/>
        <v>-2.564102564102555E-2</v>
      </c>
      <c r="K1479" s="155">
        <f t="shared" si="179"/>
        <v>-2.5975486403260563E-2</v>
      </c>
      <c r="L1479" s="145"/>
      <c r="M1479" s="167">
        <v>5.6000000000000008E-3</v>
      </c>
      <c r="N1479" s="161"/>
      <c r="O1479" s="167">
        <v>2.7069999999999997E-2</v>
      </c>
      <c r="P1479" s="161"/>
      <c r="Q1479" s="146"/>
      <c r="R1479" s="167">
        <v>5297.52</v>
      </c>
      <c r="S1479" s="154">
        <f t="shared" si="180"/>
        <v>2.0712862971643542E-3</v>
      </c>
      <c r="T1479" s="155">
        <f t="shared" si="181"/>
        <v>2.0691441412041241E-3</v>
      </c>
      <c r="U1479" s="167">
        <v>20715.97</v>
      </c>
      <c r="V1479" s="154">
        <f t="shared" si="182"/>
        <v>-1.1246096446126952E-4</v>
      </c>
      <c r="W1479" s="155">
        <f t="shared" si="183"/>
        <v>-1.124672886696888E-4</v>
      </c>
    </row>
    <row r="1480" spans="2:23">
      <c r="B1480" s="153">
        <v>43528</v>
      </c>
      <c r="C1480" s="137">
        <v>495.4</v>
      </c>
      <c r="D1480" s="154">
        <f t="shared" si="176"/>
        <v>1.820020222446761E-3</v>
      </c>
      <c r="E1480" s="155">
        <f t="shared" si="177"/>
        <v>1.8183659924922233E-3</v>
      </c>
      <c r="F1480" s="145"/>
      <c r="G1480" s="145"/>
      <c r="H1480" s="153">
        <v>43528</v>
      </c>
      <c r="I1480" s="137">
        <v>37.049999999999997</v>
      </c>
      <c r="J1480" s="154">
        <f t="shared" si="178"/>
        <v>-1.0680907877169687E-2</v>
      </c>
      <c r="K1480" s="155">
        <f t="shared" si="179"/>
        <v>-1.073835822113272E-2</v>
      </c>
      <c r="L1480" s="145"/>
      <c r="M1480" s="167">
        <v>5.5500000000000002E-3</v>
      </c>
      <c r="N1480" s="161"/>
      <c r="O1480" s="167">
        <v>2.7360000000000002E-2</v>
      </c>
      <c r="P1480" s="161"/>
      <c r="Q1480" s="146"/>
      <c r="R1480" s="167">
        <v>5286.57</v>
      </c>
      <c r="S1480" s="154">
        <f t="shared" si="180"/>
        <v>4.0606321899114839E-3</v>
      </c>
      <c r="T1480" s="155">
        <f t="shared" si="181"/>
        <v>4.0524100734988027E-3</v>
      </c>
      <c r="U1480" s="167">
        <v>20718.3</v>
      </c>
      <c r="V1480" s="154">
        <f t="shared" si="182"/>
        <v>1.1486127010373881E-3</v>
      </c>
      <c r="W1480" s="155">
        <f t="shared" si="183"/>
        <v>1.1479535501599928E-3</v>
      </c>
    </row>
    <row r="1481" spans="2:23">
      <c r="B1481" s="153">
        <v>43525</v>
      </c>
      <c r="C1481" s="137">
        <v>494.5</v>
      </c>
      <c r="D1481" s="154">
        <f t="shared" si="176"/>
        <v>3.0637765735723299E-2</v>
      </c>
      <c r="E1481" s="155">
        <f t="shared" si="177"/>
        <v>3.0177800657172685E-2</v>
      </c>
      <c r="F1481" s="145"/>
      <c r="G1481" s="145"/>
      <c r="H1481" s="153">
        <v>43525</v>
      </c>
      <c r="I1481" s="137">
        <v>37.450000000000003</v>
      </c>
      <c r="J1481" s="154">
        <f t="shared" si="178"/>
        <v>0.1106168446026099</v>
      </c>
      <c r="K1481" s="155">
        <f t="shared" si="179"/>
        <v>0.10491557682957393</v>
      </c>
      <c r="L1481" s="145"/>
      <c r="M1481" s="167">
        <v>5.8199999999999997E-3</v>
      </c>
      <c r="N1481" s="161"/>
      <c r="O1481" s="167">
        <v>2.733E-2</v>
      </c>
      <c r="P1481" s="161"/>
      <c r="Q1481" s="146"/>
      <c r="R1481" s="167">
        <v>5265.19</v>
      </c>
      <c r="S1481" s="154">
        <f t="shared" si="180"/>
        <v>4.7056309190101064E-3</v>
      </c>
      <c r="T1481" s="155">
        <f t="shared" si="181"/>
        <v>4.6945940479218322E-3</v>
      </c>
      <c r="U1481" s="167">
        <v>20694.53</v>
      </c>
      <c r="V1481" s="154">
        <f t="shared" si="182"/>
        <v>1.6975274281127994E-3</v>
      </c>
      <c r="W1481" s="155">
        <f t="shared" si="183"/>
        <v>1.6960882568864352E-3</v>
      </c>
    </row>
    <row r="1482" spans="2:23">
      <c r="B1482" s="153">
        <v>43524</v>
      </c>
      <c r="C1482" s="137">
        <v>479.8</v>
      </c>
      <c r="D1482" s="154">
        <f t="shared" si="176"/>
        <v>2.0846362309789868E-4</v>
      </c>
      <c r="E1482" s="155">
        <f t="shared" si="177"/>
        <v>2.0844189757608935E-4</v>
      </c>
      <c r="F1482" s="145"/>
      <c r="G1482" s="145"/>
      <c r="H1482" s="153">
        <v>43524</v>
      </c>
      <c r="I1482" s="137">
        <v>33.72</v>
      </c>
      <c r="J1482" s="154">
        <f t="shared" si="178"/>
        <v>-1.4323297281496727E-2</v>
      </c>
      <c r="K1482" s="155">
        <f t="shared" si="179"/>
        <v>-1.4426865855858693E-2</v>
      </c>
      <c r="L1482" s="145"/>
      <c r="M1482" s="167">
        <v>5.7499999999999999E-3</v>
      </c>
      <c r="N1482" s="161"/>
      <c r="O1482" s="167">
        <v>2.76E-2</v>
      </c>
      <c r="P1482" s="161"/>
      <c r="Q1482" s="146"/>
      <c r="R1482" s="167">
        <v>5240.53</v>
      </c>
      <c r="S1482" s="154">
        <f t="shared" si="180"/>
        <v>2.9050685600007231E-3</v>
      </c>
      <c r="T1482" s="155">
        <f t="shared" si="181"/>
        <v>2.9008570029346878E-3</v>
      </c>
      <c r="U1482" s="167">
        <v>20659.46</v>
      </c>
      <c r="V1482" s="154">
        <f t="shared" si="182"/>
        <v>7.8380236101740497E-3</v>
      </c>
      <c r="W1482" s="155">
        <f t="shared" si="183"/>
        <v>7.8074658740943277E-3</v>
      </c>
    </row>
    <row r="1483" spans="2:23">
      <c r="B1483" s="153">
        <v>43523</v>
      </c>
      <c r="C1483" s="137">
        <v>479.7</v>
      </c>
      <c r="D1483" s="154">
        <f t="shared" ref="D1483:D1522" si="184">C1483/C1484-1</f>
        <v>-8.8842975206612218E-3</v>
      </c>
      <c r="E1483" s="155">
        <f t="shared" ref="E1483:E1523" si="185">LN(1+D1483)</f>
        <v>-8.9239982086135334E-3</v>
      </c>
      <c r="F1483" s="145"/>
      <c r="G1483" s="145"/>
      <c r="H1483" s="153">
        <v>43523</v>
      </c>
      <c r="I1483" s="137">
        <v>34.21</v>
      </c>
      <c r="J1483" s="154">
        <f t="shared" ref="J1483:J1522" si="186">I1483/I1484-1</f>
        <v>-2.2012578616352085E-2</v>
      </c>
      <c r="K1483" s="155">
        <f t="shared" ref="K1483:K1522" si="187">LN(1+J1483)</f>
        <v>-2.2258470600942583E-2</v>
      </c>
      <c r="L1483" s="145"/>
      <c r="M1483" s="167">
        <v>5.5000000000000005E-3</v>
      </c>
      <c r="N1483" s="161"/>
      <c r="O1483" s="167">
        <v>2.7839999999999997E-2</v>
      </c>
      <c r="P1483" s="161"/>
      <c r="Q1483" s="146"/>
      <c r="R1483" s="167">
        <v>5225.3500000000004</v>
      </c>
      <c r="S1483" s="154">
        <f t="shared" ref="S1483:S1522" si="188">R1483/R1484-1</f>
        <v>-2.5521501435464833E-3</v>
      </c>
      <c r="T1483" s="155">
        <f t="shared" ref="T1483:T1522" si="189">LN(1+S1483)</f>
        <v>-2.5554124304702115E-3</v>
      </c>
      <c r="U1483" s="167">
        <v>20498.79</v>
      </c>
      <c r="V1483" s="154">
        <f t="shared" ref="V1483:V1522" si="190">U1483/U1484-1</f>
        <v>1.9159719231911509E-3</v>
      </c>
      <c r="W1483" s="155">
        <f t="shared" ref="W1483:W1522" si="191">LN(1+V1483)</f>
        <v>1.9141387901001413E-3</v>
      </c>
    </row>
    <row r="1484" spans="2:23">
      <c r="B1484" s="153">
        <v>43522</v>
      </c>
      <c r="C1484" s="137">
        <v>484</v>
      </c>
      <c r="D1484" s="154">
        <f t="shared" si="184"/>
        <v>8.2712985938782069E-4</v>
      </c>
      <c r="E1484" s="155">
        <f t="shared" si="185"/>
        <v>8.2678797599399563E-4</v>
      </c>
      <c r="F1484" s="145"/>
      <c r="G1484" s="145"/>
      <c r="H1484" s="153">
        <v>43522</v>
      </c>
      <c r="I1484" s="137">
        <v>34.979999999999997</v>
      </c>
      <c r="J1484" s="154">
        <f t="shared" si="186"/>
        <v>-1.9971469329529423E-3</v>
      </c>
      <c r="K1484" s="155">
        <f t="shared" si="187"/>
        <v>-1.9991438901431039E-3</v>
      </c>
      <c r="L1484" s="145"/>
      <c r="M1484" s="167">
        <v>5.2399999999999999E-3</v>
      </c>
      <c r="N1484" s="161"/>
      <c r="O1484" s="167">
        <v>2.7109999999999999E-2</v>
      </c>
      <c r="P1484" s="161"/>
      <c r="Q1484" s="146"/>
      <c r="R1484" s="167">
        <v>5238.72</v>
      </c>
      <c r="S1484" s="154">
        <f t="shared" si="188"/>
        <v>1.3131110410276037E-3</v>
      </c>
      <c r="T1484" s="155">
        <f t="shared" si="189"/>
        <v>1.3122496646972939E-3</v>
      </c>
      <c r="U1484" s="167">
        <v>20459.59</v>
      </c>
      <c r="V1484" s="154">
        <f t="shared" si="190"/>
        <v>1.1073075447620706E-3</v>
      </c>
      <c r="W1484" s="155">
        <f t="shared" si="191"/>
        <v>1.1066949319548773E-3</v>
      </c>
    </row>
    <row r="1485" spans="2:23">
      <c r="B1485" s="153">
        <v>43521</v>
      </c>
      <c r="C1485" s="137">
        <v>483.6</v>
      </c>
      <c r="D1485" s="154">
        <f t="shared" si="184"/>
        <v>8.5505735140771755E-3</v>
      </c>
      <c r="E1485" s="155">
        <f t="shared" si="185"/>
        <v>8.5142244171447085E-3</v>
      </c>
      <c r="F1485" s="145"/>
      <c r="G1485" s="145"/>
      <c r="H1485" s="153">
        <v>43521</v>
      </c>
      <c r="I1485" s="137">
        <v>35.049999999999997</v>
      </c>
      <c r="J1485" s="154">
        <f t="shared" si="186"/>
        <v>1.5647638365691163E-2</v>
      </c>
      <c r="K1485" s="155">
        <f t="shared" si="187"/>
        <v>1.552647637068711E-2</v>
      </c>
      <c r="L1485" s="145"/>
      <c r="M1485" s="167">
        <v>5.2500000000000003E-3</v>
      </c>
      <c r="N1485" s="161"/>
      <c r="O1485" s="167">
        <v>2.7650000000000001E-2</v>
      </c>
      <c r="P1485" s="161"/>
      <c r="Q1485" s="146"/>
      <c r="R1485" s="167">
        <v>5231.8500000000004</v>
      </c>
      <c r="S1485" s="154">
        <f t="shared" si="188"/>
        <v>3.0675728788212009E-3</v>
      </c>
      <c r="T1485" s="155">
        <f t="shared" si="189"/>
        <v>3.0628774770119467E-3</v>
      </c>
      <c r="U1485" s="167">
        <v>20436.96</v>
      </c>
      <c r="V1485" s="154">
        <f t="shared" si="190"/>
        <v>8.6094960594713665E-3</v>
      </c>
      <c r="W1485" s="155">
        <f t="shared" si="191"/>
        <v>8.5726457058661401E-3</v>
      </c>
    </row>
    <row r="1486" spans="2:23">
      <c r="B1486" s="153">
        <v>43518</v>
      </c>
      <c r="C1486" s="137">
        <v>479.5</v>
      </c>
      <c r="D1486" s="154">
        <f t="shared" si="184"/>
        <v>5.6627516778522402E-3</v>
      </c>
      <c r="E1486" s="155">
        <f t="shared" si="185"/>
        <v>5.6467785723527987E-3</v>
      </c>
      <c r="F1486" s="145"/>
      <c r="G1486" s="145"/>
      <c r="H1486" s="153">
        <v>43518</v>
      </c>
      <c r="I1486" s="137">
        <v>34.51</v>
      </c>
      <c r="J1486" s="154">
        <f t="shared" si="186"/>
        <v>-5.4755043227666667E-3</v>
      </c>
      <c r="K1486" s="155">
        <f t="shared" si="187"/>
        <v>-5.4905498429015601E-3</v>
      </c>
      <c r="L1486" s="145"/>
      <c r="M1486" s="167">
        <v>5.1600000000000005E-3</v>
      </c>
      <c r="N1486" s="161"/>
      <c r="O1486" s="167">
        <v>2.8530000000000003E-2</v>
      </c>
      <c r="P1486" s="161"/>
      <c r="Q1486" s="146"/>
      <c r="R1486" s="167">
        <v>5215.8500000000004</v>
      </c>
      <c r="S1486" s="154">
        <f t="shared" si="188"/>
        <v>3.7989957872333058E-3</v>
      </c>
      <c r="T1486" s="155">
        <f t="shared" si="189"/>
        <v>3.7917978269917064E-3</v>
      </c>
      <c r="U1486" s="167">
        <v>20262.509999999998</v>
      </c>
      <c r="V1486" s="154">
        <f t="shared" si="190"/>
        <v>2.6121094206152939E-3</v>
      </c>
      <c r="W1486" s="155">
        <f t="shared" si="191"/>
        <v>2.6087037920964032E-3</v>
      </c>
    </row>
    <row r="1487" spans="2:23">
      <c r="B1487" s="153">
        <v>43517</v>
      </c>
      <c r="C1487" s="137">
        <v>476.8</v>
      </c>
      <c r="D1487" s="154">
        <f t="shared" si="184"/>
        <v>4.2122999157538921E-3</v>
      </c>
      <c r="E1487" s="155">
        <f t="shared" si="185"/>
        <v>4.2034530156269227E-3</v>
      </c>
      <c r="F1487" s="145"/>
      <c r="G1487" s="145"/>
      <c r="H1487" s="153">
        <v>43517</v>
      </c>
      <c r="I1487" s="137">
        <v>34.700000000000003</v>
      </c>
      <c r="J1487" s="154">
        <f t="shared" si="186"/>
        <v>-2.8810141169688386E-4</v>
      </c>
      <c r="K1487" s="155">
        <f t="shared" si="187"/>
        <v>-2.8814292088135595E-4</v>
      </c>
      <c r="L1487" s="145"/>
      <c r="M1487" s="167">
        <v>5.4300000000000008E-3</v>
      </c>
      <c r="N1487" s="161"/>
      <c r="O1487" s="167">
        <v>2.8290000000000003E-2</v>
      </c>
      <c r="P1487" s="161"/>
      <c r="Q1487" s="146"/>
      <c r="R1487" s="167">
        <v>5196.1099999999997</v>
      </c>
      <c r="S1487" s="154">
        <f t="shared" si="188"/>
        <v>3.0793213945390363E-5</v>
      </c>
      <c r="T1487" s="155">
        <f t="shared" si="189"/>
        <v>3.0792739844110529E-5</v>
      </c>
      <c r="U1487" s="167">
        <v>20209.72</v>
      </c>
      <c r="V1487" s="154">
        <f t="shared" si="190"/>
        <v>-4.6537146729667134E-3</v>
      </c>
      <c r="W1487" s="155">
        <f t="shared" si="191"/>
        <v>-4.6645769160504127E-3</v>
      </c>
    </row>
    <row r="1488" spans="2:23">
      <c r="B1488" s="153">
        <v>43516</v>
      </c>
      <c r="C1488" s="137">
        <v>474.8</v>
      </c>
      <c r="D1488" s="154">
        <f t="shared" si="184"/>
        <v>6.3224446786103172E-4</v>
      </c>
      <c r="E1488" s="155">
        <f t="shared" si="185"/>
        <v>6.3204468553054163E-4</v>
      </c>
      <c r="F1488" s="145"/>
      <c r="G1488" s="145"/>
      <c r="H1488" s="153">
        <v>43516</v>
      </c>
      <c r="I1488" s="137">
        <v>34.71</v>
      </c>
      <c r="J1488" s="154">
        <f t="shared" si="186"/>
        <v>-3.7313432835821558E-3</v>
      </c>
      <c r="K1488" s="155">
        <f t="shared" si="187"/>
        <v>-3.7383221106072153E-3</v>
      </c>
      <c r="L1488" s="145"/>
      <c r="M1488" s="167">
        <v>5.28E-3</v>
      </c>
      <c r="N1488" s="161"/>
      <c r="O1488" s="167">
        <v>2.86E-2</v>
      </c>
      <c r="P1488" s="161"/>
      <c r="Q1488" s="146"/>
      <c r="R1488" s="167">
        <v>5195.95</v>
      </c>
      <c r="S1488" s="154">
        <f t="shared" si="188"/>
        <v>6.8655871888878561E-3</v>
      </c>
      <c r="T1488" s="155">
        <f t="shared" si="189"/>
        <v>6.8421263655035723E-3</v>
      </c>
      <c r="U1488" s="167">
        <v>20304.21</v>
      </c>
      <c r="V1488" s="154">
        <f t="shared" si="190"/>
        <v>3.7581217103457298E-3</v>
      </c>
      <c r="W1488" s="155">
        <f t="shared" si="191"/>
        <v>3.7510776138162294E-3</v>
      </c>
    </row>
    <row r="1489" spans="2:23">
      <c r="B1489" s="153">
        <v>43515</v>
      </c>
      <c r="C1489" s="137">
        <v>474.5</v>
      </c>
      <c r="D1489" s="154">
        <f t="shared" si="184"/>
        <v>-4.8238255033556943E-3</v>
      </c>
      <c r="E1489" s="155">
        <f t="shared" si="185"/>
        <v>-4.8354977011574379E-3</v>
      </c>
      <c r="F1489" s="145"/>
      <c r="G1489" s="145"/>
      <c r="H1489" s="153">
        <v>43515</v>
      </c>
      <c r="I1489" s="137">
        <v>34.840000000000003</v>
      </c>
      <c r="J1489" s="154">
        <f t="shared" si="186"/>
        <v>-1.1467889908256534E-3</v>
      </c>
      <c r="K1489" s="155">
        <f t="shared" si="187"/>
        <v>-1.1474470564767983E-3</v>
      </c>
      <c r="L1489" s="145"/>
      <c r="M1489" s="167">
        <v>5.3300000000000005E-3</v>
      </c>
      <c r="N1489" s="161"/>
      <c r="O1489" s="167">
        <v>2.7869999999999999E-2</v>
      </c>
      <c r="P1489" s="161"/>
      <c r="Q1489" s="146"/>
      <c r="R1489" s="167">
        <v>5160.5200000000004</v>
      </c>
      <c r="S1489" s="154">
        <f t="shared" si="188"/>
        <v>-1.5516954497787339E-3</v>
      </c>
      <c r="T1489" s="155">
        <f t="shared" si="189"/>
        <v>-1.5529005759837347E-3</v>
      </c>
      <c r="U1489" s="167">
        <v>20228.189999999999</v>
      </c>
      <c r="V1489" s="154">
        <f t="shared" si="190"/>
        <v>-4.9995499224539941E-3</v>
      </c>
      <c r="W1489" s="155">
        <f t="shared" si="191"/>
        <v>-5.0120894844043707E-3</v>
      </c>
    </row>
    <row r="1490" spans="2:23">
      <c r="B1490" s="153">
        <v>43514</v>
      </c>
      <c r="C1490" s="137">
        <v>476.8</v>
      </c>
      <c r="D1490" s="154">
        <f t="shared" si="184"/>
        <v>4.6354825115886289E-3</v>
      </c>
      <c r="E1490" s="155">
        <f t="shared" si="185"/>
        <v>4.6247717494767365E-3</v>
      </c>
      <c r="F1490" s="145"/>
      <c r="G1490" s="145"/>
      <c r="H1490" s="153">
        <v>43514</v>
      </c>
      <c r="I1490" s="137">
        <v>34.880000000000003</v>
      </c>
      <c r="J1490" s="154">
        <f t="shared" si="186"/>
        <v>1.5429403202328995E-2</v>
      </c>
      <c r="K1490" s="155">
        <f t="shared" si="187"/>
        <v>1.5311580372420561E-2</v>
      </c>
      <c r="L1490" s="145"/>
      <c r="M1490" s="167">
        <v>5.4600000000000004E-3</v>
      </c>
      <c r="N1490" s="161"/>
      <c r="O1490" s="167">
        <v>2.7679999999999996E-2</v>
      </c>
      <c r="P1490" s="161"/>
      <c r="Q1490" s="146"/>
      <c r="R1490" s="167">
        <v>5168.54</v>
      </c>
      <c r="S1490" s="154">
        <f t="shared" si="188"/>
        <v>2.9787374422445279E-3</v>
      </c>
      <c r="T1490" s="155">
        <f t="shared" si="189"/>
        <v>2.9743097942244784E-3</v>
      </c>
      <c r="U1490" s="167">
        <v>20329.830000000002</v>
      </c>
      <c r="V1490" s="154">
        <f t="shared" si="190"/>
        <v>5.8127856547041112E-3</v>
      </c>
      <c r="W1490" s="155">
        <f t="shared" si="191"/>
        <v>5.7959566004674948E-3</v>
      </c>
    </row>
    <row r="1491" spans="2:23">
      <c r="B1491" s="153">
        <v>43511</v>
      </c>
      <c r="C1491" s="137">
        <v>474.6</v>
      </c>
      <c r="D1491" s="154">
        <f t="shared" si="184"/>
        <v>8.7141339001062246E-3</v>
      </c>
      <c r="E1491" s="155">
        <f t="shared" si="185"/>
        <v>8.6763849762288205E-3</v>
      </c>
      <c r="F1491" s="145"/>
      <c r="G1491" s="145"/>
      <c r="H1491" s="153">
        <v>43511</v>
      </c>
      <c r="I1491" s="137">
        <v>34.35</v>
      </c>
      <c r="J1491" s="154">
        <f t="shared" si="186"/>
        <v>-8.6580086580085869E-3</v>
      </c>
      <c r="K1491" s="155">
        <f t="shared" si="187"/>
        <v>-8.695706967553821E-3</v>
      </c>
      <c r="L1491" s="145"/>
      <c r="M1491" s="167">
        <v>5.3700000000000006E-3</v>
      </c>
      <c r="N1491" s="161"/>
      <c r="O1491" s="167">
        <v>2.7999999999999997E-2</v>
      </c>
      <c r="P1491" s="161"/>
      <c r="Q1491" s="146"/>
      <c r="R1491" s="167">
        <v>5153.1899999999996</v>
      </c>
      <c r="S1491" s="154">
        <f t="shared" si="188"/>
        <v>1.7910052701026302E-2</v>
      </c>
      <c r="T1491" s="155">
        <f t="shared" si="189"/>
        <v>1.7751557349412611E-2</v>
      </c>
      <c r="U1491" s="167">
        <v>20212.34</v>
      </c>
      <c r="V1491" s="154">
        <f t="shared" si="190"/>
        <v>1.902600257323428E-2</v>
      </c>
      <c r="W1491" s="155">
        <f t="shared" si="191"/>
        <v>1.8847271651261481E-2</v>
      </c>
    </row>
    <row r="1492" spans="2:23">
      <c r="B1492" s="153">
        <v>43510</v>
      </c>
      <c r="C1492" s="137">
        <v>470.5</v>
      </c>
      <c r="D1492" s="154">
        <f t="shared" si="184"/>
        <v>-2.5879917184264967E-2</v>
      </c>
      <c r="E1492" s="155">
        <f t="shared" si="185"/>
        <v>-2.6220694627138316E-2</v>
      </c>
      <c r="F1492" s="145"/>
      <c r="G1492" s="145"/>
      <c r="H1492" s="153">
        <v>43510</v>
      </c>
      <c r="I1492" s="137">
        <v>34.65</v>
      </c>
      <c r="J1492" s="154">
        <f t="shared" si="186"/>
        <v>-9.7170620177194911E-3</v>
      </c>
      <c r="K1492" s="155">
        <f t="shared" si="187"/>
        <v>-9.7645807436845637E-3</v>
      </c>
      <c r="L1492" s="145"/>
      <c r="M1492" s="167">
        <v>5.28E-3</v>
      </c>
      <c r="N1492" s="161"/>
      <c r="O1492" s="167">
        <v>2.8060000000000002E-2</v>
      </c>
      <c r="P1492" s="161"/>
      <c r="Q1492" s="146"/>
      <c r="R1492" s="167">
        <v>5062.5200000000004</v>
      </c>
      <c r="S1492" s="154">
        <f t="shared" si="188"/>
        <v>-2.3156040179178605E-3</v>
      </c>
      <c r="T1492" s="155">
        <f t="shared" si="189"/>
        <v>-2.3182891748761243E-3</v>
      </c>
      <c r="U1492" s="167">
        <v>19834.96</v>
      </c>
      <c r="V1492" s="154">
        <f t="shared" si="190"/>
        <v>-7.7509142116770624E-3</v>
      </c>
      <c r="W1492" s="155">
        <f t="shared" si="191"/>
        <v>-7.781108671543014E-3</v>
      </c>
    </row>
    <row r="1493" spans="2:23">
      <c r="B1493" s="153">
        <v>43509</v>
      </c>
      <c r="C1493" s="137">
        <v>483</v>
      </c>
      <c r="D1493" s="154">
        <f t="shared" si="184"/>
        <v>2.4824952259707267E-2</v>
      </c>
      <c r="E1493" s="155">
        <f t="shared" si="185"/>
        <v>2.4521819722887594E-2</v>
      </c>
      <c r="F1493" s="145"/>
      <c r="G1493" s="145"/>
      <c r="H1493" s="153">
        <v>43509</v>
      </c>
      <c r="I1493" s="137">
        <v>34.99</v>
      </c>
      <c r="J1493" s="154">
        <f t="shared" si="186"/>
        <v>6.6168009205984646E-3</v>
      </c>
      <c r="K1493" s="155">
        <f t="shared" si="187"/>
        <v>6.5950059824054445E-3</v>
      </c>
      <c r="L1493" s="145"/>
      <c r="M1493" s="167">
        <v>5.5300000000000002E-3</v>
      </c>
      <c r="N1493" s="161"/>
      <c r="O1493" s="167">
        <v>2.785E-2</v>
      </c>
      <c r="P1493" s="161"/>
      <c r="Q1493" s="146"/>
      <c r="R1493" s="167">
        <v>5074.2700000000004</v>
      </c>
      <c r="S1493" s="154">
        <f t="shared" si="188"/>
        <v>3.5440584611430292E-3</v>
      </c>
      <c r="T1493" s="155">
        <f t="shared" si="189"/>
        <v>3.5377930848312653E-3</v>
      </c>
      <c r="U1493" s="167">
        <v>19989.900000000001</v>
      </c>
      <c r="V1493" s="154">
        <f t="shared" si="190"/>
        <v>9.3217566224765847E-3</v>
      </c>
      <c r="W1493" s="155">
        <f t="shared" si="191"/>
        <v>9.2785771806252852E-3</v>
      </c>
    </row>
    <row r="1494" spans="2:23">
      <c r="B1494" s="153">
        <v>43508</v>
      </c>
      <c r="C1494" s="137">
        <v>471.3</v>
      </c>
      <c r="D1494" s="154">
        <f t="shared" si="184"/>
        <v>4.9665924276169227E-2</v>
      </c>
      <c r="E1494" s="155">
        <f t="shared" si="185"/>
        <v>4.8471946187430837E-2</v>
      </c>
      <c r="F1494" s="145"/>
      <c r="G1494" s="145"/>
      <c r="H1494" s="153">
        <v>43508</v>
      </c>
      <c r="I1494" s="137">
        <v>34.76</v>
      </c>
      <c r="J1494" s="154">
        <f t="shared" si="186"/>
        <v>2.4764150943396013E-2</v>
      </c>
      <c r="K1494" s="155">
        <f t="shared" si="187"/>
        <v>2.4462489473488759E-2</v>
      </c>
      <c r="L1494" s="145"/>
      <c r="M1494" s="167">
        <v>5.6599999999999992E-3</v>
      </c>
      <c r="N1494" s="161"/>
      <c r="O1494" s="167">
        <v>2.844E-2</v>
      </c>
      <c r="P1494" s="161"/>
      <c r="Q1494" s="146"/>
      <c r="R1494" s="167">
        <v>5056.3500000000004</v>
      </c>
      <c r="S1494" s="154">
        <f t="shared" si="188"/>
        <v>8.3518298045457406E-3</v>
      </c>
      <c r="T1494" s="155">
        <f t="shared" si="189"/>
        <v>8.3171462542671343E-3</v>
      </c>
      <c r="U1494" s="167">
        <v>19805.28</v>
      </c>
      <c r="V1494" s="154">
        <f t="shared" si="190"/>
        <v>1.1166840935825206E-2</v>
      </c>
      <c r="W1494" s="155">
        <f t="shared" si="191"/>
        <v>1.1104952076734292E-2</v>
      </c>
    </row>
    <row r="1495" spans="2:23">
      <c r="B1495" s="153">
        <v>43507</v>
      </c>
      <c r="C1495" s="137">
        <v>449</v>
      </c>
      <c r="D1495" s="154">
        <f t="shared" si="184"/>
        <v>2.2313296903460955E-2</v>
      </c>
      <c r="E1495" s="155">
        <f t="shared" si="185"/>
        <v>2.2067997546933532E-2</v>
      </c>
      <c r="F1495" s="145"/>
      <c r="G1495" s="145"/>
      <c r="H1495" s="153">
        <v>43507</v>
      </c>
      <c r="I1495" s="137">
        <v>33.92</v>
      </c>
      <c r="J1495" s="154">
        <f t="shared" si="186"/>
        <v>9.52380952380949E-3</v>
      </c>
      <c r="K1495" s="155">
        <f t="shared" si="187"/>
        <v>9.4787439545437387E-3</v>
      </c>
      <c r="L1495" s="145"/>
      <c r="M1495" s="167">
        <v>5.7099999999999998E-3</v>
      </c>
      <c r="N1495" s="161"/>
      <c r="O1495" s="167">
        <v>2.8900000000000002E-2</v>
      </c>
      <c r="P1495" s="161"/>
      <c r="Q1495" s="146"/>
      <c r="R1495" s="167">
        <v>5014.47</v>
      </c>
      <c r="S1495" s="154">
        <f t="shared" si="188"/>
        <v>1.0647689070549138E-2</v>
      </c>
      <c r="T1495" s="155">
        <f t="shared" si="189"/>
        <v>1.0591401630854107E-2</v>
      </c>
      <c r="U1495" s="167">
        <v>19586.560000000001</v>
      </c>
      <c r="V1495" s="154">
        <f t="shared" si="190"/>
        <v>1.2125941122060446E-2</v>
      </c>
      <c r="W1495" s="155">
        <f t="shared" si="191"/>
        <v>1.2053010871366655E-2</v>
      </c>
    </row>
    <row r="1496" spans="2:23">
      <c r="B1496" s="153">
        <v>43504</v>
      </c>
      <c r="C1496" s="137">
        <v>439.2</v>
      </c>
      <c r="D1496" s="154">
        <f t="shared" si="184"/>
        <v>-4.9841413683733293E-3</v>
      </c>
      <c r="E1496" s="155">
        <f t="shared" si="185"/>
        <v>-4.9966036273151214E-3</v>
      </c>
      <c r="F1496" s="145"/>
      <c r="G1496" s="145"/>
      <c r="H1496" s="153">
        <v>43504</v>
      </c>
      <c r="I1496" s="137">
        <v>33.6</v>
      </c>
      <c r="J1496" s="154">
        <f t="shared" si="186"/>
        <v>6.5907729179148777E-3</v>
      </c>
      <c r="K1496" s="155">
        <f t="shared" si="187"/>
        <v>6.5691487354694912E-3</v>
      </c>
      <c r="L1496" s="145"/>
      <c r="M1496" s="167">
        <v>5.3900000000000007E-3</v>
      </c>
      <c r="N1496" s="161"/>
      <c r="O1496" s="167">
        <v>2.9769999999999998E-2</v>
      </c>
      <c r="P1496" s="161"/>
      <c r="Q1496" s="146"/>
      <c r="R1496" s="167">
        <v>4961.6400000000003</v>
      </c>
      <c r="S1496" s="154">
        <f t="shared" si="188"/>
        <v>-4.7978562087308552E-3</v>
      </c>
      <c r="T1496" s="155">
        <f t="shared" si="189"/>
        <v>-4.8094028684437743E-3</v>
      </c>
      <c r="U1496" s="167">
        <v>19351.900000000001</v>
      </c>
      <c r="V1496" s="154">
        <f t="shared" si="190"/>
        <v>-6.490292797325381E-3</v>
      </c>
      <c r="W1496" s="155">
        <f t="shared" si="191"/>
        <v>-6.5114463256940132E-3</v>
      </c>
    </row>
    <row r="1497" spans="2:23">
      <c r="B1497" s="153">
        <v>43503</v>
      </c>
      <c r="C1497" s="137">
        <v>441.4</v>
      </c>
      <c r="D1497" s="154">
        <f t="shared" si="184"/>
        <v>-1.1200716845878089E-2</v>
      </c>
      <c r="E1497" s="155">
        <f t="shared" si="185"/>
        <v>-1.126391724446511E-2</v>
      </c>
      <c r="F1497" s="145"/>
      <c r="G1497" s="145"/>
      <c r="H1497" s="153">
        <v>43503</v>
      </c>
      <c r="I1497" s="137">
        <v>33.380000000000003</v>
      </c>
      <c r="J1497" s="154">
        <f t="shared" si="186"/>
        <v>-2.4261911721718765E-2</v>
      </c>
      <c r="K1497" s="155">
        <f t="shared" si="187"/>
        <v>-2.456108075582426E-2</v>
      </c>
      <c r="L1497" s="145"/>
      <c r="M1497" s="167">
        <v>5.5400000000000007E-3</v>
      </c>
      <c r="N1497" s="161"/>
      <c r="O1497" s="167">
        <v>2.9479999999999999E-2</v>
      </c>
      <c r="P1497" s="161"/>
      <c r="Q1497" s="146"/>
      <c r="R1497" s="167">
        <v>4985.5600000000004</v>
      </c>
      <c r="S1497" s="154">
        <f t="shared" si="188"/>
        <v>-1.8406985558322875E-2</v>
      </c>
      <c r="T1497" s="155">
        <f t="shared" si="189"/>
        <v>-1.8578502112716711E-2</v>
      </c>
      <c r="U1497" s="167">
        <v>19478.32</v>
      </c>
      <c r="V1497" s="154">
        <f t="shared" si="190"/>
        <v>-2.5912073480969466E-2</v>
      </c>
      <c r="W1497" s="155">
        <f t="shared" si="191"/>
        <v>-2.6253705780519623E-2</v>
      </c>
    </row>
    <row r="1498" spans="2:23">
      <c r="B1498" s="153">
        <v>43502</v>
      </c>
      <c r="C1498" s="137">
        <v>446.4</v>
      </c>
      <c r="D1498" s="154">
        <f t="shared" si="184"/>
        <v>-1.0199556541020005E-2</v>
      </c>
      <c r="E1498" s="155">
        <f t="shared" si="185"/>
        <v>-1.0251928435577215E-2</v>
      </c>
      <c r="F1498" s="145"/>
      <c r="G1498" s="145"/>
      <c r="H1498" s="153">
        <v>43502</v>
      </c>
      <c r="I1498" s="137">
        <v>34.21</v>
      </c>
      <c r="J1498" s="154">
        <f t="shared" si="186"/>
        <v>1.3029315960912058E-2</v>
      </c>
      <c r="K1498" s="155">
        <f t="shared" si="187"/>
        <v>1.2945164592036986E-2</v>
      </c>
      <c r="L1498" s="145"/>
      <c r="M1498" s="167">
        <v>5.7799999999999995E-3</v>
      </c>
      <c r="N1498" s="161"/>
      <c r="O1498" s="167">
        <v>2.8370000000000003E-2</v>
      </c>
      <c r="P1498" s="161"/>
      <c r="Q1498" s="146"/>
      <c r="R1498" s="167">
        <v>5079.05</v>
      </c>
      <c r="S1498" s="154">
        <f t="shared" si="188"/>
        <v>-8.4393331943166672E-4</v>
      </c>
      <c r="T1498" s="155">
        <f t="shared" si="189"/>
        <v>-8.4428963163875759E-4</v>
      </c>
      <c r="U1498" s="167">
        <v>19996.47</v>
      </c>
      <c r="V1498" s="154">
        <f t="shared" si="190"/>
        <v>8.2174140809307961E-3</v>
      </c>
      <c r="W1498" s="155">
        <f t="shared" si="191"/>
        <v>8.1838349640929141E-3</v>
      </c>
    </row>
    <row r="1499" spans="2:23">
      <c r="B1499" s="153">
        <v>43501</v>
      </c>
      <c r="C1499" s="137">
        <v>451</v>
      </c>
      <c r="D1499" s="154">
        <f t="shared" si="184"/>
        <v>2.3371908327660673E-2</v>
      </c>
      <c r="E1499" s="155">
        <f t="shared" si="185"/>
        <v>2.3102967654737166E-2</v>
      </c>
      <c r="F1499" s="145"/>
      <c r="G1499" s="145"/>
      <c r="H1499" s="153">
        <v>43501</v>
      </c>
      <c r="I1499" s="137">
        <v>33.770000000000003</v>
      </c>
      <c r="J1499" s="154">
        <f t="shared" si="186"/>
        <v>6.5573770491804684E-3</v>
      </c>
      <c r="K1499" s="155">
        <f t="shared" si="187"/>
        <v>6.5359709797856696E-3</v>
      </c>
      <c r="L1499" s="145"/>
      <c r="M1499" s="167">
        <v>5.79E-3</v>
      </c>
      <c r="N1499" s="161"/>
      <c r="O1499" s="167">
        <v>2.7949999999999999E-2</v>
      </c>
      <c r="P1499" s="161"/>
      <c r="Q1499" s="146"/>
      <c r="R1499" s="167">
        <v>5083.34</v>
      </c>
      <c r="S1499" s="154">
        <f t="shared" si="188"/>
        <v>1.662936808401283E-2</v>
      </c>
      <c r="T1499" s="155">
        <f t="shared" si="189"/>
        <v>1.6492614147742148E-2</v>
      </c>
      <c r="U1499" s="167">
        <v>19833.490000000002</v>
      </c>
      <c r="V1499" s="154">
        <f t="shared" si="190"/>
        <v>1.1623719753540041E-2</v>
      </c>
      <c r="W1499" s="155">
        <f t="shared" si="191"/>
        <v>1.1556683298308112E-2</v>
      </c>
    </row>
    <row r="1500" spans="2:23">
      <c r="B1500" s="153">
        <v>43500</v>
      </c>
      <c r="C1500" s="137">
        <v>440.7</v>
      </c>
      <c r="D1500" s="154">
        <f t="shared" si="184"/>
        <v>-1.0107816711590334E-2</v>
      </c>
      <c r="E1500" s="155">
        <f t="shared" si="185"/>
        <v>-1.0159247553448492E-2</v>
      </c>
      <c r="F1500" s="145"/>
      <c r="G1500" s="145"/>
      <c r="H1500" s="153">
        <v>43500</v>
      </c>
      <c r="I1500" s="137">
        <v>33.549999999999997</v>
      </c>
      <c r="J1500" s="154">
        <f t="shared" si="186"/>
        <v>0</v>
      </c>
      <c r="K1500" s="155">
        <f t="shared" si="187"/>
        <v>0</v>
      </c>
      <c r="L1500" s="145"/>
      <c r="M1500" s="167">
        <v>5.8399999999999997E-3</v>
      </c>
      <c r="N1500" s="161"/>
      <c r="O1500" s="167">
        <v>2.7530000000000002E-2</v>
      </c>
      <c r="P1500" s="161"/>
      <c r="Q1500" s="146"/>
      <c r="R1500" s="167">
        <v>5000.1899999999996</v>
      </c>
      <c r="S1500" s="154">
        <f t="shared" si="188"/>
        <v>-3.7993648466110308E-3</v>
      </c>
      <c r="T1500" s="155">
        <f t="shared" si="189"/>
        <v>-3.8066007669788448E-3</v>
      </c>
      <c r="U1500" s="167">
        <v>19605.599999999999</v>
      </c>
      <c r="V1500" s="154">
        <f t="shared" si="190"/>
        <v>1.472663774463312E-3</v>
      </c>
      <c r="W1500" s="155">
        <f t="shared" si="191"/>
        <v>1.4715804686001178E-3</v>
      </c>
    </row>
    <row r="1501" spans="2:23">
      <c r="B1501" s="153">
        <v>43497</v>
      </c>
      <c r="C1501" s="137">
        <v>445.2</v>
      </c>
      <c r="D1501" s="154">
        <f t="shared" si="184"/>
        <v>2.156952730610362E-2</v>
      </c>
      <c r="E1501" s="155">
        <f t="shared" si="185"/>
        <v>2.1340196890870168E-2</v>
      </c>
      <c r="F1501" s="145"/>
      <c r="G1501" s="145"/>
      <c r="H1501" s="153">
        <v>43497</v>
      </c>
      <c r="I1501" s="137">
        <v>33.549999999999997</v>
      </c>
      <c r="J1501" s="154">
        <f t="shared" si="186"/>
        <v>1.9756838905774954E-2</v>
      </c>
      <c r="K1501" s="155">
        <f t="shared" si="187"/>
        <v>1.956420564636447E-2</v>
      </c>
      <c r="L1501" s="145"/>
      <c r="M1501" s="167">
        <v>5.7199999999999994E-3</v>
      </c>
      <c r="N1501" s="161"/>
      <c r="O1501" s="167">
        <v>2.734E-2</v>
      </c>
      <c r="P1501" s="161"/>
      <c r="Q1501" s="146"/>
      <c r="R1501" s="167">
        <v>5019.26</v>
      </c>
      <c r="S1501" s="154">
        <f t="shared" si="188"/>
        <v>5.3157397170280341E-3</v>
      </c>
      <c r="T1501" s="155">
        <f t="shared" si="189"/>
        <v>5.3016610429974477E-3</v>
      </c>
      <c r="U1501" s="167">
        <v>19576.77</v>
      </c>
      <c r="V1501" s="154">
        <f t="shared" si="190"/>
        <v>-7.8055707883822878E-3</v>
      </c>
      <c r="W1501" s="155">
        <f t="shared" si="191"/>
        <v>-7.8361937130732064E-3</v>
      </c>
    </row>
    <row r="1502" spans="2:23">
      <c r="B1502" s="153">
        <v>43496</v>
      </c>
      <c r="C1502" s="137">
        <v>435.8</v>
      </c>
      <c r="D1502" s="154">
        <f t="shared" si="184"/>
        <v>9.9652375434531315E-3</v>
      </c>
      <c r="E1502" s="155">
        <f t="shared" si="185"/>
        <v>9.9159119870369256E-3</v>
      </c>
      <c r="F1502" s="145"/>
      <c r="G1502" s="145"/>
      <c r="H1502" s="153">
        <v>43496</v>
      </c>
      <c r="I1502" s="137">
        <v>32.9</v>
      </c>
      <c r="J1502" s="154">
        <f t="shared" si="186"/>
        <v>3.0487804878049918E-3</v>
      </c>
      <c r="K1502" s="155">
        <f t="shared" si="187"/>
        <v>3.044142381228273E-3</v>
      </c>
      <c r="L1502" s="145"/>
      <c r="M1502" s="167">
        <v>5.5800000000000008E-3</v>
      </c>
      <c r="N1502" s="161"/>
      <c r="O1502" s="167">
        <v>2.5920000000000002E-2</v>
      </c>
      <c r="P1502" s="161"/>
      <c r="Q1502" s="146"/>
      <c r="R1502" s="167">
        <v>4992.72</v>
      </c>
      <c r="S1502" s="154">
        <f t="shared" si="188"/>
        <v>3.6102244128359828E-3</v>
      </c>
      <c r="T1502" s="155">
        <f t="shared" si="189"/>
        <v>3.6037231952183754E-3</v>
      </c>
      <c r="U1502" s="167">
        <v>19730.78</v>
      </c>
      <c r="V1502" s="154">
        <f t="shared" si="190"/>
        <v>-2.0620538096406404E-3</v>
      </c>
      <c r="W1502" s="155">
        <f t="shared" si="191"/>
        <v>-2.0641827697879581E-3</v>
      </c>
    </row>
    <row r="1503" spans="2:23">
      <c r="B1503" s="153">
        <v>43495</v>
      </c>
      <c r="C1503" s="137">
        <v>431.5</v>
      </c>
      <c r="D1503" s="154">
        <f t="shared" si="184"/>
        <v>3.0324737344794572E-2</v>
      </c>
      <c r="E1503" s="155">
        <f t="shared" si="185"/>
        <v>2.9874031527100772E-2</v>
      </c>
      <c r="F1503" s="145"/>
      <c r="G1503" s="145"/>
      <c r="H1503" s="153">
        <v>43495</v>
      </c>
      <c r="I1503" s="137">
        <v>32.799999999999997</v>
      </c>
      <c r="J1503" s="154">
        <f t="shared" si="186"/>
        <v>5.9431524547803427E-2</v>
      </c>
      <c r="K1503" s="155">
        <f t="shared" si="187"/>
        <v>5.77324666685715E-2</v>
      </c>
      <c r="L1503" s="145"/>
      <c r="M1503" s="167">
        <v>5.9499999999999996E-3</v>
      </c>
      <c r="N1503" s="161"/>
      <c r="O1503" s="167">
        <v>2.6000000000000002E-2</v>
      </c>
      <c r="P1503" s="161"/>
      <c r="Q1503" s="146"/>
      <c r="R1503" s="167">
        <v>4974.76</v>
      </c>
      <c r="S1503" s="154">
        <f t="shared" si="188"/>
        <v>9.4517651546819348E-3</v>
      </c>
      <c r="T1503" s="155">
        <f t="shared" si="189"/>
        <v>9.407376702694141E-3</v>
      </c>
      <c r="U1503" s="167">
        <v>19771.55</v>
      </c>
      <c r="V1503" s="154">
        <f t="shared" si="190"/>
        <v>3.5504730580258048E-3</v>
      </c>
      <c r="W1503" s="155">
        <f t="shared" si="191"/>
        <v>3.5441850078643494E-3</v>
      </c>
    </row>
    <row r="1504" spans="2:23">
      <c r="B1504" s="153">
        <v>43494</v>
      </c>
      <c r="C1504" s="137">
        <v>418.8</v>
      </c>
      <c r="D1504" s="154">
        <f t="shared" si="184"/>
        <v>7.1684587813614087E-4</v>
      </c>
      <c r="E1504" s="155">
        <f t="shared" si="185"/>
        <v>7.1658906685171894E-4</v>
      </c>
      <c r="F1504" s="145"/>
      <c r="G1504" s="145"/>
      <c r="H1504" s="153">
        <v>43494</v>
      </c>
      <c r="I1504" s="137">
        <v>30.96</v>
      </c>
      <c r="J1504" s="154">
        <f t="shared" si="186"/>
        <v>1.2757605495584023E-2</v>
      </c>
      <c r="K1504" s="155">
        <f t="shared" si="187"/>
        <v>1.2676912818783345E-2</v>
      </c>
      <c r="L1504" s="145"/>
      <c r="M1504" s="167">
        <v>6.0999999999999995E-3</v>
      </c>
      <c r="N1504" s="161"/>
      <c r="O1504" s="167">
        <v>2.6339999999999999E-2</v>
      </c>
      <c r="P1504" s="161"/>
      <c r="Q1504" s="146"/>
      <c r="R1504" s="167">
        <v>4928.18</v>
      </c>
      <c r="S1504" s="154">
        <f t="shared" si="188"/>
        <v>8.1005118050641034E-3</v>
      </c>
      <c r="T1504" s="155">
        <f t="shared" si="189"/>
        <v>8.0678787703827269E-3</v>
      </c>
      <c r="U1504" s="167">
        <v>19701.599999999999</v>
      </c>
      <c r="V1504" s="154">
        <f t="shared" si="190"/>
        <v>4.7669002602490629E-3</v>
      </c>
      <c r="W1504" s="155">
        <f t="shared" si="191"/>
        <v>4.7555745692350422E-3</v>
      </c>
    </row>
    <row r="1505" spans="2:23">
      <c r="B1505" s="153">
        <v>43493</v>
      </c>
      <c r="C1505" s="137">
        <v>418.5</v>
      </c>
      <c r="D1505" s="154">
        <f t="shared" si="184"/>
        <v>-8.5287846481877372E-3</v>
      </c>
      <c r="E1505" s="155">
        <f t="shared" si="185"/>
        <v>-8.5653628589231583E-3</v>
      </c>
      <c r="F1505" s="145"/>
      <c r="G1505" s="145"/>
      <c r="H1505" s="153">
        <v>43493</v>
      </c>
      <c r="I1505" s="137">
        <v>30.57</v>
      </c>
      <c r="J1505" s="154">
        <f t="shared" si="186"/>
        <v>-2.6101141924959048E-3</v>
      </c>
      <c r="K1505" s="155">
        <f t="shared" si="187"/>
        <v>-2.6135264794772523E-3</v>
      </c>
      <c r="L1505" s="145"/>
      <c r="M1505" s="167">
        <v>6.0799999999999995E-3</v>
      </c>
      <c r="N1505" s="161"/>
      <c r="O1505" s="167">
        <v>2.6680000000000002E-2</v>
      </c>
      <c r="P1505" s="161"/>
      <c r="Q1505" s="146"/>
      <c r="R1505" s="167">
        <v>4888.58</v>
      </c>
      <c r="S1505" s="154">
        <f t="shared" si="188"/>
        <v>-7.5601625719169396E-3</v>
      </c>
      <c r="T1505" s="155">
        <f t="shared" si="189"/>
        <v>-7.5888854590122146E-3</v>
      </c>
      <c r="U1505" s="167">
        <v>19608.13</v>
      </c>
      <c r="V1505" s="154">
        <f t="shared" si="190"/>
        <v>-1.0216289123152755E-2</v>
      </c>
      <c r="W1505" s="155">
        <f t="shared" si="191"/>
        <v>-1.0268833584162588E-2</v>
      </c>
    </row>
    <row r="1506" spans="2:23">
      <c r="B1506" s="153">
        <v>43490</v>
      </c>
      <c r="C1506" s="137">
        <v>422.1</v>
      </c>
      <c r="D1506" s="154">
        <f t="shared" si="184"/>
        <v>2.0057999033349372E-2</v>
      </c>
      <c r="E1506" s="155">
        <f t="shared" si="185"/>
        <v>1.9859487477010336E-2</v>
      </c>
      <c r="F1506" s="145"/>
      <c r="G1506" s="145"/>
      <c r="H1506" s="153">
        <v>43490</v>
      </c>
      <c r="I1506" s="137">
        <v>30.65</v>
      </c>
      <c r="J1506" s="154">
        <f t="shared" si="186"/>
        <v>1.6339869281045694E-3</v>
      </c>
      <c r="K1506" s="155">
        <f t="shared" si="187"/>
        <v>1.6326534238853118E-3</v>
      </c>
      <c r="L1506" s="145"/>
      <c r="M1506" s="167">
        <v>6.0000000000000001E-3</v>
      </c>
      <c r="N1506" s="161"/>
      <c r="O1506" s="167">
        <v>2.649E-2</v>
      </c>
      <c r="P1506" s="161"/>
      <c r="Q1506" s="146"/>
      <c r="R1506" s="167">
        <v>4925.82</v>
      </c>
      <c r="S1506" s="154">
        <f t="shared" si="188"/>
        <v>1.1055098974539934E-2</v>
      </c>
      <c r="T1506" s="155">
        <f t="shared" si="189"/>
        <v>1.0994438033548751E-2</v>
      </c>
      <c r="U1506" s="167">
        <v>19810.52</v>
      </c>
      <c r="V1506" s="154">
        <f t="shared" si="190"/>
        <v>1.2575851747657074E-2</v>
      </c>
      <c r="W1506" s="155">
        <f t="shared" si="191"/>
        <v>1.2497432498873707E-2</v>
      </c>
    </row>
    <row r="1507" spans="2:23">
      <c r="B1507" s="153">
        <v>43489</v>
      </c>
      <c r="C1507" s="137">
        <v>413.8</v>
      </c>
      <c r="D1507" s="154">
        <f t="shared" si="184"/>
        <v>-1.9295706705257931E-3</v>
      </c>
      <c r="E1507" s="155">
        <f t="shared" si="185"/>
        <v>-1.9314346902365425E-3</v>
      </c>
      <c r="F1507" s="145"/>
      <c r="G1507" s="145"/>
      <c r="H1507" s="153">
        <v>43489</v>
      </c>
      <c r="I1507" s="137">
        <v>30.6</v>
      </c>
      <c r="J1507" s="154">
        <f t="shared" si="186"/>
        <v>1.9320453031312468E-2</v>
      </c>
      <c r="K1507" s="155">
        <f t="shared" si="187"/>
        <v>1.9136182753019201E-2</v>
      </c>
      <c r="L1507" s="145"/>
      <c r="M1507" s="167">
        <v>5.8499999999999993E-3</v>
      </c>
      <c r="N1507" s="161"/>
      <c r="O1507" s="167">
        <v>2.6709999999999998E-2</v>
      </c>
      <c r="P1507" s="161"/>
      <c r="Q1507" s="146"/>
      <c r="R1507" s="167">
        <v>4871.96</v>
      </c>
      <c r="S1507" s="154">
        <f t="shared" si="188"/>
        <v>6.5242811514798493E-3</v>
      </c>
      <c r="T1507" s="155">
        <f t="shared" si="189"/>
        <v>6.5030901499705668E-3</v>
      </c>
      <c r="U1507" s="167">
        <v>19564.48</v>
      </c>
      <c r="V1507" s="154">
        <f t="shared" si="190"/>
        <v>8.470553062734032E-3</v>
      </c>
      <c r="W1507" s="155">
        <f t="shared" si="191"/>
        <v>8.4348792379289293E-3</v>
      </c>
    </row>
    <row r="1508" spans="2:23">
      <c r="B1508" s="153">
        <v>43488</v>
      </c>
      <c r="C1508" s="137">
        <v>414.6</v>
      </c>
      <c r="D1508" s="154">
        <f t="shared" si="184"/>
        <v>1.2948937209870559E-2</v>
      </c>
      <c r="E1508" s="155">
        <f t="shared" si="185"/>
        <v>1.2865816503321944E-2</v>
      </c>
      <c r="F1508" s="145"/>
      <c r="G1508" s="145"/>
      <c r="H1508" s="153">
        <v>43488</v>
      </c>
      <c r="I1508" s="137">
        <v>30.02</v>
      </c>
      <c r="J1508" s="154">
        <f t="shared" si="186"/>
        <v>-9.9833610648925042E-4</v>
      </c>
      <c r="K1508" s="155">
        <f t="shared" si="187"/>
        <v>-9.9883477590075606E-4</v>
      </c>
      <c r="L1508" s="145"/>
      <c r="M1508" s="167">
        <v>6.3499999999999997E-3</v>
      </c>
      <c r="N1508" s="161"/>
      <c r="O1508" s="167">
        <v>2.7549999999999998E-2</v>
      </c>
      <c r="P1508" s="161"/>
      <c r="Q1508" s="146"/>
      <c r="R1508" s="167">
        <v>4840.38</v>
      </c>
      <c r="S1508" s="154">
        <f t="shared" si="188"/>
        <v>-1.4749779784755113E-3</v>
      </c>
      <c r="T1508" s="155">
        <f t="shared" si="189"/>
        <v>-1.4760668293130501E-3</v>
      </c>
      <c r="U1508" s="167">
        <v>19400.150000000001</v>
      </c>
      <c r="V1508" s="154">
        <f t="shared" si="190"/>
        <v>-1.9097332084185847E-3</v>
      </c>
      <c r="W1508" s="155">
        <f t="shared" si="191"/>
        <v>-1.9115590738631616E-3</v>
      </c>
    </row>
    <row r="1509" spans="2:23">
      <c r="B1509" s="153">
        <v>43487</v>
      </c>
      <c r="C1509" s="137">
        <v>409.3</v>
      </c>
      <c r="D1509" s="154">
        <f t="shared" si="184"/>
        <v>-8.9588377723970325E-3</v>
      </c>
      <c r="E1509" s="155">
        <f t="shared" si="185"/>
        <v>-8.9992094626753748E-3</v>
      </c>
      <c r="F1509" s="145"/>
      <c r="G1509" s="145"/>
      <c r="H1509" s="153">
        <v>43487</v>
      </c>
      <c r="I1509" s="137">
        <v>30.05</v>
      </c>
      <c r="J1509" s="154">
        <f t="shared" si="186"/>
        <v>-1.7652827721477582E-2</v>
      </c>
      <c r="K1509" s="155">
        <f t="shared" si="187"/>
        <v>-1.7810497181595476E-2</v>
      </c>
      <c r="L1509" s="145"/>
      <c r="M1509" s="167">
        <v>6.43E-3</v>
      </c>
      <c r="N1509" s="161"/>
      <c r="O1509" s="167">
        <v>2.751E-2</v>
      </c>
      <c r="P1509" s="161"/>
      <c r="Q1509" s="146"/>
      <c r="R1509" s="167">
        <v>4847.53</v>
      </c>
      <c r="S1509" s="154">
        <f t="shared" si="188"/>
        <v>-4.1600072312224512E-3</v>
      </c>
      <c r="T1509" s="155">
        <f t="shared" si="189"/>
        <v>-4.1686841336496779E-3</v>
      </c>
      <c r="U1509" s="167">
        <v>19437.27</v>
      </c>
      <c r="V1509" s="154">
        <f t="shared" si="190"/>
        <v>-1.0253765026498773E-2</v>
      </c>
      <c r="W1509" s="155">
        <f t="shared" si="191"/>
        <v>-1.030669702081234E-2</v>
      </c>
    </row>
    <row r="1510" spans="2:23">
      <c r="B1510" s="153">
        <v>43486</v>
      </c>
      <c r="C1510" s="137">
        <v>413</v>
      </c>
      <c r="D1510" s="154">
        <f t="shared" si="184"/>
        <v>1.5990159901599021E-2</v>
      </c>
      <c r="E1510" s="155">
        <f t="shared" si="185"/>
        <v>1.5863663973167481E-2</v>
      </c>
      <c r="F1510" s="145"/>
      <c r="G1510" s="145"/>
      <c r="H1510" s="153">
        <v>43486</v>
      </c>
      <c r="I1510" s="137">
        <v>30.59</v>
      </c>
      <c r="J1510" s="154">
        <f t="shared" si="186"/>
        <v>8.2399472643375216E-3</v>
      </c>
      <c r="K1510" s="155">
        <f t="shared" si="187"/>
        <v>8.206184242425911E-3</v>
      </c>
      <c r="L1510" s="145"/>
      <c r="M1510" s="167">
        <v>6.6100000000000004E-3</v>
      </c>
      <c r="N1510" s="161"/>
      <c r="O1510" s="167">
        <v>2.758E-2</v>
      </c>
      <c r="P1510" s="161"/>
      <c r="Q1510" s="146"/>
      <c r="R1510" s="167">
        <v>4867.78</v>
      </c>
      <c r="S1510" s="154">
        <f t="shared" si="188"/>
        <v>-1.6714760056031341E-3</v>
      </c>
      <c r="T1510" s="155">
        <f t="shared" si="189"/>
        <v>-1.6728744801835129E-3</v>
      </c>
      <c r="U1510" s="167">
        <v>19638.64</v>
      </c>
      <c r="V1510" s="154">
        <f t="shared" si="190"/>
        <v>-3.522416716815413E-3</v>
      </c>
      <c r="W1510" s="155">
        <f t="shared" si="191"/>
        <v>-3.5286350332076333E-3</v>
      </c>
    </row>
    <row r="1511" spans="2:23">
      <c r="B1511" s="153">
        <v>43483</v>
      </c>
      <c r="C1511" s="137">
        <v>406.5</v>
      </c>
      <c r="D1511" s="154">
        <f t="shared" si="184"/>
        <v>2.3156305059149229E-2</v>
      </c>
      <c r="E1511" s="155">
        <f t="shared" si="185"/>
        <v>2.2892266167311996E-2</v>
      </c>
      <c r="F1511" s="145"/>
      <c r="G1511" s="145"/>
      <c r="H1511" s="153">
        <v>43483</v>
      </c>
      <c r="I1511" s="137">
        <v>30.34</v>
      </c>
      <c r="J1511" s="154">
        <f t="shared" si="186"/>
        <v>9.6505823627288656E-3</v>
      </c>
      <c r="K1511" s="155">
        <f t="shared" si="187"/>
        <v>9.6043129391696833E-3</v>
      </c>
      <c r="L1511" s="145"/>
      <c r="M1511" s="167">
        <v>6.5900000000000004E-3</v>
      </c>
      <c r="N1511" s="161"/>
      <c r="O1511" s="167">
        <v>2.734E-2</v>
      </c>
      <c r="P1511" s="161"/>
      <c r="Q1511" s="146"/>
      <c r="R1511" s="167">
        <v>4875.93</v>
      </c>
      <c r="S1511" s="154">
        <f t="shared" si="188"/>
        <v>1.7011619879149897E-2</v>
      </c>
      <c r="T1511" s="155">
        <f t="shared" si="189"/>
        <v>1.6868542644365974E-2</v>
      </c>
      <c r="U1511" s="167">
        <v>19708.060000000001</v>
      </c>
      <c r="V1511" s="154">
        <f t="shared" si="190"/>
        <v>1.2207260464356606E-2</v>
      </c>
      <c r="W1511" s="155">
        <f t="shared" si="191"/>
        <v>1.2133352726429028E-2</v>
      </c>
    </row>
    <row r="1512" spans="2:23">
      <c r="B1512" s="153">
        <v>43482</v>
      </c>
      <c r="C1512" s="137">
        <v>397.3</v>
      </c>
      <c r="D1512" s="154">
        <f t="shared" si="184"/>
        <v>-1.5079165619501511E-3</v>
      </c>
      <c r="E1512" s="155">
        <f t="shared" si="185"/>
        <v>-1.5090546123296075E-3</v>
      </c>
      <c r="F1512" s="145"/>
      <c r="G1512" s="145"/>
      <c r="H1512" s="153">
        <v>43482</v>
      </c>
      <c r="I1512" s="137">
        <v>30.05</v>
      </c>
      <c r="J1512" s="154">
        <f t="shared" si="186"/>
        <v>2.6693360026694979E-3</v>
      </c>
      <c r="K1512" s="155">
        <f t="shared" si="187"/>
        <v>2.6657796526449052E-3</v>
      </c>
      <c r="L1512" s="145"/>
      <c r="M1512" s="167">
        <v>6.4700000000000001E-3</v>
      </c>
      <c r="N1512" s="161"/>
      <c r="O1512" s="167">
        <v>2.76E-2</v>
      </c>
      <c r="P1512" s="161"/>
      <c r="Q1512" s="146"/>
      <c r="R1512" s="167">
        <v>4794.37</v>
      </c>
      <c r="S1512" s="154">
        <f t="shared" si="188"/>
        <v>-3.4028028951886835E-3</v>
      </c>
      <c r="T1512" s="155">
        <f t="shared" si="189"/>
        <v>-3.4086055963321628E-3</v>
      </c>
      <c r="U1512" s="167">
        <v>19470.38</v>
      </c>
      <c r="V1512" s="154">
        <f t="shared" si="190"/>
        <v>-3.7940688282078749E-4</v>
      </c>
      <c r="W1512" s="155">
        <f t="shared" si="191"/>
        <v>-3.794788758224895E-4</v>
      </c>
    </row>
    <row r="1513" spans="2:23">
      <c r="B1513" s="153">
        <v>43481</v>
      </c>
      <c r="C1513" s="137">
        <v>397.9</v>
      </c>
      <c r="D1513" s="154">
        <f t="shared" si="184"/>
        <v>7.3417721518986845E-3</v>
      </c>
      <c r="E1513" s="155">
        <f t="shared" si="185"/>
        <v>7.3149525317610358E-3</v>
      </c>
      <c r="F1513" s="145"/>
      <c r="G1513" s="145"/>
      <c r="H1513" s="153">
        <v>43481</v>
      </c>
      <c r="I1513" s="137">
        <v>29.97</v>
      </c>
      <c r="J1513" s="154">
        <f t="shared" si="186"/>
        <v>1.1133603238866252E-2</v>
      </c>
      <c r="K1513" s="155">
        <f t="shared" si="187"/>
        <v>1.1072080900685561E-2</v>
      </c>
      <c r="L1513" s="145"/>
      <c r="M1513" s="167">
        <v>6.3400000000000001E-3</v>
      </c>
      <c r="N1513" s="161"/>
      <c r="O1513" s="167">
        <v>2.759E-2</v>
      </c>
      <c r="P1513" s="161"/>
      <c r="Q1513" s="146"/>
      <c r="R1513" s="167">
        <v>4810.74</v>
      </c>
      <c r="S1513" s="154">
        <f t="shared" si="188"/>
        <v>5.1335410150494809E-3</v>
      </c>
      <c r="T1513" s="155">
        <f t="shared" si="189"/>
        <v>5.120409315611407E-3</v>
      </c>
      <c r="U1513" s="167">
        <v>19477.77</v>
      </c>
      <c r="V1513" s="154">
        <f t="shared" si="190"/>
        <v>1.6294400140252296E-2</v>
      </c>
      <c r="W1513" s="155">
        <f t="shared" si="191"/>
        <v>1.6163071100405411E-2</v>
      </c>
    </row>
    <row r="1514" spans="2:23">
      <c r="B1514" s="153">
        <v>43480</v>
      </c>
      <c r="C1514" s="137">
        <v>395</v>
      </c>
      <c r="D1514" s="154">
        <f t="shared" si="184"/>
        <v>-5.2883404683958801E-3</v>
      </c>
      <c r="E1514" s="155">
        <f t="shared" si="185"/>
        <v>-5.3023732360839215E-3</v>
      </c>
      <c r="F1514" s="145"/>
      <c r="G1514" s="145"/>
      <c r="H1514" s="153">
        <v>43480</v>
      </c>
      <c r="I1514" s="137">
        <v>29.64</v>
      </c>
      <c r="J1514" s="154">
        <f t="shared" si="186"/>
        <v>-1.0111223458039165E-3</v>
      </c>
      <c r="K1514" s="155">
        <f t="shared" si="187"/>
        <v>-1.0116338748443737E-3</v>
      </c>
      <c r="L1514" s="145"/>
      <c r="M1514" s="167">
        <v>6.2399999999999999E-3</v>
      </c>
      <c r="N1514" s="161"/>
      <c r="O1514" s="167">
        <v>2.8690000000000004E-2</v>
      </c>
      <c r="P1514" s="161"/>
      <c r="Q1514" s="146"/>
      <c r="R1514" s="167">
        <v>4786.17</v>
      </c>
      <c r="S1514" s="154">
        <f t="shared" si="188"/>
        <v>4.9173271744265001E-3</v>
      </c>
      <c r="T1514" s="155">
        <f t="shared" si="189"/>
        <v>4.9052766093912563E-3</v>
      </c>
      <c r="U1514" s="167">
        <v>19165.48</v>
      </c>
      <c r="V1514" s="154">
        <f t="shared" si="190"/>
        <v>-3.1296488325371907E-4</v>
      </c>
      <c r="W1514" s="155">
        <f t="shared" si="191"/>
        <v>-3.1301386698318545E-4</v>
      </c>
    </row>
    <row r="1515" spans="2:23">
      <c r="B1515" s="153">
        <v>43479</v>
      </c>
      <c r="C1515" s="137">
        <v>397.1</v>
      </c>
      <c r="D1515" s="154">
        <f t="shared" si="184"/>
        <v>-1.8294190358467133E-2</v>
      </c>
      <c r="E1515" s="155">
        <f t="shared" si="185"/>
        <v>-1.8463598361340487E-2</v>
      </c>
      <c r="F1515" s="145"/>
      <c r="G1515" s="145"/>
      <c r="H1515" s="153">
        <v>43479</v>
      </c>
      <c r="I1515" s="137">
        <v>29.67</v>
      </c>
      <c r="J1515" s="154">
        <f t="shared" si="186"/>
        <v>-2.6574803149606252E-2</v>
      </c>
      <c r="K1515" s="155">
        <f t="shared" si="187"/>
        <v>-2.693429651571504E-2</v>
      </c>
      <c r="L1515" s="145"/>
      <c r="M1515" s="167">
        <v>6.4200000000000004E-3</v>
      </c>
      <c r="N1515" s="161"/>
      <c r="O1515" s="167">
        <v>2.8490000000000001E-2</v>
      </c>
      <c r="P1515" s="161"/>
      <c r="Q1515" s="146"/>
      <c r="R1515" s="167">
        <v>4762.75</v>
      </c>
      <c r="S1515" s="154">
        <f t="shared" si="188"/>
        <v>-3.8880313886902051E-3</v>
      </c>
      <c r="T1515" s="155">
        <f t="shared" si="189"/>
        <v>-3.8956094315530363E-3</v>
      </c>
      <c r="U1515" s="167">
        <v>19171.48</v>
      </c>
      <c r="V1515" s="154">
        <f t="shared" si="190"/>
        <v>-6.1487530643973276E-3</v>
      </c>
      <c r="W1515" s="155">
        <f t="shared" si="191"/>
        <v>-6.1677344946053899E-3</v>
      </c>
    </row>
    <row r="1516" spans="2:23">
      <c r="B1516" s="153">
        <v>43476</v>
      </c>
      <c r="C1516" s="137">
        <v>404.5</v>
      </c>
      <c r="D1516" s="154">
        <f t="shared" si="184"/>
        <v>1.7335314512134659E-3</v>
      </c>
      <c r="E1516" s="155">
        <f t="shared" si="185"/>
        <v>1.7320306198092526E-3</v>
      </c>
      <c r="F1516" s="145"/>
      <c r="G1516" s="145"/>
      <c r="H1516" s="153">
        <v>43476</v>
      </c>
      <c r="I1516" s="137">
        <v>30.48</v>
      </c>
      <c r="J1516" s="154">
        <f t="shared" si="186"/>
        <v>-1.2313674659753748E-2</v>
      </c>
      <c r="K1516" s="155">
        <f t="shared" si="187"/>
        <v>-1.2390116116569278E-2</v>
      </c>
      <c r="L1516" s="145"/>
      <c r="M1516" s="167">
        <v>6.6400000000000001E-3</v>
      </c>
      <c r="N1516" s="161"/>
      <c r="O1516" s="167">
        <v>2.8650000000000002E-2</v>
      </c>
      <c r="P1516" s="161"/>
      <c r="Q1516" s="146"/>
      <c r="R1516" s="167">
        <v>4781.34</v>
      </c>
      <c r="S1516" s="154">
        <f t="shared" si="188"/>
        <v>-5.0606992587906019E-3</v>
      </c>
      <c r="T1516" s="155">
        <f t="shared" si="189"/>
        <v>-5.0735479645726226E-3</v>
      </c>
      <c r="U1516" s="167">
        <v>19290.09</v>
      </c>
      <c r="V1516" s="154">
        <f t="shared" si="190"/>
        <v>-5.5179231469892898E-4</v>
      </c>
      <c r="W1516" s="155">
        <f t="shared" si="191"/>
        <v>-5.5194460810367306E-4</v>
      </c>
    </row>
    <row r="1517" spans="2:23">
      <c r="B1517" s="153">
        <v>43475</v>
      </c>
      <c r="C1517" s="137">
        <v>403.8</v>
      </c>
      <c r="D1517" s="154">
        <f t="shared" si="184"/>
        <v>-4.9435028248587587E-2</v>
      </c>
      <c r="E1517" s="155">
        <f t="shared" si="185"/>
        <v>-5.0698764048991971E-2</v>
      </c>
      <c r="F1517" s="145"/>
      <c r="G1517" s="145"/>
      <c r="H1517" s="153">
        <v>43475</v>
      </c>
      <c r="I1517" s="137">
        <v>30.86</v>
      </c>
      <c r="J1517" s="154">
        <f t="shared" si="186"/>
        <v>-1.5943877551020447E-2</v>
      </c>
      <c r="K1517" s="155">
        <f t="shared" si="187"/>
        <v>-1.6072348547192358E-2</v>
      </c>
      <c r="L1517" s="145"/>
      <c r="M1517" s="167">
        <v>6.7800000000000004E-3</v>
      </c>
      <c r="N1517" s="161"/>
      <c r="O1517" s="167">
        <v>2.894E-2</v>
      </c>
      <c r="P1517" s="161"/>
      <c r="Q1517" s="146"/>
      <c r="R1517" s="167">
        <v>4805.66</v>
      </c>
      <c r="S1517" s="154">
        <f t="shared" si="188"/>
        <v>-1.6453450446445306E-3</v>
      </c>
      <c r="T1517" s="155">
        <f t="shared" si="189"/>
        <v>-1.6467001113746966E-3</v>
      </c>
      <c r="U1517" s="167">
        <v>19300.740000000002</v>
      </c>
      <c r="V1517" s="154">
        <f t="shared" si="190"/>
        <v>6.3391723099448516E-3</v>
      </c>
      <c r="W1517" s="155">
        <f t="shared" si="191"/>
        <v>6.3191642689193629E-3</v>
      </c>
    </row>
    <row r="1518" spans="2:23">
      <c r="B1518" s="153">
        <v>43474</v>
      </c>
      <c r="C1518" s="137">
        <v>424.8</v>
      </c>
      <c r="D1518" s="154">
        <f t="shared" si="184"/>
        <v>2.8322440087146017E-2</v>
      </c>
      <c r="E1518" s="155">
        <f t="shared" si="185"/>
        <v>2.7928775525010271E-2</v>
      </c>
      <c r="F1518" s="145"/>
      <c r="G1518" s="145"/>
      <c r="H1518" s="153">
        <v>43474</v>
      </c>
      <c r="I1518" s="137">
        <v>31.36</v>
      </c>
      <c r="J1518" s="154">
        <f t="shared" si="186"/>
        <v>2.3832843617368704E-2</v>
      </c>
      <c r="K1518" s="155">
        <f t="shared" si="187"/>
        <v>2.3553274637523328E-2</v>
      </c>
      <c r="L1518" s="145"/>
      <c r="M1518" s="167">
        <v>7.1300000000000001E-3</v>
      </c>
      <c r="N1518" s="161"/>
      <c r="O1518" s="167">
        <v>2.8990000000000002E-2</v>
      </c>
      <c r="P1518" s="161"/>
      <c r="Q1518" s="146"/>
      <c r="R1518" s="167">
        <v>4813.58</v>
      </c>
      <c r="S1518" s="154">
        <f t="shared" si="188"/>
        <v>8.4449444510785732E-3</v>
      </c>
      <c r="T1518" s="155">
        <f t="shared" si="189"/>
        <v>8.4094854009651079E-3</v>
      </c>
      <c r="U1518" s="167">
        <v>19179.16</v>
      </c>
      <c r="V1518" s="154">
        <f t="shared" si="190"/>
        <v>9.4220358376306823E-3</v>
      </c>
      <c r="W1518" s="155">
        <f t="shared" si="191"/>
        <v>9.3779253154516202E-3</v>
      </c>
    </row>
    <row r="1519" spans="2:23">
      <c r="B1519" s="153">
        <v>43473</v>
      </c>
      <c r="C1519" s="137">
        <v>413.1</v>
      </c>
      <c r="D1519" s="154">
        <f t="shared" si="184"/>
        <v>4.4236602628918043E-2</v>
      </c>
      <c r="E1519" s="155">
        <f t="shared" si="185"/>
        <v>4.328609465416175E-2</v>
      </c>
      <c r="F1519" s="145"/>
      <c r="G1519" s="145"/>
      <c r="H1519" s="153">
        <v>43473</v>
      </c>
      <c r="I1519" s="137">
        <v>30.63</v>
      </c>
      <c r="J1519" s="154">
        <f t="shared" si="186"/>
        <v>2.7507547802750665E-2</v>
      </c>
      <c r="K1519" s="155">
        <f t="shared" si="187"/>
        <v>2.7136013154703716E-2</v>
      </c>
      <c r="L1519" s="145"/>
      <c r="M1519" s="167">
        <v>7.3699999999999998E-3</v>
      </c>
      <c r="N1519" s="161"/>
      <c r="O1519" s="167">
        <v>2.9649999999999999E-2</v>
      </c>
      <c r="P1519" s="161"/>
      <c r="Q1519" s="146"/>
      <c r="R1519" s="167">
        <v>4773.2700000000004</v>
      </c>
      <c r="S1519" s="154">
        <f t="shared" si="188"/>
        <v>1.1463880300985219E-2</v>
      </c>
      <c r="T1519" s="155">
        <f t="shared" si="189"/>
        <v>1.1398667943082667E-2</v>
      </c>
      <c r="U1519" s="167">
        <v>19000.14</v>
      </c>
      <c r="V1519" s="154">
        <f t="shared" si="190"/>
        <v>2.4729241972492044E-3</v>
      </c>
      <c r="W1519" s="155">
        <f t="shared" si="191"/>
        <v>2.4698715518113009E-3</v>
      </c>
    </row>
    <row r="1520" spans="2:23">
      <c r="B1520" s="153">
        <v>43472</v>
      </c>
      <c r="C1520" s="137">
        <v>395.6</v>
      </c>
      <c r="D1520" s="154">
        <f t="shared" si="184"/>
        <v>-5.5304172951231578E-3</v>
      </c>
      <c r="E1520" s="155">
        <f t="shared" si="185"/>
        <v>-5.5457666713147552E-3</v>
      </c>
      <c r="F1520" s="145"/>
      <c r="G1520" s="145"/>
      <c r="H1520" s="153">
        <v>43472</v>
      </c>
      <c r="I1520" s="137">
        <v>29.81</v>
      </c>
      <c r="J1520" s="154">
        <f t="shared" si="186"/>
        <v>2.722260509993113E-2</v>
      </c>
      <c r="K1520" s="155">
        <f t="shared" si="187"/>
        <v>2.6858660233938333E-2</v>
      </c>
      <c r="L1520" s="145"/>
      <c r="M1520" s="167">
        <v>7.2099999999999994E-3</v>
      </c>
      <c r="N1520" s="161"/>
      <c r="O1520" s="167">
        <v>2.904E-2</v>
      </c>
      <c r="P1520" s="161"/>
      <c r="Q1520" s="146"/>
      <c r="R1520" s="167">
        <v>4719.17</v>
      </c>
      <c r="S1520" s="154">
        <f t="shared" si="188"/>
        <v>-3.789222143412041E-3</v>
      </c>
      <c r="T1520" s="155">
        <f t="shared" si="189"/>
        <v>-3.796419432809759E-3</v>
      </c>
      <c r="U1520" s="167">
        <v>18953.27</v>
      </c>
      <c r="V1520" s="154">
        <f t="shared" si="190"/>
        <v>6.4507941093225885E-3</v>
      </c>
      <c r="W1520" s="155">
        <f t="shared" si="191"/>
        <v>6.4300767847351465E-3</v>
      </c>
    </row>
    <row r="1521" spans="2:23">
      <c r="B1521" s="153">
        <v>43469</v>
      </c>
      <c r="C1521" s="137">
        <v>397.8</v>
      </c>
      <c r="D1521" s="154">
        <f t="shared" si="184"/>
        <v>3.8913554452859822E-2</v>
      </c>
      <c r="E1521" s="155">
        <f t="shared" si="185"/>
        <v>3.8175507936623061E-2</v>
      </c>
      <c r="F1521" s="145"/>
      <c r="G1521" s="145"/>
      <c r="H1521" s="153">
        <v>43469</v>
      </c>
      <c r="I1521" s="137">
        <v>29.02</v>
      </c>
      <c r="J1521" s="154">
        <f t="shared" si="186"/>
        <v>4.3509528946422238E-2</v>
      </c>
      <c r="K1521" s="155">
        <f t="shared" si="187"/>
        <v>4.2589579210168392E-2</v>
      </c>
      <c r="L1521" s="145"/>
      <c r="M1521" s="167"/>
      <c r="N1521" s="161"/>
      <c r="O1521" s="167">
        <v>2.8919999999999998E-2</v>
      </c>
      <c r="P1521" s="161"/>
      <c r="Q1521" s="146"/>
      <c r="R1521" s="167">
        <v>4737.12</v>
      </c>
      <c r="S1521" s="154">
        <f t="shared" si="188"/>
        <v>2.7242821734406952E-2</v>
      </c>
      <c r="T1521" s="155">
        <f t="shared" si="189"/>
        <v>2.6878340910198365E-2</v>
      </c>
      <c r="U1521" s="167">
        <v>18831.79</v>
      </c>
      <c r="V1521" s="154">
        <f t="shared" si="190"/>
        <v>3.3668708558380445E-2</v>
      </c>
      <c r="W1521" s="155">
        <f t="shared" si="191"/>
        <v>3.3114326835268645E-2</v>
      </c>
    </row>
    <row r="1522" spans="2:23">
      <c r="B1522" s="153">
        <v>43468</v>
      </c>
      <c r="C1522" s="137">
        <v>382.9</v>
      </c>
      <c r="D1522" s="154">
        <f t="shared" si="184"/>
        <v>-5.0818046603867129E-2</v>
      </c>
      <c r="E1522" s="155">
        <f t="shared" si="185"/>
        <v>-5.2154767036862573E-2</v>
      </c>
      <c r="F1522" s="145"/>
      <c r="G1522" s="145"/>
      <c r="H1522" s="153">
        <v>43468</v>
      </c>
      <c r="I1522" s="137">
        <v>27.81</v>
      </c>
      <c r="J1522" s="154">
        <f t="shared" si="186"/>
        <v>-4.6296296296296391E-2</v>
      </c>
      <c r="K1522" s="155">
        <f t="shared" si="187"/>
        <v>-4.7402238894584024E-2</v>
      </c>
      <c r="L1522" s="145"/>
      <c r="M1522" s="167"/>
      <c r="N1522" s="161"/>
      <c r="O1522" s="167">
        <v>2.8879999999999999E-2</v>
      </c>
      <c r="P1522" s="161"/>
      <c r="Q1522" s="146"/>
      <c r="R1522" s="167">
        <v>4611.49</v>
      </c>
      <c r="S1522" s="154">
        <f t="shared" si="188"/>
        <v>-1.6611968720878556E-2</v>
      </c>
      <c r="T1522" s="155">
        <f t="shared" si="189"/>
        <v>-1.6751494833780797E-2</v>
      </c>
      <c r="U1522" s="167">
        <v>18218.400000000001</v>
      </c>
      <c r="V1522" s="154">
        <f t="shared" si="190"/>
        <v>-6.1420577939326204E-3</v>
      </c>
      <c r="W1522" s="155">
        <f t="shared" si="191"/>
        <v>-6.1609978245720596E-3</v>
      </c>
    </row>
    <row r="1523" spans="2:23">
      <c r="B1523" s="156">
        <v>43467</v>
      </c>
      <c r="C1523" s="157">
        <v>403.4</v>
      </c>
      <c r="D1523" s="158"/>
      <c r="E1523" s="159">
        <f t="shared" si="185"/>
        <v>0</v>
      </c>
      <c r="F1523" s="146"/>
      <c r="G1523" s="146"/>
      <c r="H1523" s="153">
        <v>43467</v>
      </c>
      <c r="I1523" s="137">
        <v>29.16</v>
      </c>
      <c r="J1523" s="160"/>
      <c r="K1523" s="161"/>
      <c r="L1523" s="146"/>
      <c r="M1523" s="167"/>
      <c r="N1523" s="161"/>
      <c r="O1523" s="167">
        <v>2.691E-2</v>
      </c>
      <c r="P1523" s="161"/>
      <c r="Q1523" s="146"/>
      <c r="R1523" s="167">
        <v>4689.3900000000003</v>
      </c>
      <c r="S1523" s="160"/>
      <c r="T1523" s="161"/>
      <c r="U1523" s="167">
        <v>18330.990000000002</v>
      </c>
      <c r="V1523" s="160"/>
      <c r="W1523" s="161"/>
    </row>
    <row r="1524" spans="2:23">
      <c r="H1524" s="156"/>
      <c r="I1524" s="157"/>
      <c r="J1524" s="162"/>
      <c r="K1524" s="163"/>
      <c r="M1524" s="169"/>
      <c r="N1524" s="163"/>
      <c r="O1524" s="169">
        <v>2.7490000000000001E-2</v>
      </c>
      <c r="P1524" s="163"/>
      <c r="R1524" s="169"/>
      <c r="S1524" s="162"/>
      <c r="T1524" s="171"/>
      <c r="U1524" s="169"/>
      <c r="V1524" s="162"/>
      <c r="W1524" s="171"/>
    </row>
  </sheetData>
  <mergeCells count="10">
    <mergeCell ref="H9:H10"/>
    <mergeCell ref="B9:B10"/>
    <mergeCell ref="C9:E9"/>
    <mergeCell ref="AA18:AB18"/>
    <mergeCell ref="AA19:AB19"/>
    <mergeCell ref="U9:W9"/>
    <mergeCell ref="I9:K9"/>
    <mergeCell ref="M9:N9"/>
    <mergeCell ref="O9:P9"/>
    <mergeCell ref="R9:T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7DF01-38D4-4583-BE82-53CE6247BCF8}">
  <dimension ref="A1:CA51"/>
  <sheetViews>
    <sheetView showGridLines="0" topLeftCell="A20" zoomScaleNormal="100" workbookViewId="0">
      <selection activeCell="A53" sqref="A53"/>
    </sheetView>
  </sheetViews>
  <sheetFormatPr defaultColWidth="9.140625" defaultRowHeight="15"/>
  <cols>
    <col min="1" max="1" width="38.85546875" style="185" customWidth="1"/>
    <col min="2" max="30" width="8.42578125" style="185" customWidth="1"/>
    <col min="31" max="16384" width="9.140625" style="186"/>
  </cols>
  <sheetData>
    <row r="1" spans="1:79" ht="20.45" customHeight="1">
      <c r="A1" s="187"/>
      <c r="B1" s="629"/>
      <c r="C1" s="629"/>
      <c r="D1" s="629"/>
      <c r="E1" s="629"/>
      <c r="F1" s="629"/>
    </row>
    <row r="2" spans="1:79" ht="13.35" customHeight="1">
      <c r="A2" s="630"/>
      <c r="B2" s="631"/>
      <c r="C2" s="631"/>
      <c r="D2" s="631"/>
      <c r="E2" s="631"/>
      <c r="F2" s="631"/>
    </row>
    <row r="3" spans="1:79" ht="19.350000000000001" customHeight="1">
      <c r="A3" s="632" t="s">
        <v>148</v>
      </c>
      <c r="B3" s="633"/>
      <c r="C3" s="633"/>
      <c r="D3" s="633"/>
      <c r="E3" s="633"/>
      <c r="F3" s="633"/>
      <c r="G3" s="633"/>
      <c r="H3" s="633"/>
      <c r="I3" s="633"/>
      <c r="J3" s="633"/>
      <c r="K3" s="633"/>
      <c r="L3" s="633"/>
      <c r="M3" s="633"/>
      <c r="N3" s="633"/>
      <c r="O3" s="633"/>
      <c r="P3" s="633"/>
      <c r="Q3" s="633"/>
      <c r="R3" s="633"/>
      <c r="S3" s="633"/>
      <c r="T3" s="633"/>
      <c r="U3" s="633"/>
      <c r="V3" s="633"/>
      <c r="W3" s="633"/>
      <c r="X3" s="633"/>
      <c r="Y3" s="633"/>
      <c r="Z3" s="633"/>
      <c r="AA3" s="633"/>
      <c r="AB3" s="633"/>
      <c r="AC3" s="633"/>
      <c r="AD3" s="633"/>
    </row>
    <row r="4" spans="1:79" s="187" customFormat="1" ht="13.35" customHeight="1">
      <c r="B4" s="185"/>
      <c r="C4" s="185"/>
      <c r="D4" s="185"/>
      <c r="E4" s="185"/>
      <c r="F4" s="185"/>
      <c r="G4" s="185"/>
      <c r="H4" s="185"/>
      <c r="I4" s="185"/>
      <c r="J4" s="185"/>
      <c r="K4" s="185"/>
      <c r="L4" s="185"/>
      <c r="M4" s="185"/>
      <c r="N4" s="185"/>
      <c r="O4" s="185"/>
      <c r="P4" s="185"/>
      <c r="Q4" s="185"/>
      <c r="R4" s="185"/>
      <c r="S4" s="185"/>
      <c r="T4" s="185"/>
      <c r="U4" s="185"/>
      <c r="V4" s="185"/>
      <c r="W4" s="185"/>
      <c r="X4" s="185"/>
      <c r="Y4" s="185"/>
      <c r="Z4" s="185"/>
      <c r="AA4" s="185"/>
      <c r="AB4" s="185"/>
      <c r="AC4" s="185"/>
      <c r="AD4" s="185"/>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186"/>
      <c r="BE4" s="186"/>
      <c r="BF4" s="186"/>
      <c r="BG4" s="186"/>
      <c r="BH4" s="186"/>
      <c r="BI4" s="186"/>
      <c r="BJ4" s="186"/>
      <c r="BK4" s="186"/>
      <c r="BL4" s="186"/>
      <c r="BM4" s="186"/>
      <c r="BN4" s="186"/>
      <c r="BO4" s="186"/>
      <c r="BP4" s="186"/>
      <c r="BQ4" s="186"/>
      <c r="BR4" s="186"/>
      <c r="BS4" s="186"/>
      <c r="BT4" s="186"/>
      <c r="BU4" s="186"/>
      <c r="BV4" s="186"/>
      <c r="BW4" s="186"/>
      <c r="BX4" s="186"/>
      <c r="BY4" s="186"/>
      <c r="BZ4" s="186"/>
      <c r="CA4" s="185"/>
    </row>
    <row r="5" spans="1:79" s="190" customFormat="1">
      <c r="A5" s="216" t="s">
        <v>149</v>
      </c>
      <c r="B5" s="205">
        <v>2023</v>
      </c>
      <c r="C5" s="205">
        <v>2022</v>
      </c>
      <c r="D5" s="205">
        <v>2021</v>
      </c>
      <c r="E5" s="205">
        <v>2020</v>
      </c>
      <c r="F5" s="205">
        <v>2019</v>
      </c>
      <c r="G5" s="205">
        <v>2018</v>
      </c>
      <c r="H5" s="205">
        <v>2017</v>
      </c>
      <c r="I5" s="205">
        <v>2016</v>
      </c>
      <c r="J5" s="205">
        <v>2015</v>
      </c>
      <c r="K5" s="205">
        <v>2014</v>
      </c>
      <c r="L5" s="205">
        <v>2013</v>
      </c>
      <c r="M5" s="205">
        <v>2012</v>
      </c>
      <c r="N5" s="205">
        <v>2011</v>
      </c>
      <c r="O5" s="205">
        <v>2010</v>
      </c>
      <c r="P5" s="205">
        <v>2009</v>
      </c>
      <c r="Q5" s="205">
        <v>2008</v>
      </c>
      <c r="R5" s="205">
        <v>2007</v>
      </c>
      <c r="S5" s="205">
        <v>2006</v>
      </c>
      <c r="T5" s="205">
        <v>2005</v>
      </c>
      <c r="U5" s="205">
        <v>2004</v>
      </c>
      <c r="V5" s="205">
        <v>2003</v>
      </c>
      <c r="W5" s="205">
        <v>2002</v>
      </c>
      <c r="X5" s="205">
        <v>2001</v>
      </c>
      <c r="Y5" s="205">
        <v>2000</v>
      </c>
      <c r="Z5" s="205">
        <v>1999</v>
      </c>
      <c r="AA5" s="205">
        <v>1998</v>
      </c>
      <c r="AB5" s="205">
        <v>1997</v>
      </c>
      <c r="AC5" s="205">
        <v>1996</v>
      </c>
      <c r="AD5" s="205">
        <v>1995</v>
      </c>
    </row>
    <row r="6" spans="1:79" s="204" customFormat="1" ht="27" customHeight="1">
      <c r="A6" s="215" t="s">
        <v>150</v>
      </c>
      <c r="B6" s="215"/>
      <c r="C6" s="215"/>
      <c r="D6" s="215"/>
      <c r="E6" s="215"/>
      <c r="F6" s="215"/>
      <c r="G6" s="215"/>
      <c r="H6" s="215"/>
      <c r="I6" s="215"/>
      <c r="J6" s="215"/>
      <c r="K6" s="215"/>
      <c r="L6" s="215"/>
      <c r="M6" s="215"/>
      <c r="N6" s="215"/>
      <c r="O6" s="215"/>
      <c r="P6" s="215"/>
      <c r="Q6" s="215"/>
      <c r="R6" s="215"/>
      <c r="S6" s="215"/>
      <c r="T6" s="215"/>
      <c r="U6" s="215"/>
      <c r="V6" s="215"/>
      <c r="W6" s="215"/>
      <c r="X6" s="215"/>
      <c r="Y6" s="215"/>
      <c r="Z6" s="215"/>
      <c r="AA6" s="215"/>
      <c r="AB6" s="215"/>
      <c r="AC6" s="215"/>
      <c r="AD6" s="215"/>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17"/>
      <c r="BK6" s="217"/>
      <c r="BL6" s="217"/>
      <c r="BM6" s="217"/>
      <c r="BN6" s="217"/>
      <c r="BO6" s="217"/>
      <c r="BP6" s="217"/>
      <c r="BQ6" s="217"/>
      <c r="BR6" s="217"/>
      <c r="BS6" s="217"/>
      <c r="BT6" s="217"/>
      <c r="BU6" s="217"/>
      <c r="BV6" s="217"/>
      <c r="BW6" s="217"/>
      <c r="BX6" s="217"/>
      <c r="BY6" s="217"/>
      <c r="BZ6" s="217"/>
    </row>
    <row r="7" spans="1:79" ht="22.5" customHeight="1">
      <c r="A7" s="202" t="s">
        <v>151</v>
      </c>
      <c r="B7" s="195">
        <v>26.44</v>
      </c>
      <c r="C7" s="195">
        <v>34.74</v>
      </c>
      <c r="D7" s="195">
        <v>32.94</v>
      </c>
      <c r="E7" s="195">
        <v>24.57</v>
      </c>
      <c r="F7" s="195">
        <v>41.2</v>
      </c>
      <c r="G7" s="195">
        <v>34.39</v>
      </c>
      <c r="H7" s="195">
        <v>19.510000000000002</v>
      </c>
      <c r="I7" s="195">
        <v>9.85</v>
      </c>
      <c r="J7" s="195">
        <v>8.48</v>
      </c>
      <c r="K7" s="195">
        <v>8.0399999999999991</v>
      </c>
      <c r="L7" s="195">
        <v>2.81</v>
      </c>
      <c r="M7" s="195">
        <v>11</v>
      </c>
      <c r="N7" s="195">
        <v>11.46</v>
      </c>
      <c r="O7" s="195">
        <v>10.07</v>
      </c>
      <c r="P7" s="195">
        <v>4.97</v>
      </c>
      <c r="Q7" s="195">
        <v>8.1300000000000008</v>
      </c>
      <c r="R7" s="195">
        <v>11.69</v>
      </c>
      <c r="S7" s="195">
        <v>10.31</v>
      </c>
      <c r="T7" s="195">
        <v>9.5</v>
      </c>
      <c r="U7" s="195">
        <v>11.47</v>
      </c>
      <c r="V7" s="195">
        <v>13.8</v>
      </c>
      <c r="W7" s="195">
        <v>41.59</v>
      </c>
      <c r="X7" s="195">
        <v>26.84</v>
      </c>
      <c r="Y7" s="195">
        <v>36.659999999999997</v>
      </c>
      <c r="Z7" s="195">
        <v>35.909999999999997</v>
      </c>
      <c r="AA7" s="195">
        <v>25.64</v>
      </c>
      <c r="AB7" s="195">
        <v>24.04</v>
      </c>
      <c r="AC7" s="195">
        <v>18.78</v>
      </c>
      <c r="AD7" s="195">
        <v>15.33</v>
      </c>
    </row>
    <row r="8" spans="1:79" ht="22.5" customHeight="1">
      <c r="A8" s="202" t="s">
        <v>152</v>
      </c>
      <c r="B8" s="195">
        <v>14.08</v>
      </c>
      <c r="C8" s="195">
        <v>20.97</v>
      </c>
      <c r="D8" s="195">
        <v>21</v>
      </c>
      <c r="E8" s="195">
        <v>14.75</v>
      </c>
      <c r="F8" s="195">
        <v>23.56</v>
      </c>
      <c r="G8" s="195">
        <v>23.8</v>
      </c>
      <c r="H8" s="195">
        <v>13.26</v>
      </c>
      <c r="I8" s="195">
        <v>6.87</v>
      </c>
      <c r="J8" s="195">
        <v>6.04</v>
      </c>
      <c r="K8" s="195">
        <v>6.26</v>
      </c>
      <c r="L8" s="195">
        <v>3</v>
      </c>
      <c r="M8" s="195">
        <v>7.66</v>
      </c>
      <c r="N8" s="195">
        <v>8.2799999999999994</v>
      </c>
      <c r="O8" s="195">
        <v>8.1999999999999993</v>
      </c>
      <c r="P8" s="195">
        <v>5.09</v>
      </c>
      <c r="Q8" s="195">
        <v>7.44</v>
      </c>
      <c r="R8" s="195">
        <v>8.8000000000000007</v>
      </c>
      <c r="S8" s="195">
        <v>8.39</v>
      </c>
      <c r="T8" s="195">
        <v>7.27</v>
      </c>
      <c r="U8" s="195">
        <v>7.58</v>
      </c>
      <c r="V8" s="195">
        <v>9.2899999999999991</v>
      </c>
      <c r="W8" s="195">
        <v>15.19</v>
      </c>
      <c r="X8" s="195">
        <v>9.3699999999999992</v>
      </c>
      <c r="Y8" s="195">
        <v>10.52</v>
      </c>
      <c r="Z8" s="195">
        <v>8.9700000000000006</v>
      </c>
      <c r="AA8" s="195">
        <v>12.62</v>
      </c>
      <c r="AB8" s="195">
        <v>12.86</v>
      </c>
      <c r="AC8" s="195">
        <v>11.3</v>
      </c>
      <c r="AD8" s="195">
        <v>11.68</v>
      </c>
    </row>
    <row r="9" spans="1:79" ht="22.5" customHeight="1">
      <c r="A9" s="202" t="s">
        <v>153</v>
      </c>
      <c r="B9" s="195">
        <v>10.23</v>
      </c>
      <c r="C9" s="195">
        <v>15.13</v>
      </c>
      <c r="D9" s="195">
        <v>14.56</v>
      </c>
      <c r="E9" s="195">
        <v>10.56</v>
      </c>
      <c r="F9" s="195">
        <v>15.84</v>
      </c>
      <c r="G9" s="195">
        <v>16.190000000000001</v>
      </c>
      <c r="H9" s="195">
        <v>9.6300000000000008</v>
      </c>
      <c r="I9" s="195">
        <v>4.88</v>
      </c>
      <c r="J9" s="195">
        <v>4.13</v>
      </c>
      <c r="K9" s="195">
        <v>3.89</v>
      </c>
      <c r="L9" s="195">
        <v>1.38</v>
      </c>
      <c r="M9" s="195">
        <v>5.28</v>
      </c>
      <c r="N9" s="195">
        <v>5.4</v>
      </c>
      <c r="O9" s="195">
        <v>4.75</v>
      </c>
      <c r="P9" s="195">
        <v>2.23</v>
      </c>
      <c r="Q9" s="195">
        <v>3.19</v>
      </c>
      <c r="R9" s="195">
        <v>4.42</v>
      </c>
      <c r="S9" s="195">
        <v>4.13</v>
      </c>
      <c r="T9" s="195">
        <v>3.3</v>
      </c>
      <c r="U9" s="195">
        <v>3.55</v>
      </c>
      <c r="V9" s="195">
        <v>3.86</v>
      </c>
      <c r="W9" s="195">
        <v>8.9600000000000009</v>
      </c>
      <c r="X9" s="195">
        <v>4.37</v>
      </c>
      <c r="Y9" s="195">
        <v>5.04</v>
      </c>
      <c r="Z9" s="195">
        <v>4.9000000000000004</v>
      </c>
      <c r="AA9" s="195">
        <v>6.27</v>
      </c>
      <c r="AB9" s="195">
        <v>6.25</v>
      </c>
      <c r="AC9" s="195">
        <v>4.96</v>
      </c>
      <c r="AD9" s="195">
        <v>3.79</v>
      </c>
    </row>
    <row r="10" spans="1:79" ht="22.5" customHeight="1">
      <c r="A10" s="202" t="s">
        <v>154</v>
      </c>
      <c r="B10" s="195">
        <v>18.63</v>
      </c>
      <c r="C10" s="195">
        <v>24.45</v>
      </c>
      <c r="D10" s="195">
        <v>23.12</v>
      </c>
      <c r="E10" s="195">
        <v>17.87</v>
      </c>
      <c r="F10" s="195">
        <v>22.12</v>
      </c>
      <c r="G10" s="195">
        <v>36.92</v>
      </c>
      <c r="H10" s="195">
        <v>14.14</v>
      </c>
      <c r="I10" s="195">
        <v>6.8</v>
      </c>
      <c r="J10" s="195">
        <v>5.99</v>
      </c>
      <c r="K10" s="195">
        <v>4.7</v>
      </c>
      <c r="L10" s="195">
        <v>0.44</v>
      </c>
      <c r="M10" s="195">
        <v>8.65</v>
      </c>
      <c r="N10" s="195">
        <v>8.39</v>
      </c>
      <c r="O10" s="195">
        <v>8.2799999999999994</v>
      </c>
      <c r="P10" s="195">
        <v>8.69</v>
      </c>
      <c r="Q10" s="195">
        <v>8.69</v>
      </c>
      <c r="R10" s="195">
        <v>8.65</v>
      </c>
      <c r="S10" s="195">
        <v>7.64</v>
      </c>
      <c r="T10" s="195">
        <v>6.7</v>
      </c>
      <c r="U10" s="195">
        <v>13.69</v>
      </c>
      <c r="V10" s="195">
        <v>9.34</v>
      </c>
      <c r="W10" s="195">
        <v>24.57</v>
      </c>
      <c r="X10" s="195">
        <v>13.22</v>
      </c>
      <c r="Y10" s="195">
        <v>17.600000000000001</v>
      </c>
      <c r="Z10" s="195">
        <v>17.510000000000002</v>
      </c>
      <c r="AA10" s="195">
        <v>16.46</v>
      </c>
      <c r="AB10" s="195">
        <v>16.22</v>
      </c>
      <c r="AC10" s="195">
        <v>13.62</v>
      </c>
      <c r="AD10" s="195">
        <v>11.21</v>
      </c>
    </row>
    <row r="11" spans="1:79" ht="22.5" customHeight="1">
      <c r="A11" s="202" t="s">
        <v>155</v>
      </c>
      <c r="B11" s="195">
        <v>10.26</v>
      </c>
      <c r="C11" s="195">
        <v>14.99</v>
      </c>
      <c r="D11" s="195">
        <v>14.97</v>
      </c>
      <c r="E11" s="195">
        <v>10.96</v>
      </c>
      <c r="F11" s="195">
        <v>13.08</v>
      </c>
      <c r="G11" s="195">
        <v>25.48</v>
      </c>
      <c r="H11" s="195">
        <v>9.84</v>
      </c>
      <c r="I11" s="195">
        <v>4.9800000000000004</v>
      </c>
      <c r="J11" s="195">
        <v>4.5</v>
      </c>
      <c r="K11" s="195">
        <v>4.1100000000000003</v>
      </c>
      <c r="L11" s="195">
        <v>1.55</v>
      </c>
      <c r="M11" s="195">
        <v>6.3</v>
      </c>
      <c r="N11" s="195">
        <v>6.43</v>
      </c>
      <c r="O11" s="195">
        <v>7.05</v>
      </c>
      <c r="P11" s="195">
        <v>7.28</v>
      </c>
      <c r="Q11" s="195">
        <v>7.77</v>
      </c>
      <c r="R11" s="195">
        <v>7.08</v>
      </c>
      <c r="S11" s="195">
        <v>6.75</v>
      </c>
      <c r="T11" s="195">
        <v>5.78</v>
      </c>
      <c r="U11" s="195">
        <v>8.6300000000000008</v>
      </c>
      <c r="V11" s="195">
        <v>7.16</v>
      </c>
      <c r="W11" s="195">
        <v>9.9700000000000006</v>
      </c>
      <c r="X11" s="195">
        <v>6.03</v>
      </c>
      <c r="Y11" s="195">
        <v>6.37</v>
      </c>
      <c r="Z11" s="195">
        <v>5.21</v>
      </c>
      <c r="AA11" s="195">
        <v>8.9499999999999993</v>
      </c>
      <c r="AB11" s="195">
        <v>9.36</v>
      </c>
      <c r="AC11" s="195">
        <v>8.9</v>
      </c>
      <c r="AD11" s="195">
        <v>9.84</v>
      </c>
    </row>
    <row r="12" spans="1:79" ht="22.5" customHeight="1">
      <c r="A12" s="202" t="s">
        <v>156</v>
      </c>
      <c r="B12" s="195">
        <v>7.21</v>
      </c>
      <c r="C12" s="195">
        <v>10.65</v>
      </c>
      <c r="D12" s="195">
        <v>10.220000000000001</v>
      </c>
      <c r="E12" s="195">
        <v>7.68</v>
      </c>
      <c r="F12" s="195">
        <v>8.5</v>
      </c>
      <c r="G12" s="195">
        <v>17.39</v>
      </c>
      <c r="H12" s="195">
        <v>6.98</v>
      </c>
      <c r="I12" s="195">
        <v>3.37</v>
      </c>
      <c r="J12" s="195">
        <v>2.92</v>
      </c>
      <c r="K12" s="195">
        <v>2.27</v>
      </c>
      <c r="L12" s="195">
        <v>0.22</v>
      </c>
      <c r="M12" s="195">
        <v>4.1500000000000004</v>
      </c>
      <c r="N12" s="195">
        <v>3.95</v>
      </c>
      <c r="O12" s="195">
        <v>3.91</v>
      </c>
      <c r="P12" s="195">
        <v>3.9</v>
      </c>
      <c r="Q12" s="195">
        <v>3.41</v>
      </c>
      <c r="R12" s="195">
        <v>3.27</v>
      </c>
      <c r="S12" s="195">
        <v>3.06</v>
      </c>
      <c r="T12" s="195">
        <v>2.33</v>
      </c>
      <c r="U12" s="195">
        <v>4.2300000000000004</v>
      </c>
      <c r="V12" s="195">
        <v>2.62</v>
      </c>
      <c r="W12" s="195">
        <v>5.29</v>
      </c>
      <c r="X12" s="195">
        <v>2.15</v>
      </c>
      <c r="Y12" s="195">
        <v>2.42</v>
      </c>
      <c r="Z12" s="195">
        <v>2.39</v>
      </c>
      <c r="AA12" s="195">
        <v>4.03</v>
      </c>
      <c r="AB12" s="195">
        <v>4.22</v>
      </c>
      <c r="AC12" s="195">
        <v>3.6</v>
      </c>
      <c r="AD12" s="195">
        <v>2.77</v>
      </c>
    </row>
    <row r="13" spans="1:79" ht="22.5" customHeight="1">
      <c r="A13" s="202" t="s">
        <v>157</v>
      </c>
      <c r="B13" s="195">
        <v>21.54</v>
      </c>
      <c r="C13" s="195">
        <v>25.19</v>
      </c>
      <c r="D13" s="195">
        <v>25.63</v>
      </c>
      <c r="E13" s="195">
        <v>22.57</v>
      </c>
      <c r="F13" s="195">
        <v>27.07</v>
      </c>
      <c r="G13" s="195">
        <v>22.15</v>
      </c>
      <c r="H13" s="195">
        <v>15.91</v>
      </c>
      <c r="I13" s="195">
        <v>9.51</v>
      </c>
      <c r="J13" s="195">
        <v>8.4499999999999993</v>
      </c>
      <c r="K13" s="195">
        <v>8.52</v>
      </c>
      <c r="L13" s="195">
        <v>2.4500000000000002</v>
      </c>
      <c r="M13" s="195">
        <v>7.93</v>
      </c>
      <c r="N13" s="195">
        <v>8.58</v>
      </c>
      <c r="O13" s="195">
        <v>6.72</v>
      </c>
      <c r="P13" s="195">
        <v>2.85</v>
      </c>
      <c r="Q13" s="195">
        <v>4.1100000000000003</v>
      </c>
      <c r="R13" s="195">
        <v>6.06</v>
      </c>
      <c r="S13" s="195">
        <v>5</v>
      </c>
      <c r="T13" s="195">
        <v>4.47</v>
      </c>
      <c r="U13" s="195">
        <v>5.09</v>
      </c>
      <c r="V13" s="195">
        <v>3.91</v>
      </c>
      <c r="W13" s="195">
        <v>9.83</v>
      </c>
      <c r="X13" s="195">
        <v>5.49</v>
      </c>
      <c r="Y13" s="195">
        <v>6.45</v>
      </c>
      <c r="Z13" s="195">
        <v>6.6</v>
      </c>
      <c r="AA13" s="195">
        <v>4.79</v>
      </c>
      <c r="AB13" s="195">
        <v>4.74</v>
      </c>
      <c r="AC13" s="195">
        <v>3.54</v>
      </c>
      <c r="AD13" s="195">
        <v>2.63</v>
      </c>
    </row>
    <row r="14" spans="1:79" ht="22.5" customHeight="1">
      <c r="A14" s="202" t="s">
        <v>158</v>
      </c>
      <c r="B14" s="195">
        <v>86.07</v>
      </c>
      <c r="C14" s="195">
        <v>82.9</v>
      </c>
      <c r="D14" s="195">
        <v>82.34</v>
      </c>
      <c r="E14" s="195">
        <v>83.55</v>
      </c>
      <c r="F14" s="195">
        <v>81.98</v>
      </c>
      <c r="G14" s="195">
        <v>74.75</v>
      </c>
      <c r="H14" s="195">
        <v>69.150000000000006</v>
      </c>
      <c r="I14" s="195">
        <v>66.680000000000007</v>
      </c>
      <c r="J14" s="195">
        <v>65.03</v>
      </c>
      <c r="K14" s="195">
        <v>65.599999999999994</v>
      </c>
      <c r="L14" s="195">
        <v>60.25</v>
      </c>
      <c r="M14" s="195">
        <v>54.44</v>
      </c>
      <c r="N14" s="195">
        <v>53.77</v>
      </c>
      <c r="O14" s="195">
        <v>50.55</v>
      </c>
      <c r="P14" s="195">
        <v>45.99</v>
      </c>
      <c r="Q14" s="195">
        <v>45.94</v>
      </c>
      <c r="R14" s="195">
        <v>46.44</v>
      </c>
      <c r="S14" s="195">
        <v>45.94</v>
      </c>
      <c r="T14" s="195">
        <v>45.73</v>
      </c>
      <c r="U14" s="195">
        <v>44.63</v>
      </c>
      <c r="V14" s="195">
        <v>37.69</v>
      </c>
      <c r="W14" s="195">
        <v>38.68</v>
      </c>
      <c r="X14" s="195">
        <v>38.229999999999997</v>
      </c>
      <c r="Y14" s="195">
        <v>40.15</v>
      </c>
      <c r="Z14" s="195">
        <v>39.42</v>
      </c>
      <c r="AA14" s="195">
        <v>35.6</v>
      </c>
      <c r="AB14" s="195">
        <v>34.049999999999997</v>
      </c>
      <c r="AC14" s="195">
        <v>32.67</v>
      </c>
      <c r="AD14" s="195">
        <v>32.950000000000003</v>
      </c>
    </row>
    <row r="15" spans="1:79" ht="22.5" customHeight="1">
      <c r="A15" s="202" t="s">
        <v>159</v>
      </c>
      <c r="B15" s="195">
        <v>33.229999999999997</v>
      </c>
      <c r="C15" s="195">
        <v>34.85</v>
      </c>
      <c r="D15" s="195">
        <v>35.840000000000003</v>
      </c>
      <c r="E15" s="195">
        <v>34.17</v>
      </c>
      <c r="F15" s="195">
        <v>37.450000000000003</v>
      </c>
      <c r="G15" s="195">
        <v>27.77</v>
      </c>
      <c r="H15" s="195">
        <v>21.89</v>
      </c>
      <c r="I15" s="195">
        <v>17.600000000000001</v>
      </c>
      <c r="J15" s="195">
        <v>17.68</v>
      </c>
      <c r="K15" s="195">
        <v>14.16</v>
      </c>
      <c r="L15" s="195">
        <v>9.68</v>
      </c>
      <c r="M15" s="195">
        <v>9.6300000000000008</v>
      </c>
      <c r="N15" s="195">
        <v>12.13</v>
      </c>
      <c r="O15" s="195">
        <v>10.68</v>
      </c>
      <c r="P15" s="195">
        <v>7.49</v>
      </c>
      <c r="Q15" s="195">
        <v>8.99</v>
      </c>
      <c r="R15" s="195">
        <v>9.08</v>
      </c>
      <c r="S15" s="195">
        <v>7.9</v>
      </c>
      <c r="T15" s="195">
        <v>8.7100000000000009</v>
      </c>
      <c r="U15" s="195">
        <v>6.32</v>
      </c>
      <c r="V15" s="195">
        <v>7.2</v>
      </c>
      <c r="W15" s="195">
        <v>8.34</v>
      </c>
      <c r="X15" s="195">
        <v>8.69</v>
      </c>
      <c r="Y15" s="195">
        <v>9.0500000000000007</v>
      </c>
      <c r="Z15" s="195">
        <v>9.08</v>
      </c>
      <c r="AA15" s="195">
        <v>6.68</v>
      </c>
      <c r="AB15" s="195">
        <v>6.05</v>
      </c>
      <c r="AC15" s="195">
        <v>5.69</v>
      </c>
      <c r="AD15" s="195">
        <v>5.5</v>
      </c>
    </row>
    <row r="16" spans="1:79" ht="22.5" customHeight="1">
      <c r="A16" s="202" t="s">
        <v>160</v>
      </c>
      <c r="B16" s="195">
        <v>23.63</v>
      </c>
      <c r="C16" s="195">
        <v>26.5</v>
      </c>
      <c r="D16" s="195">
        <v>27.18</v>
      </c>
      <c r="E16" s="195">
        <v>19.95</v>
      </c>
      <c r="F16" s="195">
        <v>29.07</v>
      </c>
      <c r="G16" s="195">
        <v>23.96</v>
      </c>
      <c r="H16" s="195">
        <v>17.47</v>
      </c>
      <c r="I16" s="195">
        <v>11.43</v>
      </c>
      <c r="J16" s="195">
        <v>13.4</v>
      </c>
      <c r="K16" s="195">
        <v>10.98</v>
      </c>
      <c r="L16" s="195">
        <v>7.02</v>
      </c>
      <c r="M16" s="195">
        <v>9.0399999999999991</v>
      </c>
      <c r="N16" s="195">
        <v>10.17</v>
      </c>
      <c r="O16" s="195">
        <v>8.6999999999999993</v>
      </c>
      <c r="P16" s="195">
        <v>4.99</v>
      </c>
      <c r="Q16" s="195">
        <v>7.05</v>
      </c>
      <c r="R16" s="195">
        <v>8.16</v>
      </c>
      <c r="S16" s="195">
        <v>6.59</v>
      </c>
      <c r="T16" s="195">
        <v>6.9</v>
      </c>
      <c r="U16" s="195">
        <v>6.79</v>
      </c>
      <c r="V16" s="195">
        <v>5.2</v>
      </c>
      <c r="W16" s="195">
        <v>11.34</v>
      </c>
      <c r="X16" s="195">
        <v>7</v>
      </c>
      <c r="Y16" s="195">
        <v>7.51</v>
      </c>
      <c r="Z16" s="195">
        <v>7.4</v>
      </c>
      <c r="AA16" s="195">
        <v>5.44</v>
      </c>
      <c r="AB16" s="195">
        <v>5.21</v>
      </c>
      <c r="AC16" s="195">
        <v>4.1100000000000003</v>
      </c>
      <c r="AD16" s="195">
        <v>3.69</v>
      </c>
    </row>
    <row r="17" spans="1:78" ht="22.5" customHeight="1">
      <c r="A17" s="202" t="s">
        <v>161</v>
      </c>
      <c r="B17" s="195">
        <v>25.22</v>
      </c>
      <c r="C17" s="195">
        <v>26.08</v>
      </c>
      <c r="D17" s="195">
        <v>26.65</v>
      </c>
      <c r="E17" s="195">
        <v>30.63</v>
      </c>
      <c r="F17" s="195">
        <v>22.91</v>
      </c>
      <c r="G17" s="195">
        <v>27.59</v>
      </c>
      <c r="H17" s="195">
        <v>16.149999999999999</v>
      </c>
      <c r="I17" s="195">
        <v>12.74</v>
      </c>
      <c r="J17" s="195">
        <v>11.52</v>
      </c>
      <c r="K17" s="195">
        <v>9.9600000000000009</v>
      </c>
      <c r="L17" s="195">
        <v>3.03</v>
      </c>
      <c r="M17" s="195">
        <v>8.2100000000000009</v>
      </c>
      <c r="N17" s="195">
        <v>8.2799999999999994</v>
      </c>
      <c r="O17" s="195">
        <v>7.5</v>
      </c>
      <c r="P17" s="195">
        <v>10.029999999999999</v>
      </c>
      <c r="Q17" s="195">
        <v>6.39</v>
      </c>
      <c r="R17" s="195">
        <v>6.48</v>
      </c>
      <c r="S17" s="195">
        <v>5.82</v>
      </c>
      <c r="T17" s="195">
        <v>5.5</v>
      </c>
      <c r="U17" s="195">
        <v>7.44</v>
      </c>
      <c r="V17" s="195">
        <v>4.5199999999999996</v>
      </c>
      <c r="W17" s="195">
        <v>7.47</v>
      </c>
      <c r="X17" s="195">
        <v>4.29</v>
      </c>
      <c r="Y17" s="195">
        <v>4.5199999999999996</v>
      </c>
      <c r="Z17" s="195">
        <v>4.72</v>
      </c>
      <c r="AA17" s="195">
        <v>4.24</v>
      </c>
      <c r="AB17" s="195">
        <v>4.43</v>
      </c>
      <c r="AC17" s="195">
        <v>3.85</v>
      </c>
      <c r="AD17" s="195">
        <v>3.52</v>
      </c>
    </row>
    <row r="18" spans="1:78" ht="22.5" customHeight="1">
      <c r="A18" s="202" t="s">
        <v>162</v>
      </c>
      <c r="B18" s="195">
        <v>8.84</v>
      </c>
      <c r="C18" s="195">
        <v>8.6300000000000008</v>
      </c>
      <c r="D18" s="195">
        <v>13.96</v>
      </c>
      <c r="E18" s="195">
        <v>17.25</v>
      </c>
      <c r="F18" s="195">
        <v>12.89</v>
      </c>
      <c r="G18" s="195">
        <v>12.37</v>
      </c>
      <c r="H18" s="195">
        <v>15.49</v>
      </c>
      <c r="I18" s="195">
        <v>14.3</v>
      </c>
      <c r="J18" s="195">
        <v>11.91</v>
      </c>
      <c r="K18" s="195">
        <v>16.23</v>
      </c>
      <c r="L18" s="195">
        <v>18.29</v>
      </c>
      <c r="M18" s="195">
        <v>12.44</v>
      </c>
      <c r="N18" s="195">
        <v>9.1300000000000008</v>
      </c>
      <c r="O18" s="195">
        <v>10.23</v>
      </c>
      <c r="P18" s="195">
        <v>10.68</v>
      </c>
      <c r="Q18" s="195">
        <v>6.1</v>
      </c>
      <c r="R18" s="195">
        <v>10.93</v>
      </c>
      <c r="S18" s="195">
        <v>12.54</v>
      </c>
      <c r="T18" s="195">
        <v>11.15</v>
      </c>
      <c r="U18" s="195">
        <v>14.61</v>
      </c>
      <c r="V18" s="195">
        <v>8.4700000000000006</v>
      </c>
      <c r="W18" s="195">
        <v>6.95</v>
      </c>
      <c r="X18" s="201" t="s">
        <v>163</v>
      </c>
      <c r="Y18" s="201" t="s">
        <v>163</v>
      </c>
      <c r="Z18" s="201" t="s">
        <v>163</v>
      </c>
      <c r="AA18" s="201" t="s">
        <v>163</v>
      </c>
      <c r="AB18" s="201" t="s">
        <v>163</v>
      </c>
      <c r="AC18" s="201" t="s">
        <v>163</v>
      </c>
      <c r="AD18" s="201" t="s">
        <v>163</v>
      </c>
    </row>
    <row r="19" spans="1:78" ht="22.5" customHeight="1">
      <c r="A19" s="202" t="s">
        <v>164</v>
      </c>
      <c r="B19" s="195">
        <v>11.04</v>
      </c>
      <c r="C19" s="195">
        <v>13.79</v>
      </c>
      <c r="D19" s="195">
        <v>18.079999999999998</v>
      </c>
      <c r="E19" s="195">
        <v>25.99</v>
      </c>
      <c r="F19" s="195">
        <v>29.85</v>
      </c>
      <c r="G19" s="195">
        <v>13.76</v>
      </c>
      <c r="H19" s="195">
        <v>17.899999999999999</v>
      </c>
      <c r="I19" s="195">
        <v>15.03</v>
      </c>
      <c r="J19" s="195">
        <v>15.39</v>
      </c>
      <c r="K19" s="195">
        <v>15.96</v>
      </c>
      <c r="L19" s="195">
        <v>12.75</v>
      </c>
      <c r="M19" s="195">
        <v>12.99</v>
      </c>
      <c r="N19" s="195">
        <v>11.32</v>
      </c>
      <c r="O19" s="195">
        <v>12.63</v>
      </c>
      <c r="P19" s="195">
        <v>7.34</v>
      </c>
      <c r="Q19" s="195">
        <v>4.5</v>
      </c>
      <c r="R19" s="195">
        <v>7.55</v>
      </c>
      <c r="S19" s="195">
        <v>10.29</v>
      </c>
      <c r="T19" s="195">
        <v>9.32</v>
      </c>
      <c r="U19" s="195">
        <v>7.38</v>
      </c>
      <c r="V19" s="195">
        <v>9.23</v>
      </c>
      <c r="W19" s="195">
        <v>6.2</v>
      </c>
      <c r="X19" s="201" t="s">
        <v>163</v>
      </c>
      <c r="Y19" s="201" t="s">
        <v>163</v>
      </c>
      <c r="Z19" s="201" t="s">
        <v>163</v>
      </c>
      <c r="AA19" s="201" t="s">
        <v>163</v>
      </c>
      <c r="AB19" s="201" t="s">
        <v>163</v>
      </c>
      <c r="AC19" s="201" t="s">
        <v>163</v>
      </c>
      <c r="AD19" s="201" t="s">
        <v>163</v>
      </c>
    </row>
    <row r="20" spans="1:78" s="190" customFormat="1">
      <c r="A20" s="216" t="s">
        <v>149</v>
      </c>
      <c r="B20" s="205">
        <v>2023</v>
      </c>
      <c r="C20" s="205">
        <v>2022</v>
      </c>
      <c r="D20" s="205">
        <v>2021</v>
      </c>
      <c r="E20" s="205">
        <v>2020</v>
      </c>
      <c r="F20" s="205">
        <v>2019</v>
      </c>
      <c r="G20" s="205">
        <v>2018</v>
      </c>
      <c r="H20" s="205">
        <v>2017</v>
      </c>
      <c r="I20" s="205">
        <v>2016</v>
      </c>
      <c r="J20" s="205">
        <v>2015</v>
      </c>
      <c r="K20" s="205">
        <v>2014</v>
      </c>
      <c r="L20" s="205">
        <v>2013</v>
      </c>
      <c r="M20" s="205">
        <v>2012</v>
      </c>
      <c r="N20" s="205">
        <v>2011</v>
      </c>
      <c r="O20" s="205">
        <v>2010</v>
      </c>
      <c r="P20" s="205">
        <v>2009</v>
      </c>
      <c r="Q20" s="205">
        <v>2008</v>
      </c>
      <c r="R20" s="205">
        <v>2007</v>
      </c>
      <c r="S20" s="205">
        <v>2006</v>
      </c>
      <c r="T20" s="205">
        <v>2005</v>
      </c>
      <c r="U20" s="205">
        <v>2004</v>
      </c>
      <c r="V20" s="205">
        <v>2003</v>
      </c>
      <c r="W20" s="205">
        <v>2002</v>
      </c>
      <c r="X20" s="205">
        <v>2001</v>
      </c>
      <c r="Y20" s="205">
        <v>2000</v>
      </c>
      <c r="Z20" s="205">
        <v>1999</v>
      </c>
      <c r="AA20" s="205">
        <v>1998</v>
      </c>
      <c r="AB20" s="205">
        <v>1997</v>
      </c>
      <c r="AC20" s="205">
        <v>1996</v>
      </c>
      <c r="AD20" s="205">
        <v>1995</v>
      </c>
    </row>
    <row r="21" spans="1:78" s="204" customFormat="1" ht="22.5" customHeight="1">
      <c r="A21" s="215" t="s">
        <v>165</v>
      </c>
      <c r="B21" s="215"/>
      <c r="C21" s="215"/>
      <c r="D21" s="215"/>
      <c r="E21" s="215"/>
      <c r="F21" s="215"/>
      <c r="G21" s="215"/>
      <c r="H21" s="215"/>
      <c r="I21" s="215"/>
      <c r="J21" s="215"/>
      <c r="K21" s="215"/>
      <c r="L21" s="215"/>
      <c r="M21" s="215"/>
      <c r="N21" s="215"/>
      <c r="O21" s="215"/>
      <c r="P21" s="215"/>
      <c r="Q21" s="215"/>
      <c r="R21" s="215"/>
      <c r="S21" s="215"/>
      <c r="T21" s="215"/>
      <c r="U21" s="215"/>
      <c r="V21" s="215"/>
      <c r="W21" s="215"/>
      <c r="X21" s="215"/>
      <c r="Y21" s="215"/>
      <c r="Z21" s="215"/>
      <c r="AA21" s="215"/>
      <c r="AB21" s="215"/>
      <c r="AC21" s="215"/>
      <c r="AD21" s="215"/>
      <c r="AE21" s="217"/>
      <c r="AF21" s="217"/>
      <c r="AG21" s="217"/>
      <c r="AH21" s="217"/>
      <c r="AI21" s="217"/>
      <c r="AJ21" s="217"/>
      <c r="AK21" s="217"/>
      <c r="AL21" s="217"/>
      <c r="AM21" s="217"/>
      <c r="AN21" s="217"/>
      <c r="AO21" s="217"/>
      <c r="AP21" s="217"/>
      <c r="AQ21" s="217"/>
      <c r="AR21" s="217"/>
      <c r="AS21" s="217"/>
      <c r="AT21" s="217"/>
      <c r="AU21" s="217"/>
      <c r="AV21" s="217"/>
      <c r="AW21" s="217"/>
      <c r="AX21" s="217"/>
      <c r="AY21" s="217"/>
      <c r="AZ21" s="217"/>
      <c r="BA21" s="217"/>
      <c r="BB21" s="217"/>
      <c r="BC21" s="217"/>
      <c r="BD21" s="217"/>
      <c r="BE21" s="217"/>
      <c r="BF21" s="217"/>
      <c r="BG21" s="217"/>
      <c r="BH21" s="217"/>
      <c r="BI21" s="217"/>
      <c r="BJ21" s="217"/>
      <c r="BK21" s="217"/>
      <c r="BL21" s="217"/>
      <c r="BM21" s="217"/>
      <c r="BN21" s="217"/>
      <c r="BO21" s="217"/>
      <c r="BP21" s="217"/>
      <c r="BQ21" s="217"/>
      <c r="BR21" s="217"/>
      <c r="BS21" s="217"/>
      <c r="BT21" s="217"/>
      <c r="BU21" s="217"/>
      <c r="BV21" s="217"/>
      <c r="BW21" s="217"/>
      <c r="BX21" s="217"/>
      <c r="BY21" s="217"/>
      <c r="BZ21" s="217"/>
    </row>
    <row r="22" spans="1:78" ht="22.5" customHeight="1">
      <c r="A22" s="202" t="s">
        <v>166</v>
      </c>
      <c r="B22" s="195">
        <v>0.6</v>
      </c>
      <c r="C22" s="195">
        <v>0.8</v>
      </c>
      <c r="D22" s="195">
        <v>0.79</v>
      </c>
      <c r="E22" s="195">
        <v>0.62</v>
      </c>
      <c r="F22" s="195">
        <v>0.84</v>
      </c>
      <c r="G22" s="195">
        <v>1.03</v>
      </c>
      <c r="H22" s="195">
        <v>0.78</v>
      </c>
      <c r="I22" s="195">
        <v>0.64</v>
      </c>
      <c r="J22" s="195">
        <v>0.62</v>
      </c>
      <c r="K22" s="195">
        <v>0.61</v>
      </c>
      <c r="L22" s="195">
        <v>0.7</v>
      </c>
      <c r="M22" s="195">
        <v>0.81</v>
      </c>
      <c r="N22" s="195">
        <v>0.81</v>
      </c>
      <c r="O22" s="195">
        <v>0.96</v>
      </c>
      <c r="P22" s="195">
        <v>1.03</v>
      </c>
      <c r="Q22" s="195">
        <v>1.17</v>
      </c>
      <c r="R22" s="195">
        <v>1.0900000000000001</v>
      </c>
      <c r="S22" s="195">
        <v>1.27</v>
      </c>
      <c r="T22" s="195">
        <v>1.1399999999999999</v>
      </c>
      <c r="U22" s="195">
        <v>1.07</v>
      </c>
      <c r="V22" s="195">
        <v>1.69</v>
      </c>
      <c r="W22" s="195">
        <v>1.3</v>
      </c>
      <c r="X22" s="195">
        <v>1.2</v>
      </c>
      <c r="Y22" s="195">
        <v>1.24</v>
      </c>
      <c r="Z22" s="195">
        <v>1.1100000000000001</v>
      </c>
      <c r="AA22" s="195">
        <v>2.14</v>
      </c>
      <c r="AB22" s="195">
        <v>2.27</v>
      </c>
      <c r="AC22" s="195">
        <v>2.46</v>
      </c>
      <c r="AD22" s="195">
        <v>2.6</v>
      </c>
    </row>
    <row r="23" spans="1:78" ht="22.5" customHeight="1">
      <c r="A23" s="202" t="s">
        <v>167</v>
      </c>
      <c r="B23" s="195">
        <v>12.09</v>
      </c>
      <c r="C23" s="195">
        <v>27.15</v>
      </c>
      <c r="D23" s="195">
        <v>28.49</v>
      </c>
      <c r="E23" s="195">
        <v>14.39</v>
      </c>
      <c r="F23" s="195">
        <v>26.04</v>
      </c>
      <c r="G23" s="195">
        <v>25.9</v>
      </c>
      <c r="H23" s="195">
        <v>16.3</v>
      </c>
      <c r="I23" s="195">
        <v>9.84</v>
      </c>
      <c r="J23" s="195">
        <v>9.6199999999999992</v>
      </c>
      <c r="K23" s="195">
        <v>5.16</v>
      </c>
      <c r="L23" s="195">
        <v>3.88</v>
      </c>
      <c r="M23" s="195">
        <v>4.83</v>
      </c>
      <c r="N23" s="195">
        <v>5.96</v>
      </c>
      <c r="O23" s="195">
        <v>4.7699999999999996</v>
      </c>
      <c r="P23" s="195">
        <v>1.17</v>
      </c>
      <c r="Q23" s="195">
        <v>3.12</v>
      </c>
      <c r="R23" s="195">
        <v>3.54</v>
      </c>
      <c r="S23" s="195">
        <v>3.58</v>
      </c>
      <c r="T23" s="195">
        <v>3.31</v>
      </c>
      <c r="U23" s="195">
        <v>2.4900000000000002</v>
      </c>
      <c r="V23" s="195">
        <v>3.33</v>
      </c>
      <c r="W23" s="195">
        <v>3.56</v>
      </c>
      <c r="X23" s="195">
        <v>3.06</v>
      </c>
      <c r="Y23" s="195">
        <v>3.7</v>
      </c>
      <c r="Z23" s="195">
        <v>5.12</v>
      </c>
      <c r="AA23" s="195">
        <v>4.9400000000000004</v>
      </c>
      <c r="AB23" s="195">
        <v>5.21</v>
      </c>
      <c r="AC23" s="195">
        <v>4.18</v>
      </c>
      <c r="AD23" s="195">
        <v>2.1</v>
      </c>
    </row>
    <row r="24" spans="1:78" ht="22.5" customHeight="1">
      <c r="A24" s="202" t="s">
        <v>168</v>
      </c>
      <c r="B24" s="195">
        <v>4.32</v>
      </c>
      <c r="C24" s="195">
        <v>4.5599999999999996</v>
      </c>
      <c r="D24" s="195">
        <v>5.24</v>
      </c>
      <c r="E24" s="195">
        <v>4.5999999999999996</v>
      </c>
      <c r="F24" s="195">
        <v>5.37</v>
      </c>
      <c r="G24" s="195">
        <v>6.47</v>
      </c>
      <c r="H24" s="195">
        <v>5.74</v>
      </c>
      <c r="I24" s="195">
        <v>5.09</v>
      </c>
      <c r="J24" s="195">
        <v>5.32</v>
      </c>
      <c r="K24" s="195">
        <v>4.75</v>
      </c>
      <c r="L24" s="195">
        <v>7.11</v>
      </c>
      <c r="M24" s="195">
        <v>9.68</v>
      </c>
      <c r="N24" s="195">
        <v>7.13</v>
      </c>
      <c r="O24" s="195">
        <v>7.84</v>
      </c>
      <c r="P24" s="195">
        <v>8.1300000000000008</v>
      </c>
      <c r="Q24" s="195">
        <v>6.06</v>
      </c>
      <c r="R24" s="195">
        <v>6.36</v>
      </c>
      <c r="S24" s="195">
        <v>6.74</v>
      </c>
      <c r="T24" s="195">
        <v>6</v>
      </c>
      <c r="U24" s="195">
        <v>6.67</v>
      </c>
      <c r="V24" s="195">
        <v>7.13</v>
      </c>
      <c r="W24" s="195">
        <v>7.31</v>
      </c>
      <c r="X24" s="195">
        <v>7.27</v>
      </c>
      <c r="Y24" s="195">
        <v>6.77</v>
      </c>
      <c r="Z24" s="195">
        <v>6.64</v>
      </c>
      <c r="AA24" s="195">
        <v>6.6</v>
      </c>
      <c r="AB24" s="195">
        <v>6.65</v>
      </c>
      <c r="AC24" s="195">
        <v>6.88</v>
      </c>
      <c r="AD24" s="195">
        <v>7.47</v>
      </c>
    </row>
    <row r="25" spans="1:78" ht="22.5" customHeight="1">
      <c r="A25" s="202" t="s">
        <v>169</v>
      </c>
      <c r="B25" s="198">
        <v>21.11</v>
      </c>
      <c r="C25" s="198">
        <v>20.84</v>
      </c>
      <c r="D25" s="198">
        <v>19.93</v>
      </c>
      <c r="E25" s="198">
        <v>22.65</v>
      </c>
      <c r="F25" s="198">
        <v>22.57</v>
      </c>
      <c r="G25" s="198">
        <v>19.579999999999998</v>
      </c>
      <c r="H25" s="198">
        <v>31.76</v>
      </c>
      <c r="I25" s="198">
        <v>34.76</v>
      </c>
      <c r="J25" s="198">
        <v>35.1</v>
      </c>
      <c r="K25" s="198">
        <v>34.9</v>
      </c>
      <c r="L25" s="198">
        <v>26.64</v>
      </c>
      <c r="M25" s="198">
        <v>21.09</v>
      </c>
      <c r="N25" s="198">
        <v>24.93</v>
      </c>
      <c r="O25" s="198">
        <v>19.690000000000001</v>
      </c>
      <c r="P25" s="198">
        <v>16.82</v>
      </c>
      <c r="Q25" s="198">
        <v>22.35</v>
      </c>
      <c r="R25" s="198">
        <v>26.32</v>
      </c>
      <c r="S25" s="198">
        <v>21.72</v>
      </c>
      <c r="T25" s="198">
        <v>23.9</v>
      </c>
      <c r="U25" s="198">
        <v>21.59</v>
      </c>
      <c r="V25" s="198">
        <v>46.83</v>
      </c>
      <c r="W25" s="198">
        <v>46.22</v>
      </c>
      <c r="X25" s="198">
        <v>48.94</v>
      </c>
      <c r="Y25" s="198">
        <v>57.26</v>
      </c>
      <c r="Z25" s="198">
        <v>62.65</v>
      </c>
      <c r="AA25" s="198">
        <v>56.22</v>
      </c>
      <c r="AB25" s="198">
        <v>58.02</v>
      </c>
      <c r="AC25" s="198">
        <v>53.35</v>
      </c>
      <c r="AD25" s="198">
        <v>36.44</v>
      </c>
    </row>
    <row r="26" spans="1:78" ht="22.5" customHeight="1">
      <c r="A26" s="202" t="s">
        <v>170</v>
      </c>
      <c r="B26" s="198">
        <v>40.31</v>
      </c>
      <c r="C26" s="198">
        <v>39.96</v>
      </c>
      <c r="D26" s="198">
        <v>35.53</v>
      </c>
      <c r="E26" s="198">
        <v>18.3</v>
      </c>
      <c r="F26" s="198">
        <v>18.32</v>
      </c>
      <c r="G26" s="198">
        <v>17.190000000000001</v>
      </c>
      <c r="H26" s="198">
        <v>28.84</v>
      </c>
      <c r="I26" s="198">
        <v>31.91</v>
      </c>
      <c r="J26" s="198">
        <v>29.01</v>
      </c>
      <c r="K26" s="198">
        <v>33.299999999999997</v>
      </c>
      <c r="L26" s="198">
        <v>21.49</v>
      </c>
      <c r="M26" s="198">
        <v>14.65</v>
      </c>
      <c r="N26" s="198">
        <v>35.200000000000003</v>
      </c>
      <c r="O26" s="198">
        <v>39.770000000000003</v>
      </c>
      <c r="P26" s="198">
        <v>38.82</v>
      </c>
      <c r="Q26" s="198">
        <v>51.07</v>
      </c>
      <c r="R26" s="198">
        <v>51.51</v>
      </c>
      <c r="S26" s="198">
        <v>48.66</v>
      </c>
      <c r="T26" s="198">
        <v>58.56</v>
      </c>
      <c r="U26" s="198">
        <v>54.24</v>
      </c>
      <c r="V26" s="198">
        <v>57.19</v>
      </c>
      <c r="W26" s="198">
        <v>56.95</v>
      </c>
      <c r="X26" s="198">
        <v>56.99</v>
      </c>
      <c r="Y26" s="198">
        <v>59.28</v>
      </c>
      <c r="Z26" s="198">
        <v>62.61</v>
      </c>
      <c r="AA26" s="198">
        <v>60.8</v>
      </c>
      <c r="AB26" s="198">
        <v>58.84</v>
      </c>
      <c r="AC26" s="198">
        <v>63.47</v>
      </c>
      <c r="AD26" s="198">
        <v>58.74</v>
      </c>
    </row>
    <row r="27" spans="1:78" ht="22.5" customHeight="1">
      <c r="A27" s="202" t="s">
        <v>171</v>
      </c>
      <c r="B27" s="201" t="s">
        <v>172</v>
      </c>
      <c r="C27" s="201" t="s">
        <v>172</v>
      </c>
      <c r="D27" s="201" t="s">
        <v>172</v>
      </c>
      <c r="E27" s="201" t="s">
        <v>172</v>
      </c>
      <c r="F27" s="201" t="s">
        <v>172</v>
      </c>
      <c r="G27" s="201" t="s">
        <v>172</v>
      </c>
      <c r="H27" s="201" t="s">
        <v>172</v>
      </c>
      <c r="I27" s="201" t="s">
        <v>172</v>
      </c>
      <c r="J27" s="201" t="s">
        <v>172</v>
      </c>
      <c r="K27" s="201" t="s">
        <v>172</v>
      </c>
      <c r="L27" s="201" t="s">
        <v>172</v>
      </c>
      <c r="M27" s="201" t="s">
        <v>172</v>
      </c>
      <c r="N27" s="201" t="s">
        <v>172</v>
      </c>
      <c r="O27" s="201" t="s">
        <v>172</v>
      </c>
      <c r="P27" s="201" t="s">
        <v>172</v>
      </c>
      <c r="Q27" s="201" t="s">
        <v>172</v>
      </c>
      <c r="R27" s="201" t="s">
        <v>172</v>
      </c>
      <c r="S27" s="201" t="s">
        <v>172</v>
      </c>
      <c r="T27" s="201" t="s">
        <v>172</v>
      </c>
      <c r="U27" s="201" t="s">
        <v>172</v>
      </c>
      <c r="V27" s="201" t="s">
        <v>172</v>
      </c>
      <c r="W27" s="201" t="s">
        <v>172</v>
      </c>
      <c r="X27" s="201" t="s">
        <v>172</v>
      </c>
      <c r="Y27" s="201" t="s">
        <v>172</v>
      </c>
      <c r="Z27" s="201" t="s">
        <v>172</v>
      </c>
      <c r="AA27" s="201" t="s">
        <v>172</v>
      </c>
      <c r="AB27" s="201" t="s">
        <v>172</v>
      </c>
      <c r="AC27" s="201" t="s">
        <v>172</v>
      </c>
      <c r="AD27" s="201" t="s">
        <v>172</v>
      </c>
    </row>
    <row r="28" spans="1:78" s="204" customFormat="1" ht="22.5" customHeight="1">
      <c r="A28" s="215" t="s">
        <v>173</v>
      </c>
      <c r="B28" s="215"/>
      <c r="C28" s="215"/>
      <c r="D28" s="215"/>
      <c r="E28" s="215"/>
      <c r="F28" s="215"/>
      <c r="G28" s="215"/>
      <c r="H28" s="215"/>
      <c r="I28" s="215"/>
      <c r="J28" s="215"/>
      <c r="K28" s="215"/>
      <c r="L28" s="215"/>
      <c r="M28" s="215"/>
      <c r="N28" s="215"/>
      <c r="O28" s="215"/>
      <c r="P28" s="215"/>
      <c r="Q28" s="215"/>
      <c r="R28" s="215"/>
      <c r="S28" s="215"/>
      <c r="T28" s="215"/>
      <c r="U28" s="215"/>
      <c r="V28" s="215"/>
      <c r="W28" s="215"/>
      <c r="X28" s="215"/>
      <c r="Y28" s="215"/>
      <c r="Z28" s="215"/>
      <c r="AA28" s="215"/>
      <c r="AB28" s="215"/>
      <c r="AC28" s="215"/>
      <c r="AD28" s="215"/>
      <c r="AE28" s="217"/>
      <c r="AF28" s="217"/>
      <c r="AG28" s="217"/>
      <c r="AH28" s="217"/>
      <c r="AI28" s="217"/>
      <c r="AJ28" s="217"/>
      <c r="AK28" s="217"/>
      <c r="AL28" s="217"/>
      <c r="AM28" s="217"/>
      <c r="AN28" s="217"/>
      <c r="AO28" s="217"/>
      <c r="AP28" s="217"/>
      <c r="AQ28" s="217"/>
      <c r="AR28" s="217"/>
      <c r="AS28" s="217"/>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217"/>
      <c r="BR28" s="217"/>
      <c r="BS28" s="217"/>
      <c r="BT28" s="217"/>
      <c r="BU28" s="217"/>
      <c r="BV28" s="217"/>
      <c r="BW28" s="217"/>
      <c r="BX28" s="217"/>
      <c r="BY28" s="217"/>
      <c r="BZ28" s="217"/>
    </row>
    <row r="29" spans="1:78" ht="22.5" customHeight="1">
      <c r="A29" s="202" t="s">
        <v>174</v>
      </c>
      <c r="B29" s="195">
        <v>1.38</v>
      </c>
      <c r="C29" s="195">
        <v>1.37</v>
      </c>
      <c r="D29" s="195">
        <v>1.31</v>
      </c>
      <c r="E29" s="195">
        <v>1.34</v>
      </c>
      <c r="F29" s="195">
        <v>0.93</v>
      </c>
      <c r="G29" s="195">
        <v>1.05</v>
      </c>
      <c r="H29" s="195">
        <v>1.27</v>
      </c>
      <c r="I29" s="195">
        <v>1.1499999999999999</v>
      </c>
      <c r="J29" s="195">
        <v>1.05</v>
      </c>
      <c r="K29" s="195">
        <v>0.91</v>
      </c>
      <c r="L29" s="195">
        <v>1.08</v>
      </c>
      <c r="M29" s="195">
        <v>1.25</v>
      </c>
      <c r="N29" s="195">
        <v>0.96</v>
      </c>
      <c r="O29" s="195">
        <v>1.07</v>
      </c>
      <c r="P29" s="195">
        <v>0.89</v>
      </c>
      <c r="Q29" s="195">
        <v>0.8</v>
      </c>
      <c r="R29" s="195">
        <v>0.88</v>
      </c>
      <c r="S29" s="195">
        <v>0.91</v>
      </c>
      <c r="T29" s="195">
        <v>0.92</v>
      </c>
      <c r="U29" s="195">
        <v>1.1200000000000001</v>
      </c>
      <c r="V29" s="195">
        <v>1.0900000000000001</v>
      </c>
      <c r="W29" s="195">
        <v>1.77</v>
      </c>
      <c r="X29" s="195">
        <v>1.68</v>
      </c>
      <c r="Y29" s="195">
        <v>1.64</v>
      </c>
      <c r="Z29" s="195">
        <v>1.97</v>
      </c>
      <c r="AA29" s="195">
        <v>1.32</v>
      </c>
      <c r="AB29" s="195">
        <v>1.3</v>
      </c>
      <c r="AC29" s="195">
        <v>1.2</v>
      </c>
      <c r="AD29" s="195">
        <v>1.2</v>
      </c>
    </row>
    <row r="30" spans="1:78" ht="22.5" customHeight="1">
      <c r="A30" s="202" t="s">
        <v>175</v>
      </c>
      <c r="B30" s="195">
        <v>0.86</v>
      </c>
      <c r="C30" s="195">
        <v>0.85</v>
      </c>
      <c r="D30" s="195">
        <v>0.92</v>
      </c>
      <c r="E30" s="195">
        <v>0.92</v>
      </c>
      <c r="F30" s="195">
        <v>0.56000000000000005</v>
      </c>
      <c r="G30" s="195">
        <v>0.66</v>
      </c>
      <c r="H30" s="195">
        <v>0.8</v>
      </c>
      <c r="I30" s="195">
        <v>0.65</v>
      </c>
      <c r="J30" s="195">
        <v>0.62</v>
      </c>
      <c r="K30" s="195">
        <v>0.53</v>
      </c>
      <c r="L30" s="195">
        <v>0.68</v>
      </c>
      <c r="M30" s="195">
        <v>0.85</v>
      </c>
      <c r="N30" s="195">
        <v>0.56000000000000005</v>
      </c>
      <c r="O30" s="195">
        <v>0.73</v>
      </c>
      <c r="P30" s="195">
        <v>0.49</v>
      </c>
      <c r="Q30" s="195">
        <v>0.42</v>
      </c>
      <c r="R30" s="195">
        <v>0.53</v>
      </c>
      <c r="S30" s="195">
        <v>0.56000000000000005</v>
      </c>
      <c r="T30" s="195">
        <v>0.56999999999999995</v>
      </c>
      <c r="U30" s="195">
        <v>0.82</v>
      </c>
      <c r="V30" s="195">
        <v>0.75</v>
      </c>
      <c r="W30" s="195">
        <v>1.35</v>
      </c>
      <c r="X30" s="195">
        <v>1.36</v>
      </c>
      <c r="Y30" s="195">
        <v>1.33</v>
      </c>
      <c r="Z30" s="195">
        <v>1.63</v>
      </c>
      <c r="AA30" s="195">
        <v>0.81</v>
      </c>
      <c r="AB30" s="195">
        <v>0.83</v>
      </c>
      <c r="AC30" s="195">
        <v>0.73</v>
      </c>
      <c r="AD30" s="195">
        <v>0.77</v>
      </c>
    </row>
    <row r="31" spans="1:78" ht="22.5" customHeight="1">
      <c r="A31" s="202" t="s">
        <v>176</v>
      </c>
      <c r="B31" s="195">
        <v>0.96</v>
      </c>
      <c r="C31" s="195">
        <v>1.39</v>
      </c>
      <c r="D31" s="195">
        <v>1.6</v>
      </c>
      <c r="E31" s="195">
        <v>1.3</v>
      </c>
      <c r="F31" s="195">
        <v>1.22</v>
      </c>
      <c r="G31" s="195">
        <v>1.98</v>
      </c>
      <c r="H31" s="195">
        <v>1.76</v>
      </c>
      <c r="I31" s="195">
        <v>1.64</v>
      </c>
      <c r="J31" s="195">
        <v>1.63</v>
      </c>
      <c r="K31" s="195">
        <v>1.81</v>
      </c>
      <c r="L31" s="195">
        <v>1.59</v>
      </c>
      <c r="M31" s="195">
        <v>1.38</v>
      </c>
      <c r="N31" s="195">
        <v>1.52</v>
      </c>
      <c r="O31" s="195">
        <v>1.78</v>
      </c>
      <c r="P31" s="195">
        <v>1.45</v>
      </c>
      <c r="Q31" s="195">
        <v>1.45</v>
      </c>
      <c r="R31" s="195">
        <v>1.3</v>
      </c>
      <c r="S31" s="195">
        <v>1.6</v>
      </c>
      <c r="T31" s="195">
        <v>1.1499999999999999</v>
      </c>
      <c r="U31" s="195">
        <v>0.9</v>
      </c>
      <c r="V31" s="195">
        <v>0.92</v>
      </c>
      <c r="W31" s="195">
        <v>0.44</v>
      </c>
      <c r="X31" s="195">
        <v>0.33</v>
      </c>
      <c r="Y31" s="195">
        <v>0.28000000000000003</v>
      </c>
      <c r="Z31" s="195">
        <v>0.26</v>
      </c>
      <c r="AA31" s="195">
        <v>0.66</v>
      </c>
      <c r="AB31" s="195">
        <v>0.81</v>
      </c>
      <c r="AC31" s="195">
        <v>0.86</v>
      </c>
      <c r="AD31" s="195">
        <v>0.81</v>
      </c>
    </row>
    <row r="32" spans="1:78" ht="22.5" customHeight="1">
      <c r="A32" s="202" t="s">
        <v>177</v>
      </c>
      <c r="B32" s="195">
        <v>38.700000000000003</v>
      </c>
      <c r="C32" s="195">
        <v>43.55</v>
      </c>
      <c r="D32" s="195">
        <v>44.21</v>
      </c>
      <c r="E32" s="195">
        <v>42.97</v>
      </c>
      <c r="F32" s="195">
        <v>38.450000000000003</v>
      </c>
      <c r="G32" s="195">
        <v>47.09</v>
      </c>
      <c r="H32" s="195">
        <v>49.37</v>
      </c>
      <c r="I32" s="195">
        <v>49.56</v>
      </c>
      <c r="J32" s="195">
        <v>48.73</v>
      </c>
      <c r="K32" s="195">
        <v>48.43</v>
      </c>
      <c r="L32" s="195">
        <v>49.08</v>
      </c>
      <c r="M32" s="195">
        <v>47.98</v>
      </c>
      <c r="N32" s="195">
        <v>47.09</v>
      </c>
      <c r="O32" s="195">
        <v>47.18</v>
      </c>
      <c r="P32" s="195">
        <v>44.91</v>
      </c>
      <c r="Q32" s="195">
        <v>39.29</v>
      </c>
      <c r="R32" s="195">
        <v>37.79</v>
      </c>
      <c r="S32" s="195">
        <v>40.07</v>
      </c>
      <c r="T32" s="195">
        <v>34.71</v>
      </c>
      <c r="U32" s="195">
        <v>30.9</v>
      </c>
      <c r="V32" s="195">
        <v>28</v>
      </c>
      <c r="W32" s="195">
        <v>21.55</v>
      </c>
      <c r="X32" s="195">
        <v>16.27</v>
      </c>
      <c r="Y32" s="195">
        <v>13.74</v>
      </c>
      <c r="Z32" s="195">
        <v>13.64</v>
      </c>
      <c r="AA32" s="195">
        <v>24.47</v>
      </c>
      <c r="AB32" s="195">
        <v>25.99</v>
      </c>
      <c r="AC32" s="195">
        <v>26.43</v>
      </c>
      <c r="AD32" s="195">
        <v>24.75</v>
      </c>
    </row>
    <row r="33" spans="1:79" ht="22.5" customHeight="1">
      <c r="A33" s="202" t="s">
        <v>178</v>
      </c>
      <c r="B33" s="195">
        <v>63.14</v>
      </c>
      <c r="C33" s="195">
        <v>77.16</v>
      </c>
      <c r="D33" s="195">
        <v>79.260000000000005</v>
      </c>
      <c r="E33" s="195">
        <v>75.36</v>
      </c>
      <c r="F33" s="195">
        <v>62.47</v>
      </c>
      <c r="G33" s="195">
        <v>88.99</v>
      </c>
      <c r="H33" s="195">
        <v>97.49</v>
      </c>
      <c r="I33" s="195">
        <v>98.27</v>
      </c>
      <c r="J33" s="195">
        <v>95.06</v>
      </c>
      <c r="K33" s="195">
        <v>93.92</v>
      </c>
      <c r="L33" s="195">
        <v>96.39</v>
      </c>
      <c r="M33" s="195">
        <v>92.24</v>
      </c>
      <c r="N33" s="195">
        <v>88.98</v>
      </c>
      <c r="O33" s="195">
        <v>89.33</v>
      </c>
      <c r="P33" s="195">
        <v>81.52</v>
      </c>
      <c r="Q33" s="195">
        <v>64.709999999999994</v>
      </c>
      <c r="R33" s="195">
        <v>60.75</v>
      </c>
      <c r="S33" s="195">
        <v>66.86</v>
      </c>
      <c r="T33" s="195">
        <v>53.17</v>
      </c>
      <c r="U33" s="195">
        <v>44.72</v>
      </c>
      <c r="V33" s="195">
        <v>38.89</v>
      </c>
      <c r="W33" s="195">
        <v>27.46</v>
      </c>
      <c r="X33" s="195">
        <v>19.440000000000001</v>
      </c>
      <c r="Y33" s="195">
        <v>15.93</v>
      </c>
      <c r="Z33" s="195">
        <v>15.79</v>
      </c>
      <c r="AA33" s="195">
        <v>32.39</v>
      </c>
      <c r="AB33" s="195">
        <v>35.119999999999997</v>
      </c>
      <c r="AC33" s="195">
        <v>35.92</v>
      </c>
      <c r="AD33" s="195">
        <v>32.880000000000003</v>
      </c>
    </row>
    <row r="34" spans="1:79" ht="22.5" customHeight="1">
      <c r="A34" s="202" t="s">
        <v>179</v>
      </c>
      <c r="B34" s="195">
        <v>111.48</v>
      </c>
      <c r="C34" s="195">
        <v>80.75</v>
      </c>
      <c r="D34" s="195">
        <v>75.319999999999993</v>
      </c>
      <c r="E34" s="195">
        <v>86.91</v>
      </c>
      <c r="F34" s="195">
        <v>93.25</v>
      </c>
      <c r="G34" s="195">
        <v>57.69</v>
      </c>
      <c r="H34" s="195">
        <v>64.319999999999993</v>
      </c>
      <c r="I34" s="195">
        <v>68.150000000000006</v>
      </c>
      <c r="J34" s="195">
        <v>65.45</v>
      </c>
      <c r="K34" s="195">
        <v>66.8</v>
      </c>
      <c r="L34" s="195">
        <v>78.540000000000006</v>
      </c>
      <c r="M34" s="195">
        <v>85.42</v>
      </c>
      <c r="N34" s="195">
        <v>72.510000000000005</v>
      </c>
      <c r="O34" s="195">
        <v>72.61</v>
      </c>
      <c r="P34" s="195">
        <v>78.2</v>
      </c>
      <c r="Q34" s="195">
        <v>88.69</v>
      </c>
      <c r="R34" s="195">
        <v>102.35</v>
      </c>
      <c r="S34" s="195">
        <v>79.28</v>
      </c>
      <c r="T34" s="195">
        <v>104.93</v>
      </c>
      <c r="U34" s="195">
        <v>136.47999999999999</v>
      </c>
      <c r="V34" s="195">
        <v>148.11000000000001</v>
      </c>
      <c r="W34" s="195">
        <v>235.64</v>
      </c>
      <c r="X34" s="195">
        <v>323.91000000000003</v>
      </c>
      <c r="Y34" s="195">
        <v>373.25</v>
      </c>
      <c r="Z34" s="195">
        <v>408.91</v>
      </c>
      <c r="AA34" s="195">
        <v>164.13</v>
      </c>
      <c r="AB34" s="195">
        <v>141.25</v>
      </c>
      <c r="AC34" s="195">
        <v>128.78</v>
      </c>
      <c r="AD34" s="195">
        <v>141.69999999999999</v>
      </c>
    </row>
    <row r="35" spans="1:79" s="190" customFormat="1">
      <c r="A35" s="216" t="s">
        <v>149</v>
      </c>
      <c r="B35" s="205">
        <v>2023</v>
      </c>
      <c r="C35" s="205">
        <v>2022</v>
      </c>
      <c r="D35" s="205">
        <v>2021</v>
      </c>
      <c r="E35" s="205">
        <v>2020</v>
      </c>
      <c r="F35" s="205">
        <v>2019</v>
      </c>
      <c r="G35" s="205">
        <v>2018</v>
      </c>
      <c r="H35" s="205">
        <v>2017</v>
      </c>
      <c r="I35" s="205">
        <v>2016</v>
      </c>
      <c r="J35" s="205">
        <v>2015</v>
      </c>
      <c r="K35" s="205">
        <v>2014</v>
      </c>
      <c r="L35" s="205">
        <v>2013</v>
      </c>
      <c r="M35" s="205">
        <v>2012</v>
      </c>
      <c r="N35" s="205">
        <v>2011</v>
      </c>
      <c r="O35" s="205">
        <v>2010</v>
      </c>
      <c r="P35" s="205">
        <v>2009</v>
      </c>
      <c r="Q35" s="205">
        <v>2008</v>
      </c>
      <c r="R35" s="205">
        <v>2007</v>
      </c>
      <c r="S35" s="205">
        <v>2006</v>
      </c>
      <c r="T35" s="205">
        <v>2005</v>
      </c>
      <c r="U35" s="205">
        <v>2004</v>
      </c>
      <c r="V35" s="205">
        <v>2003</v>
      </c>
      <c r="W35" s="205">
        <v>2002</v>
      </c>
      <c r="X35" s="205">
        <v>2001</v>
      </c>
      <c r="Y35" s="205">
        <v>2000</v>
      </c>
      <c r="Z35" s="205">
        <v>1999</v>
      </c>
      <c r="AA35" s="205">
        <v>1998</v>
      </c>
      <c r="AB35" s="205">
        <v>1997</v>
      </c>
      <c r="AC35" s="205">
        <v>1996</v>
      </c>
      <c r="AD35" s="205">
        <v>1995</v>
      </c>
    </row>
    <row r="36" spans="1:79" s="204" customFormat="1" ht="22.5" customHeight="1">
      <c r="A36" s="215" t="s">
        <v>180</v>
      </c>
      <c r="B36" s="215"/>
      <c r="C36" s="215"/>
      <c r="D36" s="215"/>
      <c r="E36" s="215"/>
      <c r="F36" s="215"/>
      <c r="G36" s="215"/>
      <c r="H36" s="215"/>
      <c r="I36" s="215"/>
      <c r="J36" s="215"/>
      <c r="K36" s="215"/>
      <c r="L36" s="215"/>
      <c r="M36" s="215"/>
      <c r="N36" s="215"/>
      <c r="O36" s="215"/>
      <c r="P36" s="215"/>
      <c r="Q36" s="215"/>
      <c r="R36" s="215"/>
      <c r="S36" s="215"/>
      <c r="T36" s="215"/>
      <c r="U36" s="215"/>
      <c r="V36" s="215"/>
      <c r="W36" s="215"/>
      <c r="X36" s="215"/>
      <c r="Y36" s="215"/>
      <c r="Z36" s="215"/>
      <c r="AA36" s="215"/>
      <c r="AB36" s="215"/>
      <c r="AC36" s="215"/>
      <c r="AD36" s="215"/>
      <c r="AE36" s="217"/>
      <c r="AF36" s="217"/>
      <c r="AG36" s="217"/>
      <c r="AH36" s="217"/>
      <c r="AI36" s="217"/>
      <c r="AJ36" s="217"/>
      <c r="AK36" s="217"/>
      <c r="AL36" s="217"/>
      <c r="AM36" s="217"/>
      <c r="AN36" s="217"/>
      <c r="AO36" s="217"/>
      <c r="AP36" s="217"/>
      <c r="AQ36" s="217"/>
      <c r="AR36" s="217"/>
      <c r="AS36" s="217"/>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217"/>
      <c r="BS36" s="217"/>
      <c r="BT36" s="217"/>
      <c r="BU36" s="217"/>
      <c r="BV36" s="217"/>
      <c r="BW36" s="217"/>
      <c r="BX36" s="217"/>
      <c r="BY36" s="217"/>
      <c r="BZ36" s="217"/>
    </row>
    <row r="37" spans="1:79" ht="22.5" customHeight="1">
      <c r="A37" s="202" t="s">
        <v>181</v>
      </c>
      <c r="B37" s="198">
        <v>86.450999999999993</v>
      </c>
      <c r="C37" s="198">
        <v>108.73</v>
      </c>
      <c r="D37" s="198">
        <v>105.678</v>
      </c>
      <c r="E37" s="198">
        <v>76.686999999999998</v>
      </c>
      <c r="F37" s="198">
        <v>112.964</v>
      </c>
      <c r="G37" s="198">
        <v>99.441999999999993</v>
      </c>
      <c r="H37" s="198">
        <v>85.254999999999995</v>
      </c>
      <c r="I37" s="198">
        <v>29.422000000000001</v>
      </c>
      <c r="J37" s="198">
        <v>25.401</v>
      </c>
      <c r="K37" s="198">
        <v>24.184999999999999</v>
      </c>
      <c r="L37" s="198">
        <v>8.9179999999999993</v>
      </c>
      <c r="M37" s="198">
        <v>39.854999999999997</v>
      </c>
      <c r="N37" s="198">
        <v>28.718</v>
      </c>
      <c r="O37" s="198">
        <v>27.704999999999998</v>
      </c>
      <c r="P37" s="198">
        <v>9.0939999999999994</v>
      </c>
      <c r="Q37" s="198">
        <v>11.212</v>
      </c>
      <c r="R37" s="198">
        <v>14.02</v>
      </c>
      <c r="S37" s="198">
        <v>11.792999999999999</v>
      </c>
      <c r="T37" s="198">
        <v>9.7319999999999993</v>
      </c>
      <c r="U37" s="198">
        <v>10.583</v>
      </c>
      <c r="V37" s="198">
        <v>9.3010000000000002</v>
      </c>
      <c r="W37" s="198">
        <v>23.713000000000001</v>
      </c>
      <c r="X37" s="198">
        <v>13.175000000000001</v>
      </c>
      <c r="Y37" s="198">
        <v>14.413</v>
      </c>
      <c r="Z37" s="198">
        <v>14.461</v>
      </c>
      <c r="AA37" s="198">
        <v>11.353</v>
      </c>
      <c r="AB37" s="198">
        <v>10.691000000000001</v>
      </c>
      <c r="AC37" s="198">
        <v>7.5170000000000003</v>
      </c>
      <c r="AD37" s="198">
        <v>5.3319999999999999</v>
      </c>
    </row>
    <row r="38" spans="1:79" ht="22.5" customHeight="1">
      <c r="A38" s="202" t="s">
        <v>182</v>
      </c>
      <c r="B38" s="198">
        <v>401.29500000000002</v>
      </c>
      <c r="C38" s="198">
        <v>431.63900000000001</v>
      </c>
      <c r="D38" s="198">
        <v>412.27699999999999</v>
      </c>
      <c r="E38" s="198">
        <v>339.81799999999998</v>
      </c>
      <c r="F38" s="198">
        <v>417.358</v>
      </c>
      <c r="G38" s="198">
        <v>448.90100000000001</v>
      </c>
      <c r="H38" s="198">
        <v>535.96900000000005</v>
      </c>
      <c r="I38" s="198">
        <v>309.39800000000002</v>
      </c>
      <c r="J38" s="198">
        <v>300.56200000000001</v>
      </c>
      <c r="K38" s="198">
        <v>283.78800000000001</v>
      </c>
      <c r="L38" s="198">
        <v>364.27</v>
      </c>
      <c r="M38" s="198">
        <v>502.89499999999998</v>
      </c>
      <c r="N38" s="198">
        <v>334.839</v>
      </c>
      <c r="O38" s="198">
        <v>412.10199999999998</v>
      </c>
      <c r="P38" s="198">
        <v>318.89</v>
      </c>
      <c r="Q38" s="198">
        <v>272.99900000000002</v>
      </c>
      <c r="R38" s="198">
        <v>231.309</v>
      </c>
      <c r="S38" s="198">
        <v>235.82900000000001</v>
      </c>
      <c r="T38" s="198">
        <v>217.607</v>
      </c>
      <c r="U38" s="198">
        <v>208.04499999999999</v>
      </c>
      <c r="V38" s="198">
        <v>237.94300000000001</v>
      </c>
      <c r="W38" s="198">
        <v>241.29300000000001</v>
      </c>
      <c r="X38" s="198">
        <v>239.77699999999999</v>
      </c>
      <c r="Y38" s="198">
        <v>223.352</v>
      </c>
      <c r="Z38" s="198">
        <v>218.99299999999999</v>
      </c>
      <c r="AA38" s="198">
        <v>236.97300000000001</v>
      </c>
      <c r="AB38" s="198">
        <v>225.505</v>
      </c>
      <c r="AC38" s="198">
        <v>212.11799999999999</v>
      </c>
      <c r="AD38" s="198">
        <v>202.416</v>
      </c>
    </row>
    <row r="39" spans="1:79" ht="22.5" customHeight="1">
      <c r="A39" s="202" t="s">
        <v>183</v>
      </c>
      <c r="B39" s="195">
        <v>15.18</v>
      </c>
      <c r="C39" s="195">
        <v>13.89</v>
      </c>
      <c r="D39" s="195">
        <v>13.85</v>
      </c>
      <c r="E39" s="195">
        <v>15.8</v>
      </c>
      <c r="F39" s="195">
        <v>14.42</v>
      </c>
      <c r="G39" s="195">
        <v>13.32</v>
      </c>
      <c r="H39" s="195">
        <v>11.61</v>
      </c>
      <c r="I39" s="195">
        <v>16.010000000000002</v>
      </c>
      <c r="J39" s="195">
        <v>15.78</v>
      </c>
      <c r="K39" s="195">
        <v>15.62</v>
      </c>
      <c r="L39" s="195">
        <v>16.010000000000002</v>
      </c>
      <c r="M39" s="195">
        <v>15.22</v>
      </c>
      <c r="N39" s="195">
        <v>11.69</v>
      </c>
      <c r="O39" s="195">
        <v>9.3800000000000008</v>
      </c>
      <c r="P39" s="195">
        <v>10.74</v>
      </c>
      <c r="Q39" s="195">
        <v>12.29</v>
      </c>
      <c r="R39" s="195">
        <v>13.11</v>
      </c>
      <c r="S39" s="195">
        <v>14.25</v>
      </c>
      <c r="T39" s="201" t="s">
        <v>163</v>
      </c>
      <c r="U39" s="201" t="s">
        <v>163</v>
      </c>
      <c r="V39" s="195">
        <v>14.38</v>
      </c>
      <c r="W39" s="195">
        <v>14.11</v>
      </c>
      <c r="X39" s="195">
        <v>13.5</v>
      </c>
      <c r="Y39" s="195">
        <v>13.53</v>
      </c>
      <c r="Z39" s="195">
        <v>13.48</v>
      </c>
      <c r="AA39" s="195">
        <v>13.32</v>
      </c>
      <c r="AB39" s="195">
        <v>13.44</v>
      </c>
      <c r="AC39" s="195">
        <v>13.7</v>
      </c>
      <c r="AD39" s="195">
        <v>13.43</v>
      </c>
    </row>
    <row r="40" spans="1:79" ht="22.5" customHeight="1">
      <c r="A40" s="202" t="s">
        <v>184</v>
      </c>
      <c r="B40" s="198">
        <v>60.902000000000001</v>
      </c>
      <c r="C40" s="198">
        <v>59.945</v>
      </c>
      <c r="D40" s="198">
        <v>57.09</v>
      </c>
      <c r="E40" s="198">
        <v>53.692</v>
      </c>
      <c r="F40" s="198">
        <v>60.177</v>
      </c>
      <c r="G40" s="198">
        <v>59.79</v>
      </c>
      <c r="H40" s="198">
        <v>62.213999999999999</v>
      </c>
      <c r="I40" s="198">
        <v>49.527999999999999</v>
      </c>
      <c r="J40" s="198">
        <v>47.420999999999999</v>
      </c>
      <c r="K40" s="198">
        <v>44.328000000000003</v>
      </c>
      <c r="L40" s="198">
        <v>58.316000000000003</v>
      </c>
      <c r="M40" s="198">
        <v>76.563000000000002</v>
      </c>
      <c r="N40" s="198">
        <v>39.155999999999999</v>
      </c>
      <c r="O40" s="198">
        <v>38.640999999999998</v>
      </c>
      <c r="P40" s="198">
        <v>34.256</v>
      </c>
      <c r="Q40" s="198">
        <v>33.554000000000002</v>
      </c>
      <c r="R40" s="198">
        <v>30.318000000000001</v>
      </c>
      <c r="S40" s="198">
        <v>33.606000000000002</v>
      </c>
      <c r="T40" s="201" t="s">
        <v>163</v>
      </c>
      <c r="U40" s="201" t="s">
        <v>163</v>
      </c>
      <c r="V40" s="198">
        <v>34.222999999999999</v>
      </c>
      <c r="W40" s="198">
        <v>34.054000000000002</v>
      </c>
      <c r="X40" s="198">
        <v>32.381</v>
      </c>
      <c r="Y40" s="198">
        <v>30.228999999999999</v>
      </c>
      <c r="Z40" s="198">
        <v>29.515999999999998</v>
      </c>
      <c r="AA40" s="198">
        <v>31.565999999999999</v>
      </c>
      <c r="AB40" s="198">
        <v>30.306000000000001</v>
      </c>
      <c r="AC40" s="198">
        <v>29.055</v>
      </c>
      <c r="AD40" s="198">
        <v>27.189</v>
      </c>
    </row>
    <row r="41" spans="1:79" ht="22.5" customHeight="1">
      <c r="A41" s="202" t="s">
        <v>185</v>
      </c>
      <c r="B41" s="198">
        <v>326.97500000000002</v>
      </c>
      <c r="C41" s="198">
        <v>313.02</v>
      </c>
      <c r="D41" s="198">
        <v>320.85700000000003</v>
      </c>
      <c r="E41" s="198">
        <v>312.16800000000001</v>
      </c>
      <c r="F41" s="198">
        <v>274.209</v>
      </c>
      <c r="G41" s="198">
        <v>289.16800000000001</v>
      </c>
      <c r="H41" s="198">
        <v>436.94499999999999</v>
      </c>
      <c r="I41" s="198">
        <v>298.709</v>
      </c>
      <c r="J41" s="198">
        <v>299.55700000000002</v>
      </c>
      <c r="K41" s="198">
        <v>300.80099999999999</v>
      </c>
      <c r="L41" s="198">
        <v>317.75799999999998</v>
      </c>
      <c r="M41" s="198">
        <v>362.41199999999998</v>
      </c>
      <c r="N41" s="198">
        <v>250.49600000000001</v>
      </c>
      <c r="O41" s="198">
        <v>275.07100000000003</v>
      </c>
      <c r="P41" s="198">
        <v>182.99299999999999</v>
      </c>
      <c r="Q41" s="198">
        <v>137.88999999999999</v>
      </c>
      <c r="R41" s="198">
        <v>119.907</v>
      </c>
      <c r="S41" s="198">
        <v>114.35</v>
      </c>
      <c r="T41" s="198">
        <v>102.486</v>
      </c>
      <c r="U41" s="198">
        <v>92.238</v>
      </c>
      <c r="V41" s="198">
        <v>67.388000000000005</v>
      </c>
      <c r="W41" s="198">
        <v>57.017000000000003</v>
      </c>
      <c r="X41" s="198">
        <v>49.097000000000001</v>
      </c>
      <c r="Y41" s="198">
        <v>39.308999999999997</v>
      </c>
      <c r="Z41" s="198">
        <v>40.264000000000003</v>
      </c>
      <c r="AA41" s="198">
        <v>44.277999999999999</v>
      </c>
      <c r="AB41" s="198">
        <v>44.476999999999997</v>
      </c>
      <c r="AC41" s="198">
        <v>40.018000000000001</v>
      </c>
      <c r="AD41" s="198">
        <v>34.780999999999999</v>
      </c>
    </row>
    <row r="42" spans="1:79" ht="22.5" customHeight="1">
      <c r="A42" s="202" t="s">
        <v>186</v>
      </c>
      <c r="B42" s="198">
        <v>71.522000000000006</v>
      </c>
      <c r="C42" s="198">
        <v>71.632999999999996</v>
      </c>
      <c r="D42" s="198">
        <v>60.83</v>
      </c>
      <c r="E42" s="198">
        <v>77.911000000000001</v>
      </c>
      <c r="F42" s="198">
        <v>82.655000000000001</v>
      </c>
      <c r="G42" s="198">
        <v>72.378</v>
      </c>
      <c r="H42" s="198">
        <v>97.757999999999996</v>
      </c>
      <c r="I42" s="198">
        <v>63.17</v>
      </c>
      <c r="J42" s="198">
        <v>61.56</v>
      </c>
      <c r="K42" s="198">
        <v>60.947000000000003</v>
      </c>
      <c r="L42" s="198">
        <v>56.46</v>
      </c>
      <c r="M42" s="198">
        <v>60.926000000000002</v>
      </c>
      <c r="N42" s="198">
        <v>37.401000000000003</v>
      </c>
      <c r="O42" s="198">
        <v>29.588999999999999</v>
      </c>
      <c r="P42" s="198">
        <v>19.754000000000001</v>
      </c>
      <c r="Q42" s="198">
        <v>23.314</v>
      </c>
      <c r="R42" s="198">
        <v>20.190999999999999</v>
      </c>
      <c r="S42" s="198">
        <v>17.335000000000001</v>
      </c>
      <c r="T42" s="198">
        <v>15.333</v>
      </c>
      <c r="U42" s="198">
        <v>12.345000000000001</v>
      </c>
      <c r="V42" s="198">
        <v>26.527999999999999</v>
      </c>
      <c r="W42" s="198">
        <v>25.803999999999998</v>
      </c>
      <c r="X42" s="198">
        <v>27.606000000000002</v>
      </c>
      <c r="Y42" s="198">
        <v>31.757000000000001</v>
      </c>
      <c r="Z42" s="198">
        <v>33.026000000000003</v>
      </c>
      <c r="AA42" s="198">
        <v>32.878999999999998</v>
      </c>
      <c r="AB42" s="198">
        <v>33.374000000000002</v>
      </c>
      <c r="AC42" s="198">
        <v>24.847000000000001</v>
      </c>
      <c r="AD42" s="198">
        <v>14.569000000000001</v>
      </c>
    </row>
    <row r="43" spans="1:79" ht="22.5" customHeight="1">
      <c r="A43" s="202" t="s">
        <v>187</v>
      </c>
      <c r="B43" s="198">
        <v>844.84500000000003</v>
      </c>
      <c r="C43" s="198">
        <v>718.678</v>
      </c>
      <c r="D43" s="198">
        <v>725.69200000000001</v>
      </c>
      <c r="E43" s="198">
        <v>726.41300000000001</v>
      </c>
      <c r="F43" s="198">
        <v>713.15</v>
      </c>
      <c r="G43" s="198">
        <v>614.09699999999998</v>
      </c>
      <c r="H43" s="198">
        <v>885.12300000000005</v>
      </c>
      <c r="I43" s="198">
        <v>602.69200000000001</v>
      </c>
      <c r="J43" s="198">
        <v>614.69500000000005</v>
      </c>
      <c r="K43" s="198">
        <v>621.08100000000002</v>
      </c>
      <c r="L43" s="198">
        <v>647.40899999999999</v>
      </c>
      <c r="M43" s="198">
        <v>755.30100000000004</v>
      </c>
      <c r="N43" s="198">
        <v>532.00699999999995</v>
      </c>
      <c r="O43" s="198">
        <v>583.00900000000001</v>
      </c>
      <c r="P43" s="198">
        <v>407.459</v>
      </c>
      <c r="Q43" s="198">
        <v>350.97300000000001</v>
      </c>
      <c r="R43" s="198">
        <v>317.29300000000001</v>
      </c>
      <c r="S43" s="198">
        <v>285.38499999999999</v>
      </c>
      <c r="T43" s="198">
        <v>295.23599999999999</v>
      </c>
      <c r="U43" s="198">
        <v>298.48099999999999</v>
      </c>
      <c r="V43" s="198">
        <v>240.66399999999999</v>
      </c>
      <c r="W43" s="198">
        <v>264.63499999999999</v>
      </c>
      <c r="X43" s="198">
        <v>301.714</v>
      </c>
      <c r="Y43" s="198">
        <v>286.02699999999999</v>
      </c>
      <c r="Z43" s="198">
        <v>295.22199999999998</v>
      </c>
      <c r="AA43" s="198">
        <v>180.96299999999999</v>
      </c>
      <c r="AB43" s="198">
        <v>171.13300000000001</v>
      </c>
      <c r="AC43" s="198">
        <v>151.41999999999999</v>
      </c>
      <c r="AD43" s="198">
        <v>140.55099999999999</v>
      </c>
    </row>
    <row r="44" spans="1:79" s="197" customFormat="1" ht="22.5" customHeight="1">
      <c r="A44" s="213" t="s">
        <v>188</v>
      </c>
      <c r="B44" s="214"/>
      <c r="C44" s="214"/>
      <c r="D44" s="214"/>
      <c r="E44" s="214"/>
      <c r="F44" s="214"/>
      <c r="G44" s="214"/>
      <c r="H44" s="21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8"/>
      <c r="AF44" s="218"/>
      <c r="AG44" s="218"/>
      <c r="AH44" s="218"/>
      <c r="AI44" s="218"/>
      <c r="AJ44" s="218"/>
      <c r="AK44" s="218"/>
      <c r="AL44" s="218"/>
      <c r="AM44" s="218"/>
      <c r="AN44" s="218"/>
      <c r="AO44" s="218"/>
      <c r="AP44" s="218"/>
      <c r="AQ44" s="218"/>
      <c r="AR44" s="218"/>
      <c r="AS44" s="218"/>
      <c r="AT44" s="218"/>
      <c r="AU44" s="218"/>
      <c r="AV44" s="218"/>
      <c r="AW44" s="218"/>
      <c r="AX44" s="218"/>
      <c r="AY44" s="218"/>
      <c r="AZ44" s="218"/>
      <c r="BA44" s="218"/>
      <c r="BB44" s="218"/>
      <c r="BC44" s="218"/>
      <c r="BD44" s="218"/>
      <c r="BE44" s="218"/>
      <c r="BF44" s="218"/>
      <c r="BG44" s="218"/>
      <c r="BH44" s="218"/>
      <c r="BI44" s="218"/>
      <c r="BJ44" s="218"/>
      <c r="BK44" s="218"/>
      <c r="BL44" s="218"/>
      <c r="BM44" s="218"/>
      <c r="BN44" s="218"/>
      <c r="BO44" s="218"/>
      <c r="BP44" s="218"/>
      <c r="BQ44" s="218"/>
      <c r="BR44" s="218"/>
      <c r="BS44" s="218"/>
      <c r="BT44" s="218"/>
      <c r="BU44" s="218"/>
      <c r="BV44" s="218"/>
      <c r="BW44" s="218"/>
      <c r="BX44" s="218"/>
      <c r="BY44" s="218"/>
      <c r="BZ44" s="218"/>
      <c r="CA44" s="203"/>
    </row>
    <row r="45" spans="1:79" s="190" customFormat="1">
      <c r="A45" s="216" t="s">
        <v>149</v>
      </c>
      <c r="B45" s="205">
        <v>2023</v>
      </c>
      <c r="C45" s="205">
        <v>2022</v>
      </c>
      <c r="D45" s="205">
        <v>2021</v>
      </c>
      <c r="E45" s="205">
        <v>2020</v>
      </c>
      <c r="F45" s="205">
        <v>2019</v>
      </c>
      <c r="G45" s="205">
        <v>2018</v>
      </c>
      <c r="H45" s="205">
        <v>2017</v>
      </c>
      <c r="I45" s="205">
        <v>2016</v>
      </c>
      <c r="J45" s="205">
        <v>2015</v>
      </c>
      <c r="K45" s="205">
        <v>2014</v>
      </c>
      <c r="L45" s="205">
        <v>2013</v>
      </c>
      <c r="M45" s="205">
        <v>2012</v>
      </c>
      <c r="N45" s="205">
        <v>2011</v>
      </c>
      <c r="O45" s="205">
        <v>2010</v>
      </c>
      <c r="P45" s="205">
        <v>2009</v>
      </c>
      <c r="Q45" s="205">
        <v>2008</v>
      </c>
      <c r="R45" s="205">
        <v>2007</v>
      </c>
      <c r="S45" s="205">
        <v>2006</v>
      </c>
      <c r="T45" s="205">
        <v>2005</v>
      </c>
      <c r="U45" s="205">
        <v>2004</v>
      </c>
      <c r="V45" s="205">
        <v>2003</v>
      </c>
      <c r="W45" s="205">
        <v>2002</v>
      </c>
      <c r="X45" s="205">
        <v>2001</v>
      </c>
      <c r="Y45" s="205">
        <v>2000</v>
      </c>
      <c r="Z45" s="205">
        <v>1999</v>
      </c>
      <c r="AA45" s="205">
        <v>1998</v>
      </c>
      <c r="AB45" s="205">
        <v>1997</v>
      </c>
      <c r="AC45" s="205">
        <v>1996</v>
      </c>
      <c r="AD45" s="205">
        <v>1995</v>
      </c>
    </row>
    <row r="46" spans="1:79" ht="22.5" customHeight="1">
      <c r="A46" s="194" t="s">
        <v>189</v>
      </c>
      <c r="B46" s="195">
        <v>26.44</v>
      </c>
      <c r="C46" s="195">
        <v>34.74</v>
      </c>
      <c r="D46" s="195">
        <v>32.94</v>
      </c>
      <c r="E46" s="195">
        <v>24.57</v>
      </c>
      <c r="F46" s="195">
        <v>41.2</v>
      </c>
      <c r="G46" s="195">
        <v>34.39</v>
      </c>
      <c r="H46" s="195">
        <v>19.510000000000002</v>
      </c>
      <c r="I46" s="195">
        <v>9.85</v>
      </c>
      <c r="J46" s="195">
        <v>8.48</v>
      </c>
      <c r="K46" s="195">
        <v>8.0399999999999991</v>
      </c>
      <c r="L46" s="195">
        <v>2.81</v>
      </c>
      <c r="M46" s="195">
        <v>11</v>
      </c>
      <c r="N46" s="195">
        <v>11.46</v>
      </c>
      <c r="O46" s="195">
        <v>10.07</v>
      </c>
      <c r="P46" s="195">
        <v>4.97</v>
      </c>
      <c r="Q46" s="195">
        <v>8.1300000000000008</v>
      </c>
      <c r="R46" s="195">
        <v>11.69</v>
      </c>
      <c r="S46" s="195">
        <v>10.31</v>
      </c>
      <c r="T46" s="195">
        <v>9.5</v>
      </c>
      <c r="U46" s="195">
        <v>11.47</v>
      </c>
      <c r="V46" s="195">
        <v>13.8</v>
      </c>
      <c r="W46" s="195">
        <v>41.59</v>
      </c>
      <c r="X46" s="195">
        <v>26.84</v>
      </c>
      <c r="Y46" s="195">
        <v>36.659999999999997</v>
      </c>
      <c r="Z46" s="195">
        <v>35.909999999999997</v>
      </c>
      <c r="AA46" s="195">
        <v>25.64</v>
      </c>
      <c r="AB46" s="195">
        <v>24.04</v>
      </c>
      <c r="AC46" s="195">
        <v>18.78</v>
      </c>
      <c r="AD46" s="195">
        <v>15.33</v>
      </c>
    </row>
    <row r="47" spans="1:79" ht="22.5" customHeight="1">
      <c r="A47" s="202" t="s">
        <v>190</v>
      </c>
      <c r="B47" s="195">
        <v>21.54</v>
      </c>
      <c r="C47" s="195">
        <v>25.19</v>
      </c>
      <c r="D47" s="195">
        <v>25.63</v>
      </c>
      <c r="E47" s="195">
        <v>22.57</v>
      </c>
      <c r="F47" s="195">
        <v>27.07</v>
      </c>
      <c r="G47" s="195">
        <v>22.15</v>
      </c>
      <c r="H47" s="195">
        <v>15.91</v>
      </c>
      <c r="I47" s="195">
        <v>9.51</v>
      </c>
      <c r="J47" s="195">
        <v>8.4499999999999993</v>
      </c>
      <c r="K47" s="195">
        <v>8.52</v>
      </c>
      <c r="L47" s="195">
        <v>2.4500000000000002</v>
      </c>
      <c r="M47" s="195">
        <v>7.93</v>
      </c>
      <c r="N47" s="195">
        <v>8.58</v>
      </c>
      <c r="O47" s="195">
        <v>6.72</v>
      </c>
      <c r="P47" s="195">
        <v>2.85</v>
      </c>
      <c r="Q47" s="195">
        <v>4.1100000000000003</v>
      </c>
      <c r="R47" s="195">
        <v>6.06</v>
      </c>
      <c r="S47" s="195">
        <v>5</v>
      </c>
      <c r="T47" s="195">
        <v>4.47</v>
      </c>
      <c r="U47" s="195">
        <v>5.09</v>
      </c>
      <c r="V47" s="195">
        <v>3.91</v>
      </c>
      <c r="W47" s="195">
        <v>9.83</v>
      </c>
      <c r="X47" s="195">
        <v>5.49</v>
      </c>
      <c r="Y47" s="195">
        <v>6.45</v>
      </c>
      <c r="Z47" s="195">
        <v>6.6</v>
      </c>
      <c r="AA47" s="195">
        <v>4.79</v>
      </c>
      <c r="AB47" s="195">
        <v>4.74</v>
      </c>
      <c r="AC47" s="195">
        <v>3.54</v>
      </c>
      <c r="AD47" s="195">
        <v>2.63</v>
      </c>
    </row>
    <row r="48" spans="1:79" ht="22.5" customHeight="1">
      <c r="A48" s="202" t="s">
        <v>191</v>
      </c>
      <c r="B48" s="195">
        <v>10.23</v>
      </c>
      <c r="C48" s="195">
        <v>15.13</v>
      </c>
      <c r="D48" s="195">
        <v>14.56</v>
      </c>
      <c r="E48" s="195">
        <v>10.56</v>
      </c>
      <c r="F48" s="195">
        <v>15.84</v>
      </c>
      <c r="G48" s="195">
        <v>16.190000000000001</v>
      </c>
      <c r="H48" s="195">
        <v>9.6300000000000008</v>
      </c>
      <c r="I48" s="195">
        <v>4.88</v>
      </c>
      <c r="J48" s="195">
        <v>4.13</v>
      </c>
      <c r="K48" s="195">
        <v>3.89</v>
      </c>
      <c r="L48" s="195">
        <v>1.38</v>
      </c>
      <c r="M48" s="195">
        <v>5.28</v>
      </c>
      <c r="N48" s="195">
        <v>5.4</v>
      </c>
      <c r="O48" s="195">
        <v>4.75</v>
      </c>
      <c r="P48" s="195">
        <v>2.23</v>
      </c>
      <c r="Q48" s="195">
        <v>3.19</v>
      </c>
      <c r="R48" s="195">
        <v>4.42</v>
      </c>
      <c r="S48" s="195">
        <v>4.13</v>
      </c>
      <c r="T48" s="195">
        <v>3.3</v>
      </c>
      <c r="U48" s="195">
        <v>3.55</v>
      </c>
      <c r="V48" s="195">
        <v>3.86</v>
      </c>
      <c r="W48" s="195">
        <v>8.9600000000000009</v>
      </c>
      <c r="X48" s="195">
        <v>4.37</v>
      </c>
      <c r="Y48" s="195">
        <v>5.04</v>
      </c>
      <c r="Z48" s="195">
        <v>4.9000000000000004</v>
      </c>
      <c r="AA48" s="195">
        <v>6.27</v>
      </c>
      <c r="AB48" s="195">
        <v>6.25</v>
      </c>
      <c r="AC48" s="195">
        <v>4.96</v>
      </c>
      <c r="AD48" s="195">
        <v>3.79</v>
      </c>
    </row>
    <row r="49" spans="1:30" ht="22.5" customHeight="1">
      <c r="A49" s="202" t="s">
        <v>192</v>
      </c>
      <c r="B49" s="195">
        <v>1.38</v>
      </c>
      <c r="C49" s="195">
        <v>1.37</v>
      </c>
      <c r="D49" s="195">
        <v>1.31</v>
      </c>
      <c r="E49" s="195">
        <v>1.34</v>
      </c>
      <c r="F49" s="195">
        <v>0.93</v>
      </c>
      <c r="G49" s="195">
        <v>1.05</v>
      </c>
      <c r="H49" s="195">
        <v>1.27</v>
      </c>
      <c r="I49" s="195">
        <v>1.1499999999999999</v>
      </c>
      <c r="J49" s="195">
        <v>1.05</v>
      </c>
      <c r="K49" s="195">
        <v>0.91</v>
      </c>
      <c r="L49" s="195">
        <v>1.08</v>
      </c>
      <c r="M49" s="195">
        <v>1.25</v>
      </c>
      <c r="N49" s="195">
        <v>0.96</v>
      </c>
      <c r="O49" s="195">
        <v>1.07</v>
      </c>
      <c r="P49" s="195">
        <v>0.89</v>
      </c>
      <c r="Q49" s="195">
        <v>0.8</v>
      </c>
      <c r="R49" s="195">
        <v>0.88</v>
      </c>
      <c r="S49" s="195">
        <v>0.91</v>
      </c>
      <c r="T49" s="195">
        <v>0.92</v>
      </c>
      <c r="U49" s="195">
        <v>1.1200000000000001</v>
      </c>
      <c r="V49" s="195">
        <v>1.0900000000000001</v>
      </c>
      <c r="W49" s="195">
        <v>1.77</v>
      </c>
      <c r="X49" s="195">
        <v>1.68</v>
      </c>
      <c r="Y49" s="195">
        <v>1.64</v>
      </c>
      <c r="Z49" s="195">
        <v>1.97</v>
      </c>
      <c r="AA49" s="195">
        <v>1.32</v>
      </c>
      <c r="AB49" s="195">
        <v>1.3</v>
      </c>
      <c r="AC49" s="195">
        <v>1.2</v>
      </c>
      <c r="AD49" s="195">
        <v>1.2</v>
      </c>
    </row>
    <row r="50" spans="1:30" ht="22.5" customHeight="1">
      <c r="A50" s="202" t="s">
        <v>193</v>
      </c>
      <c r="B50" s="195">
        <v>38.700000000000003</v>
      </c>
      <c r="C50" s="195">
        <v>43.55</v>
      </c>
      <c r="D50" s="195">
        <v>44.21</v>
      </c>
      <c r="E50" s="195">
        <v>42.97</v>
      </c>
      <c r="F50" s="195">
        <v>38.450000000000003</v>
      </c>
      <c r="G50" s="195">
        <v>47.09</v>
      </c>
      <c r="H50" s="195">
        <v>49.37</v>
      </c>
      <c r="I50" s="195">
        <v>49.56</v>
      </c>
      <c r="J50" s="195">
        <v>48.73</v>
      </c>
      <c r="K50" s="195">
        <v>48.43</v>
      </c>
      <c r="L50" s="195">
        <v>49.08</v>
      </c>
      <c r="M50" s="195">
        <v>47.98</v>
      </c>
      <c r="N50" s="195">
        <v>47.09</v>
      </c>
      <c r="O50" s="195">
        <v>47.18</v>
      </c>
      <c r="P50" s="195">
        <v>44.91</v>
      </c>
      <c r="Q50" s="195">
        <v>39.29</v>
      </c>
      <c r="R50" s="195">
        <v>37.79</v>
      </c>
      <c r="S50" s="195">
        <v>40.07</v>
      </c>
      <c r="T50" s="195">
        <v>34.71</v>
      </c>
      <c r="U50" s="195">
        <v>30.9</v>
      </c>
      <c r="V50" s="195">
        <v>28</v>
      </c>
      <c r="W50" s="195">
        <v>21.55</v>
      </c>
      <c r="X50" s="195">
        <v>16.27</v>
      </c>
      <c r="Y50" s="195">
        <v>13.74</v>
      </c>
      <c r="Z50" s="195">
        <v>13.64</v>
      </c>
      <c r="AA50" s="195">
        <v>24.47</v>
      </c>
      <c r="AB50" s="195">
        <v>25.99</v>
      </c>
      <c r="AC50" s="195">
        <v>26.43</v>
      </c>
      <c r="AD50" s="195">
        <v>24.75</v>
      </c>
    </row>
    <row r="51" spans="1:30" ht="22.5" customHeight="1">
      <c r="A51" s="202" t="s">
        <v>194</v>
      </c>
      <c r="B51" s="195">
        <v>16.510000000000002</v>
      </c>
      <c r="C51" s="195">
        <v>16.32</v>
      </c>
      <c r="D51" s="195">
        <v>27.76</v>
      </c>
      <c r="E51" s="195">
        <v>34.909999999999997</v>
      </c>
      <c r="F51" s="195">
        <v>32.01</v>
      </c>
      <c r="G51" s="195">
        <v>13.99</v>
      </c>
      <c r="H51" s="195">
        <v>27.79</v>
      </c>
      <c r="I51" s="195">
        <v>33.11</v>
      </c>
      <c r="J51" s="195">
        <v>28.66</v>
      </c>
      <c r="K51" s="195">
        <v>38.07</v>
      </c>
      <c r="L51" s="195">
        <v>39.89</v>
      </c>
      <c r="M51" s="195">
        <v>16.93</v>
      </c>
      <c r="N51" s="195">
        <v>14.23</v>
      </c>
      <c r="O51" s="195">
        <v>15.62</v>
      </c>
      <c r="P51" s="195">
        <v>11.21</v>
      </c>
      <c r="Q51" s="195">
        <v>6.4</v>
      </c>
      <c r="R51" s="195">
        <v>15.33</v>
      </c>
      <c r="S51" s="195">
        <v>21.21</v>
      </c>
      <c r="T51" s="195">
        <v>21.41</v>
      </c>
      <c r="U51" s="195">
        <v>8.4700000000000006</v>
      </c>
      <c r="V51" s="195">
        <v>14.56</v>
      </c>
      <c r="W51" s="195">
        <v>5.4</v>
      </c>
      <c r="X51" s="201" t="s">
        <v>163</v>
      </c>
      <c r="Y51" s="201" t="s">
        <v>163</v>
      </c>
      <c r="Z51" s="201" t="s">
        <v>163</v>
      </c>
      <c r="AA51" s="201" t="s">
        <v>163</v>
      </c>
      <c r="AB51" s="201" t="s">
        <v>163</v>
      </c>
      <c r="AC51" s="201" t="s">
        <v>163</v>
      </c>
      <c r="AD51" s="201" t="s">
        <v>163</v>
      </c>
    </row>
  </sheetData>
  <mergeCells count="3">
    <mergeCell ref="B1:F1"/>
    <mergeCell ref="A2:F2"/>
    <mergeCell ref="A3:A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154B1-1648-4AF8-8CF2-B7330AFA07F0}">
  <dimension ref="A1:BN56"/>
  <sheetViews>
    <sheetView showGridLines="0" topLeftCell="A15" zoomScale="110" zoomScaleNormal="110" workbookViewId="0">
      <selection activeCell="C10" sqref="C10"/>
    </sheetView>
  </sheetViews>
  <sheetFormatPr defaultColWidth="9.140625" defaultRowHeight="15"/>
  <cols>
    <col min="1" max="2" width="15.140625" style="185" customWidth="1"/>
    <col min="3" max="16" width="8.140625" style="185" customWidth="1"/>
    <col min="17" max="58" width="9.140625" style="209"/>
    <col min="59" max="16384" width="9.140625" style="186"/>
  </cols>
  <sheetData>
    <row r="1" spans="1:66" ht="20.45" customHeight="1">
      <c r="A1" s="187"/>
      <c r="B1" s="637" t="s">
        <v>195</v>
      </c>
      <c r="C1" s="638"/>
      <c r="D1" s="638"/>
      <c r="E1" s="638"/>
      <c r="F1" s="638"/>
      <c r="G1" s="638"/>
    </row>
    <row r="2" spans="1:66" ht="13.35" customHeight="1">
      <c r="A2" s="639"/>
      <c r="B2" s="638"/>
      <c r="C2" s="638"/>
      <c r="D2" s="638"/>
      <c r="E2" s="638"/>
      <c r="F2" s="638"/>
      <c r="G2" s="638"/>
    </row>
    <row r="3" spans="1:66" ht="19.350000000000001" customHeight="1">
      <c r="A3" s="632" t="s">
        <v>148</v>
      </c>
      <c r="B3" s="640"/>
      <c r="C3" s="640"/>
      <c r="D3" s="640"/>
      <c r="E3" s="640"/>
      <c r="F3" s="640"/>
      <c r="G3" s="640"/>
      <c r="H3" s="640"/>
      <c r="I3" s="640"/>
      <c r="J3" s="640"/>
      <c r="K3" s="640"/>
      <c r="L3" s="640"/>
      <c r="M3" s="640"/>
      <c r="N3" s="640"/>
      <c r="O3" s="640"/>
      <c r="P3" s="640"/>
    </row>
    <row r="4" spans="1:66" ht="13.35" customHeight="1">
      <c r="A4" s="639"/>
      <c r="B4" s="638"/>
      <c r="C4" s="638"/>
      <c r="D4" s="638"/>
      <c r="E4" s="638"/>
      <c r="F4" s="638"/>
      <c r="G4" s="638"/>
    </row>
    <row r="5" spans="1:66" s="206" customFormat="1" ht="30" customHeight="1">
      <c r="A5" s="641"/>
      <c r="B5" s="641"/>
      <c r="C5" s="641"/>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210"/>
      <c r="BF5" s="210"/>
    </row>
    <row r="6" spans="1:66" s="207" customFormat="1" ht="30" customHeight="1">
      <c r="A6" s="207" t="s">
        <v>150</v>
      </c>
      <c r="C6" s="207">
        <v>2023</v>
      </c>
      <c r="D6" s="207">
        <v>2022</v>
      </c>
      <c r="E6" s="207">
        <v>2021</v>
      </c>
      <c r="F6" s="207">
        <v>2020</v>
      </c>
      <c r="G6" s="207">
        <v>2019</v>
      </c>
      <c r="H6" s="207">
        <v>2018</v>
      </c>
      <c r="I6" s="207">
        <v>2017</v>
      </c>
      <c r="J6" s="207">
        <v>2016</v>
      </c>
      <c r="K6" s="207">
        <v>2015</v>
      </c>
      <c r="L6" s="207">
        <v>2014</v>
      </c>
      <c r="M6" s="207">
        <v>2013</v>
      </c>
      <c r="N6" s="207">
        <v>2012</v>
      </c>
      <c r="O6" s="207">
        <v>2011</v>
      </c>
      <c r="P6" s="207">
        <v>2010</v>
      </c>
      <c r="Q6" s="211"/>
      <c r="R6" s="211"/>
      <c r="S6" s="209"/>
      <c r="AG6" s="211"/>
      <c r="AH6" s="211"/>
      <c r="AI6" s="211"/>
      <c r="AJ6" s="211"/>
      <c r="AK6" s="211"/>
      <c r="AL6" s="211"/>
      <c r="AM6" s="211"/>
      <c r="AN6" s="211"/>
      <c r="AO6" s="211"/>
      <c r="AP6" s="211"/>
      <c r="AQ6" s="211"/>
      <c r="AR6" s="211"/>
      <c r="AS6" s="211"/>
      <c r="AT6" s="211"/>
      <c r="AU6" s="211"/>
      <c r="AV6" s="211"/>
      <c r="AW6" s="211"/>
      <c r="AX6" s="211"/>
      <c r="AY6" s="211"/>
      <c r="AZ6" s="211"/>
      <c r="BA6" s="211"/>
      <c r="BB6" s="211"/>
      <c r="BC6" s="211"/>
      <c r="BD6" s="211"/>
      <c r="BE6" s="211"/>
      <c r="BF6" s="211"/>
      <c r="BG6" s="208"/>
      <c r="BH6" s="208"/>
      <c r="BI6" s="208"/>
      <c r="BJ6" s="208"/>
      <c r="BK6" s="208"/>
      <c r="BL6" s="208"/>
      <c r="BM6" s="208"/>
      <c r="BN6" s="208"/>
    </row>
    <row r="7" spans="1:66" ht="30" customHeight="1">
      <c r="A7" s="202" t="s">
        <v>151</v>
      </c>
      <c r="B7" s="202"/>
      <c r="C7" s="195">
        <v>27.09</v>
      </c>
      <c r="D7" s="195">
        <v>25.75</v>
      </c>
      <c r="E7" s="195">
        <v>22.31</v>
      </c>
      <c r="F7" s="195">
        <v>21.23</v>
      </c>
      <c r="G7" s="195">
        <v>36.03</v>
      </c>
      <c r="H7" s="195">
        <v>38.56</v>
      </c>
      <c r="I7" s="195">
        <v>36.35</v>
      </c>
      <c r="J7" s="195">
        <v>41.66</v>
      </c>
      <c r="K7" s="195">
        <v>45.9</v>
      </c>
      <c r="L7" s="195">
        <v>46.48</v>
      </c>
      <c r="M7" s="195">
        <v>46.77</v>
      </c>
      <c r="N7" s="195">
        <v>28.07</v>
      </c>
      <c r="O7" s="195">
        <v>38.96</v>
      </c>
      <c r="P7" s="195">
        <v>24.94</v>
      </c>
    </row>
    <row r="8" spans="1:66" ht="30" customHeight="1">
      <c r="A8" s="202" t="s">
        <v>152</v>
      </c>
      <c r="B8" s="202"/>
      <c r="C8" s="195">
        <v>22.68</v>
      </c>
      <c r="D8" s="195">
        <v>21.05</v>
      </c>
      <c r="E8" s="195">
        <v>17.22</v>
      </c>
      <c r="F8" s="195">
        <v>16.63</v>
      </c>
      <c r="G8" s="195">
        <v>24.57</v>
      </c>
      <c r="H8" s="195">
        <v>33.1</v>
      </c>
      <c r="I8" s="195">
        <v>31.17</v>
      </c>
      <c r="J8" s="195">
        <v>33.69</v>
      </c>
      <c r="K8" s="195">
        <v>33.85</v>
      </c>
      <c r="L8" s="195">
        <v>31.42</v>
      </c>
      <c r="M8" s="195">
        <v>29.63</v>
      </c>
      <c r="N8" s="195">
        <v>15.3</v>
      </c>
      <c r="O8" s="195">
        <v>18.329999999999998</v>
      </c>
      <c r="P8" s="195">
        <v>15.45</v>
      </c>
    </row>
    <row r="9" spans="1:66" ht="30" customHeight="1">
      <c r="A9" s="202" t="s">
        <v>153</v>
      </c>
      <c r="B9" s="202"/>
      <c r="C9" s="195">
        <v>17.440000000000001</v>
      </c>
      <c r="D9" s="195">
        <v>16.11</v>
      </c>
      <c r="E9" s="195">
        <v>13.06</v>
      </c>
      <c r="F9" s="195">
        <v>12.53</v>
      </c>
      <c r="G9" s="195">
        <v>18.350000000000001</v>
      </c>
      <c r="H9" s="195">
        <v>25.36</v>
      </c>
      <c r="I9" s="195">
        <v>24.32</v>
      </c>
      <c r="J9" s="195">
        <v>25.45</v>
      </c>
      <c r="K9" s="195">
        <v>24.8</v>
      </c>
      <c r="L9" s="195">
        <v>21.08</v>
      </c>
      <c r="M9" s="195">
        <v>17.59</v>
      </c>
      <c r="N9" s="195">
        <v>8.08</v>
      </c>
      <c r="O9" s="195">
        <v>10.71</v>
      </c>
      <c r="P9" s="195">
        <v>10.199999999999999</v>
      </c>
    </row>
    <row r="10" spans="1:66" ht="30" customHeight="1">
      <c r="A10" s="202" t="s">
        <v>154</v>
      </c>
      <c r="B10" s="202"/>
      <c r="C10" s="195">
        <v>19.04</v>
      </c>
      <c r="D10" s="195">
        <v>20.9</v>
      </c>
      <c r="E10" s="195">
        <v>15.75</v>
      </c>
      <c r="F10" s="195">
        <v>18.46</v>
      </c>
      <c r="G10" s="195">
        <v>27.46</v>
      </c>
      <c r="H10" s="195">
        <v>31.1</v>
      </c>
      <c r="I10" s="195">
        <v>27.04</v>
      </c>
      <c r="J10" s="195">
        <v>27.86</v>
      </c>
      <c r="K10" s="195">
        <v>30.7</v>
      </c>
      <c r="L10" s="195">
        <v>30.99</v>
      </c>
      <c r="M10" s="195">
        <v>24.49</v>
      </c>
      <c r="N10" s="195">
        <v>11.97</v>
      </c>
      <c r="O10" s="195">
        <v>24.11</v>
      </c>
      <c r="P10" s="195">
        <v>15.6</v>
      </c>
    </row>
    <row r="11" spans="1:66" ht="30" customHeight="1">
      <c r="A11" s="202" t="s">
        <v>155</v>
      </c>
      <c r="B11" s="202"/>
      <c r="C11" s="195">
        <v>16.18</v>
      </c>
      <c r="D11" s="195">
        <v>17.22</v>
      </c>
      <c r="E11" s="195">
        <v>12.36</v>
      </c>
      <c r="F11" s="195">
        <v>14.59</v>
      </c>
      <c r="G11" s="195">
        <v>18.98</v>
      </c>
      <c r="H11" s="195">
        <v>26.71</v>
      </c>
      <c r="I11" s="195">
        <v>23.23</v>
      </c>
      <c r="J11" s="195">
        <v>22.66</v>
      </c>
      <c r="K11" s="195">
        <v>22.9</v>
      </c>
      <c r="L11" s="195">
        <v>21.56</v>
      </c>
      <c r="M11" s="195">
        <v>17.16</v>
      </c>
      <c r="N11" s="195">
        <v>8.4499999999999993</v>
      </c>
      <c r="O11" s="195">
        <v>12.33</v>
      </c>
      <c r="P11" s="195">
        <v>10.29</v>
      </c>
    </row>
    <row r="12" spans="1:66" ht="30" customHeight="1">
      <c r="A12" s="202" t="s">
        <v>156</v>
      </c>
      <c r="B12" s="202"/>
      <c r="C12" s="195">
        <v>12.26</v>
      </c>
      <c r="D12" s="195">
        <v>13.08</v>
      </c>
      <c r="E12" s="195">
        <v>9.2200000000000006</v>
      </c>
      <c r="F12" s="195">
        <v>10.9</v>
      </c>
      <c r="G12" s="195">
        <v>13.98</v>
      </c>
      <c r="H12" s="195">
        <v>20.45</v>
      </c>
      <c r="I12" s="195">
        <v>18.09</v>
      </c>
      <c r="J12" s="195">
        <v>17.02</v>
      </c>
      <c r="K12" s="195">
        <v>16.59</v>
      </c>
      <c r="L12" s="195">
        <v>14.06</v>
      </c>
      <c r="M12" s="195">
        <v>9.2100000000000009</v>
      </c>
      <c r="N12" s="195">
        <v>3.44</v>
      </c>
      <c r="O12" s="195">
        <v>6.63</v>
      </c>
      <c r="P12" s="195">
        <v>6.38</v>
      </c>
    </row>
    <row r="13" spans="1:66" ht="30" customHeight="1">
      <c r="A13" s="202" t="s">
        <v>157</v>
      </c>
      <c r="B13" s="202"/>
      <c r="C13" s="195">
        <v>29.17</v>
      </c>
      <c r="D13" s="195">
        <v>28.71</v>
      </c>
      <c r="E13" s="195">
        <v>27.25</v>
      </c>
      <c r="F13" s="195">
        <v>23.99</v>
      </c>
      <c r="G13" s="195">
        <v>28.92</v>
      </c>
      <c r="H13" s="195">
        <v>29.03</v>
      </c>
      <c r="I13" s="195">
        <v>28.12</v>
      </c>
      <c r="J13" s="195">
        <v>28.17</v>
      </c>
      <c r="K13" s="195">
        <v>28.51</v>
      </c>
      <c r="L13" s="195">
        <v>28.16</v>
      </c>
      <c r="M13" s="195">
        <v>25.02</v>
      </c>
      <c r="N13" s="195">
        <v>10.73</v>
      </c>
      <c r="O13" s="195">
        <v>17.23</v>
      </c>
      <c r="P13" s="195">
        <v>18.54</v>
      </c>
    </row>
    <row r="14" spans="1:66" ht="30" customHeight="1">
      <c r="A14" s="202" t="s">
        <v>158</v>
      </c>
      <c r="B14" s="202"/>
      <c r="C14" s="195">
        <v>86.87</v>
      </c>
      <c r="D14" s="195">
        <v>86.55</v>
      </c>
      <c r="E14" s="195">
        <v>88.63</v>
      </c>
      <c r="F14" s="195">
        <v>89.6</v>
      </c>
      <c r="G14" s="195">
        <v>88.25</v>
      </c>
      <c r="H14" s="195">
        <v>81.430000000000007</v>
      </c>
      <c r="I14" s="195">
        <v>80.819999999999993</v>
      </c>
      <c r="J14" s="195">
        <v>79.75</v>
      </c>
      <c r="K14" s="195">
        <v>78.47</v>
      </c>
      <c r="L14" s="195">
        <v>76.05</v>
      </c>
      <c r="M14" s="195">
        <v>74.62</v>
      </c>
      <c r="N14" s="195">
        <v>77.86</v>
      </c>
      <c r="O14" s="195">
        <v>63.82</v>
      </c>
      <c r="P14" s="195">
        <v>58.25</v>
      </c>
    </row>
    <row r="15" spans="1:66" ht="30" customHeight="1">
      <c r="A15" s="202" t="s">
        <v>159</v>
      </c>
      <c r="B15" s="202"/>
      <c r="C15" s="195">
        <v>39.729999999999997</v>
      </c>
      <c r="D15" s="195">
        <v>39.93</v>
      </c>
      <c r="E15" s="195">
        <v>40.36</v>
      </c>
      <c r="F15" s="195">
        <v>39.56</v>
      </c>
      <c r="G15" s="195">
        <v>40.729999999999997</v>
      </c>
      <c r="H15" s="195">
        <v>33.14</v>
      </c>
      <c r="I15" s="195">
        <v>32.520000000000003</v>
      </c>
      <c r="J15" s="195">
        <v>32.619999999999997</v>
      </c>
      <c r="K15" s="195">
        <v>32.79</v>
      </c>
      <c r="L15" s="195">
        <v>32.82</v>
      </c>
      <c r="M15" s="195">
        <v>31.97</v>
      </c>
      <c r="N15" s="195">
        <v>38.56</v>
      </c>
      <c r="O15" s="195">
        <v>25.9</v>
      </c>
      <c r="P15" s="195">
        <v>24.03</v>
      </c>
    </row>
    <row r="16" spans="1:66" ht="30" customHeight="1">
      <c r="A16" s="202" t="s">
        <v>160</v>
      </c>
      <c r="B16" s="202"/>
      <c r="C16" s="195">
        <v>29.95</v>
      </c>
      <c r="D16" s="195">
        <v>29.76</v>
      </c>
      <c r="E16" s="195">
        <v>28.31</v>
      </c>
      <c r="F16" s="195">
        <v>25.61</v>
      </c>
      <c r="G16" s="195">
        <v>30.21</v>
      </c>
      <c r="H16" s="195">
        <v>29.16</v>
      </c>
      <c r="I16" s="195">
        <v>28.56</v>
      </c>
      <c r="J16" s="195">
        <v>28.61</v>
      </c>
      <c r="K16" s="195">
        <v>28.7</v>
      </c>
      <c r="L16" s="195">
        <v>29.03</v>
      </c>
      <c r="M16" s="195">
        <v>28.66</v>
      </c>
      <c r="N16" s="195">
        <v>25.6</v>
      </c>
      <c r="O16" s="195">
        <v>22.89</v>
      </c>
      <c r="P16" s="195">
        <v>21.65</v>
      </c>
    </row>
    <row r="17" spans="1:66" ht="30" customHeight="1">
      <c r="A17" s="202" t="s">
        <v>161</v>
      </c>
      <c r="B17" s="202"/>
      <c r="C17" s="195">
        <v>30.28</v>
      </c>
      <c r="D17" s="195">
        <v>33.49</v>
      </c>
      <c r="E17" s="195">
        <v>31.28</v>
      </c>
      <c r="F17" s="195">
        <v>34.799999999999997</v>
      </c>
      <c r="G17" s="195">
        <v>32.549999999999997</v>
      </c>
      <c r="H17" s="195">
        <v>27.39</v>
      </c>
      <c r="I17" s="195">
        <v>24.88</v>
      </c>
      <c r="J17" s="195">
        <v>22.85</v>
      </c>
      <c r="K17" s="195">
        <v>23.15</v>
      </c>
      <c r="L17" s="195">
        <v>22.56</v>
      </c>
      <c r="M17" s="195">
        <v>16.41</v>
      </c>
      <c r="N17" s="195">
        <v>17.54</v>
      </c>
      <c r="O17" s="195">
        <v>13.67</v>
      </c>
      <c r="P17" s="195">
        <v>13.97</v>
      </c>
    </row>
    <row r="18" spans="1:66" ht="36.75" customHeight="1">
      <c r="A18" s="202" t="s">
        <v>162</v>
      </c>
      <c r="B18" s="202"/>
      <c r="C18" s="195">
        <v>12.78</v>
      </c>
      <c r="D18" s="195">
        <v>11.53</v>
      </c>
      <c r="E18" s="195">
        <v>19.149999999999999</v>
      </c>
      <c r="F18" s="195">
        <v>22.36</v>
      </c>
      <c r="G18" s="195">
        <v>15.56</v>
      </c>
      <c r="H18" s="195">
        <v>14.71</v>
      </c>
      <c r="I18" s="195">
        <v>16.329999999999998</v>
      </c>
      <c r="J18" s="195">
        <v>11.88</v>
      </c>
      <c r="K18" s="195">
        <v>11.37</v>
      </c>
      <c r="L18" s="195">
        <v>12.69</v>
      </c>
      <c r="M18" s="195">
        <v>22.21</v>
      </c>
      <c r="N18" s="201" t="s">
        <v>163</v>
      </c>
      <c r="O18" s="201" t="s">
        <v>163</v>
      </c>
      <c r="P18" s="201" t="s">
        <v>163</v>
      </c>
    </row>
    <row r="19" spans="1:66" ht="30" customHeight="1">
      <c r="A19" s="202" t="s">
        <v>164</v>
      </c>
      <c r="B19" s="202"/>
      <c r="C19" s="195">
        <v>16.72</v>
      </c>
      <c r="D19" s="195">
        <v>19.3</v>
      </c>
      <c r="E19" s="195">
        <v>19.11</v>
      </c>
      <c r="F19" s="195">
        <v>31.87</v>
      </c>
      <c r="G19" s="195">
        <v>17.559999999999999</v>
      </c>
      <c r="H19" s="195">
        <v>15.82</v>
      </c>
      <c r="I19" s="195">
        <v>21.15</v>
      </c>
      <c r="J19" s="195">
        <v>14.91</v>
      </c>
      <c r="K19" s="195">
        <v>17.77</v>
      </c>
      <c r="L19" s="195">
        <v>19.62</v>
      </c>
      <c r="M19" s="201" t="s">
        <v>163</v>
      </c>
      <c r="N19" s="201" t="s">
        <v>163</v>
      </c>
      <c r="O19" s="201" t="s">
        <v>163</v>
      </c>
      <c r="P19" s="201" t="s">
        <v>163</v>
      </c>
    </row>
    <row r="20" spans="1:66" ht="30" customHeight="1">
      <c r="A20" s="635"/>
      <c r="B20" s="635"/>
      <c r="C20" s="585"/>
      <c r="D20" s="585"/>
      <c r="E20" s="585"/>
      <c r="F20" s="585"/>
      <c r="G20" s="585"/>
      <c r="H20" s="585"/>
      <c r="I20" s="585"/>
      <c r="J20" s="585"/>
      <c r="K20" s="585"/>
      <c r="L20" s="585"/>
      <c r="M20" s="585"/>
      <c r="N20" s="585"/>
      <c r="O20" s="585"/>
      <c r="P20" s="585"/>
    </row>
    <row r="21" spans="1:66" s="190" customFormat="1" ht="30" customHeight="1">
      <c r="A21" s="636"/>
      <c r="B21" s="636"/>
      <c r="C21" s="636"/>
      <c r="D21" s="636"/>
      <c r="E21" s="636"/>
      <c r="F21" s="636"/>
      <c r="G21" s="636"/>
      <c r="H21" s="636"/>
      <c r="I21" s="636"/>
      <c r="J21" s="636"/>
      <c r="K21" s="636"/>
      <c r="L21" s="636"/>
      <c r="M21" s="636"/>
      <c r="N21" s="636"/>
      <c r="O21" s="636"/>
      <c r="P21" s="636"/>
      <c r="Q21" s="212"/>
      <c r="R21" s="212"/>
      <c r="S21" s="212"/>
      <c r="T21" s="212"/>
      <c r="U21" s="212"/>
      <c r="V21" s="212"/>
      <c r="W21" s="212"/>
      <c r="X21" s="212"/>
      <c r="Y21" s="212"/>
      <c r="Z21" s="212"/>
      <c r="AA21" s="212"/>
      <c r="AB21" s="212"/>
      <c r="AC21" s="212"/>
      <c r="AD21" s="212"/>
      <c r="AE21" s="212"/>
      <c r="AF21" s="212"/>
      <c r="AG21" s="212"/>
      <c r="AH21" s="212"/>
      <c r="AI21" s="212"/>
      <c r="AJ21" s="212"/>
      <c r="AK21" s="212"/>
      <c r="AL21" s="212"/>
      <c r="AM21" s="212"/>
      <c r="AN21" s="212"/>
      <c r="AO21" s="212"/>
      <c r="AP21" s="212"/>
      <c r="AQ21" s="212"/>
      <c r="AR21" s="212"/>
      <c r="AS21" s="212"/>
      <c r="AT21" s="212"/>
      <c r="AU21" s="212"/>
      <c r="AV21" s="212"/>
      <c r="AW21" s="212"/>
      <c r="AX21" s="212"/>
      <c r="AY21" s="212"/>
      <c r="AZ21" s="212"/>
      <c r="BA21" s="212"/>
      <c r="BB21" s="212"/>
      <c r="BC21" s="212"/>
      <c r="BD21" s="212"/>
      <c r="BE21" s="212"/>
      <c r="BF21" s="212"/>
    </row>
    <row r="22" spans="1:66" s="207" customFormat="1" ht="30" customHeight="1">
      <c r="A22" s="207" t="s">
        <v>165</v>
      </c>
      <c r="Q22" s="211"/>
      <c r="R22" s="211"/>
      <c r="S22" s="211"/>
      <c r="T22" s="211"/>
      <c r="U22" s="211"/>
      <c r="V22" s="211"/>
      <c r="W22" s="211"/>
      <c r="X22" s="211"/>
      <c r="Y22" s="211"/>
      <c r="Z22" s="211"/>
      <c r="AA22" s="211"/>
      <c r="AB22" s="211"/>
      <c r="AC22" s="211"/>
      <c r="AD22" s="211"/>
      <c r="AE22" s="211"/>
      <c r="AF22" s="211"/>
      <c r="AG22" s="211"/>
      <c r="AH22" s="211"/>
      <c r="AI22" s="211"/>
      <c r="AJ22" s="211"/>
      <c r="AK22" s="211"/>
      <c r="AL22" s="211"/>
      <c r="AM22" s="211"/>
      <c r="AN22" s="211"/>
      <c r="AO22" s="211"/>
      <c r="AP22" s="211"/>
      <c r="AQ22" s="211"/>
      <c r="AR22" s="211"/>
      <c r="AS22" s="211"/>
      <c r="AT22" s="211"/>
      <c r="AU22" s="211"/>
      <c r="AV22" s="211"/>
      <c r="AW22" s="211"/>
      <c r="AX22" s="211"/>
      <c r="AY22" s="211"/>
      <c r="AZ22" s="211"/>
      <c r="BA22" s="211"/>
      <c r="BB22" s="211"/>
      <c r="BC22" s="211"/>
      <c r="BD22" s="211"/>
      <c r="BE22" s="211"/>
      <c r="BF22" s="211"/>
      <c r="BG22" s="208"/>
      <c r="BH22" s="208"/>
      <c r="BI22" s="208"/>
      <c r="BJ22" s="208"/>
      <c r="BK22" s="208"/>
      <c r="BL22" s="208"/>
      <c r="BM22" s="208"/>
      <c r="BN22" s="208"/>
    </row>
    <row r="23" spans="1:66" ht="30" customHeight="1">
      <c r="A23" s="634" t="s">
        <v>166</v>
      </c>
      <c r="B23" s="635"/>
      <c r="C23" s="193">
        <v>0.75</v>
      </c>
      <c r="D23" s="193">
        <v>0.71</v>
      </c>
      <c r="E23" s="193">
        <v>0.61</v>
      </c>
      <c r="F23" s="193">
        <v>0.65</v>
      </c>
      <c r="G23" s="193">
        <v>0.81</v>
      </c>
      <c r="H23" s="193">
        <v>1.1399999999999999</v>
      </c>
      <c r="I23" s="193">
        <v>1.1000000000000001</v>
      </c>
      <c r="J23" s="193">
        <v>1.18</v>
      </c>
      <c r="K23" s="193">
        <v>1.1599999999999999</v>
      </c>
      <c r="L23" s="193">
        <v>1.05</v>
      </c>
      <c r="M23" s="193">
        <v>1.05</v>
      </c>
      <c r="N23" s="193">
        <v>1.1100000000000001</v>
      </c>
      <c r="O23" s="193">
        <v>0.91</v>
      </c>
      <c r="P23" s="193">
        <v>0.74</v>
      </c>
    </row>
    <row r="24" spans="1:66" ht="30" customHeight="1">
      <c r="A24" s="634" t="s">
        <v>167</v>
      </c>
      <c r="B24" s="635"/>
      <c r="C24" s="193">
        <v>27.64</v>
      </c>
      <c r="D24" s="193">
        <v>29.48</v>
      </c>
      <c r="E24" s="193">
        <v>24.82</v>
      </c>
      <c r="F24" s="193">
        <v>16.02</v>
      </c>
      <c r="G24" s="193">
        <v>22.62</v>
      </c>
      <c r="H24" s="193">
        <v>320.01</v>
      </c>
      <c r="I24" s="193">
        <v>179.5</v>
      </c>
      <c r="J24" s="193">
        <v>92.08</v>
      </c>
      <c r="K24" s="193">
        <v>42.29</v>
      </c>
      <c r="L24" s="193">
        <v>16.57</v>
      </c>
      <c r="M24" s="193">
        <v>8.6999999999999993</v>
      </c>
      <c r="N24" s="193">
        <v>8.5</v>
      </c>
      <c r="O24" s="193">
        <v>8.1300000000000008</v>
      </c>
      <c r="P24" s="193">
        <v>9.57</v>
      </c>
    </row>
    <row r="25" spans="1:66" ht="30" customHeight="1">
      <c r="A25" s="634" t="s">
        <v>168</v>
      </c>
      <c r="B25" s="635"/>
      <c r="C25" s="193">
        <v>6.59</v>
      </c>
      <c r="D25" s="193">
        <v>6.89</v>
      </c>
      <c r="E25" s="193">
        <v>7.76</v>
      </c>
      <c r="F25" s="193">
        <v>7.1</v>
      </c>
      <c r="G25" s="193">
        <v>7.79</v>
      </c>
      <c r="H25" s="193">
        <v>8.1999999999999993</v>
      </c>
      <c r="I25" s="193">
        <v>8.77</v>
      </c>
      <c r="J25" s="193">
        <v>7.66</v>
      </c>
      <c r="K25" s="193">
        <v>6.57</v>
      </c>
      <c r="L25" s="193">
        <v>5.65</v>
      </c>
      <c r="M25" s="193">
        <v>7.52</v>
      </c>
      <c r="N25" s="193">
        <v>6.52</v>
      </c>
      <c r="O25" s="193">
        <v>5.42</v>
      </c>
      <c r="P25" s="193">
        <v>5.14</v>
      </c>
    </row>
    <row r="26" spans="1:66" ht="30" customHeight="1">
      <c r="A26" s="634" t="s">
        <v>169</v>
      </c>
      <c r="B26" s="635"/>
      <c r="C26" s="196">
        <v>39.28</v>
      </c>
      <c r="D26" s="196">
        <v>41.02</v>
      </c>
      <c r="E26" s="196">
        <v>41.22</v>
      </c>
      <c r="F26" s="196">
        <v>43.52</v>
      </c>
      <c r="G26" s="196">
        <v>37.14</v>
      </c>
      <c r="H26" s="196">
        <v>39.31</v>
      </c>
      <c r="I26" s="196">
        <v>36.4</v>
      </c>
      <c r="J26" s="196">
        <v>36.29</v>
      </c>
      <c r="K26" s="196">
        <v>36.71</v>
      </c>
      <c r="L26" s="196">
        <v>44.91</v>
      </c>
      <c r="M26" s="196">
        <v>47.45</v>
      </c>
      <c r="N26" s="196">
        <v>61.76</v>
      </c>
      <c r="O26" s="196">
        <v>63.97</v>
      </c>
      <c r="P26" s="196">
        <v>72.66</v>
      </c>
    </row>
    <row r="27" spans="1:66" ht="30" customHeight="1">
      <c r="A27" s="634" t="s">
        <v>170</v>
      </c>
      <c r="B27" s="635"/>
      <c r="C27" s="196">
        <v>64.97</v>
      </c>
      <c r="D27" s="196">
        <v>66.72</v>
      </c>
      <c r="E27" s="196">
        <v>61.4</v>
      </c>
      <c r="F27" s="196">
        <v>52.96</v>
      </c>
      <c r="G27" s="196">
        <v>54.99</v>
      </c>
      <c r="H27" s="196">
        <v>57.04</v>
      </c>
      <c r="I27" s="196">
        <v>50.43</v>
      </c>
      <c r="J27" s="196">
        <v>45.88</v>
      </c>
      <c r="K27" s="196">
        <v>46.19</v>
      </c>
      <c r="L27" s="196">
        <v>58.25</v>
      </c>
      <c r="M27" s="196">
        <v>66.400000000000006</v>
      </c>
      <c r="N27" s="196">
        <v>71.41</v>
      </c>
      <c r="O27" s="196">
        <v>85.2</v>
      </c>
      <c r="P27" s="196">
        <v>92.6</v>
      </c>
    </row>
    <row r="28" spans="1:66" ht="30" customHeight="1">
      <c r="A28" s="634" t="s">
        <v>171</v>
      </c>
      <c r="B28" s="635"/>
      <c r="C28" s="192" t="s">
        <v>172</v>
      </c>
      <c r="D28" s="192" t="s">
        <v>172</v>
      </c>
      <c r="E28" s="192" t="s">
        <v>172</v>
      </c>
      <c r="F28" s="192" t="s">
        <v>172</v>
      </c>
      <c r="G28" s="192" t="s">
        <v>172</v>
      </c>
      <c r="H28" s="192" t="s">
        <v>172</v>
      </c>
      <c r="I28" s="192" t="s">
        <v>172</v>
      </c>
      <c r="J28" s="192" t="s">
        <v>172</v>
      </c>
      <c r="K28" s="192" t="s">
        <v>172</v>
      </c>
      <c r="L28" s="192" t="s">
        <v>172</v>
      </c>
      <c r="M28" s="192" t="s">
        <v>172</v>
      </c>
      <c r="N28" s="192" t="s">
        <v>172</v>
      </c>
      <c r="O28" s="192" t="s">
        <v>172</v>
      </c>
      <c r="P28" s="192" t="s">
        <v>172</v>
      </c>
    </row>
    <row r="29" spans="1:66" s="190" customFormat="1" ht="30" customHeight="1">
      <c r="A29" s="636"/>
      <c r="B29" s="636"/>
      <c r="C29" s="636"/>
      <c r="D29" s="636"/>
      <c r="E29" s="636"/>
      <c r="F29" s="636"/>
      <c r="G29" s="636"/>
      <c r="H29" s="636"/>
      <c r="I29" s="636"/>
      <c r="J29" s="636"/>
      <c r="K29" s="636"/>
      <c r="L29" s="636"/>
      <c r="M29" s="636"/>
      <c r="N29" s="636"/>
      <c r="O29" s="636"/>
      <c r="P29" s="636"/>
      <c r="Q29" s="212"/>
      <c r="R29" s="212"/>
      <c r="S29" s="212"/>
      <c r="T29" s="212"/>
      <c r="U29" s="212"/>
      <c r="V29" s="212"/>
      <c r="W29" s="212"/>
      <c r="X29" s="212"/>
      <c r="Y29" s="212"/>
      <c r="Z29" s="212"/>
      <c r="AA29" s="212"/>
      <c r="AB29" s="212"/>
      <c r="AC29" s="212"/>
      <c r="AD29" s="212"/>
      <c r="AE29" s="212"/>
      <c r="AF29" s="212"/>
      <c r="AG29" s="212"/>
      <c r="AH29" s="212"/>
      <c r="AI29" s="212"/>
      <c r="AJ29" s="212"/>
      <c r="AK29" s="212"/>
      <c r="AL29" s="212"/>
      <c r="AM29" s="212"/>
      <c r="AN29" s="212"/>
      <c r="AO29" s="212"/>
      <c r="AP29" s="212"/>
      <c r="AQ29" s="212"/>
      <c r="AR29" s="212"/>
      <c r="AS29" s="212"/>
      <c r="AT29" s="212"/>
      <c r="AU29" s="212"/>
      <c r="AV29" s="212"/>
      <c r="AW29" s="212"/>
      <c r="AX29" s="212"/>
      <c r="AY29" s="212"/>
      <c r="AZ29" s="212"/>
      <c r="BA29" s="212"/>
      <c r="BB29" s="212"/>
      <c r="BC29" s="212"/>
      <c r="BD29" s="212"/>
      <c r="BE29" s="212"/>
      <c r="BF29" s="212"/>
    </row>
    <row r="30" spans="1:66" s="207" customFormat="1" ht="30" customHeight="1">
      <c r="A30" s="207" t="s">
        <v>173</v>
      </c>
      <c r="Q30" s="211"/>
      <c r="R30" s="211"/>
      <c r="S30" s="211"/>
      <c r="T30" s="211"/>
      <c r="U30" s="211"/>
      <c r="V30" s="211"/>
      <c r="W30" s="211"/>
      <c r="X30" s="211"/>
      <c r="Y30" s="211"/>
      <c r="Z30" s="211"/>
      <c r="AA30" s="211"/>
      <c r="AB30" s="211"/>
      <c r="AC30" s="211"/>
      <c r="AD30" s="211"/>
      <c r="AE30" s="211"/>
      <c r="AF30" s="211"/>
      <c r="AG30" s="211"/>
      <c r="AH30" s="211"/>
      <c r="AI30" s="211"/>
      <c r="AJ30" s="211"/>
      <c r="AK30" s="211"/>
      <c r="AL30" s="211"/>
      <c r="AM30" s="211"/>
      <c r="AN30" s="211"/>
      <c r="AO30" s="211"/>
      <c r="AP30" s="211"/>
      <c r="AQ30" s="211"/>
      <c r="AR30" s="211"/>
      <c r="AS30" s="211"/>
      <c r="AT30" s="211"/>
      <c r="AU30" s="211"/>
      <c r="AV30" s="211"/>
      <c r="AW30" s="211"/>
      <c r="AX30" s="211"/>
      <c r="AY30" s="211"/>
      <c r="AZ30" s="211"/>
      <c r="BA30" s="211"/>
      <c r="BB30" s="211"/>
      <c r="BC30" s="211"/>
      <c r="BD30" s="211"/>
      <c r="BE30" s="211"/>
      <c r="BF30" s="211"/>
      <c r="BG30" s="208"/>
      <c r="BH30" s="208"/>
      <c r="BI30" s="208"/>
      <c r="BJ30" s="208"/>
      <c r="BK30" s="208"/>
      <c r="BL30" s="208"/>
      <c r="BM30" s="208"/>
      <c r="BN30" s="208"/>
    </row>
    <row r="31" spans="1:66" ht="30" customHeight="1">
      <c r="A31" s="634" t="s">
        <v>174</v>
      </c>
      <c r="B31" s="635"/>
      <c r="C31" s="193">
        <v>1.89</v>
      </c>
      <c r="D31" s="193">
        <v>1.68</v>
      </c>
      <c r="E31" s="193">
        <v>1.64</v>
      </c>
      <c r="F31" s="193">
        <v>2.4700000000000002</v>
      </c>
      <c r="G31" s="193">
        <v>2.08</v>
      </c>
      <c r="H31" s="193">
        <v>2.4</v>
      </c>
      <c r="I31" s="193">
        <v>2.4</v>
      </c>
      <c r="J31" s="193">
        <v>1.86</v>
      </c>
      <c r="K31" s="193">
        <v>1.57</v>
      </c>
      <c r="L31" s="193">
        <v>1.4</v>
      </c>
      <c r="M31" s="193">
        <v>1.19</v>
      </c>
      <c r="N31" s="193">
        <v>1.21</v>
      </c>
      <c r="O31" s="193">
        <v>1.02</v>
      </c>
      <c r="P31" s="193">
        <v>1.26</v>
      </c>
    </row>
    <row r="32" spans="1:66" ht="30" customHeight="1">
      <c r="A32" s="634" t="s">
        <v>175</v>
      </c>
      <c r="B32" s="635"/>
      <c r="C32" s="193">
        <v>1.44</v>
      </c>
      <c r="D32" s="193">
        <v>1.29</v>
      </c>
      <c r="E32" s="193">
        <v>1.34</v>
      </c>
      <c r="F32" s="193">
        <v>2.09</v>
      </c>
      <c r="G32" s="193">
        <v>1.7</v>
      </c>
      <c r="H32" s="193">
        <v>1.94</v>
      </c>
      <c r="I32" s="193">
        <v>1.94</v>
      </c>
      <c r="J32" s="193">
        <v>1.36</v>
      </c>
      <c r="K32" s="193">
        <v>1.04</v>
      </c>
      <c r="L32" s="193">
        <v>0.94</v>
      </c>
      <c r="M32" s="193">
        <v>0.9</v>
      </c>
      <c r="N32" s="193">
        <v>0.86</v>
      </c>
      <c r="O32" s="193">
        <v>0.66</v>
      </c>
      <c r="P32" s="193">
        <v>0.84</v>
      </c>
    </row>
    <row r="33" spans="1:66" ht="30" customHeight="1">
      <c r="A33" s="634" t="s">
        <v>176</v>
      </c>
      <c r="B33" s="635"/>
      <c r="C33" s="193">
        <v>4.1900000000000004</v>
      </c>
      <c r="D33" s="193">
        <v>3.75</v>
      </c>
      <c r="E33" s="193">
        <v>2.86</v>
      </c>
      <c r="F33" s="193">
        <v>2.76</v>
      </c>
      <c r="G33" s="193">
        <v>1.87</v>
      </c>
      <c r="H33" s="193">
        <v>5.93</v>
      </c>
      <c r="I33" s="193">
        <v>5.79</v>
      </c>
      <c r="J33" s="193">
        <v>4</v>
      </c>
      <c r="K33" s="193">
        <v>2.58</v>
      </c>
      <c r="L33" s="193">
        <v>1.75</v>
      </c>
      <c r="M33" s="193">
        <v>1.27</v>
      </c>
      <c r="N33" s="193">
        <v>0.74</v>
      </c>
      <c r="O33" s="193">
        <v>0.68</v>
      </c>
      <c r="P33" s="193">
        <v>1.23</v>
      </c>
    </row>
    <row r="34" spans="1:66" ht="30" customHeight="1">
      <c r="A34" s="634" t="s">
        <v>177</v>
      </c>
      <c r="B34" s="635"/>
      <c r="C34" s="193">
        <v>64.39</v>
      </c>
      <c r="D34" s="193">
        <v>62.56</v>
      </c>
      <c r="E34" s="193">
        <v>58.55</v>
      </c>
      <c r="F34" s="193">
        <v>59.03</v>
      </c>
      <c r="G34" s="193">
        <v>50.92</v>
      </c>
      <c r="H34" s="193">
        <v>65.75</v>
      </c>
      <c r="I34" s="193">
        <v>66.92</v>
      </c>
      <c r="J34" s="193">
        <v>61.08</v>
      </c>
      <c r="K34" s="193">
        <v>54.03</v>
      </c>
      <c r="L34" s="193">
        <v>45.36</v>
      </c>
      <c r="M34" s="193">
        <v>37.619999999999997</v>
      </c>
      <c r="N34" s="193">
        <v>28.79</v>
      </c>
      <c r="O34" s="193">
        <v>27.5</v>
      </c>
      <c r="P34" s="193">
        <v>40.909999999999997</v>
      </c>
    </row>
    <row r="35" spans="1:66" ht="30" customHeight="1">
      <c r="A35" s="634" t="s">
        <v>178</v>
      </c>
      <c r="B35" s="635"/>
      <c r="C35" s="193">
        <v>180.83</v>
      </c>
      <c r="D35" s="193">
        <v>167.08</v>
      </c>
      <c r="E35" s="193">
        <v>141.28</v>
      </c>
      <c r="F35" s="193">
        <v>144.06</v>
      </c>
      <c r="G35" s="193">
        <v>103.76</v>
      </c>
      <c r="H35" s="193">
        <v>191.98</v>
      </c>
      <c r="I35" s="193">
        <v>202.3</v>
      </c>
      <c r="J35" s="193">
        <v>156.97</v>
      </c>
      <c r="K35" s="193">
        <v>117.53</v>
      </c>
      <c r="L35" s="193">
        <v>83.02</v>
      </c>
      <c r="M35" s="193">
        <v>60.3</v>
      </c>
      <c r="N35" s="193">
        <v>40.43</v>
      </c>
      <c r="O35" s="193">
        <v>37.94</v>
      </c>
      <c r="P35" s="193">
        <v>69.22</v>
      </c>
    </row>
    <row r="36" spans="1:66" ht="30" customHeight="1">
      <c r="A36" s="634" t="s">
        <v>179</v>
      </c>
      <c r="B36" s="635"/>
      <c r="C36" s="193">
        <v>24.39</v>
      </c>
      <c r="D36" s="193">
        <v>27.71</v>
      </c>
      <c r="E36" s="193">
        <v>41.53</v>
      </c>
      <c r="F36" s="193">
        <v>39.159999999999997</v>
      </c>
      <c r="G36" s="193">
        <v>55.06</v>
      </c>
      <c r="H36" s="193">
        <v>18.32</v>
      </c>
      <c r="I36" s="193">
        <v>19.989999999999998</v>
      </c>
      <c r="J36" s="193">
        <v>34.22</v>
      </c>
      <c r="K36" s="193">
        <v>51.84</v>
      </c>
      <c r="L36" s="193">
        <v>76.260000000000005</v>
      </c>
      <c r="M36" s="193">
        <v>116.04</v>
      </c>
      <c r="N36" s="193">
        <v>174.98</v>
      </c>
      <c r="O36" s="193">
        <v>193.88</v>
      </c>
      <c r="P36" s="193">
        <v>98.37</v>
      </c>
    </row>
    <row r="37" spans="1:66" s="190" customFormat="1" ht="30" customHeight="1">
      <c r="Q37" s="212"/>
      <c r="R37" s="212"/>
      <c r="S37" s="212"/>
      <c r="T37" s="212"/>
      <c r="U37" s="212"/>
      <c r="V37" s="212"/>
      <c r="W37" s="212"/>
      <c r="X37" s="212"/>
      <c r="Y37" s="212"/>
      <c r="Z37" s="212"/>
      <c r="AA37" s="212"/>
      <c r="AB37" s="212"/>
      <c r="AC37" s="212"/>
      <c r="AD37" s="212"/>
      <c r="AE37" s="212"/>
      <c r="AF37" s="212"/>
      <c r="AG37" s="212"/>
      <c r="AH37" s="212"/>
      <c r="AI37" s="212"/>
      <c r="AJ37" s="212"/>
      <c r="AK37" s="212"/>
      <c r="AL37" s="212"/>
      <c r="AM37" s="212"/>
      <c r="AN37" s="212"/>
      <c r="AO37" s="212"/>
      <c r="AP37" s="212"/>
      <c r="AQ37" s="212"/>
      <c r="AR37" s="212"/>
      <c r="AS37" s="212"/>
      <c r="AT37" s="212"/>
      <c r="AU37" s="212"/>
      <c r="AV37" s="212"/>
      <c r="AW37" s="212"/>
      <c r="AX37" s="212"/>
      <c r="AY37" s="212"/>
      <c r="AZ37" s="212"/>
      <c r="BA37" s="212"/>
      <c r="BB37" s="212"/>
      <c r="BC37" s="212"/>
      <c r="BD37" s="212"/>
      <c r="BE37" s="212"/>
      <c r="BF37" s="212"/>
    </row>
    <row r="38" spans="1:66" s="207" customFormat="1" ht="30" customHeight="1">
      <c r="A38" s="207" t="s">
        <v>180</v>
      </c>
      <c r="Q38" s="211"/>
      <c r="R38" s="211"/>
      <c r="S38" s="211"/>
      <c r="T38" s="211"/>
      <c r="U38" s="211"/>
      <c r="V38" s="211"/>
      <c r="W38" s="211"/>
      <c r="X38" s="211"/>
      <c r="Y38" s="211"/>
      <c r="Z38" s="211"/>
      <c r="AA38" s="211"/>
      <c r="AB38" s="211"/>
      <c r="AC38" s="211"/>
      <c r="AD38" s="211"/>
      <c r="AE38" s="211"/>
      <c r="AF38" s="211"/>
      <c r="AG38" s="211"/>
      <c r="AH38" s="211"/>
      <c r="AI38" s="211"/>
      <c r="AJ38" s="211"/>
      <c r="AK38" s="211"/>
      <c r="AL38" s="211"/>
      <c r="AM38" s="211"/>
      <c r="AN38" s="211"/>
      <c r="AO38" s="211"/>
      <c r="AP38" s="211"/>
      <c r="AQ38" s="211"/>
      <c r="AR38" s="211"/>
      <c r="AS38" s="211"/>
      <c r="AT38" s="211"/>
      <c r="AU38" s="211"/>
      <c r="AV38" s="211"/>
      <c r="AW38" s="211"/>
      <c r="AX38" s="211"/>
      <c r="AY38" s="211"/>
      <c r="AZ38" s="211"/>
      <c r="BA38" s="211"/>
      <c r="BB38" s="211"/>
      <c r="BC38" s="211"/>
      <c r="BD38" s="211"/>
      <c r="BE38" s="211"/>
      <c r="BF38" s="211"/>
      <c r="BG38" s="208"/>
      <c r="BH38" s="208"/>
      <c r="BI38" s="208"/>
      <c r="BJ38" s="208"/>
      <c r="BK38" s="208"/>
      <c r="BL38" s="208"/>
      <c r="BM38" s="208"/>
      <c r="BN38" s="208"/>
    </row>
    <row r="39" spans="1:66" ht="30" customHeight="1">
      <c r="A39" s="634" t="s">
        <v>181</v>
      </c>
      <c r="B39" s="635"/>
      <c r="C39" s="196">
        <v>115.93</v>
      </c>
      <c r="D39" s="196">
        <v>118.43600000000001</v>
      </c>
      <c r="E39" s="196">
        <v>105.40900000000001</v>
      </c>
      <c r="F39" s="196">
        <v>78.563000000000002</v>
      </c>
      <c r="G39" s="196">
        <v>103.026</v>
      </c>
      <c r="H39" s="196">
        <v>99.203000000000003</v>
      </c>
      <c r="I39" s="196">
        <v>95.968000000000004</v>
      </c>
      <c r="J39" s="196">
        <v>91.135000000000005</v>
      </c>
      <c r="K39" s="196">
        <v>111.592</v>
      </c>
      <c r="L39" s="196">
        <v>138.93799999999999</v>
      </c>
      <c r="M39" s="196">
        <v>128.309</v>
      </c>
      <c r="N39" s="196">
        <v>50.496000000000002</v>
      </c>
      <c r="O39" s="196">
        <v>77.718000000000004</v>
      </c>
      <c r="P39" s="196">
        <v>91.033000000000001</v>
      </c>
    </row>
    <row r="40" spans="1:66" ht="30" customHeight="1">
      <c r="A40" s="634" t="s">
        <v>182</v>
      </c>
      <c r="B40" s="635"/>
      <c r="C40" s="196">
        <v>397.36599999999999</v>
      </c>
      <c r="D40" s="196">
        <v>412.50200000000001</v>
      </c>
      <c r="E40" s="196">
        <v>386.78699999999998</v>
      </c>
      <c r="F40" s="196">
        <v>327.51499999999999</v>
      </c>
      <c r="G40" s="196">
        <v>356.25</v>
      </c>
      <c r="H40" s="196">
        <v>341.77499999999998</v>
      </c>
      <c r="I40" s="196">
        <v>341.25299999999999</v>
      </c>
      <c r="J40" s="196">
        <v>323.48</v>
      </c>
      <c r="K40" s="196">
        <v>391.46</v>
      </c>
      <c r="L40" s="196">
        <v>493.38200000000001</v>
      </c>
      <c r="M40" s="196">
        <v>512.87699999999995</v>
      </c>
      <c r="N40" s="196">
        <v>470.54899999999998</v>
      </c>
      <c r="O40" s="196">
        <v>451.12200000000001</v>
      </c>
      <c r="P40" s="196">
        <v>491.10300000000001</v>
      </c>
    </row>
    <row r="41" spans="1:66" ht="30" customHeight="1">
      <c r="A41" s="634" t="s">
        <v>183</v>
      </c>
      <c r="B41" s="635"/>
      <c r="C41" s="193">
        <v>12.23</v>
      </c>
      <c r="D41" s="193">
        <v>11</v>
      </c>
      <c r="E41" s="192" t="s">
        <v>163</v>
      </c>
      <c r="F41" s="192" t="s">
        <v>163</v>
      </c>
      <c r="G41" s="192" t="s">
        <v>163</v>
      </c>
      <c r="H41" s="192" t="s">
        <v>163</v>
      </c>
      <c r="I41" s="192" t="s">
        <v>163</v>
      </c>
      <c r="J41" s="192" t="s">
        <v>163</v>
      </c>
      <c r="K41" s="192" t="s">
        <v>163</v>
      </c>
      <c r="L41" s="192" t="s">
        <v>163</v>
      </c>
      <c r="M41" s="192" t="s">
        <v>163</v>
      </c>
      <c r="N41" s="192" t="s">
        <v>163</v>
      </c>
      <c r="O41" s="192" t="s">
        <v>163</v>
      </c>
      <c r="P41" s="192" t="s">
        <v>163</v>
      </c>
    </row>
    <row r="42" spans="1:66" ht="30" customHeight="1">
      <c r="A42" s="634" t="s">
        <v>184</v>
      </c>
      <c r="B42" s="635"/>
      <c r="C42" s="196">
        <v>48.594000000000001</v>
      </c>
      <c r="D42" s="196">
        <v>45.386000000000003</v>
      </c>
      <c r="E42" s="192" t="s">
        <v>163</v>
      </c>
      <c r="F42" s="192" t="s">
        <v>163</v>
      </c>
      <c r="G42" s="192" t="s">
        <v>163</v>
      </c>
      <c r="H42" s="192" t="s">
        <v>163</v>
      </c>
      <c r="I42" s="192" t="s">
        <v>163</v>
      </c>
      <c r="J42" s="192" t="s">
        <v>163</v>
      </c>
      <c r="K42" s="192" t="s">
        <v>163</v>
      </c>
      <c r="L42" s="192" t="s">
        <v>163</v>
      </c>
      <c r="M42" s="192" t="s">
        <v>163</v>
      </c>
      <c r="N42" s="192" t="s">
        <v>163</v>
      </c>
      <c r="O42" s="192" t="s">
        <v>163</v>
      </c>
      <c r="P42" s="192" t="s">
        <v>163</v>
      </c>
    </row>
    <row r="43" spans="1:66" ht="30" customHeight="1">
      <c r="A43" s="634" t="s">
        <v>185</v>
      </c>
      <c r="B43" s="635"/>
      <c r="C43" s="196">
        <v>428.02</v>
      </c>
      <c r="D43" s="196">
        <v>459.95</v>
      </c>
      <c r="E43" s="196">
        <v>472.41899999999998</v>
      </c>
      <c r="F43" s="196">
        <v>369.97199999999998</v>
      </c>
      <c r="G43" s="196">
        <v>285.92</v>
      </c>
      <c r="H43" s="196">
        <v>257.25099999999998</v>
      </c>
      <c r="I43" s="196">
        <v>264.017</v>
      </c>
      <c r="J43" s="196">
        <v>218.77199999999999</v>
      </c>
      <c r="K43" s="196">
        <v>243.13300000000001</v>
      </c>
      <c r="L43" s="196">
        <v>298.91500000000002</v>
      </c>
      <c r="M43" s="196">
        <v>274.36799999999999</v>
      </c>
      <c r="N43" s="196">
        <v>179.88800000000001</v>
      </c>
      <c r="O43" s="196">
        <v>199.495</v>
      </c>
      <c r="P43" s="196">
        <v>364.99900000000002</v>
      </c>
    </row>
    <row r="44" spans="1:66" ht="30" customHeight="1">
      <c r="A44" s="634" t="s">
        <v>186</v>
      </c>
      <c r="B44" s="635"/>
      <c r="C44" s="196">
        <v>31.984000000000002</v>
      </c>
      <c r="D44" s="196">
        <v>30.376000000000001</v>
      </c>
      <c r="E44" s="196">
        <v>28.135999999999999</v>
      </c>
      <c r="F44" s="196">
        <v>37.520000000000003</v>
      </c>
      <c r="G44" s="196">
        <v>28.050999999999998</v>
      </c>
      <c r="H44" s="196">
        <v>24.838999999999999</v>
      </c>
      <c r="I44" s="196">
        <v>25.63</v>
      </c>
      <c r="J44" s="196">
        <v>33.622</v>
      </c>
      <c r="K44" s="196">
        <v>49.3</v>
      </c>
      <c r="L44" s="196">
        <v>69.006</v>
      </c>
      <c r="M44" s="196">
        <v>41.225999999999999</v>
      </c>
      <c r="N44" s="196">
        <v>59.515999999999998</v>
      </c>
      <c r="O44" s="196">
        <v>56.619</v>
      </c>
      <c r="P44" s="196">
        <v>68.277000000000001</v>
      </c>
    </row>
    <row r="45" spans="1:66" ht="30" customHeight="1">
      <c r="A45" s="634" t="s">
        <v>187</v>
      </c>
      <c r="B45" s="635"/>
      <c r="C45" s="196">
        <v>664.71600000000001</v>
      </c>
      <c r="D45" s="196">
        <v>735.23199999999997</v>
      </c>
      <c r="E45" s="196">
        <v>806.803</v>
      </c>
      <c r="F45" s="196">
        <v>626.78800000000001</v>
      </c>
      <c r="G45" s="196">
        <v>561.48500000000001</v>
      </c>
      <c r="H45" s="196">
        <v>391.25</v>
      </c>
      <c r="I45" s="196">
        <v>394.52499999999998</v>
      </c>
      <c r="J45" s="196">
        <v>358.14600000000002</v>
      </c>
      <c r="K45" s="196">
        <v>450.00599999999997</v>
      </c>
      <c r="L45" s="196">
        <v>658.95100000000002</v>
      </c>
      <c r="M45" s="196">
        <v>729.351</v>
      </c>
      <c r="N45" s="196">
        <v>624.85400000000004</v>
      </c>
      <c r="O45" s="196">
        <v>725.32299999999998</v>
      </c>
      <c r="P45" s="196">
        <v>892.30600000000004</v>
      </c>
    </row>
    <row r="46" spans="1:66" ht="30" customHeight="1"/>
    <row r="47" spans="1:66" ht="30" customHeight="1"/>
    <row r="48" spans="1:66" ht="30" customHeight="1"/>
    <row r="49" spans="1:16" ht="30" customHeight="1"/>
    <row r="50" spans="1:16" ht="30" customHeight="1">
      <c r="A50" s="207" t="s">
        <v>188</v>
      </c>
      <c r="B50" s="207"/>
      <c r="C50" s="207">
        <v>2023</v>
      </c>
      <c r="D50" s="207">
        <v>2022</v>
      </c>
      <c r="E50" s="207">
        <v>2021</v>
      </c>
      <c r="F50" s="207">
        <v>2020</v>
      </c>
      <c r="G50" s="207">
        <v>2019</v>
      </c>
      <c r="H50" s="207">
        <v>2018</v>
      </c>
      <c r="I50" s="207">
        <v>2017</v>
      </c>
      <c r="J50" s="207">
        <v>2016</v>
      </c>
      <c r="K50" s="207">
        <v>2015</v>
      </c>
      <c r="L50" s="207">
        <v>2014</v>
      </c>
      <c r="M50" s="207">
        <v>2013</v>
      </c>
      <c r="N50" s="207">
        <v>2012</v>
      </c>
      <c r="O50" s="207">
        <v>2011</v>
      </c>
      <c r="P50" s="207">
        <v>2010</v>
      </c>
    </row>
    <row r="51" spans="1:16" ht="30" customHeight="1">
      <c r="A51" s="634" t="s">
        <v>189</v>
      </c>
      <c r="B51" s="635"/>
      <c r="C51" s="193">
        <v>27.09</v>
      </c>
      <c r="D51" s="193">
        <v>25.75</v>
      </c>
      <c r="E51" s="193">
        <v>22.31</v>
      </c>
      <c r="F51" s="193">
        <v>21.23</v>
      </c>
      <c r="G51" s="193">
        <v>36.03</v>
      </c>
      <c r="H51" s="193">
        <v>38.56</v>
      </c>
      <c r="I51" s="193">
        <v>36.35</v>
      </c>
      <c r="J51" s="193">
        <v>41.66</v>
      </c>
      <c r="K51" s="193">
        <v>45.9</v>
      </c>
      <c r="L51" s="193">
        <v>46.48</v>
      </c>
      <c r="M51" s="193">
        <v>46.77</v>
      </c>
      <c r="N51" s="193">
        <v>28.07</v>
      </c>
      <c r="O51" s="193">
        <v>38.96</v>
      </c>
      <c r="P51" s="193">
        <v>24.94</v>
      </c>
    </row>
    <row r="52" spans="1:16" ht="30" customHeight="1">
      <c r="A52" s="634" t="s">
        <v>190</v>
      </c>
      <c r="B52" s="635"/>
      <c r="C52" s="193">
        <v>29.17</v>
      </c>
      <c r="D52" s="193">
        <v>28.71</v>
      </c>
      <c r="E52" s="193">
        <v>27.25</v>
      </c>
      <c r="F52" s="193">
        <v>23.99</v>
      </c>
      <c r="G52" s="193">
        <v>28.92</v>
      </c>
      <c r="H52" s="193">
        <v>29.03</v>
      </c>
      <c r="I52" s="193">
        <v>28.12</v>
      </c>
      <c r="J52" s="193">
        <v>28.17</v>
      </c>
      <c r="K52" s="193">
        <v>28.51</v>
      </c>
      <c r="L52" s="193">
        <v>28.16</v>
      </c>
      <c r="M52" s="193">
        <v>25.02</v>
      </c>
      <c r="N52" s="193">
        <v>10.73</v>
      </c>
      <c r="O52" s="193">
        <v>17.23</v>
      </c>
      <c r="P52" s="193">
        <v>18.54</v>
      </c>
    </row>
    <row r="53" spans="1:16" ht="30" customHeight="1">
      <c r="A53" s="634" t="s">
        <v>191</v>
      </c>
      <c r="B53" s="635"/>
      <c r="C53" s="193">
        <v>17.440000000000001</v>
      </c>
      <c r="D53" s="193">
        <v>16.11</v>
      </c>
      <c r="E53" s="193">
        <v>13.06</v>
      </c>
      <c r="F53" s="193">
        <v>12.53</v>
      </c>
      <c r="G53" s="193">
        <v>18.350000000000001</v>
      </c>
      <c r="H53" s="193">
        <v>25.36</v>
      </c>
      <c r="I53" s="193">
        <v>24.32</v>
      </c>
      <c r="J53" s="193">
        <v>25.45</v>
      </c>
      <c r="K53" s="193">
        <v>24.8</v>
      </c>
      <c r="L53" s="193">
        <v>21.08</v>
      </c>
      <c r="M53" s="193">
        <v>17.59</v>
      </c>
      <c r="N53" s="193">
        <v>8.08</v>
      </c>
      <c r="O53" s="193">
        <v>10.71</v>
      </c>
      <c r="P53" s="193">
        <v>10.199999999999999</v>
      </c>
    </row>
    <row r="54" spans="1:16" ht="30" customHeight="1">
      <c r="A54" s="634" t="s">
        <v>192</v>
      </c>
      <c r="B54" s="635"/>
      <c r="C54" s="193">
        <v>1.89</v>
      </c>
      <c r="D54" s="193">
        <v>1.68</v>
      </c>
      <c r="E54" s="193">
        <v>1.64</v>
      </c>
      <c r="F54" s="193">
        <v>2.4700000000000002</v>
      </c>
      <c r="G54" s="193">
        <v>2.08</v>
      </c>
      <c r="H54" s="193">
        <v>2.4</v>
      </c>
      <c r="I54" s="193">
        <v>2.4</v>
      </c>
      <c r="J54" s="193">
        <v>1.86</v>
      </c>
      <c r="K54" s="193">
        <v>1.57</v>
      </c>
      <c r="L54" s="193">
        <v>1.4</v>
      </c>
      <c r="M54" s="193">
        <v>1.19</v>
      </c>
      <c r="N54" s="193">
        <v>1.21</v>
      </c>
      <c r="O54" s="193">
        <v>1.02</v>
      </c>
      <c r="P54" s="193">
        <v>1.26</v>
      </c>
    </row>
    <row r="55" spans="1:16" ht="30" customHeight="1">
      <c r="A55" s="634" t="s">
        <v>193</v>
      </c>
      <c r="B55" s="635"/>
      <c r="C55" s="193">
        <v>64.39</v>
      </c>
      <c r="D55" s="193">
        <v>62.56</v>
      </c>
      <c r="E55" s="193">
        <v>58.55</v>
      </c>
      <c r="F55" s="193">
        <v>59.03</v>
      </c>
      <c r="G55" s="193">
        <v>50.92</v>
      </c>
      <c r="H55" s="193">
        <v>65.75</v>
      </c>
      <c r="I55" s="193">
        <v>66.92</v>
      </c>
      <c r="J55" s="193">
        <v>61.08</v>
      </c>
      <c r="K55" s="193">
        <v>54.03</v>
      </c>
      <c r="L55" s="193">
        <v>45.36</v>
      </c>
      <c r="M55" s="193">
        <v>37.619999999999997</v>
      </c>
      <c r="N55" s="193">
        <v>28.79</v>
      </c>
      <c r="O55" s="193">
        <v>27.5</v>
      </c>
      <c r="P55" s="193">
        <v>40.909999999999997</v>
      </c>
    </row>
    <row r="56" spans="1:16" ht="30" customHeight="1">
      <c r="A56" s="634" t="s">
        <v>194</v>
      </c>
      <c r="B56" s="635"/>
      <c r="C56" s="193">
        <v>25</v>
      </c>
      <c r="D56" s="193">
        <v>21.08</v>
      </c>
      <c r="E56" s="193">
        <v>42.03</v>
      </c>
      <c r="F56" s="193">
        <v>43.13</v>
      </c>
      <c r="G56" s="193">
        <v>28.82</v>
      </c>
      <c r="H56" s="193">
        <v>22.18</v>
      </c>
      <c r="I56" s="193">
        <v>26.6</v>
      </c>
      <c r="J56" s="193">
        <v>21.1</v>
      </c>
      <c r="K56" s="193">
        <v>19.25</v>
      </c>
      <c r="L56" s="193">
        <v>21.33</v>
      </c>
      <c r="M56" s="193">
        <v>51.92</v>
      </c>
      <c r="N56" s="192" t="s">
        <v>163</v>
      </c>
      <c r="O56" s="192" t="s">
        <v>163</v>
      </c>
      <c r="P56" s="192" t="s">
        <v>163</v>
      </c>
    </row>
  </sheetData>
  <mergeCells count="62">
    <mergeCell ref="D21"/>
    <mergeCell ref="E21"/>
    <mergeCell ref="F21"/>
    <mergeCell ref="A20:B20"/>
    <mergeCell ref="B1:G1"/>
    <mergeCell ref="A2:G2"/>
    <mergeCell ref="A3:P3"/>
    <mergeCell ref="A4:G4"/>
    <mergeCell ref="A5:B5"/>
    <mergeCell ref="C5"/>
    <mergeCell ref="A26:B26"/>
    <mergeCell ref="A25:B25"/>
    <mergeCell ref="A24:B24"/>
    <mergeCell ref="A23:B23"/>
    <mergeCell ref="P21"/>
    <mergeCell ref="M21"/>
    <mergeCell ref="N21"/>
    <mergeCell ref="O21"/>
    <mergeCell ref="J21"/>
    <mergeCell ref="K21"/>
    <mergeCell ref="L21"/>
    <mergeCell ref="G21"/>
    <mergeCell ref="H21"/>
    <mergeCell ref="I21"/>
    <mergeCell ref="A21:B21"/>
    <mergeCell ref="C21"/>
    <mergeCell ref="D29"/>
    <mergeCell ref="E29"/>
    <mergeCell ref="F29"/>
    <mergeCell ref="A28:B28"/>
    <mergeCell ref="A27:B27"/>
    <mergeCell ref="A34:B34"/>
    <mergeCell ref="A33:B33"/>
    <mergeCell ref="A32:B32"/>
    <mergeCell ref="A31:B31"/>
    <mergeCell ref="P29"/>
    <mergeCell ref="M29"/>
    <mergeCell ref="N29"/>
    <mergeCell ref="O29"/>
    <mergeCell ref="J29"/>
    <mergeCell ref="K29"/>
    <mergeCell ref="L29"/>
    <mergeCell ref="G29"/>
    <mergeCell ref="H29"/>
    <mergeCell ref="I29"/>
    <mergeCell ref="A29:B29"/>
    <mergeCell ref="C29"/>
    <mergeCell ref="A41:B41"/>
    <mergeCell ref="A40:B40"/>
    <mergeCell ref="A39:B39"/>
    <mergeCell ref="A36:B36"/>
    <mergeCell ref="A35:B35"/>
    <mergeCell ref="A51:B51"/>
    <mergeCell ref="A45:B45"/>
    <mergeCell ref="A44:B44"/>
    <mergeCell ref="A43:B43"/>
    <mergeCell ref="A42:B42"/>
    <mergeCell ref="A56:B56"/>
    <mergeCell ref="A55:B55"/>
    <mergeCell ref="A54:B54"/>
    <mergeCell ref="A53:B53"/>
    <mergeCell ref="A52:B5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EAAE1-B6E2-41F5-9A49-99CB6E7A667C}">
  <dimension ref="B7:AJ1314"/>
  <sheetViews>
    <sheetView showGridLines="0" topLeftCell="A4" zoomScale="90" zoomScaleNormal="90" workbookViewId="0">
      <selection activeCell="K34" sqref="K34"/>
    </sheetView>
  </sheetViews>
  <sheetFormatPr defaultColWidth="9.140625" defaultRowHeight="15"/>
  <cols>
    <col min="1" max="1" width="9.140625" style="52"/>
    <col min="2" max="2" width="12.42578125" style="52" bestFit="1" customWidth="1"/>
    <col min="3" max="6" width="10.42578125" style="52" bestFit="1" customWidth="1"/>
    <col min="7" max="7" width="11.140625" style="52" bestFit="1" customWidth="1"/>
    <col min="8" max="8" width="10.140625" style="52" bestFit="1" customWidth="1"/>
    <col min="9" max="9" width="13.7109375" style="52" bestFit="1" customWidth="1"/>
    <col min="10" max="10" width="9.140625" style="52"/>
    <col min="11" max="11" width="23" style="52" bestFit="1" customWidth="1"/>
    <col min="12" max="12" width="14.7109375" style="52" bestFit="1" customWidth="1"/>
    <col min="13" max="13" width="9.140625" style="52"/>
    <col min="14" max="14" width="12.42578125" style="52" bestFit="1" customWidth="1"/>
    <col min="15" max="18" width="9.140625" style="52" bestFit="1" customWidth="1"/>
    <col min="19" max="19" width="11.140625" style="52" bestFit="1" customWidth="1"/>
    <col min="20" max="20" width="10.140625" style="52" bestFit="1" customWidth="1"/>
    <col min="21" max="21" width="13.7109375" style="52" bestFit="1" customWidth="1"/>
    <col min="22" max="22" width="9.140625" style="52"/>
    <col min="23" max="23" width="23" style="52" bestFit="1" customWidth="1"/>
    <col min="24" max="24" width="14.7109375" style="52" bestFit="1" customWidth="1"/>
    <col min="25" max="25" width="9.140625" style="52"/>
    <col min="26" max="26" width="12" style="52" bestFit="1" customWidth="1"/>
    <col min="27" max="27" width="8.28515625" style="52" bestFit="1" customWidth="1"/>
    <col min="28" max="29" width="9.140625" style="52"/>
    <col min="30" max="30" width="9.7109375" style="52" bestFit="1" customWidth="1"/>
    <col min="31" max="31" width="9.140625" style="52"/>
    <col min="32" max="32" width="12" style="52" bestFit="1" customWidth="1"/>
    <col min="33" max="33" width="9.85546875" style="52" bestFit="1" customWidth="1"/>
    <col min="34" max="35" width="9.140625" style="52"/>
    <col min="36" max="36" width="9.7109375" style="52" bestFit="1" customWidth="1"/>
    <col min="37" max="16384" width="9.140625" style="52"/>
  </cols>
  <sheetData>
    <row r="7" spans="2:36" ht="15.75" thickBot="1"/>
    <row r="8" spans="2:36" ht="15" customHeight="1">
      <c r="B8" s="642" t="s">
        <v>196</v>
      </c>
      <c r="C8" s="643"/>
      <c r="D8" s="643"/>
      <c r="E8" s="643"/>
      <c r="F8" s="643"/>
      <c r="G8" s="643"/>
      <c r="H8" s="643"/>
      <c r="I8" s="644"/>
      <c r="N8" s="642" t="s">
        <v>197</v>
      </c>
      <c r="O8" s="643"/>
      <c r="P8" s="643"/>
      <c r="Q8" s="643"/>
      <c r="R8" s="643"/>
      <c r="S8" s="643"/>
      <c r="T8" s="643"/>
      <c r="U8" s="644"/>
      <c r="Z8" s="648" t="s">
        <v>120</v>
      </c>
      <c r="AA8" s="649"/>
      <c r="AF8" s="648" t="s">
        <v>121</v>
      </c>
      <c r="AG8" s="649"/>
    </row>
    <row r="9" spans="2:36" ht="15.75" customHeight="1">
      <c r="B9" s="645"/>
      <c r="C9" s="646"/>
      <c r="D9" s="646"/>
      <c r="E9" s="646"/>
      <c r="F9" s="646"/>
      <c r="G9" s="646"/>
      <c r="H9" s="646"/>
      <c r="I9" s="647"/>
      <c r="N9" s="645"/>
      <c r="O9" s="646"/>
      <c r="P9" s="646"/>
      <c r="Q9" s="646"/>
      <c r="R9" s="646"/>
      <c r="S9" s="646"/>
      <c r="T9" s="646"/>
      <c r="U9" s="647"/>
      <c r="Z9" s="650"/>
      <c r="AA9" s="651"/>
      <c r="AF9" s="650"/>
      <c r="AG9" s="651"/>
    </row>
    <row r="10" spans="2:36">
      <c r="B10" s="67" t="str" cm="1">
        <f t="array" aca="1" ref="B10:G1314" ca="1">_xlfn.STOCKHISTORY("KER", "2020-01-01", TODAY(), 0, 1, 0, 1, 2, 3, 4, 5)</f>
        <v>Date</v>
      </c>
      <c r="C10" s="67" t="str">
        <f ca="1"/>
        <v>Close</v>
      </c>
      <c r="D10" s="67" t="str">
        <f ca="1"/>
        <v>Open</v>
      </c>
      <c r="E10" s="67" t="str">
        <f ca="1"/>
        <v>High</v>
      </c>
      <c r="F10" s="67" t="str">
        <f ca="1"/>
        <v>Low</v>
      </c>
      <c r="G10" s="67" t="str">
        <f ca="1"/>
        <v>Volume</v>
      </c>
      <c r="H10" s="67" t="s">
        <v>125</v>
      </c>
      <c r="I10" s="67" t="s">
        <v>126</v>
      </c>
      <c r="N10" s="67" t="str" cm="1">
        <f t="array" aca="1" ref="N10:S1305" ca="1">_xlfn.STOCKHISTORY("MONC", "2020-01-01", TODAY(), 0, 1, 0, 1, 2, 3, 4, 5)</f>
        <v>Date</v>
      </c>
      <c r="O10" s="67" t="str">
        <f ca="1"/>
        <v>Close</v>
      </c>
      <c r="P10" s="67" t="str">
        <f ca="1"/>
        <v>Open</v>
      </c>
      <c r="Q10" s="67" t="str">
        <f ca="1"/>
        <v>High</v>
      </c>
      <c r="R10" s="67" t="str">
        <f ca="1"/>
        <v>Low</v>
      </c>
      <c r="S10" s="67" t="str">
        <f ca="1"/>
        <v>Volume</v>
      </c>
      <c r="T10" s="67" t="s">
        <v>125</v>
      </c>
      <c r="U10" s="67" t="s">
        <v>126</v>
      </c>
      <c r="Z10" s="58" t="s">
        <v>198</v>
      </c>
      <c r="AA10" s="66" t="s">
        <v>199</v>
      </c>
      <c r="AF10" s="58" t="s">
        <v>119</v>
      </c>
      <c r="AG10" s="66" t="s">
        <v>124</v>
      </c>
    </row>
    <row r="11" spans="2:36">
      <c r="B11" s="52" vm="1">
        <f ca="1"/>
        <v>43832</v>
      </c>
      <c r="C11" s="52" vm="2">
        <f ca="1"/>
        <v>598</v>
      </c>
      <c r="D11" s="52" vm="3">
        <f ca="1"/>
        <v>592.70000000000005</v>
      </c>
      <c r="E11" s="52" vm="2">
        <f ca="1"/>
        <v>598</v>
      </c>
      <c r="F11" s="52" vm="4">
        <f ca="1"/>
        <v>591.20000000000005</v>
      </c>
      <c r="G11" s="52" vm="5">
        <f ca="1"/>
        <v>178651</v>
      </c>
      <c r="H11" s="54">
        <f ca="1">AVERAGE(H12:H1274)</f>
        <v>-5.6346020194736096E-4</v>
      </c>
      <c r="I11" s="55">
        <f ca="1">LN(1+H11)</f>
        <v>-5.6361900530261274E-4</v>
      </c>
      <c r="K11" s="60" t="s">
        <v>130</v>
      </c>
      <c r="L11" s="56">
        <f ca="1">AVERAGE(H11:H1274)</f>
        <v>-5.6346020194736096E-4</v>
      </c>
      <c r="N11" s="52" vm="1">
        <f ca="1"/>
        <v>43832</v>
      </c>
      <c r="O11" s="52" vm="6">
        <f ca="1"/>
        <v>40.590000000000003</v>
      </c>
      <c r="P11" s="52" vm="7">
        <f ca="1"/>
        <v>40.270000000000003</v>
      </c>
      <c r="Q11" s="52" vm="8">
        <f ca="1"/>
        <v>40.64</v>
      </c>
      <c r="R11" s="52" vm="9">
        <f ca="1"/>
        <v>40.1</v>
      </c>
      <c r="S11" s="52" vm="10">
        <f ca="1"/>
        <v>472094</v>
      </c>
      <c r="T11" s="55">
        <f ca="1">AVERAGE(T12:T1267)</f>
        <v>3.4187166620512746E-4</v>
      </c>
      <c r="U11" s="55">
        <f ca="1">LN(1+T11)</f>
        <v>3.4181324140254037E-4</v>
      </c>
      <c r="W11" s="60" t="s">
        <v>130</v>
      </c>
      <c r="X11" s="56">
        <f ca="1">AVERAGE(T11:T1274)</f>
        <v>3.4187166620512746E-4</v>
      </c>
      <c r="Z11" s="52" t="s">
        <v>200</v>
      </c>
      <c r="AA11" s="52">
        <v>2.8959999999999999</v>
      </c>
      <c r="AC11" s="58" t="s">
        <v>201</v>
      </c>
      <c r="AD11" s="62">
        <f>AVERAGE(AA11:AA1105)</f>
        <v>1.7980091324200904</v>
      </c>
      <c r="AF11" s="52" t="s">
        <v>200</v>
      </c>
      <c r="AG11" s="52">
        <v>3.21</v>
      </c>
      <c r="AI11" s="58" t="s">
        <v>201</v>
      </c>
      <c r="AJ11" s="62">
        <f>AVERAGE(AG11:AG1136)</f>
        <v>2.8976492007104766</v>
      </c>
    </row>
    <row r="12" spans="2:36">
      <c r="B12" s="52" vm="11">
        <f ca="1"/>
        <v>43833</v>
      </c>
      <c r="C12" s="52" vm="12">
        <f ca="1"/>
        <v>600.9</v>
      </c>
      <c r="D12" s="52" vm="13">
        <f ca="1"/>
        <v>595</v>
      </c>
      <c r="E12" s="52" vm="12">
        <f ca="1"/>
        <v>600.9</v>
      </c>
      <c r="F12" s="52" vm="14">
        <f ca="1"/>
        <v>592.5</v>
      </c>
      <c r="G12" s="52" vm="15">
        <f ca="1"/>
        <v>159019</v>
      </c>
      <c r="H12" s="55">
        <f ca="1">C12/C11-1</f>
        <v>4.8494983277591608E-3</v>
      </c>
      <c r="I12" s="55">
        <f ca="1">LN(1+H12)</f>
        <v>4.8377773892504883E-3</v>
      </c>
      <c r="K12" s="59" t="s">
        <v>131</v>
      </c>
      <c r="L12" s="53">
        <f ca="1">(1+L11)^252-1</f>
        <v>-0.13240649769828561</v>
      </c>
      <c r="N12" s="52" vm="11">
        <f ca="1"/>
        <v>43833</v>
      </c>
      <c r="O12" s="52" vm="16">
        <f ca="1"/>
        <v>40.090000000000003</v>
      </c>
      <c r="P12" s="52" vm="17">
        <f ca="1"/>
        <v>40.43</v>
      </c>
      <c r="Q12" s="52" vm="18">
        <f ca="1"/>
        <v>40.520000000000003</v>
      </c>
      <c r="R12" s="52" vm="16">
        <f ca="1"/>
        <v>40.090000000000003</v>
      </c>
      <c r="S12" s="52" vm="19">
        <f ca="1"/>
        <v>616623</v>
      </c>
      <c r="T12" s="55">
        <f ca="1">O12/O11-1</f>
        <v>-1.2318305001231877E-2</v>
      </c>
      <c r="U12" s="55">
        <f t="shared" ref="U12:U75" ca="1" si="0">LN(1+T12)</f>
        <v>-1.2394804196390823E-2</v>
      </c>
      <c r="W12" s="59" t="s">
        <v>132</v>
      </c>
      <c r="X12" s="53">
        <f ca="1">_xlfn.STDEV.P(T11:T1274)</f>
        <v>2.1727659975946671E-2</v>
      </c>
      <c r="Z12" s="52" t="s">
        <v>202</v>
      </c>
      <c r="AA12" s="52">
        <v>2.895</v>
      </c>
      <c r="AF12" s="52" t="s">
        <v>202</v>
      </c>
      <c r="AG12" s="52">
        <v>3.238</v>
      </c>
    </row>
    <row r="13" spans="2:36">
      <c r="B13" s="52" vm="20">
        <f ca="1"/>
        <v>43836</v>
      </c>
      <c r="C13" s="52" vm="21">
        <f ca="1"/>
        <v>590.79999999999995</v>
      </c>
      <c r="D13" s="52" vm="22">
        <f ca="1"/>
        <v>595.70000000000005</v>
      </c>
      <c r="E13" s="52" vm="23">
        <f ca="1"/>
        <v>598.4</v>
      </c>
      <c r="F13" s="52" vm="24">
        <f ca="1"/>
        <v>584</v>
      </c>
      <c r="G13" s="52" vm="25">
        <f ca="1"/>
        <v>176511</v>
      </c>
      <c r="H13" s="55">
        <f t="shared" ref="H13:H76" ca="1" si="1">C13/C12-1</f>
        <v>-1.6808121151606015E-2</v>
      </c>
      <c r="I13" s="55">
        <f t="shared" ref="I13:I75" ca="1" si="2">LN(1+H13)</f>
        <v>-1.6950980682657615E-2</v>
      </c>
      <c r="K13" s="59" t="s">
        <v>132</v>
      </c>
      <c r="L13" s="63">
        <f ca="1">_xlfn.STDEV.P(H11:H1274)</f>
        <v>2.1128656055744249E-2</v>
      </c>
      <c r="N13" s="52" vm="20">
        <f ca="1"/>
        <v>43836</v>
      </c>
      <c r="O13" s="52" vm="26">
        <f ca="1"/>
        <v>40.07</v>
      </c>
      <c r="P13" s="52" vm="27">
        <f ca="1"/>
        <v>40.19</v>
      </c>
      <c r="Q13" s="52" vm="18">
        <f ca="1"/>
        <v>40.520000000000003</v>
      </c>
      <c r="R13" s="52" vm="28">
        <f ca="1"/>
        <v>39.44</v>
      </c>
      <c r="S13" s="52" vm="29">
        <f ca="1"/>
        <v>918334</v>
      </c>
      <c r="T13" s="55">
        <f t="shared" ref="T13:T76" ca="1" si="3">O13/O12-1</f>
        <v>-4.9887752556754261E-4</v>
      </c>
      <c r="U13" s="55">
        <f t="shared" ca="1" si="0"/>
        <v>-4.990020063624697E-4</v>
      </c>
      <c r="W13" s="59" t="s">
        <v>132</v>
      </c>
      <c r="X13" s="63">
        <f ca="1">_xlfn.STDEV.P(T11:T1274)</f>
        <v>2.1727659975946671E-2</v>
      </c>
      <c r="Z13" s="52" t="s">
        <v>203</v>
      </c>
      <c r="AA13" s="52">
        <v>2.915</v>
      </c>
      <c r="AF13" s="52" t="s">
        <v>203</v>
      </c>
      <c r="AG13" s="52">
        <v>3.258</v>
      </c>
    </row>
    <row r="14" spans="2:36">
      <c r="B14" s="52" vm="30">
        <f ca="1"/>
        <v>43837</v>
      </c>
      <c r="C14" s="52" vm="31">
        <f ca="1"/>
        <v>596.29999999999995</v>
      </c>
      <c r="D14" s="52" vm="32">
        <f ca="1"/>
        <v>593.5</v>
      </c>
      <c r="E14" s="52" vm="33">
        <f ca="1"/>
        <v>601.4</v>
      </c>
      <c r="F14" s="52" vm="34">
        <f ca="1"/>
        <v>593.4</v>
      </c>
      <c r="G14" s="52" vm="35">
        <f ca="1"/>
        <v>201861</v>
      </c>
      <c r="H14" s="55">
        <f t="shared" ca="1" si="1"/>
        <v>9.3094109681788328E-3</v>
      </c>
      <c r="I14" s="55">
        <f t="shared" ca="1" si="2"/>
        <v>9.2663454718355694E-3</v>
      </c>
      <c r="K14" s="59" t="s">
        <v>133</v>
      </c>
      <c r="L14" s="63">
        <f ca="1">L13*SQRT(252)</f>
        <v>0.33540701676310891</v>
      </c>
      <c r="N14" s="52" vm="30">
        <f ca="1"/>
        <v>43837</v>
      </c>
      <c r="O14" s="52" vm="7">
        <f ca="1"/>
        <v>40.270000000000003</v>
      </c>
      <c r="P14" s="52" vm="36">
        <f ca="1"/>
        <v>39.99</v>
      </c>
      <c r="Q14" s="52" vm="37">
        <f ca="1"/>
        <v>40.6</v>
      </c>
      <c r="R14" s="52" vm="38">
        <f ca="1"/>
        <v>39.76</v>
      </c>
      <c r="S14" s="52" vm="39">
        <f ca="1"/>
        <v>732903</v>
      </c>
      <c r="T14" s="55">
        <f t="shared" ca="1" si="3"/>
        <v>4.9912652857500017E-3</v>
      </c>
      <c r="U14" s="55">
        <f t="shared" ca="1" si="0"/>
        <v>4.9788502153096754E-3</v>
      </c>
      <c r="W14" s="59" t="s">
        <v>133</v>
      </c>
      <c r="X14" s="63">
        <f ca="1">X13*SQRT(252)</f>
        <v>0.34491590920635923</v>
      </c>
      <c r="Z14" s="52" t="s">
        <v>204</v>
      </c>
      <c r="AA14" s="52">
        <v>2.8919999999999999</v>
      </c>
      <c r="AF14" s="52" t="s">
        <v>204</v>
      </c>
      <c r="AG14" s="52">
        <v>3.2719999999999998</v>
      </c>
    </row>
    <row r="15" spans="2:36">
      <c r="B15" s="52" vm="40">
        <f ca="1"/>
        <v>43838</v>
      </c>
      <c r="C15" s="52" vm="41">
        <f ca="1"/>
        <v>597.29999999999995</v>
      </c>
      <c r="D15" s="52" vm="42">
        <f ca="1"/>
        <v>585</v>
      </c>
      <c r="E15" s="52" vm="41">
        <f ca="1"/>
        <v>597.29999999999995</v>
      </c>
      <c r="F15" s="52" vm="43">
        <f ca="1"/>
        <v>576.29999999999995</v>
      </c>
      <c r="G15" s="52" vm="44">
        <f ca="1"/>
        <v>201239</v>
      </c>
      <c r="H15" s="55">
        <f t="shared" ca="1" si="1"/>
        <v>1.6770082173402923E-3</v>
      </c>
      <c r="I15" s="55">
        <f t="shared" ca="1" si="2"/>
        <v>1.6756036092001115E-3</v>
      </c>
      <c r="K15" s="59" t="s">
        <v>134</v>
      </c>
      <c r="L15" s="64">
        <f ca="1">MAX(H11:H1274)</f>
        <v>0.10444636038921051</v>
      </c>
      <c r="N15" s="52" vm="40">
        <f ca="1"/>
        <v>43838</v>
      </c>
      <c r="O15" s="52" vm="45">
        <f ca="1"/>
        <v>41.16</v>
      </c>
      <c r="P15" s="52" vm="46">
        <f ca="1"/>
        <v>39.909999999999997</v>
      </c>
      <c r="Q15" s="52" vm="45">
        <f ca="1"/>
        <v>41.16</v>
      </c>
      <c r="R15" s="52" vm="47">
        <f ca="1"/>
        <v>39.75</v>
      </c>
      <c r="S15" s="52" vm="48">
        <f ca="1"/>
        <v>1155846</v>
      </c>
      <c r="T15" s="55">
        <f t="shared" ca="1" si="3"/>
        <v>2.2100819468586774E-2</v>
      </c>
      <c r="U15" s="55">
        <f t="shared" ca="1" si="0"/>
        <v>2.18601361024858E-2</v>
      </c>
      <c r="W15" s="59" t="s">
        <v>134</v>
      </c>
      <c r="X15" s="64">
        <f ca="1">MAX(T11:T1274)</f>
        <v>0.14230769230769225</v>
      </c>
      <c r="Z15" s="52" t="s">
        <v>205</v>
      </c>
      <c r="AA15" s="52">
        <v>2.9460000000000002</v>
      </c>
      <c r="AF15" s="52" t="s">
        <v>205</v>
      </c>
      <c r="AG15" s="52">
        <v>3.3420000000000001</v>
      </c>
    </row>
    <row r="16" spans="2:36">
      <c r="B16" s="52" vm="49">
        <f ca="1"/>
        <v>43839</v>
      </c>
      <c r="C16" s="52" vm="50">
        <f ca="1"/>
        <v>595.9</v>
      </c>
      <c r="D16" s="52" vm="2">
        <f ca="1"/>
        <v>598</v>
      </c>
      <c r="E16" s="52" vm="51">
        <f ca="1"/>
        <v>600.79999999999995</v>
      </c>
      <c r="F16" s="52" vm="52">
        <f ca="1"/>
        <v>591.1</v>
      </c>
      <c r="G16" s="52" vm="53">
        <f ca="1"/>
        <v>201628</v>
      </c>
      <c r="H16" s="55">
        <f t="shared" ca="1" si="1"/>
        <v>-2.3438807969193842E-3</v>
      </c>
      <c r="I16" s="55">
        <f t="shared" ca="1" si="2"/>
        <v>-2.3466319853269937E-3</v>
      </c>
      <c r="K16" s="59" t="s">
        <v>135</v>
      </c>
      <c r="L16" s="64">
        <f ca="1">MIN(H11:H1274)</f>
        <v>-0.12314709236031929</v>
      </c>
      <c r="N16" s="52" vm="49">
        <f ca="1"/>
        <v>43839</v>
      </c>
      <c r="O16" s="52" vm="54">
        <f ca="1"/>
        <v>41.14</v>
      </c>
      <c r="P16" s="52" vm="55">
        <f ca="1"/>
        <v>41.3</v>
      </c>
      <c r="Q16" s="52" vm="56">
        <f ca="1"/>
        <v>41.38</v>
      </c>
      <c r="R16" s="52" vm="57">
        <f ca="1"/>
        <v>40.909999999999997</v>
      </c>
      <c r="S16" s="52" vm="58">
        <f ca="1"/>
        <v>948024</v>
      </c>
      <c r="T16" s="55">
        <f t="shared" ca="1" si="3"/>
        <v>-4.8590864917386067E-4</v>
      </c>
      <c r="U16" s="55">
        <f t="shared" ca="1" si="0"/>
        <v>-4.8602674103765309E-4</v>
      </c>
      <c r="W16" s="59" t="s">
        <v>135</v>
      </c>
      <c r="X16" s="64">
        <f ca="1">MIN(T11:T1274)</f>
        <v>-0.11444141689373299</v>
      </c>
      <c r="Z16" s="52" t="s">
        <v>206</v>
      </c>
      <c r="AA16" s="52">
        <v>3.0139999999999998</v>
      </c>
      <c r="AF16" s="52" t="s">
        <v>206</v>
      </c>
      <c r="AG16" s="52">
        <v>3.4020000000000001</v>
      </c>
    </row>
    <row r="17" spans="2:33">
      <c r="B17" s="52" vm="59">
        <f ca="1"/>
        <v>43840</v>
      </c>
      <c r="C17" s="52" vm="60">
        <f ca="1"/>
        <v>592.1</v>
      </c>
      <c r="D17" s="52" vm="61">
        <f ca="1"/>
        <v>597</v>
      </c>
      <c r="E17" s="52" vm="62">
        <f ca="1"/>
        <v>597.9</v>
      </c>
      <c r="F17" s="52" vm="63">
        <f ca="1"/>
        <v>591.5</v>
      </c>
      <c r="G17" s="52" vm="64">
        <f ca="1"/>
        <v>195795</v>
      </c>
      <c r="H17" s="55">
        <f t="shared" ca="1" si="1"/>
        <v>-6.3769088773283356E-3</v>
      </c>
      <c r="I17" s="55">
        <f t="shared" ca="1" si="2"/>
        <v>-6.3973282152027071E-3</v>
      </c>
      <c r="K17" s="59" t="s">
        <v>136</v>
      </c>
      <c r="L17" s="53">
        <f ca="1">L12-AD11/L14</f>
        <v>-5.4930848453727688</v>
      </c>
      <c r="N17" s="52" vm="59">
        <f ca="1"/>
        <v>43840</v>
      </c>
      <c r="O17" s="52" vm="65">
        <f ca="1"/>
        <v>40.71</v>
      </c>
      <c r="P17" s="52" vm="45">
        <f ca="1"/>
        <v>41.16</v>
      </c>
      <c r="Q17" s="52" vm="66">
        <f ca="1"/>
        <v>41.22</v>
      </c>
      <c r="R17" s="52" vm="65">
        <f ca="1"/>
        <v>40.71</v>
      </c>
      <c r="S17" s="52" vm="67">
        <f ca="1"/>
        <v>616889</v>
      </c>
      <c r="T17" s="55">
        <f t="shared" ca="1" si="3"/>
        <v>-1.0452114730189588E-2</v>
      </c>
      <c r="U17" s="55">
        <f t="shared" ca="1" si="0"/>
        <v>-1.0507121709923637E-2</v>
      </c>
      <c r="W17" s="59" t="s">
        <v>136</v>
      </c>
      <c r="X17" s="53">
        <f ca="1">X12-AP11/X14</f>
        <v>2.1727659975946671E-2</v>
      </c>
      <c r="Z17" s="52" t="s">
        <v>207</v>
      </c>
      <c r="AA17" s="52">
        <v>3.0310000000000001</v>
      </c>
      <c r="AF17" s="52" t="s">
        <v>207</v>
      </c>
      <c r="AG17" s="52">
        <v>3.4580000000000002</v>
      </c>
    </row>
    <row r="18" spans="2:33">
      <c r="B18" s="52" vm="68">
        <f ca="1"/>
        <v>43843</v>
      </c>
      <c r="C18" s="52" vm="69">
        <f ca="1"/>
        <v>593.79999999999995</v>
      </c>
      <c r="D18" s="52" vm="70">
        <f ca="1"/>
        <v>591.70000000000005</v>
      </c>
      <c r="E18" s="52" vm="71">
        <f ca="1"/>
        <v>598.20000000000005</v>
      </c>
      <c r="F18" s="52" vm="63">
        <f ca="1"/>
        <v>591.5</v>
      </c>
      <c r="G18" s="52" vm="72">
        <f ca="1"/>
        <v>161677</v>
      </c>
      <c r="H18" s="55">
        <f t="shared" ca="1" si="1"/>
        <v>2.8711366323255216E-3</v>
      </c>
      <c r="I18" s="55">
        <f t="shared" ca="1" si="2"/>
        <v>2.8670227919288943E-3</v>
      </c>
      <c r="K18" s="59" t="s">
        <v>137</v>
      </c>
      <c r="L18" s="63">
        <f ca="1">_xlfn.COVARIANCE.P(Table3[Ret],H11:H1267)</f>
        <v>9.1741520751879933E-5</v>
      </c>
      <c r="N18" s="52" vm="68">
        <f ca="1"/>
        <v>43843</v>
      </c>
      <c r="O18" s="52" vm="73">
        <f ca="1"/>
        <v>40.799999999999997</v>
      </c>
      <c r="P18" s="52" vm="74">
        <f ca="1"/>
        <v>40.92</v>
      </c>
      <c r="Q18" s="52" vm="75">
        <f ca="1"/>
        <v>41.05</v>
      </c>
      <c r="R18" s="52" vm="76">
        <f ca="1"/>
        <v>40.54</v>
      </c>
      <c r="S18" s="52" vm="77">
        <f ca="1"/>
        <v>594054</v>
      </c>
      <c r="T18" s="55">
        <f t="shared" ca="1" si="3"/>
        <v>2.2107590272659738E-3</v>
      </c>
      <c r="U18" s="55">
        <f t="shared" ca="1" si="0"/>
        <v>2.2083188952284971E-3</v>
      </c>
      <c r="W18" s="59" t="s">
        <v>137</v>
      </c>
      <c r="X18" s="53">
        <f ca="1">L18</f>
        <v>9.1741520751879933E-5</v>
      </c>
      <c r="Z18" s="52" t="s">
        <v>208</v>
      </c>
      <c r="AA18" s="52">
        <v>3.0230000000000001</v>
      </c>
      <c r="AF18" s="52" t="s">
        <v>208</v>
      </c>
      <c r="AG18" s="52">
        <v>3.476</v>
      </c>
    </row>
    <row r="19" spans="2:33">
      <c r="B19" s="52" vm="78">
        <f ca="1"/>
        <v>43844</v>
      </c>
      <c r="C19" s="52" vm="60">
        <f ca="1"/>
        <v>592.1</v>
      </c>
      <c r="D19" s="52" vm="79">
        <f ca="1"/>
        <v>590</v>
      </c>
      <c r="E19" s="52" vm="80">
        <f ca="1"/>
        <v>593.9</v>
      </c>
      <c r="F19" s="52" vm="81">
        <f ca="1"/>
        <v>584.29999999999995</v>
      </c>
      <c r="G19" s="52" vm="82">
        <f ca="1"/>
        <v>215629</v>
      </c>
      <c r="H19" s="55">
        <f t="shared" ca="1" si="1"/>
        <v>-2.8629168070055666E-3</v>
      </c>
      <c r="I19" s="55">
        <f t="shared" ca="1" si="2"/>
        <v>-2.8670227919288336E-3</v>
      </c>
      <c r="K19" s="57" t="s">
        <v>138</v>
      </c>
      <c r="L19" s="61">
        <f ca="1">CORREL(Table3[Ret],H11:H1267)</f>
        <v>0.19989681492311129</v>
      </c>
      <c r="N19" s="52" vm="78">
        <f ca="1"/>
        <v>43844</v>
      </c>
      <c r="O19" s="52" vm="83">
        <f ca="1"/>
        <v>41.59</v>
      </c>
      <c r="P19" s="52" vm="84">
        <f ca="1"/>
        <v>40.99</v>
      </c>
      <c r="Q19" s="52" vm="85">
        <f ca="1"/>
        <v>41.6</v>
      </c>
      <c r="R19" s="52" vm="86">
        <f ca="1"/>
        <v>40.32</v>
      </c>
      <c r="S19" s="52" vm="87">
        <f ca="1"/>
        <v>840732</v>
      </c>
      <c r="T19" s="55">
        <f t="shared" ca="1" si="3"/>
        <v>1.9362745098039369E-2</v>
      </c>
      <c r="U19" s="55">
        <f t="shared" ca="1" si="0"/>
        <v>1.9177672344704438E-2</v>
      </c>
      <c r="W19" s="57" t="s">
        <v>138</v>
      </c>
      <c r="X19" s="65">
        <f ca="1">L19</f>
        <v>0.19989681492311129</v>
      </c>
      <c r="Z19" s="52" t="s">
        <v>209</v>
      </c>
      <c r="AA19" s="52">
        <v>3.0459999999999998</v>
      </c>
      <c r="AF19" s="52" t="s">
        <v>209</v>
      </c>
      <c r="AG19" s="52">
        <v>3.5030000000000001</v>
      </c>
    </row>
    <row r="20" spans="2:33">
      <c r="B20" s="52" vm="88">
        <f ca="1"/>
        <v>43845</v>
      </c>
      <c r="C20" s="52" vm="89">
        <f ca="1"/>
        <v>594.6</v>
      </c>
      <c r="D20" s="52" vm="90">
        <f ca="1"/>
        <v>594.79999999999995</v>
      </c>
      <c r="E20" s="52" vm="41">
        <f ca="1"/>
        <v>597.29999999999995</v>
      </c>
      <c r="F20" s="52" vm="91">
        <f ca="1"/>
        <v>591.9</v>
      </c>
      <c r="G20" s="52" vm="92">
        <f ca="1"/>
        <v>230443</v>
      </c>
      <c r="H20" s="55">
        <f t="shared" ca="1" si="1"/>
        <v>4.2222597534200546E-3</v>
      </c>
      <c r="I20" s="55">
        <f t="shared" ca="1" si="2"/>
        <v>4.2133710262668963E-3</v>
      </c>
      <c r="N20" s="52" vm="88">
        <f ca="1"/>
        <v>43845</v>
      </c>
      <c r="O20" s="52" vm="93">
        <f ca="1"/>
        <v>42.72</v>
      </c>
      <c r="P20" s="52" vm="94">
        <f ca="1"/>
        <v>41.75</v>
      </c>
      <c r="Q20" s="52" vm="95">
        <f ca="1"/>
        <v>43.15</v>
      </c>
      <c r="R20" s="52" vm="96">
        <f ca="1"/>
        <v>41.71</v>
      </c>
      <c r="S20" s="52" vm="97">
        <f ca="1"/>
        <v>1447893</v>
      </c>
      <c r="T20" s="55">
        <f t="shared" ca="1" si="3"/>
        <v>2.7169992786727493E-2</v>
      </c>
      <c r="U20" s="55">
        <f t="shared" ca="1" si="0"/>
        <v>2.6807440897119013E-2</v>
      </c>
      <c r="Z20" s="52" t="s">
        <v>210</v>
      </c>
      <c r="AA20" s="52">
        <v>3.101</v>
      </c>
      <c r="AF20" s="52" t="s">
        <v>210</v>
      </c>
      <c r="AG20" s="52">
        <v>3.573</v>
      </c>
    </row>
    <row r="21" spans="2:33">
      <c r="B21" s="52" vm="98">
        <f ca="1"/>
        <v>43846</v>
      </c>
      <c r="C21" s="52" vm="99">
        <f ca="1"/>
        <v>605.1</v>
      </c>
      <c r="D21" s="52" vm="100">
        <f ca="1"/>
        <v>594.20000000000005</v>
      </c>
      <c r="E21" s="52" vm="101">
        <f ca="1"/>
        <v>608.29999999999995</v>
      </c>
      <c r="F21" s="52" vm="102">
        <f ca="1"/>
        <v>593.6</v>
      </c>
      <c r="G21" s="52" vm="103">
        <f ca="1"/>
        <v>220989</v>
      </c>
      <c r="H21" s="55">
        <f t="shared" ca="1" si="1"/>
        <v>1.7658930373360304E-2</v>
      </c>
      <c r="I21" s="55">
        <f t="shared" ca="1" si="2"/>
        <v>1.7504823064278533E-2</v>
      </c>
      <c r="N21" s="52" vm="98">
        <f ca="1"/>
        <v>43846</v>
      </c>
      <c r="O21" s="52" vm="104">
        <f ca="1"/>
        <v>42.68</v>
      </c>
      <c r="P21" s="52" vm="105">
        <f ca="1"/>
        <v>42.77</v>
      </c>
      <c r="Q21" s="52" vm="106">
        <f ca="1"/>
        <v>42.86</v>
      </c>
      <c r="R21" s="52" vm="107">
        <f ca="1"/>
        <v>41.84</v>
      </c>
      <c r="S21" s="52" vm="108">
        <f ca="1"/>
        <v>911034</v>
      </c>
      <c r="T21" s="55">
        <f t="shared" ca="1" si="3"/>
        <v>-9.3632958801492805E-4</v>
      </c>
      <c r="U21" s="55">
        <f t="shared" ca="1" si="0"/>
        <v>-9.367682183867291E-4</v>
      </c>
      <c r="Z21" s="52" t="s">
        <v>211</v>
      </c>
      <c r="AA21" s="52">
        <v>3.0990000000000002</v>
      </c>
      <c r="AF21" s="52" t="s">
        <v>211</v>
      </c>
      <c r="AG21" s="52">
        <v>3.5720000000000001</v>
      </c>
    </row>
    <row r="22" spans="2:33">
      <c r="B22" s="52" vm="109">
        <f ca="1"/>
        <v>43847</v>
      </c>
      <c r="C22" s="52" vm="110">
        <f ca="1"/>
        <v>610.20000000000005</v>
      </c>
      <c r="D22" s="52" vm="111">
        <f ca="1"/>
        <v>613.4</v>
      </c>
      <c r="E22" s="52" vm="112">
        <f ca="1"/>
        <v>614.9</v>
      </c>
      <c r="F22" s="52" vm="113">
        <f ca="1"/>
        <v>605.9</v>
      </c>
      <c r="G22" s="52" vm="114">
        <f ca="1"/>
        <v>238491</v>
      </c>
      <c r="H22" s="55">
        <f t="shared" ca="1" si="1"/>
        <v>8.4283589489340116E-3</v>
      </c>
      <c r="I22" s="55">
        <f t="shared" ca="1" si="2"/>
        <v>8.3930386542934391E-3</v>
      </c>
      <c r="N22" s="52" vm="109">
        <f ca="1"/>
        <v>43847</v>
      </c>
      <c r="O22" s="52" vm="115">
        <f ca="1"/>
        <v>42.7</v>
      </c>
      <c r="P22" s="52" vm="116">
        <f ca="1"/>
        <v>42.91</v>
      </c>
      <c r="Q22" s="52" vm="117">
        <f ca="1"/>
        <v>43</v>
      </c>
      <c r="R22" s="52" vm="118">
        <f ca="1"/>
        <v>42.55</v>
      </c>
      <c r="S22" s="52" vm="119">
        <f ca="1"/>
        <v>904274</v>
      </c>
      <c r="T22" s="55">
        <f t="shared" ca="1" si="3"/>
        <v>4.6860356138722636E-4</v>
      </c>
      <c r="U22" s="55">
        <f t="shared" ca="1" si="0"/>
        <v>4.6849380102641263E-4</v>
      </c>
      <c r="Z22" s="52" t="s">
        <v>212</v>
      </c>
      <c r="AA22" s="52">
        <v>3.0790000000000002</v>
      </c>
      <c r="AF22" s="52" t="s">
        <v>212</v>
      </c>
      <c r="AG22" s="52">
        <v>3.552</v>
      </c>
    </row>
    <row r="23" spans="2:33">
      <c r="B23" s="52" vm="120">
        <f ca="1"/>
        <v>43850</v>
      </c>
      <c r="C23" s="52" vm="121">
        <f ca="1"/>
        <v>599</v>
      </c>
      <c r="D23" s="52" vm="122">
        <f ca="1"/>
        <v>611.70000000000005</v>
      </c>
      <c r="E23" s="52" vm="123">
        <f ca="1"/>
        <v>613.6</v>
      </c>
      <c r="F23" s="52" vm="121">
        <f ca="1"/>
        <v>599</v>
      </c>
      <c r="G23" s="52" vm="124">
        <f ca="1"/>
        <v>143421</v>
      </c>
      <c r="H23" s="55">
        <f t="shared" ca="1" si="1"/>
        <v>-1.8354637823664421E-2</v>
      </c>
      <c r="I23" s="55">
        <f t="shared" ca="1" si="2"/>
        <v>-1.8525174167119969E-2</v>
      </c>
      <c r="N23" s="52" vm="120">
        <f ca="1"/>
        <v>43850</v>
      </c>
      <c r="O23" s="52" vm="125">
        <f ca="1"/>
        <v>41.35</v>
      </c>
      <c r="P23" s="52" vm="126">
        <f ca="1"/>
        <v>42.84</v>
      </c>
      <c r="Q23" s="52" vm="127">
        <f ca="1"/>
        <v>42.87</v>
      </c>
      <c r="R23" s="52" vm="128">
        <f ca="1"/>
        <v>41.24</v>
      </c>
      <c r="S23" s="52" vm="129">
        <f ca="1"/>
        <v>998529</v>
      </c>
      <c r="T23" s="55">
        <f t="shared" ca="1" si="3"/>
        <v>-3.1615925058548044E-2</v>
      </c>
      <c r="U23" s="55">
        <f t="shared" ca="1" si="0"/>
        <v>-3.2126498764878587E-2</v>
      </c>
      <c r="Z23" s="52" t="s">
        <v>213</v>
      </c>
      <c r="AA23" s="52">
        <v>3.101</v>
      </c>
      <c r="AF23" s="52" t="s">
        <v>213</v>
      </c>
      <c r="AG23" s="52">
        <v>3.57</v>
      </c>
    </row>
    <row r="24" spans="2:33">
      <c r="B24" s="52" vm="130">
        <f ca="1"/>
        <v>43851</v>
      </c>
      <c r="C24" s="52" vm="131">
        <f ca="1"/>
        <v>586.6</v>
      </c>
      <c r="D24" s="52" vm="42">
        <f ca="1"/>
        <v>585</v>
      </c>
      <c r="E24" s="52" vm="132">
        <f ca="1"/>
        <v>586.9</v>
      </c>
      <c r="F24" s="52" vm="133">
        <f ca="1"/>
        <v>573.79999999999995</v>
      </c>
      <c r="G24" s="52" vm="134">
        <f ca="1"/>
        <v>295243</v>
      </c>
      <c r="H24" s="55">
        <f t="shared" ca="1" si="1"/>
        <v>-2.0701168614357224E-2</v>
      </c>
      <c r="I24" s="55">
        <f t="shared" ca="1" si="2"/>
        <v>-2.0918441572098649E-2</v>
      </c>
      <c r="N24" s="52" vm="130">
        <f ca="1"/>
        <v>43851</v>
      </c>
      <c r="O24" s="52" vm="17">
        <f ca="1"/>
        <v>40.43</v>
      </c>
      <c r="P24" s="52" vm="135">
        <f ca="1"/>
        <v>40.53</v>
      </c>
      <c r="Q24" s="52" vm="136">
        <f ca="1"/>
        <v>40.840000000000003</v>
      </c>
      <c r="R24" s="52" vm="137">
        <f ca="1"/>
        <v>40.15</v>
      </c>
      <c r="S24" s="52" vm="138">
        <f ca="1"/>
        <v>1517804</v>
      </c>
      <c r="T24" s="55">
        <f t="shared" ca="1" si="3"/>
        <v>-2.2249093107617912E-2</v>
      </c>
      <c r="U24" s="55">
        <f t="shared" ca="1" si="0"/>
        <v>-2.2500337817020835E-2</v>
      </c>
      <c r="Z24" s="52" t="s">
        <v>214</v>
      </c>
      <c r="AA24" s="52">
        <v>3.0830000000000002</v>
      </c>
      <c r="AF24" s="52" t="s">
        <v>214</v>
      </c>
      <c r="AG24" s="52">
        <v>3.5529999999999999</v>
      </c>
    </row>
    <row r="25" spans="2:33">
      <c r="B25" s="52" vm="139">
        <f ca="1"/>
        <v>43852</v>
      </c>
      <c r="C25" s="52" vm="140">
        <f ca="1"/>
        <v>592.20000000000005</v>
      </c>
      <c r="D25" s="52" vm="141">
        <f ca="1"/>
        <v>592</v>
      </c>
      <c r="E25" s="52" vm="142">
        <f ca="1"/>
        <v>596.9</v>
      </c>
      <c r="F25" s="52" vm="143">
        <f ca="1"/>
        <v>589.4</v>
      </c>
      <c r="G25" s="52" vm="144">
        <f ca="1"/>
        <v>233962</v>
      </c>
      <c r="H25" s="55">
        <f t="shared" ca="1" si="1"/>
        <v>9.5465393794749165E-3</v>
      </c>
      <c r="I25" s="55">
        <f t="shared" ca="1" si="2"/>
        <v>9.5012591241402152E-3</v>
      </c>
      <c r="N25" s="52" vm="139">
        <f ca="1"/>
        <v>43852</v>
      </c>
      <c r="O25" s="52" vm="145">
        <f ca="1"/>
        <v>41.49</v>
      </c>
      <c r="P25" s="52" vm="146">
        <f ca="1"/>
        <v>40.5</v>
      </c>
      <c r="Q25" s="52" vm="147">
        <f ca="1"/>
        <v>41.58</v>
      </c>
      <c r="R25" s="52" vm="148">
        <f ca="1"/>
        <v>40.21</v>
      </c>
      <c r="S25" s="52" vm="149">
        <f ca="1"/>
        <v>1079239</v>
      </c>
      <c r="T25" s="55">
        <f t="shared" ca="1" si="3"/>
        <v>2.6218154835518259E-2</v>
      </c>
      <c r="U25" s="55">
        <f t="shared" ca="1" si="0"/>
        <v>2.5880350692097109E-2</v>
      </c>
      <c r="Z25" s="52" t="s">
        <v>215</v>
      </c>
      <c r="AA25" s="52">
        <v>3.08</v>
      </c>
      <c r="AF25" s="52" t="s">
        <v>215</v>
      </c>
      <c r="AG25" s="52">
        <v>3.5430000000000001</v>
      </c>
    </row>
    <row r="26" spans="2:33">
      <c r="B26" s="52" vm="150">
        <f ca="1"/>
        <v>43853</v>
      </c>
      <c r="C26" s="52" vm="151">
        <f ca="1"/>
        <v>573.4</v>
      </c>
      <c r="D26" s="52" vm="152">
        <f ca="1"/>
        <v>587</v>
      </c>
      <c r="E26" s="52" vm="153">
        <f ca="1"/>
        <v>587.5</v>
      </c>
      <c r="F26" s="52" vm="154">
        <f ca="1"/>
        <v>570.9</v>
      </c>
      <c r="G26" s="52" vm="155">
        <f ca="1"/>
        <v>324990</v>
      </c>
      <c r="H26" s="55">
        <f t="shared" ca="1" si="1"/>
        <v>-3.1746031746031855E-2</v>
      </c>
      <c r="I26" s="55">
        <f t="shared" ca="1" si="2"/>
        <v>-3.2260862218221553E-2</v>
      </c>
      <c r="N26" s="52" vm="150">
        <f ca="1"/>
        <v>43853</v>
      </c>
      <c r="O26" s="52" vm="156">
        <f ca="1"/>
        <v>40.340000000000003</v>
      </c>
      <c r="P26" s="52" vm="157">
        <f ca="1"/>
        <v>41.2</v>
      </c>
      <c r="Q26" s="52" vm="157">
        <f ca="1"/>
        <v>41.2</v>
      </c>
      <c r="R26" s="52" vm="86">
        <f ca="1"/>
        <v>40.32</v>
      </c>
      <c r="S26" s="52" vm="158">
        <f ca="1"/>
        <v>1076358</v>
      </c>
      <c r="T26" s="55">
        <f t="shared" ca="1" si="3"/>
        <v>-2.7717522294528729E-2</v>
      </c>
      <c r="U26" s="55">
        <f t="shared" ca="1" si="0"/>
        <v>-2.8108901818710744E-2</v>
      </c>
      <c r="Z26" s="52" t="s">
        <v>216</v>
      </c>
      <c r="AA26" s="52">
        <v>3.1309999999999998</v>
      </c>
      <c r="AF26" s="52" t="s">
        <v>216</v>
      </c>
      <c r="AG26" s="52">
        <v>3.62</v>
      </c>
    </row>
    <row r="27" spans="2:33">
      <c r="B27" s="52" vm="159">
        <f ca="1"/>
        <v>43854</v>
      </c>
      <c r="C27" s="52" vm="160">
        <f ca="1"/>
        <v>573.29999999999995</v>
      </c>
      <c r="D27" s="52" vm="161">
        <f ca="1"/>
        <v>579.70000000000005</v>
      </c>
      <c r="E27" s="52" vm="162">
        <f ca="1"/>
        <v>583.1</v>
      </c>
      <c r="F27" s="52" vm="163">
        <f ca="1"/>
        <v>571.1</v>
      </c>
      <c r="G27" s="52" vm="164">
        <f ca="1"/>
        <v>239734</v>
      </c>
      <c r="H27" s="55">
        <f t="shared" ca="1" si="1"/>
        <v>-1.7439832577614833E-4</v>
      </c>
      <c r="I27" s="55">
        <f t="shared" ca="1" si="2"/>
        <v>-1.7441353493249172E-4</v>
      </c>
      <c r="N27" s="52" vm="159">
        <f ca="1"/>
        <v>43854</v>
      </c>
      <c r="O27" s="52" vm="165">
        <f ca="1"/>
        <v>40.549999999999997</v>
      </c>
      <c r="P27" s="52" vm="166">
        <f ca="1"/>
        <v>40.47</v>
      </c>
      <c r="Q27" s="52" vm="167">
        <f ca="1"/>
        <v>41.1</v>
      </c>
      <c r="R27" s="52" vm="168">
        <f ca="1"/>
        <v>40.44</v>
      </c>
      <c r="S27" s="52" vm="169">
        <f ca="1"/>
        <v>790258</v>
      </c>
      <c r="T27" s="55">
        <f t="shared" ca="1" si="3"/>
        <v>5.2057511155179093E-3</v>
      </c>
      <c r="U27" s="55">
        <f t="shared" ca="1" si="0"/>
        <v>5.192248035356028E-3</v>
      </c>
      <c r="Z27" s="52" t="s">
        <v>217</v>
      </c>
      <c r="AA27" s="52">
        <v>3.1349999999999998</v>
      </c>
      <c r="AF27" s="52" t="s">
        <v>217</v>
      </c>
      <c r="AG27" s="52">
        <v>3.6320000000000001</v>
      </c>
    </row>
    <row r="28" spans="2:33">
      <c r="B28" s="52" vm="170">
        <f ca="1"/>
        <v>43857</v>
      </c>
      <c r="C28" s="52" vm="171">
        <f ca="1"/>
        <v>552.6</v>
      </c>
      <c r="D28" s="52" vm="172">
        <f ca="1"/>
        <v>547.6</v>
      </c>
      <c r="E28" s="52" vm="173">
        <f ca="1"/>
        <v>559.70000000000005</v>
      </c>
      <c r="F28" s="52" vm="174">
        <f ca="1"/>
        <v>542.20000000000005</v>
      </c>
      <c r="G28" s="52" vm="175">
        <f ca="1"/>
        <v>493104</v>
      </c>
      <c r="H28" s="55">
        <f t="shared" ca="1" si="1"/>
        <v>-3.6106750392464582E-2</v>
      </c>
      <c r="I28" s="55">
        <f t="shared" ca="1" si="2"/>
        <v>-3.6774727425020783E-2</v>
      </c>
      <c r="N28" s="52" vm="170">
        <f ca="1"/>
        <v>43857</v>
      </c>
      <c r="O28" s="52" vm="176">
        <f ca="1"/>
        <v>38.86</v>
      </c>
      <c r="P28" s="52" vm="177">
        <f ca="1"/>
        <v>39.86</v>
      </c>
      <c r="Q28" s="52" vm="178">
        <f ca="1"/>
        <v>39.9</v>
      </c>
      <c r="R28" s="52" vm="179">
        <f ca="1"/>
        <v>38.549999999999997</v>
      </c>
      <c r="S28" s="52" vm="180">
        <f ca="1"/>
        <v>2288535</v>
      </c>
      <c r="T28" s="55">
        <f t="shared" ca="1" si="3"/>
        <v>-4.1676942046855681E-2</v>
      </c>
      <c r="U28" s="55">
        <f t="shared" ca="1" si="0"/>
        <v>-4.2570336612127842E-2</v>
      </c>
      <c r="Z28" s="52" t="s">
        <v>218</v>
      </c>
      <c r="AA28" s="52">
        <v>3.077</v>
      </c>
      <c r="AF28" s="52" t="s">
        <v>218</v>
      </c>
      <c r="AG28" s="52">
        <v>3.589</v>
      </c>
    </row>
    <row r="29" spans="2:33">
      <c r="B29" s="52" vm="181">
        <f ca="1"/>
        <v>43858</v>
      </c>
      <c r="C29" s="52" vm="182">
        <f ca="1"/>
        <v>561.79999999999995</v>
      </c>
      <c r="D29" s="52" vm="183">
        <f ca="1"/>
        <v>555</v>
      </c>
      <c r="E29" s="52" vm="182">
        <f ca="1"/>
        <v>561.79999999999995</v>
      </c>
      <c r="F29" s="52" vm="184">
        <f ca="1"/>
        <v>545.6</v>
      </c>
      <c r="G29" s="52" vm="185">
        <f ca="1"/>
        <v>303338</v>
      </c>
      <c r="H29" s="55">
        <f t="shared" ca="1" si="1"/>
        <v>1.6648570394498519E-2</v>
      </c>
      <c r="I29" s="55">
        <f t="shared" ca="1" si="2"/>
        <v>1.651150218082692E-2</v>
      </c>
      <c r="N29" s="52" vm="181">
        <f ca="1"/>
        <v>43858</v>
      </c>
      <c r="O29" s="52" vm="26">
        <f ca="1"/>
        <v>40.07</v>
      </c>
      <c r="P29" s="52" vm="186">
        <f ca="1"/>
        <v>38.92</v>
      </c>
      <c r="Q29" s="52" vm="26">
        <f ca="1"/>
        <v>40.07</v>
      </c>
      <c r="R29" s="52" vm="187">
        <f ca="1"/>
        <v>38.630000000000003</v>
      </c>
      <c r="S29" s="52" vm="188">
        <f ca="1"/>
        <v>1420601</v>
      </c>
      <c r="T29" s="55">
        <f t="shared" ca="1" si="3"/>
        <v>3.1137416366443738E-2</v>
      </c>
      <c r="U29" s="55">
        <f t="shared" ca="1" si="0"/>
        <v>3.0662480698759251E-2</v>
      </c>
      <c r="Z29" s="52" t="s">
        <v>219</v>
      </c>
      <c r="AA29" s="52">
        <v>3.121</v>
      </c>
      <c r="AF29" s="52" t="s">
        <v>219</v>
      </c>
      <c r="AG29" s="52">
        <v>3.657</v>
      </c>
    </row>
    <row r="30" spans="2:33">
      <c r="B30" s="52" vm="189">
        <f ca="1"/>
        <v>43859</v>
      </c>
      <c r="C30" s="52" vm="190">
        <f ca="1"/>
        <v>568</v>
      </c>
      <c r="D30" s="52" vm="191">
        <f ca="1"/>
        <v>559.9</v>
      </c>
      <c r="E30" s="52" vm="192">
        <f ca="1"/>
        <v>570.79999999999995</v>
      </c>
      <c r="F30" s="52" vm="193">
        <f ca="1"/>
        <v>555.9</v>
      </c>
      <c r="G30" s="52" vm="194">
        <f ca="1"/>
        <v>285796</v>
      </c>
      <c r="H30" s="55">
        <f t="shared" ca="1" si="1"/>
        <v>1.103595585617656E-2</v>
      </c>
      <c r="I30" s="55">
        <f t="shared" ca="1" si="2"/>
        <v>1.097550405100804E-2</v>
      </c>
      <c r="N30" s="52" vm="189">
        <f ca="1"/>
        <v>43859</v>
      </c>
      <c r="O30" s="52" vm="195">
        <f ca="1"/>
        <v>40.369999999999997</v>
      </c>
      <c r="P30" s="52" vm="196">
        <f ca="1"/>
        <v>40</v>
      </c>
      <c r="Q30" s="52" vm="197">
        <f ca="1"/>
        <v>40.9</v>
      </c>
      <c r="R30" s="52" vm="47">
        <f ca="1"/>
        <v>39.75</v>
      </c>
      <c r="S30" s="52" vm="198">
        <f ca="1"/>
        <v>943157</v>
      </c>
      <c r="T30" s="55">
        <f t="shared" ca="1" si="3"/>
        <v>7.4868979286248916E-3</v>
      </c>
      <c r="U30" s="55">
        <f t="shared" ca="1" si="0"/>
        <v>7.4590102167962453E-3</v>
      </c>
      <c r="Z30" s="52" t="s">
        <v>220</v>
      </c>
      <c r="AA30" s="52">
        <v>3.2050000000000001</v>
      </c>
      <c r="AF30" s="52" t="s">
        <v>220</v>
      </c>
      <c r="AG30" s="52">
        <v>3.734</v>
      </c>
    </row>
    <row r="31" spans="2:33">
      <c r="B31" s="52" vm="199">
        <f ca="1"/>
        <v>43860</v>
      </c>
      <c r="C31" s="52" vm="200">
        <f ca="1"/>
        <v>561.20000000000005</v>
      </c>
      <c r="D31" s="52" vm="201">
        <f ca="1"/>
        <v>556.9</v>
      </c>
      <c r="E31" s="52" vm="202">
        <f ca="1"/>
        <v>565</v>
      </c>
      <c r="F31" s="52" vm="203">
        <f ca="1"/>
        <v>555.20000000000005</v>
      </c>
      <c r="G31" s="52" vm="204">
        <f ca="1"/>
        <v>279382</v>
      </c>
      <c r="H31" s="55">
        <f t="shared" ca="1" si="1"/>
        <v>-1.1971830985915366E-2</v>
      </c>
      <c r="I31" s="55">
        <f t="shared" ca="1" si="2"/>
        <v>-1.2044070492845347E-2</v>
      </c>
      <c r="N31" s="52" vm="199">
        <f ca="1"/>
        <v>43860</v>
      </c>
      <c r="O31" s="52" vm="205">
        <f ca="1"/>
        <v>39.56</v>
      </c>
      <c r="P31" s="52" vm="206">
        <f ca="1"/>
        <v>39.49</v>
      </c>
      <c r="Q31" s="52" vm="207">
        <f ca="1"/>
        <v>40.29</v>
      </c>
      <c r="R31" s="52" vm="208">
        <f ca="1"/>
        <v>39.33</v>
      </c>
      <c r="S31" s="52" vm="209">
        <f ca="1"/>
        <v>1123480</v>
      </c>
      <c r="T31" s="55">
        <f t="shared" ca="1" si="3"/>
        <v>-2.0064404260589419E-2</v>
      </c>
      <c r="U31" s="55">
        <f t="shared" ca="1" si="0"/>
        <v>-2.0268428110337952E-2</v>
      </c>
      <c r="Z31" s="52" t="s">
        <v>221</v>
      </c>
      <c r="AA31" s="52">
        <v>3.1760000000000002</v>
      </c>
      <c r="AF31" s="52" t="s">
        <v>221</v>
      </c>
      <c r="AG31" s="52">
        <v>3.7290000000000001</v>
      </c>
    </row>
    <row r="32" spans="2:33">
      <c r="B32" s="52" vm="210">
        <f ca="1"/>
        <v>43861</v>
      </c>
      <c r="C32" s="52" vm="183">
        <f ca="1"/>
        <v>555</v>
      </c>
      <c r="D32" s="52" vm="211">
        <f ca="1"/>
        <v>563.70000000000005</v>
      </c>
      <c r="E32" s="52" vm="212">
        <f ca="1"/>
        <v>567</v>
      </c>
      <c r="F32" s="52" vm="213">
        <f ca="1"/>
        <v>552.9</v>
      </c>
      <c r="G32" s="52" vm="214">
        <f ca="1"/>
        <v>288585</v>
      </c>
      <c r="H32" s="55">
        <f t="shared" ca="1" si="1"/>
        <v>-1.1047754811119082E-2</v>
      </c>
      <c r="I32" s="55">
        <f t="shared" ca="1" si="2"/>
        <v>-1.1109234481871415E-2</v>
      </c>
      <c r="N32" s="52" vm="210">
        <f ca="1"/>
        <v>43861</v>
      </c>
      <c r="O32" s="52" vm="215">
        <f ca="1"/>
        <v>39</v>
      </c>
      <c r="P32" s="52" vm="177">
        <f ca="1"/>
        <v>39.86</v>
      </c>
      <c r="Q32" s="52" vm="216">
        <f ca="1"/>
        <v>40.03</v>
      </c>
      <c r="R32" s="52" vm="217">
        <f ca="1"/>
        <v>38.840000000000003</v>
      </c>
      <c r="S32" s="52" vm="218">
        <f ca="1"/>
        <v>1456013</v>
      </c>
      <c r="T32" s="55">
        <f t="shared" ca="1" si="3"/>
        <v>-1.4155712841253831E-2</v>
      </c>
      <c r="U32" s="55">
        <f t="shared" ca="1" si="0"/>
        <v>-1.4256860624864977E-2</v>
      </c>
      <c r="Z32" s="52" t="s">
        <v>222</v>
      </c>
      <c r="AA32" s="52">
        <v>3.1589999999999998</v>
      </c>
      <c r="AF32" s="52" t="s">
        <v>222</v>
      </c>
      <c r="AG32" s="52">
        <v>3.6680000000000001</v>
      </c>
    </row>
    <row r="33" spans="2:33">
      <c r="B33" s="52" vm="219">
        <f ca="1"/>
        <v>43864</v>
      </c>
      <c r="C33" s="52" vm="220">
        <f ca="1"/>
        <v>554.1</v>
      </c>
      <c r="D33" s="52" vm="183">
        <f ca="1"/>
        <v>555</v>
      </c>
      <c r="E33" s="52" vm="221">
        <f ca="1"/>
        <v>557.79999999999995</v>
      </c>
      <c r="F33" s="52" vm="222">
        <f ca="1"/>
        <v>550</v>
      </c>
      <c r="G33" s="52" vm="223">
        <f ca="1"/>
        <v>249840</v>
      </c>
      <c r="H33" s="55">
        <f t="shared" ca="1" si="1"/>
        <v>-1.6216216216216051E-3</v>
      </c>
      <c r="I33" s="55">
        <f t="shared" ca="1" si="2"/>
        <v>-1.622937873130525E-3</v>
      </c>
      <c r="N33" s="52" vm="219">
        <f ca="1"/>
        <v>43864</v>
      </c>
      <c r="O33" s="52" vm="224">
        <f ca="1"/>
        <v>39.43</v>
      </c>
      <c r="P33" s="52" vm="215">
        <f ca="1"/>
        <v>39</v>
      </c>
      <c r="Q33" s="52" vm="225">
        <f ca="1"/>
        <v>39.68</v>
      </c>
      <c r="R33" s="52" vm="226">
        <f ca="1"/>
        <v>38.950000000000003</v>
      </c>
      <c r="S33" s="52" vm="227">
        <f ca="1"/>
        <v>920021</v>
      </c>
      <c r="T33" s="55">
        <f t="shared" ca="1" si="3"/>
        <v>1.1025641025641075E-2</v>
      </c>
      <c r="U33" s="55">
        <f t="shared" ca="1" si="0"/>
        <v>1.0965301759889431E-2</v>
      </c>
      <c r="Z33" s="52" t="s">
        <v>223</v>
      </c>
      <c r="AA33" s="52">
        <v>3.1379999999999999</v>
      </c>
      <c r="AF33" s="52" t="s">
        <v>223</v>
      </c>
      <c r="AG33" s="52">
        <v>3.6640000000000001</v>
      </c>
    </row>
    <row r="34" spans="2:33">
      <c r="B34" s="52" vm="228">
        <f ca="1"/>
        <v>43865</v>
      </c>
      <c r="C34" s="52" vm="229">
        <f ca="1"/>
        <v>569</v>
      </c>
      <c r="D34" s="52" vm="183">
        <f ca="1"/>
        <v>555</v>
      </c>
      <c r="E34" s="52" vm="230">
        <f ca="1"/>
        <v>569.79999999999995</v>
      </c>
      <c r="F34" s="52" vm="231">
        <f ca="1"/>
        <v>554.29999999999995</v>
      </c>
      <c r="G34" s="52" vm="232">
        <f ca="1"/>
        <v>227761</v>
      </c>
      <c r="H34" s="55">
        <f t="shared" ca="1" si="1"/>
        <v>2.6890452986825464E-2</v>
      </c>
      <c r="I34" s="55">
        <f t="shared" ca="1" si="2"/>
        <v>2.6535258253026935E-2</v>
      </c>
      <c r="N34" s="52" vm="228">
        <f ca="1"/>
        <v>43865</v>
      </c>
      <c r="O34" s="52" vm="233">
        <f ca="1"/>
        <v>39.96</v>
      </c>
      <c r="P34" s="52" vm="234">
        <f ca="1"/>
        <v>39.6</v>
      </c>
      <c r="Q34" s="52" vm="235">
        <f ca="1"/>
        <v>40.39</v>
      </c>
      <c r="R34" s="52" vm="236">
        <f ca="1"/>
        <v>39.46</v>
      </c>
      <c r="S34" s="52" vm="237">
        <f ca="1"/>
        <v>929629</v>
      </c>
      <c r="T34" s="55">
        <f t="shared" ca="1" si="3"/>
        <v>1.3441541973116866E-2</v>
      </c>
      <c r="U34" s="55">
        <f t="shared" ca="1" si="0"/>
        <v>1.335200589081691E-2</v>
      </c>
      <c r="Z34" s="52" t="s">
        <v>224</v>
      </c>
      <c r="AA34" s="52">
        <v>3.1619999999999999</v>
      </c>
      <c r="AF34" s="52" t="s">
        <v>224</v>
      </c>
      <c r="AG34" s="52">
        <v>3.6819999999999999</v>
      </c>
    </row>
    <row r="35" spans="2:33">
      <c r="B35" s="52" vm="238">
        <f ca="1"/>
        <v>43866</v>
      </c>
      <c r="C35" s="52" vm="239">
        <f ca="1"/>
        <v>573.6</v>
      </c>
      <c r="D35" s="52" vm="240">
        <f ca="1"/>
        <v>568.70000000000005</v>
      </c>
      <c r="E35" s="52" vm="241">
        <f ca="1"/>
        <v>579.9</v>
      </c>
      <c r="F35" s="52" vm="242">
        <f ca="1"/>
        <v>564.29999999999995</v>
      </c>
      <c r="G35" s="52" vm="243">
        <f ca="1"/>
        <v>264705</v>
      </c>
      <c r="H35" s="55">
        <f t="shared" ca="1" si="1"/>
        <v>8.0843585237257987E-3</v>
      </c>
      <c r="I35" s="55">
        <f t="shared" ca="1" si="2"/>
        <v>8.0518551590796454E-3</v>
      </c>
      <c r="N35" s="52" vm="238">
        <f ca="1"/>
        <v>43866</v>
      </c>
      <c r="O35" s="52" vm="244">
        <f ca="1"/>
        <v>40.409999999999997</v>
      </c>
      <c r="P35" s="52" vm="245">
        <f ca="1"/>
        <v>39.72</v>
      </c>
      <c r="Q35" s="52" vm="54">
        <f ca="1"/>
        <v>41.14</v>
      </c>
      <c r="R35" s="52" vm="246">
        <f ca="1"/>
        <v>39.61</v>
      </c>
      <c r="S35" s="52" vm="247">
        <f ca="1"/>
        <v>1078644</v>
      </c>
      <c r="T35" s="55">
        <f t="shared" ca="1" si="3"/>
        <v>1.1261261261261257E-2</v>
      </c>
      <c r="U35" s="55">
        <f t="shared" ca="1" si="0"/>
        <v>1.1198325310029535E-2</v>
      </c>
      <c r="Z35" s="52" t="s">
        <v>225</v>
      </c>
      <c r="AA35" s="52">
        <v>3.1360000000000001</v>
      </c>
      <c r="AF35" s="52" t="s">
        <v>225</v>
      </c>
      <c r="AG35" s="52">
        <v>3.6619999999999999</v>
      </c>
    </row>
    <row r="36" spans="2:33">
      <c r="B36" s="52" vm="248">
        <f ca="1"/>
        <v>43867</v>
      </c>
      <c r="C36" s="52" vm="249">
        <f ca="1"/>
        <v>572</v>
      </c>
      <c r="D36" s="52" vm="250">
        <f ca="1"/>
        <v>577.70000000000005</v>
      </c>
      <c r="E36" s="52" vm="251">
        <f ca="1"/>
        <v>579.6</v>
      </c>
      <c r="F36" s="52" vm="252">
        <f ca="1"/>
        <v>567.79999999999995</v>
      </c>
      <c r="G36" s="52" vm="253">
        <f ca="1"/>
        <v>204028</v>
      </c>
      <c r="H36" s="55">
        <f t="shared" ca="1" si="1"/>
        <v>-2.7894002789400352E-3</v>
      </c>
      <c r="I36" s="55">
        <f t="shared" ca="1" si="2"/>
        <v>-2.7932979056127108E-3</v>
      </c>
      <c r="N36" s="52" vm="248">
        <f ca="1"/>
        <v>43867</v>
      </c>
      <c r="O36" s="52" vm="254">
        <f ca="1"/>
        <v>39.590000000000003</v>
      </c>
      <c r="P36" s="52" vm="146">
        <f ca="1"/>
        <v>40.5</v>
      </c>
      <c r="Q36" s="52" vm="255">
        <f ca="1"/>
        <v>40.869999999999997</v>
      </c>
      <c r="R36" s="52" vm="256">
        <f ca="1"/>
        <v>39.51</v>
      </c>
      <c r="S36" s="52" vm="257">
        <f ca="1"/>
        <v>1270598</v>
      </c>
      <c r="T36" s="55">
        <f t="shared" ca="1" si="3"/>
        <v>-2.0292006928977813E-2</v>
      </c>
      <c r="U36" s="55">
        <f t="shared" ca="1" si="0"/>
        <v>-2.0500717972342892E-2</v>
      </c>
      <c r="Z36" s="52" t="s">
        <v>226</v>
      </c>
      <c r="AA36" s="52">
        <v>3.1150000000000002</v>
      </c>
      <c r="AF36" s="52" t="s">
        <v>226</v>
      </c>
      <c r="AG36" s="52">
        <v>3.625</v>
      </c>
    </row>
    <row r="37" spans="2:33">
      <c r="B37" s="52" vm="258">
        <f ca="1"/>
        <v>43868</v>
      </c>
      <c r="C37" s="52" vm="259">
        <f ca="1"/>
        <v>565.70000000000005</v>
      </c>
      <c r="D37" s="52" vm="260">
        <f ca="1"/>
        <v>566</v>
      </c>
      <c r="E37" s="52" vm="261">
        <f ca="1"/>
        <v>571.4</v>
      </c>
      <c r="F37" s="52" vm="262">
        <f ca="1"/>
        <v>560.4</v>
      </c>
      <c r="G37" s="52" vm="263">
        <f ca="1"/>
        <v>241366</v>
      </c>
      <c r="H37" s="55">
        <f t="shared" ca="1" si="1"/>
        <v>-1.1013986013985955E-2</v>
      </c>
      <c r="I37" s="55">
        <f t="shared" ca="1" si="2"/>
        <v>-1.1075089030687824E-2</v>
      </c>
      <c r="N37" s="52" vm="258">
        <f ca="1"/>
        <v>43868</v>
      </c>
      <c r="O37" s="52" vm="264">
        <f ca="1"/>
        <v>38.71</v>
      </c>
      <c r="P37" s="52" vm="265">
        <f ca="1"/>
        <v>39.5</v>
      </c>
      <c r="Q37" s="52" vm="266">
        <f ca="1"/>
        <v>39.74</v>
      </c>
      <c r="R37" s="52" vm="267">
        <f ca="1"/>
        <v>38.39</v>
      </c>
      <c r="S37" s="52" vm="268">
        <f ca="1"/>
        <v>1595382</v>
      </c>
      <c r="T37" s="55">
        <f t="shared" ca="1" si="3"/>
        <v>-2.2227835311947497E-2</v>
      </c>
      <c r="U37" s="55">
        <f t="shared" ca="1" si="0"/>
        <v>-2.2478596528482549E-2</v>
      </c>
      <c r="Z37" s="52" t="s">
        <v>227</v>
      </c>
      <c r="AA37" s="52">
        <v>3.0790000000000002</v>
      </c>
      <c r="AF37" s="52" t="s">
        <v>227</v>
      </c>
      <c r="AG37" s="52">
        <v>3.5619999999999998</v>
      </c>
    </row>
    <row r="38" spans="2:33">
      <c r="B38" s="52" vm="269">
        <f ca="1"/>
        <v>43871</v>
      </c>
      <c r="C38" s="52" vm="270">
        <f ca="1"/>
        <v>562.5</v>
      </c>
      <c r="D38" s="52" vm="271">
        <f ca="1"/>
        <v>562</v>
      </c>
      <c r="E38" s="52" vm="272">
        <f ca="1"/>
        <v>565.5</v>
      </c>
      <c r="F38" s="52" vm="273">
        <f ca="1"/>
        <v>559</v>
      </c>
      <c r="G38" s="52" vm="274">
        <f ca="1"/>
        <v>182976</v>
      </c>
      <c r="H38" s="55">
        <f t="shared" ca="1" si="1"/>
        <v>-5.6567085027400266E-3</v>
      </c>
      <c r="I38" s="55">
        <f t="shared" ca="1" si="2"/>
        <v>-5.6727682705348774E-3</v>
      </c>
      <c r="N38" s="52" vm="269">
        <f ca="1"/>
        <v>43871</v>
      </c>
      <c r="O38" s="52" vm="275">
        <f ca="1"/>
        <v>39.729999999999997</v>
      </c>
      <c r="P38" s="52" vm="276">
        <f ca="1"/>
        <v>38.97</v>
      </c>
      <c r="Q38" s="52" vm="277">
        <f ca="1"/>
        <v>39.770000000000003</v>
      </c>
      <c r="R38" s="52" vm="278">
        <f ca="1"/>
        <v>38.619999999999997</v>
      </c>
      <c r="S38" s="52" vm="279">
        <f ca="1"/>
        <v>1403089</v>
      </c>
      <c r="T38" s="55">
        <f t="shared" ca="1" si="3"/>
        <v>2.6349780418496449E-2</v>
      </c>
      <c r="U38" s="55">
        <f t="shared" ca="1" si="0"/>
        <v>2.6008605236950776E-2</v>
      </c>
      <c r="Z38" s="52" t="s">
        <v>228</v>
      </c>
      <c r="AA38" s="52">
        <v>3.0129999999999999</v>
      </c>
      <c r="AF38" s="52" t="s">
        <v>228</v>
      </c>
      <c r="AG38" s="52">
        <v>3.496</v>
      </c>
    </row>
    <row r="39" spans="2:33">
      <c r="B39" s="52" vm="280">
        <f ca="1"/>
        <v>43872</v>
      </c>
      <c r="C39" s="52" vm="281">
        <f ca="1"/>
        <v>562.70000000000005</v>
      </c>
      <c r="D39" s="52" vm="282">
        <f ca="1"/>
        <v>566.20000000000005</v>
      </c>
      <c r="E39" s="52" vm="283">
        <f ca="1"/>
        <v>571.29999999999995</v>
      </c>
      <c r="F39" s="52" vm="262">
        <f ca="1"/>
        <v>560.4</v>
      </c>
      <c r="G39" s="52" vm="284">
        <f ca="1"/>
        <v>180605</v>
      </c>
      <c r="H39" s="55">
        <f t="shared" ca="1" si="1"/>
        <v>3.5555555555566443E-4</v>
      </c>
      <c r="I39" s="55">
        <f t="shared" ca="1" si="2"/>
        <v>3.5549236065820865E-4</v>
      </c>
      <c r="N39" s="52" vm="280">
        <f ca="1"/>
        <v>43872</v>
      </c>
      <c r="O39" s="52" vm="285">
        <f ca="1"/>
        <v>38.65</v>
      </c>
      <c r="P39" s="52" vm="286">
        <f ca="1"/>
        <v>38</v>
      </c>
      <c r="Q39" s="52" vm="287">
        <f ca="1"/>
        <v>39.049999999999997</v>
      </c>
      <c r="R39" s="52" vm="288">
        <f ca="1"/>
        <v>37.5</v>
      </c>
      <c r="S39" s="52" vm="289">
        <f ca="1"/>
        <v>3964575</v>
      </c>
      <c r="T39" s="55">
        <f t="shared" ca="1" si="3"/>
        <v>-2.7183488547696921E-2</v>
      </c>
      <c r="U39" s="55">
        <f t="shared" ca="1" si="0"/>
        <v>-2.7559794793076572E-2</v>
      </c>
      <c r="Z39" s="52" t="s">
        <v>229</v>
      </c>
      <c r="AA39" s="52">
        <v>3.0409999999999999</v>
      </c>
      <c r="AF39" s="52" t="s">
        <v>229</v>
      </c>
      <c r="AG39" s="52">
        <v>3.5110000000000001</v>
      </c>
    </row>
    <row r="40" spans="2:33">
      <c r="B40" s="52" vm="290">
        <f ca="1"/>
        <v>43873</v>
      </c>
      <c r="C40" s="52" vm="2">
        <f ca="1"/>
        <v>598</v>
      </c>
      <c r="D40" s="52" vm="291">
        <f ca="1"/>
        <v>579</v>
      </c>
      <c r="E40" s="52" vm="2">
        <f ca="1"/>
        <v>598</v>
      </c>
      <c r="F40" s="52" vm="192">
        <f ca="1"/>
        <v>570.79999999999995</v>
      </c>
      <c r="G40" s="52" vm="292">
        <f ca="1"/>
        <v>474916</v>
      </c>
      <c r="H40" s="55">
        <f t="shared" ca="1" si="1"/>
        <v>6.2733250399857665E-2</v>
      </c>
      <c r="I40" s="55">
        <f t="shared" ca="1" si="2"/>
        <v>6.0844127511398283E-2</v>
      </c>
      <c r="N40" s="52" vm="290">
        <f ca="1"/>
        <v>43873</v>
      </c>
      <c r="O40" s="52" vm="293">
        <f ca="1"/>
        <v>39.31</v>
      </c>
      <c r="P40" s="52" vm="294">
        <f ca="1"/>
        <v>38.51</v>
      </c>
      <c r="Q40" s="52" vm="295">
        <f ca="1"/>
        <v>39.35</v>
      </c>
      <c r="R40" s="52" vm="296">
        <f ca="1"/>
        <v>38.340000000000003</v>
      </c>
      <c r="S40" s="52" vm="297">
        <f ca="1"/>
        <v>1912884</v>
      </c>
      <c r="T40" s="55">
        <f t="shared" ca="1" si="3"/>
        <v>1.7076326002587461E-2</v>
      </c>
      <c r="U40" s="55">
        <f t="shared" ca="1" si="0"/>
        <v>1.6932164400338123E-2</v>
      </c>
      <c r="Z40" s="52" t="s">
        <v>230</v>
      </c>
      <c r="AA40" s="52">
        <v>2.9870000000000001</v>
      </c>
      <c r="AF40" s="52" t="s">
        <v>230</v>
      </c>
      <c r="AG40" s="52">
        <v>3.47</v>
      </c>
    </row>
    <row r="41" spans="2:33">
      <c r="B41" s="52" vm="298">
        <f ca="1"/>
        <v>43874</v>
      </c>
      <c r="C41" s="52" vm="299">
        <f ca="1"/>
        <v>596.4</v>
      </c>
      <c r="D41" s="52" vm="300">
        <f ca="1"/>
        <v>594</v>
      </c>
      <c r="E41" s="52" vm="301">
        <f ca="1"/>
        <v>597.5</v>
      </c>
      <c r="F41" s="52" vm="302">
        <f ca="1"/>
        <v>575.5</v>
      </c>
      <c r="G41" s="52" vm="303">
        <f ca="1"/>
        <v>330664</v>
      </c>
      <c r="H41" s="55">
        <f t="shared" ca="1" si="1"/>
        <v>-2.6755852842810235E-3</v>
      </c>
      <c r="I41" s="55">
        <f t="shared" ca="1" si="2"/>
        <v>-2.6791710600484707E-3</v>
      </c>
      <c r="N41" s="52" vm="298">
        <f ca="1"/>
        <v>43874</v>
      </c>
      <c r="O41" s="52" vm="285">
        <f ca="1"/>
        <v>38.65</v>
      </c>
      <c r="P41" s="52" vm="276">
        <f ca="1"/>
        <v>38.97</v>
      </c>
      <c r="Q41" s="52" vm="304">
        <f ca="1"/>
        <v>39.18</v>
      </c>
      <c r="R41" s="52" vm="305">
        <f ca="1"/>
        <v>38.26</v>
      </c>
      <c r="S41" s="52" vm="306">
        <f ca="1"/>
        <v>1452267</v>
      </c>
      <c r="T41" s="55">
        <f t="shared" ca="1" si="3"/>
        <v>-1.6789620961587426E-2</v>
      </c>
      <c r="U41" s="55">
        <f t="shared" ca="1" si="0"/>
        <v>-1.693216440033803E-2</v>
      </c>
      <c r="Z41" s="52" t="s">
        <v>231</v>
      </c>
      <c r="AA41" s="52">
        <v>3.036</v>
      </c>
      <c r="AF41" s="52" t="s">
        <v>231</v>
      </c>
      <c r="AG41" s="52">
        <v>3.524</v>
      </c>
    </row>
    <row r="42" spans="2:33">
      <c r="B42" s="52" vm="307">
        <f ca="1"/>
        <v>43875</v>
      </c>
      <c r="C42" s="52" vm="308">
        <f ca="1"/>
        <v>579.4</v>
      </c>
      <c r="D42" s="52" vm="13">
        <f ca="1"/>
        <v>595</v>
      </c>
      <c r="E42" s="52" vm="309">
        <f ca="1"/>
        <v>595.6</v>
      </c>
      <c r="F42" s="52" vm="310">
        <f ca="1"/>
        <v>577.9</v>
      </c>
      <c r="G42" s="52" vm="311">
        <f ca="1"/>
        <v>230574</v>
      </c>
      <c r="H42" s="55">
        <f t="shared" ca="1" si="1"/>
        <v>-2.8504359490274966E-2</v>
      </c>
      <c r="I42" s="55">
        <f t="shared" ca="1" si="2"/>
        <v>-2.8918497555333312E-2</v>
      </c>
      <c r="N42" s="52" vm="307">
        <f ca="1"/>
        <v>43875</v>
      </c>
      <c r="O42" s="52" vm="312">
        <f ca="1"/>
        <v>38.1</v>
      </c>
      <c r="P42" s="52" vm="313">
        <f ca="1"/>
        <v>38.79</v>
      </c>
      <c r="Q42" s="52" vm="313">
        <f ca="1"/>
        <v>38.79</v>
      </c>
      <c r="R42" s="52" vm="286">
        <f ca="1"/>
        <v>38</v>
      </c>
      <c r="S42" s="52" vm="314">
        <f ca="1"/>
        <v>988718</v>
      </c>
      <c r="T42" s="55">
        <f t="shared" ca="1" si="3"/>
        <v>-1.4230271668822736E-2</v>
      </c>
      <c r="U42" s="55">
        <f t="shared" ca="1" si="0"/>
        <v>-1.4332492900775654E-2</v>
      </c>
      <c r="Z42" s="52" t="s">
        <v>232</v>
      </c>
      <c r="AA42" s="52">
        <v>3.0529999999999999</v>
      </c>
      <c r="AF42" s="52" t="s">
        <v>232</v>
      </c>
      <c r="AG42" s="52">
        <v>3.5539999999999998</v>
      </c>
    </row>
    <row r="43" spans="2:33">
      <c r="B43" s="52" vm="315">
        <f ca="1"/>
        <v>43878</v>
      </c>
      <c r="C43" s="52" vm="316">
        <f ca="1"/>
        <v>580</v>
      </c>
      <c r="D43" s="52" vm="317">
        <f ca="1"/>
        <v>578</v>
      </c>
      <c r="E43" s="52" vm="162">
        <f ca="1"/>
        <v>583.1</v>
      </c>
      <c r="F43" s="52" vm="318">
        <f ca="1"/>
        <v>575.1</v>
      </c>
      <c r="G43" s="52" vm="319">
        <f ca="1"/>
        <v>139129</v>
      </c>
      <c r="H43" s="55">
        <f t="shared" ca="1" si="1"/>
        <v>1.0355540214015413E-3</v>
      </c>
      <c r="I43" s="55">
        <f t="shared" ca="1" si="2"/>
        <v>1.0350182052150877E-3</v>
      </c>
      <c r="N43" s="52" vm="315">
        <f ca="1"/>
        <v>43878</v>
      </c>
      <c r="O43" s="52" vm="305">
        <f ca="1"/>
        <v>38.26</v>
      </c>
      <c r="P43" s="52" vm="305">
        <f ca="1"/>
        <v>38.26</v>
      </c>
      <c r="Q43" s="52" vm="320">
        <f ca="1"/>
        <v>38.75</v>
      </c>
      <c r="R43" s="52" vm="321">
        <f ca="1"/>
        <v>37.93</v>
      </c>
      <c r="S43" s="52" vm="322">
        <f ca="1"/>
        <v>730314</v>
      </c>
      <c r="T43" s="55">
        <f t="shared" ca="1" si="3"/>
        <v>4.1994750656166868E-3</v>
      </c>
      <c r="U43" s="55">
        <f t="shared" ca="1" si="0"/>
        <v>4.1906818794514257E-3</v>
      </c>
      <c r="Z43" s="52" t="s">
        <v>233</v>
      </c>
      <c r="AA43" s="52">
        <v>3.0129999999999999</v>
      </c>
      <c r="AF43" s="52" t="s">
        <v>233</v>
      </c>
      <c r="AG43" s="52">
        <v>3.5110000000000001</v>
      </c>
    </row>
    <row r="44" spans="2:33">
      <c r="B44" s="52" vm="323">
        <f ca="1"/>
        <v>43879</v>
      </c>
      <c r="C44" s="52" vm="324">
        <f ca="1"/>
        <v>569.70000000000005</v>
      </c>
      <c r="D44" s="52" vm="163">
        <f ca="1"/>
        <v>571.1</v>
      </c>
      <c r="E44" s="52" vm="325">
        <f ca="1"/>
        <v>575.4</v>
      </c>
      <c r="F44" s="52" vm="326">
        <f ca="1"/>
        <v>569.6</v>
      </c>
      <c r="G44" s="52" vm="327">
        <f ca="1"/>
        <v>214247</v>
      </c>
      <c r="H44" s="55">
        <f t="shared" ca="1" si="1"/>
        <v>-1.7758620689655058E-2</v>
      </c>
      <c r="I44" s="55">
        <f t="shared" ca="1" si="2"/>
        <v>-1.7918197054115018E-2</v>
      </c>
      <c r="N44" s="52" vm="323">
        <f ca="1"/>
        <v>43879</v>
      </c>
      <c r="O44" s="52" vm="328">
        <f ca="1"/>
        <v>37.64</v>
      </c>
      <c r="P44" s="52" vm="329">
        <f ca="1"/>
        <v>37.9</v>
      </c>
      <c r="Q44" s="52" vm="330">
        <f ca="1"/>
        <v>38.14</v>
      </c>
      <c r="R44" s="52" vm="331">
        <f ca="1"/>
        <v>37.43</v>
      </c>
      <c r="S44" s="52" vm="332">
        <f ca="1"/>
        <v>1050164</v>
      </c>
      <c r="T44" s="55">
        <f t="shared" ca="1" si="3"/>
        <v>-1.6204913748039673E-2</v>
      </c>
      <c r="U44" s="55">
        <f t="shared" ca="1" si="0"/>
        <v>-1.6337649294927876E-2</v>
      </c>
      <c r="Z44" s="52" t="s">
        <v>234</v>
      </c>
      <c r="AA44" s="52">
        <v>2.899</v>
      </c>
      <c r="AF44" s="52" t="s">
        <v>234</v>
      </c>
      <c r="AG44" s="52">
        <v>3.36</v>
      </c>
    </row>
    <row r="45" spans="2:33">
      <c r="B45" s="52" vm="333">
        <f ca="1"/>
        <v>43880</v>
      </c>
      <c r="C45" s="52" vm="152">
        <f ca="1"/>
        <v>587</v>
      </c>
      <c r="D45" s="52" vm="334">
        <f ca="1"/>
        <v>574.79999999999995</v>
      </c>
      <c r="E45" s="52" vm="152">
        <f ca="1"/>
        <v>587</v>
      </c>
      <c r="F45" s="52" vm="190">
        <f ca="1"/>
        <v>568</v>
      </c>
      <c r="G45" s="52" vm="335">
        <f ca="1"/>
        <v>223443</v>
      </c>
      <c r="H45" s="55">
        <f t="shared" ca="1" si="1"/>
        <v>3.0366859750745823E-2</v>
      </c>
      <c r="I45" s="55">
        <f t="shared" ca="1" si="2"/>
        <v>2.9914913341746383E-2</v>
      </c>
      <c r="N45" s="52" vm="333">
        <f ca="1"/>
        <v>43880</v>
      </c>
      <c r="O45" s="52" vm="336">
        <f ca="1"/>
        <v>39.04</v>
      </c>
      <c r="P45" s="52" vm="328">
        <f ca="1"/>
        <v>37.64</v>
      </c>
      <c r="Q45" s="52" vm="337">
        <f ca="1"/>
        <v>39.229999999999997</v>
      </c>
      <c r="R45" s="52" vm="338">
        <f ca="1"/>
        <v>37.61</v>
      </c>
      <c r="S45" s="52" vm="339">
        <f ca="1"/>
        <v>1650553</v>
      </c>
      <c r="T45" s="55">
        <f t="shared" ca="1" si="3"/>
        <v>3.7194473963868102E-2</v>
      </c>
      <c r="U45" s="55">
        <f t="shared" ca="1" si="0"/>
        <v>3.6519446827712736E-2</v>
      </c>
      <c r="Z45" s="52" t="s">
        <v>235</v>
      </c>
      <c r="AA45" s="52">
        <v>2.9380000000000002</v>
      </c>
      <c r="AF45" s="52" t="s">
        <v>235</v>
      </c>
      <c r="AG45" s="52">
        <v>3.4049999999999998</v>
      </c>
    </row>
    <row r="46" spans="2:33">
      <c r="B46" s="52" vm="340">
        <f ca="1"/>
        <v>43881</v>
      </c>
      <c r="C46" s="52" vm="341">
        <f ca="1"/>
        <v>566.5</v>
      </c>
      <c r="D46" s="52" vm="342">
        <f ca="1"/>
        <v>585.5</v>
      </c>
      <c r="E46" s="52" vm="343">
        <f ca="1"/>
        <v>585.6</v>
      </c>
      <c r="F46" s="52" vm="341">
        <f ca="1"/>
        <v>566.5</v>
      </c>
      <c r="G46" s="52" vm="344">
        <f ca="1"/>
        <v>264824</v>
      </c>
      <c r="H46" s="55">
        <f t="shared" ca="1" si="1"/>
        <v>-3.4923339011925014E-2</v>
      </c>
      <c r="I46" s="55">
        <f t="shared" ca="1" si="2"/>
        <v>-3.5547739360035413E-2</v>
      </c>
      <c r="N46" s="52" vm="340">
        <f ca="1"/>
        <v>43881</v>
      </c>
      <c r="O46" s="52" vm="345">
        <f ca="1"/>
        <v>38.25</v>
      </c>
      <c r="P46" s="52" vm="346">
        <f ca="1"/>
        <v>39.28</v>
      </c>
      <c r="Q46" s="52" vm="347">
        <f ca="1"/>
        <v>39.58</v>
      </c>
      <c r="R46" s="52" vm="345">
        <f ca="1"/>
        <v>38.25</v>
      </c>
      <c r="S46" s="52" vm="348">
        <f ca="1"/>
        <v>1244763</v>
      </c>
      <c r="T46" s="55">
        <f t="shared" ca="1" si="3"/>
        <v>-2.0235655737704916E-2</v>
      </c>
      <c r="U46" s="55">
        <f t="shared" ca="1" si="0"/>
        <v>-2.0443201272346893E-2</v>
      </c>
      <c r="Z46" s="52" t="s">
        <v>236</v>
      </c>
      <c r="AA46" s="52">
        <v>2.9180000000000001</v>
      </c>
      <c r="AF46" s="52" t="s">
        <v>236</v>
      </c>
      <c r="AG46" s="52">
        <v>3.41</v>
      </c>
    </row>
    <row r="47" spans="2:33">
      <c r="B47" s="52" vm="349">
        <f ca="1"/>
        <v>43882</v>
      </c>
      <c r="C47" s="52" vm="350">
        <f ca="1"/>
        <v>561.6</v>
      </c>
      <c r="D47" s="52" vm="351">
        <f ca="1"/>
        <v>561.1</v>
      </c>
      <c r="E47" s="52" vm="252">
        <f ca="1"/>
        <v>567.79999999999995</v>
      </c>
      <c r="F47" s="52" vm="352">
        <f ca="1"/>
        <v>555.6</v>
      </c>
      <c r="G47" s="52" vm="353">
        <f ca="1"/>
        <v>313112</v>
      </c>
      <c r="H47" s="55">
        <f t="shared" ca="1" si="1"/>
        <v>-8.6496028243601142E-3</v>
      </c>
      <c r="I47" s="55">
        <f t="shared" ca="1" si="2"/>
        <v>-8.6872277564596506E-3</v>
      </c>
      <c r="N47" s="52" vm="349">
        <f ca="1"/>
        <v>43882</v>
      </c>
      <c r="O47" s="52" vm="354">
        <f ca="1"/>
        <v>37.15</v>
      </c>
      <c r="P47" s="52" vm="355">
        <f ca="1"/>
        <v>38.090000000000003</v>
      </c>
      <c r="Q47" s="52" vm="356">
        <f ca="1"/>
        <v>38.159999999999997</v>
      </c>
      <c r="R47" s="52" vm="357">
        <f ca="1"/>
        <v>37.06</v>
      </c>
      <c r="S47" s="52" vm="358">
        <f ca="1"/>
        <v>1299166</v>
      </c>
      <c r="T47" s="55">
        <f t="shared" ca="1" si="3"/>
        <v>-2.8758169934640532E-2</v>
      </c>
      <c r="U47" s="55">
        <f t="shared" ca="1" si="0"/>
        <v>-2.9179789108776683E-2</v>
      </c>
      <c r="Z47" s="52" t="s">
        <v>237</v>
      </c>
      <c r="AA47" s="52">
        <v>2.9609999999999999</v>
      </c>
      <c r="AF47" s="52" t="s">
        <v>237</v>
      </c>
      <c r="AG47" s="52">
        <v>3.4649999999999999</v>
      </c>
    </row>
    <row r="48" spans="2:33">
      <c r="B48" s="52" vm="359">
        <f ca="1"/>
        <v>43885</v>
      </c>
      <c r="C48" s="52" vm="360">
        <f ca="1"/>
        <v>535.1</v>
      </c>
      <c r="D48" s="52" vm="361">
        <f ca="1"/>
        <v>535.6</v>
      </c>
      <c r="E48" s="52" vm="362">
        <f ca="1"/>
        <v>545</v>
      </c>
      <c r="F48" s="52" vm="363">
        <f ca="1"/>
        <v>525.5</v>
      </c>
      <c r="G48" s="52" vm="364">
        <f ca="1"/>
        <v>487474</v>
      </c>
      <c r="H48" s="55">
        <f t="shared" ca="1" si="1"/>
        <v>-4.7186609686609704E-2</v>
      </c>
      <c r="I48" s="55">
        <f t="shared" ca="1" si="2"/>
        <v>-4.833620739434244E-2</v>
      </c>
      <c r="N48" s="52" vm="359">
        <f ca="1"/>
        <v>43885</v>
      </c>
      <c r="O48" s="52" vm="365">
        <f ca="1"/>
        <v>35.159999999999997</v>
      </c>
      <c r="P48" s="52" vm="366">
        <f ca="1"/>
        <v>35</v>
      </c>
      <c r="Q48" s="52" vm="367">
        <f ca="1"/>
        <v>35.35</v>
      </c>
      <c r="R48" s="52" vm="368">
        <f ca="1"/>
        <v>34.130000000000003</v>
      </c>
      <c r="S48" s="52" vm="369">
        <f ca="1"/>
        <v>2417591</v>
      </c>
      <c r="T48" s="55">
        <f t="shared" ca="1" si="3"/>
        <v>-5.3566621803499359E-2</v>
      </c>
      <c r="U48" s="55">
        <f t="shared" ca="1" si="0"/>
        <v>-5.5054698346791955E-2</v>
      </c>
      <c r="Z48" s="52" t="s">
        <v>238</v>
      </c>
      <c r="AA48" s="52">
        <v>3.0350000000000001</v>
      </c>
      <c r="AF48" s="52" t="s">
        <v>238</v>
      </c>
      <c r="AG48" s="52">
        <v>3.548</v>
      </c>
    </row>
    <row r="49" spans="2:33">
      <c r="B49" s="52" vm="370">
        <f ca="1"/>
        <v>43886</v>
      </c>
      <c r="C49" s="52" vm="371">
        <f ca="1"/>
        <v>524.5</v>
      </c>
      <c r="D49" s="52" vm="372">
        <f ca="1"/>
        <v>537</v>
      </c>
      <c r="E49" s="52" vm="373">
        <f ca="1"/>
        <v>539.1</v>
      </c>
      <c r="F49" s="52" vm="374">
        <f ca="1"/>
        <v>521.5</v>
      </c>
      <c r="G49" s="52" vm="375">
        <f ca="1"/>
        <v>411287</v>
      </c>
      <c r="H49" s="55">
        <f t="shared" ca="1" si="1"/>
        <v>-1.9809381424032879E-2</v>
      </c>
      <c r="I49" s="55">
        <f t="shared" ca="1" si="2"/>
        <v>-2.0008217480907062E-2</v>
      </c>
      <c r="N49" s="52" vm="370">
        <f ca="1"/>
        <v>43886</v>
      </c>
      <c r="O49" s="52" vm="376">
        <f ca="1"/>
        <v>35.130000000000003</v>
      </c>
      <c r="P49" s="52" vm="377">
        <f ca="1"/>
        <v>35.5</v>
      </c>
      <c r="Q49" s="52" vm="378">
        <f ca="1"/>
        <v>35.75</v>
      </c>
      <c r="R49" s="52" vm="379">
        <f ca="1"/>
        <v>34.700000000000003</v>
      </c>
      <c r="S49" s="52" vm="380">
        <f ca="1"/>
        <v>2122333</v>
      </c>
      <c r="T49" s="55">
        <f t="shared" ca="1" si="3"/>
        <v>-8.5324232081895879E-4</v>
      </c>
      <c r="U49" s="55">
        <f t="shared" ca="1" si="0"/>
        <v>-8.5360653924042892E-4</v>
      </c>
      <c r="Z49" s="52" t="s">
        <v>239</v>
      </c>
      <c r="AA49" s="52">
        <v>3.0419999999999998</v>
      </c>
      <c r="AF49" s="52" t="s">
        <v>239</v>
      </c>
      <c r="AG49" s="52">
        <v>3.56</v>
      </c>
    </row>
    <row r="50" spans="2:33">
      <c r="B50" s="52" vm="381">
        <f ca="1"/>
        <v>43887</v>
      </c>
      <c r="C50" s="52" vm="382">
        <f ca="1"/>
        <v>530</v>
      </c>
      <c r="D50" s="52" vm="383">
        <f ca="1"/>
        <v>519.29999999999995</v>
      </c>
      <c r="E50" s="52" vm="384">
        <f ca="1"/>
        <v>534.1</v>
      </c>
      <c r="F50" s="52" vm="385">
        <f ca="1"/>
        <v>508.6</v>
      </c>
      <c r="G50" s="52" vm="386">
        <f ca="1"/>
        <v>361130</v>
      </c>
      <c r="H50" s="55">
        <f t="shared" ca="1" si="1"/>
        <v>1.048617731172552E-2</v>
      </c>
      <c r="I50" s="55">
        <f t="shared" ca="1" si="2"/>
        <v>1.0431578709815719E-2</v>
      </c>
      <c r="N50" s="52" vm="381">
        <f ca="1"/>
        <v>43887</v>
      </c>
      <c r="O50" s="52" vm="387">
        <f ca="1"/>
        <v>35.700000000000003</v>
      </c>
      <c r="P50" s="52" vm="388">
        <f ca="1"/>
        <v>34.53</v>
      </c>
      <c r="Q50" s="52" vm="389">
        <f ca="1"/>
        <v>36.04</v>
      </c>
      <c r="R50" s="52" vm="368">
        <f ca="1"/>
        <v>34.130000000000003</v>
      </c>
      <c r="S50" s="52" vm="390">
        <f ca="1"/>
        <v>2057464</v>
      </c>
      <c r="T50" s="55">
        <f t="shared" ca="1" si="3"/>
        <v>1.6225448334756587E-2</v>
      </c>
      <c r="U50" s="55">
        <f t="shared" ca="1" si="0"/>
        <v>1.6095222507857696E-2</v>
      </c>
      <c r="Z50" s="52" t="s">
        <v>240</v>
      </c>
      <c r="AA50" s="52">
        <v>3.0230000000000001</v>
      </c>
      <c r="AF50" s="52" t="s">
        <v>240</v>
      </c>
      <c r="AG50" s="52">
        <v>3.5329999999999999</v>
      </c>
    </row>
    <row r="51" spans="2:33">
      <c r="B51" s="52" vm="391">
        <f ca="1"/>
        <v>43888</v>
      </c>
      <c r="C51" s="52" vm="392">
        <f ca="1"/>
        <v>511.7</v>
      </c>
      <c r="D51" s="52" vm="393">
        <f ca="1"/>
        <v>518</v>
      </c>
      <c r="E51" s="52" vm="394">
        <f ca="1"/>
        <v>520</v>
      </c>
      <c r="F51" s="52" vm="395">
        <f ca="1"/>
        <v>504.2</v>
      </c>
      <c r="G51" s="52" vm="396">
        <f ca="1"/>
        <v>456254</v>
      </c>
      <c r="H51" s="55">
        <f t="shared" ca="1" si="1"/>
        <v>-3.4528301886792456E-2</v>
      </c>
      <c r="I51" s="55">
        <f t="shared" ca="1" si="2"/>
        <v>-3.5138490735121396E-2</v>
      </c>
      <c r="N51" s="52" vm="391">
        <f ca="1"/>
        <v>43888</v>
      </c>
      <c r="O51" s="52" vm="397">
        <f ca="1"/>
        <v>35.26</v>
      </c>
      <c r="P51" s="52" vm="398">
        <f ca="1"/>
        <v>36.090000000000003</v>
      </c>
      <c r="Q51" s="52" vm="399">
        <f ca="1"/>
        <v>36.700000000000003</v>
      </c>
      <c r="R51" s="52" vm="400">
        <f ca="1"/>
        <v>34.81</v>
      </c>
      <c r="S51" s="52" vm="401">
        <f ca="1"/>
        <v>1878949</v>
      </c>
      <c r="T51" s="55">
        <f t="shared" ca="1" si="3"/>
        <v>-1.2324929971988974E-2</v>
      </c>
      <c r="U51" s="55">
        <f t="shared" ca="1" si="0"/>
        <v>-1.2401511815869404E-2</v>
      </c>
      <c r="Z51" s="52" t="s">
        <v>241</v>
      </c>
      <c r="AA51" s="52">
        <v>3.028</v>
      </c>
      <c r="AF51" s="52" t="s">
        <v>241</v>
      </c>
      <c r="AG51" s="52">
        <v>3.56</v>
      </c>
    </row>
    <row r="52" spans="2:33">
      <c r="B52" s="52" vm="402">
        <f ca="1"/>
        <v>43889</v>
      </c>
      <c r="C52" s="52" vm="403">
        <f ca="1"/>
        <v>505.8</v>
      </c>
      <c r="D52" s="52" vm="404">
        <f ca="1"/>
        <v>493.05</v>
      </c>
      <c r="E52" s="52" vm="405">
        <f ca="1"/>
        <v>509.6</v>
      </c>
      <c r="F52" s="52" vm="406">
        <f ca="1"/>
        <v>484.25</v>
      </c>
      <c r="G52" s="52" vm="407">
        <f ca="1"/>
        <v>551446</v>
      </c>
      <c r="H52" s="55">
        <f t="shared" ca="1" si="1"/>
        <v>-1.1530193472737871E-2</v>
      </c>
      <c r="I52" s="55">
        <f t="shared" ca="1" si="2"/>
        <v>-1.159718157518129E-2</v>
      </c>
      <c r="N52" s="52" vm="402">
        <f ca="1"/>
        <v>43889</v>
      </c>
      <c r="O52" s="52" vm="408">
        <f ca="1"/>
        <v>35.22</v>
      </c>
      <c r="P52" s="52" vm="409">
        <f ca="1"/>
        <v>34.03</v>
      </c>
      <c r="Q52" s="52" vm="410">
        <f ca="1"/>
        <v>35.33</v>
      </c>
      <c r="R52" s="52" vm="411">
        <f ca="1"/>
        <v>34.01</v>
      </c>
      <c r="S52" s="52" vm="412">
        <f ca="1"/>
        <v>2652814</v>
      </c>
      <c r="T52" s="55">
        <f t="shared" ca="1" si="3"/>
        <v>-1.1344299489506326E-3</v>
      </c>
      <c r="U52" s="55">
        <f t="shared" ca="1" si="0"/>
        <v>-1.135073901664068E-3</v>
      </c>
      <c r="Z52" s="52" t="s">
        <v>242</v>
      </c>
      <c r="AA52" s="52">
        <v>3.016</v>
      </c>
      <c r="AF52" s="52" t="s">
        <v>242</v>
      </c>
      <c r="AG52" s="52">
        <v>3.5539999999999998</v>
      </c>
    </row>
    <row r="53" spans="2:33">
      <c r="B53" s="52" vm="413">
        <f ca="1"/>
        <v>43892</v>
      </c>
      <c r="C53" s="52" vm="414">
        <f ca="1"/>
        <v>504.6</v>
      </c>
      <c r="D53" s="52" vm="415">
        <f ca="1"/>
        <v>517.29999999999995</v>
      </c>
      <c r="E53" s="52" vm="416">
        <f ca="1"/>
        <v>522</v>
      </c>
      <c r="F53" s="52" vm="417">
        <f ca="1"/>
        <v>489.55</v>
      </c>
      <c r="G53" s="52" vm="418">
        <f ca="1"/>
        <v>387808</v>
      </c>
      <c r="H53" s="55">
        <f t="shared" ca="1" si="1"/>
        <v>-2.3724792408066353E-3</v>
      </c>
      <c r="I53" s="55">
        <f t="shared" ca="1" si="2"/>
        <v>-2.3752980289073944E-3</v>
      </c>
      <c r="N53" s="52" vm="413">
        <f ca="1"/>
        <v>43892</v>
      </c>
      <c r="O53" s="52" vm="419">
        <f ca="1"/>
        <v>34.43</v>
      </c>
      <c r="P53" s="52" vm="420">
        <f ca="1"/>
        <v>36.18</v>
      </c>
      <c r="Q53" s="52" vm="421">
        <f ca="1"/>
        <v>36.24</v>
      </c>
      <c r="R53" s="52" vm="422">
        <f ca="1"/>
        <v>33.93</v>
      </c>
      <c r="S53" s="52" vm="423">
        <f ca="1"/>
        <v>1924854</v>
      </c>
      <c r="T53" s="55">
        <f t="shared" ca="1" si="3"/>
        <v>-2.2430437251561575E-2</v>
      </c>
      <c r="U53" s="55">
        <f t="shared" ca="1" si="0"/>
        <v>-2.2685825717627648E-2</v>
      </c>
      <c r="Z53" s="52" t="s">
        <v>243</v>
      </c>
      <c r="AA53" s="52">
        <v>3.0209999999999999</v>
      </c>
      <c r="AF53" s="52" t="s">
        <v>243</v>
      </c>
      <c r="AG53" s="52">
        <v>3.5680000000000001</v>
      </c>
    </row>
    <row r="54" spans="2:33">
      <c r="B54" s="52" vm="424">
        <f ca="1"/>
        <v>43893</v>
      </c>
      <c r="C54" s="52" vm="425">
        <f ca="1"/>
        <v>512</v>
      </c>
      <c r="D54" s="52" vm="426">
        <f ca="1"/>
        <v>510</v>
      </c>
      <c r="E54" s="52" vm="427">
        <f ca="1"/>
        <v>523.5</v>
      </c>
      <c r="F54" s="52" vm="428">
        <f ca="1"/>
        <v>506.8</v>
      </c>
      <c r="G54" s="52" vm="429">
        <f ca="1"/>
        <v>396871</v>
      </c>
      <c r="H54" s="55">
        <f t="shared" ca="1" si="1"/>
        <v>1.4665081252477119E-2</v>
      </c>
      <c r="I54" s="55">
        <f t="shared" ca="1" si="2"/>
        <v>1.4558588832550325E-2</v>
      </c>
      <c r="N54" s="52" vm="424">
        <f ca="1"/>
        <v>43893</v>
      </c>
      <c r="O54" s="52" vm="430">
        <f ca="1"/>
        <v>34.5</v>
      </c>
      <c r="P54" s="52" vm="431">
        <f ca="1"/>
        <v>34.86</v>
      </c>
      <c r="Q54" s="52" vm="432">
        <f ca="1"/>
        <v>35.31</v>
      </c>
      <c r="R54" s="52" vm="433">
        <f ca="1"/>
        <v>34.35</v>
      </c>
      <c r="S54" s="52" vm="434">
        <f ca="1"/>
        <v>1633063</v>
      </c>
      <c r="T54" s="55">
        <f t="shared" ca="1" si="3"/>
        <v>2.0331106593087789E-3</v>
      </c>
      <c r="U54" s="55">
        <f t="shared" ca="1" si="0"/>
        <v>2.0310466868817163E-3</v>
      </c>
      <c r="Z54" s="52" t="s">
        <v>244</v>
      </c>
      <c r="AA54" s="52">
        <v>2.988</v>
      </c>
      <c r="AF54" s="52" t="s">
        <v>244</v>
      </c>
      <c r="AG54" s="52">
        <v>3.5139999999999998</v>
      </c>
    </row>
    <row r="55" spans="2:33">
      <c r="B55" s="52" vm="435">
        <f ca="1"/>
        <v>43894</v>
      </c>
      <c r="C55" s="52" vm="436">
        <f ca="1"/>
        <v>513.6</v>
      </c>
      <c r="D55" s="52" vm="437">
        <f ca="1"/>
        <v>516</v>
      </c>
      <c r="E55" s="52" vm="438">
        <f ca="1"/>
        <v>518.70000000000005</v>
      </c>
      <c r="F55" s="52" vm="439">
        <f ca="1"/>
        <v>506.1</v>
      </c>
      <c r="G55" s="52" vm="440">
        <f ca="1"/>
        <v>272602</v>
      </c>
      <c r="H55" s="55">
        <f t="shared" ca="1" si="1"/>
        <v>3.1250000000000444E-3</v>
      </c>
      <c r="I55" s="55">
        <f t="shared" ca="1" si="2"/>
        <v>3.1201273362436777E-3</v>
      </c>
      <c r="N55" s="52" vm="435">
        <f ca="1"/>
        <v>43894</v>
      </c>
      <c r="O55" s="52" vm="366">
        <f ca="1"/>
        <v>35</v>
      </c>
      <c r="P55" s="52" vm="441">
        <f ca="1"/>
        <v>34.520000000000003</v>
      </c>
      <c r="Q55" s="52" vm="442">
        <f ca="1"/>
        <v>35.53</v>
      </c>
      <c r="R55" s="52" vm="368">
        <f ca="1"/>
        <v>34.130000000000003</v>
      </c>
      <c r="S55" s="52" vm="443">
        <f ca="1"/>
        <v>1453014</v>
      </c>
      <c r="T55" s="55">
        <f t="shared" ca="1" si="3"/>
        <v>1.449275362318847E-2</v>
      </c>
      <c r="U55" s="55">
        <f t="shared" ca="1" si="0"/>
        <v>1.4388737452099671E-2</v>
      </c>
      <c r="Z55" s="52" t="s">
        <v>245</v>
      </c>
      <c r="AA55" s="52">
        <v>2.9350000000000001</v>
      </c>
      <c r="AF55" s="52" t="s">
        <v>245</v>
      </c>
      <c r="AG55" s="52">
        <v>3.4780000000000002</v>
      </c>
    </row>
    <row r="56" spans="2:33">
      <c r="B56" s="52" vm="444">
        <f ca="1"/>
        <v>43895</v>
      </c>
      <c r="C56" s="52" vm="445">
        <f ca="1"/>
        <v>501.5</v>
      </c>
      <c r="D56" s="52" vm="446">
        <f ca="1"/>
        <v>518.1</v>
      </c>
      <c r="E56" s="52" vm="447">
        <f ca="1"/>
        <v>518.9</v>
      </c>
      <c r="F56" s="52" vm="448">
        <f ca="1"/>
        <v>500.2</v>
      </c>
      <c r="G56" s="52" vm="449">
        <f ca="1"/>
        <v>303108</v>
      </c>
      <c r="H56" s="55">
        <f t="shared" ca="1" si="1"/>
        <v>-2.3559190031152699E-2</v>
      </c>
      <c r="I56" s="55">
        <f t="shared" ca="1" si="2"/>
        <v>-2.384114497376125E-2</v>
      </c>
      <c r="N56" s="52" vm="444">
        <f ca="1"/>
        <v>43895</v>
      </c>
      <c r="O56" s="52" vm="450">
        <f ca="1"/>
        <v>34.25</v>
      </c>
      <c r="P56" s="52" vm="451">
        <f ca="1"/>
        <v>35.090000000000003</v>
      </c>
      <c r="Q56" s="52" vm="452">
        <f ca="1"/>
        <v>35.1</v>
      </c>
      <c r="R56" s="52" vm="453">
        <f ca="1"/>
        <v>34.19</v>
      </c>
      <c r="S56" s="52" vm="454">
        <f ca="1"/>
        <v>1306067</v>
      </c>
      <c r="T56" s="55">
        <f t="shared" ca="1" si="3"/>
        <v>-2.1428571428571463E-2</v>
      </c>
      <c r="U56" s="55">
        <f t="shared" ca="1" si="0"/>
        <v>-2.1661496781179419E-2</v>
      </c>
      <c r="Z56" s="52" t="s">
        <v>246</v>
      </c>
      <c r="AA56" s="52">
        <v>2.8639999999999999</v>
      </c>
      <c r="AF56" s="52" t="s">
        <v>246</v>
      </c>
      <c r="AG56" s="52">
        <v>3.427</v>
      </c>
    </row>
    <row r="57" spans="2:33">
      <c r="B57" s="52" vm="455">
        <f ca="1"/>
        <v>43896</v>
      </c>
      <c r="C57" s="52" vm="456">
        <f ca="1"/>
        <v>483.5</v>
      </c>
      <c r="D57" s="52" vm="457">
        <f ca="1"/>
        <v>489.5</v>
      </c>
      <c r="E57" s="52" vm="458">
        <f ca="1"/>
        <v>495.25</v>
      </c>
      <c r="F57" s="52" vm="459">
        <f ca="1"/>
        <v>475.5</v>
      </c>
      <c r="G57" s="52" vm="460">
        <f ca="1"/>
        <v>452474</v>
      </c>
      <c r="H57" s="55">
        <f t="shared" ca="1" si="1"/>
        <v>-3.589232303090728E-2</v>
      </c>
      <c r="I57" s="55">
        <f t="shared" ca="1" si="2"/>
        <v>-3.6552292508641206E-2</v>
      </c>
      <c r="N57" s="52" vm="455">
        <f ca="1"/>
        <v>43896</v>
      </c>
      <c r="O57" s="52" vm="461">
        <f ca="1"/>
        <v>33.72</v>
      </c>
      <c r="P57" s="52" vm="462">
        <f ca="1"/>
        <v>33.5</v>
      </c>
      <c r="Q57" s="52" vm="463">
        <f ca="1"/>
        <v>33.909999999999997</v>
      </c>
      <c r="R57" s="52" vm="464">
        <f ca="1"/>
        <v>33.11</v>
      </c>
      <c r="S57" s="52" vm="465">
        <f ca="1"/>
        <v>1845589</v>
      </c>
      <c r="T57" s="55">
        <f t="shared" ca="1" si="3"/>
        <v>-1.5474452554744555E-2</v>
      </c>
      <c r="U57" s="55">
        <f t="shared" ca="1" si="0"/>
        <v>-1.559543157457962E-2</v>
      </c>
      <c r="Z57" s="52" t="s">
        <v>247</v>
      </c>
      <c r="AA57" s="52">
        <v>2.8210000000000002</v>
      </c>
      <c r="AF57" s="52" t="s">
        <v>247</v>
      </c>
      <c r="AG57" s="52">
        <v>3.3769999999999998</v>
      </c>
    </row>
    <row r="58" spans="2:33">
      <c r="B58" s="52" vm="466">
        <f ca="1"/>
        <v>43899</v>
      </c>
      <c r="C58" s="52" vm="467">
        <f ca="1"/>
        <v>457.05</v>
      </c>
      <c r="D58" s="52" vm="468">
        <f ca="1"/>
        <v>441.95</v>
      </c>
      <c r="E58" s="52" vm="469">
        <f ca="1"/>
        <v>465.35</v>
      </c>
      <c r="F58" s="52" vm="470">
        <f ca="1"/>
        <v>440.45</v>
      </c>
      <c r="G58" s="52" vm="471">
        <f ca="1"/>
        <v>744758</v>
      </c>
      <c r="H58" s="55">
        <f t="shared" ca="1" si="1"/>
        <v>-5.4705274043433283E-2</v>
      </c>
      <c r="I58" s="55">
        <f t="shared" ca="1" si="2"/>
        <v>-5.6258520793521255E-2</v>
      </c>
      <c r="N58" s="52" vm="466">
        <f ca="1"/>
        <v>43899</v>
      </c>
      <c r="O58" s="52" vm="472">
        <f ca="1"/>
        <v>30.52</v>
      </c>
      <c r="P58" s="52" vm="473">
        <f ca="1"/>
        <v>31.12</v>
      </c>
      <c r="Q58" s="52" vm="474">
        <f ca="1"/>
        <v>32</v>
      </c>
      <c r="R58" s="52" vm="475">
        <f ca="1"/>
        <v>28.7</v>
      </c>
      <c r="S58" s="52" vm="476">
        <f ca="1"/>
        <v>3544764</v>
      </c>
      <c r="T58" s="55">
        <f t="shared" ca="1" si="3"/>
        <v>-9.4899169632265745E-2</v>
      </c>
      <c r="U58" s="55">
        <f t="shared" ca="1" si="0"/>
        <v>-9.9708926717398477E-2</v>
      </c>
      <c r="Z58" s="52" t="s">
        <v>248</v>
      </c>
      <c r="AA58" s="52">
        <v>2.9249999999999998</v>
      </c>
      <c r="AF58" s="52" t="s">
        <v>248</v>
      </c>
      <c r="AG58" s="52">
        <v>3.4649999999999999</v>
      </c>
    </row>
    <row r="59" spans="2:33">
      <c r="B59" s="52" vm="477">
        <f ca="1"/>
        <v>43900</v>
      </c>
      <c r="C59" s="52" vm="478">
        <f ca="1"/>
        <v>449.95</v>
      </c>
      <c r="D59" s="52" vm="479">
        <f ca="1"/>
        <v>463.55</v>
      </c>
      <c r="E59" s="52" vm="480">
        <f ca="1"/>
        <v>485.1</v>
      </c>
      <c r="F59" s="52" vm="481">
        <f ca="1"/>
        <v>448.2</v>
      </c>
      <c r="G59" s="52" vm="482">
        <f ca="1"/>
        <v>541915</v>
      </c>
      <c r="H59" s="55">
        <f t="shared" ca="1" si="1"/>
        <v>-1.5534405426102182E-2</v>
      </c>
      <c r="I59" s="55">
        <f t="shared" ca="1" si="2"/>
        <v>-1.5656328619870208E-2</v>
      </c>
      <c r="N59" s="52" vm="477">
        <f ca="1"/>
        <v>43900</v>
      </c>
      <c r="O59" s="52" vm="483">
        <f ca="1"/>
        <v>30.14</v>
      </c>
      <c r="P59" s="52" vm="484">
        <f ca="1"/>
        <v>30.84</v>
      </c>
      <c r="Q59" s="52" vm="485">
        <f ca="1"/>
        <v>31.75</v>
      </c>
      <c r="R59" s="52" vm="486">
        <f ca="1"/>
        <v>30.08</v>
      </c>
      <c r="S59" s="52" vm="487">
        <f ca="1"/>
        <v>2621450</v>
      </c>
      <c r="T59" s="55">
        <f t="shared" ca="1" si="3"/>
        <v>-1.2450851900393189E-2</v>
      </c>
      <c r="U59" s="55">
        <f t="shared" ca="1" si="0"/>
        <v>-1.252901321790686E-2</v>
      </c>
      <c r="Z59" s="52" t="s">
        <v>249</v>
      </c>
      <c r="AA59" s="52">
        <v>2.9260000000000002</v>
      </c>
      <c r="AF59" s="52" t="s">
        <v>249</v>
      </c>
      <c r="AG59" s="52">
        <v>3.4569999999999999</v>
      </c>
    </row>
    <row r="60" spans="2:33">
      <c r="B60" s="52" vm="488">
        <f ca="1"/>
        <v>43901</v>
      </c>
      <c r="C60" s="52" vm="489">
        <f ca="1"/>
        <v>438.5</v>
      </c>
      <c r="D60" s="52" vm="490">
        <f ca="1"/>
        <v>451.85</v>
      </c>
      <c r="E60" s="52" vm="491">
        <f ca="1"/>
        <v>455.4</v>
      </c>
      <c r="F60" s="52" vm="492">
        <f ca="1"/>
        <v>435.35</v>
      </c>
      <c r="G60" s="52" vm="493">
        <f ca="1"/>
        <v>443416</v>
      </c>
      <c r="H60" s="55">
        <f t="shared" ca="1" si="1"/>
        <v>-2.5447271919102121E-2</v>
      </c>
      <c r="I60" s="55">
        <f t="shared" ca="1" si="2"/>
        <v>-2.5776653667719807E-2</v>
      </c>
      <c r="N60" s="52" vm="488">
        <f ca="1"/>
        <v>43901</v>
      </c>
      <c r="O60" s="52" vm="494">
        <f ca="1"/>
        <v>29.36</v>
      </c>
      <c r="P60" s="52" vm="495">
        <f ca="1"/>
        <v>30.28</v>
      </c>
      <c r="Q60" s="52" vm="496">
        <f ca="1"/>
        <v>30.45</v>
      </c>
      <c r="R60" s="52" vm="497">
        <f ca="1"/>
        <v>28.5</v>
      </c>
      <c r="S60" s="52" vm="498">
        <f ca="1"/>
        <v>2920462</v>
      </c>
      <c r="T60" s="55">
        <f t="shared" ca="1" si="3"/>
        <v>-2.5879230258792352E-2</v>
      </c>
      <c r="U60" s="55">
        <f t="shared" ca="1" si="0"/>
        <v>-2.6219989452034621E-2</v>
      </c>
      <c r="Z60" s="52" t="s">
        <v>250</v>
      </c>
      <c r="AA60" s="52">
        <v>2.9710000000000001</v>
      </c>
      <c r="AF60" s="52" t="s">
        <v>250</v>
      </c>
      <c r="AG60" s="52">
        <v>3.484</v>
      </c>
    </row>
    <row r="61" spans="2:33">
      <c r="B61" s="52" vm="499">
        <f ca="1"/>
        <v>43902</v>
      </c>
      <c r="C61" s="52" vm="500">
        <f ca="1"/>
        <v>384.5</v>
      </c>
      <c r="D61" s="52" vm="501">
        <f ca="1"/>
        <v>410</v>
      </c>
      <c r="E61" s="52" vm="502">
        <f ca="1"/>
        <v>418.9</v>
      </c>
      <c r="F61" s="52" vm="503">
        <f ca="1"/>
        <v>378.4</v>
      </c>
      <c r="G61" s="52" vm="504">
        <f ca="1"/>
        <v>953834</v>
      </c>
      <c r="H61" s="55">
        <f t="shared" ca="1" si="1"/>
        <v>-0.12314709236031929</v>
      </c>
      <c r="I61" s="55">
        <f t="shared" ca="1" si="2"/>
        <v>-0.13141602286653908</v>
      </c>
      <c r="N61" s="52" vm="499">
        <f ca="1"/>
        <v>43902</v>
      </c>
      <c r="O61" s="52" vm="505">
        <f ca="1"/>
        <v>26</v>
      </c>
      <c r="P61" s="52" vm="506">
        <f ca="1"/>
        <v>27.88</v>
      </c>
      <c r="Q61" s="52" vm="507">
        <f ca="1"/>
        <v>28.34</v>
      </c>
      <c r="R61" s="52" vm="508">
        <f ca="1"/>
        <v>25.89</v>
      </c>
      <c r="S61" s="52" vm="509">
        <f ca="1"/>
        <v>3757944</v>
      </c>
      <c r="T61" s="55">
        <f t="shared" ca="1" si="3"/>
        <v>-0.11444141689373299</v>
      </c>
      <c r="U61" s="55">
        <f t="shared" ca="1" si="0"/>
        <v>-0.12153666572483282</v>
      </c>
      <c r="Z61" s="52" t="s">
        <v>251</v>
      </c>
      <c r="AA61" s="52">
        <v>2.9809999999999999</v>
      </c>
      <c r="AF61" s="52" t="s">
        <v>251</v>
      </c>
      <c r="AG61" s="52">
        <v>3.5379999999999998</v>
      </c>
    </row>
    <row r="62" spans="2:33">
      <c r="B62" s="52" vm="510">
        <f ca="1"/>
        <v>43903</v>
      </c>
      <c r="C62" s="52" vm="511">
        <f ca="1"/>
        <v>405</v>
      </c>
      <c r="D62" s="52" vm="512">
        <f ca="1"/>
        <v>398.8</v>
      </c>
      <c r="E62" s="52" vm="513">
        <f ca="1"/>
        <v>444.15</v>
      </c>
      <c r="F62" s="52" vm="514">
        <f ca="1"/>
        <v>381.35</v>
      </c>
      <c r="G62" s="52" vm="515">
        <f ca="1"/>
        <v>770266</v>
      </c>
      <c r="H62" s="55">
        <f t="shared" ca="1" si="1"/>
        <v>5.3315994798439625E-2</v>
      </c>
      <c r="I62" s="55">
        <f t="shared" ca="1" si="2"/>
        <v>5.1943278160840566E-2</v>
      </c>
      <c r="N62" s="52" vm="510">
        <f ca="1"/>
        <v>43903</v>
      </c>
      <c r="O62" s="52" vm="516">
        <f ca="1"/>
        <v>29.7</v>
      </c>
      <c r="P62" s="52" vm="517">
        <f ca="1"/>
        <v>27.33</v>
      </c>
      <c r="Q62" s="52" vm="518">
        <f ca="1"/>
        <v>30.87</v>
      </c>
      <c r="R62" s="52" vm="519">
        <f ca="1"/>
        <v>26.38</v>
      </c>
      <c r="S62" s="52" vm="520">
        <f ca="1"/>
        <v>4251255</v>
      </c>
      <c r="T62" s="55">
        <f t="shared" ca="1" si="3"/>
        <v>0.14230769230769225</v>
      </c>
      <c r="U62" s="55">
        <f t="shared" ca="1" si="0"/>
        <v>0.13305050778717184</v>
      </c>
      <c r="Z62" s="52" t="s">
        <v>252</v>
      </c>
      <c r="AA62" s="52">
        <v>2.9140000000000001</v>
      </c>
      <c r="AF62" s="52" t="s">
        <v>252</v>
      </c>
      <c r="AG62" s="52">
        <v>3.48</v>
      </c>
    </row>
    <row r="63" spans="2:33">
      <c r="B63" s="52" vm="521">
        <f ca="1"/>
        <v>43906</v>
      </c>
      <c r="C63" s="52" vm="522">
        <f ca="1"/>
        <v>377.6</v>
      </c>
      <c r="D63" s="52" vm="523">
        <f ca="1"/>
        <v>372.65</v>
      </c>
      <c r="E63" s="52" vm="524">
        <f ca="1"/>
        <v>386.1</v>
      </c>
      <c r="F63" s="52" vm="525">
        <f ca="1"/>
        <v>348.55</v>
      </c>
      <c r="G63" s="52" vm="526">
        <f ca="1"/>
        <v>714118</v>
      </c>
      <c r="H63" s="55">
        <f t="shared" ca="1" si="1"/>
        <v>-6.7654320987654226E-2</v>
      </c>
      <c r="I63" s="55">
        <f t="shared" ca="1" si="2"/>
        <v>-7.0051632835193417E-2</v>
      </c>
      <c r="N63" s="52" vm="521">
        <f ca="1"/>
        <v>43906</v>
      </c>
      <c r="O63" s="52" vm="527">
        <f ca="1"/>
        <v>27.39</v>
      </c>
      <c r="P63" s="52" vm="528">
        <f ca="1"/>
        <v>27.5</v>
      </c>
      <c r="Q63" s="52" vm="507">
        <f ca="1"/>
        <v>28.34</v>
      </c>
      <c r="R63" s="52" vm="529">
        <f ca="1"/>
        <v>25.95</v>
      </c>
      <c r="S63" s="52" vm="530">
        <f ca="1"/>
        <v>2837340</v>
      </c>
      <c r="T63" s="55">
        <f t="shared" ca="1" si="3"/>
        <v>-7.7777777777777724E-2</v>
      </c>
      <c r="U63" s="55">
        <f t="shared" ca="1" si="0"/>
        <v>-8.0969062533667091E-2</v>
      </c>
      <c r="Z63" s="52" t="s">
        <v>253</v>
      </c>
      <c r="AA63" s="52">
        <v>2.9470000000000001</v>
      </c>
      <c r="AF63" s="52" t="s">
        <v>253</v>
      </c>
      <c r="AG63" s="52">
        <v>3.5179999999999998</v>
      </c>
    </row>
    <row r="64" spans="2:33">
      <c r="B64" s="52" vm="531">
        <f ca="1"/>
        <v>43907</v>
      </c>
      <c r="C64" s="52" vm="532">
        <f ca="1"/>
        <v>391.05</v>
      </c>
      <c r="D64" s="52" vm="533">
        <f ca="1"/>
        <v>395.1</v>
      </c>
      <c r="E64" s="52" vm="534">
        <f ca="1"/>
        <v>404.8</v>
      </c>
      <c r="F64" s="52" vm="535">
        <f ca="1"/>
        <v>367.1</v>
      </c>
      <c r="G64" s="52" vm="536">
        <f ca="1"/>
        <v>493460</v>
      </c>
      <c r="H64" s="55">
        <f t="shared" ca="1" si="1"/>
        <v>3.5619703389830448E-2</v>
      </c>
      <c r="I64" s="55">
        <f t="shared" ca="1" si="2"/>
        <v>3.4999994776274745E-2</v>
      </c>
      <c r="N64" s="52" vm="531">
        <f ca="1"/>
        <v>43907</v>
      </c>
      <c r="O64" s="52" vm="537">
        <f ca="1"/>
        <v>27</v>
      </c>
      <c r="P64" s="52" vm="538">
        <f ca="1"/>
        <v>30.8</v>
      </c>
      <c r="Q64" s="52" vm="539">
        <f ca="1"/>
        <v>30.89</v>
      </c>
      <c r="R64" s="52" vm="540">
        <f ca="1"/>
        <v>26.92</v>
      </c>
      <c r="S64" s="52" vm="541">
        <f ca="1"/>
        <v>2451771</v>
      </c>
      <c r="T64" s="55">
        <f t="shared" ca="1" si="3"/>
        <v>-1.4238773274917849E-2</v>
      </c>
      <c r="U64" s="55">
        <f t="shared" ca="1" si="0"/>
        <v>-1.4341117270657712E-2</v>
      </c>
      <c r="Z64" s="52" t="s">
        <v>254</v>
      </c>
      <c r="AA64" s="52">
        <v>2.964</v>
      </c>
      <c r="AF64" s="52" t="s">
        <v>254</v>
      </c>
      <c r="AG64" s="52">
        <v>3.56</v>
      </c>
    </row>
    <row r="65" spans="2:33">
      <c r="B65" s="52" vm="542">
        <f ca="1"/>
        <v>43908</v>
      </c>
      <c r="C65" s="52" vm="543">
        <f ca="1"/>
        <v>357.6</v>
      </c>
      <c r="D65" s="52" vm="544">
        <f ca="1"/>
        <v>376.2</v>
      </c>
      <c r="E65" s="52" vm="545">
        <f ca="1"/>
        <v>381.65</v>
      </c>
      <c r="F65" s="52" vm="546">
        <f ca="1"/>
        <v>351.85</v>
      </c>
      <c r="G65" s="52" vm="547">
        <f ca="1"/>
        <v>483753</v>
      </c>
      <c r="H65" s="55">
        <f t="shared" ca="1" si="1"/>
        <v>-8.5538933640199377E-2</v>
      </c>
      <c r="I65" s="55">
        <f t="shared" ca="1" si="2"/>
        <v>-8.9420385748261264E-2</v>
      </c>
      <c r="N65" s="52" vm="542">
        <f ca="1"/>
        <v>43908</v>
      </c>
      <c r="O65" s="52" vm="528">
        <f ca="1"/>
        <v>27.5</v>
      </c>
      <c r="P65" s="52" vm="548">
        <f ca="1"/>
        <v>26.54</v>
      </c>
      <c r="Q65" s="52" vm="549">
        <f ca="1"/>
        <v>28.11</v>
      </c>
      <c r="R65" s="52" vm="519">
        <f ca="1"/>
        <v>26.38</v>
      </c>
      <c r="S65" s="52" vm="550">
        <f ca="1"/>
        <v>1526267</v>
      </c>
      <c r="T65" s="55">
        <f t="shared" ca="1" si="3"/>
        <v>1.8518518518518601E-2</v>
      </c>
      <c r="U65" s="55">
        <f t="shared" ca="1" si="0"/>
        <v>1.8349138668196617E-2</v>
      </c>
      <c r="Z65" s="52" t="s">
        <v>255</v>
      </c>
      <c r="AA65" s="52">
        <v>2.93</v>
      </c>
      <c r="AF65" s="52" t="s">
        <v>255</v>
      </c>
      <c r="AG65" s="52">
        <v>3.5550000000000002</v>
      </c>
    </row>
    <row r="66" spans="2:33">
      <c r="B66" s="52" vm="551">
        <f ca="1"/>
        <v>43909</v>
      </c>
      <c r="C66" s="52" vm="552">
        <f ca="1"/>
        <v>380.3</v>
      </c>
      <c r="D66" s="52" vm="553">
        <f ca="1"/>
        <v>362.4</v>
      </c>
      <c r="E66" s="52" vm="552">
        <f ca="1"/>
        <v>380.3</v>
      </c>
      <c r="F66" s="52" vm="554">
        <f ca="1"/>
        <v>350</v>
      </c>
      <c r="G66" s="52" vm="555">
        <f ca="1"/>
        <v>432744</v>
      </c>
      <c r="H66" s="55">
        <f t="shared" ca="1" si="1"/>
        <v>6.3478747203579378E-2</v>
      </c>
      <c r="I66" s="55">
        <f t="shared" ca="1" si="2"/>
        <v>6.1545371634854858E-2</v>
      </c>
      <c r="N66" s="52" vm="551">
        <f ca="1"/>
        <v>43909</v>
      </c>
      <c r="O66" s="52" vm="556">
        <f ca="1"/>
        <v>27.02</v>
      </c>
      <c r="P66" s="52" vm="557">
        <f ca="1"/>
        <v>28</v>
      </c>
      <c r="Q66" s="52" vm="558">
        <f ca="1"/>
        <v>28.45</v>
      </c>
      <c r="R66" s="52" vm="559">
        <f ca="1"/>
        <v>26.56</v>
      </c>
      <c r="S66" s="52" vm="560">
        <f ca="1"/>
        <v>1337389</v>
      </c>
      <c r="T66" s="55">
        <f t="shared" ca="1" si="3"/>
        <v>-1.74545454545455E-2</v>
      </c>
      <c r="U66" s="55">
        <f t="shared" ca="1" si="0"/>
        <v>-1.7608672140472858E-2</v>
      </c>
      <c r="Z66" s="52" t="s">
        <v>256</v>
      </c>
      <c r="AA66" s="52">
        <v>2.9180000000000001</v>
      </c>
      <c r="AF66" s="52" t="s">
        <v>256</v>
      </c>
      <c r="AG66" s="52">
        <v>3.573</v>
      </c>
    </row>
    <row r="67" spans="2:33">
      <c r="B67" s="52" vm="561">
        <f ca="1"/>
        <v>43910</v>
      </c>
      <c r="C67" s="52" vm="562">
        <f ca="1"/>
        <v>419.7</v>
      </c>
      <c r="D67" s="52" vm="563">
        <f ca="1"/>
        <v>400</v>
      </c>
      <c r="E67" s="52" vm="564">
        <f ca="1"/>
        <v>422.8</v>
      </c>
      <c r="F67" s="52" vm="565">
        <f ca="1"/>
        <v>395.05</v>
      </c>
      <c r="G67" s="52" vm="566">
        <f ca="1"/>
        <v>645024</v>
      </c>
      <c r="H67" s="55">
        <f t="shared" ca="1" si="1"/>
        <v>0.10360241914278201</v>
      </c>
      <c r="I67" s="55">
        <f t="shared" ca="1" si="2"/>
        <v>9.8579755405331204E-2</v>
      </c>
      <c r="N67" s="52" vm="561">
        <f ca="1"/>
        <v>43910</v>
      </c>
      <c r="O67" s="52" vm="567">
        <f ca="1"/>
        <v>29.27</v>
      </c>
      <c r="P67" s="52" vm="568">
        <f ca="1"/>
        <v>28.36</v>
      </c>
      <c r="Q67" s="52" vm="569">
        <f ca="1"/>
        <v>29.97</v>
      </c>
      <c r="R67" s="52" vm="570">
        <f ca="1"/>
        <v>26.8</v>
      </c>
      <c r="S67" s="52" vm="571">
        <f ca="1"/>
        <v>3015776</v>
      </c>
      <c r="T67" s="55">
        <f t="shared" ca="1" si="3"/>
        <v>8.3271650629163529E-2</v>
      </c>
      <c r="U67" s="55">
        <f t="shared" ca="1" si="0"/>
        <v>7.9985768171741634E-2</v>
      </c>
      <c r="Z67" s="52" t="s">
        <v>257</v>
      </c>
      <c r="AA67" s="52">
        <v>2.8570000000000002</v>
      </c>
      <c r="AF67" s="52" t="s">
        <v>257</v>
      </c>
      <c r="AG67" s="52">
        <v>3.5</v>
      </c>
    </row>
    <row r="68" spans="2:33">
      <c r="B68" s="52" vm="572">
        <f ca="1"/>
        <v>43913</v>
      </c>
      <c r="C68" s="52" vm="573">
        <f ca="1"/>
        <v>405.95</v>
      </c>
      <c r="D68" s="52" vm="574">
        <f ca="1"/>
        <v>395</v>
      </c>
      <c r="E68" s="52" vm="562">
        <f ca="1"/>
        <v>419.7</v>
      </c>
      <c r="F68" s="52" vm="575">
        <f ca="1"/>
        <v>382.6</v>
      </c>
      <c r="G68" s="52" vm="576">
        <f ca="1"/>
        <v>383682</v>
      </c>
      <c r="H68" s="55">
        <f t="shared" ca="1" si="1"/>
        <v>-3.2761496306885851E-2</v>
      </c>
      <c r="I68" s="55">
        <f t="shared" ca="1" si="2"/>
        <v>-3.33101710310897E-2</v>
      </c>
      <c r="N68" s="52" vm="572">
        <f ca="1"/>
        <v>43913</v>
      </c>
      <c r="O68" s="52" vm="577">
        <f ca="1"/>
        <v>28.6</v>
      </c>
      <c r="P68" s="52" vm="578">
        <f ca="1"/>
        <v>27.81</v>
      </c>
      <c r="Q68" s="52" vm="579">
        <f ca="1"/>
        <v>30</v>
      </c>
      <c r="R68" s="52" vm="580">
        <f ca="1"/>
        <v>27.8</v>
      </c>
      <c r="S68" s="52" vm="581">
        <f ca="1"/>
        <v>1307772</v>
      </c>
      <c r="T68" s="55">
        <f t="shared" ca="1" si="3"/>
        <v>-2.2890331397335095E-2</v>
      </c>
      <c r="U68" s="55">
        <f t="shared" ca="1" si="0"/>
        <v>-2.3156382877987516E-2</v>
      </c>
      <c r="Z68" s="52" t="s">
        <v>258</v>
      </c>
      <c r="AA68" s="52">
        <v>2.827</v>
      </c>
      <c r="AF68" s="52" t="s">
        <v>258</v>
      </c>
      <c r="AG68" s="52">
        <v>3.4780000000000002</v>
      </c>
    </row>
    <row r="69" spans="2:33">
      <c r="B69" s="52" vm="582">
        <f ca="1"/>
        <v>43914</v>
      </c>
      <c r="C69" s="52" vm="583">
        <f ca="1"/>
        <v>448.35</v>
      </c>
      <c r="D69" s="52" vm="584">
        <f ca="1"/>
        <v>424.85</v>
      </c>
      <c r="E69" s="52" vm="585">
        <f ca="1"/>
        <v>449.25</v>
      </c>
      <c r="F69" s="52" vm="586">
        <f ca="1"/>
        <v>412.7</v>
      </c>
      <c r="G69" s="52" vm="587">
        <f ca="1"/>
        <v>330103</v>
      </c>
      <c r="H69" s="55">
        <f t="shared" ca="1" si="1"/>
        <v>0.10444636038921051</v>
      </c>
      <c r="I69" s="55">
        <f t="shared" ca="1" si="2"/>
        <v>9.934417808960111E-2</v>
      </c>
      <c r="N69" s="52" vm="582">
        <f ca="1"/>
        <v>43914</v>
      </c>
      <c r="O69" s="52" vm="588">
        <f ca="1"/>
        <v>32.450000000000003</v>
      </c>
      <c r="P69" s="52" vm="589">
        <f ca="1"/>
        <v>29.79</v>
      </c>
      <c r="Q69" s="52" vm="588">
        <f ca="1"/>
        <v>32.450000000000003</v>
      </c>
      <c r="R69" s="52" vm="590">
        <f ca="1"/>
        <v>29.77</v>
      </c>
      <c r="S69" s="52" vm="591">
        <f ca="1"/>
        <v>1783984</v>
      </c>
      <c r="T69" s="55">
        <f t="shared" ca="1" si="3"/>
        <v>0.13461538461538458</v>
      </c>
      <c r="U69" s="55">
        <f t="shared" ca="1" si="0"/>
        <v>0.12629372532429206</v>
      </c>
      <c r="Z69" s="52" t="s">
        <v>259</v>
      </c>
      <c r="AA69" s="52">
        <v>2.84</v>
      </c>
      <c r="AF69" s="52" t="s">
        <v>259</v>
      </c>
      <c r="AG69" s="52">
        <v>3.5139999999999998</v>
      </c>
    </row>
    <row r="70" spans="2:33">
      <c r="B70" s="52" vm="592">
        <f ca="1"/>
        <v>43915</v>
      </c>
      <c r="C70" s="52" vm="593">
        <f ca="1"/>
        <v>472.1</v>
      </c>
      <c r="D70" s="52" vm="594">
        <f ca="1"/>
        <v>467.35</v>
      </c>
      <c r="E70" s="52" vm="595">
        <f ca="1"/>
        <v>478.85</v>
      </c>
      <c r="F70" s="52" vm="596">
        <f ca="1"/>
        <v>452.15</v>
      </c>
      <c r="G70" s="52" vm="597">
        <f ca="1"/>
        <v>396656</v>
      </c>
      <c r="H70" s="55">
        <f t="shared" ca="1" si="1"/>
        <v>5.2972008475521415E-2</v>
      </c>
      <c r="I70" s="55">
        <f t="shared" ca="1" si="2"/>
        <v>5.1616650154184561E-2</v>
      </c>
      <c r="N70" s="52" vm="592">
        <f ca="1"/>
        <v>43915</v>
      </c>
      <c r="O70" s="52" vm="598">
        <f ca="1"/>
        <v>34.1</v>
      </c>
      <c r="P70" s="52" vm="463">
        <f ca="1"/>
        <v>33.909999999999997</v>
      </c>
      <c r="Q70" s="52" vm="599">
        <f ca="1"/>
        <v>35.4</v>
      </c>
      <c r="R70" s="52" vm="600">
        <f ca="1"/>
        <v>31.4</v>
      </c>
      <c r="S70" s="52" vm="601">
        <f ca="1"/>
        <v>1666454</v>
      </c>
      <c r="T70" s="55">
        <f t="shared" ca="1" si="3"/>
        <v>5.0847457627118509E-2</v>
      </c>
      <c r="U70" s="55">
        <f t="shared" ca="1" si="0"/>
        <v>4.9596941139371978E-2</v>
      </c>
      <c r="Z70" s="52" t="s">
        <v>260</v>
      </c>
      <c r="AA70" s="52">
        <v>2.85</v>
      </c>
      <c r="AF70" s="52" t="s">
        <v>260</v>
      </c>
      <c r="AG70" s="52">
        <v>3.5419999999999998</v>
      </c>
    </row>
    <row r="71" spans="2:33">
      <c r="B71" s="52" vm="602">
        <f ca="1"/>
        <v>43916</v>
      </c>
      <c r="C71" s="52" vm="603">
        <f ca="1"/>
        <v>492.35</v>
      </c>
      <c r="D71" s="52" vm="604">
        <f ca="1"/>
        <v>457.95</v>
      </c>
      <c r="E71" s="52" vm="605">
        <f ca="1"/>
        <v>493.5</v>
      </c>
      <c r="F71" s="52" vm="606">
        <f ca="1"/>
        <v>453.5</v>
      </c>
      <c r="G71" s="52" vm="607">
        <f ca="1"/>
        <v>299782</v>
      </c>
      <c r="H71" s="55">
        <f t="shared" ca="1" si="1"/>
        <v>4.2893454776530504E-2</v>
      </c>
      <c r="I71" s="55">
        <f t="shared" ca="1" si="2"/>
        <v>4.1999018141570123E-2</v>
      </c>
      <c r="N71" s="52" vm="602">
        <f ca="1"/>
        <v>43916</v>
      </c>
      <c r="O71" s="52" vm="608">
        <f ca="1"/>
        <v>34.4</v>
      </c>
      <c r="P71" s="52" vm="609">
        <f ca="1"/>
        <v>33.270000000000003</v>
      </c>
      <c r="Q71" s="52" vm="610">
        <f ca="1"/>
        <v>34.46</v>
      </c>
      <c r="R71" s="52" vm="611">
        <f ca="1"/>
        <v>32.909999999999997</v>
      </c>
      <c r="S71" s="52" vm="612">
        <f ca="1"/>
        <v>1321686</v>
      </c>
      <c r="T71" s="55">
        <f t="shared" ca="1" si="3"/>
        <v>8.7976539589442737E-3</v>
      </c>
      <c r="U71" s="55">
        <f t="shared" ca="1" si="0"/>
        <v>8.7591800898815537E-3</v>
      </c>
      <c r="Z71" s="52" t="s">
        <v>261</v>
      </c>
      <c r="AA71" s="52">
        <v>2.8170000000000002</v>
      </c>
      <c r="AF71" s="52" t="s">
        <v>261</v>
      </c>
      <c r="AG71" s="52">
        <v>3.464</v>
      </c>
    </row>
    <row r="72" spans="2:33">
      <c r="B72" s="52" vm="613">
        <f ca="1"/>
        <v>43917</v>
      </c>
      <c r="C72" s="52" vm="614">
        <f ca="1"/>
        <v>479.5</v>
      </c>
      <c r="D72" s="52" vm="615">
        <f ca="1"/>
        <v>475</v>
      </c>
      <c r="E72" s="52" vm="616">
        <f ca="1"/>
        <v>489.6</v>
      </c>
      <c r="F72" s="52" vm="617">
        <f ca="1"/>
        <v>465</v>
      </c>
      <c r="G72" s="52" vm="618">
        <f ca="1"/>
        <v>314105</v>
      </c>
      <c r="H72" s="55">
        <f t="shared" ca="1" si="1"/>
        <v>-2.609931958972278E-2</v>
      </c>
      <c r="I72" s="55">
        <f t="shared" ca="1" si="2"/>
        <v>-2.6445951370318192E-2</v>
      </c>
      <c r="N72" s="52" vm="613">
        <f ca="1"/>
        <v>43917</v>
      </c>
      <c r="O72" s="52" vm="619">
        <f ca="1"/>
        <v>33.130000000000003</v>
      </c>
      <c r="P72" s="52" vm="620">
        <f ca="1"/>
        <v>33.56</v>
      </c>
      <c r="Q72" s="52" vm="621">
        <f ca="1"/>
        <v>33.979999999999997</v>
      </c>
      <c r="R72" s="52" vm="622">
        <f ca="1"/>
        <v>32.81</v>
      </c>
      <c r="S72" s="52" vm="623">
        <f ca="1"/>
        <v>901516</v>
      </c>
      <c r="T72" s="55">
        <f t="shared" ca="1" si="3"/>
        <v>-3.6918604651162701E-2</v>
      </c>
      <c r="U72" s="55">
        <f t="shared" ca="1" si="0"/>
        <v>-3.761734806754808E-2</v>
      </c>
      <c r="Z72" s="52" t="s">
        <v>262</v>
      </c>
      <c r="AA72" s="52">
        <v>2.85</v>
      </c>
      <c r="AF72" s="52" t="s">
        <v>262</v>
      </c>
      <c r="AG72" s="52">
        <v>3.5139999999999998</v>
      </c>
    </row>
    <row r="73" spans="2:33">
      <c r="B73" s="52" vm="624">
        <f ca="1"/>
        <v>43920</v>
      </c>
      <c r="C73" s="52" vm="625">
        <f ca="1"/>
        <v>481.5</v>
      </c>
      <c r="D73" s="52" vm="626">
        <f ca="1"/>
        <v>479.85</v>
      </c>
      <c r="E73" s="52" vm="627">
        <f ca="1"/>
        <v>484.3</v>
      </c>
      <c r="F73" s="52" vm="628">
        <f ca="1"/>
        <v>460.95</v>
      </c>
      <c r="G73" s="52" vm="629">
        <f ca="1"/>
        <v>222727</v>
      </c>
      <c r="H73" s="55">
        <f t="shared" ca="1" si="1"/>
        <v>4.1710114702815382E-3</v>
      </c>
      <c r="I73" s="55">
        <f t="shared" ca="1" si="2"/>
        <v>4.1623369146873302E-3</v>
      </c>
      <c r="N73" s="52" vm="624">
        <f ca="1"/>
        <v>43920</v>
      </c>
      <c r="O73" s="52" vm="630">
        <f ca="1"/>
        <v>34</v>
      </c>
      <c r="P73" s="52" vm="619">
        <f ca="1"/>
        <v>33.130000000000003</v>
      </c>
      <c r="Q73" s="52" vm="631">
        <f ca="1"/>
        <v>34.06</v>
      </c>
      <c r="R73" s="52" vm="632">
        <f ca="1"/>
        <v>32.04</v>
      </c>
      <c r="S73" s="52" vm="633">
        <f ca="1"/>
        <v>964218</v>
      </c>
      <c r="T73" s="55">
        <f t="shared" ca="1" si="3"/>
        <v>2.6260187141563529E-2</v>
      </c>
      <c r="U73" s="55">
        <f t="shared" ca="1" si="0"/>
        <v>2.5921308304356887E-2</v>
      </c>
      <c r="Z73" s="52" t="s">
        <v>263</v>
      </c>
      <c r="AA73" s="52">
        <v>2.8839999999999999</v>
      </c>
      <c r="AF73" s="52" t="s">
        <v>263</v>
      </c>
      <c r="AG73" s="52">
        <v>3.548</v>
      </c>
    </row>
    <row r="74" spans="2:33">
      <c r="B74" s="52" vm="634">
        <f ca="1"/>
        <v>43921</v>
      </c>
      <c r="C74" s="52" vm="635">
        <f ca="1"/>
        <v>475.9</v>
      </c>
      <c r="D74" s="52" vm="636">
        <f ca="1"/>
        <v>485</v>
      </c>
      <c r="E74" s="52" vm="637">
        <f ca="1"/>
        <v>502.6</v>
      </c>
      <c r="F74" s="52" vm="638">
        <f ca="1"/>
        <v>460.5</v>
      </c>
      <c r="G74" s="52" vm="639">
        <f ca="1"/>
        <v>351903</v>
      </c>
      <c r="H74" s="55">
        <f t="shared" ca="1" si="1"/>
        <v>-1.1630321910695796E-2</v>
      </c>
      <c r="I74" s="55">
        <f t="shared" ca="1" si="2"/>
        <v>-1.1698483111115526E-2</v>
      </c>
      <c r="N74" s="52" vm="634">
        <f ca="1"/>
        <v>43921</v>
      </c>
      <c r="O74" s="52" vm="640">
        <f ca="1"/>
        <v>33.29</v>
      </c>
      <c r="P74" s="52" vm="641">
        <f ca="1"/>
        <v>33.89</v>
      </c>
      <c r="Q74" s="52" vm="642">
        <f ca="1"/>
        <v>34.17</v>
      </c>
      <c r="R74" s="52" vm="643">
        <f ca="1"/>
        <v>32.880000000000003</v>
      </c>
      <c r="S74" s="52" vm="644">
        <f ca="1"/>
        <v>1159294</v>
      </c>
      <c r="T74" s="55">
        <f t="shared" ca="1" si="3"/>
        <v>-2.0882352941176463E-2</v>
      </c>
      <c r="U74" s="55">
        <f t="shared" ca="1" si="0"/>
        <v>-2.1103473029227809E-2</v>
      </c>
      <c r="Z74" s="52" t="s">
        <v>264</v>
      </c>
      <c r="AA74" s="52">
        <v>2.8849999999999998</v>
      </c>
      <c r="AF74" s="52" t="s">
        <v>264</v>
      </c>
      <c r="AG74" s="52">
        <v>3.556</v>
      </c>
    </row>
    <row r="75" spans="2:33">
      <c r="B75" s="52" vm="645">
        <f ca="1"/>
        <v>43922</v>
      </c>
      <c r="C75" s="52" vm="646">
        <f ca="1"/>
        <v>455</v>
      </c>
      <c r="D75" s="52" vm="647">
        <f ca="1"/>
        <v>474</v>
      </c>
      <c r="E75" s="52" vm="647">
        <f ca="1"/>
        <v>474</v>
      </c>
      <c r="F75" s="52" vm="648">
        <f ca="1"/>
        <v>450.15</v>
      </c>
      <c r="G75" s="52" vm="649">
        <f ca="1"/>
        <v>262851</v>
      </c>
      <c r="H75" s="55">
        <f t="shared" ca="1" si="1"/>
        <v>-4.3916789241437271E-2</v>
      </c>
      <c r="I75" s="55">
        <f t="shared" ca="1" si="2"/>
        <v>-4.4910329176114351E-2</v>
      </c>
      <c r="N75" s="52" vm="645">
        <f ca="1"/>
        <v>43922</v>
      </c>
      <c r="O75" s="52" vm="650">
        <f ca="1"/>
        <v>32.39</v>
      </c>
      <c r="P75" s="52" vm="651">
        <f ca="1"/>
        <v>32.22</v>
      </c>
      <c r="Q75" s="52" vm="652">
        <f ca="1"/>
        <v>33.14</v>
      </c>
      <c r="R75" s="52" vm="653">
        <f ca="1"/>
        <v>32.15</v>
      </c>
      <c r="S75" s="52" vm="654">
        <f ca="1"/>
        <v>802534</v>
      </c>
      <c r="T75" s="55">
        <f t="shared" ca="1" si="3"/>
        <v>-2.7035145689396134E-2</v>
      </c>
      <c r="U75" s="55">
        <f t="shared" ca="1" si="0"/>
        <v>-2.7407318403695563E-2</v>
      </c>
      <c r="Z75" s="52" t="s">
        <v>265</v>
      </c>
      <c r="AA75" s="52">
        <v>2.907</v>
      </c>
      <c r="AF75" s="52" t="s">
        <v>265</v>
      </c>
      <c r="AG75" s="52">
        <v>3.5670000000000002</v>
      </c>
    </row>
    <row r="76" spans="2:33">
      <c r="B76" s="52" vm="655">
        <f ca="1"/>
        <v>43923</v>
      </c>
      <c r="C76" s="52" vm="656">
        <f ca="1"/>
        <v>455.6</v>
      </c>
      <c r="D76" s="52" vm="657">
        <f ca="1"/>
        <v>455.55</v>
      </c>
      <c r="E76" s="52" vm="658">
        <f ca="1"/>
        <v>462.65</v>
      </c>
      <c r="F76" s="52" vm="659">
        <f ca="1"/>
        <v>445.1</v>
      </c>
      <c r="G76" s="52" vm="660">
        <f ca="1"/>
        <v>245095</v>
      </c>
      <c r="H76" s="55">
        <f t="shared" ca="1" si="1"/>
        <v>1.3186813186814028E-3</v>
      </c>
      <c r="I76" s="55">
        <f t="shared" ref="I76:I139" ca="1" si="4">LN(1+H76)</f>
        <v>1.317812622076743E-3</v>
      </c>
      <c r="N76" s="52" vm="655">
        <f ca="1"/>
        <v>43923</v>
      </c>
      <c r="O76" s="52" vm="474">
        <f ca="1"/>
        <v>32</v>
      </c>
      <c r="P76" s="52" vm="661">
        <f ca="1"/>
        <v>32.24</v>
      </c>
      <c r="Q76" s="52" vm="662">
        <f ca="1"/>
        <v>32.409999999999997</v>
      </c>
      <c r="R76" s="52" vm="663">
        <f ca="1"/>
        <v>31.55</v>
      </c>
      <c r="S76" s="52" vm="664">
        <f ca="1"/>
        <v>680782</v>
      </c>
      <c r="T76" s="55">
        <f t="shared" ca="1" si="3"/>
        <v>-1.2040753318925623E-2</v>
      </c>
      <c r="U76" s="55">
        <f t="shared" ref="U76:U139" ca="1" si="5">LN(1+T76)</f>
        <v>-1.2113830383511413E-2</v>
      </c>
      <c r="Z76" s="52" t="s">
        <v>266</v>
      </c>
      <c r="AA76" s="52">
        <v>2.9319999999999999</v>
      </c>
      <c r="AF76" s="52" t="s">
        <v>266</v>
      </c>
      <c r="AG76" s="52">
        <v>3.585</v>
      </c>
    </row>
    <row r="77" spans="2:33">
      <c r="B77" s="52" vm="665">
        <f ca="1"/>
        <v>43924</v>
      </c>
      <c r="C77" s="52" vm="666">
        <f ca="1"/>
        <v>452.7</v>
      </c>
      <c r="D77" s="52" vm="667">
        <f ca="1"/>
        <v>451.7</v>
      </c>
      <c r="E77" s="52" vm="668">
        <f ca="1"/>
        <v>459.5</v>
      </c>
      <c r="F77" s="52" vm="669">
        <f ca="1"/>
        <v>444.5</v>
      </c>
      <c r="G77" s="52" vm="670">
        <f ca="1"/>
        <v>154209</v>
      </c>
      <c r="H77" s="55">
        <f t="shared" ref="H77:H140" ca="1" si="6">C77/C76-1</f>
        <v>-6.3652326602283704E-3</v>
      </c>
      <c r="I77" s="55">
        <f t="shared" ca="1" si="4"/>
        <v>-6.3855771311142704E-3</v>
      </c>
      <c r="N77" s="52" vm="665">
        <f ca="1"/>
        <v>43924</v>
      </c>
      <c r="O77" s="52" vm="671">
        <f ca="1"/>
        <v>31.1</v>
      </c>
      <c r="P77" s="52" vm="672">
        <f ca="1"/>
        <v>31.6</v>
      </c>
      <c r="Q77" s="52" vm="673">
        <f ca="1"/>
        <v>32.14</v>
      </c>
      <c r="R77" s="52" vm="674">
        <f ca="1"/>
        <v>30.83</v>
      </c>
      <c r="S77" s="52" vm="675">
        <f ca="1"/>
        <v>752004</v>
      </c>
      <c r="T77" s="55">
        <f t="shared" ref="T77:T140" ca="1" si="7">O77/O76-1</f>
        <v>-2.8124999999999956E-2</v>
      </c>
      <c r="U77" s="55">
        <f t="shared" ca="1" si="5"/>
        <v>-2.8528083614538052E-2</v>
      </c>
      <c r="Z77" s="52" t="s">
        <v>267</v>
      </c>
      <c r="AA77" s="52">
        <v>3.0019999999999998</v>
      </c>
      <c r="AF77" s="52" t="s">
        <v>267</v>
      </c>
      <c r="AG77" s="52">
        <v>3.6749999999999998</v>
      </c>
    </row>
    <row r="78" spans="2:33">
      <c r="B78" s="52" vm="676">
        <f ca="1"/>
        <v>43927</v>
      </c>
      <c r="C78" s="52" vm="677">
        <f ca="1"/>
        <v>468.4</v>
      </c>
      <c r="D78" s="52" vm="678">
        <f ca="1"/>
        <v>469</v>
      </c>
      <c r="E78" s="52" vm="679">
        <f ca="1"/>
        <v>473.45</v>
      </c>
      <c r="F78" s="52" vm="680">
        <f ca="1"/>
        <v>462.85</v>
      </c>
      <c r="G78" s="52" vm="681">
        <f ca="1"/>
        <v>192517</v>
      </c>
      <c r="H78" s="55">
        <f t="shared" ca="1" si="6"/>
        <v>3.4680804064501913E-2</v>
      </c>
      <c r="I78" s="55">
        <f t="shared" ca="1" si="4"/>
        <v>3.4092977281649409E-2</v>
      </c>
      <c r="N78" s="52" vm="676">
        <f ca="1"/>
        <v>43927</v>
      </c>
      <c r="O78" s="52" vm="682">
        <f ca="1"/>
        <v>33.25</v>
      </c>
      <c r="P78" s="52" vm="683">
        <f ca="1"/>
        <v>31.57</v>
      </c>
      <c r="Q78" s="52" vm="462">
        <f ca="1"/>
        <v>33.5</v>
      </c>
      <c r="R78" s="52" vm="684">
        <f ca="1"/>
        <v>31.5</v>
      </c>
      <c r="S78" s="52" vm="685">
        <f ca="1"/>
        <v>814010</v>
      </c>
      <c r="T78" s="55">
        <f t="shared" ca="1" si="7"/>
        <v>6.9131832797427517E-2</v>
      </c>
      <c r="U78" s="55">
        <f t="shared" ca="1" si="5"/>
        <v>6.6846947916674573E-2</v>
      </c>
      <c r="Z78" s="52" t="s">
        <v>268</v>
      </c>
      <c r="AA78" s="52">
        <v>3.0379999999999998</v>
      </c>
      <c r="AF78" s="52" t="s">
        <v>268</v>
      </c>
      <c r="AG78" s="52">
        <v>3.7050000000000001</v>
      </c>
    </row>
    <row r="79" spans="2:33">
      <c r="B79" s="52" vm="686">
        <f ca="1"/>
        <v>43928</v>
      </c>
      <c r="C79" s="52" vm="687">
        <f ca="1"/>
        <v>477</v>
      </c>
      <c r="D79" s="52" vm="688">
        <f ca="1"/>
        <v>480</v>
      </c>
      <c r="E79" s="52" vm="689">
        <f ca="1"/>
        <v>498.8</v>
      </c>
      <c r="F79" s="52" vm="615">
        <f ca="1"/>
        <v>475</v>
      </c>
      <c r="G79" s="52" vm="690">
        <f ca="1"/>
        <v>253471</v>
      </c>
      <c r="H79" s="55">
        <f t="shared" ca="1" si="6"/>
        <v>1.83603757472246E-2</v>
      </c>
      <c r="I79" s="55">
        <f t="shared" ca="1" si="4"/>
        <v>1.8193859164778947E-2</v>
      </c>
      <c r="N79" s="52" vm="686">
        <f ca="1"/>
        <v>43928</v>
      </c>
      <c r="O79" s="52" vm="691">
        <f ca="1"/>
        <v>33</v>
      </c>
      <c r="P79" s="52" vm="692">
        <f ca="1"/>
        <v>34.64</v>
      </c>
      <c r="Q79" s="52" vm="366">
        <f ca="1"/>
        <v>35</v>
      </c>
      <c r="R79" s="52" vm="693">
        <f ca="1"/>
        <v>32.729999999999997</v>
      </c>
      <c r="S79" s="52" vm="694">
        <f ca="1"/>
        <v>1199533</v>
      </c>
      <c r="T79" s="55">
        <f t="shared" ca="1" si="7"/>
        <v>-7.5187969924812581E-3</v>
      </c>
      <c r="U79" s="55">
        <f t="shared" ca="1" si="5"/>
        <v>-7.5472056353829663E-3</v>
      </c>
      <c r="Z79" s="52" t="s">
        <v>269</v>
      </c>
      <c r="AA79" s="52">
        <v>3.012</v>
      </c>
      <c r="AF79" s="52" t="s">
        <v>269</v>
      </c>
      <c r="AG79" s="52">
        <v>3.6909999999999998</v>
      </c>
    </row>
    <row r="80" spans="2:33">
      <c r="B80" s="52" vm="695">
        <f ca="1"/>
        <v>43929</v>
      </c>
      <c r="C80" s="52" vm="696">
        <f ca="1"/>
        <v>475.35</v>
      </c>
      <c r="D80" s="52" vm="697">
        <f ca="1"/>
        <v>474.75</v>
      </c>
      <c r="E80" s="52" vm="698">
        <f ca="1"/>
        <v>480.05</v>
      </c>
      <c r="F80" s="52" vm="469">
        <f ca="1"/>
        <v>465.35</v>
      </c>
      <c r="G80" s="52" vm="699">
        <f ca="1"/>
        <v>160035</v>
      </c>
      <c r="H80" s="55">
        <f t="shared" ca="1" si="6"/>
        <v>-3.4591194968552896E-3</v>
      </c>
      <c r="I80" s="55">
        <f t="shared" ca="1" si="4"/>
        <v>-3.4651160833017165E-3</v>
      </c>
      <c r="N80" s="52" vm="695">
        <f ca="1"/>
        <v>43929</v>
      </c>
      <c r="O80" s="52" vm="700">
        <f ca="1"/>
        <v>32.64</v>
      </c>
      <c r="P80" s="52" vm="701">
        <f ca="1"/>
        <v>32.67</v>
      </c>
      <c r="Q80" s="52" vm="702">
        <f ca="1"/>
        <v>33.43</v>
      </c>
      <c r="R80" s="52" vm="703">
        <f ca="1"/>
        <v>32.06</v>
      </c>
      <c r="S80" s="52" vm="704">
        <f ca="1"/>
        <v>638911</v>
      </c>
      <c r="T80" s="55">
        <f t="shared" ca="1" si="7"/>
        <v>-1.0909090909090868E-2</v>
      </c>
      <c r="U80" s="55">
        <f t="shared" ca="1" si="5"/>
        <v>-1.0969031370573933E-2</v>
      </c>
      <c r="Z80" s="52" t="s">
        <v>270</v>
      </c>
      <c r="AA80" s="52">
        <v>2.9929999999999999</v>
      </c>
      <c r="AF80" s="52" t="s">
        <v>270</v>
      </c>
      <c r="AG80" s="52">
        <v>3.6560000000000001</v>
      </c>
    </row>
    <row r="81" spans="2:33">
      <c r="B81" s="52" vm="705">
        <f ca="1"/>
        <v>43930</v>
      </c>
      <c r="C81" s="52" vm="706">
        <f ca="1"/>
        <v>473.7</v>
      </c>
      <c r="D81" s="52" vm="688">
        <f ca="1"/>
        <v>480</v>
      </c>
      <c r="E81" s="52" vm="707">
        <f ca="1"/>
        <v>485.8</v>
      </c>
      <c r="F81" s="52" vm="708">
        <f ca="1"/>
        <v>458.3</v>
      </c>
      <c r="G81" s="52" vm="709">
        <f ca="1"/>
        <v>234753</v>
      </c>
      <c r="H81" s="55">
        <f t="shared" ca="1" si="6"/>
        <v>-3.4711265383402523E-3</v>
      </c>
      <c r="I81" s="55">
        <f t="shared" ca="1" si="4"/>
        <v>-3.4771648753334282E-3</v>
      </c>
      <c r="N81" s="52" vm="705">
        <f ca="1"/>
        <v>43930</v>
      </c>
      <c r="O81" s="52" vm="710">
        <f ca="1"/>
        <v>32.85</v>
      </c>
      <c r="P81" s="52" vm="711">
        <f ca="1"/>
        <v>32.9</v>
      </c>
      <c r="Q81" s="52" vm="712">
        <f ca="1"/>
        <v>33.65</v>
      </c>
      <c r="R81" s="52" vm="713">
        <f ca="1"/>
        <v>32.700000000000003</v>
      </c>
      <c r="S81" s="52" vm="714">
        <f ca="1"/>
        <v>604539</v>
      </c>
      <c r="T81" s="55">
        <f t="shared" ca="1" si="7"/>
        <v>6.4338235294116863E-3</v>
      </c>
      <c r="U81" s="55">
        <f t="shared" ca="1" si="5"/>
        <v>6.4132148347131801E-3</v>
      </c>
      <c r="Z81" s="52" t="s">
        <v>271</v>
      </c>
      <c r="AA81" s="52">
        <v>2.9870000000000001</v>
      </c>
      <c r="AF81" s="52" t="s">
        <v>271</v>
      </c>
      <c r="AG81" s="52">
        <v>3.65</v>
      </c>
    </row>
    <row r="82" spans="2:33">
      <c r="B82" s="52" vm="715">
        <f ca="1"/>
        <v>43935</v>
      </c>
      <c r="C82" s="52" vm="716">
        <f ca="1"/>
        <v>483.75</v>
      </c>
      <c r="D82" s="52" vm="717">
        <f ca="1"/>
        <v>475.75</v>
      </c>
      <c r="E82" s="52" vm="718">
        <f ca="1"/>
        <v>494.6</v>
      </c>
      <c r="F82" s="52" vm="719">
        <f ca="1"/>
        <v>472.9</v>
      </c>
      <c r="G82" s="52" vm="720">
        <f ca="1"/>
        <v>207469</v>
      </c>
      <c r="H82" s="55">
        <f t="shared" ca="1" si="6"/>
        <v>2.1215959468017687E-2</v>
      </c>
      <c r="I82" s="55">
        <f t="shared" ca="1" si="4"/>
        <v>2.099403441428542E-2</v>
      </c>
      <c r="N82" s="52" vm="715">
        <f ca="1"/>
        <v>43935</v>
      </c>
      <c r="O82" s="52" vm="721">
        <f ca="1"/>
        <v>33.700000000000003</v>
      </c>
      <c r="P82" s="52" vm="691">
        <f ca="1"/>
        <v>33</v>
      </c>
      <c r="Q82" s="52" vm="610">
        <f ca="1"/>
        <v>34.46</v>
      </c>
      <c r="R82" s="52" vm="722">
        <f ca="1"/>
        <v>32.99</v>
      </c>
      <c r="S82" s="52" vm="723">
        <f ca="1"/>
        <v>830697</v>
      </c>
      <c r="T82" s="55">
        <f t="shared" ca="1" si="7"/>
        <v>2.5875190258751957E-2</v>
      </c>
      <c r="U82" s="55">
        <f t="shared" ca="1" si="5"/>
        <v>2.5546092427696575E-2</v>
      </c>
      <c r="Z82" s="52" t="s">
        <v>272</v>
      </c>
      <c r="AA82" s="52">
        <v>3.01</v>
      </c>
      <c r="AF82" s="52" t="s">
        <v>272</v>
      </c>
      <c r="AG82" s="52">
        <v>3.6640000000000001</v>
      </c>
    </row>
    <row r="83" spans="2:33">
      <c r="B83" s="52" vm="724">
        <f ca="1"/>
        <v>43936</v>
      </c>
      <c r="C83" s="52" vm="615">
        <f ca="1"/>
        <v>475</v>
      </c>
      <c r="D83" s="52" vm="725">
        <f ca="1"/>
        <v>489</v>
      </c>
      <c r="E83" s="52" vm="726">
        <f ca="1"/>
        <v>491.75</v>
      </c>
      <c r="F83" s="52" vm="727">
        <f ca="1"/>
        <v>470.6</v>
      </c>
      <c r="G83" s="52" vm="728">
        <f ca="1"/>
        <v>165887</v>
      </c>
      <c r="H83" s="55">
        <f t="shared" ca="1" si="6"/>
        <v>-1.8087855297157618E-2</v>
      </c>
      <c r="I83" s="55">
        <f t="shared" ca="1" si="4"/>
        <v>-1.8253440309350347E-2</v>
      </c>
      <c r="N83" s="52" vm="724">
        <f ca="1"/>
        <v>43936</v>
      </c>
      <c r="O83" s="52" vm="729">
        <f ca="1"/>
        <v>33.21</v>
      </c>
      <c r="P83" s="52" vm="730">
        <f ca="1"/>
        <v>34.200000000000003</v>
      </c>
      <c r="Q83" s="52" vm="731">
        <f ca="1"/>
        <v>35.78</v>
      </c>
      <c r="R83" s="52" vm="732">
        <f ca="1"/>
        <v>33.200000000000003</v>
      </c>
      <c r="S83" s="52" vm="733">
        <f ca="1"/>
        <v>1565453</v>
      </c>
      <c r="T83" s="55">
        <f t="shared" ca="1" si="7"/>
        <v>-1.4540059347181056E-2</v>
      </c>
      <c r="U83" s="55">
        <f t="shared" ca="1" si="5"/>
        <v>-1.4646801969660887E-2</v>
      </c>
      <c r="Z83" s="52" t="s">
        <v>273</v>
      </c>
      <c r="AA83" s="52">
        <v>2.9569999999999999</v>
      </c>
      <c r="AF83" s="52" t="s">
        <v>273</v>
      </c>
      <c r="AG83" s="52">
        <v>3.597</v>
      </c>
    </row>
    <row r="84" spans="2:33">
      <c r="B84" s="52" vm="734">
        <f ca="1"/>
        <v>43937</v>
      </c>
      <c r="C84" s="52" vm="735">
        <f ca="1"/>
        <v>477.25</v>
      </c>
      <c r="D84" s="52" vm="736">
        <f ca="1"/>
        <v>475.25</v>
      </c>
      <c r="E84" s="52" vm="737">
        <f ca="1"/>
        <v>485.85</v>
      </c>
      <c r="F84" s="52" vm="738">
        <f ca="1"/>
        <v>473.15</v>
      </c>
      <c r="G84" s="52" vm="739">
        <f ca="1"/>
        <v>188754</v>
      </c>
      <c r="H84" s="55">
        <f t="shared" ca="1" si="6"/>
        <v>4.7368421052631504E-3</v>
      </c>
      <c r="I84" s="55">
        <f t="shared" ca="1" si="4"/>
        <v>4.7256585712157784E-3</v>
      </c>
      <c r="N84" s="52" vm="734">
        <f ca="1"/>
        <v>43937</v>
      </c>
      <c r="O84" s="52" vm="710">
        <f ca="1"/>
        <v>32.85</v>
      </c>
      <c r="P84" s="52" vm="740">
        <f ca="1"/>
        <v>33.409999999999997</v>
      </c>
      <c r="Q84" s="52" vm="741">
        <f ca="1"/>
        <v>34.74</v>
      </c>
      <c r="R84" s="52" vm="742">
        <f ca="1"/>
        <v>32.51</v>
      </c>
      <c r="S84" s="52" vm="743">
        <f ca="1"/>
        <v>854571</v>
      </c>
      <c r="T84" s="55">
        <f t="shared" ca="1" si="7"/>
        <v>-1.0840108401083959E-2</v>
      </c>
      <c r="U84" s="55">
        <f t="shared" ca="1" si="5"/>
        <v>-1.0899290458035631E-2</v>
      </c>
      <c r="Z84" s="52" t="s">
        <v>274</v>
      </c>
      <c r="AA84" s="52">
        <v>2.93</v>
      </c>
      <c r="AF84" s="52" t="s">
        <v>274</v>
      </c>
      <c r="AG84" s="52">
        <v>3.5680000000000001</v>
      </c>
    </row>
    <row r="85" spans="2:33">
      <c r="B85" s="52" vm="744">
        <f ca="1"/>
        <v>43938</v>
      </c>
      <c r="C85" s="52" vm="745">
        <f ca="1"/>
        <v>503.4</v>
      </c>
      <c r="D85" s="52" vm="746">
        <f ca="1"/>
        <v>493.95</v>
      </c>
      <c r="E85" s="52" vm="747">
        <f ca="1"/>
        <v>513.1</v>
      </c>
      <c r="F85" s="52" vm="748">
        <f ca="1"/>
        <v>493</v>
      </c>
      <c r="G85" s="52" vm="749">
        <f ca="1"/>
        <v>351155</v>
      </c>
      <c r="H85" s="55">
        <f t="shared" ca="1" si="6"/>
        <v>5.4793085385018259E-2</v>
      </c>
      <c r="I85" s="55">
        <f t="shared" ca="1" si="4"/>
        <v>5.3344620095358425E-2</v>
      </c>
      <c r="N85" s="52" vm="744">
        <f ca="1"/>
        <v>43938</v>
      </c>
      <c r="O85" s="52" vm="441">
        <f ca="1"/>
        <v>34.520000000000003</v>
      </c>
      <c r="P85" s="52" vm="630">
        <f ca="1"/>
        <v>34</v>
      </c>
      <c r="Q85" s="52" vm="750">
        <f ca="1"/>
        <v>34.97</v>
      </c>
      <c r="R85" s="52" vm="463">
        <f ca="1"/>
        <v>33.909999999999997</v>
      </c>
      <c r="S85" s="52" vm="751">
        <f ca="1"/>
        <v>943023</v>
      </c>
      <c r="T85" s="55">
        <f t="shared" ca="1" si="7"/>
        <v>5.083713850837146E-2</v>
      </c>
      <c r="U85" s="55">
        <f t="shared" ca="1" si="5"/>
        <v>4.9587121284607752E-2</v>
      </c>
      <c r="Z85" s="52" t="s">
        <v>275</v>
      </c>
      <c r="AA85" s="52">
        <v>2.95</v>
      </c>
      <c r="AF85" s="52" t="s">
        <v>275</v>
      </c>
      <c r="AG85" s="52">
        <v>3.6150000000000002</v>
      </c>
    </row>
    <row r="86" spans="2:33">
      <c r="B86" s="52" vm="752">
        <f ca="1"/>
        <v>43941</v>
      </c>
      <c r="C86" s="52" vm="753">
        <f ca="1"/>
        <v>508.9</v>
      </c>
      <c r="D86" s="52" vm="385">
        <f ca="1"/>
        <v>508.6</v>
      </c>
      <c r="E86" s="52" vm="754">
        <f ca="1"/>
        <v>510.5</v>
      </c>
      <c r="F86" s="52" vm="755">
        <f ca="1"/>
        <v>500.1</v>
      </c>
      <c r="G86" s="52" vm="756">
        <f ca="1"/>
        <v>144653</v>
      </c>
      <c r="H86" s="55">
        <f t="shared" ca="1" si="6"/>
        <v>1.092570520460856E-2</v>
      </c>
      <c r="I86" s="55">
        <f t="shared" ca="1" si="4"/>
        <v>1.0866450893571394E-2</v>
      </c>
      <c r="N86" s="52" vm="752">
        <f ca="1"/>
        <v>43941</v>
      </c>
      <c r="O86" s="52" vm="757">
        <f ca="1"/>
        <v>35.25</v>
      </c>
      <c r="P86" s="52" vm="758">
        <f ca="1"/>
        <v>34.79</v>
      </c>
      <c r="Q86" s="52" vm="759">
        <f ca="1"/>
        <v>35.520000000000003</v>
      </c>
      <c r="R86" s="52" vm="760">
        <f ca="1"/>
        <v>33.83</v>
      </c>
      <c r="S86" s="52" vm="761">
        <f ca="1"/>
        <v>660267</v>
      </c>
      <c r="T86" s="55">
        <f t="shared" ca="1" si="7"/>
        <v>2.1147161066048525E-2</v>
      </c>
      <c r="U86" s="55">
        <f t="shared" ca="1" si="5"/>
        <v>2.0926663043050325E-2</v>
      </c>
      <c r="Z86" s="52" t="s">
        <v>276</v>
      </c>
      <c r="AA86" s="52">
        <v>2.9079999999999999</v>
      </c>
      <c r="AF86" s="52" t="s">
        <v>276</v>
      </c>
      <c r="AG86" s="52">
        <v>3.5649999999999999</v>
      </c>
    </row>
    <row r="87" spans="2:33">
      <c r="B87" s="52" vm="762">
        <f ca="1"/>
        <v>43942</v>
      </c>
      <c r="C87" s="52" vm="725">
        <f ca="1"/>
        <v>489</v>
      </c>
      <c r="D87" s="52" vm="763">
        <f ca="1"/>
        <v>505.5</v>
      </c>
      <c r="E87" s="52" vm="764">
        <f ca="1"/>
        <v>507.7</v>
      </c>
      <c r="F87" s="52" vm="765">
        <f ca="1"/>
        <v>486.4</v>
      </c>
      <c r="G87" s="52" vm="766">
        <f ca="1"/>
        <v>156267</v>
      </c>
      <c r="H87" s="55">
        <f t="shared" ca="1" si="6"/>
        <v>-3.9103949695421414E-2</v>
      </c>
      <c r="I87" s="55">
        <f t="shared" ca="1" si="4"/>
        <v>-3.9889044119914875E-2</v>
      </c>
      <c r="N87" s="52" vm="762">
        <f ca="1"/>
        <v>43942</v>
      </c>
      <c r="O87" s="52" vm="630">
        <f ca="1"/>
        <v>34</v>
      </c>
      <c r="P87" s="52" vm="767">
        <f ca="1"/>
        <v>34.71</v>
      </c>
      <c r="Q87" s="52" vm="768">
        <f ca="1"/>
        <v>35.18</v>
      </c>
      <c r="R87" s="52" vm="769">
        <f ca="1"/>
        <v>33.67</v>
      </c>
      <c r="S87" s="52" vm="770">
        <f ca="1"/>
        <v>795448</v>
      </c>
      <c r="T87" s="55">
        <f t="shared" ca="1" si="7"/>
        <v>-3.546099290780147E-2</v>
      </c>
      <c r="U87" s="55">
        <f t="shared" ca="1" si="5"/>
        <v>-3.6105004642116321E-2</v>
      </c>
      <c r="Z87" s="52" t="s">
        <v>277</v>
      </c>
      <c r="AA87" s="52">
        <v>2.944</v>
      </c>
      <c r="AF87" s="52" t="s">
        <v>277</v>
      </c>
      <c r="AG87" s="52">
        <v>3.5939999999999999</v>
      </c>
    </row>
    <row r="88" spans="2:33">
      <c r="B88" s="52" vm="771">
        <f ca="1"/>
        <v>43943</v>
      </c>
      <c r="C88" s="52" vm="772">
        <f ca="1"/>
        <v>464.95</v>
      </c>
      <c r="D88" s="52" vm="773">
        <f ca="1"/>
        <v>461</v>
      </c>
      <c r="E88" s="52" vm="774">
        <f ca="1"/>
        <v>465.5</v>
      </c>
      <c r="F88" s="52" vm="775">
        <f ca="1"/>
        <v>455.2</v>
      </c>
      <c r="G88" s="52" vm="776">
        <f ca="1"/>
        <v>282567</v>
      </c>
      <c r="H88" s="55">
        <f t="shared" ca="1" si="6"/>
        <v>-4.9182004089979525E-2</v>
      </c>
      <c r="I88" s="55">
        <f t="shared" ca="1" si="4"/>
        <v>-5.0432616550665707E-2</v>
      </c>
      <c r="N88" s="52" vm="771">
        <f ca="1"/>
        <v>43943</v>
      </c>
      <c r="O88" s="52" vm="777">
        <f ca="1"/>
        <v>33.49</v>
      </c>
      <c r="P88" s="52" vm="778">
        <f ca="1"/>
        <v>33.94</v>
      </c>
      <c r="Q88" s="52" vm="779">
        <f ca="1"/>
        <v>34.299999999999997</v>
      </c>
      <c r="R88" s="52" vm="780">
        <f ca="1"/>
        <v>33.22</v>
      </c>
      <c r="S88" s="52" vm="781">
        <f ca="1"/>
        <v>522195</v>
      </c>
      <c r="T88" s="55">
        <f t="shared" ca="1" si="7"/>
        <v>-1.4999999999999902E-2</v>
      </c>
      <c r="U88" s="55">
        <f t="shared" ca="1" si="5"/>
        <v>-1.5113637810048071E-2</v>
      </c>
      <c r="Z88" s="52" t="s">
        <v>278</v>
      </c>
      <c r="AA88" s="52">
        <v>2.9740000000000002</v>
      </c>
      <c r="AF88" s="52" t="s">
        <v>278</v>
      </c>
      <c r="AG88" s="52">
        <v>3.6240000000000001</v>
      </c>
    </row>
    <row r="89" spans="2:33">
      <c r="B89" s="52" vm="782">
        <f ca="1"/>
        <v>43944</v>
      </c>
      <c r="C89" s="52" vm="467">
        <f ca="1"/>
        <v>457.05</v>
      </c>
      <c r="D89" s="52" vm="783">
        <f ca="1"/>
        <v>467</v>
      </c>
      <c r="E89" s="52" vm="784">
        <f ca="1"/>
        <v>468.55</v>
      </c>
      <c r="F89" s="52" vm="785">
        <f ca="1"/>
        <v>451.55</v>
      </c>
      <c r="G89" s="52" vm="786">
        <f ca="1"/>
        <v>173835</v>
      </c>
      <c r="H89" s="55">
        <f t="shared" ca="1" si="6"/>
        <v>-1.6991074309065435E-2</v>
      </c>
      <c r="I89" s="55">
        <f t="shared" ca="1" si="4"/>
        <v>-1.7137078824378493E-2</v>
      </c>
      <c r="N89" s="52" vm="782">
        <f ca="1"/>
        <v>43944</v>
      </c>
      <c r="O89" s="52" vm="787">
        <f ca="1"/>
        <v>33.15</v>
      </c>
      <c r="P89" s="52" vm="630">
        <f ca="1"/>
        <v>34</v>
      </c>
      <c r="Q89" s="52" vm="788">
        <f ca="1"/>
        <v>34.6</v>
      </c>
      <c r="R89" s="52" vm="789">
        <f ca="1"/>
        <v>32.770000000000003</v>
      </c>
      <c r="S89" s="52" vm="790">
        <f ca="1"/>
        <v>731600</v>
      </c>
      <c r="T89" s="55">
        <f t="shared" ca="1" si="7"/>
        <v>-1.0152284263959532E-2</v>
      </c>
      <c r="U89" s="55">
        <f t="shared" ca="1" si="5"/>
        <v>-1.0204170174241847E-2</v>
      </c>
      <c r="Z89" s="52" t="s">
        <v>279</v>
      </c>
      <c r="AA89" s="52">
        <v>2.9830000000000001</v>
      </c>
      <c r="AF89" s="52" t="s">
        <v>279</v>
      </c>
      <c r="AG89" s="52">
        <v>3.641</v>
      </c>
    </row>
    <row r="90" spans="2:33">
      <c r="B90" s="52" vm="791">
        <f ca="1"/>
        <v>43945</v>
      </c>
      <c r="C90" s="52" vm="792">
        <f ca="1"/>
        <v>451.35</v>
      </c>
      <c r="D90" s="52" vm="793">
        <f ca="1"/>
        <v>450</v>
      </c>
      <c r="E90" s="52" vm="794">
        <f ca="1"/>
        <v>456.45</v>
      </c>
      <c r="F90" s="52" vm="795">
        <f ca="1"/>
        <v>445.45</v>
      </c>
      <c r="G90" s="52" vm="796">
        <f ca="1"/>
        <v>182103</v>
      </c>
      <c r="H90" s="55">
        <f t="shared" ca="1" si="6"/>
        <v>-1.2471283229405938E-2</v>
      </c>
      <c r="I90" s="55">
        <f t="shared" ca="1" si="4"/>
        <v>-1.2549702355663786E-2</v>
      </c>
      <c r="N90" s="52" vm="791">
        <f ca="1"/>
        <v>43945</v>
      </c>
      <c r="O90" s="52" vm="797">
        <f ca="1"/>
        <v>32.58</v>
      </c>
      <c r="P90" s="52" vm="798">
        <f ca="1"/>
        <v>32.200000000000003</v>
      </c>
      <c r="Q90" s="52" vm="640">
        <f ca="1"/>
        <v>33.29</v>
      </c>
      <c r="R90" s="52" vm="474">
        <f ca="1"/>
        <v>32</v>
      </c>
      <c r="S90" s="52" vm="799">
        <f ca="1"/>
        <v>548993</v>
      </c>
      <c r="T90" s="55">
        <f t="shared" ca="1" si="7"/>
        <v>-1.7194570135746656E-2</v>
      </c>
      <c r="U90" s="55">
        <f t="shared" ca="1" si="5"/>
        <v>-1.7344113457972495E-2</v>
      </c>
      <c r="Z90" s="52" t="s">
        <v>280</v>
      </c>
      <c r="AA90" s="52">
        <v>2.9809999999999999</v>
      </c>
      <c r="AF90" s="52" t="s">
        <v>280</v>
      </c>
      <c r="AG90" s="52">
        <v>3.6389999999999998</v>
      </c>
    </row>
    <row r="91" spans="2:33">
      <c r="B91" s="52" vm="800">
        <f ca="1"/>
        <v>43948</v>
      </c>
      <c r="C91" s="52" vm="801">
        <f ca="1"/>
        <v>464.85</v>
      </c>
      <c r="D91" s="52" vm="802">
        <f ca="1"/>
        <v>455.8</v>
      </c>
      <c r="E91" s="52" vm="803">
        <f ca="1"/>
        <v>467.75</v>
      </c>
      <c r="F91" s="52" vm="802">
        <f ca="1"/>
        <v>455.8</v>
      </c>
      <c r="G91" s="52" vm="804">
        <f ca="1"/>
        <v>117741</v>
      </c>
      <c r="H91" s="55">
        <f t="shared" ca="1" si="6"/>
        <v>2.9910269192422678E-2</v>
      </c>
      <c r="I91" s="55">
        <f t="shared" ca="1" si="4"/>
        <v>2.9471681157702965E-2</v>
      </c>
      <c r="N91" s="52" vm="800">
        <f ca="1"/>
        <v>43948</v>
      </c>
      <c r="O91" s="52" vm="805">
        <f ca="1"/>
        <v>34.159999999999997</v>
      </c>
      <c r="P91" s="52" vm="806">
        <f ca="1"/>
        <v>33.08</v>
      </c>
      <c r="Q91" s="52" vm="608">
        <f ca="1"/>
        <v>34.4</v>
      </c>
      <c r="R91" s="52" vm="807">
        <f ca="1"/>
        <v>32.78</v>
      </c>
      <c r="S91" s="52" vm="808">
        <f ca="1"/>
        <v>676509</v>
      </c>
      <c r="T91" s="55">
        <f t="shared" ca="1" si="7"/>
        <v>4.849600982197666E-2</v>
      </c>
      <c r="U91" s="55">
        <f t="shared" ca="1" si="5"/>
        <v>4.7356765746470034E-2</v>
      </c>
      <c r="Z91" s="52" t="s">
        <v>281</v>
      </c>
      <c r="AA91" s="52">
        <v>2.9159999999999999</v>
      </c>
      <c r="AF91" s="52" t="s">
        <v>281</v>
      </c>
      <c r="AG91" s="52">
        <v>3.5670000000000002</v>
      </c>
    </row>
    <row r="92" spans="2:33">
      <c r="B92" s="52" vm="809">
        <f ca="1"/>
        <v>43949</v>
      </c>
      <c r="C92" s="52" vm="810">
        <f ca="1"/>
        <v>466.95</v>
      </c>
      <c r="D92" s="52" vm="811">
        <f ca="1"/>
        <v>463.6</v>
      </c>
      <c r="E92" s="52" vm="812">
        <f ca="1"/>
        <v>478.45</v>
      </c>
      <c r="F92" s="52" vm="813">
        <f ca="1"/>
        <v>462.8</v>
      </c>
      <c r="G92" s="52" vm="814">
        <f ca="1"/>
        <v>132771</v>
      </c>
      <c r="H92" s="55">
        <f t="shared" ca="1" si="6"/>
        <v>4.5175863181670106E-3</v>
      </c>
      <c r="I92" s="55">
        <f t="shared" ca="1" si="4"/>
        <v>4.5074126538597915E-3</v>
      </c>
      <c r="N92" s="52" vm="809">
        <f ca="1"/>
        <v>43949</v>
      </c>
      <c r="O92" s="52" vm="815">
        <f ca="1"/>
        <v>34.450000000000003</v>
      </c>
      <c r="P92" s="52" vm="631">
        <f ca="1"/>
        <v>34.06</v>
      </c>
      <c r="Q92" s="52" vm="816">
        <f ca="1"/>
        <v>34.880000000000003</v>
      </c>
      <c r="R92" s="52" vm="817">
        <f ca="1"/>
        <v>33.869999999999997</v>
      </c>
      <c r="S92" s="52" vm="818">
        <f ca="1"/>
        <v>596149</v>
      </c>
      <c r="T92" s="55">
        <f t="shared" ca="1" si="7"/>
        <v>8.4894613583139655E-3</v>
      </c>
      <c r="U92" s="55">
        <f t="shared" ca="1" si="5"/>
        <v>8.4536285392986105E-3</v>
      </c>
      <c r="Z92" s="52" t="s">
        <v>282</v>
      </c>
      <c r="AA92" s="52">
        <v>2.9239999999999999</v>
      </c>
      <c r="AF92" s="52" t="s">
        <v>282</v>
      </c>
      <c r="AG92" s="52">
        <v>3.5760000000000001</v>
      </c>
    </row>
    <row r="93" spans="2:33">
      <c r="B93" s="52" vm="819">
        <f ca="1"/>
        <v>43950</v>
      </c>
      <c r="C93" s="52" vm="820">
        <f ca="1"/>
        <v>476.45</v>
      </c>
      <c r="D93" s="52" vm="821">
        <f ca="1"/>
        <v>468.8</v>
      </c>
      <c r="E93" s="52" vm="822">
        <f ca="1"/>
        <v>479.95</v>
      </c>
      <c r="F93" s="52" vm="823">
        <f ca="1"/>
        <v>455.45</v>
      </c>
      <c r="G93" s="52" vm="824">
        <f ca="1"/>
        <v>149631</v>
      </c>
      <c r="H93" s="55">
        <f t="shared" ca="1" si="6"/>
        <v>2.0344790662811807E-2</v>
      </c>
      <c r="I93" s="55">
        <f t="shared" ca="1" si="4"/>
        <v>2.0140600238470311E-2</v>
      </c>
      <c r="N93" s="52" vm="819">
        <f ca="1"/>
        <v>43950</v>
      </c>
      <c r="O93" s="52" vm="825">
        <f ca="1"/>
        <v>34.68</v>
      </c>
      <c r="P93" s="52" vm="826">
        <f ca="1"/>
        <v>34.229999999999997</v>
      </c>
      <c r="Q93" s="52" vm="827">
        <f ca="1"/>
        <v>34.72</v>
      </c>
      <c r="R93" s="52" vm="828">
        <f ca="1"/>
        <v>33.71</v>
      </c>
      <c r="S93" s="52" vm="829">
        <f ca="1"/>
        <v>578868</v>
      </c>
      <c r="T93" s="55">
        <f t="shared" ca="1" si="7"/>
        <v>6.6763425253990594E-3</v>
      </c>
      <c r="U93" s="55">
        <f t="shared" ca="1" si="5"/>
        <v>6.6541544526734567E-3</v>
      </c>
      <c r="Z93" s="52" t="s">
        <v>283</v>
      </c>
      <c r="AA93" s="52">
        <v>2.9689999999999999</v>
      </c>
      <c r="AF93" s="52" t="s">
        <v>283</v>
      </c>
      <c r="AG93" s="52">
        <v>3.6419999999999999</v>
      </c>
    </row>
    <row r="94" spans="2:33">
      <c r="B94" s="52" vm="830">
        <f ca="1"/>
        <v>43951</v>
      </c>
      <c r="C94" s="52" vm="831">
        <f ca="1"/>
        <v>460.2</v>
      </c>
      <c r="D94" s="52" vm="832">
        <f ca="1"/>
        <v>476</v>
      </c>
      <c r="E94" s="52" vm="833">
        <f ca="1"/>
        <v>482</v>
      </c>
      <c r="F94" s="52" vm="491">
        <f ca="1"/>
        <v>455.4</v>
      </c>
      <c r="G94" s="52" vm="834">
        <f ca="1"/>
        <v>272764</v>
      </c>
      <c r="H94" s="55">
        <f t="shared" ca="1" si="6"/>
        <v>-3.4106412005457054E-2</v>
      </c>
      <c r="I94" s="55">
        <f t="shared" ca="1" si="4"/>
        <v>-3.4701608192931763E-2</v>
      </c>
      <c r="N94" s="52" vm="830">
        <f ca="1"/>
        <v>43951</v>
      </c>
      <c r="O94" s="52" vm="779">
        <f ca="1"/>
        <v>34.299999999999997</v>
      </c>
      <c r="P94" s="52" vm="431">
        <f ca="1"/>
        <v>34.86</v>
      </c>
      <c r="Q94" s="52" vm="768">
        <f ca="1"/>
        <v>35.18</v>
      </c>
      <c r="R94" s="52" vm="835">
        <f ca="1"/>
        <v>33.97</v>
      </c>
      <c r="S94" s="52" vm="836">
        <f ca="1"/>
        <v>886071</v>
      </c>
      <c r="T94" s="55">
        <f t="shared" ca="1" si="7"/>
        <v>-1.0957324106113053E-2</v>
      </c>
      <c r="U94" s="55">
        <f t="shared" ca="1" si="5"/>
        <v>-1.1017797740446891E-2</v>
      </c>
      <c r="Z94" s="52" t="s">
        <v>284</v>
      </c>
      <c r="AA94" s="52">
        <v>2.9649999999999999</v>
      </c>
      <c r="AF94" s="52" t="s">
        <v>284</v>
      </c>
      <c r="AG94" s="52">
        <v>3.6440000000000001</v>
      </c>
    </row>
    <row r="95" spans="2:33">
      <c r="B95" s="52" vm="837">
        <f ca="1"/>
        <v>43955</v>
      </c>
      <c r="C95" s="52" vm="838">
        <f ca="1"/>
        <v>450.95</v>
      </c>
      <c r="D95" s="52" vm="839">
        <f ca="1"/>
        <v>458.4</v>
      </c>
      <c r="E95" s="52" vm="840">
        <f ca="1"/>
        <v>459.35</v>
      </c>
      <c r="F95" s="52" vm="841">
        <f ca="1"/>
        <v>444.45</v>
      </c>
      <c r="G95" s="52" vm="842">
        <f ca="1"/>
        <v>234713</v>
      </c>
      <c r="H95" s="55">
        <f t="shared" ca="1" si="6"/>
        <v>-2.0099956540634456E-2</v>
      </c>
      <c r="I95" s="55">
        <f t="shared" ca="1" si="4"/>
        <v>-2.0304708989548285E-2</v>
      </c>
      <c r="N95" s="52" vm="837">
        <f ca="1"/>
        <v>43955</v>
      </c>
      <c r="O95" s="52" vm="843">
        <f ca="1"/>
        <v>32.82</v>
      </c>
      <c r="P95" s="52" vm="721">
        <f ca="1"/>
        <v>33.700000000000003</v>
      </c>
      <c r="Q95" s="52" vm="642">
        <f ca="1"/>
        <v>34.17</v>
      </c>
      <c r="R95" s="52" vm="844">
        <f ca="1"/>
        <v>32.49</v>
      </c>
      <c r="S95" s="52" vm="845">
        <f ca="1"/>
        <v>691332</v>
      </c>
      <c r="T95" s="55">
        <f t="shared" ca="1" si="7"/>
        <v>-4.3148688046647177E-2</v>
      </c>
      <c r="U95" s="55">
        <f t="shared" ca="1" si="5"/>
        <v>-4.4107268509949338E-2</v>
      </c>
      <c r="Z95" s="52" t="s">
        <v>285</v>
      </c>
      <c r="AA95" s="52">
        <v>3.0089999999999999</v>
      </c>
      <c r="AF95" s="52" t="s">
        <v>285</v>
      </c>
      <c r="AG95" s="52">
        <v>3.6989999999999998</v>
      </c>
    </row>
    <row r="96" spans="2:33">
      <c r="B96" s="52" vm="846">
        <f ca="1"/>
        <v>43956</v>
      </c>
      <c r="C96" s="52" vm="847">
        <f ca="1"/>
        <v>451.8</v>
      </c>
      <c r="D96" s="52" vm="848">
        <f ca="1"/>
        <v>458.2</v>
      </c>
      <c r="E96" s="52" vm="849">
        <f ca="1"/>
        <v>460.25</v>
      </c>
      <c r="F96" s="52" vm="850">
        <f ca="1"/>
        <v>444.25</v>
      </c>
      <c r="G96" s="52" vm="851">
        <f ca="1"/>
        <v>186594</v>
      </c>
      <c r="H96" s="55">
        <f t="shared" ca="1" si="6"/>
        <v>1.8849096352147043E-3</v>
      </c>
      <c r="I96" s="55">
        <f t="shared" ca="1" si="4"/>
        <v>1.8831354221858834E-3</v>
      </c>
      <c r="N96" s="52" vm="846">
        <f ca="1"/>
        <v>43956</v>
      </c>
      <c r="O96" s="52" vm="852">
        <f ca="1"/>
        <v>33.36</v>
      </c>
      <c r="P96" s="52" vm="853">
        <f ca="1"/>
        <v>33.1</v>
      </c>
      <c r="Q96" s="52" vm="712">
        <f ca="1"/>
        <v>33.65</v>
      </c>
      <c r="R96" s="52" vm="722">
        <f ca="1"/>
        <v>32.99</v>
      </c>
      <c r="S96" s="52" vm="854">
        <f ca="1"/>
        <v>328634</v>
      </c>
      <c r="T96" s="55">
        <f t="shared" ca="1" si="7"/>
        <v>1.6453382084095081E-2</v>
      </c>
      <c r="U96" s="55">
        <f t="shared" ca="1" si="5"/>
        <v>1.6319491828601186E-2</v>
      </c>
      <c r="Z96" s="52" t="s">
        <v>286</v>
      </c>
      <c r="AA96" s="52">
        <v>3.0129999999999999</v>
      </c>
      <c r="AF96" s="52" t="s">
        <v>286</v>
      </c>
      <c r="AG96" s="52">
        <v>3.7080000000000002</v>
      </c>
    </row>
    <row r="97" spans="2:33">
      <c r="B97" s="52" vm="855">
        <f ca="1"/>
        <v>43957</v>
      </c>
      <c r="C97" s="52" vm="856">
        <f ca="1"/>
        <v>433.5</v>
      </c>
      <c r="D97" s="52" vm="857">
        <f ca="1"/>
        <v>451</v>
      </c>
      <c r="E97" s="52" vm="858">
        <f ca="1"/>
        <v>452</v>
      </c>
      <c r="F97" s="52" vm="856">
        <f ca="1"/>
        <v>433.5</v>
      </c>
      <c r="G97" s="52" vm="859">
        <f ca="1"/>
        <v>291929</v>
      </c>
      <c r="H97" s="55">
        <f t="shared" ca="1" si="6"/>
        <v>-4.0504648074369265E-2</v>
      </c>
      <c r="I97" s="55">
        <f t="shared" ca="1" si="4"/>
        <v>-4.1347807813306429E-2</v>
      </c>
      <c r="N97" s="52" vm="855">
        <f ca="1"/>
        <v>43957</v>
      </c>
      <c r="O97" s="52" vm="860">
        <f ca="1"/>
        <v>32.43</v>
      </c>
      <c r="P97" s="52" vm="861">
        <f ca="1"/>
        <v>33.44</v>
      </c>
      <c r="Q97" s="52" vm="862">
        <f ca="1"/>
        <v>33.590000000000003</v>
      </c>
      <c r="R97" s="52" vm="863">
        <f ca="1"/>
        <v>32.33</v>
      </c>
      <c r="S97" s="52" vm="864">
        <f ca="1"/>
        <v>561855</v>
      </c>
      <c r="T97" s="55">
        <f t="shared" ca="1" si="7"/>
        <v>-2.7877697841726556E-2</v>
      </c>
      <c r="U97" s="55">
        <f t="shared" ca="1" si="5"/>
        <v>-2.8273657171319345E-2</v>
      </c>
      <c r="Z97" s="52" t="s">
        <v>287</v>
      </c>
      <c r="AA97" s="52">
        <v>2.9510000000000001</v>
      </c>
      <c r="AF97" s="52" t="s">
        <v>287</v>
      </c>
      <c r="AG97" s="52">
        <v>3.657</v>
      </c>
    </row>
    <row r="98" spans="2:33">
      <c r="B98" s="52" vm="865">
        <f ca="1"/>
        <v>43958</v>
      </c>
      <c r="C98" s="52" vm="866">
        <f ca="1"/>
        <v>442.65</v>
      </c>
      <c r="D98" s="52" vm="867">
        <f ca="1"/>
        <v>434</v>
      </c>
      <c r="E98" s="52" vm="868">
        <f ca="1"/>
        <v>456.8</v>
      </c>
      <c r="F98" s="52" vm="867">
        <f ca="1"/>
        <v>434</v>
      </c>
      <c r="G98" s="52" vm="869">
        <f ca="1"/>
        <v>306963</v>
      </c>
      <c r="H98" s="55">
        <f t="shared" ca="1" si="6"/>
        <v>2.1107266435986149E-2</v>
      </c>
      <c r="I98" s="55">
        <f t="shared" ca="1" si="4"/>
        <v>2.0887593836461556E-2</v>
      </c>
      <c r="N98" s="52" vm="865">
        <f ca="1"/>
        <v>43958</v>
      </c>
      <c r="O98" s="52" vm="640">
        <f ca="1"/>
        <v>33.29</v>
      </c>
      <c r="P98" s="52" vm="870">
        <f ca="1"/>
        <v>32.01</v>
      </c>
      <c r="Q98" s="52" vm="871">
        <f ca="1"/>
        <v>33.68</v>
      </c>
      <c r="R98" s="52" vm="474">
        <f ca="1"/>
        <v>32</v>
      </c>
      <c r="S98" s="52" vm="872">
        <f ca="1"/>
        <v>1190569</v>
      </c>
      <c r="T98" s="55">
        <f t="shared" ca="1" si="7"/>
        <v>2.6518655565834104E-2</v>
      </c>
      <c r="U98" s="55">
        <f t="shared" ca="1" si="5"/>
        <v>2.6173131267706973E-2</v>
      </c>
      <c r="Z98" s="52" t="s">
        <v>288</v>
      </c>
      <c r="AA98" s="52">
        <v>2.9780000000000002</v>
      </c>
      <c r="AF98" s="52" t="s">
        <v>288</v>
      </c>
      <c r="AG98" s="52">
        <v>3.6850000000000001</v>
      </c>
    </row>
    <row r="99" spans="2:33">
      <c r="B99" s="52" vm="873">
        <f ca="1"/>
        <v>43959</v>
      </c>
      <c r="C99" s="52" vm="874">
        <f ca="1"/>
        <v>447.5</v>
      </c>
      <c r="D99" s="52" vm="875">
        <f ca="1"/>
        <v>448</v>
      </c>
      <c r="E99" s="52" vm="606">
        <f ca="1"/>
        <v>453.5</v>
      </c>
      <c r="F99" s="52" vm="876">
        <f ca="1"/>
        <v>445.3</v>
      </c>
      <c r="G99" s="52" vm="877">
        <f ca="1"/>
        <v>146353</v>
      </c>
      <c r="H99" s="55">
        <f t="shared" ca="1" si="6"/>
        <v>1.0956737828984542E-2</v>
      </c>
      <c r="I99" s="55">
        <f t="shared" ca="1" si="4"/>
        <v>1.0897147657851968E-2</v>
      </c>
      <c r="N99" s="52" vm="873">
        <f ca="1"/>
        <v>43959</v>
      </c>
      <c r="O99" s="52" vm="807">
        <f ca="1"/>
        <v>32.78</v>
      </c>
      <c r="P99" s="52" vm="878">
        <f ca="1"/>
        <v>33.69</v>
      </c>
      <c r="Q99" s="52" vm="879">
        <f ca="1"/>
        <v>33.950000000000003</v>
      </c>
      <c r="R99" s="52" vm="880">
        <f ca="1"/>
        <v>32.61</v>
      </c>
      <c r="S99" s="52" vm="881">
        <f ca="1"/>
        <v>516266</v>
      </c>
      <c r="T99" s="55">
        <f t="shared" ca="1" si="7"/>
        <v>-1.5319915890657843E-2</v>
      </c>
      <c r="U99" s="55">
        <f t="shared" ca="1" si="5"/>
        <v>-1.5438478271249936E-2</v>
      </c>
      <c r="Z99" s="52" t="s">
        <v>289</v>
      </c>
      <c r="AA99" s="52">
        <v>2.9569999999999999</v>
      </c>
      <c r="AF99" s="52" t="s">
        <v>289</v>
      </c>
      <c r="AG99" s="52">
        <v>3.6269999999999998</v>
      </c>
    </row>
    <row r="100" spans="2:33">
      <c r="B100" s="52" vm="882">
        <f ca="1"/>
        <v>43962</v>
      </c>
      <c r="C100" s="52" vm="883">
        <f ca="1"/>
        <v>439.25</v>
      </c>
      <c r="D100" s="52" vm="884">
        <f ca="1"/>
        <v>448.8</v>
      </c>
      <c r="E100" s="52" vm="885">
        <f ca="1"/>
        <v>452.25</v>
      </c>
      <c r="F100" s="52" vm="886">
        <f ca="1"/>
        <v>435.85</v>
      </c>
      <c r="G100" s="52" vm="887">
        <f ca="1"/>
        <v>159391</v>
      </c>
      <c r="H100" s="55">
        <f t="shared" ca="1" si="6"/>
        <v>-1.8435754189944142E-2</v>
      </c>
      <c r="I100" s="55">
        <f t="shared" ca="1" si="4"/>
        <v>-1.8607810647703497E-2</v>
      </c>
      <c r="N100" s="52" vm="882">
        <f ca="1"/>
        <v>43962</v>
      </c>
      <c r="O100" s="52" vm="888">
        <f ca="1"/>
        <v>32.29</v>
      </c>
      <c r="P100" s="52" vm="622">
        <f ca="1"/>
        <v>32.81</v>
      </c>
      <c r="Q100" s="52" vm="462">
        <f ca="1"/>
        <v>33.5</v>
      </c>
      <c r="R100" s="52" vm="889">
        <f ca="1"/>
        <v>31.84</v>
      </c>
      <c r="S100" s="52" vm="890">
        <f ca="1"/>
        <v>939635</v>
      </c>
      <c r="T100" s="55">
        <f t="shared" ca="1" si="7"/>
        <v>-1.4948139109212999E-2</v>
      </c>
      <c r="U100" s="55">
        <f t="shared" ca="1" si="5"/>
        <v>-1.5060988545499844E-2</v>
      </c>
      <c r="Z100" s="52" t="s">
        <v>290</v>
      </c>
      <c r="AA100" s="52">
        <v>2.988</v>
      </c>
      <c r="AF100" s="52" t="s">
        <v>290</v>
      </c>
      <c r="AG100" s="52">
        <v>3.645</v>
      </c>
    </row>
    <row r="101" spans="2:33">
      <c r="B101" s="52" vm="891">
        <f ca="1"/>
        <v>43963</v>
      </c>
      <c r="C101" s="52" vm="892">
        <f ca="1"/>
        <v>435.95</v>
      </c>
      <c r="D101" s="52" vm="893">
        <f ca="1"/>
        <v>438.1</v>
      </c>
      <c r="E101" s="52" vm="894">
        <f ca="1"/>
        <v>443.25</v>
      </c>
      <c r="F101" s="52" vm="895">
        <f ca="1"/>
        <v>432.25</v>
      </c>
      <c r="G101" s="52" vm="896">
        <f ca="1"/>
        <v>178244</v>
      </c>
      <c r="H101" s="55">
        <f t="shared" ca="1" si="6"/>
        <v>-7.5128059191804653E-3</v>
      </c>
      <c r="I101" s="55">
        <f t="shared" ca="1" si="4"/>
        <v>-7.5411691933825811E-3</v>
      </c>
      <c r="N101" s="52" vm="891">
        <f ca="1"/>
        <v>43963</v>
      </c>
      <c r="O101" s="52" vm="789">
        <f ca="1"/>
        <v>32.770000000000003</v>
      </c>
      <c r="P101" s="52" vm="897">
        <f ca="1"/>
        <v>32.19</v>
      </c>
      <c r="Q101" s="52" vm="898">
        <f ca="1"/>
        <v>33.4</v>
      </c>
      <c r="R101" s="52" vm="899">
        <f ca="1"/>
        <v>32.08</v>
      </c>
      <c r="S101" s="52" vm="900">
        <f ca="1"/>
        <v>804603</v>
      </c>
      <c r="T101" s="55">
        <f t="shared" ca="1" si="7"/>
        <v>1.4865283369464244E-2</v>
      </c>
      <c r="U101" s="55">
        <f t="shared" ca="1" si="5"/>
        <v>1.4755877940539393E-2</v>
      </c>
      <c r="Z101" s="52" t="s">
        <v>291</v>
      </c>
      <c r="AA101" s="52">
        <v>3.0129999999999999</v>
      </c>
      <c r="AF101" s="52" t="s">
        <v>291</v>
      </c>
      <c r="AG101" s="52">
        <v>3.653</v>
      </c>
    </row>
    <row r="102" spans="2:33">
      <c r="B102" s="52" vm="901">
        <f ca="1"/>
        <v>43964</v>
      </c>
      <c r="C102" s="52" vm="902">
        <f ca="1"/>
        <v>422.3</v>
      </c>
      <c r="D102" s="52" vm="903">
        <f ca="1"/>
        <v>431.4</v>
      </c>
      <c r="E102" s="52" vm="904">
        <f ca="1"/>
        <v>433.05</v>
      </c>
      <c r="F102" s="52" vm="905">
        <f ca="1"/>
        <v>420.1</v>
      </c>
      <c r="G102" s="52" vm="906">
        <f ca="1"/>
        <v>260842</v>
      </c>
      <c r="H102" s="55">
        <f t="shared" ca="1" si="6"/>
        <v>-3.1310930152540384E-2</v>
      </c>
      <c r="I102" s="55">
        <f t="shared" ca="1" si="4"/>
        <v>-3.1811595933926101E-2</v>
      </c>
      <c r="N102" s="52" vm="901">
        <f ca="1"/>
        <v>43964</v>
      </c>
      <c r="O102" s="52" vm="907">
        <f ca="1"/>
        <v>31.89</v>
      </c>
      <c r="P102" s="52" vm="789">
        <f ca="1"/>
        <v>32.770000000000003</v>
      </c>
      <c r="Q102" s="52" vm="908">
        <f ca="1"/>
        <v>33.090000000000003</v>
      </c>
      <c r="R102" s="52" vm="889">
        <f ca="1"/>
        <v>31.84</v>
      </c>
      <c r="S102" s="52" vm="909">
        <f ca="1"/>
        <v>621457</v>
      </c>
      <c r="T102" s="55">
        <f t="shared" ca="1" si="7"/>
        <v>-2.6853829722307099E-2</v>
      </c>
      <c r="U102" s="55">
        <f t="shared" ca="1" si="5"/>
        <v>-2.7220981688757091E-2</v>
      </c>
      <c r="Z102" s="52" t="s">
        <v>292</v>
      </c>
      <c r="AA102" s="52">
        <v>3.0569999999999999</v>
      </c>
      <c r="AF102" s="52" t="s">
        <v>292</v>
      </c>
      <c r="AG102" s="52">
        <v>3.7029999999999998</v>
      </c>
    </row>
    <row r="103" spans="2:33">
      <c r="B103" s="52" vm="910">
        <f ca="1"/>
        <v>43965</v>
      </c>
      <c r="C103" s="52" vm="911">
        <f ca="1"/>
        <v>415.35</v>
      </c>
      <c r="D103" s="52" vm="912">
        <f ca="1"/>
        <v>420</v>
      </c>
      <c r="E103" s="52" vm="913">
        <f ca="1"/>
        <v>425.5</v>
      </c>
      <c r="F103" s="52" vm="914">
        <f ca="1"/>
        <v>405.1</v>
      </c>
      <c r="G103" s="52" vm="915">
        <f ca="1"/>
        <v>214750</v>
      </c>
      <c r="H103" s="55">
        <f t="shared" ca="1" si="6"/>
        <v>-1.6457494672034056E-2</v>
      </c>
      <c r="I103" s="55">
        <f t="shared" ca="1" si="4"/>
        <v>-1.6594423654817302E-2</v>
      </c>
      <c r="N103" s="52" vm="910">
        <f ca="1"/>
        <v>43965</v>
      </c>
      <c r="O103" s="52" vm="473">
        <f ca="1"/>
        <v>31.12</v>
      </c>
      <c r="P103" s="52" vm="916">
        <f ca="1"/>
        <v>31.51</v>
      </c>
      <c r="Q103" s="52" vm="474">
        <f ca="1"/>
        <v>32</v>
      </c>
      <c r="R103" s="52" vm="917">
        <f ca="1"/>
        <v>30.3</v>
      </c>
      <c r="S103" s="52" vm="918">
        <f ca="1"/>
        <v>567764</v>
      </c>
      <c r="T103" s="55">
        <f t="shared" ca="1" si="7"/>
        <v>-2.4145500156788957E-2</v>
      </c>
      <c r="U103" s="55">
        <f t="shared" ca="1" si="5"/>
        <v>-2.4441781711775395E-2</v>
      </c>
      <c r="Z103" s="52" t="s">
        <v>293</v>
      </c>
      <c r="AA103" s="52">
        <v>3.0659999999999998</v>
      </c>
      <c r="AF103" s="52" t="s">
        <v>293</v>
      </c>
      <c r="AG103" s="52">
        <v>3.7090000000000001</v>
      </c>
    </row>
    <row r="104" spans="2:33">
      <c r="B104" s="52" vm="919">
        <f ca="1"/>
        <v>43966</v>
      </c>
      <c r="C104" s="52" vm="920">
        <f ca="1"/>
        <v>411.35</v>
      </c>
      <c r="D104" s="52" vm="921">
        <f ca="1"/>
        <v>418.1</v>
      </c>
      <c r="E104" s="52" vm="922">
        <f ca="1"/>
        <v>422.85</v>
      </c>
      <c r="F104" s="52" vm="923">
        <f ca="1"/>
        <v>408.55</v>
      </c>
      <c r="G104" s="52" vm="924">
        <f ca="1"/>
        <v>210382</v>
      </c>
      <c r="H104" s="55">
        <f t="shared" ca="1" si="6"/>
        <v>-9.63043216564341E-3</v>
      </c>
      <c r="I104" s="55">
        <f t="shared" ca="1" si="4"/>
        <v>-9.6771046701412105E-3</v>
      </c>
      <c r="N104" s="52" vm="919">
        <f ca="1"/>
        <v>43966</v>
      </c>
      <c r="O104" s="52" vm="925">
        <f ca="1"/>
        <v>31.03</v>
      </c>
      <c r="P104" s="52" vm="926">
        <f ca="1"/>
        <v>31.25</v>
      </c>
      <c r="Q104" s="52" vm="927">
        <f ca="1"/>
        <v>31.78</v>
      </c>
      <c r="R104" s="52" vm="928">
        <f ca="1"/>
        <v>30.64</v>
      </c>
      <c r="S104" s="52" vm="929">
        <f ca="1"/>
        <v>527888</v>
      </c>
      <c r="T104" s="55">
        <f t="shared" ca="1" si="7"/>
        <v>-2.892030848329008E-3</v>
      </c>
      <c r="U104" s="55">
        <f t="shared" ca="1" si="5"/>
        <v>-2.8962208499019797E-3</v>
      </c>
      <c r="Z104" s="52" t="s">
        <v>294</v>
      </c>
      <c r="AA104" s="52">
        <v>3.109</v>
      </c>
      <c r="AF104" s="52" t="s">
        <v>294</v>
      </c>
      <c r="AG104" s="52">
        <v>3.762</v>
      </c>
    </row>
    <row r="105" spans="2:33">
      <c r="B105" s="52" vm="930">
        <f ca="1"/>
        <v>43969</v>
      </c>
      <c r="C105" s="52" vm="931">
        <f ca="1"/>
        <v>429.8</v>
      </c>
      <c r="D105" s="52" vm="932">
        <f ca="1"/>
        <v>415.7</v>
      </c>
      <c r="E105" s="52" vm="933">
        <f ca="1"/>
        <v>432.4</v>
      </c>
      <c r="F105" s="52" vm="932">
        <f ca="1"/>
        <v>415.7</v>
      </c>
      <c r="G105" s="52" vm="934">
        <f ca="1"/>
        <v>230964</v>
      </c>
      <c r="H105" s="55">
        <f t="shared" ca="1" si="6"/>
        <v>4.4852315546371591E-2</v>
      </c>
      <c r="I105" s="55">
        <f t="shared" ca="1" si="4"/>
        <v>4.3875550593470661E-2</v>
      </c>
      <c r="N105" s="52" vm="930">
        <f ca="1"/>
        <v>43969</v>
      </c>
      <c r="O105" s="52" vm="713">
        <f ca="1"/>
        <v>32.700000000000003</v>
      </c>
      <c r="P105" s="52" vm="935">
        <f ca="1"/>
        <v>31.43</v>
      </c>
      <c r="Q105" s="52" vm="936">
        <f ca="1"/>
        <v>32.76</v>
      </c>
      <c r="R105" s="52" vm="937">
        <f ca="1"/>
        <v>31.41</v>
      </c>
      <c r="S105" s="52" vm="938">
        <f ca="1"/>
        <v>656885</v>
      </c>
      <c r="T105" s="55">
        <f t="shared" ca="1" si="7"/>
        <v>5.3818884950048496E-2</v>
      </c>
      <c r="U105" s="55">
        <f t="shared" ca="1" si="5"/>
        <v>5.2420599442919019E-2</v>
      </c>
      <c r="Z105" s="52" t="s">
        <v>295</v>
      </c>
      <c r="AA105" s="52">
        <v>3.117</v>
      </c>
      <c r="AF105" s="52" t="s">
        <v>295</v>
      </c>
      <c r="AG105" s="52">
        <v>3.7770000000000001</v>
      </c>
    </row>
    <row r="106" spans="2:33">
      <c r="B106" s="52" vm="939">
        <f ca="1"/>
        <v>43970</v>
      </c>
      <c r="C106" s="52" vm="940">
        <f ca="1"/>
        <v>440.05</v>
      </c>
      <c r="D106" s="52" vm="941">
        <f ca="1"/>
        <v>435</v>
      </c>
      <c r="E106" s="52" vm="942">
        <f ca="1"/>
        <v>443.6</v>
      </c>
      <c r="F106" s="52" vm="943">
        <f ca="1"/>
        <v>430.05</v>
      </c>
      <c r="G106" s="52" vm="944">
        <f ca="1"/>
        <v>389003</v>
      </c>
      <c r="H106" s="55">
        <f t="shared" ca="1" si="6"/>
        <v>2.3848301535597916E-2</v>
      </c>
      <c r="I106" s="55">
        <f t="shared" ca="1" si="4"/>
        <v>2.3568372611410617E-2</v>
      </c>
      <c r="N106" s="52" vm="939">
        <f ca="1"/>
        <v>43970</v>
      </c>
      <c r="O106" s="52" vm="661">
        <f ca="1"/>
        <v>32.24</v>
      </c>
      <c r="P106" s="52" vm="691">
        <f ca="1"/>
        <v>33</v>
      </c>
      <c r="Q106" s="52" vm="652">
        <f ca="1"/>
        <v>33.14</v>
      </c>
      <c r="R106" s="52" vm="945">
        <f ca="1"/>
        <v>31.7</v>
      </c>
      <c r="S106" s="52" vm="946">
        <f ca="1"/>
        <v>1221561</v>
      </c>
      <c r="T106" s="55">
        <f t="shared" ca="1" si="7"/>
        <v>-1.4067278287461793E-2</v>
      </c>
      <c r="U106" s="55">
        <f t="shared" ca="1" si="5"/>
        <v>-1.4167160264780185E-2</v>
      </c>
      <c r="Z106" s="52" t="s">
        <v>296</v>
      </c>
      <c r="AA106" s="52">
        <v>3.1469999999999998</v>
      </c>
      <c r="AF106" s="52" t="s">
        <v>296</v>
      </c>
      <c r="AG106" s="52">
        <v>3.798</v>
      </c>
    </row>
    <row r="107" spans="2:33">
      <c r="B107" s="52" vm="947">
        <f ca="1"/>
        <v>43971</v>
      </c>
      <c r="C107" s="52" vm="948">
        <f ca="1"/>
        <v>436.05</v>
      </c>
      <c r="D107" s="52" vm="949">
        <f ca="1"/>
        <v>437.85</v>
      </c>
      <c r="E107" s="52" vm="950">
        <f ca="1"/>
        <v>441.2</v>
      </c>
      <c r="F107" s="52" vm="951">
        <f ca="1"/>
        <v>429.55</v>
      </c>
      <c r="G107" s="52" vm="952">
        <f ca="1"/>
        <v>209242</v>
      </c>
      <c r="H107" s="55">
        <f t="shared" ca="1" si="6"/>
        <v>-9.089876150437437E-3</v>
      </c>
      <c r="I107" s="55">
        <f t="shared" ca="1" si="4"/>
        <v>-9.1314411468261022E-3</v>
      </c>
      <c r="N107" s="52" vm="947">
        <f ca="1"/>
        <v>43971</v>
      </c>
      <c r="O107" s="52" vm="953">
        <f ca="1"/>
        <v>32.380000000000003</v>
      </c>
      <c r="P107" s="52" vm="954">
        <f ca="1"/>
        <v>32.130000000000003</v>
      </c>
      <c r="Q107" s="52" vm="700">
        <f ca="1"/>
        <v>32.64</v>
      </c>
      <c r="R107" s="52" vm="955">
        <f ca="1"/>
        <v>31.74</v>
      </c>
      <c r="S107" s="52" vm="956">
        <f ca="1"/>
        <v>712773</v>
      </c>
      <c r="T107" s="55">
        <f t="shared" ca="1" si="7"/>
        <v>4.3424317617866137E-3</v>
      </c>
      <c r="U107" s="55">
        <f t="shared" ca="1" si="5"/>
        <v>4.3330306110615424E-3</v>
      </c>
      <c r="Z107" s="52" t="s">
        <v>297</v>
      </c>
      <c r="AA107" s="52">
        <v>3.1269999999999998</v>
      </c>
      <c r="AF107" s="52" t="s">
        <v>297</v>
      </c>
      <c r="AG107" s="52">
        <v>3.7509999999999999</v>
      </c>
    </row>
    <row r="108" spans="2:33">
      <c r="B108" s="52" vm="957">
        <f ca="1"/>
        <v>43972</v>
      </c>
      <c r="C108" s="52" vm="958">
        <f ca="1"/>
        <v>433.25</v>
      </c>
      <c r="D108" s="52" vm="959">
        <f ca="1"/>
        <v>431</v>
      </c>
      <c r="E108" s="52" vm="960">
        <f ca="1"/>
        <v>438.65</v>
      </c>
      <c r="F108" s="52" vm="961">
        <f ca="1"/>
        <v>428</v>
      </c>
      <c r="G108" s="52" vm="962">
        <f ca="1"/>
        <v>135124</v>
      </c>
      <c r="H108" s="55">
        <f t="shared" ca="1" si="6"/>
        <v>-6.4212819630776741E-3</v>
      </c>
      <c r="I108" s="55">
        <f t="shared" ca="1" si="4"/>
        <v>-6.4419870772792053E-3</v>
      </c>
      <c r="N108" s="52" vm="957">
        <f ca="1"/>
        <v>43972</v>
      </c>
      <c r="O108" s="52" vm="907">
        <f ca="1"/>
        <v>31.89</v>
      </c>
      <c r="P108" s="52" vm="963">
        <f ca="1"/>
        <v>31.9</v>
      </c>
      <c r="Q108" s="52" vm="964">
        <f ca="1"/>
        <v>32.619999999999997</v>
      </c>
      <c r="R108" s="52" vm="965">
        <f ca="1"/>
        <v>31.37</v>
      </c>
      <c r="S108" s="52" vm="966">
        <f ca="1"/>
        <v>769259</v>
      </c>
      <c r="T108" s="55">
        <f t="shared" ca="1" si="7"/>
        <v>-1.5132798023471339E-2</v>
      </c>
      <c r="U108" s="55">
        <f t="shared" ca="1" si="5"/>
        <v>-1.5248467227522881E-2</v>
      </c>
      <c r="Z108" s="52" t="s">
        <v>298</v>
      </c>
      <c r="AA108" s="52">
        <v>3.1480000000000001</v>
      </c>
      <c r="AF108" s="52" t="s">
        <v>298</v>
      </c>
      <c r="AG108" s="52">
        <v>3.7770000000000001</v>
      </c>
    </row>
    <row r="109" spans="2:33">
      <c r="B109" s="52" vm="967">
        <f ca="1"/>
        <v>43973</v>
      </c>
      <c r="C109" s="52" vm="968">
        <f ca="1"/>
        <v>422.9</v>
      </c>
      <c r="D109" s="52" vm="969">
        <f ca="1"/>
        <v>424</v>
      </c>
      <c r="E109" s="52" vm="970">
        <f ca="1"/>
        <v>430.15</v>
      </c>
      <c r="F109" s="52" vm="971">
        <f ca="1"/>
        <v>421.7</v>
      </c>
      <c r="G109" s="52" vm="972">
        <f ca="1"/>
        <v>204238</v>
      </c>
      <c r="H109" s="55">
        <f t="shared" ca="1" si="6"/>
        <v>-2.3889209463358374E-2</v>
      </c>
      <c r="I109" s="55">
        <f t="shared" ca="1" si="4"/>
        <v>-2.4179184117272601E-2</v>
      </c>
      <c r="N109" s="52" vm="967">
        <f ca="1"/>
        <v>43973</v>
      </c>
      <c r="O109" s="52" vm="973">
        <f ca="1"/>
        <v>31.23</v>
      </c>
      <c r="P109" s="52" vm="671">
        <f ca="1"/>
        <v>31.1</v>
      </c>
      <c r="Q109" s="52" vm="684">
        <f ca="1"/>
        <v>31.5</v>
      </c>
      <c r="R109" s="52" vm="974">
        <f ca="1"/>
        <v>30.65</v>
      </c>
      <c r="S109" s="52" vm="975">
        <f ca="1"/>
        <v>1010680</v>
      </c>
      <c r="T109" s="55">
        <f t="shared" ca="1" si="7"/>
        <v>-2.0696142991533439E-2</v>
      </c>
      <c r="U109" s="55">
        <f t="shared" ca="1" si="5"/>
        <v>-2.0913309726979089E-2</v>
      </c>
      <c r="Z109" s="52" t="s">
        <v>299</v>
      </c>
      <c r="AA109" s="52">
        <v>3.13</v>
      </c>
      <c r="AF109" s="52" t="s">
        <v>299</v>
      </c>
      <c r="AG109" s="52">
        <v>3.7789999999999999</v>
      </c>
    </row>
    <row r="110" spans="2:33">
      <c r="B110" s="52" vm="976">
        <f ca="1"/>
        <v>43976</v>
      </c>
      <c r="C110" s="52" vm="977">
        <f ca="1"/>
        <v>431.95</v>
      </c>
      <c r="D110" s="52" vm="961">
        <f ca="1"/>
        <v>428</v>
      </c>
      <c r="E110" s="52" vm="977">
        <f ca="1"/>
        <v>431.95</v>
      </c>
      <c r="F110" s="52" vm="978">
        <f ca="1"/>
        <v>420.65</v>
      </c>
      <c r="G110" s="52" vm="979">
        <f ca="1"/>
        <v>134609</v>
      </c>
      <c r="H110" s="55">
        <f t="shared" ca="1" si="6"/>
        <v>2.139985812248768E-2</v>
      </c>
      <c r="I110" s="55">
        <f t="shared" ca="1" si="4"/>
        <v>2.117409632645037E-2</v>
      </c>
      <c r="N110" s="52" vm="976">
        <f ca="1"/>
        <v>43976</v>
      </c>
      <c r="O110" s="52" vm="889">
        <f ca="1"/>
        <v>31.84</v>
      </c>
      <c r="P110" s="52" vm="980">
        <f ca="1"/>
        <v>31.35</v>
      </c>
      <c r="Q110" s="52" vm="889">
        <f ca="1"/>
        <v>31.84</v>
      </c>
      <c r="R110" s="52" vm="981">
        <f ca="1"/>
        <v>30.94</v>
      </c>
      <c r="S110" s="52" vm="982">
        <f ca="1"/>
        <v>781900</v>
      </c>
      <c r="T110" s="55">
        <f t="shared" ca="1" si="7"/>
        <v>1.9532500800512276E-2</v>
      </c>
      <c r="U110" s="55">
        <f t="shared" ca="1" si="5"/>
        <v>1.9344189681195008E-2</v>
      </c>
      <c r="Z110" s="52" t="s">
        <v>300</v>
      </c>
      <c r="AA110" s="52">
        <v>3.0710000000000002</v>
      </c>
      <c r="AF110" s="52" t="s">
        <v>300</v>
      </c>
      <c r="AG110" s="52">
        <v>3.7189999999999999</v>
      </c>
    </row>
    <row r="111" spans="2:33">
      <c r="B111" s="52" vm="983">
        <f ca="1"/>
        <v>43977</v>
      </c>
      <c r="C111" s="52" vm="984">
        <f ca="1"/>
        <v>448.6</v>
      </c>
      <c r="D111" s="52" vm="985">
        <f ca="1"/>
        <v>438.55</v>
      </c>
      <c r="E111" s="52" vm="986">
        <f ca="1"/>
        <v>449.7</v>
      </c>
      <c r="F111" s="52" vm="987">
        <f ca="1"/>
        <v>436.7</v>
      </c>
      <c r="G111" s="52" vm="988">
        <f ca="1"/>
        <v>282419</v>
      </c>
      <c r="H111" s="55">
        <f t="shared" ca="1" si="6"/>
        <v>3.8546128024076864E-2</v>
      </c>
      <c r="I111" s="55">
        <f t="shared" ca="1" si="4"/>
        <v>3.7821781281214772E-2</v>
      </c>
      <c r="N111" s="52" vm="983">
        <f ca="1"/>
        <v>43977</v>
      </c>
      <c r="O111" s="52" vm="989">
        <f ca="1"/>
        <v>33.39</v>
      </c>
      <c r="P111" s="52" vm="990">
        <f ca="1"/>
        <v>32.11</v>
      </c>
      <c r="Q111" s="52" vm="991">
        <f ca="1"/>
        <v>33.659999999999997</v>
      </c>
      <c r="R111" s="52" vm="963">
        <f ca="1"/>
        <v>31.9</v>
      </c>
      <c r="S111" s="52" vm="992">
        <f ca="1"/>
        <v>1107671</v>
      </c>
      <c r="T111" s="55">
        <f t="shared" ca="1" si="7"/>
        <v>4.8680904522613089E-2</v>
      </c>
      <c r="U111" s="55">
        <f t="shared" ca="1" si="5"/>
        <v>4.7533092979380909E-2</v>
      </c>
      <c r="Z111" s="52" t="s">
        <v>301</v>
      </c>
      <c r="AA111" s="52">
        <v>3.0760000000000001</v>
      </c>
      <c r="AF111" s="52" t="s">
        <v>301</v>
      </c>
      <c r="AG111" s="52">
        <v>3.714</v>
      </c>
    </row>
    <row r="112" spans="2:33">
      <c r="B112" s="52" vm="993">
        <f ca="1"/>
        <v>43978</v>
      </c>
      <c r="C112" s="52" vm="994">
        <f ca="1"/>
        <v>467.6</v>
      </c>
      <c r="D112" s="52" vm="995">
        <f ca="1"/>
        <v>450.4</v>
      </c>
      <c r="E112" s="52" vm="996">
        <f ca="1"/>
        <v>470.3</v>
      </c>
      <c r="F112" s="52" vm="997">
        <f ca="1"/>
        <v>446.45</v>
      </c>
      <c r="G112" s="52" vm="998">
        <f ca="1"/>
        <v>360035</v>
      </c>
      <c r="H112" s="55">
        <f t="shared" ca="1" si="6"/>
        <v>4.2353990191707602E-2</v>
      </c>
      <c r="I112" s="55">
        <f t="shared" ca="1" si="4"/>
        <v>4.148160751180547E-2</v>
      </c>
      <c r="N112" s="52" vm="993">
        <f ca="1"/>
        <v>43978</v>
      </c>
      <c r="O112" s="52" vm="999">
        <f ca="1"/>
        <v>32.950000000000003</v>
      </c>
      <c r="P112" s="52" vm="1000">
        <f ca="1"/>
        <v>33.51</v>
      </c>
      <c r="Q112" s="52" vm="1001">
        <f ca="1"/>
        <v>33.630000000000003</v>
      </c>
      <c r="R112" s="52" vm="1002">
        <f ca="1"/>
        <v>32.42</v>
      </c>
      <c r="S112" s="52" vm="1003">
        <f ca="1"/>
        <v>791926</v>
      </c>
      <c r="T112" s="55">
        <f t="shared" ca="1" si="7"/>
        <v>-1.3177598083258357E-2</v>
      </c>
      <c r="U112" s="55">
        <f t="shared" ca="1" si="5"/>
        <v>-1.3265193007046823E-2</v>
      </c>
      <c r="Z112" s="52" t="s">
        <v>302</v>
      </c>
      <c r="AA112" s="52">
        <v>3.0859999999999999</v>
      </c>
      <c r="AF112" s="52" t="s">
        <v>302</v>
      </c>
      <c r="AG112" s="52">
        <v>3.7080000000000002</v>
      </c>
    </row>
    <row r="113" spans="2:33">
      <c r="B113" s="52" vm="1004">
        <f ca="1"/>
        <v>43979</v>
      </c>
      <c r="C113" s="52" vm="1005">
        <f ca="1"/>
        <v>480.95</v>
      </c>
      <c r="D113" s="52" vm="1006">
        <f ca="1"/>
        <v>473.95</v>
      </c>
      <c r="E113" s="52" vm="1007">
        <f ca="1"/>
        <v>483.6</v>
      </c>
      <c r="F113" s="52" vm="1008">
        <f ca="1"/>
        <v>468.7</v>
      </c>
      <c r="G113" s="52" vm="1009">
        <f ca="1"/>
        <v>254314</v>
      </c>
      <c r="H113" s="55">
        <f t="shared" ca="1" si="6"/>
        <v>2.8550042771599671E-2</v>
      </c>
      <c r="I113" s="55">
        <f t="shared" ca="1" si="4"/>
        <v>2.8150085000711242E-2</v>
      </c>
      <c r="N113" s="52" vm="1004">
        <f ca="1"/>
        <v>43979</v>
      </c>
      <c r="O113" s="52" vm="1010">
        <f ca="1"/>
        <v>34.869999999999997</v>
      </c>
      <c r="P113" s="52" vm="729">
        <f ca="1"/>
        <v>33.21</v>
      </c>
      <c r="Q113" s="52" vm="1011">
        <f ca="1"/>
        <v>34.93</v>
      </c>
      <c r="R113" s="52" vm="1012">
        <f ca="1"/>
        <v>33.06</v>
      </c>
      <c r="S113" s="52" vm="1013">
        <f ca="1"/>
        <v>1316171</v>
      </c>
      <c r="T113" s="55">
        <f t="shared" ca="1" si="7"/>
        <v>5.8270106221547602E-2</v>
      </c>
      <c r="U113" s="55">
        <f t="shared" ca="1" si="5"/>
        <v>5.6635599739043377E-2</v>
      </c>
      <c r="Z113" s="52" t="s">
        <v>303</v>
      </c>
      <c r="AA113" s="52">
        <v>3.113</v>
      </c>
      <c r="AF113" s="52" t="s">
        <v>303</v>
      </c>
      <c r="AG113" s="52">
        <v>3.7480000000000002</v>
      </c>
    </row>
    <row r="114" spans="2:33">
      <c r="B114" s="52" vm="1014">
        <f ca="1"/>
        <v>43980</v>
      </c>
      <c r="C114" s="52" vm="1015">
        <f ca="1"/>
        <v>469.6</v>
      </c>
      <c r="D114" s="52" vm="1016">
        <f ca="1"/>
        <v>477.1</v>
      </c>
      <c r="E114" s="52" vm="698">
        <f ca="1"/>
        <v>480.05</v>
      </c>
      <c r="F114" s="52" vm="1017">
        <f ca="1"/>
        <v>468.95</v>
      </c>
      <c r="G114" s="52" vm="1018">
        <f ca="1"/>
        <v>331268</v>
      </c>
      <c r="H114" s="55">
        <f t="shared" ca="1" si="6"/>
        <v>-2.3599126728350073E-2</v>
      </c>
      <c r="I114" s="55">
        <f t="shared" ca="1" si="4"/>
        <v>-2.3882046084737815E-2</v>
      </c>
      <c r="N114" s="52" vm="1014">
        <f ca="1"/>
        <v>43980</v>
      </c>
      <c r="O114" s="52" vm="1019">
        <f ca="1"/>
        <v>33.450000000000003</v>
      </c>
      <c r="P114" s="52" vm="1020">
        <f ca="1"/>
        <v>34.18</v>
      </c>
      <c r="Q114" s="52" vm="1021">
        <f ca="1"/>
        <v>34.479999999999997</v>
      </c>
      <c r="R114" s="52" vm="1019">
        <f ca="1"/>
        <v>33.450000000000003</v>
      </c>
      <c r="S114" s="52" vm="1022">
        <f ca="1"/>
        <v>2062579</v>
      </c>
      <c r="T114" s="55">
        <f t="shared" ca="1" si="7"/>
        <v>-4.0722684255807162E-2</v>
      </c>
      <c r="U114" s="55">
        <f t="shared" ca="1" si="5"/>
        <v>-4.1575074113322209E-2</v>
      </c>
      <c r="Z114" s="52" t="s">
        <v>304</v>
      </c>
      <c r="AA114" s="52">
        <v>3.15</v>
      </c>
      <c r="AF114" s="52" t="s">
        <v>304</v>
      </c>
      <c r="AG114" s="52">
        <v>3.7930000000000001</v>
      </c>
    </row>
    <row r="115" spans="2:33">
      <c r="B115" s="52" vm="1023">
        <f ca="1"/>
        <v>43983</v>
      </c>
      <c r="C115" s="52" vm="1024">
        <f ca="1"/>
        <v>476.4</v>
      </c>
      <c r="D115" s="52" vm="688">
        <f ca="1"/>
        <v>480</v>
      </c>
      <c r="E115" s="52" vm="1025">
        <f ca="1"/>
        <v>481.05</v>
      </c>
      <c r="F115" s="52" vm="1026">
        <f ca="1"/>
        <v>469.65</v>
      </c>
      <c r="G115" s="52" vm="1027">
        <f ca="1"/>
        <v>146213</v>
      </c>
      <c r="H115" s="55">
        <f t="shared" ca="1" si="6"/>
        <v>1.4480408858603022E-2</v>
      </c>
      <c r="I115" s="55">
        <f t="shared" ca="1" si="4"/>
        <v>1.4376568967258304E-2</v>
      </c>
      <c r="N115" s="52" vm="1023">
        <f ca="1"/>
        <v>43983</v>
      </c>
      <c r="O115" s="52" vm="878">
        <f ca="1"/>
        <v>33.69</v>
      </c>
      <c r="P115" s="52" vm="1028">
        <f ca="1"/>
        <v>34.049999999999997</v>
      </c>
      <c r="Q115" s="52" vm="430">
        <f ca="1"/>
        <v>34.5</v>
      </c>
      <c r="R115" s="52" vm="713">
        <f ca="1"/>
        <v>32.700000000000003</v>
      </c>
      <c r="S115" s="52" vm="1029">
        <f ca="1"/>
        <v>713925</v>
      </c>
      <c r="T115" s="55">
        <f t="shared" ca="1" si="7"/>
        <v>7.1748878923765247E-3</v>
      </c>
      <c r="U115" s="55">
        <f t="shared" ca="1" si="5"/>
        <v>7.1492708442238914E-3</v>
      </c>
      <c r="Z115" s="52" t="s">
        <v>305</v>
      </c>
      <c r="AA115" s="52">
        <v>3.125</v>
      </c>
      <c r="AF115" s="52" t="s">
        <v>305</v>
      </c>
      <c r="AG115" s="52">
        <v>3.79</v>
      </c>
    </row>
    <row r="116" spans="2:33">
      <c r="B116" s="52" vm="1030">
        <f ca="1"/>
        <v>43984</v>
      </c>
      <c r="C116" s="52" vm="1031">
        <f ca="1"/>
        <v>487.75</v>
      </c>
      <c r="D116" s="52" vm="1032">
        <f ca="1"/>
        <v>481.75</v>
      </c>
      <c r="E116" s="52" vm="1033">
        <f ca="1"/>
        <v>489.15</v>
      </c>
      <c r="F116" s="52" vm="1034">
        <f ca="1"/>
        <v>480.3</v>
      </c>
      <c r="G116" s="52" vm="1035">
        <f ca="1"/>
        <v>216597</v>
      </c>
      <c r="H116" s="55">
        <f t="shared" ca="1" si="6"/>
        <v>2.382451721242651E-2</v>
      </c>
      <c r="I116" s="55">
        <f t="shared" ca="1" si="4"/>
        <v>2.354514202207553E-2</v>
      </c>
      <c r="N116" s="52" vm="1030">
        <f ca="1"/>
        <v>43984</v>
      </c>
      <c r="O116" s="52" vm="825">
        <f ca="1"/>
        <v>34.68</v>
      </c>
      <c r="P116" s="52" vm="422">
        <f ca="1"/>
        <v>33.93</v>
      </c>
      <c r="Q116" s="52" vm="1036">
        <f ca="1"/>
        <v>34.950000000000003</v>
      </c>
      <c r="R116" s="52" vm="1037">
        <f ca="1"/>
        <v>33.86</v>
      </c>
      <c r="S116" s="52" vm="1038">
        <f ca="1"/>
        <v>1028412</v>
      </c>
      <c r="T116" s="55">
        <f t="shared" ca="1" si="7"/>
        <v>2.9385574354407806E-2</v>
      </c>
      <c r="U116" s="55">
        <f t="shared" ca="1" si="5"/>
        <v>2.896209449387957E-2</v>
      </c>
      <c r="Z116" s="52" t="s">
        <v>306</v>
      </c>
      <c r="AA116" s="52">
        <v>3.1850000000000001</v>
      </c>
      <c r="AF116" s="52" t="s">
        <v>306</v>
      </c>
      <c r="AG116" s="52">
        <v>3.863</v>
      </c>
    </row>
    <row r="117" spans="2:33">
      <c r="B117" s="52" vm="1039">
        <f ca="1"/>
        <v>43985</v>
      </c>
      <c r="C117" s="52" vm="395">
        <f ca="1"/>
        <v>504.2</v>
      </c>
      <c r="D117" s="52" vm="1040">
        <f ca="1"/>
        <v>492.2</v>
      </c>
      <c r="E117" s="52" vm="763">
        <f ca="1"/>
        <v>505.5</v>
      </c>
      <c r="F117" s="52" vm="1041">
        <f ca="1"/>
        <v>491.1</v>
      </c>
      <c r="G117" s="52" vm="1042">
        <f ca="1"/>
        <v>275687</v>
      </c>
      <c r="H117" s="55">
        <f t="shared" ca="1" si="6"/>
        <v>3.3726294208098473E-2</v>
      </c>
      <c r="I117" s="55">
        <f t="shared" ca="1" si="4"/>
        <v>3.3170035250598917E-2</v>
      </c>
      <c r="N117" s="52" vm="1039">
        <f ca="1"/>
        <v>43985</v>
      </c>
      <c r="O117" s="52" vm="750">
        <f ca="1"/>
        <v>34.97</v>
      </c>
      <c r="P117" s="52" vm="827">
        <f ca="1"/>
        <v>34.72</v>
      </c>
      <c r="Q117" s="52" vm="1043">
        <f ca="1"/>
        <v>35.049999999999997</v>
      </c>
      <c r="R117" s="52" vm="1044">
        <f ca="1"/>
        <v>34.15</v>
      </c>
      <c r="S117" s="52" vm="1045">
        <f ca="1"/>
        <v>1026638</v>
      </c>
      <c r="T117" s="55">
        <f t="shared" ca="1" si="7"/>
        <v>8.3621683967705085E-3</v>
      </c>
      <c r="U117" s="55">
        <f t="shared" ca="1" si="5"/>
        <v>8.3273991629434062E-3</v>
      </c>
      <c r="Z117" s="52" t="s">
        <v>307</v>
      </c>
      <c r="AA117" s="52">
        <v>3.2530000000000001</v>
      </c>
      <c r="AF117" s="52" t="s">
        <v>307</v>
      </c>
      <c r="AG117" s="52">
        <v>3.9540000000000002</v>
      </c>
    </row>
    <row r="118" spans="2:33">
      <c r="B118" s="52" vm="1046">
        <f ca="1"/>
        <v>43986</v>
      </c>
      <c r="C118" s="52" vm="1047">
        <f ca="1"/>
        <v>507.4</v>
      </c>
      <c r="D118" s="52" vm="1048">
        <f ca="1"/>
        <v>503.6</v>
      </c>
      <c r="E118" s="52" vm="385">
        <f ca="1"/>
        <v>508.6</v>
      </c>
      <c r="F118" s="52" vm="1049">
        <f ca="1"/>
        <v>497.15</v>
      </c>
      <c r="G118" s="52" vm="1050">
        <f ca="1"/>
        <v>255944</v>
      </c>
      <c r="H118" s="55">
        <f t="shared" ca="1" si="6"/>
        <v>6.3466878222926404E-3</v>
      </c>
      <c r="I118" s="55">
        <f t="shared" ca="1" si="4"/>
        <v>6.3266324113619493E-3</v>
      </c>
      <c r="N118" s="52" vm="1046">
        <f ca="1"/>
        <v>43986</v>
      </c>
      <c r="O118" s="52" vm="1051">
        <f ca="1"/>
        <v>34.58</v>
      </c>
      <c r="P118" s="52" vm="1052">
        <f ca="1"/>
        <v>34.94</v>
      </c>
      <c r="Q118" s="52" vm="408">
        <f ca="1"/>
        <v>35.22</v>
      </c>
      <c r="R118" s="52" vm="1053">
        <f ca="1"/>
        <v>34.11</v>
      </c>
      <c r="S118" s="52" vm="1054">
        <f ca="1"/>
        <v>863955</v>
      </c>
      <c r="T118" s="55">
        <f t="shared" ca="1" si="7"/>
        <v>-1.1152416356877359E-2</v>
      </c>
      <c r="U118" s="55">
        <f t="shared" ca="1" si="5"/>
        <v>-1.1215070820140068E-2</v>
      </c>
      <c r="Z118" s="52" t="s">
        <v>308</v>
      </c>
      <c r="AA118" s="52">
        <v>3.1680000000000001</v>
      </c>
      <c r="AF118" s="52" t="s">
        <v>308</v>
      </c>
      <c r="AG118" s="52">
        <v>3.891</v>
      </c>
    </row>
    <row r="119" spans="2:33">
      <c r="B119" s="52" vm="1055">
        <f ca="1"/>
        <v>43987</v>
      </c>
      <c r="C119" s="52" vm="1056">
        <f ca="1"/>
        <v>536.1</v>
      </c>
      <c r="D119" s="52" vm="1057">
        <f ca="1"/>
        <v>511.9</v>
      </c>
      <c r="E119" s="52" vm="1058">
        <f ca="1"/>
        <v>537.70000000000005</v>
      </c>
      <c r="F119" s="52" vm="1059">
        <f ca="1"/>
        <v>510.3</v>
      </c>
      <c r="G119" s="52" vm="1060">
        <f ca="1"/>
        <v>430263</v>
      </c>
      <c r="H119" s="55">
        <f t="shared" ca="1" si="6"/>
        <v>5.6562869530942139E-2</v>
      </c>
      <c r="I119" s="55">
        <f t="shared" ca="1" si="4"/>
        <v>5.5021063668310624E-2</v>
      </c>
      <c r="N119" s="52" vm="1055">
        <f ca="1"/>
        <v>43987</v>
      </c>
      <c r="O119" s="52" vm="387">
        <f ca="1"/>
        <v>35.700000000000003</v>
      </c>
      <c r="P119" s="52" vm="379">
        <f ca="1"/>
        <v>34.700000000000003</v>
      </c>
      <c r="Q119" s="52" vm="1061">
        <f ca="1"/>
        <v>35.770000000000003</v>
      </c>
      <c r="R119" s="52" vm="1062">
        <f ca="1"/>
        <v>34.549999999999997</v>
      </c>
      <c r="S119" s="52" vm="1063">
        <f ca="1"/>
        <v>1251038</v>
      </c>
      <c r="T119" s="55">
        <f t="shared" ca="1" si="7"/>
        <v>3.238866396761142E-2</v>
      </c>
      <c r="U119" s="55">
        <f t="shared" ca="1" si="5"/>
        <v>3.1875208530449034E-2</v>
      </c>
      <c r="Z119" s="52" t="s">
        <v>309</v>
      </c>
      <c r="AA119" s="52">
        <v>3.2120000000000002</v>
      </c>
      <c r="AF119" s="52" t="s">
        <v>309</v>
      </c>
      <c r="AG119" s="52">
        <v>3.94</v>
      </c>
    </row>
    <row r="120" spans="2:33">
      <c r="B120" s="52" vm="1064">
        <f ca="1"/>
        <v>43990</v>
      </c>
      <c r="C120" s="52" vm="1065">
        <f ca="1"/>
        <v>521.29999999999995</v>
      </c>
      <c r="D120" s="52" vm="1066">
        <f ca="1"/>
        <v>531.1</v>
      </c>
      <c r="E120" s="52" vm="1067">
        <f ca="1"/>
        <v>531.5</v>
      </c>
      <c r="F120" s="52" vm="1068">
        <f ca="1"/>
        <v>518.5</v>
      </c>
      <c r="G120" s="52" vm="1069">
        <f ca="1"/>
        <v>274323</v>
      </c>
      <c r="H120" s="55">
        <f t="shared" ca="1" si="6"/>
        <v>-2.7606789778026664E-2</v>
      </c>
      <c r="I120" s="55">
        <f t="shared" ca="1" si="4"/>
        <v>-2.799501905943199E-2</v>
      </c>
      <c r="N120" s="52" vm="1064">
        <f ca="1"/>
        <v>43990</v>
      </c>
      <c r="O120" s="52" vm="1070">
        <f ca="1"/>
        <v>34.729999999999997</v>
      </c>
      <c r="P120" s="52" vm="1071">
        <f ca="1"/>
        <v>35.15</v>
      </c>
      <c r="Q120" s="52" vm="1072">
        <f ca="1"/>
        <v>35.39</v>
      </c>
      <c r="R120" s="52" vm="388">
        <f ca="1"/>
        <v>34.53</v>
      </c>
      <c r="S120" s="52" vm="1073">
        <f ca="1"/>
        <v>1136308</v>
      </c>
      <c r="T120" s="55">
        <f t="shared" ca="1" si="7"/>
        <v>-2.7170868347339061E-2</v>
      </c>
      <c r="U120" s="55">
        <f t="shared" ca="1" si="5"/>
        <v>-2.7546822029610871E-2</v>
      </c>
      <c r="Z120" s="52" t="s">
        <v>310</v>
      </c>
      <c r="AA120" s="52">
        <v>3.2789999999999999</v>
      </c>
      <c r="AF120" s="52" t="s">
        <v>310</v>
      </c>
      <c r="AG120" s="52">
        <v>4.008</v>
      </c>
    </row>
    <row r="121" spans="2:33">
      <c r="B121" s="52" vm="1074">
        <f ca="1"/>
        <v>43991</v>
      </c>
      <c r="C121" s="52" vm="1075">
        <f ca="1"/>
        <v>525</v>
      </c>
      <c r="D121" s="52" vm="1076">
        <f ca="1"/>
        <v>523.9</v>
      </c>
      <c r="E121" s="52" vm="1077">
        <f ca="1"/>
        <v>529.70000000000005</v>
      </c>
      <c r="F121" s="52" vm="436">
        <f ca="1"/>
        <v>513.6</v>
      </c>
      <c r="G121" s="52" vm="1078">
        <f ca="1"/>
        <v>283852</v>
      </c>
      <c r="H121" s="55">
        <f t="shared" ca="1" si="6"/>
        <v>7.0976405140994459E-3</v>
      </c>
      <c r="I121" s="55">
        <f t="shared" ca="1" si="4"/>
        <v>7.0725708175635865E-3</v>
      </c>
      <c r="N121" s="52" vm="1074">
        <f ca="1"/>
        <v>43991</v>
      </c>
      <c r="O121" s="52" vm="805">
        <f ca="1"/>
        <v>34.159999999999997</v>
      </c>
      <c r="P121" s="52" vm="788">
        <f ca="1"/>
        <v>34.6</v>
      </c>
      <c r="Q121" s="52" vm="1079">
        <f ca="1"/>
        <v>34.92</v>
      </c>
      <c r="R121" s="52" vm="1037">
        <f ca="1"/>
        <v>33.86</v>
      </c>
      <c r="S121" s="52" vm="1080">
        <f ca="1"/>
        <v>889828</v>
      </c>
      <c r="T121" s="55">
        <f t="shared" ca="1" si="7"/>
        <v>-1.6412323639504733E-2</v>
      </c>
      <c r="U121" s="55">
        <f t="shared" ca="1" si="5"/>
        <v>-1.6548497835613518E-2</v>
      </c>
      <c r="Z121" s="52" t="s">
        <v>311</v>
      </c>
      <c r="AA121" s="52">
        <v>3.2570000000000001</v>
      </c>
      <c r="AF121" s="52" t="s">
        <v>311</v>
      </c>
      <c r="AG121" s="52">
        <v>3.984</v>
      </c>
    </row>
    <row r="122" spans="2:33">
      <c r="B122" s="52" vm="1081">
        <f ca="1"/>
        <v>43992</v>
      </c>
      <c r="C122" s="52" vm="416">
        <f ca="1"/>
        <v>522</v>
      </c>
      <c r="D122" s="52" vm="1082">
        <f ca="1"/>
        <v>528.9</v>
      </c>
      <c r="E122" s="52" vm="1083">
        <f ca="1"/>
        <v>534.5</v>
      </c>
      <c r="F122" s="52" vm="1084">
        <f ca="1"/>
        <v>519.79999999999995</v>
      </c>
      <c r="G122" s="52" vm="1085">
        <f ca="1"/>
        <v>202582</v>
      </c>
      <c r="H122" s="55">
        <f t="shared" ca="1" si="6"/>
        <v>-5.7142857142856718E-3</v>
      </c>
      <c r="I122" s="55">
        <f t="shared" ca="1" si="4"/>
        <v>-5.7306747089849834E-3</v>
      </c>
      <c r="N122" s="52" vm="1081">
        <f ca="1"/>
        <v>43992</v>
      </c>
      <c r="O122" s="52" vm="599">
        <f ca="1"/>
        <v>35.4</v>
      </c>
      <c r="P122" s="52" vm="430">
        <f ca="1"/>
        <v>34.5</v>
      </c>
      <c r="Q122" s="52" vm="1086">
        <f ca="1"/>
        <v>35.619999999999997</v>
      </c>
      <c r="R122" s="52" vm="419">
        <f ca="1"/>
        <v>34.43</v>
      </c>
      <c r="S122" s="52" vm="1087">
        <f ca="1"/>
        <v>1456634</v>
      </c>
      <c r="T122" s="55">
        <f t="shared" ca="1" si="7"/>
        <v>3.6299765807962681E-2</v>
      </c>
      <c r="U122" s="55">
        <f t="shared" ca="1" si="5"/>
        <v>3.56564512193598E-2</v>
      </c>
      <c r="Z122" s="52" t="s">
        <v>312</v>
      </c>
      <c r="AA122" s="52">
        <v>3.32</v>
      </c>
      <c r="AF122" s="52" t="s">
        <v>312</v>
      </c>
      <c r="AG122" s="52">
        <v>4.0759999999999996</v>
      </c>
    </row>
    <row r="123" spans="2:33">
      <c r="B123" s="52" vm="1088">
        <f ca="1"/>
        <v>43993</v>
      </c>
      <c r="C123" s="52" vm="1089">
        <f ca="1"/>
        <v>487</v>
      </c>
      <c r="D123" s="52" vm="1090">
        <f ca="1"/>
        <v>511.3</v>
      </c>
      <c r="E123" s="52" vm="1091">
        <f ca="1"/>
        <v>513.29999999999995</v>
      </c>
      <c r="F123" s="52" vm="1089">
        <f ca="1"/>
        <v>487</v>
      </c>
      <c r="G123" s="52" vm="1092">
        <f ca="1"/>
        <v>336802</v>
      </c>
      <c r="H123" s="55">
        <f t="shared" ca="1" si="6"/>
        <v>-6.7049808429118785E-2</v>
      </c>
      <c r="I123" s="55">
        <f t="shared" ca="1" si="4"/>
        <v>-6.9403464800048942E-2</v>
      </c>
      <c r="N123" s="52" vm="1088">
        <f ca="1"/>
        <v>43993</v>
      </c>
      <c r="O123" s="52" vm="712">
        <f ca="1"/>
        <v>33.65</v>
      </c>
      <c r="P123" s="52" vm="1093">
        <f ca="1"/>
        <v>34.78</v>
      </c>
      <c r="Q123" s="52" vm="1043">
        <f ca="1"/>
        <v>35.049999999999997</v>
      </c>
      <c r="R123" s="52" vm="1000">
        <f ca="1"/>
        <v>33.51</v>
      </c>
      <c r="S123" s="52" vm="1094">
        <f ca="1"/>
        <v>1147152</v>
      </c>
      <c r="T123" s="55">
        <f t="shared" ca="1" si="7"/>
        <v>-4.9435028248587587E-2</v>
      </c>
      <c r="U123" s="55">
        <f t="shared" ca="1" si="5"/>
        <v>-5.0698764048991971E-2</v>
      </c>
      <c r="Z123" s="52" t="s">
        <v>313</v>
      </c>
      <c r="AA123" s="52">
        <v>3.3490000000000002</v>
      </c>
      <c r="AF123" s="52" t="s">
        <v>313</v>
      </c>
      <c r="AG123" s="52">
        <v>4.1070000000000002</v>
      </c>
    </row>
    <row r="124" spans="2:33">
      <c r="B124" s="52" vm="1095">
        <f ca="1"/>
        <v>43994</v>
      </c>
      <c r="C124" s="52" vm="1096">
        <f ca="1"/>
        <v>487.35</v>
      </c>
      <c r="D124" s="52" vm="833">
        <f ca="1"/>
        <v>482</v>
      </c>
      <c r="E124" s="52" vm="1097">
        <f ca="1"/>
        <v>499.65</v>
      </c>
      <c r="F124" s="52" vm="687">
        <f ca="1"/>
        <v>477</v>
      </c>
      <c r="G124" s="52" vm="1098">
        <f ca="1"/>
        <v>242814</v>
      </c>
      <c r="H124" s="55">
        <f t="shared" ca="1" si="6"/>
        <v>7.1868583162215671E-4</v>
      </c>
      <c r="I124" s="55">
        <f t="shared" ca="1" si="4"/>
        <v>7.1842770062919019E-4</v>
      </c>
      <c r="N124" s="52" vm="1095">
        <f ca="1"/>
        <v>43994</v>
      </c>
      <c r="O124" s="52" vm="1099">
        <f ca="1"/>
        <v>34.020000000000003</v>
      </c>
      <c r="P124" s="52" vm="861">
        <f ca="1"/>
        <v>33.44</v>
      </c>
      <c r="Q124" s="52" vm="692">
        <f ca="1"/>
        <v>34.64</v>
      </c>
      <c r="R124" s="52" vm="682">
        <f ca="1"/>
        <v>33.25</v>
      </c>
      <c r="S124" s="52" vm="1100">
        <f ca="1"/>
        <v>766745</v>
      </c>
      <c r="T124" s="55">
        <f t="shared" ca="1" si="7"/>
        <v>1.0995542347697063E-2</v>
      </c>
      <c r="U124" s="55">
        <f t="shared" ca="1" si="5"/>
        <v>1.0935530876979073E-2</v>
      </c>
      <c r="Z124" s="52" t="s">
        <v>314</v>
      </c>
      <c r="AA124" s="52">
        <v>3.2879999999999998</v>
      </c>
      <c r="AF124" s="52" t="s">
        <v>314</v>
      </c>
      <c r="AG124" s="52">
        <v>4.0640000000000001</v>
      </c>
    </row>
    <row r="125" spans="2:33">
      <c r="B125" s="52" vm="1101">
        <f ca="1"/>
        <v>43997</v>
      </c>
      <c r="C125" s="52" vm="1102">
        <f ca="1"/>
        <v>480.5</v>
      </c>
      <c r="D125" s="52" vm="1103">
        <f ca="1"/>
        <v>473.55</v>
      </c>
      <c r="E125" s="52" vm="1104">
        <f ca="1"/>
        <v>483.45</v>
      </c>
      <c r="F125" s="52" vm="1105">
        <f ca="1"/>
        <v>466.45</v>
      </c>
      <c r="G125" s="52" vm="1106">
        <f ca="1"/>
        <v>222703</v>
      </c>
      <c r="H125" s="55">
        <f t="shared" ca="1" si="6"/>
        <v>-1.4055606853390801E-2</v>
      </c>
      <c r="I125" s="55">
        <f t="shared" ca="1" si="4"/>
        <v>-1.4155322372871832E-2</v>
      </c>
      <c r="N125" s="52" vm="1101">
        <f ca="1"/>
        <v>43997</v>
      </c>
      <c r="O125" s="52" vm="817">
        <f ca="1"/>
        <v>33.869999999999997</v>
      </c>
      <c r="P125" s="52" vm="780">
        <f ca="1"/>
        <v>33.22</v>
      </c>
      <c r="Q125" s="52" vm="631">
        <f ca="1"/>
        <v>34.06</v>
      </c>
      <c r="R125" s="52" vm="1107">
        <f ca="1"/>
        <v>32.46</v>
      </c>
      <c r="S125" s="52" vm="1108">
        <f ca="1"/>
        <v>1036556</v>
      </c>
      <c r="T125" s="55">
        <f t="shared" ca="1" si="7"/>
        <v>-4.4091710758379365E-3</v>
      </c>
      <c r="U125" s="55">
        <f t="shared" ca="1" si="5"/>
        <v>-4.4189201380355576E-3</v>
      </c>
      <c r="Z125" s="52" t="s">
        <v>315</v>
      </c>
      <c r="AA125" s="52">
        <v>3.2679999999999998</v>
      </c>
      <c r="AF125" s="52" t="s">
        <v>315</v>
      </c>
      <c r="AG125" s="52">
        <v>4.0350000000000001</v>
      </c>
    </row>
    <row r="126" spans="2:33">
      <c r="B126" s="52" vm="1109">
        <f ca="1"/>
        <v>43998</v>
      </c>
      <c r="C126" s="52" vm="1110">
        <f ca="1"/>
        <v>495.15</v>
      </c>
      <c r="D126" s="52" vm="1111">
        <f ca="1"/>
        <v>491</v>
      </c>
      <c r="E126" s="52" vm="1112">
        <f ca="1"/>
        <v>502.3</v>
      </c>
      <c r="F126" s="52" vm="1113">
        <f ca="1"/>
        <v>484.5</v>
      </c>
      <c r="G126" s="52" vm="1114">
        <f ca="1"/>
        <v>271030</v>
      </c>
      <c r="H126" s="55">
        <f t="shared" ca="1" si="6"/>
        <v>3.0489073881373452E-2</v>
      </c>
      <c r="I126" s="55">
        <f t="shared" ca="1" si="4"/>
        <v>3.0033518556964414E-2</v>
      </c>
      <c r="N126" s="52" vm="1109">
        <f ca="1"/>
        <v>43998</v>
      </c>
      <c r="O126" s="52" vm="1115">
        <f ca="1"/>
        <v>34.659999999999997</v>
      </c>
      <c r="P126" s="52" vm="1116">
        <f ca="1"/>
        <v>34.75</v>
      </c>
      <c r="Q126" s="52" vm="1117">
        <f ca="1"/>
        <v>34.979999999999997</v>
      </c>
      <c r="R126" s="52" vm="879">
        <f ca="1"/>
        <v>33.950000000000003</v>
      </c>
      <c r="S126" s="52" vm="1118">
        <f ca="1"/>
        <v>895976</v>
      </c>
      <c r="T126" s="55">
        <f t="shared" ca="1" si="7"/>
        <v>2.3324475937407607E-2</v>
      </c>
      <c r="U126" s="55">
        <f t="shared" ca="1" si="5"/>
        <v>2.3056617457779555E-2</v>
      </c>
      <c r="Z126" s="52" t="s">
        <v>316</v>
      </c>
      <c r="AA126" s="52">
        <v>3.19</v>
      </c>
      <c r="AF126" s="52" t="s">
        <v>316</v>
      </c>
      <c r="AG126" s="52">
        <v>3.9910000000000001</v>
      </c>
    </row>
    <row r="127" spans="2:33">
      <c r="B127" s="52" vm="1119">
        <f ca="1"/>
        <v>43999</v>
      </c>
      <c r="C127" s="52" vm="1120">
        <f ca="1"/>
        <v>507</v>
      </c>
      <c r="D127" s="52" vm="1121">
        <f ca="1"/>
        <v>498.05</v>
      </c>
      <c r="E127" s="52" vm="1122">
        <f ca="1"/>
        <v>510.9</v>
      </c>
      <c r="F127" s="52" vm="1123">
        <f ca="1"/>
        <v>496.9</v>
      </c>
      <c r="G127" s="52" vm="1124">
        <f ca="1"/>
        <v>238230</v>
      </c>
      <c r="H127" s="55">
        <f t="shared" ca="1" si="6"/>
        <v>2.3932141775219629E-2</v>
      </c>
      <c r="I127" s="55">
        <f t="shared" ca="1" si="4"/>
        <v>2.3650256623871452E-2</v>
      </c>
      <c r="N127" s="52" vm="1119">
        <f ca="1"/>
        <v>43999</v>
      </c>
      <c r="O127" s="52" vm="452">
        <f ca="1"/>
        <v>35.1</v>
      </c>
      <c r="P127" s="52" vm="788">
        <f ca="1"/>
        <v>34.6</v>
      </c>
      <c r="Q127" s="52" vm="1125">
        <f ca="1"/>
        <v>35.450000000000003</v>
      </c>
      <c r="R127" s="52" vm="430">
        <f ca="1"/>
        <v>34.5</v>
      </c>
      <c r="S127" s="52" vm="1126">
        <f ca="1"/>
        <v>764863</v>
      </c>
      <c r="T127" s="55">
        <f t="shared" ca="1" si="7"/>
        <v>1.2694748990190519E-2</v>
      </c>
      <c r="U127" s="55">
        <f t="shared" ca="1" si="5"/>
        <v>1.2614846184360201E-2</v>
      </c>
      <c r="Z127" s="52" t="s">
        <v>317</v>
      </c>
      <c r="AA127" s="52">
        <v>3.1240000000000001</v>
      </c>
      <c r="AF127" s="52" t="s">
        <v>317</v>
      </c>
      <c r="AG127" s="52">
        <v>3.9369999999999998</v>
      </c>
    </row>
    <row r="128" spans="2:33">
      <c r="B128" s="52" vm="1127">
        <f ca="1"/>
        <v>44000</v>
      </c>
      <c r="C128" s="52" vm="426">
        <f ca="1"/>
        <v>510</v>
      </c>
      <c r="D128" s="52" vm="1128">
        <f ca="1"/>
        <v>506.5</v>
      </c>
      <c r="E128" s="52" vm="1129">
        <f ca="1"/>
        <v>514.9</v>
      </c>
      <c r="F128" s="52" vm="1130">
        <f ca="1"/>
        <v>502.4</v>
      </c>
      <c r="G128" s="52" vm="1131">
        <f ca="1"/>
        <v>252439</v>
      </c>
      <c r="H128" s="55">
        <f t="shared" ca="1" si="6"/>
        <v>5.9171597633136397E-3</v>
      </c>
      <c r="I128" s="55">
        <f t="shared" ca="1" si="4"/>
        <v>5.899722127188322E-3</v>
      </c>
      <c r="N128" s="52" vm="1127">
        <f ca="1"/>
        <v>44000</v>
      </c>
      <c r="O128" s="52" vm="1132">
        <f ca="1"/>
        <v>35.14</v>
      </c>
      <c r="P128" s="52" vm="1133">
        <f ca="1"/>
        <v>35.03</v>
      </c>
      <c r="Q128" s="52" vm="367">
        <f ca="1"/>
        <v>35.35</v>
      </c>
      <c r="R128" s="52" vm="1134">
        <f ca="1"/>
        <v>34.76</v>
      </c>
      <c r="S128" s="52" vm="1135">
        <f ca="1"/>
        <v>698680</v>
      </c>
      <c r="T128" s="55">
        <f t="shared" ca="1" si="7"/>
        <v>1.1396011396012096E-3</v>
      </c>
      <c r="U128" s="55">
        <f t="shared" ca="1" si="5"/>
        <v>1.1389522871310764E-3</v>
      </c>
      <c r="Z128" s="52" t="s">
        <v>318</v>
      </c>
      <c r="AA128" s="52">
        <v>3.15</v>
      </c>
      <c r="AF128" s="52" t="s">
        <v>318</v>
      </c>
      <c r="AG128" s="52">
        <v>3.93</v>
      </c>
    </row>
    <row r="129" spans="2:33">
      <c r="B129" s="52" vm="1136">
        <f ca="1"/>
        <v>44001</v>
      </c>
      <c r="C129" s="52" vm="1137">
        <f ca="1"/>
        <v>509.9</v>
      </c>
      <c r="D129" s="52" vm="1138">
        <f ca="1"/>
        <v>515.1</v>
      </c>
      <c r="E129" s="52" vm="1139">
        <f ca="1"/>
        <v>518.79999999999995</v>
      </c>
      <c r="F129" s="52" vm="753">
        <f ca="1"/>
        <v>508.9</v>
      </c>
      <c r="G129" s="52" vm="1140">
        <f ca="1"/>
        <v>504616</v>
      </c>
      <c r="H129" s="55">
        <f t="shared" ca="1" si="6"/>
        <v>-1.9607843137259273E-4</v>
      </c>
      <c r="I129" s="55">
        <f t="shared" ca="1" si="4"/>
        <v>-1.9609765726144666E-4</v>
      </c>
      <c r="N129" s="52" vm="1136">
        <f ca="1"/>
        <v>44001</v>
      </c>
      <c r="O129" s="52" vm="1141">
        <f ca="1"/>
        <v>35.229999999999997</v>
      </c>
      <c r="P129" s="52" vm="1142">
        <f ca="1"/>
        <v>35.299999999999997</v>
      </c>
      <c r="Q129" s="52" vm="1143">
        <f ca="1"/>
        <v>35.56</v>
      </c>
      <c r="R129" s="52" vm="1144">
        <f ca="1"/>
        <v>34.99</v>
      </c>
      <c r="S129" s="52" vm="1145">
        <f ca="1"/>
        <v>1177999</v>
      </c>
      <c r="T129" s="55">
        <f t="shared" ca="1" si="7"/>
        <v>2.5611838360841688E-3</v>
      </c>
      <c r="U129" s="55">
        <f t="shared" ca="1" si="5"/>
        <v>2.55790959419507E-3</v>
      </c>
      <c r="Z129" s="52" t="s">
        <v>319</v>
      </c>
      <c r="AA129" s="52">
        <v>3.1640000000000001</v>
      </c>
      <c r="AF129" s="52" t="s">
        <v>319</v>
      </c>
      <c r="AG129" s="52">
        <v>3.9430000000000001</v>
      </c>
    </row>
    <row r="130" spans="2:33">
      <c r="B130" s="52" vm="1146">
        <f ca="1"/>
        <v>44004</v>
      </c>
      <c r="C130" s="52" vm="1147">
        <f ca="1"/>
        <v>504</v>
      </c>
      <c r="D130" s="52" vm="1148">
        <f ca="1"/>
        <v>503</v>
      </c>
      <c r="E130" s="52" vm="1149">
        <f ca="1"/>
        <v>513.20000000000005</v>
      </c>
      <c r="F130" s="52" vm="1150">
        <f ca="1"/>
        <v>498.2</v>
      </c>
      <c r="G130" s="52" vm="1151">
        <f ca="1"/>
        <v>185309</v>
      </c>
      <c r="H130" s="55">
        <f t="shared" ca="1" si="6"/>
        <v>-1.1570896254167407E-2</v>
      </c>
      <c r="I130" s="55">
        <f t="shared" ca="1" si="4"/>
        <v>-1.1638359989741359E-2</v>
      </c>
      <c r="N130" s="52" vm="1146">
        <f ca="1"/>
        <v>44004</v>
      </c>
      <c r="O130" s="52" vm="759">
        <f ca="1"/>
        <v>35.520000000000003</v>
      </c>
      <c r="P130" s="52" vm="1152">
        <f ca="1"/>
        <v>34.799999999999997</v>
      </c>
      <c r="Q130" s="52" vm="759">
        <f ca="1"/>
        <v>35.520000000000003</v>
      </c>
      <c r="R130" s="52" vm="788">
        <f ca="1"/>
        <v>34.6</v>
      </c>
      <c r="S130" s="52" vm="1153">
        <f ca="1"/>
        <v>629000</v>
      </c>
      <c r="T130" s="55">
        <f t="shared" ca="1" si="7"/>
        <v>8.2316207777464179E-3</v>
      </c>
      <c r="U130" s="55">
        <f t="shared" ca="1" si="5"/>
        <v>8.1979257708232247E-3</v>
      </c>
      <c r="Z130" s="52" t="s">
        <v>320</v>
      </c>
      <c r="AA130" s="52">
        <v>3.157</v>
      </c>
      <c r="AF130" s="52" t="s">
        <v>320</v>
      </c>
      <c r="AG130" s="52">
        <v>3.9420000000000002</v>
      </c>
    </row>
    <row r="131" spans="2:33">
      <c r="B131" s="52" vm="1154">
        <f ca="1"/>
        <v>44005</v>
      </c>
      <c r="C131" s="52" vm="1155">
        <f ca="1"/>
        <v>497.6</v>
      </c>
      <c r="D131" s="52" vm="1156">
        <f ca="1"/>
        <v>498</v>
      </c>
      <c r="E131" s="52" vm="1157">
        <f ca="1"/>
        <v>502.9</v>
      </c>
      <c r="F131" s="52" vm="1158">
        <f ca="1"/>
        <v>492.9</v>
      </c>
      <c r="G131" s="52" vm="1159">
        <f ca="1"/>
        <v>309953</v>
      </c>
      <c r="H131" s="55">
        <f t="shared" ca="1" si="6"/>
        <v>-1.2698412698412653E-2</v>
      </c>
      <c r="I131" s="55">
        <f t="shared" ca="1" si="4"/>
        <v>-1.2779726646398882E-2</v>
      </c>
      <c r="N131" s="52" vm="1154">
        <f ca="1"/>
        <v>44005</v>
      </c>
      <c r="O131" s="52" vm="1160">
        <f ca="1"/>
        <v>35.840000000000003</v>
      </c>
      <c r="P131" s="52" vm="377">
        <f ca="1"/>
        <v>35.5</v>
      </c>
      <c r="Q131" s="52" vm="1160">
        <f ca="1"/>
        <v>35.840000000000003</v>
      </c>
      <c r="R131" s="52" vm="1043">
        <f ca="1"/>
        <v>35.049999999999997</v>
      </c>
      <c r="S131" s="52" vm="1161">
        <f ca="1"/>
        <v>1106671</v>
      </c>
      <c r="T131" s="55">
        <f t="shared" ca="1" si="7"/>
        <v>9.009009009008917E-3</v>
      </c>
      <c r="U131" s="55">
        <f t="shared" ca="1" si="5"/>
        <v>8.9686699827603161E-3</v>
      </c>
      <c r="Z131" s="52" t="s">
        <v>321</v>
      </c>
      <c r="AA131" s="52">
        <v>3.157</v>
      </c>
      <c r="AF131" s="52" t="s">
        <v>321</v>
      </c>
      <c r="AG131" s="52">
        <v>3.944</v>
      </c>
    </row>
    <row r="132" spans="2:33">
      <c r="B132" s="52" vm="1162">
        <f ca="1"/>
        <v>44006</v>
      </c>
      <c r="C132" s="52" vm="1163">
        <f ca="1"/>
        <v>474.6</v>
      </c>
      <c r="D132" s="52" vm="1164">
        <f ca="1"/>
        <v>493.2</v>
      </c>
      <c r="E132" s="52" vm="1165">
        <f ca="1"/>
        <v>496.5</v>
      </c>
      <c r="F132" s="52" vm="1163">
        <f ca="1"/>
        <v>474.6</v>
      </c>
      <c r="G132" s="52" vm="1166">
        <f ca="1"/>
        <v>291612</v>
      </c>
      <c r="H132" s="55">
        <f t="shared" ca="1" si="6"/>
        <v>-4.6221864951768499E-2</v>
      </c>
      <c r="I132" s="55">
        <f t="shared" ca="1" si="4"/>
        <v>-4.7324197423306506E-2</v>
      </c>
      <c r="N132" s="52" vm="1162">
        <f ca="1"/>
        <v>44006</v>
      </c>
      <c r="O132" s="52" vm="758">
        <f ca="1"/>
        <v>34.79</v>
      </c>
      <c r="P132" s="52" vm="1167">
        <f ca="1"/>
        <v>35.36</v>
      </c>
      <c r="Q132" s="52" vm="1168">
        <f ca="1"/>
        <v>35.68</v>
      </c>
      <c r="R132" s="52" vm="788">
        <f ca="1"/>
        <v>34.6</v>
      </c>
      <c r="S132" s="52" vm="1169">
        <f ca="1"/>
        <v>1094459</v>
      </c>
      <c r="T132" s="55">
        <f t="shared" ca="1" si="7"/>
        <v>-2.9296875000000111E-2</v>
      </c>
      <c r="U132" s="55">
        <f t="shared" ca="1" si="5"/>
        <v>-2.9734598942879172E-2</v>
      </c>
      <c r="Z132" s="52" t="s">
        <v>322</v>
      </c>
      <c r="AA132" s="52">
        <v>3.1179999999999999</v>
      </c>
      <c r="AF132" s="52" t="s">
        <v>322</v>
      </c>
      <c r="AG132" s="52">
        <v>3.887</v>
      </c>
    </row>
    <row r="133" spans="2:33">
      <c r="B133" s="52" vm="1170">
        <f ca="1"/>
        <v>44007</v>
      </c>
      <c r="C133" s="52" vm="1171">
        <f ca="1"/>
        <v>474.9</v>
      </c>
      <c r="D133" s="52" vm="706">
        <f ca="1"/>
        <v>473.7</v>
      </c>
      <c r="E133" s="52" vm="1172">
        <f ca="1"/>
        <v>477.5</v>
      </c>
      <c r="F133" s="52" vm="1173">
        <f ca="1"/>
        <v>464.05</v>
      </c>
      <c r="G133" s="52" vm="1174">
        <f ca="1"/>
        <v>206717</v>
      </c>
      <c r="H133" s="55">
        <f t="shared" ca="1" si="6"/>
        <v>6.3211125158013637E-4</v>
      </c>
      <c r="I133" s="55">
        <f t="shared" ca="1" si="4"/>
        <v>6.3191155341282346E-4</v>
      </c>
      <c r="N133" s="52" vm="1170">
        <f ca="1"/>
        <v>44007</v>
      </c>
      <c r="O133" s="52" vm="1175">
        <f ca="1"/>
        <v>34.39</v>
      </c>
      <c r="P133" s="52" vm="430">
        <f ca="1"/>
        <v>34.5</v>
      </c>
      <c r="Q133" s="52" vm="1176">
        <f ca="1"/>
        <v>34.619999999999997</v>
      </c>
      <c r="R133" s="52" vm="878">
        <f ca="1"/>
        <v>33.69</v>
      </c>
      <c r="S133" s="52" vm="1177">
        <f ca="1"/>
        <v>1051485</v>
      </c>
      <c r="T133" s="55">
        <f t="shared" ca="1" si="7"/>
        <v>-1.1497556769186512E-2</v>
      </c>
      <c r="U133" s="55">
        <f t="shared" ca="1" si="5"/>
        <v>-1.1564164719675788E-2</v>
      </c>
      <c r="Z133" s="52" t="s">
        <v>323</v>
      </c>
      <c r="AA133" s="52">
        <v>3.165</v>
      </c>
      <c r="AF133" s="52" t="s">
        <v>323</v>
      </c>
      <c r="AG133" s="52">
        <v>3.944</v>
      </c>
    </row>
    <row r="134" spans="2:33">
      <c r="B134" s="52" vm="1178">
        <f ca="1"/>
        <v>44008</v>
      </c>
      <c r="C134" s="52" vm="687">
        <f ca="1"/>
        <v>477</v>
      </c>
      <c r="D134" s="52" vm="1179">
        <f ca="1"/>
        <v>478.4</v>
      </c>
      <c r="E134" s="52" vm="1180">
        <f ca="1"/>
        <v>491.55</v>
      </c>
      <c r="F134" s="52" vm="687">
        <f ca="1"/>
        <v>477</v>
      </c>
      <c r="G134" s="52" vm="1181">
        <f ca="1"/>
        <v>218930</v>
      </c>
      <c r="H134" s="55">
        <f t="shared" ca="1" si="6"/>
        <v>4.4219835754897296E-3</v>
      </c>
      <c r="I134" s="55">
        <f t="shared" ca="1" si="4"/>
        <v>4.4122353332652136E-3</v>
      </c>
      <c r="N134" s="52" vm="1178">
        <f ca="1"/>
        <v>44008</v>
      </c>
      <c r="O134" s="52" vm="779">
        <f ca="1"/>
        <v>34.299999999999997</v>
      </c>
      <c r="P134" s="52" vm="1182">
        <f ca="1"/>
        <v>34.67</v>
      </c>
      <c r="Q134" s="52" vm="1183">
        <f ca="1"/>
        <v>35.54</v>
      </c>
      <c r="R134" s="52" vm="826">
        <f ca="1"/>
        <v>34.229999999999997</v>
      </c>
      <c r="S134" s="52" vm="1184">
        <f ca="1"/>
        <v>852356</v>
      </c>
      <c r="T134" s="55">
        <f t="shared" ca="1" si="7"/>
        <v>-2.6170398371621051E-3</v>
      </c>
      <c r="U134" s="55">
        <f t="shared" ca="1" si="5"/>
        <v>-2.6204702722807472E-3</v>
      </c>
      <c r="Z134" s="52" t="s">
        <v>324</v>
      </c>
      <c r="AA134" s="52">
        <v>3.1379999999999999</v>
      </c>
      <c r="AF134" s="52" t="s">
        <v>324</v>
      </c>
      <c r="AG134" s="52">
        <v>3.9159999999999999</v>
      </c>
    </row>
    <row r="135" spans="2:33">
      <c r="B135" s="52" vm="1185">
        <f ca="1"/>
        <v>44011</v>
      </c>
      <c r="C135" s="52" vm="1186">
        <f ca="1"/>
        <v>481.25</v>
      </c>
      <c r="D135" s="52" vm="1187">
        <f ca="1"/>
        <v>475.55</v>
      </c>
      <c r="E135" s="52" vm="1188">
        <f ca="1"/>
        <v>486.5</v>
      </c>
      <c r="F135" s="52" vm="1189">
        <f ca="1"/>
        <v>473.8</v>
      </c>
      <c r="G135" s="52" vm="1190">
        <f ca="1"/>
        <v>185748</v>
      </c>
      <c r="H135" s="55">
        <f t="shared" ca="1" si="6"/>
        <v>8.9098532494757965E-3</v>
      </c>
      <c r="I135" s="55">
        <f t="shared" ca="1" si="4"/>
        <v>8.8703947136526684E-3</v>
      </c>
      <c r="N135" s="52" vm="1185">
        <f ca="1"/>
        <v>44011</v>
      </c>
      <c r="O135" s="52" vm="1191">
        <f ca="1"/>
        <v>34.83</v>
      </c>
      <c r="P135" s="52" vm="631">
        <f ca="1"/>
        <v>34.06</v>
      </c>
      <c r="Q135" s="52" vm="366">
        <f ca="1"/>
        <v>35</v>
      </c>
      <c r="R135" s="52" vm="409">
        <f ca="1"/>
        <v>34.03</v>
      </c>
      <c r="S135" s="52" vm="1192">
        <f ca="1"/>
        <v>576778</v>
      </c>
      <c r="T135" s="55">
        <f t="shared" ca="1" si="7"/>
        <v>1.54518950437319E-2</v>
      </c>
      <c r="U135" s="55">
        <f t="shared" ca="1" si="5"/>
        <v>1.533373020601571E-2</v>
      </c>
      <c r="Z135" s="52" t="s">
        <v>325</v>
      </c>
      <c r="AA135" s="52">
        <v>3.1840000000000002</v>
      </c>
      <c r="AF135" s="52" t="s">
        <v>325</v>
      </c>
      <c r="AG135" s="52">
        <v>3.9470000000000001</v>
      </c>
    </row>
    <row r="136" spans="2:33">
      <c r="B136" s="52" vm="1193">
        <f ca="1"/>
        <v>44012</v>
      </c>
      <c r="C136" s="52" vm="406">
        <f ca="1"/>
        <v>484.25</v>
      </c>
      <c r="D136" s="52" vm="636">
        <f ca="1"/>
        <v>485</v>
      </c>
      <c r="E136" s="52" vm="1194">
        <f ca="1"/>
        <v>487.3</v>
      </c>
      <c r="F136" s="52" vm="1195">
        <f ca="1"/>
        <v>479</v>
      </c>
      <c r="G136" s="52" vm="1196">
        <f ca="1"/>
        <v>181726</v>
      </c>
      <c r="H136" s="55">
        <f t="shared" ca="1" si="6"/>
        <v>6.233766233766147E-3</v>
      </c>
      <c r="I136" s="55">
        <f t="shared" ca="1" si="4"/>
        <v>6.2144166851111921E-3</v>
      </c>
      <c r="N136" s="52" vm="1193">
        <f ca="1"/>
        <v>44012</v>
      </c>
      <c r="O136" s="52" vm="1197">
        <f ca="1"/>
        <v>34.04</v>
      </c>
      <c r="P136" s="52" vm="1198">
        <f ca="1"/>
        <v>34.840000000000003</v>
      </c>
      <c r="Q136" s="52" vm="1167">
        <f ca="1"/>
        <v>35.36</v>
      </c>
      <c r="R136" s="52" vm="1199">
        <f ca="1"/>
        <v>33.99</v>
      </c>
      <c r="S136" s="52" vm="1200">
        <f ca="1"/>
        <v>840353</v>
      </c>
      <c r="T136" s="55">
        <f t="shared" ca="1" si="7"/>
        <v>-2.2681596325007103E-2</v>
      </c>
      <c r="U136" s="55">
        <f t="shared" ca="1" si="5"/>
        <v>-2.2942780672736359E-2</v>
      </c>
      <c r="Z136" s="52" t="s">
        <v>326</v>
      </c>
      <c r="AA136" s="52">
        <v>3.1589999999999998</v>
      </c>
      <c r="AF136" s="52" t="s">
        <v>326</v>
      </c>
      <c r="AG136" s="52">
        <v>3.9239999999999999</v>
      </c>
    </row>
    <row r="137" spans="2:33">
      <c r="B137" s="52" vm="1201">
        <f ca="1"/>
        <v>44013</v>
      </c>
      <c r="C137" s="52" vm="1202">
        <f ca="1"/>
        <v>481</v>
      </c>
      <c r="D137" s="52" vm="636">
        <f ca="1"/>
        <v>485</v>
      </c>
      <c r="E137" s="52" vm="1203">
        <f ca="1"/>
        <v>485.4</v>
      </c>
      <c r="F137" s="52" vm="1204">
        <f ca="1"/>
        <v>469.85</v>
      </c>
      <c r="G137" s="52" vm="1205">
        <f ca="1"/>
        <v>157774</v>
      </c>
      <c r="H137" s="55">
        <f t="shared" ca="1" si="6"/>
        <v>-6.7114093959731447E-3</v>
      </c>
      <c r="I137" s="55">
        <f t="shared" ca="1" si="4"/>
        <v>-6.7340321813440683E-3</v>
      </c>
      <c r="N137" s="52" vm="1201">
        <f ca="1"/>
        <v>44013</v>
      </c>
      <c r="O137" s="52" vm="1206">
        <f ca="1"/>
        <v>34.26</v>
      </c>
      <c r="P137" s="52" vm="1197">
        <f ca="1"/>
        <v>34.04</v>
      </c>
      <c r="Q137" s="52" vm="1152">
        <f ca="1"/>
        <v>34.799999999999997</v>
      </c>
      <c r="R137" s="52" vm="1207">
        <f ca="1"/>
        <v>33.159999999999997</v>
      </c>
      <c r="S137" s="52" vm="1208">
        <f ca="1"/>
        <v>897900</v>
      </c>
      <c r="T137" s="55">
        <f t="shared" ca="1" si="7"/>
        <v>6.4629847238542038E-3</v>
      </c>
      <c r="U137" s="55">
        <f t="shared" ca="1" si="5"/>
        <v>6.442189190800379E-3</v>
      </c>
      <c r="Z137" s="52" t="s">
        <v>327</v>
      </c>
      <c r="AA137" s="52">
        <v>3.24</v>
      </c>
      <c r="AF137" s="52" t="s">
        <v>327</v>
      </c>
      <c r="AG137" s="52">
        <v>4.0640000000000001</v>
      </c>
    </row>
    <row r="138" spans="2:33">
      <c r="B138" s="52" vm="1209">
        <f ca="1"/>
        <v>44014</v>
      </c>
      <c r="C138" s="52" vm="1210">
        <f ca="1"/>
        <v>492.4</v>
      </c>
      <c r="D138" s="52" vm="737">
        <f ca="1"/>
        <v>485.85</v>
      </c>
      <c r="E138" s="52" vm="1211">
        <f ca="1"/>
        <v>497.25</v>
      </c>
      <c r="F138" s="52" vm="1212">
        <f ca="1"/>
        <v>484.35</v>
      </c>
      <c r="G138" s="52" vm="1213">
        <f ca="1"/>
        <v>235825</v>
      </c>
      <c r="H138" s="55">
        <f t="shared" ca="1" si="6"/>
        <v>2.3700623700623646E-2</v>
      </c>
      <c r="I138" s="55">
        <f t="shared" ca="1" si="4"/>
        <v>2.3424124204537211E-2</v>
      </c>
      <c r="N138" s="52" vm="1209">
        <f ca="1"/>
        <v>44014</v>
      </c>
      <c r="O138" s="52" vm="692">
        <f ca="1"/>
        <v>34.64</v>
      </c>
      <c r="P138" s="52" vm="430">
        <f ca="1"/>
        <v>34.5</v>
      </c>
      <c r="Q138" s="52" vm="1036">
        <f ca="1"/>
        <v>34.950000000000003</v>
      </c>
      <c r="R138" s="52" vm="779">
        <f ca="1"/>
        <v>34.299999999999997</v>
      </c>
      <c r="S138" s="52" vm="1214">
        <f ca="1"/>
        <v>671159</v>
      </c>
      <c r="T138" s="55">
        <f t="shared" ca="1" si="7"/>
        <v>1.1091652072387603E-2</v>
      </c>
      <c r="U138" s="55">
        <f t="shared" ca="1" si="5"/>
        <v>1.1030590798260537E-2</v>
      </c>
      <c r="Z138" s="52" t="s">
        <v>328</v>
      </c>
      <c r="AA138" s="52">
        <v>3.2389999999999999</v>
      </c>
      <c r="AF138" s="52" t="s">
        <v>328</v>
      </c>
      <c r="AG138" s="52">
        <v>4.0810000000000004</v>
      </c>
    </row>
    <row r="139" spans="2:33">
      <c r="B139" s="52" vm="1215">
        <f ca="1"/>
        <v>44015</v>
      </c>
      <c r="C139" s="52" vm="1216">
        <f ca="1"/>
        <v>494.8</v>
      </c>
      <c r="D139" s="52" vm="1217">
        <f ca="1"/>
        <v>495.8</v>
      </c>
      <c r="E139" s="52" vm="1218">
        <f ca="1"/>
        <v>498.5</v>
      </c>
      <c r="F139" s="52" vm="1219">
        <f ca="1"/>
        <v>490.7</v>
      </c>
      <c r="G139" s="52" vm="1220">
        <f ca="1"/>
        <v>107744</v>
      </c>
      <c r="H139" s="55">
        <f t="shared" ca="1" si="6"/>
        <v>4.8740861088547582E-3</v>
      </c>
      <c r="I139" s="55">
        <f t="shared" ca="1" si="4"/>
        <v>4.8622462080345564E-3</v>
      </c>
      <c r="N139" s="52" vm="1215">
        <f ca="1"/>
        <v>44015</v>
      </c>
      <c r="O139" s="52" vm="641">
        <f ca="1"/>
        <v>33.89</v>
      </c>
      <c r="P139" s="52" vm="1206">
        <f ca="1"/>
        <v>34.26</v>
      </c>
      <c r="Q139" s="52" vm="1221">
        <f ca="1"/>
        <v>34.380000000000003</v>
      </c>
      <c r="R139" s="52" vm="1001">
        <f ca="1"/>
        <v>33.630000000000003</v>
      </c>
      <c r="S139" s="52" vm="1222">
        <f ca="1"/>
        <v>688704</v>
      </c>
      <c r="T139" s="55">
        <f t="shared" ca="1" si="7"/>
        <v>-2.165127020785218E-2</v>
      </c>
      <c r="U139" s="55">
        <f t="shared" ca="1" si="5"/>
        <v>-2.1889098075274425E-2</v>
      </c>
      <c r="Z139" s="52" t="s">
        <v>329</v>
      </c>
      <c r="AA139" s="52">
        <v>3.1179999999999999</v>
      </c>
      <c r="AF139" s="52" t="s">
        <v>329</v>
      </c>
      <c r="AG139" s="52">
        <v>3.9569999999999999</v>
      </c>
    </row>
    <row r="140" spans="2:33">
      <c r="B140" s="52" vm="1223">
        <f ca="1"/>
        <v>44018</v>
      </c>
      <c r="C140" s="52" vm="1224">
        <f ca="1"/>
        <v>499.95</v>
      </c>
      <c r="D140" s="52" vm="1225">
        <f ca="1"/>
        <v>504.7</v>
      </c>
      <c r="E140" s="52" vm="1047">
        <f ca="1"/>
        <v>507.4</v>
      </c>
      <c r="F140" s="52" vm="1226">
        <f ca="1"/>
        <v>499.1</v>
      </c>
      <c r="G140" s="52" vm="1227">
        <f ca="1"/>
        <v>187877</v>
      </c>
      <c r="H140" s="55">
        <f t="shared" ca="1" si="6"/>
        <v>1.0408245755860968E-2</v>
      </c>
      <c r="I140" s="55">
        <f t="shared" ref="I140:I203" ca="1" si="8">LN(1+H140)</f>
        <v>1.0354452903525563E-2</v>
      </c>
      <c r="N140" s="52" vm="1223">
        <f ca="1"/>
        <v>44018</v>
      </c>
      <c r="O140" s="52" vm="805">
        <f ca="1"/>
        <v>34.159999999999997</v>
      </c>
      <c r="P140" s="52" vm="430">
        <f ca="1"/>
        <v>34.5</v>
      </c>
      <c r="Q140" s="52" vm="825">
        <f ca="1"/>
        <v>34.68</v>
      </c>
      <c r="R140" s="52" vm="641">
        <f ca="1"/>
        <v>33.89</v>
      </c>
      <c r="S140" s="52" vm="1228">
        <f ca="1"/>
        <v>455854</v>
      </c>
      <c r="T140" s="55">
        <f t="shared" ca="1" si="7"/>
        <v>7.9669519032161684E-3</v>
      </c>
      <c r="U140" s="55">
        <f t="shared" ref="U140:U203" ca="1" si="9">LN(1+T140)</f>
        <v>7.9353833014090269E-3</v>
      </c>
      <c r="Z140" s="52" t="s">
        <v>330</v>
      </c>
      <c r="AA140" s="52">
        <v>3.0409999999999999</v>
      </c>
      <c r="AF140" s="52" t="s">
        <v>330</v>
      </c>
      <c r="AG140" s="52">
        <v>3.8639999999999999</v>
      </c>
    </row>
    <row r="141" spans="2:33">
      <c r="B141" s="52" vm="1229">
        <f ca="1"/>
        <v>44019</v>
      </c>
      <c r="C141" s="52" vm="689">
        <f ca="1"/>
        <v>498.8</v>
      </c>
      <c r="D141" s="52" vm="689">
        <f ca="1"/>
        <v>498.8</v>
      </c>
      <c r="E141" s="52" vm="1230">
        <f ca="1"/>
        <v>501.3</v>
      </c>
      <c r="F141" s="52" vm="1217">
        <f ca="1"/>
        <v>495.8</v>
      </c>
      <c r="G141" s="52" vm="1231">
        <f ca="1"/>
        <v>126607</v>
      </c>
      <c r="H141" s="55">
        <f t="shared" ref="H141:H204" ca="1" si="10">C141/C140-1</f>
        <v>-2.300230023002281E-3</v>
      </c>
      <c r="I141" s="55">
        <f t="shared" ca="1" si="8"/>
        <v>-2.3028796159769794E-3</v>
      </c>
      <c r="N141" s="52" vm="1229">
        <f ca="1"/>
        <v>44019</v>
      </c>
      <c r="O141" s="52" vm="1232">
        <f ca="1"/>
        <v>34.82</v>
      </c>
      <c r="P141" s="52" vm="1233">
        <f ca="1"/>
        <v>34.21</v>
      </c>
      <c r="Q141" s="52" vm="1234">
        <f ca="1"/>
        <v>35.19</v>
      </c>
      <c r="R141" s="52" vm="1235">
        <f ca="1"/>
        <v>34.07</v>
      </c>
      <c r="S141" s="52" vm="1236">
        <f ca="1"/>
        <v>726482</v>
      </c>
      <c r="T141" s="55">
        <f t="shared" ref="T141:T204" ca="1" si="11">O141/O140-1</f>
        <v>1.9320843091334972E-2</v>
      </c>
      <c r="U141" s="55">
        <f t="shared" ca="1" si="9"/>
        <v>1.9136565419673946E-2</v>
      </c>
      <c r="Z141" s="52" t="s">
        <v>331</v>
      </c>
      <c r="AA141" s="52">
        <v>2.988</v>
      </c>
      <c r="AF141" s="52" t="s">
        <v>331</v>
      </c>
      <c r="AG141" s="52">
        <v>3.8069999999999999</v>
      </c>
    </row>
    <row r="142" spans="2:33">
      <c r="B142" s="52" vm="1237">
        <f ca="1"/>
        <v>44020</v>
      </c>
      <c r="C142" s="52" vm="1238">
        <f ca="1"/>
        <v>491.9</v>
      </c>
      <c r="D142" s="52" vm="1239">
        <f ca="1"/>
        <v>495.1</v>
      </c>
      <c r="E142" s="52" vm="689">
        <f ca="1"/>
        <v>498.8</v>
      </c>
      <c r="F142" s="52" vm="1240">
        <f ca="1"/>
        <v>491.4</v>
      </c>
      <c r="G142" s="52" vm="1241">
        <f ca="1"/>
        <v>112268</v>
      </c>
      <c r="H142" s="55">
        <f t="shared" ca="1" si="10"/>
        <v>-1.3833199679230246E-2</v>
      </c>
      <c r="I142" s="55">
        <f t="shared" ca="1" si="8"/>
        <v>-1.3929770004587354E-2</v>
      </c>
      <c r="N142" s="52" vm="1237">
        <f ca="1"/>
        <v>44020</v>
      </c>
      <c r="O142" s="52" vm="1242">
        <f ca="1"/>
        <v>34.51</v>
      </c>
      <c r="P142" s="52" vm="379">
        <f ca="1"/>
        <v>34.700000000000003</v>
      </c>
      <c r="Q142" s="52" vm="816">
        <f ca="1"/>
        <v>34.880000000000003</v>
      </c>
      <c r="R142" s="52" vm="411">
        <f ca="1"/>
        <v>34.01</v>
      </c>
      <c r="S142" s="52" vm="1243">
        <f ca="1"/>
        <v>523660</v>
      </c>
      <c r="T142" s="55">
        <f t="shared" ca="1" si="11"/>
        <v>-8.9029293509478302E-3</v>
      </c>
      <c r="U142" s="55">
        <f t="shared" ca="1" si="9"/>
        <v>-8.9427972301310381E-3</v>
      </c>
      <c r="Z142" s="52" t="s">
        <v>332</v>
      </c>
      <c r="AA142" s="52">
        <v>3.0350000000000001</v>
      </c>
      <c r="AF142" s="52" t="s">
        <v>332</v>
      </c>
      <c r="AG142" s="52">
        <v>3.8660000000000001</v>
      </c>
    </row>
    <row r="143" spans="2:33">
      <c r="B143" s="52" vm="1244">
        <f ca="1"/>
        <v>44021</v>
      </c>
      <c r="C143" s="52" vm="1245">
        <f ca="1"/>
        <v>498.4</v>
      </c>
      <c r="D143" s="52" vm="1246">
        <f ca="1"/>
        <v>496.85</v>
      </c>
      <c r="E143" s="52" vm="414">
        <f ca="1"/>
        <v>504.6</v>
      </c>
      <c r="F143" s="52" vm="1247">
        <f ca="1"/>
        <v>493.15</v>
      </c>
      <c r="G143" s="52" vm="1248">
        <f ca="1"/>
        <v>185062</v>
      </c>
      <c r="H143" s="55">
        <f t="shared" ca="1" si="10"/>
        <v>1.3214067899979698E-2</v>
      </c>
      <c r="I143" s="55">
        <f t="shared" ca="1" si="8"/>
        <v>1.3127523671949288E-2</v>
      </c>
      <c r="N143" s="52" vm="1244">
        <f ca="1"/>
        <v>44021</v>
      </c>
      <c r="O143" s="52" vm="805">
        <f ca="1"/>
        <v>34.159999999999997</v>
      </c>
      <c r="P143" s="52" vm="1115">
        <f ca="1"/>
        <v>34.659999999999997</v>
      </c>
      <c r="Q143" s="52" vm="1249">
        <f ca="1"/>
        <v>35.04</v>
      </c>
      <c r="R143" s="52" vm="805">
        <f ca="1"/>
        <v>34.159999999999997</v>
      </c>
      <c r="S143" s="52" vm="1250">
        <f ca="1"/>
        <v>594488</v>
      </c>
      <c r="T143" s="55">
        <f t="shared" ca="1" si="11"/>
        <v>-1.0141987829614618E-2</v>
      </c>
      <c r="U143" s="55">
        <f t="shared" ca="1" si="9"/>
        <v>-1.0193768189542944E-2</v>
      </c>
      <c r="Z143" s="52" t="s">
        <v>333</v>
      </c>
      <c r="AA143" s="52">
        <v>3.0630000000000002</v>
      </c>
      <c r="AF143" s="52" t="s">
        <v>333</v>
      </c>
      <c r="AG143" s="52">
        <v>3.8940000000000001</v>
      </c>
    </row>
    <row r="144" spans="2:33">
      <c r="B144" s="52" vm="1251">
        <f ca="1"/>
        <v>44022</v>
      </c>
      <c r="C144" s="52" vm="1252">
        <f ca="1"/>
        <v>499.75</v>
      </c>
      <c r="D144" s="52" vm="1253">
        <f ca="1"/>
        <v>492.6</v>
      </c>
      <c r="E144" s="52" vm="1254">
        <f ca="1"/>
        <v>500.4</v>
      </c>
      <c r="F144" s="52" vm="1255">
        <f ca="1"/>
        <v>491.15</v>
      </c>
      <c r="G144" s="52" vm="1256">
        <f ca="1"/>
        <v>141513</v>
      </c>
      <c r="H144" s="55">
        <f t="shared" ca="1" si="10"/>
        <v>2.7086677367575973E-3</v>
      </c>
      <c r="I144" s="55">
        <f t="shared" ca="1" si="8"/>
        <v>2.70500590726603E-3</v>
      </c>
      <c r="N144" s="52" vm="1251">
        <f ca="1"/>
        <v>44022</v>
      </c>
      <c r="O144" s="52" vm="805">
        <f ca="1"/>
        <v>34.159999999999997</v>
      </c>
      <c r="P144" s="52" vm="1257">
        <f ca="1"/>
        <v>33.840000000000003</v>
      </c>
      <c r="Q144" s="52" vm="1221">
        <f ca="1"/>
        <v>34.380000000000003</v>
      </c>
      <c r="R144" s="52" vm="1258">
        <f ca="1"/>
        <v>33.770000000000003</v>
      </c>
      <c r="S144" s="52" vm="1259">
        <f ca="1"/>
        <v>475182</v>
      </c>
      <c r="T144" s="55">
        <f t="shared" ca="1" si="11"/>
        <v>0</v>
      </c>
      <c r="U144" s="55">
        <f t="shared" ca="1" si="9"/>
        <v>0</v>
      </c>
      <c r="Z144" s="52" t="s">
        <v>334</v>
      </c>
      <c r="AA144" s="52">
        <v>3.1480000000000001</v>
      </c>
      <c r="AF144" s="52" t="s">
        <v>334</v>
      </c>
      <c r="AG144" s="52">
        <v>3.9649999999999999</v>
      </c>
    </row>
    <row r="145" spans="2:33">
      <c r="B145" s="52" vm="1260">
        <f ca="1"/>
        <v>44025</v>
      </c>
      <c r="C145" s="52" vm="1057">
        <f ca="1"/>
        <v>511.9</v>
      </c>
      <c r="D145" s="52" vm="1261">
        <f ca="1"/>
        <v>505</v>
      </c>
      <c r="E145" s="52" vm="436">
        <f ca="1"/>
        <v>513.6</v>
      </c>
      <c r="F145" s="52" vm="1262">
        <f ca="1"/>
        <v>504.3</v>
      </c>
      <c r="G145" s="52" vm="1263">
        <f ca="1"/>
        <v>140802</v>
      </c>
      <c r="H145" s="55">
        <f t="shared" ca="1" si="10"/>
        <v>2.4312156078039049E-2</v>
      </c>
      <c r="I145" s="55">
        <f t="shared" ca="1" si="8"/>
        <v>2.4021320083028149E-2</v>
      </c>
      <c r="N145" s="52" vm="1260">
        <f ca="1"/>
        <v>44025</v>
      </c>
      <c r="O145" s="52" vm="1264">
        <f ca="1"/>
        <v>34.65</v>
      </c>
      <c r="P145" s="52" vm="825">
        <f ca="1"/>
        <v>34.68</v>
      </c>
      <c r="Q145" s="52" vm="825">
        <f ca="1"/>
        <v>34.68</v>
      </c>
      <c r="R145" s="52" vm="778">
        <f ca="1"/>
        <v>33.94</v>
      </c>
      <c r="S145" s="52" vm="1265">
        <f ca="1"/>
        <v>494968</v>
      </c>
      <c r="T145" s="55">
        <f t="shared" ca="1" si="11"/>
        <v>1.4344262295082011E-2</v>
      </c>
      <c r="U145" s="55">
        <f t="shared" ca="1" si="9"/>
        <v>1.4242356715543168E-2</v>
      </c>
      <c r="Z145" s="52" t="s">
        <v>335</v>
      </c>
      <c r="AA145" s="52">
        <v>3.15</v>
      </c>
      <c r="AF145" s="52" t="s">
        <v>335</v>
      </c>
      <c r="AG145" s="52">
        <v>3.9569999999999999</v>
      </c>
    </row>
    <row r="146" spans="2:33">
      <c r="B146" s="52" vm="1266">
        <f ca="1"/>
        <v>44026</v>
      </c>
      <c r="C146" s="52" vm="1128">
        <f ca="1"/>
        <v>506.5</v>
      </c>
      <c r="D146" s="52" vm="1261">
        <f ca="1"/>
        <v>505</v>
      </c>
      <c r="E146" s="52" vm="1267">
        <f ca="1"/>
        <v>506.6</v>
      </c>
      <c r="F146" s="52" vm="1165">
        <f ca="1"/>
        <v>496.5</v>
      </c>
      <c r="G146" s="52" vm="1268">
        <f ca="1"/>
        <v>161249</v>
      </c>
      <c r="H146" s="55">
        <f t="shared" ca="1" si="10"/>
        <v>-1.0548935338933307E-2</v>
      </c>
      <c r="I146" s="55">
        <f t="shared" ca="1" si="8"/>
        <v>-1.0604969774799416E-2</v>
      </c>
      <c r="N146" s="52" vm="1266">
        <f ca="1"/>
        <v>44026</v>
      </c>
      <c r="O146" s="52" vm="1269">
        <f ca="1"/>
        <v>34.14</v>
      </c>
      <c r="P146" s="52" vm="1270">
        <f ca="1"/>
        <v>34.31</v>
      </c>
      <c r="Q146" s="52" vm="608">
        <f ca="1"/>
        <v>34.4</v>
      </c>
      <c r="R146" s="52" vm="1271">
        <f ca="1"/>
        <v>33.479999999999997</v>
      </c>
      <c r="S146" s="52" vm="1272">
        <f ca="1"/>
        <v>801600</v>
      </c>
      <c r="T146" s="55">
        <f t="shared" ca="1" si="11"/>
        <v>-1.4718614718614687E-2</v>
      </c>
      <c r="U146" s="55">
        <f t="shared" ca="1" si="9"/>
        <v>-1.4828008269617653E-2</v>
      </c>
      <c r="Z146" s="52" t="s">
        <v>336</v>
      </c>
      <c r="AA146" s="52">
        <v>3.1779999999999999</v>
      </c>
      <c r="AF146" s="52" t="s">
        <v>336</v>
      </c>
      <c r="AG146" s="52">
        <v>4.0010000000000003</v>
      </c>
    </row>
    <row r="147" spans="2:33">
      <c r="B147" s="52" vm="1273">
        <f ca="1"/>
        <v>44027</v>
      </c>
      <c r="C147" s="52" vm="1274">
        <f ca="1"/>
        <v>523.70000000000005</v>
      </c>
      <c r="D147" s="52" vm="1275">
        <f ca="1"/>
        <v>510.8</v>
      </c>
      <c r="E147" s="52" vm="1276">
        <f ca="1"/>
        <v>525.79999999999995</v>
      </c>
      <c r="F147" s="52" vm="405">
        <f ca="1"/>
        <v>509.6</v>
      </c>
      <c r="G147" s="52" vm="1277">
        <f ca="1"/>
        <v>234837</v>
      </c>
      <c r="H147" s="55">
        <f t="shared" ca="1" si="10"/>
        <v>3.3958538993089871E-2</v>
      </c>
      <c r="I147" s="55">
        <f t="shared" ca="1" si="8"/>
        <v>3.3394677596703962E-2</v>
      </c>
      <c r="N147" s="52" vm="1273">
        <f ca="1"/>
        <v>44027</v>
      </c>
      <c r="O147" s="52" vm="1051">
        <f ca="1"/>
        <v>34.58</v>
      </c>
      <c r="P147" s="52" vm="730">
        <f ca="1"/>
        <v>34.200000000000003</v>
      </c>
      <c r="Q147" s="52" vm="758">
        <f ca="1"/>
        <v>34.79</v>
      </c>
      <c r="R147" s="52" vm="641">
        <f ca="1"/>
        <v>33.89</v>
      </c>
      <c r="S147" s="52" vm="1278">
        <f ca="1"/>
        <v>836843</v>
      </c>
      <c r="T147" s="55">
        <f t="shared" ca="1" si="11"/>
        <v>1.288810779144689E-2</v>
      </c>
      <c r="U147" s="55">
        <f t="shared" ca="1" si="9"/>
        <v>1.2805762888849798E-2</v>
      </c>
      <c r="Z147" s="52" t="s">
        <v>337</v>
      </c>
      <c r="AA147" s="52">
        <v>3.0830000000000002</v>
      </c>
      <c r="AF147" s="52" t="s">
        <v>337</v>
      </c>
      <c r="AG147" s="52">
        <v>3.8980000000000001</v>
      </c>
    </row>
    <row r="148" spans="2:33">
      <c r="B148" s="52" vm="1279">
        <f ca="1"/>
        <v>44028</v>
      </c>
      <c r="C148" s="52" vm="1280">
        <f ca="1"/>
        <v>517</v>
      </c>
      <c r="D148" s="52" vm="1068">
        <f ca="1"/>
        <v>518.5</v>
      </c>
      <c r="E148" s="52" vm="1281">
        <f ca="1"/>
        <v>519.4</v>
      </c>
      <c r="F148" s="52" vm="1282">
        <f ca="1"/>
        <v>509.3</v>
      </c>
      <c r="G148" s="52" vm="1283">
        <f ca="1"/>
        <v>145362</v>
      </c>
      <c r="H148" s="55">
        <f t="shared" ca="1" si="10"/>
        <v>-1.2793584113041878E-2</v>
      </c>
      <c r="I148" s="55">
        <f t="shared" ca="1" si="8"/>
        <v>-1.2876126777012928E-2</v>
      </c>
      <c r="N148" s="52" vm="1279">
        <f ca="1"/>
        <v>44028</v>
      </c>
      <c r="O148" s="52" vm="1199">
        <f ca="1"/>
        <v>33.99</v>
      </c>
      <c r="P148" s="52" vm="1284">
        <f ca="1"/>
        <v>34.36</v>
      </c>
      <c r="Q148" s="52" vm="1285">
        <f ca="1"/>
        <v>34.54</v>
      </c>
      <c r="R148" s="52" vm="1199">
        <f ca="1"/>
        <v>33.99</v>
      </c>
      <c r="S148" s="52" vm="1286">
        <f ca="1"/>
        <v>921541</v>
      </c>
      <c r="T148" s="55">
        <f t="shared" ca="1" si="11"/>
        <v>-1.7061885482937966E-2</v>
      </c>
      <c r="U148" s="55">
        <f t="shared" ca="1" si="9"/>
        <v>-1.7209116547119655E-2</v>
      </c>
      <c r="Z148" s="52" t="s">
        <v>338</v>
      </c>
      <c r="AA148" s="52">
        <v>3.03</v>
      </c>
      <c r="AF148" s="52" t="s">
        <v>338</v>
      </c>
      <c r="AG148" s="52">
        <v>3.8330000000000002</v>
      </c>
    </row>
    <row r="149" spans="2:33">
      <c r="B149" s="52" vm="1287">
        <f ca="1"/>
        <v>44029</v>
      </c>
      <c r="C149" s="52" vm="1288">
        <f ca="1"/>
        <v>515.4</v>
      </c>
      <c r="D149" s="52" vm="1289">
        <f ca="1"/>
        <v>517.5</v>
      </c>
      <c r="E149" s="52" vm="1290">
        <f ca="1"/>
        <v>517.9</v>
      </c>
      <c r="F149" s="52" vm="1291">
        <f ca="1"/>
        <v>511.8</v>
      </c>
      <c r="G149" s="52" vm="1292">
        <f ca="1"/>
        <v>168915</v>
      </c>
      <c r="H149" s="55">
        <f t="shared" ca="1" si="10"/>
        <v>-3.0947775628626939E-3</v>
      </c>
      <c r="I149" s="55">
        <f t="shared" ca="1" si="8"/>
        <v>-3.0995762901644677E-3</v>
      </c>
      <c r="N149" s="52" vm="1287">
        <f ca="1"/>
        <v>44029</v>
      </c>
      <c r="O149" s="52" vm="1293">
        <f ca="1"/>
        <v>33.229999999999997</v>
      </c>
      <c r="P149" s="52" vm="1294">
        <f ca="1"/>
        <v>33.92</v>
      </c>
      <c r="Q149" s="52" vm="1199">
        <f ca="1"/>
        <v>33.99</v>
      </c>
      <c r="R149" s="52" vm="1295">
        <f ca="1"/>
        <v>33.04</v>
      </c>
      <c r="S149" s="52" vm="1296">
        <f ca="1"/>
        <v>1032463</v>
      </c>
      <c r="T149" s="55">
        <f t="shared" ca="1" si="11"/>
        <v>-2.2359517505148752E-2</v>
      </c>
      <c r="U149" s="55">
        <f t="shared" ca="1" si="9"/>
        <v>-2.261328134152191E-2</v>
      </c>
      <c r="Z149" s="52" t="s">
        <v>339</v>
      </c>
      <c r="AA149" s="52">
        <v>3.0779999999999998</v>
      </c>
      <c r="AF149" s="52" t="s">
        <v>339</v>
      </c>
      <c r="AG149" s="52">
        <v>3.887</v>
      </c>
    </row>
    <row r="150" spans="2:33">
      <c r="B150" s="52" vm="1297">
        <f ca="1"/>
        <v>44032</v>
      </c>
      <c r="C150" s="52" vm="1298">
        <f ca="1"/>
        <v>515.79999999999995</v>
      </c>
      <c r="D150" s="52" vm="1299">
        <f ca="1"/>
        <v>513.9</v>
      </c>
      <c r="E150" s="52" vm="1300">
        <f ca="1"/>
        <v>516.70000000000005</v>
      </c>
      <c r="F150" s="52" vm="1301">
        <f ca="1"/>
        <v>508.4</v>
      </c>
      <c r="G150" s="52" vm="1302">
        <f ca="1"/>
        <v>103427</v>
      </c>
      <c r="H150" s="55">
        <f t="shared" ca="1" si="10"/>
        <v>7.7609623593311028E-4</v>
      </c>
      <c r="I150" s="55">
        <f t="shared" ca="1" si="8"/>
        <v>7.7579522897956959E-4</v>
      </c>
      <c r="N150" s="52" vm="1297">
        <f ca="1"/>
        <v>44032</v>
      </c>
      <c r="O150" s="52" vm="871">
        <f ca="1"/>
        <v>33.68</v>
      </c>
      <c r="P150" s="52" vm="1303">
        <f ca="1"/>
        <v>33.299999999999997</v>
      </c>
      <c r="Q150" s="52" vm="1304">
        <f ca="1"/>
        <v>33.76</v>
      </c>
      <c r="R150" s="52" vm="787">
        <f ca="1"/>
        <v>33.15</v>
      </c>
      <c r="S150" s="52" vm="1305">
        <f ca="1"/>
        <v>795795</v>
      </c>
      <c r="T150" s="55">
        <f t="shared" ca="1" si="11"/>
        <v>1.3541980138429111E-2</v>
      </c>
      <c r="U150" s="55">
        <f t="shared" ca="1" si="9"/>
        <v>1.3451107007623047E-2</v>
      </c>
      <c r="Z150" s="52" t="s">
        <v>340</v>
      </c>
      <c r="AA150" s="52">
        <v>3.0819999999999999</v>
      </c>
      <c r="AF150" s="52" t="s">
        <v>340</v>
      </c>
      <c r="AG150" s="52">
        <v>3.899</v>
      </c>
    </row>
    <row r="151" spans="2:33">
      <c r="B151" s="52" vm="1306">
        <f ca="1"/>
        <v>44033</v>
      </c>
      <c r="C151" s="52" vm="374">
        <f ca="1"/>
        <v>521.5</v>
      </c>
      <c r="D151" s="52" vm="394">
        <f ca="1"/>
        <v>520</v>
      </c>
      <c r="E151" s="52" vm="1307">
        <f ca="1"/>
        <v>527.4</v>
      </c>
      <c r="F151" s="52" vm="383">
        <f ca="1"/>
        <v>519.29999999999995</v>
      </c>
      <c r="G151" s="52" vm="1308">
        <f ca="1"/>
        <v>140684</v>
      </c>
      <c r="H151" s="55">
        <f t="shared" ca="1" si="10"/>
        <v>1.1050794881737103E-2</v>
      </c>
      <c r="I151" s="55">
        <f t="shared" ca="1" si="8"/>
        <v>1.0990180993582729E-2</v>
      </c>
      <c r="N151" s="52" vm="1306">
        <f ca="1"/>
        <v>44033</v>
      </c>
      <c r="O151" s="52" vm="430">
        <f ca="1"/>
        <v>34.5</v>
      </c>
      <c r="P151" s="52" vm="1294">
        <f ca="1"/>
        <v>33.92</v>
      </c>
      <c r="Q151" s="52" vm="397">
        <f ca="1"/>
        <v>35.26</v>
      </c>
      <c r="R151" s="52" vm="1309">
        <f ca="1"/>
        <v>33.9</v>
      </c>
      <c r="S151" s="52" vm="1310">
        <f ca="1"/>
        <v>1491641</v>
      </c>
      <c r="T151" s="55">
        <f t="shared" ca="1" si="11"/>
        <v>2.4346793349168561E-2</v>
      </c>
      <c r="U151" s="55">
        <f t="shared" ca="1" si="9"/>
        <v>2.405513466318801E-2</v>
      </c>
      <c r="Z151" s="52" t="s">
        <v>341</v>
      </c>
      <c r="AA151" s="52">
        <v>3.0329999999999999</v>
      </c>
      <c r="AF151" s="52" t="s">
        <v>341</v>
      </c>
      <c r="AG151" s="52">
        <v>3.8279999999999998</v>
      </c>
    </row>
    <row r="152" spans="2:33">
      <c r="B152" s="52" vm="1311">
        <f ca="1"/>
        <v>44034</v>
      </c>
      <c r="C152" s="52" vm="1312">
        <f ca="1"/>
        <v>506</v>
      </c>
      <c r="D152" s="52" vm="374">
        <f ca="1"/>
        <v>521.5</v>
      </c>
      <c r="E152" s="52" vm="374">
        <f ca="1"/>
        <v>521.5</v>
      </c>
      <c r="F152" s="52" vm="1313">
        <f ca="1"/>
        <v>502.2</v>
      </c>
      <c r="G152" s="52" vm="1314">
        <f ca="1"/>
        <v>191467</v>
      </c>
      <c r="H152" s="55">
        <f t="shared" ca="1" si="10"/>
        <v>-2.9721955896452545E-2</v>
      </c>
      <c r="I152" s="55">
        <f t="shared" ca="1" si="8"/>
        <v>-3.0172605153361596E-2</v>
      </c>
      <c r="N152" s="52" vm="1311">
        <f ca="1"/>
        <v>44034</v>
      </c>
      <c r="O152" s="52" vm="862">
        <f ca="1"/>
        <v>33.590000000000003</v>
      </c>
      <c r="P152" s="52" vm="1315">
        <f ca="1"/>
        <v>34.369999999999997</v>
      </c>
      <c r="Q152" s="52" vm="1021">
        <f ca="1"/>
        <v>34.479999999999997</v>
      </c>
      <c r="R152" s="52" vm="1303">
        <f ca="1"/>
        <v>33.299999999999997</v>
      </c>
      <c r="S152" s="52" vm="1316">
        <f ca="1"/>
        <v>787043</v>
      </c>
      <c r="T152" s="55">
        <f t="shared" ca="1" si="11"/>
        <v>-2.6376811594202798E-2</v>
      </c>
      <c r="U152" s="55">
        <f t="shared" ca="1" si="9"/>
        <v>-2.6730920413112591E-2</v>
      </c>
      <c r="Z152" s="52" t="s">
        <v>342</v>
      </c>
      <c r="AA152" s="52">
        <v>2.9980000000000002</v>
      </c>
      <c r="AF152" s="52" t="s">
        <v>342</v>
      </c>
      <c r="AG152" s="52">
        <v>3.8029999999999999</v>
      </c>
    </row>
    <row r="153" spans="2:33">
      <c r="B153" s="52" vm="1317">
        <f ca="1"/>
        <v>44035</v>
      </c>
      <c r="C153" s="52" vm="1318">
        <f ca="1"/>
        <v>503.3</v>
      </c>
      <c r="D153" s="52" vm="1319">
        <f ca="1"/>
        <v>508.3</v>
      </c>
      <c r="E153" s="52" vm="1320">
        <f ca="1"/>
        <v>509.8</v>
      </c>
      <c r="F153" s="52" vm="1321">
        <f ca="1"/>
        <v>500.5</v>
      </c>
      <c r="G153" s="52" vm="1322">
        <f ca="1"/>
        <v>147935</v>
      </c>
      <c r="H153" s="55">
        <f t="shared" ca="1" si="10"/>
        <v>-5.3359683794466095E-3</v>
      </c>
      <c r="I153" s="55">
        <f t="shared" ca="1" si="8"/>
        <v>-5.3502555051512038E-3</v>
      </c>
      <c r="N153" s="52" vm="1317">
        <f ca="1"/>
        <v>44035</v>
      </c>
      <c r="O153" s="52" vm="1269">
        <f ca="1"/>
        <v>34.14</v>
      </c>
      <c r="P153" s="52" vm="817">
        <f ca="1"/>
        <v>33.869999999999997</v>
      </c>
      <c r="Q153" s="52" vm="1323">
        <f ca="1"/>
        <v>34.24</v>
      </c>
      <c r="R153" s="52" vm="1324">
        <f ca="1"/>
        <v>33.520000000000003</v>
      </c>
      <c r="S153" s="52" vm="1325">
        <f ca="1"/>
        <v>841996</v>
      </c>
      <c r="T153" s="55">
        <f t="shared" ca="1" si="11"/>
        <v>1.637392080976463E-2</v>
      </c>
      <c r="U153" s="55">
        <f t="shared" ca="1" si="9"/>
        <v>1.6241313742092998E-2</v>
      </c>
      <c r="Z153" s="52" t="s">
        <v>343</v>
      </c>
      <c r="AA153" s="52">
        <v>3.0179999999999998</v>
      </c>
      <c r="AF153" s="52" t="s">
        <v>343</v>
      </c>
      <c r="AG153" s="52">
        <v>3.8170000000000002</v>
      </c>
    </row>
    <row r="154" spans="2:33">
      <c r="B154" s="52" vm="1326">
        <f ca="1"/>
        <v>44036</v>
      </c>
      <c r="C154" s="52" vm="1327">
        <f ca="1"/>
        <v>495</v>
      </c>
      <c r="D154" s="52" vm="1165">
        <f ca="1"/>
        <v>496.5</v>
      </c>
      <c r="E154" s="52" vm="1328">
        <f ca="1"/>
        <v>499</v>
      </c>
      <c r="F154" s="52" vm="1329">
        <f ca="1"/>
        <v>488.05</v>
      </c>
      <c r="G154" s="52" vm="1330">
        <f ca="1"/>
        <v>186478</v>
      </c>
      <c r="H154" s="55">
        <f t="shared" ca="1" si="10"/>
        <v>-1.6491158354857927E-2</v>
      </c>
      <c r="I154" s="55">
        <f t="shared" ca="1" si="8"/>
        <v>-1.6628651213623998E-2</v>
      </c>
      <c r="N154" s="52" vm="1326">
        <f ca="1"/>
        <v>44036</v>
      </c>
      <c r="O154" s="52" vm="1331">
        <f ca="1"/>
        <v>33.619999999999997</v>
      </c>
      <c r="P154" s="52" vm="1332">
        <f ca="1"/>
        <v>33.58</v>
      </c>
      <c r="Q154" s="52" vm="778">
        <f ca="1"/>
        <v>33.94</v>
      </c>
      <c r="R154" s="52" vm="1000">
        <f ca="1"/>
        <v>33.51</v>
      </c>
      <c r="S154" s="52" vm="1333">
        <f ca="1"/>
        <v>632853</v>
      </c>
      <c r="T154" s="55">
        <f t="shared" ca="1" si="11"/>
        <v>-1.5231400117164728E-2</v>
      </c>
      <c r="U154" s="55">
        <f t="shared" ca="1" si="9"/>
        <v>-1.5348589385825118E-2</v>
      </c>
      <c r="Z154" s="52" t="s">
        <v>344</v>
      </c>
      <c r="AA154" s="52">
        <v>3.0110000000000001</v>
      </c>
      <c r="AF154" s="52" t="s">
        <v>344</v>
      </c>
      <c r="AG154" s="52">
        <v>3.8069999999999999</v>
      </c>
    </row>
    <row r="155" spans="2:33">
      <c r="B155" s="52" vm="1334">
        <f ca="1"/>
        <v>44039</v>
      </c>
      <c r="C155" s="52" vm="1335">
        <f ca="1"/>
        <v>496.75</v>
      </c>
      <c r="D155" s="52" vm="1247">
        <f ca="1"/>
        <v>493.15</v>
      </c>
      <c r="E155" s="52" vm="1336">
        <f ca="1"/>
        <v>500</v>
      </c>
      <c r="F155" s="52" vm="1255">
        <f ca="1"/>
        <v>491.15</v>
      </c>
      <c r="G155" s="52" vm="1337">
        <f ca="1"/>
        <v>187612</v>
      </c>
      <c r="H155" s="55">
        <f t="shared" ca="1" si="10"/>
        <v>3.5353535353535026E-3</v>
      </c>
      <c r="I155" s="55">
        <f t="shared" ca="1" si="8"/>
        <v>3.5291188632358955E-3</v>
      </c>
      <c r="N155" s="52" vm="1334">
        <f ca="1"/>
        <v>44039</v>
      </c>
      <c r="O155" s="52" vm="608">
        <f ca="1"/>
        <v>34.4</v>
      </c>
      <c r="P155" s="52" vm="1338">
        <f ca="1"/>
        <v>33.6</v>
      </c>
      <c r="Q155" s="52" vm="825">
        <f ca="1"/>
        <v>34.68</v>
      </c>
      <c r="R155" s="52" vm="1338">
        <f ca="1"/>
        <v>33.6</v>
      </c>
      <c r="S155" s="52" vm="1339">
        <f ca="1"/>
        <v>996975</v>
      </c>
      <c r="T155" s="55">
        <f t="shared" ca="1" si="11"/>
        <v>2.3200475907198204E-2</v>
      </c>
      <c r="U155" s="55">
        <f t="shared" ca="1" si="9"/>
        <v>2.2935436398883225E-2</v>
      </c>
      <c r="Z155" s="52" t="s">
        <v>345</v>
      </c>
      <c r="AA155" s="52">
        <v>2.9470000000000001</v>
      </c>
      <c r="AF155" s="52" t="s">
        <v>345</v>
      </c>
      <c r="AG155" s="52">
        <v>3.7480000000000002</v>
      </c>
    </row>
    <row r="156" spans="2:33">
      <c r="B156" s="52" vm="1340">
        <f ca="1"/>
        <v>44040</v>
      </c>
      <c r="C156" s="52" vm="1341">
        <f ca="1"/>
        <v>483.2</v>
      </c>
      <c r="D156" s="52" vm="1342">
        <f ca="1"/>
        <v>487.5</v>
      </c>
      <c r="E156" s="52" vm="1327">
        <f ca="1"/>
        <v>495</v>
      </c>
      <c r="F156" s="52" vm="1341">
        <f ca="1"/>
        <v>483.2</v>
      </c>
      <c r="G156" s="52" vm="1343">
        <f ca="1"/>
        <v>243541</v>
      </c>
      <c r="H156" s="55">
        <f t="shared" ca="1" si="10"/>
        <v>-2.7277302466029218E-2</v>
      </c>
      <c r="I156" s="55">
        <f t="shared" ca="1" si="8"/>
        <v>-2.7656234811321068E-2</v>
      </c>
      <c r="N156" s="52" vm="1340">
        <f ca="1"/>
        <v>44040</v>
      </c>
      <c r="O156" s="52" vm="1344">
        <f ca="1"/>
        <v>32.89</v>
      </c>
      <c r="P156" s="52" vm="712">
        <f ca="1"/>
        <v>33.65</v>
      </c>
      <c r="Q156" s="52" vm="1345">
        <f ca="1"/>
        <v>33.82</v>
      </c>
      <c r="R156" s="52" vm="1346">
        <f ca="1"/>
        <v>32.520000000000003</v>
      </c>
      <c r="S156" s="52" vm="1347">
        <f ca="1"/>
        <v>1732469</v>
      </c>
      <c r="T156" s="55">
        <f t="shared" ca="1" si="11"/>
        <v>-4.3895348837209247E-2</v>
      </c>
      <c r="U156" s="55">
        <f t="shared" ca="1" si="9"/>
        <v>-4.4887904178387006E-2</v>
      </c>
      <c r="Z156" s="52" t="s">
        <v>346</v>
      </c>
      <c r="AA156" s="52">
        <v>2.9239999999999999</v>
      </c>
      <c r="AF156" s="52" t="s">
        <v>346</v>
      </c>
      <c r="AG156" s="52">
        <v>3.7330000000000001</v>
      </c>
    </row>
    <row r="157" spans="2:33">
      <c r="B157" s="52" vm="1348">
        <f ca="1"/>
        <v>44041</v>
      </c>
      <c r="C157" s="52" vm="1130">
        <f ca="1"/>
        <v>502.4</v>
      </c>
      <c r="D157" s="52" vm="1320">
        <f ca="1"/>
        <v>509.8</v>
      </c>
      <c r="E157" s="52" vm="425">
        <f ca="1"/>
        <v>512</v>
      </c>
      <c r="F157" s="52" vm="445">
        <f ca="1"/>
        <v>501.5</v>
      </c>
      <c r="G157" s="52" vm="1349">
        <f ca="1"/>
        <v>246987</v>
      </c>
      <c r="H157" s="55">
        <f t="shared" ca="1" si="10"/>
        <v>3.9735099337748325E-2</v>
      </c>
      <c r="I157" s="55">
        <f t="shared" ca="1" si="8"/>
        <v>3.8965968533383709E-2</v>
      </c>
      <c r="N157" s="52" vm="1348">
        <f ca="1"/>
        <v>44041</v>
      </c>
      <c r="O157" s="52" vm="732">
        <f ca="1"/>
        <v>33.200000000000003</v>
      </c>
      <c r="P157" s="52" vm="1344">
        <f ca="1"/>
        <v>32.89</v>
      </c>
      <c r="Q157" s="52" vm="852">
        <f ca="1"/>
        <v>33.36</v>
      </c>
      <c r="R157" s="52" vm="1350">
        <f ca="1"/>
        <v>32.71</v>
      </c>
      <c r="S157" s="52" vm="1351">
        <f ca="1"/>
        <v>686920</v>
      </c>
      <c r="T157" s="55">
        <f t="shared" ca="1" si="11"/>
        <v>9.4253572514442219E-3</v>
      </c>
      <c r="U157" s="55">
        <f t="shared" ca="1" si="9"/>
        <v>9.3812157214772686E-3</v>
      </c>
      <c r="Z157" s="52" t="s">
        <v>347</v>
      </c>
      <c r="AA157" s="52">
        <v>3.0609999999999999</v>
      </c>
      <c r="AF157" s="52" t="s">
        <v>347</v>
      </c>
      <c r="AG157" s="52">
        <v>3.8820000000000001</v>
      </c>
    </row>
    <row r="158" spans="2:33">
      <c r="B158" s="52" vm="1352">
        <f ca="1"/>
        <v>44042</v>
      </c>
      <c r="C158" s="52" vm="1253">
        <f ca="1"/>
        <v>492.6</v>
      </c>
      <c r="D158" s="52" vm="755">
        <f ca="1"/>
        <v>500.1</v>
      </c>
      <c r="E158" s="52" vm="1353">
        <f ca="1"/>
        <v>501.2</v>
      </c>
      <c r="F158" s="52" vm="1186">
        <f ca="1"/>
        <v>481.25</v>
      </c>
      <c r="G158" s="52" vm="1354">
        <f ca="1"/>
        <v>281708</v>
      </c>
      <c r="H158" s="55">
        <f t="shared" ca="1" si="10"/>
        <v>-1.9506369426751546E-2</v>
      </c>
      <c r="I158" s="55">
        <f t="shared" ca="1" si="8"/>
        <v>-1.9699129467551334E-2</v>
      </c>
      <c r="N158" s="52" vm="1352">
        <f ca="1"/>
        <v>44042</v>
      </c>
      <c r="O158" s="52" vm="1355">
        <f ca="1"/>
        <v>33.17</v>
      </c>
      <c r="P158" s="52" vm="652">
        <f ca="1"/>
        <v>33.14</v>
      </c>
      <c r="Q158" s="52" vm="1324">
        <f ca="1"/>
        <v>33.520000000000003</v>
      </c>
      <c r="R158" s="52" vm="843">
        <f ca="1"/>
        <v>32.82</v>
      </c>
      <c r="S158" s="52" vm="1356">
        <f ca="1"/>
        <v>951695</v>
      </c>
      <c r="T158" s="55">
        <f t="shared" ca="1" si="11"/>
        <v>-9.0361445783138095E-4</v>
      </c>
      <c r="U158" s="55">
        <f t="shared" ca="1" si="9"/>
        <v>-9.0402296348186275E-4</v>
      </c>
      <c r="Z158" s="52" t="s">
        <v>348</v>
      </c>
      <c r="AA158" s="52">
        <v>3.0139999999999998</v>
      </c>
      <c r="AF158" s="52" t="s">
        <v>348</v>
      </c>
      <c r="AG158" s="52">
        <v>3.8530000000000002</v>
      </c>
    </row>
    <row r="159" spans="2:33">
      <c r="B159" s="52" vm="1357">
        <f ca="1"/>
        <v>44043</v>
      </c>
      <c r="C159" s="52" vm="1032">
        <f ca="1"/>
        <v>481.75</v>
      </c>
      <c r="D159" s="52" vm="1358">
        <f ca="1"/>
        <v>492.15</v>
      </c>
      <c r="E159" s="52" vm="1359">
        <f ca="1"/>
        <v>495.85</v>
      </c>
      <c r="F159" s="52" vm="1360">
        <f ca="1"/>
        <v>481.65</v>
      </c>
      <c r="G159" s="52" vm="1361">
        <f ca="1"/>
        <v>284516</v>
      </c>
      <c r="H159" s="55">
        <f t="shared" ca="1" si="10"/>
        <v>-2.2025984571660606E-2</v>
      </c>
      <c r="I159" s="55">
        <f t="shared" ca="1" si="8"/>
        <v>-2.2272178391961796E-2</v>
      </c>
      <c r="N159" s="52" vm="1357">
        <f ca="1"/>
        <v>44043</v>
      </c>
      <c r="O159" s="52" vm="1362">
        <f ca="1"/>
        <v>32.6</v>
      </c>
      <c r="P159" s="52" vm="1295">
        <f ca="1"/>
        <v>33.04</v>
      </c>
      <c r="Q159" s="52" vm="1363">
        <f ca="1"/>
        <v>33.31</v>
      </c>
      <c r="R159" s="52" vm="1364">
        <f ca="1"/>
        <v>32.47</v>
      </c>
      <c r="S159" s="52" vm="1365">
        <f ca="1"/>
        <v>521076</v>
      </c>
      <c r="T159" s="55">
        <f t="shared" ca="1" si="11"/>
        <v>-1.7184202592704256E-2</v>
      </c>
      <c r="U159" s="55">
        <f t="shared" ca="1" si="9"/>
        <v>-1.7333564586299099E-2</v>
      </c>
      <c r="Z159" s="52" t="s">
        <v>349</v>
      </c>
      <c r="AA159" s="52">
        <v>3.0219999999999998</v>
      </c>
      <c r="AF159" s="52" t="s">
        <v>349</v>
      </c>
      <c r="AG159" s="52">
        <v>3.8519999999999999</v>
      </c>
    </row>
    <row r="160" spans="2:33">
      <c r="B160" s="52" vm="1366">
        <f ca="1"/>
        <v>44046</v>
      </c>
      <c r="C160" s="52" vm="1367">
        <f ca="1"/>
        <v>489.7</v>
      </c>
      <c r="D160" s="52" vm="1368">
        <f ca="1"/>
        <v>482.75</v>
      </c>
      <c r="E160" s="52" vm="1369">
        <f ca="1"/>
        <v>494.1</v>
      </c>
      <c r="F160" s="52" vm="1163">
        <f ca="1"/>
        <v>474.6</v>
      </c>
      <c r="G160" s="52" vm="1370">
        <f ca="1"/>
        <v>183278</v>
      </c>
      <c r="H160" s="55">
        <f t="shared" ca="1" si="10"/>
        <v>1.6502335236118215E-2</v>
      </c>
      <c r="I160" s="55">
        <f t="shared" ca="1" si="8"/>
        <v>1.6367651413795817E-2</v>
      </c>
      <c r="N160" s="52" vm="1366">
        <f ca="1"/>
        <v>44046</v>
      </c>
      <c r="O160" s="52" vm="1371">
        <f ca="1"/>
        <v>32.630000000000003</v>
      </c>
      <c r="P160" s="52" vm="1372">
        <f ca="1"/>
        <v>32.549999999999997</v>
      </c>
      <c r="Q160" s="52" vm="1373">
        <f ca="1"/>
        <v>33.119999999999997</v>
      </c>
      <c r="R160" s="52" vm="474">
        <f ca="1"/>
        <v>32</v>
      </c>
      <c r="S160" s="52" vm="1374">
        <f ca="1"/>
        <v>711512</v>
      </c>
      <c r="T160" s="55">
        <f t="shared" ca="1" si="11"/>
        <v>9.2024539877311184E-4</v>
      </c>
      <c r="U160" s="55">
        <f t="shared" ca="1" si="9"/>
        <v>9.1982223256740039E-4</v>
      </c>
      <c r="Z160" s="52" t="s">
        <v>350</v>
      </c>
      <c r="AA160" s="52">
        <v>2.9969999999999999</v>
      </c>
      <c r="AF160" s="52" t="s">
        <v>350</v>
      </c>
      <c r="AG160" s="52">
        <v>3.8380000000000001</v>
      </c>
    </row>
    <row r="161" spans="2:33">
      <c r="B161" s="52" vm="1375">
        <f ca="1"/>
        <v>44047</v>
      </c>
      <c r="C161" s="52" vm="1376">
        <f ca="1"/>
        <v>486.55</v>
      </c>
      <c r="D161" s="52" vm="1377">
        <f ca="1"/>
        <v>492</v>
      </c>
      <c r="E161" s="52" vm="1378">
        <f ca="1"/>
        <v>494.3</v>
      </c>
      <c r="F161" s="52" vm="1379">
        <f ca="1"/>
        <v>480.4</v>
      </c>
      <c r="G161" s="52" vm="1380">
        <f ca="1"/>
        <v>142738</v>
      </c>
      <c r="H161" s="55">
        <f t="shared" ca="1" si="10"/>
        <v>-6.4325096998161246E-3</v>
      </c>
      <c r="I161" s="55">
        <f t="shared" ca="1" si="8"/>
        <v>-6.4532874402735982E-3</v>
      </c>
      <c r="N161" s="52" vm="1375">
        <f ca="1"/>
        <v>44047</v>
      </c>
      <c r="O161" s="52" vm="963">
        <f ca="1"/>
        <v>31.9</v>
      </c>
      <c r="P161" s="52" vm="999">
        <f ca="1"/>
        <v>32.950000000000003</v>
      </c>
      <c r="Q161" s="52" vm="999">
        <f ca="1"/>
        <v>32.950000000000003</v>
      </c>
      <c r="R161" s="52" vm="945">
        <f ca="1"/>
        <v>31.7</v>
      </c>
      <c r="S161" s="52" vm="1381">
        <f ca="1"/>
        <v>856225</v>
      </c>
      <c r="T161" s="55">
        <f t="shared" ca="1" si="11"/>
        <v>-2.2372050260496601E-2</v>
      </c>
      <c r="U161" s="55">
        <f t="shared" ca="1" si="9"/>
        <v>-2.2626100814430495E-2</v>
      </c>
      <c r="Z161" s="52" t="s">
        <v>351</v>
      </c>
      <c r="AA161" s="52">
        <v>2.9649999999999999</v>
      </c>
      <c r="AF161" s="52" t="s">
        <v>351</v>
      </c>
      <c r="AG161" s="52">
        <v>3.7970000000000002</v>
      </c>
    </row>
    <row r="162" spans="2:33">
      <c r="B162" s="52" vm="1382">
        <f ca="1"/>
        <v>44048</v>
      </c>
      <c r="C162" s="52" vm="726">
        <f ca="1"/>
        <v>491.75</v>
      </c>
      <c r="D162" s="52" vm="1383">
        <f ca="1"/>
        <v>490.55</v>
      </c>
      <c r="E162" s="52" vm="1110">
        <f ca="1"/>
        <v>495.15</v>
      </c>
      <c r="F162" s="52" vm="1384">
        <f ca="1"/>
        <v>489.05</v>
      </c>
      <c r="G162" s="52" vm="1385">
        <f ca="1"/>
        <v>123750</v>
      </c>
      <c r="H162" s="55">
        <f t="shared" ca="1" si="10"/>
        <v>1.0687493577227425E-2</v>
      </c>
      <c r="I162" s="55">
        <f t="shared" ca="1" si="8"/>
        <v>1.0630786001170456E-2</v>
      </c>
      <c r="N162" s="52" vm="1382">
        <f ca="1"/>
        <v>44048</v>
      </c>
      <c r="O162" s="52" vm="953">
        <f ca="1"/>
        <v>32.380000000000003</v>
      </c>
      <c r="P162" s="52" vm="1386">
        <f ca="1"/>
        <v>32.07</v>
      </c>
      <c r="Q162" s="52" vm="1387">
        <f ca="1"/>
        <v>32.590000000000003</v>
      </c>
      <c r="R162" s="52" vm="907">
        <f ca="1"/>
        <v>31.89</v>
      </c>
      <c r="S162" s="52" vm="1388">
        <f ca="1"/>
        <v>768051</v>
      </c>
      <c r="T162" s="55">
        <f t="shared" ca="1" si="11"/>
        <v>1.5047021943573879E-2</v>
      </c>
      <c r="U162" s="55">
        <f t="shared" ca="1" si="9"/>
        <v>1.4934938458690393E-2</v>
      </c>
      <c r="Z162" s="52" t="s">
        <v>352</v>
      </c>
      <c r="AA162" s="52">
        <v>2.919</v>
      </c>
      <c r="AF162" s="52" t="s">
        <v>352</v>
      </c>
      <c r="AG162" s="52">
        <v>3.76</v>
      </c>
    </row>
    <row r="163" spans="2:33">
      <c r="B163" s="52" vm="1389">
        <f ca="1"/>
        <v>44049</v>
      </c>
      <c r="C163" s="52" vm="1390">
        <f ca="1"/>
        <v>483.05</v>
      </c>
      <c r="D163" s="52" vm="1391">
        <f ca="1"/>
        <v>489.65</v>
      </c>
      <c r="E163" s="52" vm="1392">
        <f ca="1"/>
        <v>495.6</v>
      </c>
      <c r="F163" s="52" vm="1393">
        <f ca="1"/>
        <v>482.9</v>
      </c>
      <c r="G163" s="52" vm="1394">
        <f ca="1"/>
        <v>144065</v>
      </c>
      <c r="H163" s="55">
        <f t="shared" ca="1" si="10"/>
        <v>-1.7691916624300918E-2</v>
      </c>
      <c r="I163" s="55">
        <f t="shared" ca="1" si="8"/>
        <v>-1.7850289305649809E-2</v>
      </c>
      <c r="N163" s="52" vm="1389">
        <f ca="1"/>
        <v>44049</v>
      </c>
      <c r="O163" s="52" vm="1386">
        <f ca="1"/>
        <v>32.07</v>
      </c>
      <c r="P163" s="52" vm="651">
        <f ca="1"/>
        <v>32.22</v>
      </c>
      <c r="Q163" s="52" vm="863">
        <f ca="1"/>
        <v>32.33</v>
      </c>
      <c r="R163" s="52" vm="1395">
        <f ca="1"/>
        <v>31.76</v>
      </c>
      <c r="S163" s="52" vm="1396">
        <f ca="1"/>
        <v>1018271</v>
      </c>
      <c r="T163" s="55">
        <f t="shared" ca="1" si="11"/>
        <v>-9.573810994441101E-3</v>
      </c>
      <c r="U163" s="55">
        <f t="shared" ca="1" si="9"/>
        <v>-9.6199345444256124E-3</v>
      </c>
      <c r="Z163" s="52" t="s">
        <v>353</v>
      </c>
      <c r="AA163" s="52">
        <v>2.9769999999999999</v>
      </c>
      <c r="AF163" s="52" t="s">
        <v>353</v>
      </c>
      <c r="AG163" s="52">
        <v>3.806</v>
      </c>
    </row>
    <row r="164" spans="2:33">
      <c r="B164" s="52" vm="1397">
        <f ca="1"/>
        <v>44050</v>
      </c>
      <c r="C164" s="52" vm="1398">
        <f ca="1"/>
        <v>485.35</v>
      </c>
      <c r="D164" s="52" vm="1399">
        <f ca="1"/>
        <v>480.45</v>
      </c>
      <c r="E164" s="52" vm="1400">
        <f ca="1"/>
        <v>488.75</v>
      </c>
      <c r="F164" s="52" vm="1401">
        <f ca="1"/>
        <v>477.2</v>
      </c>
      <c r="G164" s="52" vm="1402">
        <f ca="1"/>
        <v>104064</v>
      </c>
      <c r="H164" s="55">
        <f t="shared" ca="1" si="10"/>
        <v>4.7614118621261969E-3</v>
      </c>
      <c r="I164" s="55">
        <f t="shared" ca="1" si="8"/>
        <v>4.750112194716832E-3</v>
      </c>
      <c r="N164" s="52" vm="1397">
        <f ca="1"/>
        <v>44050</v>
      </c>
      <c r="O164" s="52" vm="1403">
        <f ca="1"/>
        <v>32.28</v>
      </c>
      <c r="P164" s="52" vm="1404">
        <f ca="1"/>
        <v>32.03</v>
      </c>
      <c r="Q164" s="52" vm="1346">
        <f ca="1"/>
        <v>32.520000000000003</v>
      </c>
      <c r="R164" s="52" vm="672">
        <f ca="1"/>
        <v>31.6</v>
      </c>
      <c r="S164" s="52" vm="1405">
        <f ca="1"/>
        <v>483869</v>
      </c>
      <c r="T164" s="55">
        <f t="shared" ca="1" si="11"/>
        <v>6.5481758652947697E-3</v>
      </c>
      <c r="U164" s="55">
        <f t="shared" ca="1" si="9"/>
        <v>6.5268296966846011E-3</v>
      </c>
      <c r="Z164" s="52" t="s">
        <v>354</v>
      </c>
      <c r="AA164" s="52">
        <v>2.9990000000000001</v>
      </c>
      <c r="AF164" s="52" t="s">
        <v>354</v>
      </c>
      <c r="AG164" s="52">
        <v>3.8359999999999999</v>
      </c>
    </row>
    <row r="165" spans="2:33">
      <c r="B165" s="52" vm="1406">
        <f ca="1"/>
        <v>44053</v>
      </c>
      <c r="C165" s="52" vm="1407">
        <f ca="1"/>
        <v>482.1</v>
      </c>
      <c r="D165" s="52" vm="1408">
        <f ca="1"/>
        <v>487.95</v>
      </c>
      <c r="E165" s="52" vm="1219">
        <f ca="1"/>
        <v>490.7</v>
      </c>
      <c r="F165" s="52" vm="1409">
        <f ca="1"/>
        <v>479.2</v>
      </c>
      <c r="G165" s="52" vm="1410">
        <f ca="1"/>
        <v>122887</v>
      </c>
      <c r="H165" s="55">
        <f t="shared" ca="1" si="10"/>
        <v>-6.696198619552951E-3</v>
      </c>
      <c r="I165" s="55">
        <f t="shared" ca="1" si="8"/>
        <v>-6.7187187466587611E-3</v>
      </c>
      <c r="N165" s="52" vm="1406">
        <f ca="1"/>
        <v>44053</v>
      </c>
      <c r="O165" s="52" vm="1411">
        <f ca="1"/>
        <v>31.97</v>
      </c>
      <c r="P165" s="52" vm="1412">
        <f ca="1"/>
        <v>32.44</v>
      </c>
      <c r="Q165" s="52" vm="1412">
        <f ca="1"/>
        <v>32.44</v>
      </c>
      <c r="R165" s="52" vm="1413">
        <f ca="1"/>
        <v>31.77</v>
      </c>
      <c r="S165" s="52" vm="1414">
        <f ca="1"/>
        <v>376907</v>
      </c>
      <c r="T165" s="55">
        <f t="shared" ca="1" si="11"/>
        <v>-9.603469640644402E-3</v>
      </c>
      <c r="U165" s="55">
        <f t="shared" ca="1" si="9"/>
        <v>-9.6498803299980094E-3</v>
      </c>
      <c r="Z165" s="52" t="s">
        <v>355</v>
      </c>
      <c r="AA165" s="52">
        <v>3.0459999999999998</v>
      </c>
      <c r="AF165" s="52" t="s">
        <v>355</v>
      </c>
      <c r="AG165" s="52">
        <v>3.8730000000000002</v>
      </c>
    </row>
    <row r="166" spans="2:33">
      <c r="B166" s="52" vm="1415">
        <f ca="1"/>
        <v>44054</v>
      </c>
      <c r="C166" s="52" vm="1416">
        <f ca="1"/>
        <v>494.65</v>
      </c>
      <c r="D166" s="52" vm="707">
        <f ca="1"/>
        <v>485.8</v>
      </c>
      <c r="E166" s="52" vm="1417">
        <f ca="1"/>
        <v>499.45</v>
      </c>
      <c r="F166" s="52" vm="636">
        <f ca="1"/>
        <v>485</v>
      </c>
      <c r="G166" s="52" vm="1418">
        <f ca="1"/>
        <v>159222</v>
      </c>
      <c r="H166" s="55">
        <f t="shared" ca="1" si="10"/>
        <v>2.6031943580169914E-2</v>
      </c>
      <c r="I166" s="55">
        <f t="shared" ca="1" si="8"/>
        <v>2.5698880357654816E-2</v>
      </c>
      <c r="N166" s="52" vm="1415">
        <f ca="1"/>
        <v>44054</v>
      </c>
      <c r="O166" s="52" vm="713">
        <f ca="1"/>
        <v>32.700000000000003</v>
      </c>
      <c r="P166" s="52" vm="863">
        <f ca="1"/>
        <v>32.33</v>
      </c>
      <c r="Q166" s="52" vm="691">
        <f ca="1"/>
        <v>33</v>
      </c>
      <c r="R166" s="52" vm="798">
        <f ca="1"/>
        <v>32.200000000000003</v>
      </c>
      <c r="S166" s="52" vm="1419">
        <f ca="1"/>
        <v>960546</v>
      </c>
      <c r="T166" s="55">
        <f t="shared" ca="1" si="11"/>
        <v>2.2833906787613545E-2</v>
      </c>
      <c r="U166" s="55">
        <f t="shared" ca="1" si="9"/>
        <v>2.257711483145778E-2</v>
      </c>
      <c r="Z166" s="52" t="s">
        <v>356</v>
      </c>
      <c r="AA166" s="52">
        <v>3.0760000000000001</v>
      </c>
      <c r="AF166" s="52" t="s">
        <v>356</v>
      </c>
      <c r="AG166" s="52">
        <v>3.8780000000000001</v>
      </c>
    </row>
    <row r="167" spans="2:33">
      <c r="B167" s="52" vm="1420">
        <f ca="1"/>
        <v>44055</v>
      </c>
      <c r="C167" s="52" vm="1421">
        <f ca="1"/>
        <v>503.7</v>
      </c>
      <c r="D167" s="52" vm="1422">
        <f ca="1"/>
        <v>492.7</v>
      </c>
      <c r="E167" s="52" vm="1128">
        <f ca="1"/>
        <v>506.5</v>
      </c>
      <c r="F167" s="52" vm="1423">
        <f ca="1"/>
        <v>491.65</v>
      </c>
      <c r="G167" s="52" vm="1424">
        <f ca="1"/>
        <v>151630</v>
      </c>
      <c r="H167" s="55">
        <f t="shared" ca="1" si="10"/>
        <v>1.8295764682098481E-2</v>
      </c>
      <c r="I167" s="55">
        <f t="shared" ca="1" si="8"/>
        <v>1.8130410982373276E-2</v>
      </c>
      <c r="N167" s="52" vm="1420">
        <f ca="1"/>
        <v>44055</v>
      </c>
      <c r="O167" s="52" vm="641">
        <f ca="1"/>
        <v>33.89</v>
      </c>
      <c r="P167" s="52" vm="1425">
        <f ca="1"/>
        <v>32.659999999999997</v>
      </c>
      <c r="Q167" s="52" vm="641">
        <f ca="1"/>
        <v>33.89</v>
      </c>
      <c r="R167" s="52" vm="1426">
        <f ca="1"/>
        <v>32.65</v>
      </c>
      <c r="S167" s="52" vm="1427">
        <f ca="1"/>
        <v>814774</v>
      </c>
      <c r="T167" s="55">
        <f t="shared" ca="1" si="11"/>
        <v>3.6391437308868513E-2</v>
      </c>
      <c r="U167" s="55">
        <f t="shared" ca="1" si="9"/>
        <v>3.5744907715752269E-2</v>
      </c>
      <c r="Z167" s="52" t="s">
        <v>357</v>
      </c>
      <c r="AA167" s="52">
        <v>3.0779999999999998</v>
      </c>
      <c r="AF167" s="52" t="s">
        <v>357</v>
      </c>
      <c r="AG167" s="52">
        <v>3.8740000000000001</v>
      </c>
    </row>
    <row r="168" spans="2:33">
      <c r="B168" s="52" vm="1428">
        <f ca="1"/>
        <v>44056</v>
      </c>
      <c r="C168" s="52" vm="1429">
        <f ca="1"/>
        <v>506.7</v>
      </c>
      <c r="D168" s="52" vm="1430">
        <f ca="1"/>
        <v>502</v>
      </c>
      <c r="E168" s="52" vm="1431">
        <f ca="1"/>
        <v>511.1</v>
      </c>
      <c r="F168" s="52" vm="1430">
        <f ca="1"/>
        <v>502</v>
      </c>
      <c r="G168" s="52" vm="1432">
        <f ca="1"/>
        <v>102946</v>
      </c>
      <c r="H168" s="55">
        <f t="shared" ca="1" si="10"/>
        <v>5.9559261465158553E-3</v>
      </c>
      <c r="I168" s="55">
        <f t="shared" ca="1" si="8"/>
        <v>5.9382597302593248E-3</v>
      </c>
      <c r="N168" s="52" vm="1428">
        <f ca="1"/>
        <v>44056</v>
      </c>
      <c r="O168" s="52" vm="1271">
        <f ca="1"/>
        <v>33.479999999999997</v>
      </c>
      <c r="P168" s="52" vm="760">
        <f ca="1"/>
        <v>33.83</v>
      </c>
      <c r="Q168" s="52" vm="1433">
        <f ca="1"/>
        <v>34.08</v>
      </c>
      <c r="R168" s="52" vm="1271">
        <f ca="1"/>
        <v>33.479999999999997</v>
      </c>
      <c r="S168" s="52" vm="1434">
        <f ca="1"/>
        <v>506274</v>
      </c>
      <c r="T168" s="55">
        <f t="shared" ca="1" si="11"/>
        <v>-1.209796400118035E-2</v>
      </c>
      <c r="U168" s="55">
        <f t="shared" ca="1" si="9"/>
        <v>-1.2171739997685459E-2</v>
      </c>
      <c r="Z168" s="52" t="s">
        <v>358</v>
      </c>
      <c r="AA168" s="52">
        <v>3.03</v>
      </c>
      <c r="AF168" s="52" t="s">
        <v>358</v>
      </c>
      <c r="AG168" s="52">
        <v>3.819</v>
      </c>
    </row>
    <row r="169" spans="2:33">
      <c r="B169" s="52" vm="1435">
        <f ca="1"/>
        <v>44057</v>
      </c>
      <c r="C169" s="52" vm="1436">
        <f ca="1"/>
        <v>496.6</v>
      </c>
      <c r="D169" s="52" vm="1437">
        <f ca="1"/>
        <v>505.9</v>
      </c>
      <c r="E169" s="52" vm="1437">
        <f ca="1"/>
        <v>505.9</v>
      </c>
      <c r="F169" s="52" vm="726">
        <f ca="1"/>
        <v>491.75</v>
      </c>
      <c r="G169" s="52" vm="1438">
        <f ca="1"/>
        <v>139553</v>
      </c>
      <c r="H169" s="55">
        <f t="shared" ca="1" si="10"/>
        <v>-1.993289915137153E-2</v>
      </c>
      <c r="I169" s="55">
        <f t="shared" ca="1" si="8"/>
        <v>-2.0134239407797756E-2</v>
      </c>
      <c r="N169" s="52" vm="1435">
        <f ca="1"/>
        <v>44057</v>
      </c>
      <c r="O169" s="52" vm="643">
        <f ca="1"/>
        <v>32.880000000000003</v>
      </c>
      <c r="P169" s="52" vm="780">
        <f ca="1"/>
        <v>33.22</v>
      </c>
      <c r="Q169" s="52" vm="1439">
        <f ca="1"/>
        <v>33.78</v>
      </c>
      <c r="R169" s="52" vm="701">
        <f ca="1"/>
        <v>32.67</v>
      </c>
      <c r="S169" s="52" vm="1440">
        <f ca="1"/>
        <v>689163</v>
      </c>
      <c r="T169" s="55">
        <f t="shared" ca="1" si="11"/>
        <v>-1.7921146953404854E-2</v>
      </c>
      <c r="U169" s="55">
        <f t="shared" ca="1" si="9"/>
        <v>-1.8083675433295237E-2</v>
      </c>
      <c r="Z169" s="52" t="s">
        <v>359</v>
      </c>
      <c r="AA169" s="52">
        <v>3.0619999999999998</v>
      </c>
      <c r="AF169" s="52" t="s">
        <v>359</v>
      </c>
      <c r="AG169" s="52">
        <v>3.89</v>
      </c>
    </row>
    <row r="170" spans="2:33">
      <c r="B170" s="52" vm="1441">
        <f ca="1"/>
        <v>44060</v>
      </c>
      <c r="C170" s="52" vm="1442">
        <f ca="1"/>
        <v>499.15</v>
      </c>
      <c r="D170" s="52" vm="1443">
        <f ca="1"/>
        <v>496.05</v>
      </c>
      <c r="E170" s="52" vm="1430">
        <f ca="1"/>
        <v>502</v>
      </c>
      <c r="F170" s="52" vm="1392">
        <f ca="1"/>
        <v>495.6</v>
      </c>
      <c r="G170" s="52" vm="1444">
        <f ca="1"/>
        <v>70604</v>
      </c>
      <c r="H170" s="55">
        <f t="shared" ca="1" si="10"/>
        <v>5.1349174385821872E-3</v>
      </c>
      <c r="I170" s="55">
        <f t="shared" ca="1" si="8"/>
        <v>5.1217787083678006E-3</v>
      </c>
      <c r="N170" s="52" vm="1441">
        <f ca="1"/>
        <v>44060</v>
      </c>
      <c r="O170" s="52" vm="999">
        <f ca="1"/>
        <v>32.950000000000003</v>
      </c>
      <c r="P170" s="52" vm="1445">
        <f ca="1"/>
        <v>32.92</v>
      </c>
      <c r="Q170" s="52" vm="862">
        <f ca="1"/>
        <v>33.590000000000003</v>
      </c>
      <c r="R170" s="52" vm="710">
        <f ca="1"/>
        <v>32.85</v>
      </c>
      <c r="S170" s="52" vm="1446">
        <f ca="1"/>
        <v>432772</v>
      </c>
      <c r="T170" s="55">
        <f t="shared" ca="1" si="11"/>
        <v>2.1289537712896323E-3</v>
      </c>
      <c r="U170" s="55">
        <f t="shared" ca="1" si="9"/>
        <v>2.1266907605371533E-3</v>
      </c>
      <c r="Z170" s="52" t="s">
        <v>360</v>
      </c>
      <c r="AA170" s="52">
        <v>3.129</v>
      </c>
      <c r="AF170" s="52" t="s">
        <v>360</v>
      </c>
      <c r="AG170" s="52">
        <v>3.984</v>
      </c>
    </row>
    <row r="171" spans="2:33">
      <c r="B171" s="52" vm="1447">
        <f ca="1"/>
        <v>44061</v>
      </c>
      <c r="C171" s="52" vm="1448">
        <f ca="1"/>
        <v>499.8</v>
      </c>
      <c r="D171" s="52" vm="1436">
        <f ca="1"/>
        <v>496.6</v>
      </c>
      <c r="E171" s="52" vm="428">
        <f ca="1"/>
        <v>506.8</v>
      </c>
      <c r="F171" s="52" vm="1449">
        <f ca="1"/>
        <v>493.7</v>
      </c>
      <c r="G171" s="52" vm="1450">
        <f ca="1"/>
        <v>105414</v>
      </c>
      <c r="H171" s="55">
        <f t="shared" ca="1" si="10"/>
        <v>1.3022137633977859E-3</v>
      </c>
      <c r="I171" s="55">
        <f t="shared" ca="1" si="8"/>
        <v>1.3013666184178098E-3</v>
      </c>
      <c r="N171" s="52" vm="1447">
        <f ca="1"/>
        <v>44061</v>
      </c>
      <c r="O171" s="52" vm="880">
        <f ca="1"/>
        <v>32.61</v>
      </c>
      <c r="P171" s="52" vm="1451">
        <f ca="1"/>
        <v>32.72</v>
      </c>
      <c r="Q171" s="52" vm="1452">
        <f ca="1"/>
        <v>33.049999999999997</v>
      </c>
      <c r="R171" s="52" vm="1453">
        <f ca="1"/>
        <v>32.26</v>
      </c>
      <c r="S171" s="52" vm="1454">
        <f ca="1"/>
        <v>547554</v>
      </c>
      <c r="T171" s="55">
        <f t="shared" ca="1" si="11"/>
        <v>-1.0318664643399145E-2</v>
      </c>
      <c r="U171" s="55">
        <f t="shared" ca="1" si="9"/>
        <v>-1.0372271147288515E-2</v>
      </c>
      <c r="Z171" s="52" t="s">
        <v>361</v>
      </c>
      <c r="AA171" s="52">
        <v>3.09</v>
      </c>
      <c r="AF171" s="52" t="s">
        <v>361</v>
      </c>
      <c r="AG171" s="52">
        <v>3.9590000000000001</v>
      </c>
    </row>
    <row r="172" spans="2:33">
      <c r="B172" s="52" vm="1455">
        <f ca="1"/>
        <v>44062</v>
      </c>
      <c r="C172" s="52" vm="1448">
        <f ca="1"/>
        <v>499.8</v>
      </c>
      <c r="D172" s="52" vm="1448">
        <f ca="1"/>
        <v>499.8</v>
      </c>
      <c r="E172" s="52" vm="1456">
        <f ca="1"/>
        <v>501.4</v>
      </c>
      <c r="F172" s="52" vm="1359">
        <f ca="1"/>
        <v>495.85</v>
      </c>
      <c r="G172" s="52" vm="1457">
        <f ca="1"/>
        <v>92112</v>
      </c>
      <c r="H172" s="55">
        <f t="shared" ca="1" si="10"/>
        <v>0</v>
      </c>
      <c r="I172" s="55">
        <f t="shared" ca="1" si="8"/>
        <v>0</v>
      </c>
      <c r="N172" s="52" vm="1455">
        <f ca="1"/>
        <v>44062</v>
      </c>
      <c r="O172" s="52" vm="1458">
        <f ca="1"/>
        <v>32.229999999999997</v>
      </c>
      <c r="P172" s="52" vm="1426">
        <f ca="1"/>
        <v>32.65</v>
      </c>
      <c r="Q172" s="52" vm="1012">
        <f ca="1"/>
        <v>33.06</v>
      </c>
      <c r="R172" s="52" vm="897">
        <f ca="1"/>
        <v>32.19</v>
      </c>
      <c r="S172" s="52" vm="1459">
        <f ca="1"/>
        <v>558791</v>
      </c>
      <c r="T172" s="55">
        <f t="shared" ca="1" si="11"/>
        <v>-1.1652867218644669E-2</v>
      </c>
      <c r="U172" s="55">
        <f t="shared" ca="1" si="9"/>
        <v>-1.1721293973881367E-2</v>
      </c>
      <c r="Z172" s="52" t="s">
        <v>362</v>
      </c>
      <c r="AA172" s="52">
        <v>3</v>
      </c>
      <c r="AF172" s="52" t="s">
        <v>362</v>
      </c>
      <c r="AG172" s="52">
        <v>3.8159999999999998</v>
      </c>
    </row>
    <row r="173" spans="2:33">
      <c r="B173" s="52" vm="1460">
        <f ca="1"/>
        <v>44063</v>
      </c>
      <c r="C173" s="52" vm="1461">
        <f ca="1"/>
        <v>494.15</v>
      </c>
      <c r="D173" s="52" vm="1462">
        <f ca="1"/>
        <v>494.25</v>
      </c>
      <c r="E173" s="52" vm="689">
        <f ca="1"/>
        <v>498.8</v>
      </c>
      <c r="F173" s="52" vm="1240">
        <f ca="1"/>
        <v>491.4</v>
      </c>
      <c r="G173" s="52" vm="1463">
        <f ca="1"/>
        <v>119144</v>
      </c>
      <c r="H173" s="55">
        <f t="shared" ca="1" si="10"/>
        <v>-1.1304521808723544E-2</v>
      </c>
      <c r="I173" s="55">
        <f t="shared" ca="1" si="8"/>
        <v>-1.1368903578659165E-2</v>
      </c>
      <c r="N173" s="52" vm="1460">
        <f ca="1"/>
        <v>44063</v>
      </c>
      <c r="O173" s="52" vm="1464">
        <f ca="1"/>
        <v>32.020000000000003</v>
      </c>
      <c r="P173" s="52" vm="1465">
        <f ca="1"/>
        <v>31.96</v>
      </c>
      <c r="Q173" s="52" vm="888">
        <f ca="1"/>
        <v>32.29</v>
      </c>
      <c r="R173" s="52" vm="1466">
        <f ca="1"/>
        <v>31.63</v>
      </c>
      <c r="S173" s="52" vm="1467">
        <f ca="1"/>
        <v>507381</v>
      </c>
      <c r="T173" s="55">
        <f t="shared" ca="1" si="11"/>
        <v>-6.5156686317093815E-3</v>
      </c>
      <c r="U173" s="55">
        <f t="shared" ca="1" si="9"/>
        <v>-6.5369882587776474E-3</v>
      </c>
      <c r="Z173" s="52" t="s">
        <v>363</v>
      </c>
      <c r="AA173" s="52">
        <v>2.9860000000000002</v>
      </c>
      <c r="AF173" s="52" t="s">
        <v>363</v>
      </c>
      <c r="AG173" s="52">
        <v>3.823</v>
      </c>
    </row>
    <row r="174" spans="2:33">
      <c r="B174" s="52" vm="1468">
        <f ca="1"/>
        <v>44064</v>
      </c>
      <c r="C174" s="52" vm="1469">
        <f ca="1"/>
        <v>495.5</v>
      </c>
      <c r="D174" s="52" vm="1392">
        <f ca="1"/>
        <v>495.6</v>
      </c>
      <c r="E174" s="52" vm="1470">
        <f ca="1"/>
        <v>497.8</v>
      </c>
      <c r="F174" s="52" vm="1471">
        <f ca="1"/>
        <v>487.9</v>
      </c>
      <c r="G174" s="52" vm="1472">
        <f ca="1"/>
        <v>135508</v>
      </c>
      <c r="H174" s="55">
        <f t="shared" ca="1" si="10"/>
        <v>2.7319639785490235E-3</v>
      </c>
      <c r="I174" s="55">
        <f t="shared" ca="1" si="8"/>
        <v>2.7282389478497826E-3</v>
      </c>
      <c r="N174" s="52" vm="1468">
        <f ca="1"/>
        <v>44064</v>
      </c>
      <c r="O174" s="52" vm="632">
        <f ca="1"/>
        <v>32.04</v>
      </c>
      <c r="P174" s="52" vm="1473">
        <f ca="1"/>
        <v>32.159999999999997</v>
      </c>
      <c r="Q174" s="52" vm="1473">
        <f ca="1"/>
        <v>32.159999999999997</v>
      </c>
      <c r="R174" s="52" vm="1474">
        <f ca="1"/>
        <v>31.22</v>
      </c>
      <c r="S174" s="52" vm="1475">
        <f ca="1"/>
        <v>514051</v>
      </c>
      <c r="T174" s="55">
        <f t="shared" ca="1" si="11"/>
        <v>6.2460961898791467E-4</v>
      </c>
      <c r="U174" s="55">
        <f t="shared" ca="1" si="9"/>
        <v>6.2441463158962674E-4</v>
      </c>
      <c r="Z174" s="52" t="s">
        <v>364</v>
      </c>
      <c r="AA174" s="52">
        <v>3.008</v>
      </c>
      <c r="AF174" s="52" t="s">
        <v>364</v>
      </c>
      <c r="AG174" s="52">
        <v>3.903</v>
      </c>
    </row>
    <row r="175" spans="2:33">
      <c r="B175" s="52" vm="1476">
        <f ca="1"/>
        <v>44067</v>
      </c>
      <c r="C175" s="52" vm="1477">
        <f ca="1"/>
        <v>505.6</v>
      </c>
      <c r="D175" s="52" vm="1336">
        <f ca="1"/>
        <v>500</v>
      </c>
      <c r="E175" s="52" vm="439">
        <f ca="1"/>
        <v>506.1</v>
      </c>
      <c r="F175" s="52" vm="1245">
        <f ca="1"/>
        <v>498.4</v>
      </c>
      <c r="G175" s="52" vm="1478">
        <f ca="1"/>
        <v>118423</v>
      </c>
      <c r="H175" s="55">
        <f t="shared" ca="1" si="10"/>
        <v>2.0383451059535762E-2</v>
      </c>
      <c r="I175" s="55">
        <f t="shared" ca="1" si="8"/>
        <v>2.0178489062604926E-2</v>
      </c>
      <c r="N175" s="52" vm="1476">
        <f ca="1"/>
        <v>44067</v>
      </c>
      <c r="O175" s="52" vm="1479">
        <f ca="1"/>
        <v>32.369999999999997</v>
      </c>
      <c r="P175" s="52" vm="1480">
        <f ca="1"/>
        <v>32.299999999999997</v>
      </c>
      <c r="Q175" s="52" vm="1350">
        <f ca="1"/>
        <v>32.71</v>
      </c>
      <c r="R175" s="52" vm="1481">
        <f ca="1"/>
        <v>32.25</v>
      </c>
      <c r="S175" s="52" vm="1482">
        <f ca="1"/>
        <v>425103</v>
      </c>
      <c r="T175" s="55">
        <f t="shared" ca="1" si="11"/>
        <v>1.0299625468164653E-2</v>
      </c>
      <c r="U175" s="55">
        <f t="shared" ca="1" si="9"/>
        <v>1.0246945737994371E-2</v>
      </c>
      <c r="Z175" s="52" t="s">
        <v>365</v>
      </c>
      <c r="AA175" s="52">
        <v>3.0059999999999998</v>
      </c>
      <c r="AF175" s="52" t="s">
        <v>365</v>
      </c>
      <c r="AG175" s="52">
        <v>3.8860000000000001</v>
      </c>
    </row>
    <row r="176" spans="2:33">
      <c r="B176" s="52" vm="1483">
        <f ca="1"/>
        <v>44068</v>
      </c>
      <c r="C176" s="52" vm="1484">
        <f ca="1"/>
        <v>510.1</v>
      </c>
      <c r="D176" s="52" vm="1312">
        <f ca="1"/>
        <v>506</v>
      </c>
      <c r="E176" s="52" vm="1485">
        <f ca="1"/>
        <v>514.5</v>
      </c>
      <c r="F176" s="52" vm="1486">
        <f ca="1"/>
        <v>504.1</v>
      </c>
      <c r="G176" s="52" vm="1487">
        <f ca="1"/>
        <v>157510</v>
      </c>
      <c r="H176" s="55">
        <f t="shared" ca="1" si="10"/>
        <v>8.9003164556962222E-3</v>
      </c>
      <c r="I176" s="55">
        <f t="shared" ca="1" si="8"/>
        <v>8.8609420962332229E-3</v>
      </c>
      <c r="N176" s="52" vm="1483">
        <f ca="1"/>
        <v>44068</v>
      </c>
      <c r="O176" s="52" vm="1488">
        <f ca="1"/>
        <v>32.53</v>
      </c>
      <c r="P176" s="52" vm="1489">
        <f ca="1"/>
        <v>32.5</v>
      </c>
      <c r="Q176" s="52" vm="1490">
        <f ca="1"/>
        <v>33.03</v>
      </c>
      <c r="R176" s="52" vm="1489">
        <f ca="1"/>
        <v>32.5</v>
      </c>
      <c r="S176" s="52" vm="1491">
        <f ca="1"/>
        <v>431009</v>
      </c>
      <c r="T176" s="55">
        <f t="shared" ca="1" si="11"/>
        <v>4.9428483163425074E-3</v>
      </c>
      <c r="U176" s="55">
        <f t="shared" ca="1" si="9"/>
        <v>4.9306725471073192E-3</v>
      </c>
      <c r="Z176" s="52" t="s">
        <v>366</v>
      </c>
      <c r="AA176" s="52">
        <v>2.9870000000000001</v>
      </c>
      <c r="AF176" s="52" t="s">
        <v>366</v>
      </c>
      <c r="AG176" s="52">
        <v>3.8820000000000001</v>
      </c>
    </row>
    <row r="177" spans="2:33">
      <c r="B177" s="52" vm="1492">
        <f ca="1"/>
        <v>44069</v>
      </c>
      <c r="C177" s="52" vm="1493">
        <f ca="1"/>
        <v>521.20000000000005</v>
      </c>
      <c r="D177" s="52" vm="1319">
        <f ca="1"/>
        <v>508.3</v>
      </c>
      <c r="E177" s="52" vm="1493">
        <f ca="1"/>
        <v>521.20000000000005</v>
      </c>
      <c r="F177" s="52" vm="1312">
        <f ca="1"/>
        <v>506</v>
      </c>
      <c r="G177" s="52" vm="1494">
        <f ca="1"/>
        <v>159638</v>
      </c>
      <c r="H177" s="55">
        <f t="shared" ca="1" si="10"/>
        <v>2.1760439129582476E-2</v>
      </c>
      <c r="I177" s="55">
        <f t="shared" ca="1" si="8"/>
        <v>2.1527060321809222E-2</v>
      </c>
      <c r="N177" s="52" vm="1492">
        <f ca="1"/>
        <v>44069</v>
      </c>
      <c r="O177" s="52" vm="1207">
        <f ca="1"/>
        <v>33.159999999999997</v>
      </c>
      <c r="P177" s="52" vm="1346">
        <f ca="1"/>
        <v>32.520000000000003</v>
      </c>
      <c r="Q177" s="52" vm="1495">
        <f ca="1"/>
        <v>33.19</v>
      </c>
      <c r="R177" s="52" vm="1002">
        <f ca="1"/>
        <v>32.42</v>
      </c>
      <c r="S177" s="52" vm="1496">
        <f ca="1"/>
        <v>424634</v>
      </c>
      <c r="T177" s="55">
        <f t="shared" ca="1" si="11"/>
        <v>1.9366738395327321E-2</v>
      </c>
      <c r="U177" s="55">
        <f t="shared" ca="1" si="9"/>
        <v>1.9181589781834069E-2</v>
      </c>
      <c r="Z177" s="52" t="s">
        <v>367</v>
      </c>
      <c r="AA177" s="52">
        <v>3.0070000000000001</v>
      </c>
      <c r="AF177" s="52" t="s">
        <v>367</v>
      </c>
      <c r="AG177" s="52">
        <v>3.9129999999999998</v>
      </c>
    </row>
    <row r="178" spans="2:33">
      <c r="B178" s="52" vm="1497">
        <f ca="1"/>
        <v>44070</v>
      </c>
      <c r="C178" s="52" vm="1498">
        <f ca="1"/>
        <v>521.1</v>
      </c>
      <c r="D178" s="52" vm="1499">
        <f ca="1"/>
        <v>521</v>
      </c>
      <c r="E178" s="52" vm="1500">
        <f ca="1"/>
        <v>523.1</v>
      </c>
      <c r="F178" s="52" vm="1280">
        <f ca="1"/>
        <v>517</v>
      </c>
      <c r="G178" s="52" vm="1501">
        <f ca="1"/>
        <v>151839</v>
      </c>
      <c r="H178" s="55">
        <f t="shared" ca="1" si="10"/>
        <v>-1.9186492709133418E-4</v>
      </c>
      <c r="I178" s="55">
        <f t="shared" ca="1" si="8"/>
        <v>-1.9188333552111708E-4</v>
      </c>
      <c r="N178" s="52" vm="1497">
        <f ca="1"/>
        <v>44070</v>
      </c>
      <c r="O178" s="52" vm="964">
        <f ca="1"/>
        <v>32.619999999999997</v>
      </c>
      <c r="P178" s="52" vm="722">
        <f ca="1"/>
        <v>32.99</v>
      </c>
      <c r="Q178" s="52" vm="464">
        <f ca="1"/>
        <v>33.11</v>
      </c>
      <c r="R178" s="52" vm="1502">
        <f ca="1"/>
        <v>32.54</v>
      </c>
      <c r="S178" s="52" vm="1503">
        <f ca="1"/>
        <v>685213</v>
      </c>
      <c r="T178" s="55">
        <f t="shared" ca="1" si="11"/>
        <v>-1.6284680337756319E-2</v>
      </c>
      <c r="U178" s="55">
        <f t="shared" ca="1" si="9"/>
        <v>-1.6418733074226401E-2</v>
      </c>
      <c r="Z178" s="52" t="s">
        <v>368</v>
      </c>
      <c r="AA178" s="52">
        <v>2.9609999999999999</v>
      </c>
      <c r="AF178" s="52" t="s">
        <v>368</v>
      </c>
      <c r="AG178" s="52">
        <v>3.8359999999999999</v>
      </c>
    </row>
    <row r="179" spans="2:33">
      <c r="B179" s="52" vm="1504">
        <f ca="1"/>
        <v>44071</v>
      </c>
      <c r="C179" s="52" vm="1505">
        <f ca="1"/>
        <v>516.29999999999995</v>
      </c>
      <c r="D179" s="52" vm="1506">
        <f ca="1"/>
        <v>519.9</v>
      </c>
      <c r="E179" s="52" vm="1493">
        <f ca="1"/>
        <v>521.20000000000005</v>
      </c>
      <c r="F179" s="52" vm="1507">
        <f ca="1"/>
        <v>515</v>
      </c>
      <c r="G179" s="52" vm="1508">
        <f ca="1"/>
        <v>145761</v>
      </c>
      <c r="H179" s="55">
        <f t="shared" ca="1" si="10"/>
        <v>-9.2112838226828808E-3</v>
      </c>
      <c r="I179" s="55">
        <f t="shared" ca="1" si="8"/>
        <v>-9.2539700295656106E-3</v>
      </c>
      <c r="N179" s="52" vm="1504">
        <f ca="1"/>
        <v>44071</v>
      </c>
      <c r="O179" s="52" vm="1509">
        <f ca="1"/>
        <v>32.4</v>
      </c>
      <c r="P179" s="52" vm="964">
        <f ca="1"/>
        <v>32.619999999999997</v>
      </c>
      <c r="Q179" s="52" vm="1510">
        <f ca="1"/>
        <v>32.93</v>
      </c>
      <c r="R179" s="52" vm="673">
        <f ca="1"/>
        <v>32.14</v>
      </c>
      <c r="S179" s="52" vm="1511">
        <f ca="1"/>
        <v>604336</v>
      </c>
      <c r="T179" s="55">
        <f t="shared" ca="1" si="11"/>
        <v>-6.7443286327406593E-3</v>
      </c>
      <c r="U179" s="55">
        <f t="shared" ca="1" si="9"/>
        <v>-6.7671743945841205E-3</v>
      </c>
      <c r="Z179" s="52" t="s">
        <v>369</v>
      </c>
      <c r="AA179" s="52">
        <v>2.8660000000000001</v>
      </c>
      <c r="AF179" s="52" t="s">
        <v>369</v>
      </c>
      <c r="AG179" s="52">
        <v>3.742</v>
      </c>
    </row>
    <row r="180" spans="2:33">
      <c r="B180" s="52" vm="1512">
        <f ca="1"/>
        <v>44074</v>
      </c>
      <c r="C180" s="52" vm="1513">
        <f ca="1"/>
        <v>514.6</v>
      </c>
      <c r="D180" s="52" vm="393">
        <f ca="1"/>
        <v>518</v>
      </c>
      <c r="E180" s="52" vm="1514">
        <f ca="1"/>
        <v>525.6</v>
      </c>
      <c r="F180" s="52" vm="1515">
        <f ca="1"/>
        <v>512.6</v>
      </c>
      <c r="G180" s="52" vm="1516">
        <f ca="1"/>
        <v>137728</v>
      </c>
      <c r="H180" s="55">
        <f t="shared" ca="1" si="10"/>
        <v>-3.2926593066046062E-3</v>
      </c>
      <c r="I180" s="55">
        <f t="shared" ca="1" si="8"/>
        <v>-3.2980920379595499E-3</v>
      </c>
      <c r="N180" s="52" vm="1512">
        <f ca="1"/>
        <v>44074</v>
      </c>
      <c r="O180" s="52" vm="588">
        <f ca="1"/>
        <v>32.450000000000003</v>
      </c>
      <c r="P180" s="52" vm="1517">
        <f ca="1"/>
        <v>32.75</v>
      </c>
      <c r="Q180" s="52" vm="1518">
        <f ca="1"/>
        <v>33.32</v>
      </c>
      <c r="R180" s="52" vm="1509">
        <f ca="1"/>
        <v>32.4</v>
      </c>
      <c r="S180" s="52" vm="1519">
        <f ca="1"/>
        <v>726215</v>
      </c>
      <c r="T180" s="55">
        <f t="shared" ca="1" si="11"/>
        <v>1.5432098765433278E-3</v>
      </c>
      <c r="U180" s="55">
        <f t="shared" ca="1" si="9"/>
        <v>1.5420203518154184E-3</v>
      </c>
      <c r="Z180" s="52" t="s">
        <v>370</v>
      </c>
      <c r="AA180" s="52">
        <v>2.9380000000000002</v>
      </c>
      <c r="AF180" s="52" t="s">
        <v>370</v>
      </c>
      <c r="AG180" s="52">
        <v>3.867</v>
      </c>
    </row>
    <row r="181" spans="2:33">
      <c r="B181" s="52" vm="1520">
        <f ca="1"/>
        <v>44075</v>
      </c>
      <c r="C181" s="52" vm="1075">
        <f ca="1"/>
        <v>525</v>
      </c>
      <c r="D181" s="52" vm="1300">
        <f ca="1"/>
        <v>516.70000000000005</v>
      </c>
      <c r="E181" s="52" vm="363">
        <f ca="1"/>
        <v>525.5</v>
      </c>
      <c r="F181" s="52" vm="1521">
        <f ca="1"/>
        <v>512.4</v>
      </c>
      <c r="G181" s="52" vm="1522">
        <f ca="1"/>
        <v>202041</v>
      </c>
      <c r="H181" s="55">
        <f t="shared" ca="1" si="10"/>
        <v>2.0209871745044738E-2</v>
      </c>
      <c r="I181" s="55">
        <f t="shared" ca="1" si="8"/>
        <v>2.0008362743979994E-2</v>
      </c>
      <c r="N181" s="52" vm="1520">
        <f ca="1"/>
        <v>44075</v>
      </c>
      <c r="O181" s="52" vm="1523">
        <f ca="1"/>
        <v>32.479999999999997</v>
      </c>
      <c r="P181" s="52" vm="1524">
        <f ca="1"/>
        <v>32.68</v>
      </c>
      <c r="Q181" s="52" vm="1510">
        <f ca="1"/>
        <v>32.93</v>
      </c>
      <c r="R181" s="52" vm="899">
        <f ca="1"/>
        <v>32.08</v>
      </c>
      <c r="S181" s="52" vm="1525">
        <f ca="1"/>
        <v>560790</v>
      </c>
      <c r="T181" s="55">
        <f t="shared" ca="1" si="11"/>
        <v>9.2449922958381947E-4</v>
      </c>
      <c r="U181" s="55">
        <f t="shared" ca="1" si="9"/>
        <v>9.2407214337804496E-4</v>
      </c>
      <c r="Z181" s="52" t="s">
        <v>371</v>
      </c>
      <c r="AA181" s="52">
        <v>2.9220000000000002</v>
      </c>
      <c r="AF181" s="52" t="s">
        <v>371</v>
      </c>
      <c r="AG181" s="52">
        <v>3.77</v>
      </c>
    </row>
    <row r="182" spans="2:33">
      <c r="B182" s="52" vm="1526">
        <f ca="1"/>
        <v>44076</v>
      </c>
      <c r="C182" s="52" vm="1527">
        <f ca="1"/>
        <v>553</v>
      </c>
      <c r="D182" s="52" vm="1528">
        <f ca="1"/>
        <v>531</v>
      </c>
      <c r="E182" s="52" vm="1527">
        <f ca="1"/>
        <v>553</v>
      </c>
      <c r="F182" s="52" vm="1529">
        <f ca="1"/>
        <v>530.70000000000005</v>
      </c>
      <c r="G182" s="52" vm="1530">
        <f ca="1"/>
        <v>336862</v>
      </c>
      <c r="H182" s="55">
        <f t="shared" ca="1" si="10"/>
        <v>5.3333333333333233E-2</v>
      </c>
      <c r="I182" s="55">
        <f t="shared" ca="1" si="8"/>
        <v>5.1959738930710958E-2</v>
      </c>
      <c r="N182" s="52" vm="1526">
        <f ca="1"/>
        <v>44076</v>
      </c>
      <c r="O182" s="52" vm="1271">
        <f ca="1"/>
        <v>33.479999999999997</v>
      </c>
      <c r="P182" s="52" vm="710">
        <f ca="1"/>
        <v>32.85</v>
      </c>
      <c r="Q182" s="52" vm="1531">
        <f ca="1"/>
        <v>34.340000000000003</v>
      </c>
      <c r="R182" s="52" vm="1532">
        <f ca="1"/>
        <v>32.74</v>
      </c>
      <c r="S182" s="52" vm="1533">
        <f ca="1"/>
        <v>1548768</v>
      </c>
      <c r="T182" s="55">
        <f t="shared" ca="1" si="11"/>
        <v>3.0788177339901468E-2</v>
      </c>
      <c r="U182" s="55">
        <f t="shared" ca="1" si="9"/>
        <v>3.0323730327797359E-2</v>
      </c>
      <c r="Z182" s="52" t="s">
        <v>372</v>
      </c>
      <c r="AA182" s="52">
        <v>2.8580000000000001</v>
      </c>
      <c r="AF182" s="52" t="s">
        <v>372</v>
      </c>
      <c r="AG182" s="52">
        <v>3.7160000000000002</v>
      </c>
    </row>
    <row r="183" spans="2:33">
      <c r="B183" s="52" vm="1534">
        <f ca="1"/>
        <v>44077</v>
      </c>
      <c r="C183" s="52" vm="1535">
        <f ca="1"/>
        <v>555.29999999999995</v>
      </c>
      <c r="D183" s="52" vm="1536">
        <f ca="1"/>
        <v>558.79999999999995</v>
      </c>
      <c r="E183" s="52" vm="283">
        <f ca="1"/>
        <v>571.29999999999995</v>
      </c>
      <c r="F183" s="52" vm="1537">
        <f ca="1"/>
        <v>552.1</v>
      </c>
      <c r="G183" s="52" vm="1538">
        <f ca="1"/>
        <v>263207</v>
      </c>
      <c r="H183" s="55">
        <f t="shared" ca="1" si="10"/>
        <v>4.1591320072331683E-3</v>
      </c>
      <c r="I183" s="55">
        <f t="shared" ca="1" si="8"/>
        <v>4.1505067252266088E-3</v>
      </c>
      <c r="N183" s="52" vm="1534">
        <f ca="1"/>
        <v>44077</v>
      </c>
      <c r="O183" s="52" vm="989">
        <f ca="1"/>
        <v>33.39</v>
      </c>
      <c r="P183" s="52" vm="621">
        <f ca="1"/>
        <v>33.979999999999997</v>
      </c>
      <c r="Q183" s="52" vm="433">
        <f ca="1"/>
        <v>34.35</v>
      </c>
      <c r="R183" s="52" vm="1539">
        <f ca="1"/>
        <v>33.18</v>
      </c>
      <c r="S183" s="52" vm="1540">
        <f ca="1"/>
        <v>940982</v>
      </c>
      <c r="T183" s="55">
        <f t="shared" ca="1" si="11"/>
        <v>-2.6881720430106393E-3</v>
      </c>
      <c r="U183" s="55">
        <f t="shared" ca="1" si="9"/>
        <v>-2.6917916657113032E-3</v>
      </c>
      <c r="Z183" s="52" t="s">
        <v>373</v>
      </c>
      <c r="AA183" s="52">
        <v>2.927</v>
      </c>
      <c r="AF183" s="52" t="s">
        <v>373</v>
      </c>
      <c r="AG183" s="52">
        <v>3.806</v>
      </c>
    </row>
    <row r="184" spans="2:33">
      <c r="B184" s="52" vm="1541">
        <f ca="1"/>
        <v>44078</v>
      </c>
      <c r="C184" s="52" vm="183">
        <f ca="1"/>
        <v>555</v>
      </c>
      <c r="D184" s="52" vm="1542">
        <f ca="1"/>
        <v>548.9</v>
      </c>
      <c r="E184" s="52" vm="259">
        <f ca="1"/>
        <v>565.70000000000005</v>
      </c>
      <c r="F184" s="52" vm="1543">
        <f ca="1"/>
        <v>544.70000000000005</v>
      </c>
      <c r="G184" s="52" vm="1544">
        <f ca="1"/>
        <v>237088</v>
      </c>
      <c r="H184" s="55">
        <f t="shared" ca="1" si="10"/>
        <v>-5.4024851431655474E-4</v>
      </c>
      <c r="I184" s="55">
        <f t="shared" ca="1" si="8"/>
        <v>-5.4039450112697155E-4</v>
      </c>
      <c r="N184" s="52" vm="1541">
        <f ca="1"/>
        <v>44078</v>
      </c>
      <c r="O184" s="52" vm="1258">
        <f ca="1"/>
        <v>33.770000000000003</v>
      </c>
      <c r="P184" s="52" vm="1545">
        <f ca="1"/>
        <v>33.01</v>
      </c>
      <c r="Q184" s="52" vm="1546">
        <f ca="1"/>
        <v>34.28</v>
      </c>
      <c r="R184" s="52" vm="1545">
        <f ca="1"/>
        <v>33.01</v>
      </c>
      <c r="S184" s="52" vm="1547">
        <f ca="1"/>
        <v>809772</v>
      </c>
      <c r="T184" s="55">
        <f t="shared" ca="1" si="11"/>
        <v>1.1380652890086829E-2</v>
      </c>
      <c r="U184" s="55">
        <f t="shared" ca="1" si="9"/>
        <v>1.1316380441913153E-2</v>
      </c>
      <c r="Z184" s="52" t="s">
        <v>374</v>
      </c>
      <c r="AA184" s="52">
        <v>2.9119999999999999</v>
      </c>
      <c r="AF184" s="52" t="s">
        <v>374</v>
      </c>
      <c r="AG184" s="52">
        <v>3.7909999999999999</v>
      </c>
    </row>
    <row r="185" spans="2:33">
      <c r="B185" s="52" vm="1548">
        <f ca="1"/>
        <v>44081</v>
      </c>
      <c r="C185" s="52" vm="1549">
        <f ca="1"/>
        <v>561</v>
      </c>
      <c r="D185" s="52" vm="1550">
        <f ca="1"/>
        <v>558.6</v>
      </c>
      <c r="E185" s="52" vm="1551">
        <f ca="1"/>
        <v>567.4</v>
      </c>
      <c r="F185" s="52" vm="201">
        <f ca="1"/>
        <v>556.9</v>
      </c>
      <c r="G185" s="52" vm="1552">
        <f ca="1"/>
        <v>142494</v>
      </c>
      <c r="H185" s="55">
        <f t="shared" ca="1" si="10"/>
        <v>1.08108108108107E-2</v>
      </c>
      <c r="I185" s="55">
        <f t="shared" ca="1" si="8"/>
        <v>1.0752791776261697E-2</v>
      </c>
      <c r="N185" s="52" vm="1548">
        <f ca="1"/>
        <v>44081</v>
      </c>
      <c r="O185" s="52" vm="1553">
        <f ca="1"/>
        <v>34.47</v>
      </c>
      <c r="P185" s="52" vm="631">
        <f ca="1"/>
        <v>34.06</v>
      </c>
      <c r="Q185" s="52" vm="1152">
        <f ca="1"/>
        <v>34.799999999999997</v>
      </c>
      <c r="R185" s="52" vm="1554">
        <f ca="1"/>
        <v>33.880000000000003</v>
      </c>
      <c r="S185" s="52" vm="1555">
        <f ca="1"/>
        <v>689525</v>
      </c>
      <c r="T185" s="55">
        <f t="shared" ca="1" si="11"/>
        <v>2.0728457210541729E-2</v>
      </c>
      <c r="U185" s="55">
        <f t="shared" ca="1" si="9"/>
        <v>2.0516546131297508E-2</v>
      </c>
      <c r="Z185" s="52" t="s">
        <v>375</v>
      </c>
      <c r="AA185" s="52">
        <v>2.8679999999999999</v>
      </c>
      <c r="AF185" s="52" t="s">
        <v>375</v>
      </c>
      <c r="AG185" s="52">
        <v>3.7149999999999999</v>
      </c>
    </row>
    <row r="186" spans="2:33">
      <c r="B186" s="52" vm="1556">
        <f ca="1"/>
        <v>44082</v>
      </c>
      <c r="C186" s="52" vm="183">
        <f ca="1"/>
        <v>555</v>
      </c>
      <c r="D186" s="52" vm="1557">
        <f ca="1"/>
        <v>562.4</v>
      </c>
      <c r="E186" s="52" vm="1558">
        <f ca="1"/>
        <v>563.5</v>
      </c>
      <c r="F186" s="52" vm="172">
        <f ca="1"/>
        <v>547.6</v>
      </c>
      <c r="G186" s="52" vm="1559">
        <f ca="1"/>
        <v>174956</v>
      </c>
      <c r="H186" s="55">
        <f t="shared" ca="1" si="10"/>
        <v>-1.0695187165775444E-2</v>
      </c>
      <c r="I186" s="55">
        <f t="shared" ca="1" si="8"/>
        <v>-1.0752791776261849E-2</v>
      </c>
      <c r="N186" s="52" vm="1556">
        <f ca="1"/>
        <v>44082</v>
      </c>
      <c r="O186" s="52" vm="730">
        <f ca="1"/>
        <v>34.200000000000003</v>
      </c>
      <c r="P186" s="52" vm="1560">
        <f ca="1"/>
        <v>34.69</v>
      </c>
      <c r="Q186" s="52" vm="1198">
        <f ca="1"/>
        <v>34.840000000000003</v>
      </c>
      <c r="R186" s="52" vm="462">
        <f ca="1"/>
        <v>33.5</v>
      </c>
      <c r="S186" s="52" vm="1561">
        <f ca="1"/>
        <v>796561</v>
      </c>
      <c r="T186" s="55">
        <f t="shared" ca="1" si="11"/>
        <v>-7.8328981723236879E-3</v>
      </c>
      <c r="U186" s="55">
        <f t="shared" ca="1" si="9"/>
        <v>-7.8637364602144634E-3</v>
      </c>
      <c r="Z186" s="52" t="s">
        <v>376</v>
      </c>
      <c r="AA186" s="52">
        <v>2.915</v>
      </c>
      <c r="AF186" s="52" t="s">
        <v>376</v>
      </c>
      <c r="AG186" s="52">
        <v>3.8330000000000002</v>
      </c>
    </row>
    <row r="187" spans="2:33">
      <c r="B187" s="52" vm="1562">
        <f ca="1"/>
        <v>44083</v>
      </c>
      <c r="C187" s="52" vm="171">
        <f ca="1"/>
        <v>552.6</v>
      </c>
      <c r="D187" s="52" vm="1563">
        <f ca="1"/>
        <v>551.9</v>
      </c>
      <c r="E187" s="52" vm="1564">
        <f ca="1"/>
        <v>559.29999999999995</v>
      </c>
      <c r="F187" s="52" vm="1565">
        <f ca="1"/>
        <v>550.29999999999995</v>
      </c>
      <c r="G187" s="52" vm="1566">
        <f ca="1"/>
        <v>145910</v>
      </c>
      <c r="H187" s="55">
        <f t="shared" ca="1" si="10"/>
        <v>-4.3243243243242802E-3</v>
      </c>
      <c r="I187" s="55">
        <f t="shared" ca="1" si="8"/>
        <v>-4.3337012571183046E-3</v>
      </c>
      <c r="N187" s="52" vm="1562">
        <f ca="1"/>
        <v>44083</v>
      </c>
      <c r="O187" s="52" vm="1553">
        <f ca="1"/>
        <v>34.47</v>
      </c>
      <c r="P187" s="52" vm="730">
        <f ca="1"/>
        <v>34.200000000000003</v>
      </c>
      <c r="Q187" s="52" vm="1567">
        <f ca="1"/>
        <v>34.630000000000003</v>
      </c>
      <c r="R187" s="52" vm="862">
        <f ca="1"/>
        <v>33.590000000000003</v>
      </c>
      <c r="S187" s="52" vm="1568">
        <f ca="1"/>
        <v>988286</v>
      </c>
      <c r="T187" s="55">
        <f t="shared" ca="1" si="11"/>
        <v>7.8947368421051767E-3</v>
      </c>
      <c r="U187" s="55">
        <f t="shared" ca="1" si="9"/>
        <v>7.8637364602144513E-3</v>
      </c>
      <c r="Z187" s="52" t="s">
        <v>377</v>
      </c>
      <c r="AA187" s="52">
        <v>2.9239999999999999</v>
      </c>
      <c r="AF187" s="52" t="s">
        <v>377</v>
      </c>
      <c r="AG187" s="52">
        <v>3.802</v>
      </c>
    </row>
    <row r="188" spans="2:33">
      <c r="B188" s="52" vm="1569">
        <f ca="1"/>
        <v>44084</v>
      </c>
      <c r="C188" s="52" vm="1570">
        <f ca="1"/>
        <v>559.4</v>
      </c>
      <c r="D188" s="52" vm="1571">
        <f ca="1"/>
        <v>553.29999999999995</v>
      </c>
      <c r="E188" s="52" vm="1572">
        <f ca="1"/>
        <v>563.1</v>
      </c>
      <c r="F188" s="52" vm="1573">
        <f ca="1"/>
        <v>551.20000000000005</v>
      </c>
      <c r="G188" s="52" vm="1574">
        <f ca="1"/>
        <v>126648</v>
      </c>
      <c r="H188" s="55">
        <f t="shared" ca="1" si="10"/>
        <v>1.2305465074194721E-2</v>
      </c>
      <c r="I188" s="55">
        <f t="shared" ca="1" si="8"/>
        <v>1.2230368278543196E-2</v>
      </c>
      <c r="N188" s="52" vm="1569">
        <f ca="1"/>
        <v>44084</v>
      </c>
      <c r="O188" s="52" vm="1270">
        <f ca="1"/>
        <v>34.31</v>
      </c>
      <c r="P188" s="52" vm="1221">
        <f ca="1"/>
        <v>34.380000000000003</v>
      </c>
      <c r="Q188" s="52" vm="441">
        <f ca="1"/>
        <v>34.520000000000003</v>
      </c>
      <c r="R188" s="52" vm="409">
        <f ca="1"/>
        <v>34.03</v>
      </c>
      <c r="S188" s="52" vm="1575">
        <f ca="1"/>
        <v>612049</v>
      </c>
      <c r="T188" s="55">
        <f t="shared" ca="1" si="11"/>
        <v>-4.6417174354510538E-3</v>
      </c>
      <c r="U188" s="55">
        <f t="shared" ca="1" si="9"/>
        <v>-4.6525236584155933E-3</v>
      </c>
      <c r="Z188" s="52" t="s">
        <v>378</v>
      </c>
      <c r="AA188" s="52">
        <v>2.8079999999999998</v>
      </c>
      <c r="AF188" s="52" t="s">
        <v>378</v>
      </c>
      <c r="AG188" s="52">
        <v>3.677</v>
      </c>
    </row>
    <row r="189" spans="2:33">
      <c r="B189" s="52" vm="1576">
        <f ca="1"/>
        <v>44085</v>
      </c>
      <c r="C189" s="52" vm="1577">
        <f ca="1"/>
        <v>570.6</v>
      </c>
      <c r="D189" s="52" vm="262">
        <f ca="1"/>
        <v>560.4</v>
      </c>
      <c r="E189" s="52" vm="1578">
        <f ca="1"/>
        <v>576</v>
      </c>
      <c r="F189" s="52" vm="1579">
        <f ca="1"/>
        <v>558.4</v>
      </c>
      <c r="G189" s="52" vm="1580">
        <f ca="1"/>
        <v>193782</v>
      </c>
      <c r="H189" s="55">
        <f t="shared" ca="1" si="10"/>
        <v>2.0021451555237935E-2</v>
      </c>
      <c r="I189" s="55">
        <f t="shared" ca="1" si="8"/>
        <v>1.9823658011540447E-2</v>
      </c>
      <c r="N189" s="52" vm="1576">
        <f ca="1"/>
        <v>44085</v>
      </c>
      <c r="O189" s="52" vm="1581">
        <f ca="1"/>
        <v>34.89</v>
      </c>
      <c r="P189" s="52" vm="1582">
        <f ca="1"/>
        <v>34.33</v>
      </c>
      <c r="Q189" s="52" vm="452">
        <f ca="1"/>
        <v>35.1</v>
      </c>
      <c r="R189" s="52" vm="779">
        <f ca="1"/>
        <v>34.299999999999997</v>
      </c>
      <c r="S189" s="52" vm="1583">
        <f ca="1"/>
        <v>816452</v>
      </c>
      <c r="T189" s="55">
        <f t="shared" ca="1" si="11"/>
        <v>1.6904692509472463E-2</v>
      </c>
      <c r="U189" s="55">
        <f t="shared" ca="1" si="9"/>
        <v>1.6763398328324405E-2</v>
      </c>
      <c r="Z189" s="52" t="s">
        <v>379</v>
      </c>
      <c r="AA189" s="52">
        <v>2.8010000000000002</v>
      </c>
      <c r="AF189" s="52" t="s">
        <v>379</v>
      </c>
      <c r="AG189" s="52">
        <v>3.6669999999999998</v>
      </c>
    </row>
    <row r="190" spans="2:33">
      <c r="B190" s="52" vm="1584">
        <f ca="1"/>
        <v>44088</v>
      </c>
      <c r="C190" s="52" vm="1585">
        <f ca="1"/>
        <v>577</v>
      </c>
      <c r="D190" s="52" vm="1585">
        <f ca="1"/>
        <v>577</v>
      </c>
      <c r="E190" s="52" vm="1586">
        <f ca="1"/>
        <v>579.20000000000005</v>
      </c>
      <c r="F190" s="52" vm="1587">
        <f ca="1"/>
        <v>572.70000000000005</v>
      </c>
      <c r="G190" s="52" vm="1588">
        <f ca="1"/>
        <v>142175</v>
      </c>
      <c r="H190" s="55">
        <f t="shared" ca="1" si="10"/>
        <v>1.1216263582194186E-2</v>
      </c>
      <c r="I190" s="55">
        <f t="shared" ca="1" si="8"/>
        <v>1.1153827728699944E-2</v>
      </c>
      <c r="N190" s="52" vm="1584">
        <f ca="1"/>
        <v>44088</v>
      </c>
      <c r="O190" s="52" vm="1589">
        <f ca="1"/>
        <v>35.21</v>
      </c>
      <c r="P190" s="52" vm="1590">
        <f ca="1"/>
        <v>35.200000000000003</v>
      </c>
      <c r="Q190" s="52" vm="1591">
        <f ca="1"/>
        <v>35.43</v>
      </c>
      <c r="R190" s="52" vm="1052">
        <f ca="1"/>
        <v>34.94</v>
      </c>
      <c r="S190" s="52" vm="1592">
        <f ca="1"/>
        <v>701870</v>
      </c>
      <c r="T190" s="55">
        <f t="shared" ca="1" si="11"/>
        <v>9.171682430495931E-3</v>
      </c>
      <c r="U190" s="55">
        <f t="shared" ca="1" si="9"/>
        <v>9.1298779682784815E-3</v>
      </c>
      <c r="Z190" s="52" t="s">
        <v>380</v>
      </c>
      <c r="AA190" s="52">
        <v>2.8029999999999999</v>
      </c>
      <c r="AF190" s="52" t="s">
        <v>380</v>
      </c>
      <c r="AG190" s="52">
        <v>3.6709999999999998</v>
      </c>
    </row>
    <row r="191" spans="2:33">
      <c r="B191" s="52" vm="1593">
        <f ca="1"/>
        <v>44089</v>
      </c>
      <c r="C191" s="52" vm="1594">
        <f ca="1"/>
        <v>589.20000000000005</v>
      </c>
      <c r="D191" s="52" vm="317">
        <f ca="1"/>
        <v>578</v>
      </c>
      <c r="E191" s="52" vm="1595">
        <f ca="1"/>
        <v>591.4</v>
      </c>
      <c r="F191" s="52" vm="1585">
        <f ca="1"/>
        <v>577</v>
      </c>
      <c r="G191" s="52" vm="1596">
        <f ca="1"/>
        <v>212793</v>
      </c>
      <c r="H191" s="55">
        <f t="shared" ca="1" si="10"/>
        <v>2.1143847487001821E-2</v>
      </c>
      <c r="I191" s="55">
        <f t="shared" ca="1" si="8"/>
        <v>2.092341808037573E-2</v>
      </c>
      <c r="N191" s="52" vm="1593">
        <f ca="1"/>
        <v>44089</v>
      </c>
      <c r="O191" s="52" vm="1597">
        <f ca="1"/>
        <v>36.74</v>
      </c>
      <c r="P191" s="52" vm="1589">
        <f ca="1"/>
        <v>35.21</v>
      </c>
      <c r="Q191" s="52" vm="1598">
        <f ca="1"/>
        <v>37.130000000000003</v>
      </c>
      <c r="R191" s="52" vm="1589">
        <f ca="1"/>
        <v>35.21</v>
      </c>
      <c r="S191" s="52" vm="1599">
        <f ca="1"/>
        <v>1499655</v>
      </c>
      <c r="T191" s="55">
        <f t="shared" ca="1" si="11"/>
        <v>4.3453564328315819E-2</v>
      </c>
      <c r="U191" s="55">
        <f t="shared" ca="1" si="9"/>
        <v>4.2535946620018451E-2</v>
      </c>
      <c r="Z191" s="52" t="s">
        <v>381</v>
      </c>
      <c r="AA191" s="52">
        <v>2.786</v>
      </c>
      <c r="AF191" s="52" t="s">
        <v>381</v>
      </c>
      <c r="AG191" s="52">
        <v>3.613</v>
      </c>
    </row>
    <row r="192" spans="2:33">
      <c r="B192" s="52" vm="1600">
        <f ca="1"/>
        <v>44090</v>
      </c>
      <c r="C192" s="52" vm="1601">
        <f ca="1"/>
        <v>600</v>
      </c>
      <c r="D192" s="52" vm="1602">
        <f ca="1"/>
        <v>589.9</v>
      </c>
      <c r="E192" s="52" vm="1603">
        <f ca="1"/>
        <v>602.79999999999995</v>
      </c>
      <c r="F192" s="52" vm="1604">
        <f ca="1"/>
        <v>589.5</v>
      </c>
      <c r="G192" s="52" vm="1605">
        <f ca="1"/>
        <v>310963</v>
      </c>
      <c r="H192" s="55">
        <f t="shared" ca="1" si="10"/>
        <v>1.8329938900203624E-2</v>
      </c>
      <c r="I192" s="55">
        <f t="shared" ca="1" si="8"/>
        <v>1.8163970627671121E-2</v>
      </c>
      <c r="N192" s="52" vm="1600">
        <f ca="1"/>
        <v>44090</v>
      </c>
      <c r="O192" s="52" vm="321">
        <f ca="1"/>
        <v>37.93</v>
      </c>
      <c r="P192" s="52" vm="1606">
        <f ca="1"/>
        <v>36.979999999999997</v>
      </c>
      <c r="Q192" s="52" vm="1607">
        <f ca="1"/>
        <v>38.32</v>
      </c>
      <c r="R192" s="52" vm="1608">
        <f ca="1"/>
        <v>36.909999999999997</v>
      </c>
      <c r="S192" s="52" vm="1609">
        <f ca="1"/>
        <v>1409488</v>
      </c>
      <c r="T192" s="55">
        <f t="shared" ca="1" si="11"/>
        <v>3.2389765922699931E-2</v>
      </c>
      <c r="U192" s="55">
        <f t="shared" ca="1" si="9"/>
        <v>3.1876275913827856E-2</v>
      </c>
      <c r="Z192" s="52" t="s">
        <v>382</v>
      </c>
      <c r="AA192" s="52">
        <v>2.8359999999999999</v>
      </c>
      <c r="AF192" s="52" t="s">
        <v>382</v>
      </c>
      <c r="AG192" s="52">
        <v>3.653</v>
      </c>
    </row>
    <row r="193" spans="2:33">
      <c r="B193" s="52" vm="1610">
        <f ca="1"/>
        <v>44091</v>
      </c>
      <c r="C193" s="52" vm="1611">
        <f ca="1"/>
        <v>596.5</v>
      </c>
      <c r="D193" s="52" vm="143">
        <f ca="1"/>
        <v>589.4</v>
      </c>
      <c r="E193" s="52" vm="1612">
        <f ca="1"/>
        <v>597.20000000000005</v>
      </c>
      <c r="F193" s="52" vm="42">
        <f ca="1"/>
        <v>585</v>
      </c>
      <c r="G193" s="52" vm="1613">
        <f ca="1"/>
        <v>182778</v>
      </c>
      <c r="H193" s="55">
        <f t="shared" ca="1" si="10"/>
        <v>-5.833333333333357E-3</v>
      </c>
      <c r="I193" s="55">
        <f t="shared" ca="1" si="8"/>
        <v>-5.8504136781755891E-3</v>
      </c>
      <c r="N193" s="52" vm="1610">
        <f ca="1"/>
        <v>44091</v>
      </c>
      <c r="O193" s="52" vm="1614">
        <f ca="1"/>
        <v>37.22</v>
      </c>
      <c r="P193" s="52" vm="1615">
        <f ca="1"/>
        <v>37.46</v>
      </c>
      <c r="Q193" s="52" vm="1616">
        <f ca="1"/>
        <v>37.840000000000003</v>
      </c>
      <c r="R193" s="52" vm="1617">
        <f ca="1"/>
        <v>37.21</v>
      </c>
      <c r="S193" s="52" vm="1618">
        <f ca="1"/>
        <v>648602</v>
      </c>
      <c r="T193" s="55">
        <f t="shared" ca="1" si="11"/>
        <v>-1.871869232797263E-2</v>
      </c>
      <c r="U193" s="55">
        <f t="shared" ca="1" si="9"/>
        <v>-1.8896104486702921E-2</v>
      </c>
      <c r="Z193" s="52" t="s">
        <v>383</v>
      </c>
      <c r="AA193" s="52">
        <v>2.85</v>
      </c>
      <c r="AF193" s="52" t="s">
        <v>383</v>
      </c>
      <c r="AG193" s="52">
        <v>3.6949999999999998</v>
      </c>
    </row>
    <row r="194" spans="2:33">
      <c r="B194" s="52" vm="1619">
        <f ca="1"/>
        <v>44092</v>
      </c>
      <c r="C194" s="52" vm="1620">
        <f ca="1"/>
        <v>587.70000000000005</v>
      </c>
      <c r="D194" s="52" vm="1621">
        <f ca="1"/>
        <v>596.6</v>
      </c>
      <c r="E194" s="52" vm="1622">
        <f ca="1"/>
        <v>602.4</v>
      </c>
      <c r="F194" s="52" vm="1620">
        <f ca="1"/>
        <v>587.70000000000005</v>
      </c>
      <c r="G194" s="52" vm="1623">
        <f ca="1"/>
        <v>565670</v>
      </c>
      <c r="H194" s="55">
        <f t="shared" ca="1" si="10"/>
        <v>-1.4752724224643687E-2</v>
      </c>
      <c r="I194" s="55">
        <f t="shared" ca="1" si="8"/>
        <v>-1.4862627919365975E-2</v>
      </c>
      <c r="N194" s="52" vm="1619">
        <f ca="1"/>
        <v>44092</v>
      </c>
      <c r="O194" s="52" vm="1624">
        <f ca="1"/>
        <v>36.5</v>
      </c>
      <c r="P194" s="52" vm="1625">
        <f ca="1"/>
        <v>36.96</v>
      </c>
      <c r="Q194" s="52" vm="1626">
        <f ca="1"/>
        <v>37.19</v>
      </c>
      <c r="R194" s="52" vm="1627">
        <f ca="1"/>
        <v>36.25</v>
      </c>
      <c r="S194" s="52" vm="1628">
        <f ca="1"/>
        <v>1511426</v>
      </c>
      <c r="T194" s="55">
        <f t="shared" ca="1" si="11"/>
        <v>-1.9344438473938741E-2</v>
      </c>
      <c r="U194" s="55">
        <f t="shared" ca="1" si="9"/>
        <v>-1.9533990625658876E-2</v>
      </c>
      <c r="Z194" s="52" t="s">
        <v>384</v>
      </c>
      <c r="AA194" s="52">
        <v>2.7959999999999998</v>
      </c>
      <c r="AF194" s="52" t="s">
        <v>384</v>
      </c>
      <c r="AG194" s="52">
        <v>3.637</v>
      </c>
    </row>
    <row r="195" spans="2:33">
      <c r="B195" s="52" vm="1629">
        <f ca="1"/>
        <v>44095</v>
      </c>
      <c r="C195" s="52" vm="1630">
        <f ca="1"/>
        <v>576.79999999999995</v>
      </c>
      <c r="D195" s="52" vm="1631">
        <f ca="1"/>
        <v>584.9</v>
      </c>
      <c r="E195" s="52" vm="1632">
        <f ca="1"/>
        <v>586.5</v>
      </c>
      <c r="F195" s="52" vm="1633">
        <f ca="1"/>
        <v>568.5</v>
      </c>
      <c r="G195" s="52" vm="1634">
        <f ca="1"/>
        <v>282697</v>
      </c>
      <c r="H195" s="55">
        <f t="shared" ca="1" si="10"/>
        <v>-1.854687765866958E-2</v>
      </c>
      <c r="I195" s="55">
        <f t="shared" ca="1" si="8"/>
        <v>-1.8721027647865634E-2</v>
      </c>
      <c r="N195" s="52" vm="1629">
        <f ca="1"/>
        <v>44095</v>
      </c>
      <c r="O195" s="52" vm="1635">
        <f ca="1"/>
        <v>35.07</v>
      </c>
      <c r="P195" s="52" vm="1627">
        <f ca="1"/>
        <v>36.25</v>
      </c>
      <c r="Q195" s="52" vm="1636">
        <f ca="1"/>
        <v>36.549999999999997</v>
      </c>
      <c r="R195" s="52" vm="1637">
        <f ca="1"/>
        <v>34.85</v>
      </c>
      <c r="S195" s="52" vm="1638">
        <f ca="1"/>
        <v>872003</v>
      </c>
      <c r="T195" s="55">
        <f t="shared" ca="1" si="11"/>
        <v>-3.9178082191780761E-2</v>
      </c>
      <c r="U195" s="55">
        <f t="shared" ca="1" si="9"/>
        <v>-3.9966196436359021E-2</v>
      </c>
      <c r="Z195" s="52" t="s">
        <v>385</v>
      </c>
      <c r="AA195" s="52">
        <v>2.843</v>
      </c>
      <c r="AF195" s="52" t="s">
        <v>385</v>
      </c>
      <c r="AG195" s="52">
        <v>3.6709999999999998</v>
      </c>
    </row>
    <row r="196" spans="2:33">
      <c r="B196" s="52" vm="1639">
        <f ca="1"/>
        <v>44096</v>
      </c>
      <c r="C196" s="52" vm="1640">
        <f ca="1"/>
        <v>568.29999999999995</v>
      </c>
      <c r="D196" s="52" vm="1641">
        <f ca="1"/>
        <v>579.5</v>
      </c>
      <c r="E196" s="52" vm="1642">
        <f ca="1"/>
        <v>586.4</v>
      </c>
      <c r="F196" s="52" vm="1640">
        <f ca="1"/>
        <v>568.29999999999995</v>
      </c>
      <c r="G196" s="52" vm="1643">
        <f ca="1"/>
        <v>199990</v>
      </c>
      <c r="H196" s="55">
        <f t="shared" ca="1" si="10"/>
        <v>-1.4736477115117941E-2</v>
      </c>
      <c r="I196" s="55">
        <f t="shared" ca="1" si="8"/>
        <v>-1.4846137667663562E-2</v>
      </c>
      <c r="N196" s="52" vm="1639">
        <f ca="1"/>
        <v>44096</v>
      </c>
      <c r="O196" s="52" vm="441">
        <f ca="1"/>
        <v>34.520000000000003</v>
      </c>
      <c r="P196" s="52" vm="1644">
        <f ca="1"/>
        <v>35.46</v>
      </c>
      <c r="Q196" s="52" vm="1644">
        <f ca="1"/>
        <v>35.46</v>
      </c>
      <c r="R196" s="52" vm="1645">
        <f ca="1"/>
        <v>34.409999999999997</v>
      </c>
      <c r="S196" s="52" vm="1646">
        <f ca="1"/>
        <v>665853</v>
      </c>
      <c r="T196" s="55">
        <f t="shared" ca="1" si="11"/>
        <v>-1.5682919874536516E-2</v>
      </c>
      <c r="U196" s="55">
        <f t="shared" ca="1" si="9"/>
        <v>-1.5807197936859411E-2</v>
      </c>
      <c r="Z196" s="52" t="s">
        <v>386</v>
      </c>
      <c r="AA196" s="52">
        <v>2.8759999999999999</v>
      </c>
      <c r="AF196" s="52" t="s">
        <v>386</v>
      </c>
      <c r="AG196" s="52">
        <v>3.714</v>
      </c>
    </row>
    <row r="197" spans="2:33">
      <c r="B197" s="52" vm="1647">
        <f ca="1"/>
        <v>44097</v>
      </c>
      <c r="C197" s="52" vm="250">
        <f ca="1"/>
        <v>577.70000000000005</v>
      </c>
      <c r="D197" s="52" vm="1648">
        <f ca="1"/>
        <v>578.5</v>
      </c>
      <c r="E197" s="52" vm="162">
        <f ca="1"/>
        <v>583.1</v>
      </c>
      <c r="F197" s="52" vm="318">
        <f ca="1"/>
        <v>575.1</v>
      </c>
      <c r="G197" s="52" vm="1649">
        <f ca="1"/>
        <v>133623</v>
      </c>
      <c r="H197" s="55">
        <f t="shared" ca="1" si="10"/>
        <v>1.6540559563611001E-2</v>
      </c>
      <c r="I197" s="55">
        <f t="shared" ca="1" si="8"/>
        <v>1.6405254484144271E-2</v>
      </c>
      <c r="N197" s="52" vm="1647">
        <f ca="1"/>
        <v>44097</v>
      </c>
      <c r="O197" s="52" vm="1590">
        <f ca="1"/>
        <v>35.200000000000003</v>
      </c>
      <c r="P197" s="52" vm="1010">
        <f ca="1"/>
        <v>34.869999999999997</v>
      </c>
      <c r="Q197" s="52" vm="1650">
        <f ca="1"/>
        <v>35.81</v>
      </c>
      <c r="R197" s="52" vm="1651">
        <f ca="1"/>
        <v>34.770000000000003</v>
      </c>
      <c r="S197" s="52" vm="1652">
        <f ca="1"/>
        <v>785429</v>
      </c>
      <c r="T197" s="55">
        <f t="shared" ca="1" si="11"/>
        <v>1.9698725376593229E-2</v>
      </c>
      <c r="U197" s="55">
        <f t="shared" ca="1" si="9"/>
        <v>1.9507216388824161E-2</v>
      </c>
      <c r="Z197" s="52" t="s">
        <v>387</v>
      </c>
      <c r="AA197" s="52">
        <v>2.8919999999999999</v>
      </c>
      <c r="AF197" s="52" t="s">
        <v>387</v>
      </c>
      <c r="AG197" s="52">
        <v>3.7069999999999999</v>
      </c>
    </row>
    <row r="198" spans="2:33">
      <c r="B198" s="52" vm="1653">
        <f ca="1"/>
        <v>44098</v>
      </c>
      <c r="C198" s="52" vm="326">
        <f ca="1"/>
        <v>569.6</v>
      </c>
      <c r="D198" s="52" vm="190">
        <f ca="1"/>
        <v>568</v>
      </c>
      <c r="E198" s="52" vm="1654">
        <f ca="1"/>
        <v>575.29999999999995</v>
      </c>
      <c r="F198" s="52" vm="202">
        <f ca="1"/>
        <v>565</v>
      </c>
      <c r="G198" s="52" vm="1655">
        <f ca="1"/>
        <v>177979</v>
      </c>
      <c r="H198" s="55">
        <f t="shared" ca="1" si="10"/>
        <v>-1.4021118227453777E-2</v>
      </c>
      <c r="I198" s="55">
        <f t="shared" ca="1" si="8"/>
        <v>-1.4120342689453922E-2</v>
      </c>
      <c r="N198" s="52" vm="1653">
        <f ca="1"/>
        <v>44098</v>
      </c>
      <c r="O198" s="52" vm="1590">
        <f ca="1"/>
        <v>35.200000000000003</v>
      </c>
      <c r="P198" s="52" vm="1152">
        <f ca="1"/>
        <v>34.799999999999997</v>
      </c>
      <c r="Q198" s="52" vm="599">
        <f ca="1"/>
        <v>35.4</v>
      </c>
      <c r="R198" s="52" vm="1656">
        <f ca="1"/>
        <v>34.56</v>
      </c>
      <c r="S198" s="52" vm="1657">
        <f ca="1"/>
        <v>694255</v>
      </c>
      <c r="T198" s="55">
        <f t="shared" ca="1" si="11"/>
        <v>0</v>
      </c>
      <c r="U198" s="55">
        <f t="shared" ca="1" si="9"/>
        <v>0</v>
      </c>
      <c r="Z198" s="52" t="s">
        <v>388</v>
      </c>
      <c r="AA198" s="52">
        <v>2.8889999999999998</v>
      </c>
      <c r="AF198" s="52" t="s">
        <v>388</v>
      </c>
      <c r="AG198" s="52">
        <v>3.6840000000000002</v>
      </c>
    </row>
    <row r="199" spans="2:33">
      <c r="B199" s="52" vm="1658">
        <f ca="1"/>
        <v>44099</v>
      </c>
      <c r="C199" s="52" vm="260">
        <f ca="1"/>
        <v>566</v>
      </c>
      <c r="D199" s="52" vm="1659">
        <f ca="1"/>
        <v>570.70000000000005</v>
      </c>
      <c r="E199" s="52" vm="1660">
        <f ca="1"/>
        <v>575</v>
      </c>
      <c r="F199" s="52" vm="1661">
        <f ca="1"/>
        <v>556.5</v>
      </c>
      <c r="G199" s="52" vm="1662">
        <f ca="1"/>
        <v>186372</v>
      </c>
      <c r="H199" s="55">
        <f t="shared" ca="1" si="10"/>
        <v>-6.3202247191012084E-3</v>
      </c>
      <c r="I199" s="55">
        <f t="shared" ca="1" si="8"/>
        <v>-6.3402818945831625E-3</v>
      </c>
      <c r="N199" s="52" vm="1658">
        <f ca="1"/>
        <v>44099</v>
      </c>
      <c r="O199" s="52" vm="741">
        <f ca="1"/>
        <v>34.74</v>
      </c>
      <c r="P199" s="52" vm="1072">
        <f ca="1"/>
        <v>35.39</v>
      </c>
      <c r="Q199" s="52" vm="1072">
        <f ca="1"/>
        <v>35.39</v>
      </c>
      <c r="R199" s="52" vm="1663">
        <f ca="1"/>
        <v>34.270000000000003</v>
      </c>
      <c r="S199" s="52" vm="1664">
        <f ca="1"/>
        <v>608760</v>
      </c>
      <c r="T199" s="55">
        <f t="shared" ca="1" si="11"/>
        <v>-1.3068181818181812E-2</v>
      </c>
      <c r="U199" s="55">
        <f t="shared" ca="1" si="9"/>
        <v>-1.3154321791092525E-2</v>
      </c>
      <c r="Z199" s="52" t="s">
        <v>389</v>
      </c>
      <c r="AA199" s="52">
        <v>2.8759999999999999</v>
      </c>
      <c r="AF199" s="52" t="s">
        <v>389</v>
      </c>
      <c r="AG199" s="52">
        <v>3.7010000000000001</v>
      </c>
    </row>
    <row r="200" spans="2:33">
      <c r="B200" s="52" vm="1665">
        <f ca="1"/>
        <v>44102</v>
      </c>
      <c r="C200" s="52" vm="1666">
        <f ca="1"/>
        <v>574.4</v>
      </c>
      <c r="D200" s="52" vm="1667">
        <f ca="1"/>
        <v>572.9</v>
      </c>
      <c r="E200" s="52" vm="1668">
        <f ca="1"/>
        <v>576.1</v>
      </c>
      <c r="F200" s="52" vm="1669">
        <f ca="1"/>
        <v>568.9</v>
      </c>
      <c r="G200" s="52" vm="1670">
        <f ca="1"/>
        <v>198013</v>
      </c>
      <c r="H200" s="55">
        <f t="shared" ca="1" si="10"/>
        <v>1.4840989399293347E-2</v>
      </c>
      <c r="I200" s="55">
        <f t="shared" ca="1" si="8"/>
        <v>1.4731939530831554E-2</v>
      </c>
      <c r="N200" s="52" vm="1665">
        <f ca="1"/>
        <v>44102</v>
      </c>
      <c r="O200" s="52" vm="768">
        <f ca="1"/>
        <v>35.18</v>
      </c>
      <c r="P200" s="52" vm="1141">
        <f ca="1"/>
        <v>35.229999999999997</v>
      </c>
      <c r="Q200" s="52" vm="1671">
        <f ca="1"/>
        <v>35.340000000000003</v>
      </c>
      <c r="R200" s="52" vm="827">
        <f ca="1"/>
        <v>34.72</v>
      </c>
      <c r="S200" s="52" vm="1672">
        <f ca="1"/>
        <v>518246</v>
      </c>
      <c r="T200" s="55">
        <f t="shared" ca="1" si="11"/>
        <v>1.2665515256188753E-2</v>
      </c>
      <c r="U200" s="55">
        <f t="shared" ca="1" si="9"/>
        <v>1.2585978496453157E-2</v>
      </c>
      <c r="Z200" s="52" t="s">
        <v>390</v>
      </c>
      <c r="AA200" s="52">
        <v>2.8679999999999999</v>
      </c>
      <c r="AF200" s="52" t="s">
        <v>390</v>
      </c>
      <c r="AG200" s="52">
        <v>3.677</v>
      </c>
    </row>
    <row r="201" spans="2:33">
      <c r="B201" s="52" vm="1673">
        <f ca="1"/>
        <v>44103</v>
      </c>
      <c r="C201" s="52" vm="1674">
        <f ca="1"/>
        <v>576.6</v>
      </c>
      <c r="D201" s="52" vm="261">
        <f ca="1"/>
        <v>571.4</v>
      </c>
      <c r="E201" s="52" vm="317">
        <f ca="1"/>
        <v>578</v>
      </c>
      <c r="F201" s="52" vm="1675">
        <f ca="1"/>
        <v>569.5</v>
      </c>
      <c r="G201" s="52" vm="1676">
        <f ca="1"/>
        <v>118637</v>
      </c>
      <c r="H201" s="55">
        <f t="shared" ca="1" si="10"/>
        <v>3.8300835654596632E-3</v>
      </c>
      <c r="I201" s="55">
        <f t="shared" ca="1" si="8"/>
        <v>3.8227674702874348E-3</v>
      </c>
      <c r="N201" s="52" vm="1673">
        <f ca="1"/>
        <v>44103</v>
      </c>
      <c r="O201" s="52" vm="1043">
        <f ca="1"/>
        <v>35.049999999999997</v>
      </c>
      <c r="P201" s="52" vm="376">
        <f ca="1"/>
        <v>35.130000000000003</v>
      </c>
      <c r="Q201" s="52" vm="1677">
        <f ca="1"/>
        <v>35.369999999999997</v>
      </c>
      <c r="R201" s="52" vm="379">
        <f ca="1"/>
        <v>34.700000000000003</v>
      </c>
      <c r="S201" s="52" vm="1678">
        <f ca="1"/>
        <v>439769</v>
      </c>
      <c r="T201" s="55">
        <f t="shared" ca="1" si="11"/>
        <v>-3.6952814098920594E-3</v>
      </c>
      <c r="U201" s="55">
        <f t="shared" ca="1" si="9"/>
        <v>-3.7021258288130895E-3</v>
      </c>
      <c r="Z201" s="52" t="s">
        <v>391</v>
      </c>
      <c r="AA201" s="52">
        <v>2.7989999999999999</v>
      </c>
      <c r="AF201" s="52" t="s">
        <v>391</v>
      </c>
      <c r="AG201" s="52">
        <v>3.5880000000000001</v>
      </c>
    </row>
    <row r="202" spans="2:33">
      <c r="B202" s="52" vm="1679">
        <f ca="1"/>
        <v>44104</v>
      </c>
      <c r="C202" s="52" vm="1680">
        <f ca="1"/>
        <v>567.6</v>
      </c>
      <c r="D202" s="52" vm="1681">
        <f ca="1"/>
        <v>571</v>
      </c>
      <c r="E202" s="52" vm="1630">
        <f ca="1"/>
        <v>576.79999999999995</v>
      </c>
      <c r="F202" s="52" vm="1680">
        <f ca="1"/>
        <v>567.6</v>
      </c>
      <c r="G202" s="52" vm="1682">
        <f ca="1"/>
        <v>217100</v>
      </c>
      <c r="H202" s="55">
        <f t="shared" ca="1" si="10"/>
        <v>-1.5608740894901163E-2</v>
      </c>
      <c r="I202" s="55">
        <f t="shared" ca="1" si="8"/>
        <v>-1.5731839918414234E-2</v>
      </c>
      <c r="N202" s="52" vm="1679">
        <f ca="1"/>
        <v>44104</v>
      </c>
      <c r="O202" s="52" vm="1117">
        <f ca="1"/>
        <v>34.979999999999997</v>
      </c>
      <c r="P202" s="52" vm="1232">
        <f ca="1"/>
        <v>34.82</v>
      </c>
      <c r="Q202" s="52" vm="1234">
        <f ca="1"/>
        <v>35.19</v>
      </c>
      <c r="R202" s="52" vm="1285">
        <f ca="1"/>
        <v>34.54</v>
      </c>
      <c r="S202" s="52" vm="1683">
        <f ca="1"/>
        <v>650235</v>
      </c>
      <c r="T202" s="55">
        <f t="shared" ca="1" si="11"/>
        <v>-1.9971469329529423E-3</v>
      </c>
      <c r="U202" s="55">
        <f t="shared" ca="1" si="9"/>
        <v>-1.9991438901431039E-3</v>
      </c>
      <c r="Z202" s="52" t="s">
        <v>392</v>
      </c>
      <c r="AA202" s="52">
        <v>2.7759999999999998</v>
      </c>
      <c r="AF202" s="52" t="s">
        <v>392</v>
      </c>
      <c r="AG202" s="52">
        <v>3.6040000000000001</v>
      </c>
    </row>
    <row r="203" spans="2:33">
      <c r="B203" s="52" vm="1684">
        <f ca="1"/>
        <v>44105</v>
      </c>
      <c r="C203" s="52" vm="1685">
        <f ca="1"/>
        <v>582.6</v>
      </c>
      <c r="D203" s="52" vm="1686">
        <f ca="1"/>
        <v>576.20000000000005</v>
      </c>
      <c r="E203" s="52" vm="1687">
        <f ca="1"/>
        <v>584.79999999999995</v>
      </c>
      <c r="F203" s="52" vm="1688">
        <f ca="1"/>
        <v>572.20000000000005</v>
      </c>
      <c r="G203" s="52" vm="1689">
        <f ca="1"/>
        <v>152900</v>
      </c>
      <c r="H203" s="55">
        <f t="shared" ca="1" si="10"/>
        <v>2.6427061310782207E-2</v>
      </c>
      <c r="I203" s="55">
        <f t="shared" ca="1" si="8"/>
        <v>2.6083899239446602E-2</v>
      </c>
      <c r="N203" s="52" vm="1684">
        <f ca="1"/>
        <v>44105</v>
      </c>
      <c r="O203" s="52" vm="1690">
        <f ca="1"/>
        <v>35.61</v>
      </c>
      <c r="P203" s="52" vm="397">
        <f ca="1"/>
        <v>35.26</v>
      </c>
      <c r="Q203" s="52" vm="1691">
        <f ca="1"/>
        <v>35.92</v>
      </c>
      <c r="R203" s="52" vm="1590">
        <f ca="1"/>
        <v>35.200000000000003</v>
      </c>
      <c r="S203" s="52" vm="1692">
        <f ca="1"/>
        <v>604471</v>
      </c>
      <c r="T203" s="55">
        <f t="shared" ca="1" si="11"/>
        <v>1.8010291595197403E-2</v>
      </c>
      <c r="U203" s="55">
        <f t="shared" ca="1" si="9"/>
        <v>1.7850027699230494E-2</v>
      </c>
      <c r="Z203" s="52" t="s">
        <v>393</v>
      </c>
      <c r="AA203" s="52">
        <v>2.758</v>
      </c>
      <c r="AF203" s="52" t="s">
        <v>393</v>
      </c>
      <c r="AG203" s="52">
        <v>3.625</v>
      </c>
    </row>
    <row r="204" spans="2:33">
      <c r="B204" s="52" vm="1693">
        <f ca="1"/>
        <v>44106</v>
      </c>
      <c r="C204" s="52" vm="1694">
        <f ca="1"/>
        <v>577.79999999999995</v>
      </c>
      <c r="D204" s="52" vm="1695">
        <f ca="1"/>
        <v>571.6</v>
      </c>
      <c r="E204" s="52" vm="1694">
        <f ca="1"/>
        <v>577.79999999999995</v>
      </c>
      <c r="F204" s="52" vm="1696">
        <f ca="1"/>
        <v>569.29999999999995</v>
      </c>
      <c r="G204" s="52" vm="1697">
        <f ca="1"/>
        <v>150437</v>
      </c>
      <c r="H204" s="55">
        <f t="shared" ca="1" si="10"/>
        <v>-8.2389289392380549E-3</v>
      </c>
      <c r="I204" s="55">
        <f t="shared" ref="I204:I267" ca="1" si="12">LN(1+H204)</f>
        <v>-8.2730564931995116E-3</v>
      </c>
      <c r="N204" s="52" vm="1693">
        <f ca="1"/>
        <v>44106</v>
      </c>
      <c r="O204" s="52" vm="1698">
        <f ca="1"/>
        <v>35.47</v>
      </c>
      <c r="P204" s="52" vm="1699">
        <f ca="1"/>
        <v>35.29</v>
      </c>
      <c r="Q204" s="52" vm="1700">
        <f ca="1"/>
        <v>35.590000000000003</v>
      </c>
      <c r="R204" s="52" vm="1701">
        <f ca="1"/>
        <v>34.96</v>
      </c>
      <c r="S204" s="52" vm="1702">
        <f ca="1"/>
        <v>510994</v>
      </c>
      <c r="T204" s="55">
        <f t="shared" ca="1" si="11"/>
        <v>-3.9314799213704399E-3</v>
      </c>
      <c r="U204" s="55">
        <f t="shared" ref="U204:U267" ca="1" si="13">LN(1+T204)</f>
        <v>-3.9392285041559361E-3</v>
      </c>
      <c r="Z204" s="52" t="s">
        <v>394</v>
      </c>
      <c r="AA204" s="52">
        <v>2.72</v>
      </c>
      <c r="AF204" s="52" t="s">
        <v>394</v>
      </c>
      <c r="AG204" s="52">
        <v>3.577</v>
      </c>
    </row>
    <row r="205" spans="2:33">
      <c r="B205" s="52" vm="1703">
        <f ca="1"/>
        <v>44109</v>
      </c>
      <c r="C205" s="52" vm="1704">
        <f ca="1"/>
        <v>583.29999999999995</v>
      </c>
      <c r="D205" s="52" vm="1705">
        <f ca="1"/>
        <v>582</v>
      </c>
      <c r="E205" s="52" vm="131">
        <f ca="1"/>
        <v>586.6</v>
      </c>
      <c r="F205" s="52" vm="1706">
        <f ca="1"/>
        <v>580.5</v>
      </c>
      <c r="G205" s="52" vm="1707">
        <f ca="1"/>
        <v>115011</v>
      </c>
      <c r="H205" s="55">
        <f t="shared" ref="H205:H268" ca="1" si="14">C205/C204-1</f>
        <v>9.5188646590516068E-3</v>
      </c>
      <c r="I205" s="55">
        <f t="shared" ca="1" si="12"/>
        <v>9.4738457274570875E-3</v>
      </c>
      <c r="N205" s="52" vm="1703">
        <f ca="1"/>
        <v>44109</v>
      </c>
      <c r="O205" s="52" vm="1708">
        <f ca="1"/>
        <v>36.17</v>
      </c>
      <c r="P205" s="52" vm="731">
        <f ca="1"/>
        <v>35.78</v>
      </c>
      <c r="Q205" s="52" vm="1597">
        <f ca="1"/>
        <v>36.74</v>
      </c>
      <c r="R205" s="52" vm="1700">
        <f ca="1"/>
        <v>35.590000000000003</v>
      </c>
      <c r="S205" s="52" vm="1709">
        <f ca="1"/>
        <v>839946</v>
      </c>
      <c r="T205" s="55">
        <f t="shared" ref="T205:T268" ca="1" si="15">O205/O204-1</f>
        <v>1.973498731322243E-2</v>
      </c>
      <c r="U205" s="55">
        <f t="shared" ca="1" si="13"/>
        <v>1.9542777178476106E-2</v>
      </c>
      <c r="Z205" s="52" t="s">
        <v>395</v>
      </c>
      <c r="AA205" s="52">
        <v>2.7440000000000002</v>
      </c>
      <c r="AF205" s="52" t="s">
        <v>395</v>
      </c>
      <c r="AG205" s="52">
        <v>3.6030000000000002</v>
      </c>
    </row>
    <row r="206" spans="2:33">
      <c r="B206" s="52" vm="1710">
        <f ca="1"/>
        <v>44110</v>
      </c>
      <c r="C206" s="52" vm="1711">
        <f ca="1"/>
        <v>581.4</v>
      </c>
      <c r="D206" s="52" vm="1712">
        <f ca="1"/>
        <v>584.1</v>
      </c>
      <c r="E206" s="52" vm="342">
        <f ca="1"/>
        <v>585.5</v>
      </c>
      <c r="F206" s="52" vm="325">
        <f ca="1"/>
        <v>575.4</v>
      </c>
      <c r="G206" s="52" vm="1713">
        <f ca="1"/>
        <v>101093</v>
      </c>
      <c r="H206" s="55">
        <f t="shared" ca="1" si="14"/>
        <v>-3.2573289902280145E-3</v>
      </c>
      <c r="I206" s="55">
        <f t="shared" ca="1" si="12"/>
        <v>-3.2626456348163824E-3</v>
      </c>
      <c r="N206" s="52" vm="1710">
        <f ca="1"/>
        <v>44110</v>
      </c>
      <c r="O206" s="52" vm="1714">
        <f ca="1"/>
        <v>36.43</v>
      </c>
      <c r="P206" s="52" vm="1714">
        <f ca="1"/>
        <v>36.43</v>
      </c>
      <c r="Q206" s="52" vm="1715">
        <f ca="1"/>
        <v>36.83</v>
      </c>
      <c r="R206" s="52" vm="1716">
        <f ca="1"/>
        <v>36.11</v>
      </c>
      <c r="S206" s="52" vm="1717">
        <f ca="1"/>
        <v>635833</v>
      </c>
      <c r="T206" s="55">
        <f t="shared" ca="1" si="15"/>
        <v>7.1882775781033637E-3</v>
      </c>
      <c r="U206" s="55">
        <f t="shared" ca="1" si="13"/>
        <v>7.1625650564658121E-3</v>
      </c>
      <c r="Z206" s="52" t="s">
        <v>396</v>
      </c>
      <c r="AA206" s="52">
        <v>2.786</v>
      </c>
      <c r="AF206" s="52" t="s">
        <v>396</v>
      </c>
      <c r="AG206" s="52">
        <v>3.661</v>
      </c>
    </row>
    <row r="207" spans="2:33">
      <c r="B207" s="52" vm="1718">
        <f ca="1"/>
        <v>44111</v>
      </c>
      <c r="C207" s="52" vm="1719">
        <f ca="1"/>
        <v>583</v>
      </c>
      <c r="D207" s="52" vm="1720">
        <f ca="1"/>
        <v>580.9</v>
      </c>
      <c r="E207" s="52" vm="1721">
        <f ca="1"/>
        <v>586.20000000000005</v>
      </c>
      <c r="F207" s="52" vm="1674">
        <f ca="1"/>
        <v>576.6</v>
      </c>
      <c r="G207" s="52" vm="1722">
        <f ca="1"/>
        <v>134996</v>
      </c>
      <c r="H207" s="55">
        <f t="shared" ca="1" si="14"/>
        <v>2.7519779841762571E-3</v>
      </c>
      <c r="I207" s="55">
        <f t="shared" ca="1" si="12"/>
        <v>2.7481982257169598E-3</v>
      </c>
      <c r="N207" s="52" vm="1718">
        <f ca="1"/>
        <v>44111</v>
      </c>
      <c r="O207" s="52" vm="399">
        <f ca="1"/>
        <v>36.700000000000003</v>
      </c>
      <c r="P207" s="52" vm="1723">
        <f ca="1"/>
        <v>36.380000000000003</v>
      </c>
      <c r="Q207" s="52" vm="1598">
        <f ca="1"/>
        <v>37.130000000000003</v>
      </c>
      <c r="R207" s="52" vm="1724">
        <f ca="1"/>
        <v>36.340000000000003</v>
      </c>
      <c r="S207" s="52" vm="1725">
        <f ca="1"/>
        <v>699032</v>
      </c>
      <c r="T207" s="55">
        <f t="shared" ca="1" si="15"/>
        <v>7.4114740598407725E-3</v>
      </c>
      <c r="U207" s="55">
        <f t="shared" ca="1" si="13"/>
        <v>7.3841440400521418E-3</v>
      </c>
      <c r="Z207" s="52" t="s">
        <v>397</v>
      </c>
      <c r="AA207" s="52">
        <v>2.7909999999999999</v>
      </c>
      <c r="AF207" s="52" t="s">
        <v>397</v>
      </c>
      <c r="AG207" s="52">
        <v>3.7130000000000001</v>
      </c>
    </row>
    <row r="208" spans="2:33">
      <c r="B208" s="52" vm="1726">
        <f ca="1"/>
        <v>44112</v>
      </c>
      <c r="C208" s="52" vm="1727">
        <f ca="1"/>
        <v>576.5</v>
      </c>
      <c r="D208" s="52" vm="1728">
        <f ca="1"/>
        <v>585.70000000000005</v>
      </c>
      <c r="E208" s="52" vm="1729">
        <f ca="1"/>
        <v>588</v>
      </c>
      <c r="F208" s="52" vm="160">
        <f ca="1"/>
        <v>573.29999999999995</v>
      </c>
      <c r="G208" s="52" vm="1730">
        <f ca="1"/>
        <v>146010</v>
      </c>
      <c r="H208" s="55">
        <f t="shared" ca="1" si="14"/>
        <v>-1.1149228130360234E-2</v>
      </c>
      <c r="I208" s="55">
        <f t="shared" ca="1" si="12"/>
        <v>-1.1211846641378689E-2</v>
      </c>
      <c r="N208" s="52" vm="1726">
        <f ca="1"/>
        <v>44112</v>
      </c>
      <c r="O208" s="52" vm="1731">
        <f ca="1"/>
        <v>36.020000000000003</v>
      </c>
      <c r="P208" s="52" vm="1732">
        <f ca="1"/>
        <v>36.799999999999997</v>
      </c>
      <c r="Q208" s="52" vm="1733">
        <f ca="1"/>
        <v>36.840000000000003</v>
      </c>
      <c r="R208" s="52" vm="731">
        <f ca="1"/>
        <v>35.78</v>
      </c>
      <c r="S208" s="52" vm="1734">
        <f ca="1"/>
        <v>835340</v>
      </c>
      <c r="T208" s="55">
        <f t="shared" ca="1" si="15"/>
        <v>-1.8528610354223374E-2</v>
      </c>
      <c r="U208" s="55">
        <f t="shared" ca="1" si="13"/>
        <v>-1.8702415312714507E-2</v>
      </c>
      <c r="Z208" s="52" t="s">
        <v>398</v>
      </c>
      <c r="AA208" s="52">
        <v>2.8730000000000002</v>
      </c>
      <c r="AF208" s="52" t="s">
        <v>398</v>
      </c>
      <c r="AG208" s="52">
        <v>3.823</v>
      </c>
    </row>
    <row r="209" spans="2:33">
      <c r="B209" s="52" vm="1735">
        <f ca="1"/>
        <v>44113</v>
      </c>
      <c r="C209" s="52" vm="1736">
        <f ca="1"/>
        <v>581.79999999999995</v>
      </c>
      <c r="D209" s="52" vm="250">
        <f ca="1"/>
        <v>577.70000000000005</v>
      </c>
      <c r="E209" s="52" vm="1737">
        <f ca="1"/>
        <v>582.79999999999995</v>
      </c>
      <c r="F209" s="52" vm="1738">
        <f ca="1"/>
        <v>575.6</v>
      </c>
      <c r="G209" s="52" vm="1739">
        <f ca="1"/>
        <v>115640</v>
      </c>
      <c r="H209" s="55">
        <f t="shared" ca="1" si="14"/>
        <v>9.1934084995661802E-3</v>
      </c>
      <c r="I209" s="55">
        <f t="shared" ca="1" si="12"/>
        <v>9.1514063519873741E-3</v>
      </c>
      <c r="N209" s="52" vm="1735">
        <f ca="1"/>
        <v>44113</v>
      </c>
      <c r="O209" s="52" vm="1740">
        <f ca="1"/>
        <v>36.39</v>
      </c>
      <c r="P209" s="52" vm="1741">
        <f ca="1"/>
        <v>35.94</v>
      </c>
      <c r="Q209" s="52" vm="1742">
        <f ca="1"/>
        <v>36.72</v>
      </c>
      <c r="R209" s="52" vm="731">
        <f ca="1"/>
        <v>35.78</v>
      </c>
      <c r="S209" s="52" vm="1743">
        <f ca="1"/>
        <v>695087</v>
      </c>
      <c r="T209" s="55">
        <f t="shared" ca="1" si="15"/>
        <v>1.0272071071626865E-2</v>
      </c>
      <c r="U209" s="55">
        <f t="shared" ca="1" si="13"/>
        <v>1.0219671876258425E-2</v>
      </c>
      <c r="Z209" s="52" t="s">
        <v>399</v>
      </c>
      <c r="AA209" s="52">
        <v>2.9089999999999998</v>
      </c>
      <c r="AF209" s="52" t="s">
        <v>399</v>
      </c>
      <c r="AG209" s="52">
        <v>3.8839999999999999</v>
      </c>
    </row>
    <row r="210" spans="2:33">
      <c r="B210" s="52" vm="1744">
        <f ca="1"/>
        <v>44116</v>
      </c>
      <c r="C210" s="52" vm="143">
        <f ca="1"/>
        <v>589.4</v>
      </c>
      <c r="D210" s="52" vm="1745">
        <f ca="1"/>
        <v>582.70000000000005</v>
      </c>
      <c r="E210" s="52" vm="1746">
        <f ca="1"/>
        <v>590.5</v>
      </c>
      <c r="F210" s="52" vm="1747">
        <f ca="1"/>
        <v>581.1</v>
      </c>
      <c r="G210" s="52" vm="1748">
        <f ca="1"/>
        <v>153353</v>
      </c>
      <c r="H210" s="55">
        <f t="shared" ca="1" si="14"/>
        <v>1.3062908215881741E-2</v>
      </c>
      <c r="I210" s="55">
        <f t="shared" ca="1" si="12"/>
        <v>1.2978324242493086E-2</v>
      </c>
      <c r="N210" s="52" vm="1744">
        <f ca="1"/>
        <v>44116</v>
      </c>
      <c r="O210" s="52" vm="1625">
        <f ca="1"/>
        <v>36.96</v>
      </c>
      <c r="P210" s="52" vm="1749">
        <f ca="1"/>
        <v>36.56</v>
      </c>
      <c r="Q210" s="52" vm="1750">
        <f ca="1"/>
        <v>37.25</v>
      </c>
      <c r="R210" s="52" vm="1751">
        <f ca="1"/>
        <v>36.54</v>
      </c>
      <c r="S210" s="52" vm="1752">
        <f ca="1"/>
        <v>641074</v>
      </c>
      <c r="T210" s="55">
        <f t="shared" ca="1" si="15"/>
        <v>1.5663643858202736E-2</v>
      </c>
      <c r="U210" s="55">
        <f t="shared" ca="1" si="13"/>
        <v>1.554223514941489E-2</v>
      </c>
      <c r="Z210" s="52" t="s">
        <v>400</v>
      </c>
      <c r="AA210" s="52">
        <v>2.88</v>
      </c>
      <c r="AF210" s="52" t="s">
        <v>400</v>
      </c>
      <c r="AG210" s="52">
        <v>3.835</v>
      </c>
    </row>
    <row r="211" spans="2:33">
      <c r="B211" s="52" vm="1753">
        <f ca="1"/>
        <v>44117</v>
      </c>
      <c r="C211" s="52" vm="1594">
        <f ca="1"/>
        <v>589.20000000000005</v>
      </c>
      <c r="D211" s="52" vm="1754">
        <f ca="1"/>
        <v>587.79999999999995</v>
      </c>
      <c r="E211" s="52" vm="1755">
        <f ca="1"/>
        <v>593</v>
      </c>
      <c r="F211" s="52" vm="1756">
        <f ca="1"/>
        <v>582.5</v>
      </c>
      <c r="G211" s="52" vm="1757">
        <f ca="1"/>
        <v>121826</v>
      </c>
      <c r="H211" s="55">
        <f t="shared" ca="1" si="14"/>
        <v>-3.39328130301908E-4</v>
      </c>
      <c r="I211" s="55">
        <f t="shared" ca="1" si="12"/>
        <v>-3.3938571511904909E-4</v>
      </c>
      <c r="N211" s="52" vm="1753">
        <f ca="1"/>
        <v>44117</v>
      </c>
      <c r="O211" s="52" vm="1758">
        <f ca="1"/>
        <v>36.79</v>
      </c>
      <c r="P211" s="52" vm="1759">
        <f ca="1"/>
        <v>36.81</v>
      </c>
      <c r="Q211" s="52" vm="1760">
        <f ca="1"/>
        <v>36.86</v>
      </c>
      <c r="R211" s="52" vm="1761">
        <f ca="1"/>
        <v>36.31</v>
      </c>
      <c r="S211" s="52" vm="1762">
        <f ca="1"/>
        <v>513014</v>
      </c>
      <c r="T211" s="55">
        <f t="shared" ca="1" si="15"/>
        <v>-4.5995670995671034E-3</v>
      </c>
      <c r="U211" s="55">
        <f t="shared" ca="1" si="13"/>
        <v>-4.6101776568004214E-3</v>
      </c>
      <c r="Z211" s="52" t="s">
        <v>401</v>
      </c>
      <c r="AA211" s="52">
        <v>2.9319999999999999</v>
      </c>
      <c r="AF211" s="52" t="s">
        <v>401</v>
      </c>
      <c r="AG211" s="52">
        <v>3.8940000000000001</v>
      </c>
    </row>
    <row r="212" spans="2:33">
      <c r="B212" s="52" vm="1763">
        <f ca="1"/>
        <v>44118</v>
      </c>
      <c r="C212" s="52" vm="316">
        <f ca="1"/>
        <v>580</v>
      </c>
      <c r="D212" s="52" vm="1602">
        <f ca="1"/>
        <v>589.9</v>
      </c>
      <c r="E212" s="52" vm="1764">
        <f ca="1"/>
        <v>590.9</v>
      </c>
      <c r="F212" s="52" vm="310">
        <f ca="1"/>
        <v>577.9</v>
      </c>
      <c r="G212" s="52" vm="1765">
        <f ca="1"/>
        <v>118846</v>
      </c>
      <c r="H212" s="55">
        <f t="shared" ca="1" si="14"/>
        <v>-1.5614392396469889E-2</v>
      </c>
      <c r="I212" s="55">
        <f t="shared" ca="1" si="12"/>
        <v>-1.5737581048010287E-2</v>
      </c>
      <c r="N212" s="52" vm="1763">
        <f ca="1"/>
        <v>44118</v>
      </c>
      <c r="O212" s="52" vm="1766">
        <f ca="1"/>
        <v>36.9</v>
      </c>
      <c r="P212" s="52" vm="1715">
        <f ca="1"/>
        <v>36.83</v>
      </c>
      <c r="Q212" s="52" vm="1767">
        <f ca="1"/>
        <v>37.31</v>
      </c>
      <c r="R212" s="52" vm="1768">
        <f ca="1"/>
        <v>36.47</v>
      </c>
      <c r="S212" s="52" vm="1769">
        <f ca="1"/>
        <v>602201</v>
      </c>
      <c r="T212" s="55">
        <f t="shared" ca="1" si="15"/>
        <v>2.9899429192714599E-3</v>
      </c>
      <c r="U212" s="55">
        <f t="shared" ca="1" si="13"/>
        <v>2.9854819297984291E-3</v>
      </c>
      <c r="Z212" s="52" t="s">
        <v>402</v>
      </c>
      <c r="AA212" s="52">
        <v>2.94</v>
      </c>
      <c r="AF212" s="52" t="s">
        <v>402</v>
      </c>
      <c r="AG212" s="52">
        <v>3.8980000000000001</v>
      </c>
    </row>
    <row r="213" spans="2:33">
      <c r="B213" s="52" vm="1770">
        <f ca="1"/>
        <v>44119</v>
      </c>
      <c r="C213" s="52" vm="1771">
        <f ca="1"/>
        <v>566.70000000000005</v>
      </c>
      <c r="D213" s="52" vm="1772">
        <f ca="1"/>
        <v>574.5</v>
      </c>
      <c r="E213" s="52" vm="1772">
        <f ca="1"/>
        <v>574.5</v>
      </c>
      <c r="F213" s="52" vm="211">
        <f ca="1"/>
        <v>563.70000000000005</v>
      </c>
      <c r="G213" s="52" vm="1773">
        <f ca="1"/>
        <v>174113</v>
      </c>
      <c r="H213" s="55">
        <f t="shared" ca="1" si="14"/>
        <v>-2.2931034482758572E-2</v>
      </c>
      <c r="I213" s="55">
        <f t="shared" ca="1" si="12"/>
        <v>-2.3198040364891412E-2</v>
      </c>
      <c r="N213" s="52" vm="1770">
        <f ca="1"/>
        <v>44119</v>
      </c>
      <c r="O213" s="52" vm="367">
        <f ca="1"/>
        <v>35.35</v>
      </c>
      <c r="P213" s="52" vm="1774">
        <f ca="1"/>
        <v>36.46</v>
      </c>
      <c r="Q213" s="52" vm="1759">
        <f ca="1"/>
        <v>36.81</v>
      </c>
      <c r="R213" s="52" vm="1133">
        <f ca="1"/>
        <v>35.03</v>
      </c>
      <c r="S213" s="52" vm="1775">
        <f ca="1"/>
        <v>1078936</v>
      </c>
      <c r="T213" s="55">
        <f t="shared" ca="1" si="15"/>
        <v>-4.2005420054200493E-2</v>
      </c>
      <c r="U213" s="55">
        <f t="shared" ca="1" si="13"/>
        <v>-4.2913158703899688E-2</v>
      </c>
      <c r="Z213" s="52" t="s">
        <v>403</v>
      </c>
      <c r="AA213" s="52">
        <v>2.9060000000000001</v>
      </c>
      <c r="AF213" s="52" t="s">
        <v>403</v>
      </c>
      <c r="AG213" s="52">
        <v>3.8860000000000001</v>
      </c>
    </row>
    <row r="214" spans="2:33">
      <c r="B214" s="52" vm="1776">
        <f ca="1"/>
        <v>44120</v>
      </c>
      <c r="C214" s="52" vm="143">
        <f ca="1"/>
        <v>589.4</v>
      </c>
      <c r="D214" s="52" vm="42">
        <f ca="1"/>
        <v>585</v>
      </c>
      <c r="E214" s="52" vm="1777">
        <f ca="1"/>
        <v>595.5</v>
      </c>
      <c r="F214" s="52" vm="162">
        <f ca="1"/>
        <v>583.1</v>
      </c>
      <c r="G214" s="52" vm="1778">
        <f ca="1"/>
        <v>291897</v>
      </c>
      <c r="H214" s="55">
        <f t="shared" ca="1" si="14"/>
        <v>4.0056467266631257E-2</v>
      </c>
      <c r="I214" s="55">
        <f t="shared" ca="1" si="12"/>
        <v>3.9275007128020678E-2</v>
      </c>
      <c r="N214" s="52" vm="1776">
        <f ca="1"/>
        <v>44120</v>
      </c>
      <c r="O214" s="52" vm="1732">
        <f ca="1"/>
        <v>36.799999999999997</v>
      </c>
      <c r="P214" s="52" vm="1779">
        <f ca="1"/>
        <v>36</v>
      </c>
      <c r="Q214" s="52" vm="1598">
        <f ca="1"/>
        <v>37.130000000000003</v>
      </c>
      <c r="R214" s="52" vm="1779">
        <f ca="1"/>
        <v>36</v>
      </c>
      <c r="S214" s="52" vm="1780">
        <f ca="1"/>
        <v>1280510</v>
      </c>
      <c r="T214" s="55">
        <f t="shared" ca="1" si="15"/>
        <v>4.1018387553040991E-2</v>
      </c>
      <c r="U214" s="55">
        <f t="shared" ca="1" si="13"/>
        <v>4.0199452832303459E-2</v>
      </c>
      <c r="Z214" s="52" t="s">
        <v>404</v>
      </c>
      <c r="AA214" s="52">
        <v>2.8250000000000002</v>
      </c>
      <c r="AF214" s="52" t="s">
        <v>404</v>
      </c>
      <c r="AG214" s="52">
        <v>3.8090000000000002</v>
      </c>
    </row>
    <row r="215" spans="2:33">
      <c r="B215" s="52" vm="1781">
        <f ca="1"/>
        <v>44123</v>
      </c>
      <c r="C215" s="52" vm="152">
        <f ca="1"/>
        <v>587</v>
      </c>
      <c r="D215" s="52" vm="1604">
        <f ca="1"/>
        <v>589.5</v>
      </c>
      <c r="E215" s="52" vm="90">
        <f ca="1"/>
        <v>594.79999999999995</v>
      </c>
      <c r="F215" s="52" vm="1782">
        <f ca="1"/>
        <v>584.6</v>
      </c>
      <c r="G215" s="52" vm="1783">
        <f ca="1"/>
        <v>104987</v>
      </c>
      <c r="H215" s="55">
        <f t="shared" ca="1" si="14"/>
        <v>-4.0719375636240063E-3</v>
      </c>
      <c r="I215" s="55">
        <f t="shared" ca="1" si="12"/>
        <v>-4.0802504754978812E-3</v>
      </c>
      <c r="N215" s="52" vm="1781">
        <f ca="1"/>
        <v>44123</v>
      </c>
      <c r="O215" s="52" vm="1597">
        <f ca="1"/>
        <v>36.74</v>
      </c>
      <c r="P215" s="52" vm="1784">
        <f ca="1"/>
        <v>36.85</v>
      </c>
      <c r="Q215" s="52" vm="1617">
        <f ca="1"/>
        <v>37.21</v>
      </c>
      <c r="R215" s="52" vm="1785">
        <f ca="1"/>
        <v>36.6</v>
      </c>
      <c r="S215" s="52" vm="1786">
        <f ca="1"/>
        <v>487502</v>
      </c>
      <c r="T215" s="55">
        <f t="shared" ca="1" si="15"/>
        <v>-1.630434782608603E-3</v>
      </c>
      <c r="U215" s="55">
        <f t="shared" ca="1" si="13"/>
        <v>-1.6317653879055589E-3</v>
      </c>
      <c r="Z215" s="52" t="s">
        <v>405</v>
      </c>
      <c r="AA215" s="52">
        <v>2.9079999999999999</v>
      </c>
      <c r="AF215" s="52" t="s">
        <v>405</v>
      </c>
      <c r="AG215" s="52">
        <v>3.9169999999999998</v>
      </c>
    </row>
    <row r="216" spans="2:33">
      <c r="B216" s="52" vm="1787">
        <f ca="1"/>
        <v>44124</v>
      </c>
      <c r="C216" s="52" vm="1788">
        <f ca="1"/>
        <v>589</v>
      </c>
      <c r="D216" s="52" vm="1729">
        <f ca="1"/>
        <v>588</v>
      </c>
      <c r="E216" s="52" vm="1789">
        <f ca="1"/>
        <v>592.9</v>
      </c>
      <c r="F216" s="52" vm="162">
        <f ca="1"/>
        <v>583.1</v>
      </c>
      <c r="G216" s="52" vm="1790">
        <f ca="1"/>
        <v>164029</v>
      </c>
      <c r="H216" s="55">
        <f t="shared" ca="1" si="14"/>
        <v>3.4071550255536653E-3</v>
      </c>
      <c r="I216" s="55">
        <f t="shared" ca="1" si="12"/>
        <v>3.4013638234902605E-3</v>
      </c>
      <c r="N216" s="52" vm="1787">
        <f ca="1"/>
        <v>44124</v>
      </c>
      <c r="O216" s="52" vm="1791">
        <f ca="1"/>
        <v>37.89</v>
      </c>
      <c r="P216" s="52" vm="1597">
        <f ca="1"/>
        <v>36.74</v>
      </c>
      <c r="Q216" s="52" vm="1792">
        <f ca="1"/>
        <v>37.99</v>
      </c>
      <c r="R216" s="52" vm="1793">
        <f ca="1"/>
        <v>36.729999999999997</v>
      </c>
      <c r="S216" s="52" vm="1794">
        <f ca="1"/>
        <v>956555</v>
      </c>
      <c r="T216" s="55">
        <f t="shared" ca="1" si="15"/>
        <v>3.130103429504616E-2</v>
      </c>
      <c r="U216" s="55">
        <f t="shared" ca="1" si="13"/>
        <v>3.0821145243529732E-2</v>
      </c>
      <c r="Z216" s="52" t="s">
        <v>406</v>
      </c>
      <c r="AA216" s="52">
        <v>2.9279999999999999</v>
      </c>
      <c r="AF216" s="52" t="s">
        <v>406</v>
      </c>
      <c r="AG216" s="52">
        <v>3.9489999999999998</v>
      </c>
    </row>
    <row r="217" spans="2:33">
      <c r="B217" s="52" vm="1795">
        <f ca="1"/>
        <v>44125</v>
      </c>
      <c r="C217" s="52" vm="310">
        <f ca="1"/>
        <v>577.9</v>
      </c>
      <c r="D217" s="52" vm="1796">
        <f ca="1"/>
        <v>591</v>
      </c>
      <c r="E217" s="52" vm="4">
        <f ca="1"/>
        <v>591.20000000000005</v>
      </c>
      <c r="F217" s="52" vm="325">
        <f ca="1"/>
        <v>575.4</v>
      </c>
      <c r="G217" s="52" vm="1797">
        <f ca="1"/>
        <v>206366</v>
      </c>
      <c r="H217" s="55">
        <f t="shared" ca="1" si="14"/>
        <v>-1.8845500848896468E-2</v>
      </c>
      <c r="I217" s="55">
        <f t="shared" ca="1" si="12"/>
        <v>-1.902534032785445E-2</v>
      </c>
      <c r="N217" s="52" vm="1795">
        <f ca="1"/>
        <v>44125</v>
      </c>
      <c r="O217" s="52" vm="331">
        <f ca="1"/>
        <v>37.43</v>
      </c>
      <c r="P217" s="52" vm="329">
        <f ca="1"/>
        <v>37.9</v>
      </c>
      <c r="Q217" s="52" vm="1798">
        <f ca="1"/>
        <v>37.950000000000003</v>
      </c>
      <c r="R217" s="52" vm="1799">
        <f ca="1"/>
        <v>37.409999999999997</v>
      </c>
      <c r="S217" s="52" vm="1800">
        <f ca="1"/>
        <v>941124</v>
      </c>
      <c r="T217" s="55">
        <f t="shared" ca="1" si="15"/>
        <v>-1.2140406439693829E-2</v>
      </c>
      <c r="U217" s="55">
        <f t="shared" ca="1" si="13"/>
        <v>-1.2214703114171811E-2</v>
      </c>
      <c r="Z217" s="52" t="s">
        <v>407</v>
      </c>
      <c r="AA217" s="52">
        <v>2.8490000000000002</v>
      </c>
      <c r="AF217" s="52" t="s">
        <v>407</v>
      </c>
      <c r="AG217" s="52">
        <v>3.8620000000000001</v>
      </c>
    </row>
    <row r="218" spans="2:33">
      <c r="B218" s="52" vm="1801">
        <f ca="1"/>
        <v>44126</v>
      </c>
      <c r="C218" s="52" vm="1802">
        <f ca="1"/>
        <v>574.1</v>
      </c>
      <c r="D218" s="52" vm="1688">
        <f ca="1"/>
        <v>572.20000000000005</v>
      </c>
      <c r="E218" s="52" vm="1803">
        <f ca="1"/>
        <v>581</v>
      </c>
      <c r="F218" s="52" vm="212">
        <f ca="1"/>
        <v>567</v>
      </c>
      <c r="G218" s="52" vm="1804">
        <f ca="1"/>
        <v>194594</v>
      </c>
      <c r="H218" s="55">
        <f t="shared" ca="1" si="14"/>
        <v>-6.5755320989789867E-3</v>
      </c>
      <c r="I218" s="55">
        <f t="shared" ca="1" si="12"/>
        <v>-6.5972461501410899E-3</v>
      </c>
      <c r="N218" s="52" vm="1801">
        <f ca="1"/>
        <v>44126</v>
      </c>
      <c r="O218" s="52" vm="1805">
        <f ca="1"/>
        <v>37.299999999999997</v>
      </c>
      <c r="P218" s="52" vm="1806">
        <f ca="1"/>
        <v>37.4</v>
      </c>
      <c r="Q218" s="52" vm="1807">
        <f ca="1"/>
        <v>37.700000000000003</v>
      </c>
      <c r="R218" s="52" vm="1808">
        <f ca="1"/>
        <v>36.67</v>
      </c>
      <c r="S218" s="52" vm="1809">
        <f ca="1"/>
        <v>742979</v>
      </c>
      <c r="T218" s="55">
        <f t="shared" ca="1" si="15"/>
        <v>-3.4731498797756499E-3</v>
      </c>
      <c r="U218" s="55">
        <f t="shared" ca="1" si="13"/>
        <v>-3.4791952665678104E-3</v>
      </c>
      <c r="Z218" s="52" t="s">
        <v>408</v>
      </c>
      <c r="AA218" s="52">
        <v>2.8860000000000001</v>
      </c>
      <c r="AF218" s="52" t="s">
        <v>408</v>
      </c>
      <c r="AG218" s="52">
        <v>3.903</v>
      </c>
    </row>
    <row r="219" spans="2:33">
      <c r="B219" s="52" vm="1810">
        <f ca="1"/>
        <v>44127</v>
      </c>
      <c r="C219" s="52" vm="1811">
        <f ca="1"/>
        <v>556</v>
      </c>
      <c r="D219" s="52" vm="1812">
        <f ca="1"/>
        <v>557.6</v>
      </c>
      <c r="E219" s="52" vm="1813">
        <f ca="1"/>
        <v>564.9</v>
      </c>
      <c r="F219" s="52" vm="1814">
        <f ca="1"/>
        <v>553.5</v>
      </c>
      <c r="G219" s="52" vm="1815">
        <f ca="1"/>
        <v>313137</v>
      </c>
      <c r="H219" s="55">
        <f t="shared" ca="1" si="14"/>
        <v>-3.1527608430586995E-2</v>
      </c>
      <c r="I219" s="55">
        <f t="shared" ca="1" si="12"/>
        <v>-3.203530292300874E-2</v>
      </c>
      <c r="N219" s="52" vm="1810">
        <f ca="1"/>
        <v>44127</v>
      </c>
      <c r="O219" s="52" vm="1816">
        <f ca="1"/>
        <v>38.94</v>
      </c>
      <c r="P219" s="52" vm="1817">
        <f ca="1"/>
        <v>37.770000000000003</v>
      </c>
      <c r="Q219" s="52" vm="1818">
        <f ca="1"/>
        <v>39.11</v>
      </c>
      <c r="R219" s="52" vm="1819">
        <f ca="1"/>
        <v>37.479999999999997</v>
      </c>
      <c r="S219" s="52" vm="1820">
        <f ca="1"/>
        <v>1643016</v>
      </c>
      <c r="T219" s="55">
        <f t="shared" ca="1" si="15"/>
        <v>4.3967828418230548E-2</v>
      </c>
      <c r="U219" s="55">
        <f t="shared" ca="1" si="13"/>
        <v>4.3028673294283754E-2</v>
      </c>
      <c r="Z219" s="52" t="s">
        <v>409</v>
      </c>
      <c r="AA219" s="52">
        <v>2.8740000000000001</v>
      </c>
      <c r="AF219" s="52" t="s">
        <v>409</v>
      </c>
      <c r="AG219" s="52">
        <v>3.8860000000000001</v>
      </c>
    </row>
    <row r="220" spans="2:33">
      <c r="B220" s="52" vm="1821">
        <f ca="1"/>
        <v>44130</v>
      </c>
      <c r="C220" s="52" vm="1822">
        <f ca="1"/>
        <v>549.4</v>
      </c>
      <c r="D220" s="52" vm="1823">
        <f ca="1"/>
        <v>548.20000000000005</v>
      </c>
      <c r="E220" s="52" vm="1824">
        <f ca="1"/>
        <v>556.6</v>
      </c>
      <c r="F220" s="52" vm="1825">
        <f ca="1"/>
        <v>541.5</v>
      </c>
      <c r="G220" s="52" vm="1826">
        <f ca="1"/>
        <v>202616</v>
      </c>
      <c r="H220" s="55">
        <f t="shared" ca="1" si="14"/>
        <v>-1.1870503597122384E-2</v>
      </c>
      <c r="I220" s="55">
        <f t="shared" ca="1" si="12"/>
        <v>-1.194152058940897E-2</v>
      </c>
      <c r="N220" s="52" vm="1821">
        <f ca="1"/>
        <v>44130</v>
      </c>
      <c r="O220" s="52" vm="1766">
        <f ca="1"/>
        <v>36.9</v>
      </c>
      <c r="P220" s="52" vm="1827">
        <f ca="1"/>
        <v>38.49</v>
      </c>
      <c r="Q220" s="52" vm="1828">
        <f ca="1"/>
        <v>38.700000000000003</v>
      </c>
      <c r="R220" s="52" vm="1829">
        <f ca="1"/>
        <v>36.770000000000003</v>
      </c>
      <c r="S220" s="52" vm="1830">
        <f ca="1"/>
        <v>1320002</v>
      </c>
      <c r="T220" s="55">
        <f t="shared" ca="1" si="15"/>
        <v>-5.2388289676425281E-2</v>
      </c>
      <c r="U220" s="55">
        <f t="shared" ca="1" si="13"/>
        <v>-5.3810448897572138E-2</v>
      </c>
      <c r="Z220" s="52" t="s">
        <v>410</v>
      </c>
      <c r="AA220" s="52">
        <v>2.8410000000000002</v>
      </c>
      <c r="AF220" s="52" t="s">
        <v>410</v>
      </c>
      <c r="AG220" s="52">
        <v>3.855</v>
      </c>
    </row>
    <row r="221" spans="2:33">
      <c r="B221" s="52" vm="1831">
        <f ca="1"/>
        <v>44131</v>
      </c>
      <c r="C221" s="52" vm="184">
        <f ca="1"/>
        <v>545.6</v>
      </c>
      <c r="D221" s="52" vm="1832">
        <f ca="1"/>
        <v>546.5</v>
      </c>
      <c r="E221" s="52" vm="1833">
        <f ca="1"/>
        <v>547.9</v>
      </c>
      <c r="F221" s="52" vm="1834">
        <f ca="1"/>
        <v>535.4</v>
      </c>
      <c r="G221" s="52" vm="1835">
        <f ca="1"/>
        <v>241242</v>
      </c>
      <c r="H221" s="55">
        <f t="shared" ca="1" si="14"/>
        <v>-6.9166363305422918E-3</v>
      </c>
      <c r="I221" s="55">
        <f t="shared" ca="1" si="12"/>
        <v>-6.9406671319210264E-3</v>
      </c>
      <c r="N221" s="52" vm="1831">
        <f ca="1"/>
        <v>44131</v>
      </c>
      <c r="O221" s="52" vm="1836">
        <f ca="1"/>
        <v>37</v>
      </c>
      <c r="P221" s="52" vm="1837">
        <f ca="1"/>
        <v>37.44</v>
      </c>
      <c r="Q221" s="52" vm="1837">
        <f ca="1"/>
        <v>37.44</v>
      </c>
      <c r="R221" s="52" vm="1785">
        <f ca="1"/>
        <v>36.6</v>
      </c>
      <c r="S221" s="52" vm="1838">
        <f ca="1"/>
        <v>895873</v>
      </c>
      <c r="T221" s="55">
        <f t="shared" ca="1" si="15"/>
        <v>2.7100271002711285E-3</v>
      </c>
      <c r="U221" s="55">
        <f t="shared" ca="1" si="13"/>
        <v>2.7063615977430673E-3</v>
      </c>
      <c r="Z221" s="52" t="s">
        <v>411</v>
      </c>
      <c r="AA221" s="52">
        <v>2.8279999999999998</v>
      </c>
      <c r="AF221" s="52" t="s">
        <v>411</v>
      </c>
      <c r="AG221" s="52">
        <v>3.8660000000000001</v>
      </c>
    </row>
    <row r="222" spans="2:33">
      <c r="B222" s="52" vm="1839">
        <f ca="1"/>
        <v>44132</v>
      </c>
      <c r="C222" s="52" vm="1840">
        <f ca="1"/>
        <v>521.6</v>
      </c>
      <c r="D222" s="52" vm="1841">
        <f ca="1"/>
        <v>532.20000000000005</v>
      </c>
      <c r="E222" s="52" vm="1842">
        <f ca="1"/>
        <v>536.79999999999995</v>
      </c>
      <c r="F222" s="52" vm="1843">
        <f ca="1"/>
        <v>513.79999999999995</v>
      </c>
      <c r="G222" s="52" vm="1844">
        <f ca="1"/>
        <v>370809</v>
      </c>
      <c r="H222" s="55">
        <f t="shared" ca="1" si="14"/>
        <v>-4.3988269794721369E-2</v>
      </c>
      <c r="I222" s="55">
        <f t="shared" ca="1" si="12"/>
        <v>-4.4985095916809104E-2</v>
      </c>
      <c r="N222" s="52" vm="1839">
        <f ca="1"/>
        <v>44132</v>
      </c>
      <c r="O222" s="52" vm="1845">
        <f ca="1"/>
        <v>34.9</v>
      </c>
      <c r="P222" s="52" vm="1846">
        <f ca="1"/>
        <v>36.21</v>
      </c>
      <c r="Q222" s="52" vm="1733">
        <f ca="1"/>
        <v>36.840000000000003</v>
      </c>
      <c r="R222" s="52" vm="1560">
        <f ca="1"/>
        <v>34.69</v>
      </c>
      <c r="S222" s="52" vm="1847">
        <f ca="1"/>
        <v>1375549</v>
      </c>
      <c r="T222" s="55">
        <f t="shared" ca="1" si="15"/>
        <v>-5.6756756756756843E-2</v>
      </c>
      <c r="U222" s="55">
        <f t="shared" ca="1" si="13"/>
        <v>-5.8431083435843058E-2</v>
      </c>
      <c r="Z222" s="52" t="s">
        <v>412</v>
      </c>
      <c r="AA222" s="52">
        <v>2.89</v>
      </c>
      <c r="AF222" s="52" t="s">
        <v>412</v>
      </c>
      <c r="AG222" s="52">
        <v>3.9409999999999998</v>
      </c>
    </row>
    <row r="223" spans="2:33">
      <c r="B223" s="52" vm="1848">
        <f ca="1"/>
        <v>44133</v>
      </c>
      <c r="C223" s="52" vm="1849">
        <f ca="1"/>
        <v>520.20000000000005</v>
      </c>
      <c r="D223" s="52" vm="1850">
        <f ca="1"/>
        <v>520.5</v>
      </c>
      <c r="E223" s="52" vm="1851">
        <f ca="1"/>
        <v>525.1</v>
      </c>
      <c r="F223" s="52" vm="425">
        <f ca="1"/>
        <v>512</v>
      </c>
      <c r="G223" s="52" vm="1852">
        <f ca="1"/>
        <v>182156</v>
      </c>
      <c r="H223" s="55">
        <f t="shared" ca="1" si="14"/>
        <v>-2.6840490797545025E-3</v>
      </c>
      <c r="I223" s="55">
        <f t="shared" ca="1" si="12"/>
        <v>-2.6876575978919295E-3</v>
      </c>
      <c r="N223" s="52" vm="1848">
        <f ca="1"/>
        <v>44133</v>
      </c>
      <c r="O223" s="52" vm="368">
        <f ca="1"/>
        <v>34.130000000000003</v>
      </c>
      <c r="P223" s="52" vm="366">
        <f ca="1"/>
        <v>35</v>
      </c>
      <c r="Q223" s="52" vm="408">
        <f ca="1"/>
        <v>35.22</v>
      </c>
      <c r="R223" s="52" vm="641">
        <f ca="1"/>
        <v>33.89</v>
      </c>
      <c r="S223" s="52" vm="1853">
        <f ca="1"/>
        <v>980556</v>
      </c>
      <c r="T223" s="55">
        <f t="shared" ca="1" si="15"/>
        <v>-2.2063037249283601E-2</v>
      </c>
      <c r="U223" s="55">
        <f t="shared" ca="1" si="13"/>
        <v>-2.2310066289765739E-2</v>
      </c>
      <c r="Z223" s="52" t="s">
        <v>413</v>
      </c>
      <c r="AA223" s="52">
        <v>2.8639999999999999</v>
      </c>
      <c r="AF223" s="52" t="s">
        <v>413</v>
      </c>
      <c r="AG223" s="52">
        <v>3.9159999999999999</v>
      </c>
    </row>
    <row r="224" spans="2:33">
      <c r="B224" s="52" vm="1854">
        <f ca="1"/>
        <v>44134</v>
      </c>
      <c r="C224" s="52" vm="1068">
        <f ca="1"/>
        <v>518.5</v>
      </c>
      <c r="D224" s="52" vm="1855">
        <f ca="1"/>
        <v>511.2</v>
      </c>
      <c r="E224" s="52" vm="1856">
        <f ca="1"/>
        <v>520.1</v>
      </c>
      <c r="F224" s="52" vm="1857">
        <f ca="1"/>
        <v>510.4</v>
      </c>
      <c r="G224" s="52" vm="1858">
        <f ca="1"/>
        <v>234491</v>
      </c>
      <c r="H224" s="55">
        <f t="shared" ca="1" si="14"/>
        <v>-3.2679738562092497E-3</v>
      </c>
      <c r="I224" s="55">
        <f t="shared" ca="1" si="12"/>
        <v>-3.273325344969249E-3</v>
      </c>
      <c r="N224" s="52" vm="1854">
        <f ca="1"/>
        <v>44134</v>
      </c>
      <c r="O224" s="52" vm="1284">
        <f ca="1"/>
        <v>34.36</v>
      </c>
      <c r="P224" s="52" vm="1859">
        <f ca="1"/>
        <v>33.64</v>
      </c>
      <c r="Q224" s="52" vm="1860">
        <f ca="1"/>
        <v>34.42</v>
      </c>
      <c r="R224" s="52" vm="1861">
        <f ca="1"/>
        <v>33.33</v>
      </c>
      <c r="S224" s="52" vm="1862">
        <f ca="1"/>
        <v>684958</v>
      </c>
      <c r="T224" s="55">
        <f t="shared" ca="1" si="15"/>
        <v>6.7389393495458361E-3</v>
      </c>
      <c r="U224" s="55">
        <f t="shared" ca="1" si="13"/>
        <v>6.7163341974389307E-3</v>
      </c>
      <c r="Z224" s="52" t="s">
        <v>414</v>
      </c>
      <c r="AA224" s="52">
        <v>2.895</v>
      </c>
      <c r="AF224" s="52" t="s">
        <v>414</v>
      </c>
      <c r="AG224" s="52">
        <v>3.9649999999999999</v>
      </c>
    </row>
    <row r="225" spans="2:33">
      <c r="B225" s="52" vm="1863">
        <f ca="1"/>
        <v>44137</v>
      </c>
      <c r="C225" s="52" vm="1864">
        <f ca="1"/>
        <v>527</v>
      </c>
      <c r="D225" s="52" vm="394">
        <f ca="1"/>
        <v>520</v>
      </c>
      <c r="E225" s="52" vm="1865">
        <f ca="1"/>
        <v>531.6</v>
      </c>
      <c r="F225" s="52" vm="1866">
        <f ca="1"/>
        <v>512.9</v>
      </c>
      <c r="G225" s="52" vm="1867">
        <f ca="1"/>
        <v>183012</v>
      </c>
      <c r="H225" s="55">
        <f t="shared" ca="1" si="14"/>
        <v>1.6393442622950838E-2</v>
      </c>
      <c r="I225" s="55">
        <f t="shared" ca="1" si="12"/>
        <v>1.6260520871780326E-2</v>
      </c>
      <c r="N225" s="52" vm="1863">
        <f ca="1"/>
        <v>44137</v>
      </c>
      <c r="O225" s="52" vm="1868">
        <f ca="1"/>
        <v>35.119999999999997</v>
      </c>
      <c r="P225" s="52" vm="419">
        <f ca="1"/>
        <v>34.43</v>
      </c>
      <c r="Q225" s="52" vm="1869">
        <f ca="1"/>
        <v>35.270000000000003</v>
      </c>
      <c r="R225" s="52" vm="1099">
        <f ca="1"/>
        <v>34.020000000000003</v>
      </c>
      <c r="S225" s="52" vm="1870">
        <f ca="1"/>
        <v>708133</v>
      </c>
      <c r="T225" s="55">
        <f t="shared" ca="1" si="15"/>
        <v>2.211874272409764E-2</v>
      </c>
      <c r="U225" s="55">
        <f t="shared" ca="1" si="13"/>
        <v>2.1877671650861144E-2</v>
      </c>
      <c r="Z225" s="52" t="s">
        <v>415</v>
      </c>
      <c r="AA225" s="52">
        <v>2.8650000000000002</v>
      </c>
      <c r="AF225" s="52" t="s">
        <v>415</v>
      </c>
      <c r="AG225" s="52">
        <v>3.8809999999999998</v>
      </c>
    </row>
    <row r="226" spans="2:33">
      <c r="B226" s="52" vm="1871">
        <f ca="1"/>
        <v>44138</v>
      </c>
      <c r="C226" s="52" vm="1872">
        <f ca="1"/>
        <v>543.29999999999995</v>
      </c>
      <c r="D226" s="52" vm="1873">
        <f ca="1"/>
        <v>533</v>
      </c>
      <c r="E226" s="52" vm="1872">
        <f ca="1"/>
        <v>543.29999999999995</v>
      </c>
      <c r="F226" s="52" vm="1874">
        <f ca="1"/>
        <v>528.4</v>
      </c>
      <c r="G226" s="52" vm="1875">
        <f ca="1"/>
        <v>232229</v>
      </c>
      <c r="H226" s="55">
        <f t="shared" ca="1" si="14"/>
        <v>3.0929791271347096E-2</v>
      </c>
      <c r="I226" s="55">
        <f t="shared" ca="1" si="12"/>
        <v>3.0461105016114914E-2</v>
      </c>
      <c r="N226" s="52" vm="1871">
        <f ca="1"/>
        <v>44138</v>
      </c>
      <c r="O226" s="52" vm="1779">
        <f ca="1"/>
        <v>36</v>
      </c>
      <c r="P226" s="52" vm="1699">
        <f ca="1"/>
        <v>35.29</v>
      </c>
      <c r="Q226" s="52" vm="1876">
        <f ca="1"/>
        <v>36.08</v>
      </c>
      <c r="R226" s="52" vm="1868">
        <f ca="1"/>
        <v>35.119999999999997</v>
      </c>
      <c r="S226" s="52" vm="1877">
        <f ca="1"/>
        <v>837191</v>
      </c>
      <c r="T226" s="55">
        <f t="shared" ca="1" si="15"/>
        <v>2.5056947608200542E-2</v>
      </c>
      <c r="U226" s="55">
        <f t="shared" ca="1" si="13"/>
        <v>2.4748169689194174E-2</v>
      </c>
      <c r="Z226" s="52" t="s">
        <v>416</v>
      </c>
      <c r="AA226" s="52">
        <v>2.827</v>
      </c>
      <c r="AF226" s="52" t="s">
        <v>416</v>
      </c>
      <c r="AG226" s="52">
        <v>3.859</v>
      </c>
    </row>
    <row r="227" spans="2:33">
      <c r="B227" s="52" vm="1878">
        <f ca="1"/>
        <v>44139</v>
      </c>
      <c r="C227" s="52" vm="1879">
        <f ca="1"/>
        <v>553.20000000000005</v>
      </c>
      <c r="D227" s="52" vm="1880">
        <f ca="1"/>
        <v>534.6</v>
      </c>
      <c r="E227" s="52" vm="1881">
        <f ca="1"/>
        <v>554</v>
      </c>
      <c r="F227" s="52" vm="1882">
        <f ca="1"/>
        <v>533.1</v>
      </c>
      <c r="G227" s="52" vm="1883">
        <f ca="1"/>
        <v>206647</v>
      </c>
      <c r="H227" s="55">
        <f t="shared" ca="1" si="14"/>
        <v>1.8221976808393325E-2</v>
      </c>
      <c r="I227" s="55">
        <f t="shared" ca="1" si="12"/>
        <v>1.8057946233125923E-2</v>
      </c>
      <c r="N227" s="52" vm="1878">
        <f ca="1"/>
        <v>44139</v>
      </c>
      <c r="O227" s="52" vm="1884">
        <f ca="1"/>
        <v>36.369999999999997</v>
      </c>
      <c r="P227" s="52" vm="377">
        <f ca="1"/>
        <v>35.5</v>
      </c>
      <c r="Q227" s="52" vm="1884">
        <f ca="1"/>
        <v>36.369999999999997</v>
      </c>
      <c r="R227" s="52" vm="1885">
        <f ca="1"/>
        <v>35.32</v>
      </c>
      <c r="S227" s="52" vm="1886">
        <f ca="1"/>
        <v>1092932</v>
      </c>
      <c r="T227" s="55">
        <f t="shared" ca="1" si="15"/>
        <v>1.0277777777777608E-2</v>
      </c>
      <c r="U227" s="55">
        <f t="shared" ca="1" si="13"/>
        <v>1.0225320542787497E-2</v>
      </c>
      <c r="Z227" s="52" t="s">
        <v>417</v>
      </c>
      <c r="AA227" s="52">
        <v>2.8050000000000002</v>
      </c>
      <c r="AF227" s="52" t="s">
        <v>417</v>
      </c>
      <c r="AG227" s="52">
        <v>3.859</v>
      </c>
    </row>
    <row r="228" spans="2:33">
      <c r="B228" s="52" vm="1887">
        <f ca="1"/>
        <v>44140</v>
      </c>
      <c r="C228" s="52" vm="1888">
        <f ca="1"/>
        <v>565.1</v>
      </c>
      <c r="D228" s="52" vm="1889">
        <f ca="1"/>
        <v>558</v>
      </c>
      <c r="E228" s="52" vm="1890">
        <f ca="1"/>
        <v>570.20000000000005</v>
      </c>
      <c r="F228" s="52" vm="1891">
        <f ca="1"/>
        <v>555.1</v>
      </c>
      <c r="G228" s="52" vm="1892">
        <f ca="1"/>
        <v>263334</v>
      </c>
      <c r="H228" s="55">
        <f t="shared" ca="1" si="14"/>
        <v>2.1511207519884223E-2</v>
      </c>
      <c r="I228" s="55">
        <f t="shared" ca="1" si="12"/>
        <v>2.1283106845194414E-2</v>
      </c>
      <c r="N228" s="52" vm="1887">
        <f ca="1"/>
        <v>44140</v>
      </c>
      <c r="O228" s="52" vm="1893">
        <f ca="1"/>
        <v>37.82</v>
      </c>
      <c r="P228" s="52" vm="1894">
        <f ca="1"/>
        <v>36.630000000000003</v>
      </c>
      <c r="Q228" s="52" vm="1895">
        <f ca="1"/>
        <v>37.94</v>
      </c>
      <c r="R228" s="52" vm="1751">
        <f ca="1"/>
        <v>36.54</v>
      </c>
      <c r="S228" s="52" vm="1896">
        <f ca="1"/>
        <v>1181186</v>
      </c>
      <c r="T228" s="55">
        <f t="shared" ca="1" si="15"/>
        <v>3.9868023095958272E-2</v>
      </c>
      <c r="U228" s="55">
        <f t="shared" ca="1" si="13"/>
        <v>3.9093804231413828E-2</v>
      </c>
      <c r="Z228" s="52" t="s">
        <v>418</v>
      </c>
      <c r="AA228" s="52">
        <v>2.82</v>
      </c>
      <c r="AF228" s="52" t="s">
        <v>418</v>
      </c>
      <c r="AG228" s="52">
        <v>3.81</v>
      </c>
    </row>
    <row r="229" spans="2:33">
      <c r="B229" s="52" vm="1897">
        <f ca="1"/>
        <v>44141</v>
      </c>
      <c r="C229" s="52" vm="1898">
        <f ca="1"/>
        <v>567.5</v>
      </c>
      <c r="D229" s="52" vm="1557">
        <f ca="1"/>
        <v>562.4</v>
      </c>
      <c r="E229" s="52" vm="1899">
        <f ca="1"/>
        <v>570.5</v>
      </c>
      <c r="F229" s="52" vm="1549">
        <f ca="1"/>
        <v>561</v>
      </c>
      <c r="G229" s="52" vm="1900">
        <f ca="1"/>
        <v>151733</v>
      </c>
      <c r="H229" s="55">
        <f t="shared" ca="1" si="14"/>
        <v>4.2470359228454768E-3</v>
      </c>
      <c r="I229" s="55">
        <f t="shared" ca="1" si="12"/>
        <v>4.2380427197600615E-3</v>
      </c>
      <c r="N229" s="52" vm="1897">
        <f ca="1"/>
        <v>44141</v>
      </c>
      <c r="O229" s="52" vm="1901">
        <f ca="1"/>
        <v>37.549999999999997</v>
      </c>
      <c r="P229" s="52" vm="1767">
        <f ca="1"/>
        <v>37.31</v>
      </c>
      <c r="Q229" s="52" vm="1902">
        <f ca="1"/>
        <v>37.83</v>
      </c>
      <c r="R229" s="52" vm="1903">
        <f ca="1"/>
        <v>36.92</v>
      </c>
      <c r="S229" s="52" vm="1904">
        <f ca="1"/>
        <v>568472</v>
      </c>
      <c r="T229" s="55">
        <f t="shared" ca="1" si="15"/>
        <v>-7.1390798519302967E-3</v>
      </c>
      <c r="U229" s="55">
        <f t="shared" ca="1" si="13"/>
        <v>-7.1646850201677872E-3</v>
      </c>
      <c r="Z229" s="52" t="s">
        <v>419</v>
      </c>
      <c r="AA229" s="52">
        <v>2.74</v>
      </c>
      <c r="AF229" s="52" t="s">
        <v>419</v>
      </c>
      <c r="AG229" s="52">
        <v>3.81</v>
      </c>
    </row>
    <row r="230" spans="2:33">
      <c r="B230" s="52" vm="1905">
        <f ca="1"/>
        <v>44144</v>
      </c>
      <c r="C230" s="52" vm="1906">
        <f ca="1"/>
        <v>601.70000000000005</v>
      </c>
      <c r="D230" s="52" vm="1907">
        <f ca="1"/>
        <v>576.4</v>
      </c>
      <c r="E230" s="52" vm="1908">
        <f ca="1"/>
        <v>615.20000000000005</v>
      </c>
      <c r="F230" s="52" vm="1688">
        <f ca="1"/>
        <v>572.20000000000005</v>
      </c>
      <c r="G230" s="52" vm="1909">
        <f ca="1"/>
        <v>469354</v>
      </c>
      <c r="H230" s="55">
        <f t="shared" ca="1" si="14"/>
        <v>6.0264317180616755E-2</v>
      </c>
      <c r="I230" s="55">
        <f t="shared" ca="1" si="12"/>
        <v>5.8518232870748338E-2</v>
      </c>
      <c r="N230" s="52" vm="1905">
        <f ca="1"/>
        <v>44144</v>
      </c>
      <c r="O230" s="52" vm="225">
        <f ca="1"/>
        <v>39.68</v>
      </c>
      <c r="P230" s="52" vm="1910">
        <f ca="1"/>
        <v>38.04</v>
      </c>
      <c r="Q230" s="52" vm="1911">
        <f ca="1"/>
        <v>40.35</v>
      </c>
      <c r="R230" s="52" vm="1912">
        <f ca="1"/>
        <v>37.92</v>
      </c>
      <c r="S230" s="52" vm="1913">
        <f ca="1"/>
        <v>1948062</v>
      </c>
      <c r="T230" s="55">
        <f t="shared" ca="1" si="15"/>
        <v>5.6724367509986662E-2</v>
      </c>
      <c r="U230" s="55">
        <f t="shared" ca="1" si="13"/>
        <v>5.5173904206528269E-2</v>
      </c>
      <c r="Z230" s="52" t="s">
        <v>420</v>
      </c>
      <c r="AA230" s="52">
        <v>2.6459999999999999</v>
      </c>
      <c r="AF230" s="52" t="s">
        <v>420</v>
      </c>
      <c r="AG230" s="52">
        <v>3.726</v>
      </c>
    </row>
    <row r="231" spans="2:33">
      <c r="B231" s="52" vm="1914">
        <f ca="1"/>
        <v>44145</v>
      </c>
      <c r="C231" s="52" vm="1915">
        <f ca="1"/>
        <v>611</v>
      </c>
      <c r="D231" s="52" vm="50">
        <f ca="1"/>
        <v>595.9</v>
      </c>
      <c r="E231" s="52" vm="1916">
        <f ca="1"/>
        <v>616</v>
      </c>
      <c r="F231" s="52" vm="140">
        <f ca="1"/>
        <v>592.20000000000005</v>
      </c>
      <c r="G231" s="52" vm="1917">
        <f ca="1"/>
        <v>327410</v>
      </c>
      <c r="H231" s="55">
        <f t="shared" ca="1" si="14"/>
        <v>1.5456207412331668E-2</v>
      </c>
      <c r="I231" s="55">
        <f t="shared" ca="1" si="12"/>
        <v>1.5337976945289199E-2</v>
      </c>
      <c r="N231" s="52" vm="1914">
        <f ca="1"/>
        <v>44145</v>
      </c>
      <c r="O231" s="52" vm="1918">
        <f ca="1"/>
        <v>39.71</v>
      </c>
      <c r="P231" s="52" vm="1919">
        <f ca="1"/>
        <v>39.380000000000003</v>
      </c>
      <c r="Q231" s="52" vm="216">
        <f ca="1"/>
        <v>40.03</v>
      </c>
      <c r="R231" s="52" vm="1920">
        <f ca="1"/>
        <v>38.799999999999997</v>
      </c>
      <c r="S231" s="52" vm="1921">
        <f ca="1"/>
        <v>1206949</v>
      </c>
      <c r="T231" s="55">
        <f t="shared" ca="1" si="15"/>
        <v>7.5604838709675271E-4</v>
      </c>
      <c r="U231" s="55">
        <f t="shared" ca="1" si="13"/>
        <v>7.5576272648803075E-4</v>
      </c>
      <c r="Z231" s="52" t="s">
        <v>421</v>
      </c>
      <c r="AA231" s="52">
        <v>2.661</v>
      </c>
      <c r="AF231" s="52" t="s">
        <v>421</v>
      </c>
      <c r="AG231" s="52">
        <v>3.8090000000000002</v>
      </c>
    </row>
    <row r="232" spans="2:33">
      <c r="B232" s="52" vm="1922">
        <f ca="1"/>
        <v>44146</v>
      </c>
      <c r="C232" s="52" vm="1923">
        <f ca="1"/>
        <v>623.4</v>
      </c>
      <c r="D232" s="52" vm="1924">
        <f ca="1"/>
        <v>613.20000000000005</v>
      </c>
      <c r="E232" s="52" vm="1923">
        <f ca="1"/>
        <v>623.4</v>
      </c>
      <c r="F232" s="52" vm="1925">
        <f ca="1"/>
        <v>611.9</v>
      </c>
      <c r="G232" s="52" vm="1926">
        <f ca="1"/>
        <v>225802</v>
      </c>
      <c r="H232" s="55">
        <f t="shared" ca="1" si="14"/>
        <v>2.0294599018003234E-2</v>
      </c>
      <c r="I232" s="55">
        <f t="shared" ca="1" si="12"/>
        <v>2.0091408161641348E-2</v>
      </c>
      <c r="N232" s="52" vm="1922">
        <f ca="1"/>
        <v>44146</v>
      </c>
      <c r="O232" s="52" vm="1927">
        <f ca="1"/>
        <v>40.49</v>
      </c>
      <c r="P232" s="52" vm="1928">
        <f ca="1"/>
        <v>39.409999999999997</v>
      </c>
      <c r="Q232" s="52" vm="1929">
        <f ca="1"/>
        <v>40.619999999999997</v>
      </c>
      <c r="R232" s="52" vm="1928">
        <f ca="1"/>
        <v>39.409999999999997</v>
      </c>
      <c r="S232" s="52" vm="1930">
        <f ca="1"/>
        <v>882600</v>
      </c>
      <c r="T232" s="55">
        <f t="shared" ca="1" si="15"/>
        <v>1.9642407454041777E-2</v>
      </c>
      <c r="U232" s="55">
        <f t="shared" ca="1" si="13"/>
        <v>1.9451984900909634E-2</v>
      </c>
      <c r="Z232" s="52" t="s">
        <v>422</v>
      </c>
      <c r="AA232" s="52">
        <v>2.76</v>
      </c>
      <c r="AF232" s="52" t="s">
        <v>422</v>
      </c>
      <c r="AG232" s="52">
        <v>3.8090000000000002</v>
      </c>
    </row>
    <row r="233" spans="2:33">
      <c r="B233" s="52" vm="1931">
        <f ca="1"/>
        <v>44147</v>
      </c>
      <c r="C233" s="52" vm="1932">
        <f ca="1"/>
        <v>608.70000000000005</v>
      </c>
      <c r="D233" s="52" vm="1933">
        <f ca="1"/>
        <v>616.70000000000005</v>
      </c>
      <c r="E233" s="52" vm="1934">
        <f ca="1"/>
        <v>626.9</v>
      </c>
      <c r="F233" s="52" vm="1935">
        <f ca="1"/>
        <v>606.4</v>
      </c>
      <c r="G233" s="52" vm="1936">
        <f ca="1"/>
        <v>239971</v>
      </c>
      <c r="H233" s="55">
        <f t="shared" ca="1" si="14"/>
        <v>-2.3580365736284747E-2</v>
      </c>
      <c r="I233" s="55">
        <f t="shared" ca="1" si="12"/>
        <v>-2.3862831833357814E-2</v>
      </c>
      <c r="N233" s="52" vm="1931">
        <f ca="1"/>
        <v>44147</v>
      </c>
      <c r="O233" s="52" vm="1937">
        <f ca="1"/>
        <v>39.69</v>
      </c>
      <c r="P233" s="52" vm="1938">
        <f ca="1"/>
        <v>39.94</v>
      </c>
      <c r="Q233" s="52" vm="8">
        <f ca="1"/>
        <v>40.64</v>
      </c>
      <c r="R233" s="52" vm="1937">
        <f ca="1"/>
        <v>39.69</v>
      </c>
      <c r="S233" s="52" vm="1939">
        <f ca="1"/>
        <v>712135</v>
      </c>
      <c r="T233" s="55">
        <f t="shared" ca="1" si="15"/>
        <v>-1.9757964929612348E-2</v>
      </c>
      <c r="U233" s="55">
        <f t="shared" ca="1" si="13"/>
        <v>-1.9955763249095846E-2</v>
      </c>
      <c r="Z233" s="52" t="s">
        <v>423</v>
      </c>
      <c r="AA233" s="52">
        <v>2.72</v>
      </c>
      <c r="AF233" s="52" t="s">
        <v>423</v>
      </c>
      <c r="AG233" s="52">
        <v>3.823</v>
      </c>
    </row>
    <row r="234" spans="2:33">
      <c r="B234" s="52" vm="1940">
        <f ca="1"/>
        <v>44148</v>
      </c>
      <c r="C234" s="52" vm="1941">
        <f ca="1"/>
        <v>609</v>
      </c>
      <c r="D234" s="52" vm="1942">
        <f ca="1"/>
        <v>606</v>
      </c>
      <c r="E234" s="52" vm="1943">
        <f ca="1"/>
        <v>611.6</v>
      </c>
      <c r="F234" s="52" vm="1944">
        <f ca="1"/>
        <v>600.20000000000005</v>
      </c>
      <c r="G234" s="52" vm="1945">
        <f ca="1"/>
        <v>119541</v>
      </c>
      <c r="H234" s="55">
        <f t="shared" ca="1" si="14"/>
        <v>4.9285362247397657E-4</v>
      </c>
      <c r="I234" s="55">
        <f t="shared" ca="1" si="12"/>
        <v>4.9273221001812481E-4</v>
      </c>
      <c r="N234" s="52" vm="1940">
        <f ca="1"/>
        <v>44148</v>
      </c>
      <c r="O234" s="52" vm="1946">
        <f ca="1"/>
        <v>39.81</v>
      </c>
      <c r="P234" s="52" vm="1947">
        <f ca="1"/>
        <v>39.57</v>
      </c>
      <c r="Q234" s="52" vm="26">
        <f ca="1"/>
        <v>40.07</v>
      </c>
      <c r="R234" s="52" vm="293">
        <f ca="1"/>
        <v>39.31</v>
      </c>
      <c r="S234" s="52" vm="1948">
        <f ca="1"/>
        <v>525261</v>
      </c>
      <c r="T234" s="55">
        <f t="shared" ca="1" si="15"/>
        <v>3.023431594860293E-3</v>
      </c>
      <c r="U234" s="55">
        <f t="shared" ca="1" si="13"/>
        <v>3.0188702172519511E-3</v>
      </c>
      <c r="Z234" s="52" t="s">
        <v>424</v>
      </c>
      <c r="AA234" s="52">
        <v>2.7850000000000001</v>
      </c>
      <c r="AF234" s="52" t="s">
        <v>424</v>
      </c>
      <c r="AG234" s="52">
        <v>3.823</v>
      </c>
    </row>
    <row r="235" spans="2:33">
      <c r="B235" s="52" vm="1949">
        <f ca="1"/>
        <v>44151</v>
      </c>
      <c r="C235" s="52" vm="1950">
        <f ca="1"/>
        <v>619.1</v>
      </c>
      <c r="D235" s="52" vm="1951">
        <f ca="1"/>
        <v>615.9</v>
      </c>
      <c r="E235" s="52" vm="1952">
        <f ca="1"/>
        <v>628.20000000000005</v>
      </c>
      <c r="F235" s="52" vm="1953">
        <f ca="1"/>
        <v>610.5</v>
      </c>
      <c r="G235" s="52" vm="1954">
        <f ca="1"/>
        <v>222343</v>
      </c>
      <c r="H235" s="55">
        <f t="shared" ca="1" si="14"/>
        <v>1.6584564860427031E-2</v>
      </c>
      <c r="I235" s="55">
        <f t="shared" ca="1" si="12"/>
        <v>1.6448542815289527E-2</v>
      </c>
      <c r="N235" s="52" vm="1949">
        <f ca="1"/>
        <v>44151</v>
      </c>
      <c r="O235" s="52" vm="1955">
        <f ca="1"/>
        <v>41.08</v>
      </c>
      <c r="P235" s="52" vm="1956">
        <f ca="1"/>
        <v>40.25</v>
      </c>
      <c r="Q235" s="52" vm="1957">
        <f ca="1"/>
        <v>41.25</v>
      </c>
      <c r="R235" s="52" vm="1958">
        <f ca="1"/>
        <v>40.020000000000003</v>
      </c>
      <c r="S235" s="52" vm="1959">
        <f ca="1"/>
        <v>944829</v>
      </c>
      <c r="T235" s="55">
        <f t="shared" ca="1" si="15"/>
        <v>3.190153227832182E-2</v>
      </c>
      <c r="U235" s="55">
        <f t="shared" ca="1" si="13"/>
        <v>3.1403248048131445E-2</v>
      </c>
      <c r="Z235" s="52" t="s">
        <v>425</v>
      </c>
      <c r="AA235" s="52">
        <v>2.7829999999999999</v>
      </c>
      <c r="AF235" s="52" t="s">
        <v>425</v>
      </c>
      <c r="AG235" s="52">
        <v>3.823</v>
      </c>
    </row>
    <row r="236" spans="2:33">
      <c r="B236" s="52" vm="1960">
        <f ca="1"/>
        <v>44152</v>
      </c>
      <c r="C236" s="52" vm="1961">
        <f ca="1"/>
        <v>620.1</v>
      </c>
      <c r="D236" s="52" vm="1962">
        <f ca="1"/>
        <v>619.4</v>
      </c>
      <c r="E236" s="52" vm="1963">
        <f ca="1"/>
        <v>622.79999999999995</v>
      </c>
      <c r="F236" s="52" vm="122">
        <f ca="1"/>
        <v>611.70000000000005</v>
      </c>
      <c r="G236" s="52" vm="1964">
        <f ca="1"/>
        <v>121255</v>
      </c>
      <c r="H236" s="55">
        <f t="shared" ca="1" si="14"/>
        <v>1.6152479405588949E-3</v>
      </c>
      <c r="I236" s="55">
        <f t="shared" ca="1" si="12"/>
        <v>1.6139448306458394E-3</v>
      </c>
      <c r="N236" s="52" vm="1960">
        <f ca="1"/>
        <v>44152</v>
      </c>
      <c r="O236" s="52" vm="1965">
        <f ca="1"/>
        <v>41.06</v>
      </c>
      <c r="P236" s="52" vm="1966">
        <f ca="1"/>
        <v>40.86</v>
      </c>
      <c r="Q236" s="52" vm="147">
        <f ca="1"/>
        <v>41.58</v>
      </c>
      <c r="R236" s="52" vm="1967">
        <f ca="1"/>
        <v>40.85</v>
      </c>
      <c r="S236" s="52" vm="1968">
        <f ca="1"/>
        <v>651551</v>
      </c>
      <c r="T236" s="55">
        <f t="shared" ca="1" si="15"/>
        <v>-4.868549172345471E-4</v>
      </c>
      <c r="U236" s="55">
        <f t="shared" ca="1" si="13"/>
        <v>-4.8697346956985129E-4</v>
      </c>
      <c r="Z236" s="52" t="s">
        <v>426</v>
      </c>
      <c r="AA236" s="52">
        <v>2.8420000000000001</v>
      </c>
      <c r="AF236" s="52" t="s">
        <v>426</v>
      </c>
      <c r="AG236" s="52">
        <v>3.8940000000000001</v>
      </c>
    </row>
    <row r="237" spans="2:33">
      <c r="B237" s="52" vm="1969">
        <f ca="1"/>
        <v>44153</v>
      </c>
      <c r="C237" s="52" vm="1970">
        <f ca="1"/>
        <v>623.5</v>
      </c>
      <c r="D237" s="52" vm="1971">
        <f ca="1"/>
        <v>620</v>
      </c>
      <c r="E237" s="52" vm="1972">
        <f ca="1"/>
        <v>625.79999999999995</v>
      </c>
      <c r="F237" s="52" vm="1973">
        <f ca="1"/>
        <v>616.9</v>
      </c>
      <c r="G237" s="52" vm="1974">
        <f ca="1"/>
        <v>119388</v>
      </c>
      <c r="H237" s="55">
        <f t="shared" ca="1" si="14"/>
        <v>5.4829866150620798E-3</v>
      </c>
      <c r="I237" s="55">
        <f t="shared" ca="1" si="12"/>
        <v>5.4680097642588656E-3</v>
      </c>
      <c r="N237" s="52" vm="1969">
        <f ca="1"/>
        <v>44153</v>
      </c>
      <c r="O237" s="52" vm="1975">
        <f ca="1"/>
        <v>40.78</v>
      </c>
      <c r="P237" s="52" vm="1976">
        <f ca="1"/>
        <v>40.97</v>
      </c>
      <c r="Q237" s="52" vm="1977">
        <f ca="1"/>
        <v>41.34</v>
      </c>
      <c r="R237" s="52" vm="195">
        <f ca="1"/>
        <v>40.369999999999997</v>
      </c>
      <c r="S237" s="52" vm="1978">
        <f ca="1"/>
        <v>793611</v>
      </c>
      <c r="T237" s="55">
        <f t="shared" ca="1" si="15"/>
        <v>-6.8192888455917977E-3</v>
      </c>
      <c r="U237" s="55">
        <f t="shared" ca="1" si="13"/>
        <v>-6.842646444478376E-3</v>
      </c>
      <c r="Z237" s="52" t="s">
        <v>427</v>
      </c>
      <c r="AA237" s="52">
        <v>2.8460000000000001</v>
      </c>
      <c r="AF237" s="52" t="s">
        <v>427</v>
      </c>
      <c r="AG237" s="52">
        <v>3.9239999999999999</v>
      </c>
    </row>
    <row r="238" spans="2:33">
      <c r="B238" s="52" vm="1979">
        <f ca="1"/>
        <v>44154</v>
      </c>
      <c r="C238" s="52" vm="1980">
        <f ca="1"/>
        <v>612</v>
      </c>
      <c r="D238" s="52" vm="1981">
        <f ca="1"/>
        <v>620.6</v>
      </c>
      <c r="E238" s="52" vm="1982">
        <f ca="1"/>
        <v>623.70000000000005</v>
      </c>
      <c r="F238" s="52" vm="1983">
        <f ca="1"/>
        <v>611.5</v>
      </c>
      <c r="G238" s="52" vm="1984">
        <f ca="1"/>
        <v>188625</v>
      </c>
      <c r="H238" s="55">
        <f t="shared" ca="1" si="14"/>
        <v>-1.844426623897355E-2</v>
      </c>
      <c r="I238" s="55">
        <f t="shared" ca="1" si="12"/>
        <v>-1.8616482607765075E-2</v>
      </c>
      <c r="N238" s="52" vm="1979">
        <f ca="1"/>
        <v>44154</v>
      </c>
      <c r="O238" s="52" vm="37">
        <f ca="1"/>
        <v>40.6</v>
      </c>
      <c r="P238" s="52" vm="1985">
        <f ca="1"/>
        <v>40.28</v>
      </c>
      <c r="Q238" s="52" vm="1986">
        <f ca="1"/>
        <v>41.15</v>
      </c>
      <c r="R238" s="52" vm="1987">
        <f ca="1"/>
        <v>40.200000000000003</v>
      </c>
      <c r="S238" s="52" vm="1988">
        <f ca="1"/>
        <v>559053</v>
      </c>
      <c r="T238" s="55">
        <f t="shared" ca="1" si="15"/>
        <v>-4.4139283962726372E-3</v>
      </c>
      <c r="U238" s="55">
        <f t="shared" ca="1" si="13"/>
        <v>-4.4236985386221141E-3</v>
      </c>
      <c r="Z238" s="52" t="s">
        <v>428</v>
      </c>
      <c r="AA238" s="52">
        <v>2.7879999999999998</v>
      </c>
      <c r="AF238" s="52" t="s">
        <v>428</v>
      </c>
      <c r="AG238" s="52">
        <v>3.84</v>
      </c>
    </row>
    <row r="239" spans="2:33">
      <c r="B239" s="52" vm="1989">
        <f ca="1"/>
        <v>44155</v>
      </c>
      <c r="C239" s="52" vm="1990">
        <f ca="1"/>
        <v>613.70000000000005</v>
      </c>
      <c r="D239" s="52" vm="1991">
        <f ca="1"/>
        <v>610.79999999999995</v>
      </c>
      <c r="E239" s="52" vm="1992">
        <f ca="1"/>
        <v>619.5</v>
      </c>
      <c r="F239" s="52" vm="1993">
        <f ca="1"/>
        <v>610</v>
      </c>
      <c r="G239" s="52" vm="1994">
        <f ca="1"/>
        <v>198730</v>
      </c>
      <c r="H239" s="55">
        <f t="shared" ca="1" si="14"/>
        <v>2.7777777777777679E-3</v>
      </c>
      <c r="I239" s="55">
        <f t="shared" ca="1" si="12"/>
        <v>2.7739268827252244E-3</v>
      </c>
      <c r="N239" s="52" vm="1989">
        <f ca="1"/>
        <v>44155</v>
      </c>
      <c r="O239" s="52" vm="45">
        <f ca="1"/>
        <v>41.16</v>
      </c>
      <c r="P239" s="52" vm="1995">
        <f ca="1"/>
        <v>40.58</v>
      </c>
      <c r="Q239" s="52" vm="55">
        <f ca="1"/>
        <v>41.3</v>
      </c>
      <c r="R239" s="52" vm="1996">
        <f ca="1"/>
        <v>40.56</v>
      </c>
      <c r="S239" s="52" vm="1997">
        <f ca="1"/>
        <v>591395</v>
      </c>
      <c r="T239" s="55">
        <f t="shared" ca="1" si="15"/>
        <v>1.3793103448275668E-2</v>
      </c>
      <c r="U239" s="55">
        <f t="shared" ca="1" si="13"/>
        <v>1.3698844358161709E-2</v>
      </c>
      <c r="Z239" s="52" t="s">
        <v>429</v>
      </c>
      <c r="AA239" s="52">
        <v>2.831</v>
      </c>
      <c r="AF239" s="52" t="s">
        <v>429</v>
      </c>
      <c r="AG239" s="52">
        <v>3.8730000000000002</v>
      </c>
    </row>
    <row r="240" spans="2:33">
      <c r="B240" s="52" vm="1998">
        <f ca="1"/>
        <v>44158</v>
      </c>
      <c r="C240" s="52" vm="1993">
        <f ca="1"/>
        <v>610</v>
      </c>
      <c r="D240" s="52" vm="1999">
        <f ca="1"/>
        <v>617.4</v>
      </c>
      <c r="E240" s="52" vm="1992">
        <f ca="1"/>
        <v>619.5</v>
      </c>
      <c r="F240" s="52" vm="1993">
        <f ca="1"/>
        <v>610</v>
      </c>
      <c r="G240" s="52" vm="2000">
        <f ca="1"/>
        <v>128638</v>
      </c>
      <c r="H240" s="55">
        <f t="shared" ca="1" si="14"/>
        <v>-6.0290043995437914E-3</v>
      </c>
      <c r="I240" s="55">
        <f t="shared" ca="1" si="12"/>
        <v>-6.0472522276944244E-3</v>
      </c>
      <c r="N240" s="52" vm="1998">
        <f ca="1"/>
        <v>44158</v>
      </c>
      <c r="O240" s="52" vm="2001">
        <f ca="1"/>
        <v>41.69</v>
      </c>
      <c r="P240" s="52" vm="2002">
        <f ca="1"/>
        <v>41.5</v>
      </c>
      <c r="Q240" s="52" vm="2003">
        <f ca="1"/>
        <v>42.2</v>
      </c>
      <c r="R240" s="52" vm="2004">
        <f ca="1"/>
        <v>41.39</v>
      </c>
      <c r="S240" s="52" vm="2005">
        <f ca="1"/>
        <v>790759</v>
      </c>
      <c r="T240" s="55">
        <f t="shared" ca="1" si="15"/>
        <v>1.2876579203109806E-2</v>
      </c>
      <c r="U240" s="55">
        <f t="shared" ca="1" si="13"/>
        <v>1.2794380926856657E-2</v>
      </c>
      <c r="Z240" s="52" t="s">
        <v>430</v>
      </c>
      <c r="AA240" s="52">
        <v>2.847</v>
      </c>
      <c r="AF240" s="52" t="s">
        <v>430</v>
      </c>
      <c r="AG240" s="52">
        <v>3.91</v>
      </c>
    </row>
    <row r="241" spans="2:33">
      <c r="B241" s="52" vm="2006">
        <f ca="1"/>
        <v>44159</v>
      </c>
      <c r="C241" s="52" vm="2007">
        <f ca="1"/>
        <v>604.4</v>
      </c>
      <c r="D241" s="52" vm="2008">
        <f ca="1"/>
        <v>614.79999999999995</v>
      </c>
      <c r="E241" s="52" vm="2009">
        <f ca="1"/>
        <v>616.29999999999995</v>
      </c>
      <c r="F241" s="52" vm="1603">
        <f ca="1"/>
        <v>602.79999999999995</v>
      </c>
      <c r="G241" s="52" vm="2010">
        <f ca="1"/>
        <v>173663</v>
      </c>
      <c r="H241" s="55">
        <f t="shared" ca="1" si="14"/>
        <v>-9.1803278688524781E-3</v>
      </c>
      <c r="I241" s="55">
        <f t="shared" ca="1" si="12"/>
        <v>-9.2227267687724473E-3</v>
      </c>
      <c r="N241" s="52" vm="2006">
        <f ca="1"/>
        <v>44159</v>
      </c>
      <c r="O241" s="52" vm="2011">
        <f ca="1"/>
        <v>41.97</v>
      </c>
      <c r="P241" s="52" vm="2012">
        <f ca="1"/>
        <v>42.13</v>
      </c>
      <c r="Q241" s="52" vm="2013">
        <f ca="1"/>
        <v>42.64</v>
      </c>
      <c r="R241" s="52" vm="2014">
        <f ca="1"/>
        <v>41.68</v>
      </c>
      <c r="S241" s="52" vm="2015">
        <f ca="1"/>
        <v>1327910</v>
      </c>
      <c r="T241" s="55">
        <f t="shared" ca="1" si="15"/>
        <v>6.7162389062125349E-3</v>
      </c>
      <c r="U241" s="55">
        <f t="shared" ca="1" si="13"/>
        <v>6.6937854527939888E-3</v>
      </c>
      <c r="Z241" s="52" t="s">
        <v>431</v>
      </c>
      <c r="AA241" s="52">
        <v>2.8159999999999998</v>
      </c>
      <c r="AF241" s="52" t="s">
        <v>431</v>
      </c>
      <c r="AG241" s="52">
        <v>3.9079999999999999</v>
      </c>
    </row>
    <row r="242" spans="2:33">
      <c r="B242" s="52" vm="2016">
        <f ca="1"/>
        <v>44160</v>
      </c>
      <c r="C242" s="52" vm="2017">
        <f ca="1"/>
        <v>604</v>
      </c>
      <c r="D242" s="52" vm="1942">
        <f ca="1"/>
        <v>606</v>
      </c>
      <c r="E242" s="52" vm="110">
        <f ca="1"/>
        <v>610.20000000000005</v>
      </c>
      <c r="F242" s="52" vm="2018">
        <f ca="1"/>
        <v>599.20000000000005</v>
      </c>
      <c r="G242" s="52" vm="2019">
        <f ca="1"/>
        <v>169414</v>
      </c>
      <c r="H242" s="55">
        <f t="shared" ca="1" si="14"/>
        <v>-6.6181336863002649E-4</v>
      </c>
      <c r="I242" s="55">
        <f t="shared" ca="1" si="12"/>
        <v>-6.6203246376953656E-4</v>
      </c>
      <c r="N242" s="52" vm="2016">
        <f ca="1"/>
        <v>44160</v>
      </c>
      <c r="O242" s="52" vm="2020">
        <f ca="1"/>
        <v>41.9</v>
      </c>
      <c r="P242" s="52" vm="2021">
        <f ca="1"/>
        <v>42.1</v>
      </c>
      <c r="Q242" s="52" vm="2022">
        <f ca="1"/>
        <v>42.5</v>
      </c>
      <c r="R242" s="52" vm="2023">
        <f ca="1"/>
        <v>41.83</v>
      </c>
      <c r="S242" s="52" vm="2024">
        <f ca="1"/>
        <v>873250</v>
      </c>
      <c r="T242" s="55">
        <f t="shared" ca="1" si="15"/>
        <v>-1.6678579938050886E-3</v>
      </c>
      <c r="U242" s="55">
        <f t="shared" ca="1" si="13"/>
        <v>-1.6692504174074415E-3</v>
      </c>
      <c r="Z242" s="52" t="s">
        <v>432</v>
      </c>
      <c r="AA242" s="52">
        <v>2.75</v>
      </c>
      <c r="AF242" s="52" t="s">
        <v>432</v>
      </c>
      <c r="AG242" s="52">
        <v>3.819</v>
      </c>
    </row>
    <row r="243" spans="2:33">
      <c r="B243" s="52" vm="2025">
        <f ca="1"/>
        <v>44161</v>
      </c>
      <c r="C243" s="52" vm="2026">
        <f ca="1"/>
        <v>602.70000000000005</v>
      </c>
      <c r="D243" s="52" vm="2027">
        <f ca="1"/>
        <v>606.79999999999995</v>
      </c>
      <c r="E243" s="52" vm="2028">
        <f ca="1"/>
        <v>607.20000000000005</v>
      </c>
      <c r="F243" s="52" vm="2029">
        <f ca="1"/>
        <v>601.6</v>
      </c>
      <c r="G243" s="52" vm="2030">
        <f ca="1"/>
        <v>107408</v>
      </c>
      <c r="H243" s="55">
        <f t="shared" ca="1" si="14"/>
        <v>-2.1523178807946186E-3</v>
      </c>
      <c r="I243" s="55">
        <f t="shared" ca="1" si="12"/>
        <v>-2.1546374458164428E-3</v>
      </c>
      <c r="N243" s="52" vm="2025">
        <f ca="1"/>
        <v>44161</v>
      </c>
      <c r="O243" s="52" vm="2031">
        <f ca="1"/>
        <v>41.46</v>
      </c>
      <c r="P243" s="52" vm="2032">
        <f ca="1"/>
        <v>42</v>
      </c>
      <c r="Q243" s="52" vm="2032">
        <f ca="1"/>
        <v>42</v>
      </c>
      <c r="R243" s="52" vm="2033">
        <f ca="1"/>
        <v>41.02</v>
      </c>
      <c r="S243" s="52" vm="2034">
        <f ca="1"/>
        <v>617185</v>
      </c>
      <c r="T243" s="55">
        <f t="shared" ca="1" si="15"/>
        <v>-1.0501193317422386E-2</v>
      </c>
      <c r="U243" s="55">
        <f t="shared" ca="1" si="13"/>
        <v>-1.0556719920458469E-2</v>
      </c>
      <c r="Z243" s="52" t="s">
        <v>433</v>
      </c>
      <c r="AA243" s="52">
        <v>2.7349999999999999</v>
      </c>
      <c r="AF243" s="52" t="s">
        <v>433</v>
      </c>
      <c r="AG243" s="52">
        <v>3.7829999999999999</v>
      </c>
    </row>
    <row r="244" spans="2:33">
      <c r="B244" s="52" vm="2035">
        <f ca="1"/>
        <v>44162</v>
      </c>
      <c r="C244" s="52" vm="2036">
        <f ca="1"/>
        <v>606.20000000000005</v>
      </c>
      <c r="D244" s="52" vm="1622">
        <f ca="1"/>
        <v>602.4</v>
      </c>
      <c r="E244" s="52" vm="2037">
        <f ca="1"/>
        <v>609.79999999999995</v>
      </c>
      <c r="F244" s="52" vm="2038">
        <f ca="1"/>
        <v>602</v>
      </c>
      <c r="G244" s="52" vm="2039">
        <f ca="1"/>
        <v>154358</v>
      </c>
      <c r="H244" s="55">
        <f t="shared" ca="1" si="14"/>
        <v>5.807200929152101E-3</v>
      </c>
      <c r="I244" s="55">
        <f t="shared" ca="1" si="12"/>
        <v>5.7904041347043083E-3</v>
      </c>
      <c r="N244" s="52" vm="2035">
        <f ca="1"/>
        <v>44162</v>
      </c>
      <c r="O244" s="52" vm="2040">
        <f ca="1"/>
        <v>41.01</v>
      </c>
      <c r="P244" s="52" vm="2041">
        <f ca="1"/>
        <v>41.47</v>
      </c>
      <c r="Q244" s="52" vm="2042">
        <f ca="1"/>
        <v>41.56</v>
      </c>
      <c r="R244" s="52" vm="74">
        <f ca="1"/>
        <v>40.92</v>
      </c>
      <c r="S244" s="52" vm="2043">
        <f ca="1"/>
        <v>659023</v>
      </c>
      <c r="T244" s="55">
        <f t="shared" ca="1" si="15"/>
        <v>-1.0853835021707781E-2</v>
      </c>
      <c r="U244" s="55">
        <f t="shared" ca="1" si="13"/>
        <v>-1.0913167603665758E-2</v>
      </c>
      <c r="Z244" s="52" t="s">
        <v>434</v>
      </c>
      <c r="AA244" s="52">
        <v>2.6779999999999999</v>
      </c>
      <c r="AF244" s="52" t="s">
        <v>434</v>
      </c>
      <c r="AG244" s="52">
        <v>3.726</v>
      </c>
    </row>
    <row r="245" spans="2:33">
      <c r="B245" s="52" vm="2044">
        <f ca="1"/>
        <v>44165</v>
      </c>
      <c r="C245" s="52" vm="2045">
        <f ca="1"/>
        <v>605</v>
      </c>
      <c r="D245" s="52" vm="2046">
        <f ca="1"/>
        <v>603.1</v>
      </c>
      <c r="E245" s="52" vm="2047">
        <f ca="1"/>
        <v>609.29999999999995</v>
      </c>
      <c r="F245" s="52" vm="1906">
        <f ca="1"/>
        <v>601.70000000000005</v>
      </c>
      <c r="G245" s="52" vm="2048">
        <f ca="1"/>
        <v>241631</v>
      </c>
      <c r="H245" s="55">
        <f t="shared" ca="1" si="14"/>
        <v>-1.9795447047179504E-3</v>
      </c>
      <c r="I245" s="55">
        <f t="shared" ca="1" si="12"/>
        <v>-1.9815065928613499E-3</v>
      </c>
      <c r="N245" s="52" vm="2044">
        <f ca="1"/>
        <v>44165</v>
      </c>
      <c r="O245" s="52" vm="45">
        <f ca="1"/>
        <v>41.16</v>
      </c>
      <c r="P245" s="52" vm="2049">
        <f ca="1"/>
        <v>40.68</v>
      </c>
      <c r="Q245" s="52" vm="2050">
        <f ca="1"/>
        <v>41.4</v>
      </c>
      <c r="R245" s="52" vm="2051">
        <f ca="1"/>
        <v>40.67</v>
      </c>
      <c r="S245" s="52" vm="2052">
        <f ca="1"/>
        <v>1151207</v>
      </c>
      <c r="T245" s="55">
        <f t="shared" ca="1" si="15"/>
        <v>3.6576444769567118E-3</v>
      </c>
      <c r="U245" s="55">
        <f t="shared" ca="1" si="13"/>
        <v>3.6509715618808464E-3</v>
      </c>
      <c r="Z245" s="52" t="s">
        <v>435</v>
      </c>
      <c r="AA245" s="52">
        <v>2.7429999999999999</v>
      </c>
      <c r="AF245" s="52" t="s">
        <v>435</v>
      </c>
      <c r="AG245" s="52">
        <v>3.8220000000000001</v>
      </c>
    </row>
    <row r="246" spans="2:33">
      <c r="B246" s="52" vm="2053">
        <f ca="1"/>
        <v>44166</v>
      </c>
      <c r="C246" s="52" vm="2054">
        <f ca="1"/>
        <v>607.9</v>
      </c>
      <c r="D246" s="52" vm="2055">
        <f ca="1"/>
        <v>609.20000000000005</v>
      </c>
      <c r="E246" s="52" vm="2056">
        <f ca="1"/>
        <v>609.70000000000005</v>
      </c>
      <c r="F246" s="52" vm="2057">
        <f ca="1"/>
        <v>603.5</v>
      </c>
      <c r="G246" s="52" vm="2058">
        <f ca="1"/>
        <v>114970</v>
      </c>
      <c r="H246" s="55">
        <f t="shared" ca="1" si="14"/>
        <v>4.7933884297519658E-3</v>
      </c>
      <c r="I246" s="55">
        <f t="shared" ca="1" si="12"/>
        <v>4.7819367238352449E-3</v>
      </c>
      <c r="N246" s="52" vm="2053">
        <f ca="1"/>
        <v>44166</v>
      </c>
      <c r="O246" s="52" vm="2059">
        <f ca="1"/>
        <v>41.09</v>
      </c>
      <c r="P246" s="52" vm="2060">
        <f ca="1"/>
        <v>41.44</v>
      </c>
      <c r="Q246" s="52" vm="147">
        <f ca="1"/>
        <v>41.58</v>
      </c>
      <c r="R246" s="52" vm="1965">
        <f ca="1"/>
        <v>41.06</v>
      </c>
      <c r="S246" s="52" vm="2061">
        <f ca="1"/>
        <v>363163</v>
      </c>
      <c r="T246" s="55">
        <f t="shared" ca="1" si="15"/>
        <v>-1.7006802721086789E-3</v>
      </c>
      <c r="U246" s="55">
        <f t="shared" ca="1" si="13"/>
        <v>-1.7021280705303073E-3</v>
      </c>
      <c r="Z246" s="52" t="s">
        <v>436</v>
      </c>
      <c r="AA246" s="52">
        <v>2.7480000000000002</v>
      </c>
      <c r="AF246" s="52" t="s">
        <v>436</v>
      </c>
      <c r="AG246" s="52">
        <v>3.8479999999999999</v>
      </c>
    </row>
    <row r="247" spans="2:33">
      <c r="B247" s="52" vm="2062">
        <f ca="1"/>
        <v>44167</v>
      </c>
      <c r="C247" s="52" vm="99">
        <f ca="1"/>
        <v>605.1</v>
      </c>
      <c r="D247" s="52" vm="2054">
        <f ca="1"/>
        <v>607.9</v>
      </c>
      <c r="E247" s="52" vm="2054">
        <f ca="1"/>
        <v>607.9</v>
      </c>
      <c r="F247" s="52" vm="2063">
        <f ca="1"/>
        <v>601.79999999999995</v>
      </c>
      <c r="G247" s="52" vm="2064">
        <f ca="1"/>
        <v>115415</v>
      </c>
      <c r="H247" s="55">
        <f t="shared" ca="1" si="14"/>
        <v>-4.6060207270931519E-3</v>
      </c>
      <c r="I247" s="55">
        <f t="shared" ca="1" si="12"/>
        <v>-4.6166611264009073E-3</v>
      </c>
      <c r="N247" s="52" vm="2062">
        <f ca="1"/>
        <v>44167</v>
      </c>
      <c r="O247" s="52" vm="96">
        <f ca="1"/>
        <v>41.71</v>
      </c>
      <c r="P247" s="52" vm="136">
        <f ca="1"/>
        <v>40.840000000000003</v>
      </c>
      <c r="Q247" s="52" vm="2011">
        <f ca="1"/>
        <v>41.97</v>
      </c>
      <c r="R247" s="52" vm="136">
        <f ca="1"/>
        <v>40.840000000000003</v>
      </c>
      <c r="S247" s="52" vm="2065">
        <f ca="1"/>
        <v>707344</v>
      </c>
      <c r="T247" s="55">
        <f t="shared" ca="1" si="15"/>
        <v>1.5088829398880454E-2</v>
      </c>
      <c r="U247" s="55">
        <f t="shared" ca="1" si="13"/>
        <v>1.4976125313535441E-2</v>
      </c>
      <c r="Z247" s="52" t="s">
        <v>437</v>
      </c>
      <c r="AA247" s="52">
        <v>2.7240000000000002</v>
      </c>
      <c r="AF247" s="52" t="s">
        <v>437</v>
      </c>
      <c r="AG247" s="52">
        <v>3.8519999999999999</v>
      </c>
    </row>
    <row r="248" spans="2:33">
      <c r="B248" s="52" vm="2066">
        <f ca="1"/>
        <v>44168</v>
      </c>
      <c r="C248" s="52" vm="2045">
        <f ca="1"/>
        <v>605</v>
      </c>
      <c r="D248" s="52" vm="2067">
        <f ca="1"/>
        <v>606.70000000000005</v>
      </c>
      <c r="E248" s="52" vm="101">
        <f ca="1"/>
        <v>608.29999999999995</v>
      </c>
      <c r="F248" s="52" vm="2068">
        <f ca="1"/>
        <v>603</v>
      </c>
      <c r="G248" s="52" vm="2069">
        <f ca="1"/>
        <v>123175</v>
      </c>
      <c r="H248" s="55">
        <f t="shared" ca="1" si="14"/>
        <v>-1.6526194017518758E-4</v>
      </c>
      <c r="I248" s="55">
        <f t="shared" ca="1" si="12"/>
        <v>-1.6527559743432696E-4</v>
      </c>
      <c r="N248" s="52" vm="2066">
        <f ca="1"/>
        <v>44168</v>
      </c>
      <c r="O248" s="52" vm="2070">
        <f ca="1"/>
        <v>42.59</v>
      </c>
      <c r="P248" s="52" vm="96">
        <f ca="1"/>
        <v>41.71</v>
      </c>
      <c r="Q248" s="52" vm="2071">
        <f ca="1"/>
        <v>42.78</v>
      </c>
      <c r="R248" s="52" vm="96">
        <f ca="1"/>
        <v>41.71</v>
      </c>
      <c r="S248" s="52" vm="2072">
        <f ca="1"/>
        <v>934680</v>
      </c>
      <c r="T248" s="55">
        <f t="shared" ca="1" si="15"/>
        <v>2.1098058019659582E-2</v>
      </c>
      <c r="U248" s="55">
        <f t="shared" ca="1" si="13"/>
        <v>2.0878575726268271E-2</v>
      </c>
      <c r="Z248" s="52" t="s">
        <v>438</v>
      </c>
      <c r="AA248" s="52">
        <v>2.6619999999999999</v>
      </c>
      <c r="AF248" s="52" t="s">
        <v>438</v>
      </c>
      <c r="AG248" s="52">
        <v>3.8039999999999998</v>
      </c>
    </row>
    <row r="249" spans="2:33">
      <c r="B249" s="52" vm="2073">
        <f ca="1"/>
        <v>44169</v>
      </c>
      <c r="C249" s="52" vm="2074">
        <f ca="1"/>
        <v>601.9</v>
      </c>
      <c r="D249" s="52" vm="2045">
        <f ca="1"/>
        <v>605</v>
      </c>
      <c r="E249" s="52" vm="2075">
        <f ca="1"/>
        <v>607.6</v>
      </c>
      <c r="F249" s="52" vm="2076">
        <f ca="1"/>
        <v>597.70000000000005</v>
      </c>
      <c r="G249" s="52" vm="2077">
        <f ca="1"/>
        <v>133333</v>
      </c>
      <c r="H249" s="55">
        <f t="shared" ca="1" si="14"/>
        <v>-5.1239669421487832E-3</v>
      </c>
      <c r="I249" s="55">
        <f t="shared" ca="1" si="12"/>
        <v>-5.1371394771163592E-3</v>
      </c>
      <c r="N249" s="52" vm="2073">
        <f ca="1"/>
        <v>44169</v>
      </c>
      <c r="O249" s="52" vm="2078">
        <f ca="1"/>
        <v>43.2</v>
      </c>
      <c r="P249" s="52" vm="2079">
        <f ca="1"/>
        <v>42.34</v>
      </c>
      <c r="Q249" s="52" vm="2080">
        <f ca="1"/>
        <v>43.33</v>
      </c>
      <c r="R249" s="52" vm="2081">
        <f ca="1"/>
        <v>42.24</v>
      </c>
      <c r="S249" s="52" vm="2082">
        <f ca="1"/>
        <v>930793</v>
      </c>
      <c r="T249" s="55">
        <f t="shared" ca="1" si="15"/>
        <v>1.432261094153553E-2</v>
      </c>
      <c r="U249" s="55">
        <f t="shared" ca="1" si="13"/>
        <v>1.4221011314942467E-2</v>
      </c>
      <c r="Z249" s="52" t="s">
        <v>439</v>
      </c>
      <c r="AA249" s="52">
        <v>2.68</v>
      </c>
      <c r="AF249" s="52" t="s">
        <v>439</v>
      </c>
      <c r="AG249" s="52">
        <v>3.83</v>
      </c>
    </row>
    <row r="250" spans="2:33">
      <c r="B250" s="52" vm="2083">
        <f ca="1"/>
        <v>44172</v>
      </c>
      <c r="C250" s="52" vm="143">
        <f ca="1"/>
        <v>589.4</v>
      </c>
      <c r="D250" s="52" vm="2">
        <f ca="1"/>
        <v>598</v>
      </c>
      <c r="E250" s="52" vm="2084">
        <f ca="1"/>
        <v>600.70000000000005</v>
      </c>
      <c r="F250" s="52" vm="1632">
        <f ca="1"/>
        <v>586.5</v>
      </c>
      <c r="G250" s="52" vm="2085">
        <f ca="1"/>
        <v>178571</v>
      </c>
      <c r="H250" s="55">
        <f t="shared" ca="1" si="14"/>
        <v>-2.0767569363681626E-2</v>
      </c>
      <c r="I250" s="55">
        <f t="shared" ca="1" si="12"/>
        <v>-2.0986248250130728E-2</v>
      </c>
      <c r="N250" s="52" vm="2083">
        <f ca="1"/>
        <v>44172</v>
      </c>
      <c r="O250" s="52" vm="2086">
        <f ca="1"/>
        <v>44</v>
      </c>
      <c r="P250" s="52" vm="2012">
        <f ca="1"/>
        <v>42.13</v>
      </c>
      <c r="Q250" s="52" vm="2087">
        <f ca="1"/>
        <v>46</v>
      </c>
      <c r="R250" s="52" vm="2012">
        <f ca="1"/>
        <v>42.13</v>
      </c>
      <c r="S250" s="52" vm="2088">
        <f ca="1"/>
        <v>2134898</v>
      </c>
      <c r="T250" s="55">
        <f t="shared" ca="1" si="15"/>
        <v>1.8518518518518379E-2</v>
      </c>
      <c r="U250" s="55">
        <f t="shared" ca="1" si="13"/>
        <v>1.8349138668196398E-2</v>
      </c>
      <c r="Z250" s="52" t="s">
        <v>440</v>
      </c>
      <c r="AA250" s="52">
        <v>2.653</v>
      </c>
      <c r="AF250" s="52" t="s">
        <v>440</v>
      </c>
      <c r="AG250" s="52">
        <v>3.7890000000000001</v>
      </c>
    </row>
    <row r="251" spans="2:33">
      <c r="B251" s="52" vm="2089">
        <f ca="1"/>
        <v>44173</v>
      </c>
      <c r="C251" s="52" vm="1631">
        <f ca="1"/>
        <v>584.9</v>
      </c>
      <c r="D251" s="52" vm="1685">
        <f ca="1"/>
        <v>582.6</v>
      </c>
      <c r="E251" s="52" vm="2090">
        <f ca="1"/>
        <v>590.1</v>
      </c>
      <c r="F251" s="52" vm="1706">
        <f ca="1"/>
        <v>580.5</v>
      </c>
      <c r="G251" s="52" vm="2091">
        <f ca="1"/>
        <v>151178</v>
      </c>
      <c r="H251" s="55">
        <f t="shared" ca="1" si="14"/>
        <v>-7.6348829317950395E-3</v>
      </c>
      <c r="I251" s="55">
        <f t="shared" ca="1" si="12"/>
        <v>-7.6641778546142417E-3</v>
      </c>
      <c r="N251" s="52" vm="2089">
        <f ca="1"/>
        <v>44173</v>
      </c>
      <c r="O251" s="52" vm="2092">
        <f ca="1"/>
        <v>44.9</v>
      </c>
      <c r="P251" s="52" vm="2086">
        <f ca="1"/>
        <v>44</v>
      </c>
      <c r="Q251" s="52" vm="2093">
        <f ca="1"/>
        <v>45.07</v>
      </c>
      <c r="R251" s="52" vm="2086">
        <f ca="1"/>
        <v>44</v>
      </c>
      <c r="S251" s="52" vm="2094">
        <f ca="1"/>
        <v>1092806</v>
      </c>
      <c r="T251" s="55">
        <f t="shared" ca="1" si="15"/>
        <v>2.0454545454545503E-2</v>
      </c>
      <c r="U251" s="55">
        <f t="shared" ca="1" si="13"/>
        <v>2.0248160829947494E-2</v>
      </c>
      <c r="Z251" s="52" t="s">
        <v>441</v>
      </c>
      <c r="AA251" s="52">
        <v>2.5569999999999999</v>
      </c>
      <c r="AF251" s="52" t="s">
        <v>441</v>
      </c>
      <c r="AG251" s="52">
        <v>3.702</v>
      </c>
    </row>
    <row r="252" spans="2:33">
      <c r="B252" s="52" vm="2095">
        <f ca="1"/>
        <v>44174</v>
      </c>
      <c r="C252" s="52" vm="2096">
        <f ca="1"/>
        <v>574.29999999999995</v>
      </c>
      <c r="D252" s="52" vm="42">
        <f ca="1"/>
        <v>585</v>
      </c>
      <c r="E252" s="52" vm="2097">
        <f ca="1"/>
        <v>587.20000000000005</v>
      </c>
      <c r="F252" s="52" vm="2098">
        <f ca="1"/>
        <v>571.9</v>
      </c>
      <c r="G252" s="52" vm="2099">
        <f ca="1"/>
        <v>239532</v>
      </c>
      <c r="H252" s="55">
        <f t="shared" ca="1" si="14"/>
        <v>-1.8122756026671238E-2</v>
      </c>
      <c r="I252" s="55">
        <f t="shared" ca="1" si="12"/>
        <v>-1.8288984578729277E-2</v>
      </c>
      <c r="N252" s="52" vm="2095">
        <f ca="1"/>
        <v>44174</v>
      </c>
      <c r="O252" s="52" vm="2100">
        <f ca="1"/>
        <v>46.61</v>
      </c>
      <c r="P252" s="52" vm="2101">
        <f ca="1"/>
        <v>45.45</v>
      </c>
      <c r="Q252" s="52" vm="2102">
        <f ca="1"/>
        <v>46.97</v>
      </c>
      <c r="R252" s="52" vm="2103">
        <f ca="1"/>
        <v>45.01</v>
      </c>
      <c r="S252" s="52" vm="2104">
        <f ca="1"/>
        <v>1623869</v>
      </c>
      <c r="T252" s="55">
        <f t="shared" ca="1" si="15"/>
        <v>3.8084632516703909E-2</v>
      </c>
      <c r="U252" s="55">
        <f t="shared" ca="1" si="13"/>
        <v>3.7377315636441089E-2</v>
      </c>
      <c r="Z252" s="52" t="s">
        <v>442</v>
      </c>
      <c r="AA252" s="52">
        <v>2.5950000000000002</v>
      </c>
      <c r="AF252" s="52" t="s">
        <v>442</v>
      </c>
      <c r="AG252" s="52">
        <v>3.714</v>
      </c>
    </row>
    <row r="253" spans="2:33">
      <c r="B253" s="52" vm="2105">
        <f ca="1"/>
        <v>44175</v>
      </c>
      <c r="C253" s="52" vm="160">
        <f ca="1"/>
        <v>573.29999999999995</v>
      </c>
      <c r="D253" s="52" vm="1668">
        <f ca="1"/>
        <v>576.1</v>
      </c>
      <c r="E253" s="52" vm="2106">
        <f ca="1"/>
        <v>578.79999999999995</v>
      </c>
      <c r="F253" s="52" vm="2107">
        <f ca="1"/>
        <v>571.5</v>
      </c>
      <c r="G253" s="52" vm="2108">
        <f ca="1"/>
        <v>226501</v>
      </c>
      <c r="H253" s="55">
        <f t="shared" ca="1" si="14"/>
        <v>-1.7412502176562539E-3</v>
      </c>
      <c r="I253" s="55">
        <f t="shared" ca="1" si="12"/>
        <v>-1.7427679559137669E-3</v>
      </c>
      <c r="N253" s="52" vm="2105">
        <f ca="1"/>
        <v>44175</v>
      </c>
      <c r="O253" s="52" vm="2109">
        <f ca="1"/>
        <v>46.46</v>
      </c>
      <c r="P253" s="52" vm="2110">
        <f ca="1"/>
        <v>46.9</v>
      </c>
      <c r="Q253" s="52" vm="2111">
        <f ca="1"/>
        <v>46.95</v>
      </c>
      <c r="R253" s="52" vm="2112">
        <f ca="1"/>
        <v>46.07</v>
      </c>
      <c r="S253" s="52" vm="2113">
        <f ca="1"/>
        <v>1084525</v>
      </c>
      <c r="T253" s="55">
        <f t="shared" ca="1" si="15"/>
        <v>-3.2181935207036272E-3</v>
      </c>
      <c r="U253" s="55">
        <f t="shared" ca="1" si="13"/>
        <v>-3.2233830423864089E-3</v>
      </c>
      <c r="Z253" s="52" t="s">
        <v>443</v>
      </c>
      <c r="AA253" s="52">
        <v>2.5569999999999999</v>
      </c>
      <c r="AF253" s="52" t="s">
        <v>443</v>
      </c>
      <c r="AG253" s="52">
        <v>3.694</v>
      </c>
    </row>
    <row r="254" spans="2:33">
      <c r="B254" s="52" vm="2114">
        <f ca="1"/>
        <v>44176</v>
      </c>
      <c r="C254" s="52" vm="2115">
        <f ca="1"/>
        <v>573.5</v>
      </c>
      <c r="D254" s="52" vm="2116">
        <f ca="1"/>
        <v>572.5</v>
      </c>
      <c r="E254" s="52" vm="2117">
        <f ca="1"/>
        <v>576.9</v>
      </c>
      <c r="F254" s="52" vm="1899">
        <f ca="1"/>
        <v>570.5</v>
      </c>
      <c r="G254" s="52" vm="2118">
        <f ca="1"/>
        <v>235961</v>
      </c>
      <c r="H254" s="55">
        <f t="shared" ca="1" si="14"/>
        <v>3.4885749171476022E-4</v>
      </c>
      <c r="I254" s="55">
        <f t="shared" ca="1" si="12"/>
        <v>3.4879665508846146E-4</v>
      </c>
      <c r="N254" s="52" vm="2114">
        <f ca="1"/>
        <v>44176</v>
      </c>
      <c r="O254" s="52" vm="2119">
        <f ca="1"/>
        <v>47.58</v>
      </c>
      <c r="P254" s="52" vm="2120">
        <f ca="1"/>
        <v>46.01</v>
      </c>
      <c r="Q254" s="52" vm="2121">
        <f ca="1"/>
        <v>47.67</v>
      </c>
      <c r="R254" s="52" vm="2120">
        <f ca="1"/>
        <v>46.01</v>
      </c>
      <c r="S254" s="52" vm="2122">
        <f ca="1"/>
        <v>1094182</v>
      </c>
      <c r="T254" s="55">
        <f t="shared" ca="1" si="15"/>
        <v>2.4106758501936998E-2</v>
      </c>
      <c r="U254" s="55">
        <f t="shared" ca="1" si="13"/>
        <v>2.3820777532548385E-2</v>
      </c>
      <c r="Z254" s="52" t="s">
        <v>444</v>
      </c>
      <c r="AA254" s="52">
        <v>2.5579999999999998</v>
      </c>
      <c r="AF254" s="52" t="s">
        <v>444</v>
      </c>
      <c r="AG254" s="52">
        <v>3.7120000000000002</v>
      </c>
    </row>
    <row r="255" spans="2:33">
      <c r="B255" s="52" vm="2123">
        <f ca="1"/>
        <v>44179</v>
      </c>
      <c r="C255" s="52" vm="2124">
        <f ca="1"/>
        <v>564.1</v>
      </c>
      <c r="D255" s="52" vm="2125">
        <f ca="1"/>
        <v>574.6</v>
      </c>
      <c r="E255" s="52" vm="1738">
        <f ca="1"/>
        <v>575.6</v>
      </c>
      <c r="F255" s="52" vm="1558">
        <f ca="1"/>
        <v>563.5</v>
      </c>
      <c r="G255" s="52" vm="2126">
        <f ca="1"/>
        <v>290526</v>
      </c>
      <c r="H255" s="55">
        <f t="shared" ca="1" si="14"/>
        <v>-1.6390584132519592E-2</v>
      </c>
      <c r="I255" s="55">
        <f t="shared" ca="1" si="12"/>
        <v>-1.6526395823494942E-2</v>
      </c>
      <c r="N255" s="52" vm="2123">
        <f ca="1"/>
        <v>44179</v>
      </c>
      <c r="O255" s="52" vm="2127">
        <f ca="1"/>
        <v>47.88</v>
      </c>
      <c r="P255" s="52" vm="2128">
        <f ca="1"/>
        <v>47.9</v>
      </c>
      <c r="Q255" s="52" vm="2129">
        <f ca="1"/>
        <v>48.25</v>
      </c>
      <c r="R255" s="52" vm="2130">
        <f ca="1"/>
        <v>47.05</v>
      </c>
      <c r="S255" s="52" vm="2131">
        <f ca="1"/>
        <v>793172</v>
      </c>
      <c r="T255" s="55">
        <f t="shared" ca="1" si="15"/>
        <v>6.3051702395966469E-3</v>
      </c>
      <c r="U255" s="55">
        <f t="shared" ca="1" si="13"/>
        <v>6.2853758149609574E-3</v>
      </c>
      <c r="Z255" s="52" t="s">
        <v>445</v>
      </c>
      <c r="AA255" s="52">
        <v>2.4750000000000001</v>
      </c>
      <c r="AF255" s="52" t="s">
        <v>445</v>
      </c>
      <c r="AG255" s="52">
        <v>3.6030000000000002</v>
      </c>
    </row>
    <row r="256" spans="2:33">
      <c r="B256" s="52" vm="2132">
        <f ca="1"/>
        <v>44180</v>
      </c>
      <c r="C256" s="52" vm="324">
        <f ca="1"/>
        <v>569.70000000000005</v>
      </c>
      <c r="D256" s="52" vm="202">
        <f ca="1"/>
        <v>565</v>
      </c>
      <c r="E256" s="52" vm="2133">
        <f ca="1"/>
        <v>573.20000000000005</v>
      </c>
      <c r="F256" s="52" vm="2134">
        <f ca="1"/>
        <v>563.9</v>
      </c>
      <c r="G256" s="52" vm="2135">
        <f ca="1"/>
        <v>245735</v>
      </c>
      <c r="H256" s="55">
        <f t="shared" ca="1" si="14"/>
        <v>9.9273178514447391E-3</v>
      </c>
      <c r="I256" s="55">
        <f t="shared" ca="1" si="12"/>
        <v>9.8783657404194324E-3</v>
      </c>
      <c r="N256" s="52" vm="2132">
        <f ca="1"/>
        <v>44180</v>
      </c>
      <c r="O256" s="52" vm="2136">
        <f ca="1"/>
        <v>48.8</v>
      </c>
      <c r="P256" s="52" vm="2137">
        <f ca="1"/>
        <v>47.71</v>
      </c>
      <c r="Q256" s="52" vm="2138">
        <f ca="1"/>
        <v>48.98</v>
      </c>
      <c r="R256" s="52" vm="2137">
        <f ca="1"/>
        <v>47.71</v>
      </c>
      <c r="S256" s="52" vm="2139">
        <f ca="1"/>
        <v>843510</v>
      </c>
      <c r="T256" s="55">
        <f t="shared" ca="1" si="15"/>
        <v>1.9214703425229684E-2</v>
      </c>
      <c r="U256" s="55">
        <f t="shared" ca="1" si="13"/>
        <v>1.9032432169329039E-2</v>
      </c>
      <c r="Z256" s="52" t="s">
        <v>446</v>
      </c>
      <c r="AA256" s="52">
        <v>2.4089999999999998</v>
      </c>
      <c r="AF256" s="52" t="s">
        <v>446</v>
      </c>
      <c r="AG256" s="52">
        <v>3.4910000000000001</v>
      </c>
    </row>
    <row r="257" spans="2:33">
      <c r="B257" s="52" vm="2140">
        <f ca="1"/>
        <v>44181</v>
      </c>
      <c r="C257" s="52" vm="2141">
        <f ca="1"/>
        <v>556.29999999999995</v>
      </c>
      <c r="D257" s="52" vm="1667">
        <f ca="1"/>
        <v>572.9</v>
      </c>
      <c r="E257" s="52" vm="316">
        <f ca="1"/>
        <v>580</v>
      </c>
      <c r="F257" s="52" vm="2142">
        <f ca="1"/>
        <v>539</v>
      </c>
      <c r="G257" s="52" vm="2143">
        <f ca="1"/>
        <v>427399</v>
      </c>
      <c r="H257" s="55">
        <f t="shared" ca="1" si="14"/>
        <v>-2.3521151483236968E-2</v>
      </c>
      <c r="I257" s="55">
        <f t="shared" ca="1" si="12"/>
        <v>-2.380218940510254E-2</v>
      </c>
      <c r="N257" s="52" vm="2140">
        <f ca="1"/>
        <v>44181</v>
      </c>
      <c r="O257" s="52" vm="2144">
        <f ca="1"/>
        <v>48.71</v>
      </c>
      <c r="P257" s="52" vm="2145">
        <f ca="1"/>
        <v>49</v>
      </c>
      <c r="Q257" s="52" vm="2146">
        <f ca="1"/>
        <v>49.24</v>
      </c>
      <c r="R257" s="52" vm="2147">
        <f ca="1"/>
        <v>48.44</v>
      </c>
      <c r="S257" s="52" vm="2148">
        <f ca="1"/>
        <v>968756</v>
      </c>
      <c r="T257" s="55">
        <f t="shared" ca="1" si="15"/>
        <v>-1.8442622950819443E-3</v>
      </c>
      <c r="U257" s="55">
        <f t="shared" ca="1" si="13"/>
        <v>-1.8459650406501776E-3</v>
      </c>
      <c r="Z257" s="52" t="s">
        <v>447</v>
      </c>
      <c r="AA257" s="52">
        <v>2.4790000000000001</v>
      </c>
      <c r="AF257" s="52" t="s">
        <v>448</v>
      </c>
      <c r="AG257" s="52">
        <v>3.544</v>
      </c>
    </row>
    <row r="258" spans="2:33">
      <c r="B258" s="52" vm="2149">
        <f ca="1"/>
        <v>44182</v>
      </c>
      <c r="C258" s="52" vm="2150">
        <f ca="1"/>
        <v>572.1</v>
      </c>
      <c r="D258" s="52" vm="1549">
        <f ca="1"/>
        <v>561</v>
      </c>
      <c r="E258" s="52" vm="2151">
        <f ca="1"/>
        <v>575.20000000000005</v>
      </c>
      <c r="F258" s="52" vm="173">
        <f ca="1"/>
        <v>559.70000000000005</v>
      </c>
      <c r="G258" s="52" vm="2152">
        <f ca="1"/>
        <v>263148</v>
      </c>
      <c r="H258" s="55">
        <f t="shared" ca="1" si="14"/>
        <v>2.8401941398526143E-2</v>
      </c>
      <c r="I258" s="55">
        <f t="shared" ca="1" si="12"/>
        <v>2.8006084193235709E-2</v>
      </c>
      <c r="N258" s="52" vm="2149">
        <f ca="1"/>
        <v>44182</v>
      </c>
      <c r="O258" s="52" vm="2145">
        <f ca="1"/>
        <v>49</v>
      </c>
      <c r="P258" s="52" vm="2153">
        <f ca="1"/>
        <v>49.03</v>
      </c>
      <c r="Q258" s="52" vm="2154">
        <f ca="1"/>
        <v>49.55</v>
      </c>
      <c r="R258" s="52" vm="2155">
        <f ca="1"/>
        <v>48.6</v>
      </c>
      <c r="S258" s="52" vm="2156">
        <f ca="1"/>
        <v>948149</v>
      </c>
      <c r="T258" s="55">
        <f t="shared" ca="1" si="15"/>
        <v>5.9536029562718973E-3</v>
      </c>
      <c r="U258" s="55">
        <f t="shared" ca="1" si="13"/>
        <v>5.9359502921754017E-3</v>
      </c>
      <c r="Z258" s="52" t="s">
        <v>448</v>
      </c>
      <c r="AA258" s="52">
        <v>2.4790000000000001</v>
      </c>
      <c r="AF258" s="52" t="s">
        <v>449</v>
      </c>
      <c r="AG258" s="52">
        <v>3.548</v>
      </c>
    </row>
    <row r="259" spans="2:33">
      <c r="B259" s="52" vm="2157">
        <f ca="1"/>
        <v>44183</v>
      </c>
      <c r="C259" s="52" vm="1889">
        <f ca="1"/>
        <v>558</v>
      </c>
      <c r="D259" s="52" vm="2158">
        <f ca="1"/>
        <v>570.29999999999995</v>
      </c>
      <c r="E259" s="52" vm="2159">
        <f ca="1"/>
        <v>571.79999999999995</v>
      </c>
      <c r="F259" s="52" vm="1661">
        <f ca="1"/>
        <v>556.5</v>
      </c>
      <c r="G259" s="52" vm="2160">
        <f ca="1"/>
        <v>469576</v>
      </c>
      <c r="H259" s="55">
        <f t="shared" ca="1" si="14"/>
        <v>-2.4646040901940225E-2</v>
      </c>
      <c r="I259" s="55">
        <f t="shared" ca="1" si="12"/>
        <v>-2.495483889317214E-2</v>
      </c>
      <c r="N259" s="52" vm="2157">
        <f ca="1"/>
        <v>44183</v>
      </c>
      <c r="O259" s="52" vm="2161">
        <f ca="1"/>
        <v>48.5</v>
      </c>
      <c r="P259" s="52" vm="2162">
        <f ca="1"/>
        <v>48.55</v>
      </c>
      <c r="Q259" s="52" vm="2163">
        <f ca="1"/>
        <v>49.12</v>
      </c>
      <c r="R259" s="52" vm="2164">
        <f ca="1"/>
        <v>48.31</v>
      </c>
      <c r="S259" s="52" vm="2165">
        <f ca="1"/>
        <v>1163548</v>
      </c>
      <c r="T259" s="55">
        <f t="shared" ca="1" si="15"/>
        <v>-1.0204081632653073E-2</v>
      </c>
      <c r="U259" s="55">
        <f t="shared" ca="1" si="13"/>
        <v>-1.025650016718911E-2</v>
      </c>
      <c r="Z259" s="52" t="s">
        <v>449</v>
      </c>
      <c r="AA259" s="52">
        <v>2.476</v>
      </c>
      <c r="AF259" s="52" t="s">
        <v>450</v>
      </c>
      <c r="AG259" s="52">
        <v>3.5760000000000001</v>
      </c>
    </row>
    <row r="260" spans="2:33">
      <c r="B260" s="52" vm="2166">
        <f ca="1"/>
        <v>44186</v>
      </c>
      <c r="C260" s="52" vm="2167">
        <f ca="1"/>
        <v>545.70000000000005</v>
      </c>
      <c r="D260" s="52" vm="1822">
        <f ca="1"/>
        <v>549.4</v>
      </c>
      <c r="E260" s="52" vm="2168">
        <f ca="1"/>
        <v>555.5</v>
      </c>
      <c r="F260" s="52" vm="2169">
        <f ca="1"/>
        <v>540.79999999999995</v>
      </c>
      <c r="G260" s="52" vm="2170">
        <f ca="1"/>
        <v>172301</v>
      </c>
      <c r="H260" s="55">
        <f t="shared" ca="1" si="14"/>
        <v>-2.2043010752688108E-2</v>
      </c>
      <c r="I260" s="55">
        <f t="shared" ca="1" si="12"/>
        <v>-2.2289588189124611E-2</v>
      </c>
      <c r="N260" s="52" vm="2166">
        <f ca="1"/>
        <v>44186</v>
      </c>
      <c r="O260" s="52" vm="2171">
        <f ca="1"/>
        <v>47.56</v>
      </c>
      <c r="P260" s="52" vm="2172">
        <f ca="1"/>
        <v>47.91</v>
      </c>
      <c r="Q260" s="52" vm="2173">
        <f ca="1"/>
        <v>48.1</v>
      </c>
      <c r="R260" s="52" vm="2174">
        <f ca="1"/>
        <v>47.18</v>
      </c>
      <c r="S260" s="52" vm="2175">
        <f ca="1"/>
        <v>882279</v>
      </c>
      <c r="T260" s="55">
        <f t="shared" ca="1" si="15"/>
        <v>-1.938144329896907E-2</v>
      </c>
      <c r="U260" s="55">
        <f t="shared" ca="1" si="13"/>
        <v>-1.957172612085643E-2</v>
      </c>
      <c r="Z260" s="52" t="s">
        <v>450</v>
      </c>
      <c r="AA260" s="52">
        <v>2.4660000000000002</v>
      </c>
      <c r="AF260" s="52" t="s">
        <v>451</v>
      </c>
      <c r="AG260" s="52">
        <v>3.6110000000000002</v>
      </c>
    </row>
    <row r="261" spans="2:33">
      <c r="B261" s="52" vm="2176">
        <f ca="1"/>
        <v>44187</v>
      </c>
      <c r="C261" s="52" vm="201">
        <f ca="1"/>
        <v>556.9</v>
      </c>
      <c r="D261" s="52" vm="2177">
        <f ca="1"/>
        <v>548.70000000000005</v>
      </c>
      <c r="E261" s="52" vm="2178">
        <f ca="1"/>
        <v>560.79999999999995</v>
      </c>
      <c r="F261" s="52" vm="2179">
        <f ca="1"/>
        <v>546.4</v>
      </c>
      <c r="G261" s="52" vm="2180">
        <f ca="1"/>
        <v>172559</v>
      </c>
      <c r="H261" s="55">
        <f t="shared" ca="1" si="14"/>
        <v>2.0524097489462934E-2</v>
      </c>
      <c r="I261" s="55">
        <f t="shared" ca="1" si="12"/>
        <v>2.0316316403436521E-2</v>
      </c>
      <c r="N261" s="52" vm="2176">
        <f ca="1"/>
        <v>44187</v>
      </c>
      <c r="O261" s="52" vm="2181">
        <f ca="1"/>
        <v>48.38</v>
      </c>
      <c r="P261" s="52" vm="2182">
        <f ca="1"/>
        <v>47.8</v>
      </c>
      <c r="Q261" s="52" vm="2183">
        <f ca="1"/>
        <v>48.73</v>
      </c>
      <c r="R261" s="52" vm="2184">
        <f ca="1"/>
        <v>47.57</v>
      </c>
      <c r="S261" s="52" vm="2185">
        <f ca="1"/>
        <v>796385</v>
      </c>
      <c r="T261" s="55">
        <f t="shared" ca="1" si="15"/>
        <v>1.7241379310344751E-2</v>
      </c>
      <c r="U261" s="55">
        <f t="shared" ca="1" si="13"/>
        <v>1.709443335930004E-2</v>
      </c>
      <c r="Z261" s="52" t="s">
        <v>451</v>
      </c>
      <c r="AA261" s="52">
        <v>2.4790000000000001</v>
      </c>
      <c r="AF261" s="52" t="s">
        <v>452</v>
      </c>
      <c r="AG261" s="52">
        <v>3.6509999999999998</v>
      </c>
    </row>
    <row r="262" spans="2:33">
      <c r="B262" s="52" vm="2186">
        <f ca="1"/>
        <v>44188</v>
      </c>
      <c r="C262" s="52" vm="220">
        <f ca="1"/>
        <v>554.1</v>
      </c>
      <c r="D262" s="52" vm="2187">
        <f ca="1"/>
        <v>558.29999999999995</v>
      </c>
      <c r="E262" s="52" vm="2188">
        <f ca="1"/>
        <v>560</v>
      </c>
      <c r="F262" s="52" vm="1573">
        <f ca="1"/>
        <v>551.20000000000005</v>
      </c>
      <c r="G262" s="52" vm="2189">
        <f ca="1"/>
        <v>114885</v>
      </c>
      <c r="H262" s="55">
        <f t="shared" ca="1" si="14"/>
        <v>-5.027832644999064E-3</v>
      </c>
      <c r="I262" s="55">
        <f t="shared" ca="1" si="12"/>
        <v>-5.040514722318915E-3</v>
      </c>
      <c r="N262" s="52" vm="2186">
        <f ca="1"/>
        <v>44188</v>
      </c>
      <c r="O262" s="52" vm="2190">
        <f ca="1"/>
        <v>48.21</v>
      </c>
      <c r="P262" s="52" vm="2191">
        <f ca="1"/>
        <v>48.69</v>
      </c>
      <c r="Q262" s="52" vm="2192">
        <f ca="1"/>
        <v>48.87</v>
      </c>
      <c r="R262" s="52" vm="2193">
        <f ca="1"/>
        <v>48.08</v>
      </c>
      <c r="S262" s="52" vm="2194">
        <f ca="1"/>
        <v>405890</v>
      </c>
      <c r="T262" s="55">
        <f t="shared" ca="1" si="15"/>
        <v>-3.5138486978090189E-3</v>
      </c>
      <c r="U262" s="55">
        <f t="shared" ca="1" si="13"/>
        <v>-3.520036764350293E-3</v>
      </c>
      <c r="Z262" s="52" t="s">
        <v>452</v>
      </c>
      <c r="AA262" s="52">
        <v>2.5219999999999998</v>
      </c>
      <c r="AF262" s="52" t="s">
        <v>453</v>
      </c>
      <c r="AG262" s="52">
        <v>3.7669999999999999</v>
      </c>
    </row>
    <row r="263" spans="2:33">
      <c r="B263" s="52" vm="2195">
        <f ca="1"/>
        <v>44189</v>
      </c>
      <c r="C263" s="52" vm="2196">
        <f ca="1"/>
        <v>552.70000000000005</v>
      </c>
      <c r="D263" s="52" vm="2197">
        <f ca="1"/>
        <v>558.1</v>
      </c>
      <c r="E263" s="52" vm="2198">
        <f ca="1"/>
        <v>559.6</v>
      </c>
      <c r="F263" s="52" vm="2199">
        <f ca="1"/>
        <v>552.20000000000005</v>
      </c>
      <c r="G263" s="52" vm="2200">
        <f ca="1"/>
        <v>30846</v>
      </c>
      <c r="H263" s="55">
        <f t="shared" ca="1" si="14"/>
        <v>-2.5266197437284754E-3</v>
      </c>
      <c r="I263" s="55">
        <f t="shared" ca="1" si="12"/>
        <v>-2.529817034086607E-3</v>
      </c>
      <c r="N263" s="52" vm="2201">
        <f ca="1"/>
        <v>44193</v>
      </c>
      <c r="O263" s="52" vm="2202">
        <f ca="1"/>
        <v>49.73</v>
      </c>
      <c r="P263" s="52" vm="2129">
        <f ca="1"/>
        <v>48.25</v>
      </c>
      <c r="Q263" s="52" vm="2203">
        <f ca="1"/>
        <v>49.89</v>
      </c>
      <c r="R263" s="52" vm="2129">
        <f ca="1"/>
        <v>48.25</v>
      </c>
      <c r="S263" s="52" vm="2204">
        <f ca="1"/>
        <v>601188</v>
      </c>
      <c r="T263" s="55">
        <f t="shared" ca="1" si="15"/>
        <v>3.1528728479568446E-2</v>
      </c>
      <c r="U263" s="55">
        <f t="shared" ca="1" si="13"/>
        <v>3.1041904309116162E-2</v>
      </c>
      <c r="Z263" s="52" t="s">
        <v>453</v>
      </c>
      <c r="AA263" s="52">
        <v>2.6080000000000001</v>
      </c>
      <c r="AF263" s="52" t="s">
        <v>454</v>
      </c>
      <c r="AG263" s="52">
        <v>3.7269999999999999</v>
      </c>
    </row>
    <row r="264" spans="2:33">
      <c r="B264" s="52" vm="2201">
        <f ca="1"/>
        <v>44193</v>
      </c>
      <c r="C264" s="52" vm="261">
        <f ca="1"/>
        <v>571.4</v>
      </c>
      <c r="D264" s="52" vm="1536">
        <f ca="1"/>
        <v>558.79999999999995</v>
      </c>
      <c r="E264" s="52" vm="1695">
        <f ca="1"/>
        <v>571.6</v>
      </c>
      <c r="F264" s="52" vm="2197">
        <f ca="1"/>
        <v>558.1</v>
      </c>
      <c r="G264" s="52" vm="2205">
        <f ca="1"/>
        <v>156244</v>
      </c>
      <c r="H264" s="55">
        <f t="shared" ca="1" si="14"/>
        <v>3.3833906278270209E-2</v>
      </c>
      <c r="I264" s="55">
        <f t="shared" ca="1" si="12"/>
        <v>3.3274130957455329E-2</v>
      </c>
      <c r="N264" s="52" vm="2206">
        <f ca="1"/>
        <v>44194</v>
      </c>
      <c r="O264" s="52" vm="2207">
        <f ca="1"/>
        <v>50.3</v>
      </c>
      <c r="P264" s="52" vm="2208">
        <f ca="1"/>
        <v>49.95</v>
      </c>
      <c r="Q264" s="52" vm="2209">
        <f ca="1"/>
        <v>50.42</v>
      </c>
      <c r="R264" s="52" vm="2210">
        <f ca="1"/>
        <v>49.4</v>
      </c>
      <c r="S264" s="52" vm="2211">
        <f ca="1"/>
        <v>658618</v>
      </c>
      <c r="T264" s="55">
        <f t="shared" ca="1" si="15"/>
        <v>1.1461894228835812E-2</v>
      </c>
      <c r="U264" s="55">
        <f t="shared" ca="1" si="13"/>
        <v>1.1396704379046442E-2</v>
      </c>
      <c r="Z264" s="52" t="s">
        <v>454</v>
      </c>
      <c r="AA264" s="52">
        <v>2.5489999999999999</v>
      </c>
      <c r="AF264" s="52" t="s">
        <v>455</v>
      </c>
      <c r="AG264" s="52">
        <v>3.8119999999999998</v>
      </c>
    </row>
    <row r="265" spans="2:33">
      <c r="B265" s="52" vm="2206">
        <f ca="1"/>
        <v>44194</v>
      </c>
      <c r="C265" s="52" vm="2212">
        <f ca="1"/>
        <v>577.5</v>
      </c>
      <c r="D265" s="52" vm="302">
        <f ca="1"/>
        <v>575.5</v>
      </c>
      <c r="E265" s="52" vm="308">
        <f ca="1"/>
        <v>579.4</v>
      </c>
      <c r="F265" s="52" vm="160">
        <f ca="1"/>
        <v>573.29999999999995</v>
      </c>
      <c r="G265" s="52" vm="2213">
        <f ca="1"/>
        <v>135269</v>
      </c>
      <c r="H265" s="55">
        <f t="shared" ca="1" si="14"/>
        <v>1.0675533776688839E-2</v>
      </c>
      <c r="I265" s="55">
        <f t="shared" ca="1" si="12"/>
        <v>1.0618952599275913E-2</v>
      </c>
      <c r="N265" s="52" vm="2214">
        <f ca="1"/>
        <v>44195</v>
      </c>
      <c r="O265" s="52" vm="2215">
        <f ca="1"/>
        <v>50.14</v>
      </c>
      <c r="P265" s="52" vm="2216">
        <f ca="1"/>
        <v>50.4</v>
      </c>
      <c r="Q265" s="52" vm="2217">
        <f ca="1"/>
        <v>50.48</v>
      </c>
      <c r="R265" s="52" vm="2218">
        <f ca="1"/>
        <v>49.87</v>
      </c>
      <c r="S265" s="52" vm="2219">
        <f ca="1"/>
        <v>353603</v>
      </c>
      <c r="T265" s="55">
        <f t="shared" ca="1" si="15"/>
        <v>-3.1809145129223504E-3</v>
      </c>
      <c r="U265" s="55">
        <f t="shared" ca="1" si="13"/>
        <v>-3.1859843755460745E-3</v>
      </c>
      <c r="Z265" s="52" t="s">
        <v>455</v>
      </c>
      <c r="AA265" s="52">
        <v>2.64</v>
      </c>
      <c r="AF265" s="52" t="s">
        <v>456</v>
      </c>
      <c r="AG265" s="52">
        <v>3.9369999999999998</v>
      </c>
    </row>
    <row r="266" spans="2:33">
      <c r="B266" s="52" vm="2214">
        <f ca="1"/>
        <v>44195</v>
      </c>
      <c r="C266" s="52" vm="1729">
        <f ca="1"/>
        <v>588</v>
      </c>
      <c r="D266" s="52" vm="291">
        <f ca="1"/>
        <v>579</v>
      </c>
      <c r="E266" s="52" vm="2220">
        <f ca="1"/>
        <v>591.6</v>
      </c>
      <c r="F266" s="52" vm="2106">
        <f ca="1"/>
        <v>578.79999999999995</v>
      </c>
      <c r="G266" s="52" vm="2221">
        <f ca="1"/>
        <v>179344</v>
      </c>
      <c r="H266" s="55">
        <f t="shared" ca="1" si="14"/>
        <v>1.8181818181818077E-2</v>
      </c>
      <c r="I266" s="55">
        <f t="shared" ca="1" si="12"/>
        <v>1.8018505502678212E-2</v>
      </c>
      <c r="N266" s="52" vm="2222">
        <f ca="1"/>
        <v>44200</v>
      </c>
      <c r="O266" s="52" vm="2223">
        <f ca="1"/>
        <v>50</v>
      </c>
      <c r="P266" s="52" vm="2224">
        <f ca="1"/>
        <v>50.26</v>
      </c>
      <c r="Q266" s="52" vm="2225">
        <f ca="1"/>
        <v>50.62</v>
      </c>
      <c r="R266" s="52" vm="2226">
        <f ca="1"/>
        <v>49.81</v>
      </c>
      <c r="S266" s="52" vm="2227">
        <f ca="1"/>
        <v>623046</v>
      </c>
      <c r="T266" s="55">
        <f t="shared" ca="1" si="15"/>
        <v>-2.7921818907060691E-3</v>
      </c>
      <c r="U266" s="55">
        <f t="shared" ca="1" si="13"/>
        <v>-2.7960873020013203E-3</v>
      </c>
      <c r="Z266" s="52" t="s">
        <v>456</v>
      </c>
      <c r="AA266" s="52">
        <v>2.714</v>
      </c>
      <c r="AF266" s="52" t="s">
        <v>457</v>
      </c>
      <c r="AG266" s="52">
        <v>4.01</v>
      </c>
    </row>
    <row r="267" spans="2:33">
      <c r="B267" s="52" vm="2228">
        <f ca="1"/>
        <v>44196</v>
      </c>
      <c r="C267" s="52" vm="2229">
        <f ca="1"/>
        <v>594.4</v>
      </c>
      <c r="D267" s="52" vm="2230">
        <f ca="1"/>
        <v>587.9</v>
      </c>
      <c r="E267" s="52" vm="2231">
        <f ca="1"/>
        <v>595.20000000000005</v>
      </c>
      <c r="F267" s="52" vm="42">
        <f ca="1"/>
        <v>585</v>
      </c>
      <c r="G267" s="52" vm="2232">
        <f ca="1"/>
        <v>64795</v>
      </c>
      <c r="H267" s="55">
        <f t="shared" ca="1" si="14"/>
        <v>1.0884353741496655E-2</v>
      </c>
      <c r="I267" s="55">
        <f t="shared" ca="1" si="12"/>
        <v>1.0825545504922545E-2</v>
      </c>
      <c r="N267" s="52" vm="2233">
        <f ca="1"/>
        <v>44201</v>
      </c>
      <c r="O267" s="52" vm="2234">
        <f ca="1"/>
        <v>48.62</v>
      </c>
      <c r="P267" s="52" vm="2226">
        <f ca="1"/>
        <v>49.81</v>
      </c>
      <c r="Q267" s="52" vm="2235">
        <f ca="1"/>
        <v>50.2</v>
      </c>
      <c r="R267" s="52" vm="2236">
        <f ca="1"/>
        <v>48.46</v>
      </c>
      <c r="S267" s="52" vm="2237">
        <f ca="1"/>
        <v>1116915</v>
      </c>
      <c r="T267" s="55">
        <f t="shared" ca="1" si="15"/>
        <v>-2.7600000000000069E-2</v>
      </c>
      <c r="U267" s="55">
        <f t="shared" ca="1" si="13"/>
        <v>-2.7988036540168827E-2</v>
      </c>
      <c r="Z267" s="52" t="s">
        <v>457</v>
      </c>
      <c r="AA267" s="52">
        <v>2.7709999999999999</v>
      </c>
      <c r="AF267" s="52" t="s">
        <v>458</v>
      </c>
      <c r="AG267" s="52">
        <v>4.0570000000000004</v>
      </c>
    </row>
    <row r="268" spans="2:33">
      <c r="B268" s="52" vm="2222">
        <f ca="1"/>
        <v>44200</v>
      </c>
      <c r="C268" s="52" vm="2238">
        <f ca="1"/>
        <v>580.70000000000005</v>
      </c>
      <c r="D268" s="52" vm="2239">
        <f ca="1"/>
        <v>598.5</v>
      </c>
      <c r="E268" s="52" vm="2239">
        <f ca="1"/>
        <v>598.5</v>
      </c>
      <c r="F268" s="52" vm="316">
        <f ca="1"/>
        <v>580</v>
      </c>
      <c r="G268" s="52" vm="2240">
        <f ca="1"/>
        <v>181694</v>
      </c>
      <c r="H268" s="55">
        <f t="shared" ca="1" si="14"/>
        <v>-2.3048452220726712E-2</v>
      </c>
      <c r="I268" s="55">
        <f t="shared" ref="I268:I331" ca="1" si="16">LN(1+H268)</f>
        <v>-2.3318221025545149E-2</v>
      </c>
      <c r="N268" s="52" vm="2241">
        <f ca="1"/>
        <v>44202</v>
      </c>
      <c r="O268" s="52" vm="2242">
        <f ca="1"/>
        <v>48.64</v>
      </c>
      <c r="P268" s="52" vm="2243">
        <f ca="1"/>
        <v>48.99</v>
      </c>
      <c r="Q268" s="52" vm="2145">
        <f ca="1"/>
        <v>49</v>
      </c>
      <c r="R268" s="52" vm="2244">
        <f ca="1"/>
        <v>48.17</v>
      </c>
      <c r="S268" s="52" vm="2245">
        <f ca="1"/>
        <v>679623</v>
      </c>
      <c r="T268" s="55">
        <f t="shared" ca="1" si="15"/>
        <v>4.1135335252984184E-4</v>
      </c>
      <c r="U268" s="55">
        <f t="shared" ref="U268:U331" ca="1" si="17">LN(1+T268)</f>
        <v>4.112687699342843E-4</v>
      </c>
      <c r="Z268" s="52" t="s">
        <v>458</v>
      </c>
      <c r="AA268" s="52">
        <v>2.823</v>
      </c>
      <c r="AF268" s="52" t="s">
        <v>459</v>
      </c>
      <c r="AG268" s="52">
        <v>4.0549999999999997</v>
      </c>
    </row>
    <row r="269" spans="2:33">
      <c r="B269" s="52" vm="2233">
        <f ca="1"/>
        <v>44201</v>
      </c>
      <c r="C269" s="52" vm="2107">
        <f ca="1"/>
        <v>571.5</v>
      </c>
      <c r="D269" s="52" vm="2117">
        <f ca="1"/>
        <v>576.9</v>
      </c>
      <c r="E269" s="52" vm="1737">
        <f ca="1"/>
        <v>582.79999999999995</v>
      </c>
      <c r="F269" s="52" vm="2246">
        <f ca="1"/>
        <v>568.6</v>
      </c>
      <c r="G269" s="52" vm="2247">
        <f ca="1"/>
        <v>169811</v>
      </c>
      <c r="H269" s="55">
        <f t="shared" ref="H269:H332" ca="1" si="18">C269/C268-1</f>
        <v>-1.5842948166006621E-2</v>
      </c>
      <c r="I269" s="55">
        <f t="shared" ca="1" si="16"/>
        <v>-1.5969789143138919E-2</v>
      </c>
      <c r="N269" s="52" vm="2248">
        <f ca="1"/>
        <v>44203</v>
      </c>
      <c r="O269" s="52" vm="2249">
        <f ca="1"/>
        <v>47.82</v>
      </c>
      <c r="P269" s="52" vm="2250">
        <f ca="1"/>
        <v>48.85</v>
      </c>
      <c r="Q269" s="52" vm="2250">
        <f ca="1"/>
        <v>48.85</v>
      </c>
      <c r="R269" s="52" vm="2184">
        <f ca="1"/>
        <v>47.57</v>
      </c>
      <c r="S269" s="52" vm="2251">
        <f ca="1"/>
        <v>920640</v>
      </c>
      <c r="T269" s="55">
        <f t="shared" ref="T269:T332" ca="1" si="19">O269/O268-1</f>
        <v>-1.6858552631578982E-2</v>
      </c>
      <c r="U269" s="55">
        <f t="shared" ca="1" si="17"/>
        <v>-1.7002275627732932E-2</v>
      </c>
      <c r="Z269" s="52" t="s">
        <v>459</v>
      </c>
      <c r="AA269" s="52">
        <v>2.827</v>
      </c>
      <c r="AF269" s="52" t="s">
        <v>460</v>
      </c>
      <c r="AG269" s="52">
        <v>3.9510000000000001</v>
      </c>
    </row>
    <row r="270" spans="2:33">
      <c r="B270" s="52" vm="2241">
        <f ca="1"/>
        <v>44202</v>
      </c>
      <c r="C270" s="52" vm="2151">
        <f ca="1"/>
        <v>575.20000000000005</v>
      </c>
      <c r="D270" s="52" vm="2252">
        <f ca="1"/>
        <v>574.9</v>
      </c>
      <c r="E270" s="52" vm="1727">
        <f ca="1"/>
        <v>576.5</v>
      </c>
      <c r="F270" s="52" vm="2253">
        <f ca="1"/>
        <v>567.70000000000005</v>
      </c>
      <c r="G270" s="52" vm="2254">
        <f ca="1"/>
        <v>164883</v>
      </c>
      <c r="H270" s="55">
        <f t="shared" ca="1" si="18"/>
        <v>6.4741907261594012E-3</v>
      </c>
      <c r="I270" s="55">
        <f t="shared" ca="1" si="16"/>
        <v>6.4533231719717567E-3</v>
      </c>
      <c r="N270" s="52" vm="2255">
        <f ca="1"/>
        <v>44204</v>
      </c>
      <c r="O270" s="52" vm="2256">
        <f ca="1"/>
        <v>48.06</v>
      </c>
      <c r="P270" s="52" vm="2257">
        <f ca="1"/>
        <v>48.33</v>
      </c>
      <c r="Q270" s="52" vm="2147">
        <f ca="1"/>
        <v>48.44</v>
      </c>
      <c r="R270" s="52" vm="2258">
        <f ca="1"/>
        <v>47.68</v>
      </c>
      <c r="S270" s="52" vm="2259">
        <f ca="1"/>
        <v>971009</v>
      </c>
      <c r="T270" s="55">
        <f t="shared" ca="1" si="19"/>
        <v>5.0188205771644068E-3</v>
      </c>
      <c r="U270" s="55">
        <f t="shared" ca="1" si="17"/>
        <v>5.0062682781442224E-3</v>
      </c>
      <c r="Z270" s="52" t="s">
        <v>460</v>
      </c>
      <c r="AA270" s="52">
        <v>2.7280000000000002</v>
      </c>
      <c r="AF270" s="52" t="s">
        <v>461</v>
      </c>
      <c r="AG270" s="52">
        <v>3.9550000000000001</v>
      </c>
    </row>
    <row r="271" spans="2:33">
      <c r="B271" s="52" vm="2248">
        <f ca="1"/>
        <v>44203</v>
      </c>
      <c r="C271" s="52" vm="2260">
        <f ca="1"/>
        <v>577.4</v>
      </c>
      <c r="D271" s="52" vm="251">
        <f ca="1"/>
        <v>579.6</v>
      </c>
      <c r="E271" s="52" vm="251">
        <f ca="1"/>
        <v>579.6</v>
      </c>
      <c r="F271" s="52" vm="1899">
        <f ca="1"/>
        <v>570.5</v>
      </c>
      <c r="G271" s="52" vm="2261">
        <f ca="1"/>
        <v>127837</v>
      </c>
      <c r="H271" s="55">
        <f t="shared" ca="1" si="18"/>
        <v>3.8247566063975835E-3</v>
      </c>
      <c r="I271" s="55">
        <f t="shared" ca="1" si="16"/>
        <v>3.8174608219975962E-3</v>
      </c>
      <c r="N271" s="52" vm="2262">
        <f ca="1"/>
        <v>44207</v>
      </c>
      <c r="O271" s="52" vm="2263">
        <f ca="1"/>
        <v>48</v>
      </c>
      <c r="P271" s="52" vm="2264">
        <f ca="1"/>
        <v>47.76</v>
      </c>
      <c r="Q271" s="52" vm="2265">
        <f ca="1"/>
        <v>48.18</v>
      </c>
      <c r="R271" s="52" vm="2266">
        <f ca="1"/>
        <v>47.48</v>
      </c>
      <c r="S271" s="52" vm="2267">
        <f ca="1"/>
        <v>779555</v>
      </c>
      <c r="T271" s="55">
        <f t="shared" ca="1" si="19"/>
        <v>-1.2484394506866447E-3</v>
      </c>
      <c r="U271" s="55">
        <f t="shared" ca="1" si="17"/>
        <v>-1.2492194004319278E-3</v>
      </c>
      <c r="Z271" s="52" t="s">
        <v>461</v>
      </c>
      <c r="AA271" s="52">
        <v>2.746</v>
      </c>
      <c r="AF271" s="52" t="s">
        <v>462</v>
      </c>
      <c r="AG271" s="52">
        <v>3.9910000000000001</v>
      </c>
    </row>
    <row r="272" spans="2:33">
      <c r="B272" s="52" vm="2255">
        <f ca="1"/>
        <v>44204</v>
      </c>
      <c r="C272" s="52" vm="2268">
        <f ca="1"/>
        <v>586.29999999999995</v>
      </c>
      <c r="D272" s="52" vm="1745">
        <f ca="1"/>
        <v>582.70000000000005</v>
      </c>
      <c r="E272" s="52" vm="2269">
        <f ca="1"/>
        <v>592.6</v>
      </c>
      <c r="F272" s="52" vm="2270">
        <f ca="1"/>
        <v>581.6</v>
      </c>
      <c r="G272" s="52" vm="2271">
        <f ca="1"/>
        <v>138830</v>
      </c>
      <c r="H272" s="55">
        <f t="shared" ca="1" si="18"/>
        <v>1.5413924489088959E-2</v>
      </c>
      <c r="I272" s="55">
        <f t="shared" ca="1" si="16"/>
        <v>1.5296336741334621E-2</v>
      </c>
      <c r="N272" s="52" vm="2272">
        <f ca="1"/>
        <v>44208</v>
      </c>
      <c r="O272" s="52" vm="2273">
        <f ca="1"/>
        <v>47.04</v>
      </c>
      <c r="P272" s="52" vm="2263">
        <f ca="1"/>
        <v>48</v>
      </c>
      <c r="Q272" s="52" vm="2244">
        <f ca="1"/>
        <v>48.17</v>
      </c>
      <c r="R272" s="52" vm="2274">
        <f ca="1"/>
        <v>46.91</v>
      </c>
      <c r="S272" s="52" vm="2275">
        <f ca="1"/>
        <v>598721</v>
      </c>
      <c r="T272" s="55">
        <f t="shared" ca="1" si="19"/>
        <v>-2.0000000000000018E-2</v>
      </c>
      <c r="U272" s="55">
        <f t="shared" ca="1" si="17"/>
        <v>-2.0202707317519466E-2</v>
      </c>
      <c r="Z272" s="52" t="s">
        <v>462</v>
      </c>
      <c r="AA272" s="52">
        <v>2.8</v>
      </c>
      <c r="AF272" s="52" t="s">
        <v>463</v>
      </c>
      <c r="AG272" s="52">
        <v>4.1150000000000002</v>
      </c>
    </row>
    <row r="273" spans="2:33">
      <c r="B273" s="52" vm="2262">
        <f ca="1"/>
        <v>44207</v>
      </c>
      <c r="C273" s="52" vm="162">
        <f ca="1"/>
        <v>583.1</v>
      </c>
      <c r="D273" s="52" vm="1745">
        <f ca="1"/>
        <v>582.70000000000005</v>
      </c>
      <c r="E273" s="52" vm="2276">
        <f ca="1"/>
        <v>589.1</v>
      </c>
      <c r="F273" s="52" vm="251">
        <f ca="1"/>
        <v>579.6</v>
      </c>
      <c r="G273" s="52" vm="2277">
        <f ca="1"/>
        <v>113552</v>
      </c>
      <c r="H273" s="55">
        <f t="shared" ca="1" si="18"/>
        <v>-5.4579566774687338E-3</v>
      </c>
      <c r="I273" s="55">
        <f t="shared" ca="1" si="16"/>
        <v>-5.4729057420589491E-3</v>
      </c>
      <c r="N273" s="52" vm="2278">
        <f ca="1"/>
        <v>44209</v>
      </c>
      <c r="O273" s="52" vm="2279">
        <f ca="1"/>
        <v>48.15</v>
      </c>
      <c r="P273" s="52" vm="2280">
        <f ca="1"/>
        <v>47.2</v>
      </c>
      <c r="Q273" s="52" vm="2161">
        <f ca="1"/>
        <v>48.5</v>
      </c>
      <c r="R273" s="52" vm="2273">
        <f ca="1"/>
        <v>47.04</v>
      </c>
      <c r="S273" s="52" vm="2281">
        <f ca="1"/>
        <v>859462</v>
      </c>
      <c r="T273" s="55">
        <f t="shared" ca="1" si="19"/>
        <v>2.3596938775510168E-2</v>
      </c>
      <c r="U273" s="55">
        <f t="shared" ca="1" si="17"/>
        <v>2.3322834653763048E-2</v>
      </c>
      <c r="Z273" s="52" t="s">
        <v>463</v>
      </c>
      <c r="AA273" s="52">
        <v>2.923</v>
      </c>
      <c r="AF273" s="52" t="s">
        <v>464</v>
      </c>
      <c r="AG273" s="52">
        <v>4.1050000000000004</v>
      </c>
    </row>
    <row r="274" spans="2:33">
      <c r="B274" s="52" vm="2272">
        <f ca="1"/>
        <v>44208</v>
      </c>
      <c r="C274" s="52" vm="302">
        <f ca="1"/>
        <v>575.5</v>
      </c>
      <c r="D274" s="52" vm="316">
        <f ca="1"/>
        <v>580</v>
      </c>
      <c r="E274" s="52" vm="2282">
        <f ca="1"/>
        <v>585.29999999999995</v>
      </c>
      <c r="F274" s="52" vm="192">
        <f ca="1"/>
        <v>570.79999999999995</v>
      </c>
      <c r="G274" s="52" vm="2283">
        <f ca="1"/>
        <v>155599</v>
      </c>
      <c r="H274" s="55">
        <f t="shared" ca="1" si="18"/>
        <v>-1.3033784942548476E-2</v>
      </c>
      <c r="I274" s="55">
        <f t="shared" ca="1" si="16"/>
        <v>-1.3119470066173006E-2</v>
      </c>
      <c r="N274" s="52" vm="2284">
        <f ca="1"/>
        <v>44210</v>
      </c>
      <c r="O274" s="52" vm="2285">
        <f ca="1"/>
        <v>47.78</v>
      </c>
      <c r="P274" s="52" vm="2286">
        <f ca="1"/>
        <v>48.3</v>
      </c>
      <c r="Q274" s="52" vm="2164">
        <f ca="1"/>
        <v>48.31</v>
      </c>
      <c r="R274" s="52" vm="2287">
        <f ca="1"/>
        <v>47.6</v>
      </c>
      <c r="S274" s="52" vm="2288">
        <f ca="1"/>
        <v>657222</v>
      </c>
      <c r="T274" s="55">
        <f t="shared" ca="1" si="19"/>
        <v>-7.6843198338525376E-3</v>
      </c>
      <c r="U274" s="55">
        <f t="shared" ca="1" si="17"/>
        <v>-7.7139963464710809E-3</v>
      </c>
      <c r="Z274" s="52" t="s">
        <v>464</v>
      </c>
      <c r="AA274" s="52">
        <v>2.9289999999999998</v>
      </c>
      <c r="AF274" s="52" t="s">
        <v>465</v>
      </c>
      <c r="AG274" s="52">
        <v>4.2290000000000001</v>
      </c>
    </row>
    <row r="275" spans="2:33">
      <c r="B275" s="52" vm="2278">
        <f ca="1"/>
        <v>44209</v>
      </c>
      <c r="C275" s="52" vm="192">
        <f ca="1"/>
        <v>570.79999999999995</v>
      </c>
      <c r="D275" s="52" vm="302">
        <f ca="1"/>
        <v>575.5</v>
      </c>
      <c r="E275" s="52" vm="2289">
        <f ca="1"/>
        <v>580.1</v>
      </c>
      <c r="F275" s="52" vm="324">
        <f ca="1"/>
        <v>569.70000000000005</v>
      </c>
      <c r="G275" s="52" vm="2290">
        <f ca="1"/>
        <v>120015</v>
      </c>
      <c r="H275" s="55">
        <f t="shared" ca="1" si="18"/>
        <v>-8.1668114682885706E-3</v>
      </c>
      <c r="I275" s="55">
        <f t="shared" ca="1" si="16"/>
        <v>-8.2003425592561095E-3</v>
      </c>
      <c r="N275" s="52" vm="2291">
        <f ca="1"/>
        <v>44211</v>
      </c>
      <c r="O275" s="52" vm="2292">
        <f ca="1"/>
        <v>47.35</v>
      </c>
      <c r="P275" s="52" vm="2285">
        <f ca="1"/>
        <v>47.78</v>
      </c>
      <c r="Q275" s="52" vm="2293">
        <f ca="1"/>
        <v>48.01</v>
      </c>
      <c r="R275" s="52" vm="2294">
        <f ca="1"/>
        <v>46.92</v>
      </c>
      <c r="S275" s="52" vm="2295">
        <f ca="1"/>
        <v>485197</v>
      </c>
      <c r="T275" s="55">
        <f t="shared" ca="1" si="19"/>
        <v>-8.9995814148179365E-3</v>
      </c>
      <c r="U275" s="55">
        <f t="shared" ca="1" si="17"/>
        <v>-9.040322265576245E-3</v>
      </c>
      <c r="Z275" s="52" t="s">
        <v>465</v>
      </c>
      <c r="AA275" s="52">
        <v>3.0270000000000001</v>
      </c>
      <c r="AF275" s="52" t="s">
        <v>466</v>
      </c>
      <c r="AG275" s="52">
        <v>4.1820000000000004</v>
      </c>
    </row>
    <row r="276" spans="2:33">
      <c r="B276" s="52" vm="2284">
        <f ca="1"/>
        <v>44210</v>
      </c>
      <c r="C276" s="52" vm="326">
        <f ca="1"/>
        <v>569.6</v>
      </c>
      <c r="D276" s="52" vm="2098">
        <f ca="1"/>
        <v>571.9</v>
      </c>
      <c r="E276" s="52" vm="1667">
        <f ca="1"/>
        <v>572.9</v>
      </c>
      <c r="F276" s="52" vm="272">
        <f ca="1"/>
        <v>565.5</v>
      </c>
      <c r="G276" s="52" vm="2296">
        <f ca="1"/>
        <v>140293</v>
      </c>
      <c r="H276" s="55">
        <f t="shared" ca="1" si="18"/>
        <v>-2.1023125437981127E-3</v>
      </c>
      <c r="I276" s="55">
        <f t="shared" ca="1" si="16"/>
        <v>-2.1045255049152757E-3</v>
      </c>
      <c r="N276" s="52" vm="2297">
        <f ca="1"/>
        <v>44214</v>
      </c>
      <c r="O276" s="52" vm="2298">
        <f ca="1"/>
        <v>48.43</v>
      </c>
      <c r="P276" s="52" vm="2299">
        <f ca="1"/>
        <v>47.37</v>
      </c>
      <c r="Q276" s="52" vm="2147">
        <f ca="1"/>
        <v>48.44</v>
      </c>
      <c r="R276" s="52" vm="2299">
        <f ca="1"/>
        <v>47.37</v>
      </c>
      <c r="S276" s="52" vm="2300">
        <f ca="1"/>
        <v>523491</v>
      </c>
      <c r="T276" s="55">
        <f t="shared" ca="1" si="19"/>
        <v>2.2808870116156177E-2</v>
      </c>
      <c r="U276" s="55">
        <f t="shared" ca="1" si="17"/>
        <v>2.2552636783050414E-2</v>
      </c>
      <c r="Z276" s="52" t="s">
        <v>466</v>
      </c>
      <c r="AA276" s="52">
        <v>2.992</v>
      </c>
      <c r="AF276" s="52" t="s">
        <v>467</v>
      </c>
      <c r="AG276" s="52">
        <v>4.2569999999999997</v>
      </c>
    </row>
    <row r="277" spans="2:33">
      <c r="B277" s="52" vm="2291">
        <f ca="1"/>
        <v>44211</v>
      </c>
      <c r="C277" s="52" vm="182">
        <f ca="1"/>
        <v>561.79999999999995</v>
      </c>
      <c r="D277" s="52" vm="1888">
        <f ca="1"/>
        <v>565.1</v>
      </c>
      <c r="E277" s="52" vm="259">
        <f ca="1"/>
        <v>565.70000000000005</v>
      </c>
      <c r="F277" s="52" vm="2301">
        <f ca="1"/>
        <v>556.1</v>
      </c>
      <c r="G277" s="52" vm="2302">
        <f ca="1"/>
        <v>207837</v>
      </c>
      <c r="H277" s="55">
        <f t="shared" ca="1" si="18"/>
        <v>-1.3693820224719211E-2</v>
      </c>
      <c r="I277" s="55">
        <f t="shared" ca="1" si="16"/>
        <v>-1.3788445427622828E-2</v>
      </c>
      <c r="N277" s="52" vm="2303">
        <f ca="1"/>
        <v>44215</v>
      </c>
      <c r="O277" s="52" vm="2304">
        <f ca="1"/>
        <v>47.65</v>
      </c>
      <c r="P277" s="52" vm="2305">
        <f ca="1"/>
        <v>48.53</v>
      </c>
      <c r="Q277" s="52" vm="2305">
        <f ca="1"/>
        <v>48.53</v>
      </c>
      <c r="R277" s="52" vm="2306">
        <f ca="1"/>
        <v>47.47</v>
      </c>
      <c r="S277" s="52" vm="2307">
        <f ca="1"/>
        <v>536282</v>
      </c>
      <c r="T277" s="55">
        <f t="shared" ca="1" si="19"/>
        <v>-1.6105719595292167E-2</v>
      </c>
      <c r="U277" s="55">
        <f t="shared" ca="1" si="17"/>
        <v>-1.623682631492664E-2</v>
      </c>
      <c r="Z277" s="52" t="s">
        <v>467</v>
      </c>
      <c r="AA277" s="52">
        <v>3.0630000000000002</v>
      </c>
      <c r="AF277" s="52" t="s">
        <v>468</v>
      </c>
      <c r="AG277" s="52">
        <v>4.4020000000000001</v>
      </c>
    </row>
    <row r="278" spans="2:33">
      <c r="B278" s="52" vm="2297">
        <f ca="1"/>
        <v>44214</v>
      </c>
      <c r="C278" s="52" vm="272">
        <f ca="1"/>
        <v>565.5</v>
      </c>
      <c r="D278" s="52" vm="1549">
        <f ca="1"/>
        <v>561</v>
      </c>
      <c r="E278" s="52" vm="2308">
        <f ca="1"/>
        <v>565.9</v>
      </c>
      <c r="F278" s="52" vm="173">
        <f ca="1"/>
        <v>559.70000000000005</v>
      </c>
      <c r="G278" s="52" vm="2309">
        <f ca="1"/>
        <v>81171</v>
      </c>
      <c r="H278" s="55">
        <f t="shared" ca="1" si="18"/>
        <v>6.5859736561053595E-3</v>
      </c>
      <c r="I278" s="55">
        <f t="shared" ca="1" si="16"/>
        <v>6.5643808860318354E-3</v>
      </c>
      <c r="N278" s="52" vm="2310">
        <f ca="1"/>
        <v>44216</v>
      </c>
      <c r="O278" s="52" vm="2311">
        <f ca="1"/>
        <v>48.67</v>
      </c>
      <c r="P278" s="52" vm="2137">
        <f ca="1"/>
        <v>47.71</v>
      </c>
      <c r="Q278" s="52" vm="2312">
        <f ca="1"/>
        <v>49.04</v>
      </c>
      <c r="R278" s="52" vm="2258">
        <f ca="1"/>
        <v>47.68</v>
      </c>
      <c r="S278" s="52" vm="2313">
        <f ca="1"/>
        <v>695817</v>
      </c>
      <c r="T278" s="55">
        <f t="shared" ca="1" si="19"/>
        <v>2.140608604407146E-2</v>
      </c>
      <c r="U278" s="55">
        <f t="shared" ca="1" si="17"/>
        <v>2.1180193745151919E-2</v>
      </c>
      <c r="Z278" s="52" t="s">
        <v>468</v>
      </c>
      <c r="AA278" s="52">
        <v>3.113</v>
      </c>
      <c r="AF278" s="52" t="s">
        <v>469</v>
      </c>
      <c r="AG278" s="52">
        <v>4.4020000000000001</v>
      </c>
    </row>
    <row r="279" spans="2:33">
      <c r="B279" s="52" vm="2303">
        <f ca="1"/>
        <v>44215</v>
      </c>
      <c r="C279" s="52" vm="1833">
        <f ca="1"/>
        <v>547.9</v>
      </c>
      <c r="D279" s="52" vm="260">
        <f ca="1"/>
        <v>566</v>
      </c>
      <c r="E279" s="52" vm="1551">
        <f ca="1"/>
        <v>567.4</v>
      </c>
      <c r="F279" s="52" vm="2314">
        <f ca="1"/>
        <v>541</v>
      </c>
      <c r="G279" s="52" vm="2315">
        <f ca="1"/>
        <v>246687</v>
      </c>
      <c r="H279" s="55">
        <f t="shared" ca="1" si="18"/>
        <v>-3.1122900088417338E-2</v>
      </c>
      <c r="I279" s="55">
        <f t="shared" ca="1" si="16"/>
        <v>-3.1617507011805109E-2</v>
      </c>
      <c r="N279" s="52" vm="2316">
        <f ca="1"/>
        <v>44217</v>
      </c>
      <c r="O279" s="52" vm="2317">
        <f ca="1"/>
        <v>49.59</v>
      </c>
      <c r="P279" s="52" vm="2153">
        <f ca="1"/>
        <v>49.03</v>
      </c>
      <c r="Q279" s="52" vm="2318">
        <f ca="1"/>
        <v>49.71</v>
      </c>
      <c r="R279" s="52" vm="2319">
        <f ca="1"/>
        <v>48.88</v>
      </c>
      <c r="S279" s="52" vm="2320">
        <f ca="1"/>
        <v>737426</v>
      </c>
      <c r="T279" s="55">
        <f t="shared" ca="1" si="19"/>
        <v>1.8902814875693563E-2</v>
      </c>
      <c r="U279" s="55">
        <f t="shared" ca="1" si="17"/>
        <v>1.8726376655679684E-2</v>
      </c>
      <c r="Z279" s="52" t="s">
        <v>469</v>
      </c>
      <c r="AA279" s="52">
        <v>3.2010000000000001</v>
      </c>
      <c r="AF279" s="52" t="s">
        <v>470</v>
      </c>
      <c r="AG279" s="52">
        <v>4.3940000000000001</v>
      </c>
    </row>
    <row r="280" spans="2:33">
      <c r="B280" s="52" vm="2310">
        <f ca="1"/>
        <v>44216</v>
      </c>
      <c r="C280" s="52" vm="2321">
        <f ca="1"/>
        <v>556.70000000000005</v>
      </c>
      <c r="D280" s="52" vm="2322">
        <f ca="1"/>
        <v>551</v>
      </c>
      <c r="E280" s="52" vm="2323">
        <f ca="1"/>
        <v>562.29999999999995</v>
      </c>
      <c r="F280" s="52" vm="2324">
        <f ca="1"/>
        <v>550.20000000000005</v>
      </c>
      <c r="G280" s="52" vm="2325">
        <f ca="1"/>
        <v>155785</v>
      </c>
      <c r="H280" s="55">
        <f t="shared" ca="1" si="18"/>
        <v>1.6061325059317566E-2</v>
      </c>
      <c r="I280" s="55">
        <f t="shared" ca="1" si="16"/>
        <v>1.5933706645092208E-2</v>
      </c>
      <c r="N280" s="52" vm="2326">
        <f ca="1"/>
        <v>44218</v>
      </c>
      <c r="O280" s="52" vm="2311">
        <f ca="1"/>
        <v>48.67</v>
      </c>
      <c r="P280" s="52" vm="2327">
        <f ca="1"/>
        <v>49.5</v>
      </c>
      <c r="Q280" s="52" vm="2328">
        <f ca="1"/>
        <v>49.57</v>
      </c>
      <c r="R280" s="52" vm="2329">
        <f ca="1"/>
        <v>48.24</v>
      </c>
      <c r="S280" s="52" vm="2330">
        <f ca="1"/>
        <v>592520</v>
      </c>
      <c r="T280" s="55">
        <f t="shared" ca="1" si="19"/>
        <v>-1.8552127445049416E-2</v>
      </c>
      <c r="U280" s="55">
        <f t="shared" ca="1" si="17"/>
        <v>-1.8726376655679576E-2</v>
      </c>
      <c r="Z280" s="52" t="s">
        <v>470</v>
      </c>
      <c r="AA280" s="52">
        <v>3.1840000000000002</v>
      </c>
      <c r="AF280" s="52" t="s">
        <v>471</v>
      </c>
      <c r="AG280" s="52">
        <v>4.3220000000000001</v>
      </c>
    </row>
    <row r="281" spans="2:33">
      <c r="B281" s="52" vm="2316">
        <f ca="1"/>
        <v>44217</v>
      </c>
      <c r="C281" s="52" vm="2324">
        <f ca="1"/>
        <v>550.20000000000005</v>
      </c>
      <c r="D281" s="52" vm="2331">
        <f ca="1"/>
        <v>560.29999999999995</v>
      </c>
      <c r="E281" s="52" vm="2332">
        <f ca="1"/>
        <v>563.4</v>
      </c>
      <c r="F281" s="52" vm="2333">
        <f ca="1"/>
        <v>547.1</v>
      </c>
      <c r="G281" s="52" vm="2334">
        <f ca="1"/>
        <v>179869</v>
      </c>
      <c r="H281" s="55">
        <f t="shared" ca="1" si="18"/>
        <v>-1.1675947548051013E-2</v>
      </c>
      <c r="I281" s="55">
        <f t="shared" ca="1" si="16"/>
        <v>-1.1744646698987914E-2</v>
      </c>
      <c r="N281" s="52" vm="2335">
        <f ca="1"/>
        <v>44221</v>
      </c>
      <c r="O281" s="52" vm="2336">
        <f ca="1"/>
        <v>47.34</v>
      </c>
      <c r="P281" s="52" vm="2153">
        <f ca="1"/>
        <v>49.03</v>
      </c>
      <c r="Q281" s="52" vm="2153">
        <f ca="1"/>
        <v>49.03</v>
      </c>
      <c r="R281" s="52" vm="2337">
        <f ca="1"/>
        <v>47.3</v>
      </c>
      <c r="S281" s="52" vm="2338">
        <f ca="1"/>
        <v>547777</v>
      </c>
      <c r="T281" s="55">
        <f t="shared" ca="1" si="19"/>
        <v>-2.7326895418122055E-2</v>
      </c>
      <c r="U281" s="55">
        <f t="shared" ca="1" si="17"/>
        <v>-2.770721975952507E-2</v>
      </c>
      <c r="Z281" s="52" t="s">
        <v>471</v>
      </c>
      <c r="AA281" s="52">
        <v>3.1259999999999999</v>
      </c>
      <c r="AF281" s="52" t="s">
        <v>472</v>
      </c>
      <c r="AG281" s="52">
        <v>4.32</v>
      </c>
    </row>
    <row r="282" spans="2:33">
      <c r="B282" s="52" vm="2326">
        <f ca="1"/>
        <v>44218</v>
      </c>
      <c r="C282" s="52" vm="2339">
        <f ca="1"/>
        <v>544</v>
      </c>
      <c r="D282" s="52" vm="1833">
        <f ca="1"/>
        <v>547.9</v>
      </c>
      <c r="E282" s="52" vm="1833">
        <f ca="1"/>
        <v>547.9</v>
      </c>
      <c r="F282" s="52" vm="2340">
        <f ca="1"/>
        <v>541.6</v>
      </c>
      <c r="G282" s="52" vm="2341">
        <f ca="1"/>
        <v>187984</v>
      </c>
      <c r="H282" s="55">
        <f t="shared" ca="1" si="18"/>
        <v>-1.1268629589240353E-2</v>
      </c>
      <c r="I282" s="55">
        <f t="shared" ca="1" si="16"/>
        <v>-1.1332601634531616E-2</v>
      </c>
      <c r="N282" s="52" vm="2342">
        <f ca="1"/>
        <v>44222</v>
      </c>
      <c r="O282" s="52" vm="2279">
        <f ca="1"/>
        <v>48.15</v>
      </c>
      <c r="P282" s="52" vm="2280">
        <f ca="1"/>
        <v>47.2</v>
      </c>
      <c r="Q282" s="52" vm="2298">
        <f ca="1"/>
        <v>48.43</v>
      </c>
      <c r="R282" s="52" vm="2343">
        <f ca="1"/>
        <v>47.07</v>
      </c>
      <c r="S282" s="52" vm="2344">
        <f ca="1"/>
        <v>571676</v>
      </c>
      <c r="T282" s="55">
        <f t="shared" ca="1" si="19"/>
        <v>1.7110266159695797E-2</v>
      </c>
      <c r="U282" s="55">
        <f t="shared" ca="1" si="17"/>
        <v>1.6965534158296668E-2</v>
      </c>
      <c r="Z282" s="52" t="s">
        <v>472</v>
      </c>
      <c r="AA282" s="52">
        <v>3.1259999999999999</v>
      </c>
      <c r="AF282" s="52" t="s">
        <v>473</v>
      </c>
      <c r="AG282" s="52">
        <v>4.3529999999999998</v>
      </c>
    </row>
    <row r="283" spans="2:33">
      <c r="B283" s="52" vm="2335">
        <f ca="1"/>
        <v>44221</v>
      </c>
      <c r="C283" s="52" vm="1873">
        <f ca="1"/>
        <v>533</v>
      </c>
      <c r="D283" s="52" vm="2339">
        <f ca="1"/>
        <v>544</v>
      </c>
      <c r="E283" s="52" vm="362">
        <f ca="1"/>
        <v>545</v>
      </c>
      <c r="F283" s="52" vm="1529">
        <f ca="1"/>
        <v>530.70000000000005</v>
      </c>
      <c r="G283" s="52" vm="2345">
        <f ca="1"/>
        <v>245237</v>
      </c>
      <c r="H283" s="55">
        <f t="shared" ca="1" si="18"/>
        <v>-2.0220588235294157E-2</v>
      </c>
      <c r="I283" s="55">
        <f t="shared" ca="1" si="16"/>
        <v>-2.0427822690098126E-2</v>
      </c>
      <c r="N283" s="52" vm="2346">
        <f ca="1"/>
        <v>44223</v>
      </c>
      <c r="O283" s="52" vm="2347">
        <f ca="1"/>
        <v>47.26</v>
      </c>
      <c r="P283" s="52" vm="2348">
        <f ca="1"/>
        <v>48.26</v>
      </c>
      <c r="Q283" s="52" vm="2349">
        <f ca="1"/>
        <v>48.61</v>
      </c>
      <c r="R283" s="52" vm="2350">
        <f ca="1"/>
        <v>46.79</v>
      </c>
      <c r="S283" s="52" vm="2351">
        <f ca="1"/>
        <v>907015</v>
      </c>
      <c r="T283" s="55">
        <f t="shared" ca="1" si="19"/>
        <v>-1.8483904465212864E-2</v>
      </c>
      <c r="U283" s="55">
        <f t="shared" ca="1" si="17"/>
        <v>-1.8656866485372771E-2</v>
      </c>
      <c r="Z283" s="52" t="s">
        <v>473</v>
      </c>
      <c r="AA283" s="52">
        <v>3.1779999999999999</v>
      </c>
      <c r="AF283" s="52" t="s">
        <v>474</v>
      </c>
      <c r="AG283" s="52">
        <v>4.3529999999999998</v>
      </c>
    </row>
    <row r="284" spans="2:33">
      <c r="B284" s="52" vm="2342">
        <f ca="1"/>
        <v>44222</v>
      </c>
      <c r="C284" s="52" vm="2167">
        <f ca="1"/>
        <v>545.70000000000005</v>
      </c>
      <c r="D284" s="52" vm="2352">
        <f ca="1"/>
        <v>534.9</v>
      </c>
      <c r="E284" s="52" vm="1563">
        <f ca="1"/>
        <v>551.9</v>
      </c>
      <c r="F284" s="52" vm="1841">
        <f ca="1"/>
        <v>532.20000000000005</v>
      </c>
      <c r="G284" s="52" vm="2353">
        <f ca="1"/>
        <v>191361</v>
      </c>
      <c r="H284" s="55">
        <f t="shared" ca="1" si="18"/>
        <v>2.3827392120075119E-2</v>
      </c>
      <c r="I284" s="55">
        <f t="shared" ca="1" si="16"/>
        <v>2.3547950026341791E-2</v>
      </c>
      <c r="N284" s="52" vm="2354">
        <f ca="1"/>
        <v>44224</v>
      </c>
      <c r="O284" s="52" vm="2355">
        <f ca="1"/>
        <v>48.09</v>
      </c>
      <c r="P284" s="52" vm="2356">
        <f ca="1"/>
        <v>46.8</v>
      </c>
      <c r="Q284" s="52" vm="2181">
        <f ca="1"/>
        <v>48.38</v>
      </c>
      <c r="R284" s="52" vm="2357">
        <f ca="1"/>
        <v>46.71</v>
      </c>
      <c r="S284" s="52" vm="2358">
        <f ca="1"/>
        <v>554180</v>
      </c>
      <c r="T284" s="55">
        <f t="shared" ca="1" si="19"/>
        <v>1.7562420651713984E-2</v>
      </c>
      <c r="U284" s="55">
        <f t="shared" ca="1" si="17"/>
        <v>1.7409983530809556E-2</v>
      </c>
      <c r="Z284" s="52" t="s">
        <v>474</v>
      </c>
      <c r="AA284" s="52">
        <v>3.1520000000000001</v>
      </c>
      <c r="AF284" s="52" t="s">
        <v>475</v>
      </c>
      <c r="AG284" s="52">
        <v>4.3620000000000001</v>
      </c>
    </row>
    <row r="285" spans="2:33">
      <c r="B285" s="52" vm="2346">
        <f ca="1"/>
        <v>44223</v>
      </c>
      <c r="C285" s="52" vm="2340">
        <f ca="1"/>
        <v>541.6</v>
      </c>
      <c r="D285" s="52" vm="2199">
        <f ca="1"/>
        <v>552.20000000000005</v>
      </c>
      <c r="E285" s="52" vm="1535">
        <f ca="1"/>
        <v>555.29999999999995</v>
      </c>
      <c r="F285" s="52" vm="2359">
        <f ca="1"/>
        <v>531.79999999999995</v>
      </c>
      <c r="G285" s="52" vm="2360">
        <f ca="1"/>
        <v>248850</v>
      </c>
      <c r="H285" s="55">
        <f t="shared" ca="1" si="18"/>
        <v>-7.513285688107052E-3</v>
      </c>
      <c r="I285" s="55">
        <f t="shared" ca="1" si="16"/>
        <v>-7.5416525941210573E-3</v>
      </c>
      <c r="N285" s="52" vm="2361">
        <f ca="1"/>
        <v>44225</v>
      </c>
      <c r="O285" s="52" vm="2100">
        <f ca="1"/>
        <v>46.61</v>
      </c>
      <c r="P285" s="52" vm="2362">
        <f ca="1"/>
        <v>47.06</v>
      </c>
      <c r="Q285" s="52" vm="2285">
        <f ca="1"/>
        <v>47.78</v>
      </c>
      <c r="R285" s="52" vm="2100">
        <f ca="1"/>
        <v>46.61</v>
      </c>
      <c r="S285" s="52" vm="2363">
        <f ca="1"/>
        <v>648767</v>
      </c>
      <c r="T285" s="55">
        <f t="shared" ca="1" si="19"/>
        <v>-3.0775629028904183E-2</v>
      </c>
      <c r="U285" s="55">
        <f t="shared" ca="1" si="17"/>
        <v>-3.1259144904921744E-2</v>
      </c>
      <c r="Z285" s="52" t="s">
        <v>475</v>
      </c>
      <c r="AA285" s="52">
        <v>3.1589999999999998</v>
      </c>
      <c r="AF285" s="52" t="s">
        <v>476</v>
      </c>
      <c r="AG285" s="52">
        <v>4.3479999999999999</v>
      </c>
    </row>
    <row r="286" spans="2:33">
      <c r="B286" s="52" vm="2354">
        <f ca="1"/>
        <v>44224</v>
      </c>
      <c r="C286" s="52" vm="193">
        <f ca="1"/>
        <v>555.9</v>
      </c>
      <c r="D286" s="52" vm="2364">
        <f ca="1"/>
        <v>538</v>
      </c>
      <c r="E286" s="52" vm="2331">
        <f ca="1"/>
        <v>560.29999999999995</v>
      </c>
      <c r="F286" s="52" vm="2365">
        <f ca="1"/>
        <v>537.20000000000005</v>
      </c>
      <c r="G286" s="52" vm="2366">
        <f ca="1"/>
        <v>210815</v>
      </c>
      <c r="H286" s="55">
        <f t="shared" ca="1" si="18"/>
        <v>2.6403249630723602E-2</v>
      </c>
      <c r="I286" s="55">
        <f t="shared" ca="1" si="16"/>
        <v>2.6060700361358376E-2</v>
      </c>
      <c r="N286" s="52" vm="2367">
        <f ca="1"/>
        <v>44228</v>
      </c>
      <c r="O286" s="52" vm="2368">
        <f ca="1"/>
        <v>47.46</v>
      </c>
      <c r="P286" s="52" vm="2369">
        <f ca="1"/>
        <v>46.93</v>
      </c>
      <c r="Q286" s="52" vm="2370">
        <f ca="1"/>
        <v>47.74</v>
      </c>
      <c r="R286" s="52" vm="2371">
        <f ca="1"/>
        <v>46.81</v>
      </c>
      <c r="S286" s="52" vm="2372">
        <f ca="1"/>
        <v>654892</v>
      </c>
      <c r="T286" s="55">
        <f t="shared" ca="1" si="19"/>
        <v>1.8236429950654331E-2</v>
      </c>
      <c r="U286" s="55">
        <f t="shared" ca="1" si="17"/>
        <v>1.8072140622967896E-2</v>
      </c>
      <c r="Z286" s="52" t="s">
        <v>476</v>
      </c>
      <c r="AA286" s="52">
        <v>3.1469999999999998</v>
      </c>
      <c r="AF286" s="52" t="s">
        <v>477</v>
      </c>
      <c r="AG286" s="52">
        <v>4.4359999999999999</v>
      </c>
    </row>
    <row r="287" spans="2:33">
      <c r="B287" s="52" vm="2361">
        <f ca="1"/>
        <v>44225</v>
      </c>
      <c r="C287" s="52" vm="2340">
        <f ca="1"/>
        <v>541.6</v>
      </c>
      <c r="D287" s="52" vm="2373">
        <f ca="1"/>
        <v>547.70000000000005</v>
      </c>
      <c r="E287" s="52" vm="2374">
        <f ca="1"/>
        <v>552.4</v>
      </c>
      <c r="F287" s="52" vm="2340">
        <f ca="1"/>
        <v>541.6</v>
      </c>
      <c r="G287" s="52" vm="2375">
        <f ca="1"/>
        <v>240688</v>
      </c>
      <c r="H287" s="55">
        <f t="shared" ca="1" si="18"/>
        <v>-2.5724051088325206E-2</v>
      </c>
      <c r="I287" s="55">
        <f t="shared" ca="1" si="16"/>
        <v>-2.6060700361358519E-2</v>
      </c>
      <c r="N287" s="52" vm="2376">
        <f ca="1"/>
        <v>44229</v>
      </c>
      <c r="O287" s="52" vm="2377">
        <f ca="1"/>
        <v>47.92</v>
      </c>
      <c r="P287" s="52" vm="2378">
        <f ca="1"/>
        <v>47.97</v>
      </c>
      <c r="Q287" s="52" vm="2257">
        <f ca="1"/>
        <v>48.33</v>
      </c>
      <c r="R287" s="52" vm="2379">
        <f ca="1"/>
        <v>47.45</v>
      </c>
      <c r="S287" s="52" vm="2380">
        <f ca="1"/>
        <v>815447</v>
      </c>
      <c r="T287" s="55">
        <f t="shared" ca="1" si="19"/>
        <v>9.6923725242310521E-3</v>
      </c>
      <c r="U287" s="55">
        <f t="shared" ca="1" si="17"/>
        <v>9.6457027995765221E-3</v>
      </c>
      <c r="Z287" s="52" t="s">
        <v>477</v>
      </c>
      <c r="AA287" s="52">
        <v>3.21</v>
      </c>
      <c r="AF287" s="52" t="s">
        <v>478</v>
      </c>
      <c r="AG287" s="52">
        <v>4.4130000000000003</v>
      </c>
    </row>
    <row r="288" spans="2:33">
      <c r="B288" s="52" vm="2367">
        <f ca="1"/>
        <v>44228</v>
      </c>
      <c r="C288" s="52" vm="2381">
        <f ca="1"/>
        <v>543</v>
      </c>
      <c r="D288" s="52" vm="1872">
        <f ca="1"/>
        <v>543.29999999999995</v>
      </c>
      <c r="E288" s="52" vm="2382">
        <f ca="1"/>
        <v>548.79999999999995</v>
      </c>
      <c r="F288" s="52" vm="2383">
        <f ca="1"/>
        <v>537.4</v>
      </c>
      <c r="G288" s="52" vm="2384">
        <f ca="1"/>
        <v>177023</v>
      </c>
      <c r="H288" s="55">
        <f t="shared" ca="1" si="18"/>
        <v>2.5849335302805532E-3</v>
      </c>
      <c r="I288" s="55">
        <f t="shared" ca="1" si="16"/>
        <v>2.5815983358701044E-3</v>
      </c>
      <c r="N288" s="52" vm="2385">
        <f ca="1"/>
        <v>44230</v>
      </c>
      <c r="O288" s="52" vm="2386">
        <f ca="1"/>
        <v>47.93</v>
      </c>
      <c r="P288" s="52" vm="2387">
        <f ca="1"/>
        <v>48.89</v>
      </c>
      <c r="Q288" s="52" vm="2388">
        <f ca="1"/>
        <v>49.21</v>
      </c>
      <c r="R288" s="52" vm="2389">
        <f ca="1"/>
        <v>47.86</v>
      </c>
      <c r="S288" s="52" vm="2390">
        <f ca="1"/>
        <v>606640</v>
      </c>
      <c r="T288" s="55">
        <f t="shared" ca="1" si="19"/>
        <v>2.0868113522531928E-4</v>
      </c>
      <c r="U288" s="55">
        <f t="shared" ca="1" si="17"/>
        <v>2.0865936434594836E-4</v>
      </c>
      <c r="Z288" s="52" t="s">
        <v>478</v>
      </c>
      <c r="AA288" s="52">
        <v>3.1539999999999999</v>
      </c>
      <c r="AF288" s="52" t="s">
        <v>479</v>
      </c>
      <c r="AG288" s="52">
        <v>4.5659999999999998</v>
      </c>
    </row>
    <row r="289" spans="2:33">
      <c r="B289" s="52" vm="2376">
        <f ca="1"/>
        <v>44229</v>
      </c>
      <c r="C289" s="52" vm="2391">
        <f ca="1"/>
        <v>549.20000000000005</v>
      </c>
      <c r="D289" s="52" vm="2392">
        <f ca="1"/>
        <v>548.5</v>
      </c>
      <c r="E289" s="52" vm="2393">
        <f ca="1"/>
        <v>555.79999999999995</v>
      </c>
      <c r="F289" s="52" vm="184">
        <f ca="1"/>
        <v>545.6</v>
      </c>
      <c r="G289" s="52" vm="2394">
        <f ca="1"/>
        <v>303942</v>
      </c>
      <c r="H289" s="55">
        <f t="shared" ca="1" si="18"/>
        <v>1.1418047882136406E-2</v>
      </c>
      <c r="I289" s="55">
        <f t="shared" ca="1" si="16"/>
        <v>1.1353353959880672E-2</v>
      </c>
      <c r="N289" s="52" vm="2395">
        <f ca="1"/>
        <v>44231</v>
      </c>
      <c r="O289" s="52" vm="2396">
        <f ca="1"/>
        <v>50.02</v>
      </c>
      <c r="P289" s="52" vm="2172">
        <f ca="1"/>
        <v>47.91</v>
      </c>
      <c r="Q289" s="52" vm="2397">
        <f ca="1"/>
        <v>50.1</v>
      </c>
      <c r="R289" s="52" vm="2119">
        <f ca="1"/>
        <v>47.58</v>
      </c>
      <c r="S289" s="52" vm="2398">
        <f ca="1"/>
        <v>1070314</v>
      </c>
      <c r="T289" s="55">
        <f t="shared" ca="1" si="19"/>
        <v>4.3605257667431729E-2</v>
      </c>
      <c r="U289" s="55">
        <f t="shared" ca="1" si="17"/>
        <v>4.2681312277933134E-2</v>
      </c>
      <c r="Z289" s="52" t="s">
        <v>479</v>
      </c>
      <c r="AA289" s="52">
        <v>3.2890000000000001</v>
      </c>
      <c r="AF289" s="52" t="s">
        <v>480</v>
      </c>
      <c r="AG289" s="52">
        <v>4.57</v>
      </c>
    </row>
    <row r="290" spans="2:33">
      <c r="B290" s="52" vm="2385">
        <f ca="1"/>
        <v>44230</v>
      </c>
      <c r="C290" s="52" vm="2399">
        <f ca="1"/>
        <v>543.20000000000005</v>
      </c>
      <c r="D290" s="52" vm="183">
        <f ca="1"/>
        <v>555</v>
      </c>
      <c r="E290" s="52" vm="1661">
        <f ca="1"/>
        <v>556.5</v>
      </c>
      <c r="F290" s="52" vm="2400">
        <f ca="1"/>
        <v>541.70000000000005</v>
      </c>
      <c r="G290" s="52" vm="2401">
        <f ca="1"/>
        <v>263868</v>
      </c>
      <c r="H290" s="55">
        <f t="shared" ca="1" si="18"/>
        <v>-1.0924981791696986E-2</v>
      </c>
      <c r="I290" s="55">
        <f t="shared" ca="1" si="16"/>
        <v>-1.0985097649329584E-2</v>
      </c>
      <c r="N290" s="52" vm="2402">
        <f ca="1"/>
        <v>44232</v>
      </c>
      <c r="O290" s="52" vm="2403">
        <f ca="1"/>
        <v>50.84</v>
      </c>
      <c r="P290" s="52" vm="2217">
        <f ca="1"/>
        <v>50.48</v>
      </c>
      <c r="Q290" s="52" vm="2404">
        <f ca="1"/>
        <v>51.4</v>
      </c>
      <c r="R290" s="52" vm="2405">
        <f ca="1"/>
        <v>49.94</v>
      </c>
      <c r="S290" s="52" vm="2406">
        <f ca="1"/>
        <v>937268</v>
      </c>
      <c r="T290" s="55">
        <f t="shared" ca="1" si="19"/>
        <v>1.6393442622950838E-2</v>
      </c>
      <c r="U290" s="55">
        <f t="shared" ca="1" si="17"/>
        <v>1.6260520871780326E-2</v>
      </c>
      <c r="Z290" s="52" t="s">
        <v>480</v>
      </c>
      <c r="AA290" s="52">
        <v>3.3</v>
      </c>
      <c r="AF290" s="52" t="s">
        <v>481</v>
      </c>
      <c r="AG290" s="52">
        <v>4.5190000000000001</v>
      </c>
    </row>
    <row r="291" spans="2:33">
      <c r="B291" s="52" vm="2395">
        <f ca="1"/>
        <v>44231</v>
      </c>
      <c r="C291" s="52" vm="2407">
        <f ca="1"/>
        <v>542.1</v>
      </c>
      <c r="D291" s="52" vm="2408">
        <f ca="1"/>
        <v>541.9</v>
      </c>
      <c r="E291" s="52" vm="2409">
        <f ca="1"/>
        <v>545.5</v>
      </c>
      <c r="F291" s="52" vm="2410">
        <f ca="1"/>
        <v>538.1</v>
      </c>
      <c r="G291" s="52" vm="2411">
        <f ca="1"/>
        <v>185921</v>
      </c>
      <c r="H291" s="55">
        <f t="shared" ca="1" si="18"/>
        <v>-2.0250368188512446E-3</v>
      </c>
      <c r="I291" s="55">
        <f t="shared" ca="1" si="16"/>
        <v>-2.0270899781938637E-3</v>
      </c>
      <c r="N291" s="52" vm="2412">
        <f ca="1"/>
        <v>44235</v>
      </c>
      <c r="O291" s="52" vm="2413">
        <f ca="1"/>
        <v>51.58</v>
      </c>
      <c r="P291" s="52" vm="2414">
        <f ca="1"/>
        <v>51.14</v>
      </c>
      <c r="Q291" s="52" vm="2415">
        <f ca="1"/>
        <v>51.72</v>
      </c>
      <c r="R291" s="52" vm="2416">
        <f ca="1"/>
        <v>50.92</v>
      </c>
      <c r="S291" s="52" vm="2417">
        <f ca="1"/>
        <v>755439</v>
      </c>
      <c r="T291" s="55">
        <f t="shared" ca="1" si="19"/>
        <v>1.4555468135326377E-2</v>
      </c>
      <c r="U291" s="55">
        <f t="shared" ca="1" si="17"/>
        <v>1.4450554131945284E-2</v>
      </c>
      <c r="Z291" s="52" t="s">
        <v>481</v>
      </c>
      <c r="AA291" s="52">
        <v>3.2330000000000001</v>
      </c>
      <c r="AF291" s="52" t="s">
        <v>482</v>
      </c>
      <c r="AG291" s="52">
        <v>4.4790000000000001</v>
      </c>
    </row>
    <row r="292" spans="2:33">
      <c r="B292" s="52" vm="2402">
        <f ca="1"/>
        <v>44232</v>
      </c>
      <c r="C292" s="52" vm="2418">
        <f ca="1"/>
        <v>549</v>
      </c>
      <c r="D292" s="52" vm="2419">
        <f ca="1"/>
        <v>543.6</v>
      </c>
      <c r="E292" s="52" vm="2420">
        <f ca="1"/>
        <v>560.5</v>
      </c>
      <c r="F292" s="52" vm="2421">
        <f ca="1"/>
        <v>543.4</v>
      </c>
      <c r="G292" s="52" vm="2422">
        <f ca="1"/>
        <v>258096</v>
      </c>
      <c r="H292" s="55">
        <f t="shared" ca="1" si="18"/>
        <v>1.2728278915329128E-2</v>
      </c>
      <c r="I292" s="55">
        <f t="shared" ca="1" si="16"/>
        <v>1.2647955243237986E-2</v>
      </c>
      <c r="N292" s="52" vm="2423">
        <f ca="1"/>
        <v>44236</v>
      </c>
      <c r="O292" s="52" vm="2424">
        <f ca="1"/>
        <v>52.12</v>
      </c>
      <c r="P292" s="52" vm="2425">
        <f ca="1"/>
        <v>51.8</v>
      </c>
      <c r="Q292" s="52" vm="2426">
        <f ca="1"/>
        <v>52.32</v>
      </c>
      <c r="R292" s="52" vm="2427">
        <f ca="1"/>
        <v>51.62</v>
      </c>
      <c r="S292" s="52" vm="2428">
        <f ca="1"/>
        <v>657479</v>
      </c>
      <c r="T292" s="55">
        <f t="shared" ca="1" si="19"/>
        <v>1.0469174098487688E-2</v>
      </c>
      <c r="U292" s="55">
        <f t="shared" ca="1" si="17"/>
        <v>1.0414751803445553E-2</v>
      </c>
      <c r="Z292" s="52" t="s">
        <v>482</v>
      </c>
      <c r="AA292" s="52">
        <v>3.2050000000000001</v>
      </c>
      <c r="AF292" s="52" t="s">
        <v>483</v>
      </c>
      <c r="AG292" s="52">
        <v>4.492</v>
      </c>
    </row>
    <row r="293" spans="2:33">
      <c r="B293" s="52" vm="2412">
        <f ca="1"/>
        <v>44235</v>
      </c>
      <c r="C293" s="52" vm="2429">
        <f ca="1"/>
        <v>547</v>
      </c>
      <c r="D293" s="52" vm="2430">
        <f ca="1"/>
        <v>553.1</v>
      </c>
      <c r="E293" s="52" vm="183">
        <f ca="1"/>
        <v>555</v>
      </c>
      <c r="F293" s="52" vm="2431">
        <f ca="1"/>
        <v>546</v>
      </c>
      <c r="G293" s="52" vm="2432">
        <f ca="1"/>
        <v>157050</v>
      </c>
      <c r="H293" s="55">
        <f t="shared" ca="1" si="18"/>
        <v>-3.6429872495445936E-3</v>
      </c>
      <c r="I293" s="55">
        <f t="shared" ca="1" si="16"/>
        <v>-3.6496390875493927E-3</v>
      </c>
      <c r="N293" s="52" vm="2433">
        <f ca="1"/>
        <v>44237</v>
      </c>
      <c r="O293" s="52" vm="2434">
        <f ca="1"/>
        <v>51.66</v>
      </c>
      <c r="P293" s="52" vm="2435">
        <f ca="1"/>
        <v>52.34</v>
      </c>
      <c r="Q293" s="52" vm="2436">
        <f ca="1"/>
        <v>52.68</v>
      </c>
      <c r="R293" s="52" vm="2437">
        <f ca="1"/>
        <v>51.54</v>
      </c>
      <c r="S293" s="52" vm="2438">
        <f ca="1"/>
        <v>625629</v>
      </c>
      <c r="T293" s="55">
        <f t="shared" ca="1" si="19"/>
        <v>-8.8257866462010393E-3</v>
      </c>
      <c r="U293" s="55">
        <f t="shared" ca="1" si="17"/>
        <v>-8.8649645889499005E-3</v>
      </c>
      <c r="Z293" s="52" t="s">
        <v>483</v>
      </c>
      <c r="AA293" s="52">
        <v>3.2570000000000001</v>
      </c>
      <c r="AF293" s="52" t="s">
        <v>484</v>
      </c>
      <c r="AG293" s="52">
        <v>4.585</v>
      </c>
    </row>
    <row r="294" spans="2:33">
      <c r="B294" s="52" vm="2423">
        <f ca="1"/>
        <v>44236</v>
      </c>
      <c r="C294" s="52" vm="2168">
        <f ca="1"/>
        <v>555.5</v>
      </c>
      <c r="D294" s="52" vm="2439">
        <f ca="1"/>
        <v>548</v>
      </c>
      <c r="E294" s="52" vm="2440">
        <f ca="1"/>
        <v>558.9</v>
      </c>
      <c r="F294" s="52" vm="172">
        <f ca="1"/>
        <v>547.6</v>
      </c>
      <c r="G294" s="52" vm="2441">
        <f ca="1"/>
        <v>182091</v>
      </c>
      <c r="H294" s="55">
        <f t="shared" ca="1" si="18"/>
        <v>1.5539305301645268E-2</v>
      </c>
      <c r="I294" s="55">
        <f t="shared" ca="1" si="16"/>
        <v>1.541980665770341E-2</v>
      </c>
      <c r="N294" s="52" vm="2442">
        <f ca="1"/>
        <v>44238</v>
      </c>
      <c r="O294" s="52" vm="2443">
        <f ca="1"/>
        <v>51.98</v>
      </c>
      <c r="P294" s="52" vm="2444">
        <f ca="1"/>
        <v>51.84</v>
      </c>
      <c r="Q294" s="52" vm="2445">
        <f ca="1"/>
        <v>52.08</v>
      </c>
      <c r="R294" s="52" vm="2446">
        <f ca="1"/>
        <v>51.6</v>
      </c>
      <c r="S294" s="52" vm="2447">
        <f ca="1"/>
        <v>356607</v>
      </c>
      <c r="T294" s="55">
        <f t="shared" ca="1" si="19"/>
        <v>6.194347657762389E-3</v>
      </c>
      <c r="U294" s="55">
        <f t="shared" ca="1" si="17"/>
        <v>6.1752415456498644E-3</v>
      </c>
      <c r="Z294" s="52" t="s">
        <v>484</v>
      </c>
      <c r="AA294" s="52">
        <v>3.335</v>
      </c>
      <c r="AF294" s="52" t="s">
        <v>485</v>
      </c>
      <c r="AG294" s="52">
        <v>4.4420000000000002</v>
      </c>
    </row>
    <row r="295" spans="2:33">
      <c r="B295" s="52" vm="2433">
        <f ca="1"/>
        <v>44237</v>
      </c>
      <c r="C295" s="52" vm="2322">
        <f ca="1"/>
        <v>551</v>
      </c>
      <c r="D295" s="52" vm="2448">
        <f ca="1"/>
        <v>558.20000000000005</v>
      </c>
      <c r="E295" s="52" vm="2448">
        <f ca="1"/>
        <v>558.20000000000005</v>
      </c>
      <c r="F295" s="52" vm="2324">
        <f ca="1"/>
        <v>550.20000000000005</v>
      </c>
      <c r="G295" s="52" vm="2449">
        <f ca="1"/>
        <v>158135</v>
      </c>
      <c r="H295" s="55">
        <f t="shared" ca="1" si="18"/>
        <v>-8.1008100810080474E-3</v>
      </c>
      <c r="I295" s="55">
        <f t="shared" ca="1" si="16"/>
        <v>-8.1337999267701439E-3</v>
      </c>
      <c r="N295" s="52" vm="2450">
        <f ca="1"/>
        <v>44239</v>
      </c>
      <c r="O295" s="52" vm="2451">
        <f ca="1"/>
        <v>51.24</v>
      </c>
      <c r="P295" s="52" vm="2452">
        <f ca="1"/>
        <v>51.78</v>
      </c>
      <c r="Q295" s="52" vm="2453">
        <f ca="1"/>
        <v>52.24</v>
      </c>
      <c r="R295" s="52" vm="2454">
        <f ca="1"/>
        <v>51.12</v>
      </c>
      <c r="S295" s="52" vm="2455">
        <f ca="1"/>
        <v>566259</v>
      </c>
      <c r="T295" s="55">
        <f t="shared" ca="1" si="19"/>
        <v>-1.4236244709503576E-2</v>
      </c>
      <c r="U295" s="55">
        <f t="shared" ca="1" si="17"/>
        <v>-1.4338552184810624E-2</v>
      </c>
      <c r="Z295" s="52" t="s">
        <v>486</v>
      </c>
      <c r="AA295" s="52">
        <v>3.2330000000000001</v>
      </c>
      <c r="AF295" s="52" t="s">
        <v>487</v>
      </c>
      <c r="AG295" s="52">
        <v>4.4420000000000002</v>
      </c>
    </row>
    <row r="296" spans="2:33">
      <c r="B296" s="52" vm="2442">
        <f ca="1"/>
        <v>44238</v>
      </c>
      <c r="C296" s="52" vm="1833">
        <f ca="1"/>
        <v>547.9</v>
      </c>
      <c r="D296" s="52" vm="2456">
        <f ca="1"/>
        <v>552.29999999999995</v>
      </c>
      <c r="E296" s="52" vm="1535">
        <f ca="1"/>
        <v>555.29999999999995</v>
      </c>
      <c r="F296" s="52" vm="2179">
        <f ca="1"/>
        <v>546.4</v>
      </c>
      <c r="G296" s="52" vm="2457">
        <f ca="1"/>
        <v>140082</v>
      </c>
      <c r="H296" s="55">
        <f t="shared" ca="1" si="18"/>
        <v>-5.6261343012704579E-3</v>
      </c>
      <c r="I296" s="55">
        <f t="shared" ca="1" si="16"/>
        <v>-5.6420206085444858E-3</v>
      </c>
      <c r="N296" s="52" vm="2458">
        <f ca="1"/>
        <v>44242</v>
      </c>
      <c r="O296" s="52" vm="2459">
        <f ca="1"/>
        <v>52.2</v>
      </c>
      <c r="P296" s="52" vm="2434">
        <f ca="1"/>
        <v>51.66</v>
      </c>
      <c r="Q296" s="52" vm="2426">
        <f ca="1"/>
        <v>52.32</v>
      </c>
      <c r="R296" s="52" vm="2460">
        <f ca="1"/>
        <v>51.28</v>
      </c>
      <c r="S296" s="52" vm="2461">
        <f ca="1"/>
        <v>493298</v>
      </c>
      <c r="T296" s="55">
        <f t="shared" ca="1" si="19"/>
        <v>1.87353629976581E-2</v>
      </c>
      <c r="U296" s="55">
        <f t="shared" ca="1" si="17"/>
        <v>1.8562017860059558E-2</v>
      </c>
      <c r="Z296" s="52" t="s">
        <v>488</v>
      </c>
      <c r="AA296" s="52">
        <v>3.3069999999999999</v>
      </c>
      <c r="AF296" s="52" t="s">
        <v>486</v>
      </c>
      <c r="AG296" s="52">
        <v>4.4450000000000003</v>
      </c>
    </row>
    <row r="297" spans="2:33">
      <c r="B297" s="52" vm="2450">
        <f ca="1"/>
        <v>44239</v>
      </c>
      <c r="C297" s="52" vm="1833">
        <f ca="1"/>
        <v>547.9</v>
      </c>
      <c r="D297" s="52" vm="2429">
        <f ca="1"/>
        <v>547</v>
      </c>
      <c r="E297" s="52" vm="2462">
        <f ca="1"/>
        <v>552</v>
      </c>
      <c r="F297" s="52" vm="2463">
        <f ca="1"/>
        <v>541.4</v>
      </c>
      <c r="G297" s="52" vm="2464">
        <f ca="1"/>
        <v>164820</v>
      </c>
      <c r="H297" s="55">
        <f t="shared" ca="1" si="18"/>
        <v>0</v>
      </c>
      <c r="I297" s="55">
        <f t="shared" ca="1" si="16"/>
        <v>0</v>
      </c>
      <c r="N297" s="52" vm="2465">
        <f ca="1"/>
        <v>44243</v>
      </c>
      <c r="O297" s="52" vm="2466">
        <f ca="1"/>
        <v>51.82</v>
      </c>
      <c r="P297" s="52" vm="2467">
        <f ca="1"/>
        <v>52.14</v>
      </c>
      <c r="Q297" s="52" vm="2468">
        <f ca="1"/>
        <v>52.38</v>
      </c>
      <c r="R297" s="52" vm="2413">
        <f ca="1"/>
        <v>51.58</v>
      </c>
      <c r="S297" s="52" vm="2469">
        <f ca="1"/>
        <v>488659</v>
      </c>
      <c r="T297" s="55">
        <f t="shared" ca="1" si="19"/>
        <v>-7.2796934865900775E-3</v>
      </c>
      <c r="U297" s="55">
        <f t="shared" ca="1" si="17"/>
        <v>-7.3063197546291616E-3</v>
      </c>
      <c r="Z297" s="52" t="s">
        <v>489</v>
      </c>
      <c r="AA297" s="52">
        <v>3.383</v>
      </c>
      <c r="AF297" s="52" t="s">
        <v>488</v>
      </c>
      <c r="AG297" s="52">
        <v>4.5679999999999996</v>
      </c>
    </row>
    <row r="298" spans="2:33">
      <c r="B298" s="52" vm="2458">
        <f ca="1"/>
        <v>44242</v>
      </c>
      <c r="C298" s="52" vm="260">
        <f ca="1"/>
        <v>566</v>
      </c>
      <c r="D298" s="52" vm="2470">
        <f ca="1"/>
        <v>550.6</v>
      </c>
      <c r="E298" s="52" vm="230">
        <f ca="1"/>
        <v>569.79999999999995</v>
      </c>
      <c r="F298" s="52" vm="1822">
        <f ca="1"/>
        <v>549.4</v>
      </c>
      <c r="G298" s="52" vm="2471">
        <f ca="1"/>
        <v>232703</v>
      </c>
      <c r="H298" s="55">
        <f t="shared" ca="1" si="18"/>
        <v>3.3035225406095936E-2</v>
      </c>
      <c r="I298" s="55">
        <f t="shared" ca="1" si="16"/>
        <v>3.2501289658812826E-2</v>
      </c>
      <c r="N298" s="52" vm="2472">
        <f ca="1"/>
        <v>44244</v>
      </c>
      <c r="O298" s="52" vm="2473">
        <f ca="1"/>
        <v>50.64</v>
      </c>
      <c r="P298" s="52" vm="2474">
        <f ca="1"/>
        <v>51.46</v>
      </c>
      <c r="Q298" s="52" vm="2475">
        <f ca="1"/>
        <v>51.7</v>
      </c>
      <c r="R298" s="52" vm="2476">
        <f ca="1"/>
        <v>50.38</v>
      </c>
      <c r="S298" s="52" vm="2477">
        <f ca="1"/>
        <v>875559</v>
      </c>
      <c r="T298" s="55">
        <f t="shared" ca="1" si="19"/>
        <v>-2.2771130837514475E-2</v>
      </c>
      <c r="U298" s="55">
        <f t="shared" ca="1" si="17"/>
        <v>-2.3034397298043168E-2</v>
      </c>
      <c r="Z298" s="52" t="s">
        <v>490</v>
      </c>
      <c r="AA298" s="52">
        <v>3.43</v>
      </c>
      <c r="AF298" s="52" t="s">
        <v>489</v>
      </c>
      <c r="AG298" s="52">
        <v>4.657</v>
      </c>
    </row>
    <row r="299" spans="2:33">
      <c r="B299" s="52" vm="2465">
        <f ca="1"/>
        <v>44243</v>
      </c>
      <c r="C299" s="52" vm="2478">
        <f ca="1"/>
        <v>565.29999999999995</v>
      </c>
      <c r="D299" s="52" vm="282">
        <f ca="1"/>
        <v>566.20000000000005</v>
      </c>
      <c r="E299" s="52" vm="2133">
        <f ca="1"/>
        <v>573.20000000000005</v>
      </c>
      <c r="F299" s="52" vm="2479">
        <f ca="1"/>
        <v>562.6</v>
      </c>
      <c r="G299" s="52" vm="2480">
        <f ca="1"/>
        <v>233663</v>
      </c>
      <c r="H299" s="55">
        <f t="shared" ca="1" si="18"/>
        <v>-1.2367491166078715E-3</v>
      </c>
      <c r="I299" s="55">
        <f t="shared" ca="1" si="16"/>
        <v>-1.2375145219379136E-3</v>
      </c>
      <c r="N299" s="52" vm="2481">
        <f ca="1"/>
        <v>44245</v>
      </c>
      <c r="O299" s="52" vm="2482">
        <f ca="1"/>
        <v>50.58</v>
      </c>
      <c r="P299" s="52" vm="2235">
        <f ca="1"/>
        <v>50.2</v>
      </c>
      <c r="Q299" s="52" vm="2454">
        <f ca="1"/>
        <v>51.12</v>
      </c>
      <c r="R299" s="52" vm="2483">
        <f ca="1"/>
        <v>49.36</v>
      </c>
      <c r="S299" s="52" vm="2484">
        <f ca="1"/>
        <v>646850</v>
      </c>
      <c r="T299" s="55">
        <f t="shared" ca="1" si="19"/>
        <v>-1.1848341232227888E-3</v>
      </c>
      <c r="U299" s="55">
        <f t="shared" ca="1" si="17"/>
        <v>-1.185536594101698E-3</v>
      </c>
      <c r="Z299" s="52" t="s">
        <v>491</v>
      </c>
      <c r="AA299" s="52">
        <v>3.4409999999999998</v>
      </c>
      <c r="AF299" s="52" t="s">
        <v>490</v>
      </c>
      <c r="AG299" s="52">
        <v>4.7279999999999998</v>
      </c>
    </row>
    <row r="300" spans="2:33">
      <c r="B300" s="52" vm="2472">
        <f ca="1"/>
        <v>44244</v>
      </c>
      <c r="C300" s="52" vm="2485">
        <f ca="1"/>
        <v>524.9</v>
      </c>
      <c r="D300" s="52" vm="1276">
        <f ca="1"/>
        <v>525.79999999999995</v>
      </c>
      <c r="E300" s="52" vm="2486">
        <f ca="1"/>
        <v>533.70000000000005</v>
      </c>
      <c r="F300" s="52" vm="1091">
        <f ca="1"/>
        <v>513.29999999999995</v>
      </c>
      <c r="G300" s="52" vm="2487">
        <f ca="1"/>
        <v>827810</v>
      </c>
      <c r="H300" s="55">
        <f t="shared" ca="1" si="18"/>
        <v>-7.1466477976295684E-2</v>
      </c>
      <c r="I300" s="55">
        <f t="shared" ca="1" si="16"/>
        <v>-7.4148795422990937E-2</v>
      </c>
      <c r="N300" s="52" vm="2488">
        <f ca="1"/>
        <v>44246</v>
      </c>
      <c r="O300" s="52" vm="2489">
        <f ca="1"/>
        <v>53.32</v>
      </c>
      <c r="P300" s="52" vm="2490">
        <f ca="1"/>
        <v>53</v>
      </c>
      <c r="Q300" s="52" vm="2491">
        <f ca="1"/>
        <v>54.44</v>
      </c>
      <c r="R300" s="52" vm="2452">
        <f ca="1"/>
        <v>51.78</v>
      </c>
      <c r="S300" s="52" vm="2492">
        <f ca="1"/>
        <v>2189364</v>
      </c>
      <c r="T300" s="55">
        <f t="shared" ca="1" si="19"/>
        <v>5.4171609331751691E-2</v>
      </c>
      <c r="U300" s="55">
        <f t="shared" ca="1" si="17"/>
        <v>5.2755254068688841E-2</v>
      </c>
      <c r="Z300" s="52" t="s">
        <v>492</v>
      </c>
      <c r="AA300" s="52">
        <v>3.452</v>
      </c>
      <c r="AF300" s="52" t="s">
        <v>491</v>
      </c>
      <c r="AG300" s="52">
        <v>4.7469999999999999</v>
      </c>
    </row>
    <row r="301" spans="2:33">
      <c r="B301" s="52" vm="2481">
        <f ca="1"/>
        <v>44245</v>
      </c>
      <c r="C301" s="52" vm="2493">
        <f ca="1"/>
        <v>532.79999999999995</v>
      </c>
      <c r="D301" s="52" vm="382">
        <f ca="1"/>
        <v>530</v>
      </c>
      <c r="E301" s="52" vm="2494">
        <f ca="1"/>
        <v>535.9</v>
      </c>
      <c r="F301" s="52" vm="2495">
        <f ca="1"/>
        <v>524.4</v>
      </c>
      <c r="G301" s="52" vm="2496">
        <f ca="1"/>
        <v>335810</v>
      </c>
      <c r="H301" s="55">
        <f t="shared" ca="1" si="18"/>
        <v>1.5050485806820335E-2</v>
      </c>
      <c r="I301" s="55">
        <f t="shared" ca="1" si="16"/>
        <v>1.4938350967925279E-2</v>
      </c>
      <c r="N301" s="52" vm="2497">
        <f ca="1"/>
        <v>44249</v>
      </c>
      <c r="O301" s="52" vm="2498">
        <f ca="1"/>
        <v>51.9</v>
      </c>
      <c r="P301" s="52" vm="2499">
        <f ca="1"/>
        <v>53.02</v>
      </c>
      <c r="Q301" s="52" vm="2500">
        <f ca="1"/>
        <v>53.3</v>
      </c>
      <c r="R301" s="52" vm="2501">
        <f ca="1"/>
        <v>51.76</v>
      </c>
      <c r="S301" s="52" vm="2502">
        <f ca="1"/>
        <v>806125</v>
      </c>
      <c r="T301" s="55">
        <f t="shared" ca="1" si="19"/>
        <v>-2.6631657914478635E-2</v>
      </c>
      <c r="U301" s="55">
        <f t="shared" ca="1" si="17"/>
        <v>-2.6992705138664981E-2</v>
      </c>
      <c r="Z301" s="52" t="s">
        <v>493</v>
      </c>
      <c r="AA301" s="52">
        <v>3.48</v>
      </c>
      <c r="AF301" s="52" t="s">
        <v>494</v>
      </c>
      <c r="AG301" s="52">
        <v>4.7990000000000004</v>
      </c>
    </row>
    <row r="302" spans="2:33">
      <c r="B302" s="52" vm="2488">
        <f ca="1"/>
        <v>44246</v>
      </c>
      <c r="C302" s="52" vm="2503">
        <f ca="1"/>
        <v>528</v>
      </c>
      <c r="D302" s="52" vm="2504">
        <f ca="1"/>
        <v>533.20000000000005</v>
      </c>
      <c r="E302" s="52" vm="2505">
        <f ca="1"/>
        <v>533.79999999999995</v>
      </c>
      <c r="F302" s="52" vm="2506">
        <f ca="1"/>
        <v>525.70000000000005</v>
      </c>
      <c r="G302" s="52" vm="2507">
        <f ca="1"/>
        <v>287938</v>
      </c>
      <c r="H302" s="55">
        <f t="shared" ca="1" si="18"/>
        <v>-9.009009009008917E-3</v>
      </c>
      <c r="I302" s="55">
        <f t="shared" ca="1" si="16"/>
        <v>-9.0498355199178145E-3</v>
      </c>
      <c r="N302" s="52" vm="2508">
        <f ca="1"/>
        <v>44250</v>
      </c>
      <c r="O302" s="52" vm="2509">
        <f ca="1"/>
        <v>51.22</v>
      </c>
      <c r="P302" s="52" vm="2510">
        <f ca="1"/>
        <v>52.04</v>
      </c>
      <c r="Q302" s="52" vm="2511">
        <f ca="1"/>
        <v>52.3</v>
      </c>
      <c r="R302" s="52" vm="2512">
        <f ca="1"/>
        <v>50.52</v>
      </c>
      <c r="S302" s="52" vm="2513">
        <f ca="1"/>
        <v>685238</v>
      </c>
      <c r="T302" s="55">
        <f t="shared" ca="1" si="19"/>
        <v>-1.3102119460500994E-2</v>
      </c>
      <c r="U302" s="55">
        <f t="shared" ca="1" si="17"/>
        <v>-1.3188709400463801E-2</v>
      </c>
      <c r="Z302" s="52" t="s">
        <v>495</v>
      </c>
      <c r="AA302" s="52">
        <v>3.5169999999999999</v>
      </c>
      <c r="AF302" s="52" t="s">
        <v>496</v>
      </c>
      <c r="AG302" s="52">
        <v>4.7990000000000004</v>
      </c>
    </row>
    <row r="303" spans="2:33">
      <c r="B303" s="52" vm="2497">
        <f ca="1"/>
        <v>44249</v>
      </c>
      <c r="C303" s="52" vm="2514">
        <f ca="1"/>
        <v>522.29999999999995</v>
      </c>
      <c r="D303" s="52" vm="2515">
        <f ca="1"/>
        <v>529</v>
      </c>
      <c r="E303" s="52" vm="2516">
        <f ca="1"/>
        <v>531.4</v>
      </c>
      <c r="F303" s="52" vm="2517">
        <f ca="1"/>
        <v>520.9</v>
      </c>
      <c r="G303" s="52" vm="2518">
        <f ca="1"/>
        <v>223255</v>
      </c>
      <c r="H303" s="55">
        <f t="shared" ca="1" si="18"/>
        <v>-1.0795454545454608E-2</v>
      </c>
      <c r="I303" s="55">
        <f t="shared" ca="1" si="16"/>
        <v>-1.0854148264008486E-2</v>
      </c>
      <c r="N303" s="52" vm="2519">
        <f ca="1"/>
        <v>44251</v>
      </c>
      <c r="O303" s="52" vm="2520">
        <f ca="1"/>
        <v>51</v>
      </c>
      <c r="P303" s="52" vm="2521">
        <f ca="1"/>
        <v>51.02</v>
      </c>
      <c r="Q303" s="52" vm="2474">
        <f ca="1"/>
        <v>51.46</v>
      </c>
      <c r="R303" s="52" vm="2235">
        <f ca="1"/>
        <v>50.2</v>
      </c>
      <c r="S303" s="52" vm="2522">
        <f ca="1"/>
        <v>727053</v>
      </c>
      <c r="T303" s="55">
        <f t="shared" ca="1" si="19"/>
        <v>-4.2951971885981655E-3</v>
      </c>
      <c r="U303" s="55">
        <f t="shared" ca="1" si="17"/>
        <v>-4.304448047053374E-3</v>
      </c>
      <c r="Z303" s="52" t="s">
        <v>497</v>
      </c>
      <c r="AA303" s="52">
        <v>3.4630000000000001</v>
      </c>
      <c r="AF303" s="52" t="s">
        <v>492</v>
      </c>
      <c r="AG303" s="52">
        <v>4.8079999999999998</v>
      </c>
    </row>
    <row r="304" spans="2:33">
      <c r="B304" s="52" vm="2508">
        <f ca="1"/>
        <v>44250</v>
      </c>
      <c r="C304" s="52" vm="2523">
        <f ca="1"/>
        <v>522.9</v>
      </c>
      <c r="D304" s="52" vm="2524">
        <f ca="1"/>
        <v>523.29999999999995</v>
      </c>
      <c r="E304" s="52" vm="1276">
        <f ca="1"/>
        <v>525.79999999999995</v>
      </c>
      <c r="F304" s="52" vm="2525">
        <f ca="1"/>
        <v>518.4</v>
      </c>
      <c r="G304" s="52" vm="2526">
        <f ca="1"/>
        <v>229019</v>
      </c>
      <c r="H304" s="55">
        <f t="shared" ca="1" si="18"/>
        <v>1.1487650775416913E-3</v>
      </c>
      <c r="I304" s="55">
        <f t="shared" ca="1" si="16"/>
        <v>1.1481057518319265E-3</v>
      </c>
      <c r="N304" s="52" vm="2527">
        <f ca="1"/>
        <v>44252</v>
      </c>
      <c r="O304" s="52" vm="2414">
        <f ca="1"/>
        <v>51.14</v>
      </c>
      <c r="P304" s="52" vm="2528">
        <f ca="1"/>
        <v>51.08</v>
      </c>
      <c r="Q304" s="52" vm="2437">
        <f ca="1"/>
        <v>51.54</v>
      </c>
      <c r="R304" s="52" vm="2529">
        <f ca="1"/>
        <v>50.68</v>
      </c>
      <c r="S304" s="52" vm="2530">
        <f ca="1"/>
        <v>496130</v>
      </c>
      <c r="T304" s="55">
        <f t="shared" ca="1" si="19"/>
        <v>2.7450980392156321E-3</v>
      </c>
      <c r="U304" s="55">
        <f t="shared" ca="1" si="17"/>
        <v>2.741337138714735E-3</v>
      </c>
      <c r="Z304" s="52" t="s">
        <v>498</v>
      </c>
      <c r="AA304" s="52">
        <v>3.4820000000000002</v>
      </c>
      <c r="AF304" s="52" t="s">
        <v>493</v>
      </c>
      <c r="AG304" s="52">
        <v>4.8570000000000002</v>
      </c>
    </row>
    <row r="305" spans="2:33">
      <c r="B305" s="52" vm="2519">
        <f ca="1"/>
        <v>44251</v>
      </c>
      <c r="C305" s="52" vm="2531">
        <f ca="1"/>
        <v>526.29999999999995</v>
      </c>
      <c r="D305" s="52" vm="2532">
        <f ca="1"/>
        <v>522.4</v>
      </c>
      <c r="E305" s="52" vm="2533">
        <f ca="1"/>
        <v>530.79999999999995</v>
      </c>
      <c r="F305" s="52" vm="2534">
        <f ca="1"/>
        <v>520.6</v>
      </c>
      <c r="G305" s="52" vm="2535">
        <f ca="1"/>
        <v>232315</v>
      </c>
      <c r="H305" s="55">
        <f t="shared" ca="1" si="18"/>
        <v>6.5021992732836598E-3</v>
      </c>
      <c r="I305" s="55">
        <f t="shared" ca="1" si="16"/>
        <v>6.481151165648397E-3</v>
      </c>
      <c r="N305" s="52" vm="2536">
        <f ca="1"/>
        <v>44253</v>
      </c>
      <c r="O305" s="52" vm="2537">
        <f ca="1"/>
        <v>51.3</v>
      </c>
      <c r="P305" s="52" vm="2538">
        <f ca="1"/>
        <v>50.06</v>
      </c>
      <c r="Q305" s="52" vm="2498">
        <f ca="1"/>
        <v>51.9</v>
      </c>
      <c r="R305" s="52" vm="2539">
        <f ca="1"/>
        <v>49.96</v>
      </c>
      <c r="S305" s="52" vm="2540">
        <f ca="1"/>
        <v>842759</v>
      </c>
      <c r="T305" s="55">
        <f t="shared" ca="1" si="19"/>
        <v>3.1286664059444469E-3</v>
      </c>
      <c r="U305" s="55">
        <f t="shared" ca="1" si="17"/>
        <v>3.1237823136832702E-3</v>
      </c>
      <c r="Z305" s="52" t="s">
        <v>499</v>
      </c>
      <c r="AA305" s="52">
        <v>3.5129999999999999</v>
      </c>
      <c r="AF305" s="52" t="s">
        <v>495</v>
      </c>
      <c r="AG305" s="52">
        <v>4.9169999999999998</v>
      </c>
    </row>
    <row r="306" spans="2:33">
      <c r="B306" s="52" vm="2527">
        <f ca="1"/>
        <v>44252</v>
      </c>
      <c r="C306" s="52" vm="2541">
        <f ca="1"/>
        <v>527.29999999999995</v>
      </c>
      <c r="D306" s="52" vm="1864">
        <f ca="1"/>
        <v>527</v>
      </c>
      <c r="E306" s="52" vm="2504">
        <f ca="1"/>
        <v>533.20000000000005</v>
      </c>
      <c r="F306" s="52" vm="1864">
        <f ca="1"/>
        <v>527</v>
      </c>
      <c r="G306" s="52" vm="2542">
        <f ca="1"/>
        <v>185942</v>
      </c>
      <c r="H306" s="55">
        <f t="shared" ca="1" si="18"/>
        <v>1.9000570017100316E-3</v>
      </c>
      <c r="I306" s="55">
        <f t="shared" ca="1" si="16"/>
        <v>1.8982541766908027E-3</v>
      </c>
      <c r="N306" s="52" vm="2543">
        <f ca="1"/>
        <v>44256</v>
      </c>
      <c r="O306" s="52" vm="2544">
        <f ca="1"/>
        <v>52.16</v>
      </c>
      <c r="P306" s="52" vm="2545">
        <f ca="1"/>
        <v>51.52</v>
      </c>
      <c r="Q306" s="52" vm="2546">
        <f ca="1"/>
        <v>52.4</v>
      </c>
      <c r="R306" s="52" vm="2547">
        <f ca="1"/>
        <v>51.5</v>
      </c>
      <c r="S306" s="52" vm="2548">
        <f ca="1"/>
        <v>708286</v>
      </c>
      <c r="T306" s="55">
        <f t="shared" ca="1" si="19"/>
        <v>1.6764132553606315E-2</v>
      </c>
      <c r="U306" s="55">
        <f t="shared" ca="1" si="17"/>
        <v>1.662516544167374E-2</v>
      </c>
      <c r="Z306" s="52" t="s">
        <v>500</v>
      </c>
      <c r="AA306" s="52">
        <v>3.5419999999999998</v>
      </c>
      <c r="AF306" s="52" t="s">
        <v>497</v>
      </c>
      <c r="AG306" s="52">
        <v>4.843</v>
      </c>
    </row>
    <row r="307" spans="2:33">
      <c r="B307" s="52" vm="2536">
        <f ca="1"/>
        <v>44253</v>
      </c>
      <c r="C307" s="52" vm="2485">
        <f ca="1"/>
        <v>524.9</v>
      </c>
      <c r="D307" s="52" vm="416">
        <f ca="1"/>
        <v>522</v>
      </c>
      <c r="E307" s="52" vm="2549">
        <f ca="1"/>
        <v>530.9</v>
      </c>
      <c r="F307" s="52" vm="1849">
        <f ca="1"/>
        <v>520.20000000000005</v>
      </c>
      <c r="G307" s="52" vm="2550">
        <f ca="1"/>
        <v>272449</v>
      </c>
      <c r="H307" s="55">
        <f t="shared" ca="1" si="18"/>
        <v>-4.5514887161008932E-3</v>
      </c>
      <c r="I307" s="55">
        <f t="shared" ca="1" si="16"/>
        <v>-4.5618782781700106E-3</v>
      </c>
      <c r="N307" s="52" vm="2551">
        <f ca="1"/>
        <v>44257</v>
      </c>
      <c r="O307" s="52" vm="2552">
        <f ca="1"/>
        <v>52.54</v>
      </c>
      <c r="P307" s="52" vm="2475">
        <f ca="1"/>
        <v>51.7</v>
      </c>
      <c r="Q307" s="52" vm="2553">
        <f ca="1"/>
        <v>52.84</v>
      </c>
      <c r="R307" s="52" vm="2554">
        <f ca="1"/>
        <v>51.48</v>
      </c>
      <c r="S307" s="52" vm="2555">
        <f ca="1"/>
        <v>604331</v>
      </c>
      <c r="T307" s="55">
        <f t="shared" ca="1" si="19"/>
        <v>7.2852760736197286E-3</v>
      </c>
      <c r="U307" s="55">
        <f t="shared" ca="1" si="17"/>
        <v>7.2588666389963898E-3</v>
      </c>
      <c r="Z307" s="52" t="s">
        <v>501</v>
      </c>
      <c r="AA307" s="52">
        <v>3.552</v>
      </c>
      <c r="AF307" s="52" t="s">
        <v>498</v>
      </c>
      <c r="AG307" s="52">
        <v>4.835</v>
      </c>
    </row>
    <row r="308" spans="2:33">
      <c r="B308" s="52" vm="2543">
        <f ca="1"/>
        <v>44256</v>
      </c>
      <c r="C308" s="52" vm="2556">
        <f ca="1"/>
        <v>547.20000000000005</v>
      </c>
      <c r="D308" s="52" vm="2557">
        <f ca="1"/>
        <v>534</v>
      </c>
      <c r="E308" s="52" vm="2558">
        <f ca="1"/>
        <v>548.29999999999995</v>
      </c>
      <c r="F308" s="52" vm="2559">
        <f ca="1"/>
        <v>532.4</v>
      </c>
      <c r="G308" s="52" vm="2560">
        <f ca="1"/>
        <v>304177</v>
      </c>
      <c r="H308" s="55">
        <f t="shared" ca="1" si="18"/>
        <v>4.2484282720518296E-2</v>
      </c>
      <c r="I308" s="55">
        <f t="shared" ca="1" si="16"/>
        <v>4.1606598050086714E-2</v>
      </c>
      <c r="N308" s="52" vm="2561">
        <f ca="1"/>
        <v>44258</v>
      </c>
      <c r="O308" s="52" vm="2475">
        <f ca="1"/>
        <v>51.7</v>
      </c>
      <c r="P308" s="52" vm="2562">
        <f ca="1"/>
        <v>52.58</v>
      </c>
      <c r="Q308" s="52" vm="2563">
        <f ca="1"/>
        <v>53.1</v>
      </c>
      <c r="R308" s="52" vm="2475">
        <f ca="1"/>
        <v>51.7</v>
      </c>
      <c r="S308" s="52" vm="2564">
        <f ca="1"/>
        <v>648002</v>
      </c>
      <c r="T308" s="55">
        <f t="shared" ca="1" si="19"/>
        <v>-1.5987818804720111E-2</v>
      </c>
      <c r="U308" s="55">
        <f t="shared" ca="1" si="17"/>
        <v>-1.6117002743010256E-2</v>
      </c>
      <c r="Z308" s="52" t="s">
        <v>502</v>
      </c>
      <c r="AA308" s="52">
        <v>3.5030000000000001</v>
      </c>
      <c r="AF308" s="52" t="s">
        <v>503</v>
      </c>
      <c r="AG308" s="52">
        <v>4.9240000000000004</v>
      </c>
    </row>
    <row r="309" spans="2:33">
      <c r="B309" s="52" vm="2551">
        <f ca="1"/>
        <v>44257</v>
      </c>
      <c r="C309" s="52" vm="2565">
        <f ca="1"/>
        <v>557.9</v>
      </c>
      <c r="D309" s="52" vm="362">
        <f ca="1"/>
        <v>545</v>
      </c>
      <c r="E309" s="52" vm="262">
        <f ca="1"/>
        <v>560.4</v>
      </c>
      <c r="F309" s="52" vm="2408">
        <f ca="1"/>
        <v>541.9</v>
      </c>
      <c r="G309" s="52" vm="2566">
        <f ca="1"/>
        <v>256283</v>
      </c>
      <c r="H309" s="55">
        <f t="shared" ca="1" si="18"/>
        <v>1.9554093567251352E-2</v>
      </c>
      <c r="I309" s="55">
        <f t="shared" ca="1" si="16"/>
        <v>1.9365368543141845E-2</v>
      </c>
      <c r="N309" s="52" vm="2567">
        <f ca="1"/>
        <v>44259</v>
      </c>
      <c r="O309" s="52" vm="2568">
        <f ca="1"/>
        <v>50.54</v>
      </c>
      <c r="P309" s="52" vm="2521">
        <f ca="1"/>
        <v>51.02</v>
      </c>
      <c r="Q309" s="52" vm="2569">
        <f ca="1"/>
        <v>51.56</v>
      </c>
      <c r="R309" s="52" vm="2538">
        <f ca="1"/>
        <v>50.06</v>
      </c>
      <c r="S309" s="52" vm="2570">
        <f ca="1"/>
        <v>592138</v>
      </c>
      <c r="T309" s="55">
        <f t="shared" ca="1" si="19"/>
        <v>-2.2437137330754475E-2</v>
      </c>
      <c r="U309" s="55">
        <f t="shared" ca="1" si="17"/>
        <v>-2.2692679554335408E-2</v>
      </c>
      <c r="Z309" s="52" t="s">
        <v>504</v>
      </c>
      <c r="AA309" s="52">
        <v>3.4089999999999998</v>
      </c>
      <c r="AF309" s="52" t="s">
        <v>505</v>
      </c>
      <c r="AG309" s="52">
        <v>4.9240000000000004</v>
      </c>
    </row>
    <row r="310" spans="2:33">
      <c r="B310" s="52" vm="2561">
        <f ca="1"/>
        <v>44258</v>
      </c>
      <c r="C310" s="52" vm="1881">
        <f ca="1"/>
        <v>554</v>
      </c>
      <c r="D310" s="52" vm="2188">
        <f ca="1"/>
        <v>560</v>
      </c>
      <c r="E310" s="52" vm="1558">
        <f ca="1"/>
        <v>563.5</v>
      </c>
      <c r="F310" s="52" vm="2571">
        <f ca="1"/>
        <v>548.4</v>
      </c>
      <c r="G310" s="52" vm="2572">
        <f ca="1"/>
        <v>188028</v>
      </c>
      <c r="H310" s="55">
        <f t="shared" ca="1" si="18"/>
        <v>-6.9905000896217651E-3</v>
      </c>
      <c r="I310" s="55">
        <f t="shared" ca="1" si="16"/>
        <v>-7.01504810419882E-3</v>
      </c>
      <c r="N310" s="52" vm="2573">
        <f ca="1"/>
        <v>44260</v>
      </c>
      <c r="O310" s="52" vm="2154">
        <f ca="1"/>
        <v>49.55</v>
      </c>
      <c r="P310" s="52" vm="2538">
        <f ca="1"/>
        <v>50.06</v>
      </c>
      <c r="Q310" s="52" vm="2209">
        <f ca="1"/>
        <v>50.42</v>
      </c>
      <c r="R310" s="52" vm="2574">
        <f ca="1"/>
        <v>49.28</v>
      </c>
      <c r="S310" s="52" vm="2575">
        <f ca="1"/>
        <v>590263</v>
      </c>
      <c r="T310" s="55">
        <f t="shared" ca="1" si="19"/>
        <v>-1.9588444796201032E-2</v>
      </c>
      <c r="U310" s="55">
        <f t="shared" ca="1" si="17"/>
        <v>-1.9782841184051173E-2</v>
      </c>
      <c r="Z310" s="52" t="s">
        <v>506</v>
      </c>
      <c r="AA310" s="52">
        <v>3.3119999999999998</v>
      </c>
      <c r="AF310" s="52" t="s">
        <v>499</v>
      </c>
      <c r="AG310" s="52">
        <v>4.9269999999999996</v>
      </c>
    </row>
    <row r="311" spans="2:33">
      <c r="B311" s="52" vm="2567">
        <f ca="1"/>
        <v>44259</v>
      </c>
      <c r="C311" s="52" vm="2576">
        <f ca="1"/>
        <v>546.6</v>
      </c>
      <c r="D311" s="52" vm="222">
        <f ca="1"/>
        <v>550</v>
      </c>
      <c r="E311" s="52" vm="213">
        <f ca="1"/>
        <v>552.9</v>
      </c>
      <c r="F311" s="52" vm="2340">
        <f ca="1"/>
        <v>541.6</v>
      </c>
      <c r="G311" s="52" vm="2577">
        <f ca="1"/>
        <v>169494</v>
      </c>
      <c r="H311" s="55">
        <f t="shared" ca="1" si="18"/>
        <v>-1.3357400722021628E-2</v>
      </c>
      <c r="I311" s="55">
        <f t="shared" ca="1" si="16"/>
        <v>-1.3447413253316139E-2</v>
      </c>
      <c r="N311" s="52" vm="2578">
        <f ca="1"/>
        <v>44263</v>
      </c>
      <c r="O311" s="52" vm="2579">
        <f ca="1"/>
        <v>49.72</v>
      </c>
      <c r="P311" s="52" vm="2580">
        <f ca="1"/>
        <v>49.84</v>
      </c>
      <c r="Q311" s="52" vm="2218">
        <f ca="1"/>
        <v>49.87</v>
      </c>
      <c r="R311" s="52" vm="2581">
        <f ca="1"/>
        <v>48.75</v>
      </c>
      <c r="S311" s="52" vm="2582">
        <f ca="1"/>
        <v>794264</v>
      </c>
      <c r="T311" s="55">
        <f t="shared" ca="1" si="19"/>
        <v>3.4308779011100743E-3</v>
      </c>
      <c r="U311" s="55">
        <f t="shared" ca="1" si="17"/>
        <v>3.4250058665134513E-3</v>
      </c>
      <c r="Z311" s="52" t="s">
        <v>507</v>
      </c>
      <c r="AA311" s="52">
        <v>3.3210000000000002</v>
      </c>
      <c r="AF311" s="52" t="s">
        <v>500</v>
      </c>
      <c r="AG311" s="52">
        <v>4.9589999999999996</v>
      </c>
    </row>
    <row r="312" spans="2:33">
      <c r="B312" s="52" vm="2573">
        <f ca="1"/>
        <v>44260</v>
      </c>
      <c r="C312" s="52" vm="2142">
        <f ca="1"/>
        <v>539</v>
      </c>
      <c r="D312" s="52" vm="2583">
        <f ca="1"/>
        <v>540.1</v>
      </c>
      <c r="E312" s="52" vm="2584">
        <f ca="1"/>
        <v>545.1</v>
      </c>
      <c r="F312" s="52" vm="2585">
        <f ca="1"/>
        <v>537.1</v>
      </c>
      <c r="G312" s="52" vm="2586">
        <f ca="1"/>
        <v>151599</v>
      </c>
      <c r="H312" s="55">
        <f t="shared" ca="1" si="18"/>
        <v>-1.3904134650567168E-2</v>
      </c>
      <c r="I312" s="55">
        <f t="shared" ca="1" si="16"/>
        <v>-1.4001702584970509E-2</v>
      </c>
      <c r="N312" s="52" vm="2587">
        <f ca="1"/>
        <v>44264</v>
      </c>
      <c r="O312" s="52" vm="2588">
        <f ca="1"/>
        <v>50.32</v>
      </c>
      <c r="P312" s="52" vm="2589">
        <f ca="1"/>
        <v>49.79</v>
      </c>
      <c r="Q312" s="52" vm="2590">
        <f ca="1"/>
        <v>50.5</v>
      </c>
      <c r="R312" s="52" vm="2591">
        <f ca="1"/>
        <v>49.44</v>
      </c>
      <c r="S312" s="52" vm="2592">
        <f ca="1"/>
        <v>710615</v>
      </c>
      <c r="T312" s="55">
        <f t="shared" ca="1" si="19"/>
        <v>1.2067578439259874E-2</v>
      </c>
      <c r="U312" s="55">
        <f t="shared" ca="1" si="17"/>
        <v>1.199534574967474E-2</v>
      </c>
      <c r="Z312" s="52" t="s">
        <v>508</v>
      </c>
      <c r="AA312" s="52">
        <v>3.3420000000000001</v>
      </c>
      <c r="AF312" s="52" t="s">
        <v>501</v>
      </c>
      <c r="AG312" s="52">
        <v>4.9880000000000004</v>
      </c>
    </row>
    <row r="313" spans="2:33">
      <c r="B313" s="52" vm="2578">
        <f ca="1"/>
        <v>44263</v>
      </c>
      <c r="C313" s="52" vm="1814">
        <f ca="1"/>
        <v>553.5</v>
      </c>
      <c r="D313" s="52" vm="2593">
        <f ca="1"/>
        <v>541.1</v>
      </c>
      <c r="E313" s="52" vm="2594">
        <f ca="1"/>
        <v>556.20000000000005</v>
      </c>
      <c r="F313" s="52" vm="2364">
        <f ca="1"/>
        <v>538</v>
      </c>
      <c r="G313" s="52" vm="2595">
        <f ca="1"/>
        <v>181363</v>
      </c>
      <c r="H313" s="55">
        <f t="shared" ca="1" si="18"/>
        <v>2.6901669758812696E-2</v>
      </c>
      <c r="I313" s="55">
        <f t="shared" ca="1" si="16"/>
        <v>2.6546181239694492E-2</v>
      </c>
      <c r="N313" s="52" vm="2596">
        <f ca="1"/>
        <v>44265</v>
      </c>
      <c r="O313" s="52" vm="2597">
        <f ca="1"/>
        <v>49.61</v>
      </c>
      <c r="P313" s="52" vm="2598">
        <f ca="1"/>
        <v>48.9</v>
      </c>
      <c r="Q313" s="52" vm="2396">
        <f ca="1"/>
        <v>50.02</v>
      </c>
      <c r="R313" s="52" vm="2599">
        <f ca="1"/>
        <v>48.68</v>
      </c>
      <c r="S313" s="52" vm="2600">
        <f ca="1"/>
        <v>1648188</v>
      </c>
      <c r="T313" s="55">
        <f t="shared" ca="1" si="19"/>
        <v>-1.4109697933227361E-2</v>
      </c>
      <c r="U313" s="55">
        <f t="shared" ca="1" si="17"/>
        <v>-1.4210186079227577E-2</v>
      </c>
      <c r="Z313" s="52" t="s">
        <v>509</v>
      </c>
      <c r="AA313" s="52">
        <v>3.2759999999999998</v>
      </c>
      <c r="AF313" s="52" t="s">
        <v>502</v>
      </c>
      <c r="AG313" s="52">
        <v>4.9000000000000004</v>
      </c>
    </row>
    <row r="314" spans="2:33">
      <c r="B314" s="52" vm="2587">
        <f ca="1"/>
        <v>44264</v>
      </c>
      <c r="C314" s="52" vm="2479">
        <f ca="1"/>
        <v>562.6</v>
      </c>
      <c r="D314" s="52" vm="183">
        <f ca="1"/>
        <v>555</v>
      </c>
      <c r="E314" s="52" vm="2601">
        <f ca="1"/>
        <v>566.1</v>
      </c>
      <c r="F314" s="52" vm="2602">
        <f ca="1"/>
        <v>550.1</v>
      </c>
      <c r="G314" s="52" vm="2603">
        <f ca="1"/>
        <v>188467</v>
      </c>
      <c r="H314" s="55">
        <f t="shared" ca="1" si="18"/>
        <v>1.6440831074977513E-2</v>
      </c>
      <c r="I314" s="55">
        <f t="shared" ca="1" si="16"/>
        <v>1.6307143907065003E-2</v>
      </c>
      <c r="N314" s="52" vm="2604">
        <f ca="1"/>
        <v>44266</v>
      </c>
      <c r="O314" s="52" vm="2466">
        <f ca="1"/>
        <v>51.82</v>
      </c>
      <c r="P314" s="52" vm="2605">
        <f ca="1"/>
        <v>49.75</v>
      </c>
      <c r="Q314" s="52" vm="2606">
        <f ca="1"/>
        <v>52.06</v>
      </c>
      <c r="R314" s="52" vm="2605">
        <f ca="1"/>
        <v>49.75</v>
      </c>
      <c r="S314" s="52" vm="2607">
        <f ca="1"/>
        <v>1168888</v>
      </c>
      <c r="T314" s="55">
        <f t="shared" ca="1" si="19"/>
        <v>4.4547470268091027E-2</v>
      </c>
      <c r="U314" s="55">
        <f t="shared" ca="1" si="17"/>
        <v>4.358374882100631E-2</v>
      </c>
      <c r="Z314" s="52" t="s">
        <v>510</v>
      </c>
      <c r="AA314" s="52">
        <v>3.3370000000000002</v>
      </c>
      <c r="AF314" s="52" t="s">
        <v>504</v>
      </c>
      <c r="AG314" s="52">
        <v>4.7640000000000002</v>
      </c>
    </row>
    <row r="315" spans="2:33">
      <c r="B315" s="52" vm="2596">
        <f ca="1"/>
        <v>44265</v>
      </c>
      <c r="C315" s="52" vm="2260">
        <f ca="1"/>
        <v>577.4</v>
      </c>
      <c r="D315" s="52" vm="200">
        <f ca="1"/>
        <v>561.20000000000005</v>
      </c>
      <c r="E315" s="52" vm="317">
        <f ca="1"/>
        <v>578</v>
      </c>
      <c r="F315" s="52" vm="2608">
        <f ca="1"/>
        <v>559.79999999999995</v>
      </c>
      <c r="G315" s="52" vm="2609">
        <f ca="1"/>
        <v>250649</v>
      </c>
      <c r="H315" s="55">
        <f t="shared" ca="1" si="18"/>
        <v>2.630643441166014E-2</v>
      </c>
      <c r="I315" s="55">
        <f t="shared" ca="1" si="16"/>
        <v>2.5966371173078234E-2</v>
      </c>
      <c r="N315" s="52" vm="2610">
        <f ca="1"/>
        <v>44267</v>
      </c>
      <c r="O315" s="52" vm="2510">
        <f ca="1"/>
        <v>52.04</v>
      </c>
      <c r="P315" s="52" vm="2443">
        <f ca="1"/>
        <v>51.98</v>
      </c>
      <c r="Q315" s="52" vm="2546">
        <f ca="1"/>
        <v>52.4</v>
      </c>
      <c r="R315" s="52" vm="2528">
        <f ca="1"/>
        <v>51.08</v>
      </c>
      <c r="S315" s="52" vm="2611">
        <f ca="1"/>
        <v>503062</v>
      </c>
      <c r="T315" s="55">
        <f t="shared" ca="1" si="19"/>
        <v>4.245465071401E-3</v>
      </c>
      <c r="U315" s="55">
        <f t="shared" ca="1" si="17"/>
        <v>4.2364785103406093E-3</v>
      </c>
      <c r="Z315" s="52" t="s">
        <v>511</v>
      </c>
      <c r="AA315" s="52">
        <v>3.363</v>
      </c>
      <c r="AF315" s="52" t="s">
        <v>512</v>
      </c>
      <c r="AG315" s="52">
        <v>4.7720000000000002</v>
      </c>
    </row>
    <row r="316" spans="2:33">
      <c r="B316" s="52" vm="2604">
        <f ca="1"/>
        <v>44266</v>
      </c>
      <c r="C316" s="52" vm="2097">
        <f ca="1"/>
        <v>587.20000000000005</v>
      </c>
      <c r="D316" s="52" vm="2612">
        <f ca="1"/>
        <v>585.4</v>
      </c>
      <c r="E316" s="52" vm="2613">
        <f ca="1"/>
        <v>592.29999999999995</v>
      </c>
      <c r="F316" s="52" vm="2614">
        <f ca="1"/>
        <v>579.29999999999995</v>
      </c>
      <c r="G316" s="52" vm="2615">
        <f ca="1"/>
        <v>250002</v>
      </c>
      <c r="H316" s="55">
        <f t="shared" ca="1" si="18"/>
        <v>1.6972635954277893E-2</v>
      </c>
      <c r="I316" s="55">
        <f t="shared" ca="1" si="16"/>
        <v>1.6830210071471199E-2</v>
      </c>
      <c r="N316" s="52" vm="2616">
        <f ca="1"/>
        <v>44270</v>
      </c>
      <c r="O316" s="52" vm="2617">
        <f ca="1"/>
        <v>51.32</v>
      </c>
      <c r="P316" s="52" vm="2446">
        <f ca="1"/>
        <v>51.6</v>
      </c>
      <c r="Q316" s="52" vm="2553">
        <f ca="1"/>
        <v>52.84</v>
      </c>
      <c r="R316" s="52" vm="2460">
        <f ca="1"/>
        <v>51.28</v>
      </c>
      <c r="S316" s="52" vm="2618">
        <f ca="1"/>
        <v>672676</v>
      </c>
      <c r="T316" s="55">
        <f t="shared" ca="1" si="19"/>
        <v>-1.3835511145272816E-2</v>
      </c>
      <c r="U316" s="55">
        <f t="shared" ca="1" si="17"/>
        <v>-1.3932113896868796E-2</v>
      </c>
      <c r="Z316" s="52" t="s">
        <v>513</v>
      </c>
      <c r="AA316" s="52">
        <v>3.484</v>
      </c>
      <c r="AF316" s="52" t="s">
        <v>506</v>
      </c>
      <c r="AG316" s="52">
        <v>4.7720000000000002</v>
      </c>
    </row>
    <row r="317" spans="2:33">
      <c r="B317" s="52" vm="2610">
        <f ca="1"/>
        <v>44267</v>
      </c>
      <c r="C317" s="52" vm="299">
        <f ca="1"/>
        <v>596.4</v>
      </c>
      <c r="D317" s="52" vm="79">
        <f ca="1"/>
        <v>590</v>
      </c>
      <c r="E317" s="52" vm="2619">
        <f ca="1"/>
        <v>600.1</v>
      </c>
      <c r="F317" s="52" vm="1687">
        <f ca="1"/>
        <v>584.79999999999995</v>
      </c>
      <c r="G317" s="52" vm="2620">
        <f ca="1"/>
        <v>239161</v>
      </c>
      <c r="H317" s="55">
        <f t="shared" ca="1" si="18"/>
        <v>1.566757493187998E-2</v>
      </c>
      <c r="I317" s="55">
        <f t="shared" ca="1" si="16"/>
        <v>1.5546105590277399E-2</v>
      </c>
      <c r="N317" s="52" vm="2621">
        <f ca="1"/>
        <v>44271</v>
      </c>
      <c r="O317" s="52" vm="2622">
        <f ca="1"/>
        <v>51.44</v>
      </c>
      <c r="P317" s="52" vm="2446">
        <f ca="1"/>
        <v>51.6</v>
      </c>
      <c r="Q317" s="52" vm="2426">
        <f ca="1"/>
        <v>52.32</v>
      </c>
      <c r="R317" s="52" vm="2520">
        <f ca="1"/>
        <v>51</v>
      </c>
      <c r="S317" s="52" vm="2623">
        <f ca="1"/>
        <v>633519</v>
      </c>
      <c r="T317" s="55">
        <f t="shared" ca="1" si="19"/>
        <v>2.3382696804363778E-3</v>
      </c>
      <c r="U317" s="55">
        <f t="shared" ca="1" si="17"/>
        <v>2.3355401819281701E-3</v>
      </c>
      <c r="Z317" s="52" t="s">
        <v>514</v>
      </c>
      <c r="AA317" s="52">
        <v>3.4689999999999999</v>
      </c>
      <c r="AF317" s="52" t="s">
        <v>507</v>
      </c>
      <c r="AG317" s="52">
        <v>4.758</v>
      </c>
    </row>
    <row r="318" spans="2:33">
      <c r="B318" s="52" vm="2616">
        <f ca="1"/>
        <v>44270</v>
      </c>
      <c r="C318" s="52" vm="2624">
        <f ca="1"/>
        <v>603.20000000000005</v>
      </c>
      <c r="D318" s="52" vm="2625">
        <f ca="1"/>
        <v>599.4</v>
      </c>
      <c r="E318" s="52" vm="2626">
        <f ca="1"/>
        <v>603.9</v>
      </c>
      <c r="F318" s="52" vm="80">
        <f ca="1"/>
        <v>593.9</v>
      </c>
      <c r="G318" s="52" vm="2627">
        <f ca="1"/>
        <v>212545</v>
      </c>
      <c r="H318" s="55">
        <f t="shared" ca="1" si="18"/>
        <v>1.1401743796110031E-2</v>
      </c>
      <c r="I318" s="55">
        <f t="shared" ca="1" si="16"/>
        <v>1.1337233803163002E-2</v>
      </c>
      <c r="N318" s="52" vm="2628">
        <f ca="1"/>
        <v>44272</v>
      </c>
      <c r="O318" s="52" vm="2629">
        <f ca="1"/>
        <v>50.78</v>
      </c>
      <c r="P318" s="52" vm="2547">
        <f ca="1"/>
        <v>51.5</v>
      </c>
      <c r="Q318" s="52" vm="2630">
        <f ca="1"/>
        <v>51.64</v>
      </c>
      <c r="R318" s="52" vm="2217">
        <f ca="1"/>
        <v>50.48</v>
      </c>
      <c r="S318" s="52" vm="2631">
        <f ca="1"/>
        <v>516919</v>
      </c>
      <c r="T318" s="55">
        <f t="shared" ca="1" si="19"/>
        <v>-1.2830482115085418E-2</v>
      </c>
      <c r="U318" s="55">
        <f t="shared" ca="1" si="17"/>
        <v>-1.291350365283145E-2</v>
      </c>
      <c r="Z318" s="52" t="s">
        <v>515</v>
      </c>
      <c r="AA318" s="52">
        <v>3.4990000000000001</v>
      </c>
      <c r="AF318" s="52" t="s">
        <v>508</v>
      </c>
      <c r="AG318" s="52">
        <v>4.7530000000000001</v>
      </c>
    </row>
    <row r="319" spans="2:33">
      <c r="B319" s="52" vm="2621">
        <f ca="1"/>
        <v>44271</v>
      </c>
      <c r="C319" s="52" vm="2026">
        <f ca="1"/>
        <v>602.70000000000005</v>
      </c>
      <c r="D319" s="52" vm="2632">
        <f ca="1"/>
        <v>607</v>
      </c>
      <c r="E319" s="52" vm="1993">
        <f ca="1"/>
        <v>610</v>
      </c>
      <c r="F319" s="52" vm="2625">
        <f ca="1"/>
        <v>599.4</v>
      </c>
      <c r="G319" s="52" vm="2633">
        <f ca="1"/>
        <v>170596</v>
      </c>
      <c r="H319" s="55">
        <f t="shared" ca="1" si="18"/>
        <v>-8.2891246684346775E-4</v>
      </c>
      <c r="I319" s="55">
        <f t="shared" ca="1" si="16"/>
        <v>-8.2925620474786179E-4</v>
      </c>
      <c r="N319" s="52" vm="2634">
        <f ca="1"/>
        <v>44273</v>
      </c>
      <c r="O319" s="52" vm="2397">
        <f ca="1"/>
        <v>50.1</v>
      </c>
      <c r="P319" s="52" vm="2529">
        <f ca="1"/>
        <v>50.68</v>
      </c>
      <c r="Q319" s="52" vm="2635">
        <f ca="1"/>
        <v>51.06</v>
      </c>
      <c r="R319" s="52" vm="2636">
        <f ca="1"/>
        <v>49.9</v>
      </c>
      <c r="S319" s="52" vm="2637">
        <f ca="1"/>
        <v>827275</v>
      </c>
      <c r="T319" s="55">
        <f t="shared" ca="1" si="19"/>
        <v>-1.3391098857818085E-2</v>
      </c>
      <c r="U319" s="55">
        <f t="shared" ca="1" si="17"/>
        <v>-1.3481568185713309E-2</v>
      </c>
      <c r="Z319" s="52" t="s">
        <v>516</v>
      </c>
      <c r="AA319" s="52">
        <v>3.5329999999999999</v>
      </c>
      <c r="AF319" s="52" t="s">
        <v>509</v>
      </c>
      <c r="AG319" s="52">
        <v>4.665</v>
      </c>
    </row>
    <row r="320" spans="2:33">
      <c r="B320" s="52" vm="2628">
        <f ca="1"/>
        <v>44272</v>
      </c>
      <c r="C320" s="52" vm="2638">
        <f ca="1"/>
        <v>604.29999999999995</v>
      </c>
      <c r="D320" s="52" vm="2624">
        <f ca="1"/>
        <v>603.20000000000005</v>
      </c>
      <c r="E320" s="52" vm="2047">
        <f ca="1"/>
        <v>609.29999999999995</v>
      </c>
      <c r="F320" s="52" vm="2639">
        <f ca="1"/>
        <v>598.1</v>
      </c>
      <c r="G320" s="52" vm="2640">
        <f ca="1"/>
        <v>174388</v>
      </c>
      <c r="H320" s="55">
        <f t="shared" ca="1" si="18"/>
        <v>2.6547204247551193E-3</v>
      </c>
      <c r="I320" s="55">
        <f t="shared" ca="1" si="16"/>
        <v>2.6512028785142688E-3</v>
      </c>
      <c r="N320" s="52" vm="2641">
        <f ca="1"/>
        <v>44274</v>
      </c>
      <c r="O320" s="52" vm="2591">
        <f ca="1"/>
        <v>49.44</v>
      </c>
      <c r="P320" s="52" vm="2642">
        <f ca="1"/>
        <v>49.1</v>
      </c>
      <c r="Q320" s="52" vm="2643">
        <f ca="1"/>
        <v>49.66</v>
      </c>
      <c r="R320" s="52" vm="2644">
        <f ca="1"/>
        <v>48.56</v>
      </c>
      <c r="S320" s="52" vm="2645">
        <f ca="1"/>
        <v>1270735</v>
      </c>
      <c r="T320" s="55">
        <f t="shared" ca="1" si="19"/>
        <v>-1.3173652694610904E-2</v>
      </c>
      <c r="U320" s="55">
        <f t="shared" ca="1" si="17"/>
        <v>-1.3261194941383911E-2</v>
      </c>
      <c r="Z320" s="52" t="s">
        <v>517</v>
      </c>
      <c r="AA320" s="52">
        <v>3.4830000000000001</v>
      </c>
      <c r="AF320" s="52" t="s">
        <v>510</v>
      </c>
      <c r="AG320" s="52">
        <v>4.7510000000000003</v>
      </c>
    </row>
    <row r="321" spans="2:33">
      <c r="B321" s="52" vm="2634">
        <f ca="1"/>
        <v>44273</v>
      </c>
      <c r="C321" s="52" vm="1935">
        <f ca="1"/>
        <v>606.4</v>
      </c>
      <c r="D321" s="52" vm="2646">
        <f ca="1"/>
        <v>604.9</v>
      </c>
      <c r="E321" s="52" vm="2647">
        <f ca="1"/>
        <v>608.79999999999995</v>
      </c>
      <c r="F321" s="52" vm="23">
        <f ca="1"/>
        <v>598.4</v>
      </c>
      <c r="G321" s="52" vm="2648">
        <f ca="1"/>
        <v>218326</v>
      </c>
      <c r="H321" s="55">
        <f t="shared" ca="1" si="18"/>
        <v>3.4750951514148642E-3</v>
      </c>
      <c r="I321" s="55">
        <f t="shared" ca="1" si="16"/>
        <v>3.4690709606490671E-3</v>
      </c>
      <c r="N321" s="52" vm="2649">
        <f ca="1"/>
        <v>44277</v>
      </c>
      <c r="O321" s="52" vm="2650">
        <f ca="1"/>
        <v>49.2</v>
      </c>
      <c r="P321" s="52" vm="2651">
        <f ca="1"/>
        <v>49.32</v>
      </c>
      <c r="Q321" s="52" vm="2652">
        <f ca="1"/>
        <v>49.42</v>
      </c>
      <c r="R321" s="52" vm="2653">
        <f ca="1"/>
        <v>48.7</v>
      </c>
      <c r="S321" s="52" vm="2654">
        <f ca="1"/>
        <v>421369</v>
      </c>
      <c r="T321" s="55">
        <f t="shared" ca="1" si="19"/>
        <v>-4.8543689320387218E-3</v>
      </c>
      <c r="U321" s="55">
        <f t="shared" ca="1" si="17"/>
        <v>-4.8661896511727884E-3</v>
      </c>
      <c r="Z321" s="52" t="s">
        <v>518</v>
      </c>
      <c r="AA321" s="52">
        <v>3.415</v>
      </c>
      <c r="AF321" s="52" t="s">
        <v>511</v>
      </c>
      <c r="AG321" s="52">
        <v>4.8369999999999997</v>
      </c>
    </row>
    <row r="322" spans="2:33">
      <c r="B322" s="52" vm="2641">
        <f ca="1"/>
        <v>44274</v>
      </c>
      <c r="C322" s="52" vm="102">
        <f ca="1"/>
        <v>593.6</v>
      </c>
      <c r="D322" s="52" vm="2068">
        <f ca="1"/>
        <v>603</v>
      </c>
      <c r="E322" s="52" vm="2017">
        <f ca="1"/>
        <v>604</v>
      </c>
      <c r="F322" s="52" vm="343">
        <f ca="1"/>
        <v>585.6</v>
      </c>
      <c r="G322" s="52" vm="2655">
        <f ca="1"/>
        <v>453982</v>
      </c>
      <c r="H322" s="55">
        <f t="shared" ca="1" si="18"/>
        <v>-2.1108179419525031E-2</v>
      </c>
      <c r="I322" s="55">
        <f t="shared" ca="1" si="16"/>
        <v>-2.1334142474991172E-2</v>
      </c>
      <c r="N322" s="52" vm="2656">
        <f ca="1"/>
        <v>44278</v>
      </c>
      <c r="O322" s="52" vm="2657">
        <f ca="1"/>
        <v>47.95</v>
      </c>
      <c r="P322" s="52" vm="2136">
        <f ca="1"/>
        <v>48.8</v>
      </c>
      <c r="Q322" s="52" vm="2658">
        <f ca="1"/>
        <v>49.01</v>
      </c>
      <c r="R322" s="52" vm="2659">
        <f ca="1"/>
        <v>47.75</v>
      </c>
      <c r="S322" s="52" vm="2660">
        <f ca="1"/>
        <v>1034091</v>
      </c>
      <c r="T322" s="55">
        <f t="shared" ca="1" si="19"/>
        <v>-2.5406504065040636E-2</v>
      </c>
      <c r="U322" s="55">
        <f t="shared" ca="1" si="17"/>
        <v>-2.5734822168815188E-2</v>
      </c>
      <c r="Z322" s="52" t="s">
        <v>519</v>
      </c>
      <c r="AA322" s="52">
        <v>3.5070000000000001</v>
      </c>
      <c r="AF322" s="52" t="s">
        <v>520</v>
      </c>
      <c r="AG322" s="52">
        <v>4.91</v>
      </c>
    </row>
    <row r="323" spans="2:33">
      <c r="B323" s="52" vm="2649">
        <f ca="1"/>
        <v>44277</v>
      </c>
      <c r="C323" s="52" vm="1674">
        <f ca="1"/>
        <v>576.6</v>
      </c>
      <c r="D323" s="52" vm="1796">
        <f ca="1"/>
        <v>591</v>
      </c>
      <c r="E323" s="52" vm="52">
        <f ca="1"/>
        <v>591.1</v>
      </c>
      <c r="F323" s="52" vm="43">
        <f ca="1"/>
        <v>576.29999999999995</v>
      </c>
      <c r="G323" s="52" vm="2661">
        <f ca="1"/>
        <v>213890</v>
      </c>
      <c r="H323" s="55">
        <f t="shared" ca="1" si="18"/>
        <v>-2.863881401617252E-2</v>
      </c>
      <c r="I323" s="55">
        <f t="shared" ca="1" si="16"/>
        <v>-2.9056906648868897E-2</v>
      </c>
      <c r="N323" s="52" vm="2662">
        <f ca="1"/>
        <v>44279</v>
      </c>
      <c r="O323" s="52" vm="2265">
        <f ca="1"/>
        <v>48.18</v>
      </c>
      <c r="P323" s="52" vm="2663">
        <f ca="1"/>
        <v>47.89</v>
      </c>
      <c r="Q323" s="52" vm="2664">
        <f ca="1"/>
        <v>48.82</v>
      </c>
      <c r="R323" s="52" vm="2370">
        <f ca="1"/>
        <v>47.74</v>
      </c>
      <c r="S323" s="52" vm="2665">
        <f ca="1"/>
        <v>718228</v>
      </c>
      <c r="T323" s="55">
        <f t="shared" ca="1" si="19"/>
        <v>4.7966631908236135E-3</v>
      </c>
      <c r="U323" s="55">
        <f t="shared" ca="1" si="17"/>
        <v>4.7851958572779187E-3</v>
      </c>
      <c r="Z323" s="52" t="s">
        <v>521</v>
      </c>
      <c r="AA323" s="52">
        <v>3.403</v>
      </c>
      <c r="AF323" s="52" t="s">
        <v>522</v>
      </c>
      <c r="AG323" s="52">
        <v>4.91</v>
      </c>
    </row>
    <row r="324" spans="2:33">
      <c r="B324" s="52" vm="2656">
        <f ca="1"/>
        <v>44278</v>
      </c>
      <c r="C324" s="52" vm="2666">
        <f ca="1"/>
        <v>575.79999999999995</v>
      </c>
      <c r="D324" s="52" vm="2115">
        <f ca="1"/>
        <v>573.5</v>
      </c>
      <c r="E324" s="52" vm="2667">
        <f ca="1"/>
        <v>580.4</v>
      </c>
      <c r="F324" s="52" vm="1890">
        <f ca="1"/>
        <v>570.20000000000005</v>
      </c>
      <c r="G324" s="52" vm="2668">
        <f ca="1"/>
        <v>135270</v>
      </c>
      <c r="H324" s="55">
        <f t="shared" ca="1" si="18"/>
        <v>-1.3874436351024588E-3</v>
      </c>
      <c r="I324" s="55">
        <f t="shared" ca="1" si="16"/>
        <v>-1.3884070262264463E-3</v>
      </c>
      <c r="N324" s="52" vm="2669">
        <f ca="1"/>
        <v>44280</v>
      </c>
      <c r="O324" s="52" vm="2670">
        <f ca="1"/>
        <v>48.23</v>
      </c>
      <c r="P324" s="52" vm="2671">
        <f ca="1"/>
        <v>47.79</v>
      </c>
      <c r="Q324" s="52" vm="2670">
        <f ca="1"/>
        <v>48.23</v>
      </c>
      <c r="R324" s="52" vm="2672">
        <f ca="1"/>
        <v>46.87</v>
      </c>
      <c r="S324" s="52" vm="2673">
        <f ca="1"/>
        <v>974190</v>
      </c>
      <c r="T324" s="55">
        <f t="shared" ca="1" si="19"/>
        <v>1.0377750103776062E-3</v>
      </c>
      <c r="U324" s="55">
        <f t="shared" ca="1" si="17"/>
        <v>1.0372368941550577E-3</v>
      </c>
      <c r="Z324" s="52" t="s">
        <v>523</v>
      </c>
      <c r="AA324" s="52">
        <v>3.36</v>
      </c>
      <c r="AF324" s="52" t="s">
        <v>513</v>
      </c>
      <c r="AG324" s="52">
        <v>4.9219999999999997</v>
      </c>
    </row>
    <row r="325" spans="2:33">
      <c r="B325" s="52" vm="2662">
        <f ca="1"/>
        <v>44279</v>
      </c>
      <c r="C325" s="52" vm="2674">
        <f ca="1"/>
        <v>571.20000000000005</v>
      </c>
      <c r="D325" s="52" vm="1681">
        <f ca="1"/>
        <v>571</v>
      </c>
      <c r="E325" s="52" vm="2133">
        <f ca="1"/>
        <v>573.20000000000005</v>
      </c>
      <c r="F325" s="52" vm="2675">
        <f ca="1"/>
        <v>568.4</v>
      </c>
      <c r="G325" s="52" vm="2676">
        <f ca="1"/>
        <v>155573</v>
      </c>
      <c r="H325" s="55">
        <f t="shared" ca="1" si="18"/>
        <v>-7.9888850295239955E-3</v>
      </c>
      <c r="I325" s="55">
        <f t="shared" ca="1" si="16"/>
        <v>-8.0209671527007205E-3</v>
      </c>
      <c r="N325" s="52" vm="2677">
        <f ca="1"/>
        <v>44281</v>
      </c>
      <c r="O325" s="52" vm="2657">
        <f ca="1"/>
        <v>47.95</v>
      </c>
      <c r="P325" s="52" vm="2236">
        <f ca="1"/>
        <v>48.46</v>
      </c>
      <c r="Q325" s="52" vm="2678">
        <f ca="1"/>
        <v>48.83</v>
      </c>
      <c r="R325" s="52" vm="2370">
        <f ca="1"/>
        <v>47.74</v>
      </c>
      <c r="S325" s="52" vm="2679">
        <f ca="1"/>
        <v>610263</v>
      </c>
      <c r="T325" s="55">
        <f t="shared" ca="1" si="19"/>
        <v>-5.8055152394773657E-3</v>
      </c>
      <c r="U325" s="55">
        <f t="shared" ca="1" si="17"/>
        <v>-5.8224327514331412E-3</v>
      </c>
      <c r="Z325" s="52" t="s">
        <v>524</v>
      </c>
      <c r="AA325" s="52">
        <v>3.34</v>
      </c>
      <c r="AF325" s="52" t="s">
        <v>514</v>
      </c>
      <c r="AG325" s="52">
        <v>4.9000000000000004</v>
      </c>
    </row>
    <row r="326" spans="2:33">
      <c r="B326" s="52" vm="2669">
        <f ca="1"/>
        <v>44280</v>
      </c>
      <c r="C326" s="52" vm="2680">
        <f ca="1"/>
        <v>565.79999999999995</v>
      </c>
      <c r="D326" s="52" vm="2681">
        <f ca="1"/>
        <v>565.20000000000005</v>
      </c>
      <c r="E326" s="52" vm="1771">
        <f ca="1"/>
        <v>566.70000000000005</v>
      </c>
      <c r="F326" s="52" vm="2187">
        <f ca="1"/>
        <v>558.29999999999995</v>
      </c>
      <c r="G326" s="52" vm="2682">
        <f ca="1"/>
        <v>173523</v>
      </c>
      <c r="H326" s="55">
        <f t="shared" ca="1" si="18"/>
        <v>-9.4537815126052305E-3</v>
      </c>
      <c r="I326" s="55">
        <f t="shared" ca="1" si="16"/>
        <v>-9.4987521579080088E-3</v>
      </c>
      <c r="N326" s="52" vm="2683">
        <f ca="1"/>
        <v>44284</v>
      </c>
      <c r="O326" s="52" vm="2249">
        <f ca="1"/>
        <v>47.82</v>
      </c>
      <c r="P326" s="52" vm="2684">
        <f ca="1"/>
        <v>48.42</v>
      </c>
      <c r="Q326" s="52" vm="2685">
        <f ca="1"/>
        <v>48.63</v>
      </c>
      <c r="R326" s="52" vm="2249">
        <f ca="1"/>
        <v>47.82</v>
      </c>
      <c r="S326" s="52" vm="2686">
        <f ca="1"/>
        <v>443332</v>
      </c>
      <c r="T326" s="55">
        <f t="shared" ca="1" si="19"/>
        <v>-2.7111574556830664E-3</v>
      </c>
      <c r="U326" s="55">
        <f t="shared" ca="1" si="17"/>
        <v>-2.7148392992686183E-3</v>
      </c>
      <c r="Z326" s="52" t="s">
        <v>525</v>
      </c>
      <c r="AA326" s="52">
        <v>3.2850000000000001</v>
      </c>
      <c r="AF326" s="52" t="s">
        <v>515</v>
      </c>
      <c r="AG326" s="52">
        <v>4.9219999999999997</v>
      </c>
    </row>
    <row r="327" spans="2:33">
      <c r="B327" s="52" vm="2677">
        <f ca="1"/>
        <v>44281</v>
      </c>
      <c r="C327" s="52" vm="1813">
        <f ca="1"/>
        <v>564.9</v>
      </c>
      <c r="D327" s="52" vm="202">
        <f ca="1"/>
        <v>565</v>
      </c>
      <c r="E327" s="52" vm="240">
        <f ca="1"/>
        <v>568.70000000000005</v>
      </c>
      <c r="F327" s="52" vm="2188">
        <f ca="1"/>
        <v>560</v>
      </c>
      <c r="G327" s="52" vm="2687">
        <f ca="1"/>
        <v>165734</v>
      </c>
      <c r="H327" s="55">
        <f t="shared" ca="1" si="18"/>
        <v>-1.5906680805938267E-3</v>
      </c>
      <c r="I327" s="55">
        <f t="shared" ca="1" si="16"/>
        <v>-1.59193453625037E-3</v>
      </c>
      <c r="N327" s="52" vm="2688">
        <f ca="1"/>
        <v>44285</v>
      </c>
      <c r="O327" s="52" vm="2388">
        <f ca="1"/>
        <v>49.21</v>
      </c>
      <c r="P327" s="52" vm="2689">
        <f ca="1"/>
        <v>48.37</v>
      </c>
      <c r="Q327" s="52" vm="2690">
        <f ca="1"/>
        <v>49.53</v>
      </c>
      <c r="R327" s="52" vm="2348">
        <f ca="1"/>
        <v>48.26</v>
      </c>
      <c r="S327" s="52" vm="2691">
        <f ca="1"/>
        <v>824033</v>
      </c>
      <c r="T327" s="55">
        <f t="shared" ca="1" si="19"/>
        <v>2.9067335842743569E-2</v>
      </c>
      <c r="U327" s="55">
        <f t="shared" ca="1" si="17"/>
        <v>2.8652892847708118E-2</v>
      </c>
      <c r="Z327" s="52" t="s">
        <v>526</v>
      </c>
      <c r="AA327" s="52">
        <v>3.282</v>
      </c>
      <c r="AF327" s="52" t="s">
        <v>516</v>
      </c>
      <c r="AG327" s="52">
        <v>4.9219999999999997</v>
      </c>
    </row>
    <row r="328" spans="2:33">
      <c r="B328" s="52" vm="2683">
        <f ca="1"/>
        <v>44284</v>
      </c>
      <c r="C328" s="52" vm="1802">
        <f ca="1"/>
        <v>574.1</v>
      </c>
      <c r="D328" s="52" vm="2692">
        <f ca="1"/>
        <v>567.20000000000005</v>
      </c>
      <c r="E328" s="52" vm="1585">
        <f ca="1"/>
        <v>577</v>
      </c>
      <c r="F328" s="52" vm="212">
        <f ca="1"/>
        <v>567</v>
      </c>
      <c r="G328" s="52" vm="2693">
        <f ca="1"/>
        <v>139222</v>
      </c>
      <c r="H328" s="55">
        <f t="shared" ca="1" si="18"/>
        <v>1.6286068330678027E-2</v>
      </c>
      <c r="I328" s="55">
        <f t="shared" ca="1" si="16"/>
        <v>1.6154872842374737E-2</v>
      </c>
      <c r="N328" s="52" vm="2694">
        <f ca="1"/>
        <v>44286</v>
      </c>
      <c r="O328" s="52" vm="2192">
        <f ca="1"/>
        <v>48.87</v>
      </c>
      <c r="P328" s="52" vm="2695">
        <f ca="1"/>
        <v>49.06</v>
      </c>
      <c r="Q328" s="52" vm="2146">
        <f ca="1"/>
        <v>49.24</v>
      </c>
      <c r="R328" s="52" vm="2696">
        <f ca="1"/>
        <v>48.57</v>
      </c>
      <c r="S328" s="52" vm="2697">
        <f ca="1"/>
        <v>664214</v>
      </c>
      <c r="T328" s="55">
        <f t="shared" ca="1" si="19"/>
        <v>-6.9091648039016906E-3</v>
      </c>
      <c r="U328" s="55">
        <f t="shared" ca="1" si="17"/>
        <v>-6.9331435958234332E-3</v>
      </c>
      <c r="Z328" s="52" t="s">
        <v>527</v>
      </c>
      <c r="AA328" s="52">
        <v>3.24</v>
      </c>
      <c r="AF328" s="52" t="s">
        <v>517</v>
      </c>
      <c r="AG328" s="52">
        <v>4.8010000000000002</v>
      </c>
    </row>
    <row r="329" spans="2:33">
      <c r="B329" s="52" vm="2688">
        <f ca="1"/>
        <v>44285</v>
      </c>
      <c r="C329" s="52" vm="2698">
        <f ca="1"/>
        <v>590.4</v>
      </c>
      <c r="D329" s="52" vm="1711">
        <f ca="1"/>
        <v>581.4</v>
      </c>
      <c r="E329" s="52" vm="32">
        <f ca="1"/>
        <v>593.5</v>
      </c>
      <c r="F329" s="52" vm="1694">
        <f ca="1"/>
        <v>577.79999999999995</v>
      </c>
      <c r="G329" s="52" vm="2699">
        <f ca="1"/>
        <v>200277</v>
      </c>
      <c r="H329" s="55">
        <f t="shared" ca="1" si="18"/>
        <v>2.8392266155721879E-2</v>
      </c>
      <c r="I329" s="55">
        <f t="shared" ca="1" si="16"/>
        <v>2.7996676112671499E-2</v>
      </c>
      <c r="N329" s="52" vm="2700">
        <f ca="1"/>
        <v>44287</v>
      </c>
      <c r="O329" s="52" vm="2701">
        <f ca="1"/>
        <v>49.7</v>
      </c>
      <c r="P329" s="52" vm="2702">
        <f ca="1"/>
        <v>49.37</v>
      </c>
      <c r="Q329" s="52" vm="2703">
        <f ca="1"/>
        <v>49.91</v>
      </c>
      <c r="R329" s="52" vm="2704">
        <f ca="1"/>
        <v>48.91</v>
      </c>
      <c r="S329" s="52" vm="2705">
        <f ca="1"/>
        <v>574721</v>
      </c>
      <c r="T329" s="55">
        <f t="shared" ca="1" si="19"/>
        <v>1.6983834663392816E-2</v>
      </c>
      <c r="U329" s="55">
        <f t="shared" ca="1" si="17"/>
        <v>1.6841221820519729E-2</v>
      </c>
      <c r="Z329" s="52" t="s">
        <v>528</v>
      </c>
      <c r="AA329" s="52">
        <v>3.282</v>
      </c>
      <c r="AF329" s="52" t="s">
        <v>529</v>
      </c>
      <c r="AG329" s="52">
        <v>4.7770000000000001</v>
      </c>
    </row>
    <row r="330" spans="2:33">
      <c r="B330" s="52" vm="2694">
        <f ca="1"/>
        <v>44286</v>
      </c>
      <c r="C330" s="52" vm="2706">
        <f ca="1"/>
        <v>588.6</v>
      </c>
      <c r="D330" s="52" vm="1796">
        <f ca="1"/>
        <v>591</v>
      </c>
      <c r="E330" s="52" vm="80">
        <f ca="1"/>
        <v>593.9</v>
      </c>
      <c r="F330" s="52" vm="81">
        <f ca="1"/>
        <v>584.29999999999995</v>
      </c>
      <c r="G330" s="52" vm="2707">
        <f ca="1"/>
        <v>160690</v>
      </c>
      <c r="H330" s="55">
        <f t="shared" ca="1" si="18"/>
        <v>-3.0487804878047697E-3</v>
      </c>
      <c r="I330" s="55">
        <f t="shared" ca="1" si="16"/>
        <v>-3.0534374868902317E-3</v>
      </c>
      <c r="N330" s="52" vm="2708">
        <f ca="1"/>
        <v>44292</v>
      </c>
      <c r="O330" s="52" vm="2403">
        <f ca="1"/>
        <v>50.84</v>
      </c>
      <c r="P330" s="52" vm="2235">
        <f ca="1"/>
        <v>50.2</v>
      </c>
      <c r="Q330" s="52" vm="2709">
        <f ca="1"/>
        <v>50.88</v>
      </c>
      <c r="R330" s="52" vm="2710">
        <f ca="1"/>
        <v>49.33</v>
      </c>
      <c r="S330" s="52" vm="2711">
        <f ca="1"/>
        <v>732321</v>
      </c>
      <c r="T330" s="55">
        <f t="shared" ca="1" si="19"/>
        <v>2.2937625754527069E-2</v>
      </c>
      <c r="U330" s="55">
        <f t="shared" ca="1" si="17"/>
        <v>2.2678513218670166E-2</v>
      </c>
      <c r="Z330" s="52" t="s">
        <v>530</v>
      </c>
      <c r="AA330" s="52">
        <v>3.2589999999999999</v>
      </c>
      <c r="AF330" s="52" t="s">
        <v>531</v>
      </c>
      <c r="AG330" s="52">
        <v>4.7770000000000001</v>
      </c>
    </row>
    <row r="331" spans="2:33">
      <c r="B331" s="52" vm="2700">
        <f ca="1"/>
        <v>44287</v>
      </c>
      <c r="C331" s="52" vm="2625">
        <f ca="1"/>
        <v>599.4</v>
      </c>
      <c r="D331" s="52" vm="23">
        <f ca="1"/>
        <v>598.4</v>
      </c>
      <c r="E331" s="52" vm="2712">
        <f ca="1"/>
        <v>602.9</v>
      </c>
      <c r="F331" s="52" vm="1796">
        <f ca="1"/>
        <v>591</v>
      </c>
      <c r="G331" s="52" vm="2713">
        <f ca="1"/>
        <v>157288</v>
      </c>
      <c r="H331" s="55">
        <f t="shared" ca="1" si="18"/>
        <v>1.8348623853210899E-2</v>
      </c>
      <c r="I331" s="55">
        <f t="shared" ca="1" si="16"/>
        <v>1.8182319083190328E-2</v>
      </c>
      <c r="N331" s="52" vm="2714">
        <f ca="1"/>
        <v>44293</v>
      </c>
      <c r="O331" s="52" vm="2327">
        <f ca="1"/>
        <v>49.5</v>
      </c>
      <c r="P331" s="52" vm="2520">
        <f ca="1"/>
        <v>51</v>
      </c>
      <c r="Q331" s="52" vm="2715">
        <f ca="1"/>
        <v>51.1</v>
      </c>
      <c r="R331" s="52" vm="2652">
        <f ca="1"/>
        <v>49.42</v>
      </c>
      <c r="S331" s="52" vm="2716">
        <f ca="1"/>
        <v>774621</v>
      </c>
      <c r="T331" s="55">
        <f t="shared" ca="1" si="19"/>
        <v>-2.6357199055861646E-2</v>
      </c>
      <c r="U331" s="55">
        <f t="shared" ca="1" si="17"/>
        <v>-2.6710776746608808E-2</v>
      </c>
      <c r="Z331" s="52" t="s">
        <v>532</v>
      </c>
      <c r="AA331" s="52">
        <v>3.222</v>
      </c>
      <c r="AF331" s="52" t="s">
        <v>518</v>
      </c>
      <c r="AG331" s="52">
        <v>4.7859999999999996</v>
      </c>
    </row>
    <row r="332" spans="2:33">
      <c r="B332" s="52" vm="2708">
        <f ca="1"/>
        <v>44292</v>
      </c>
      <c r="C332" s="52" vm="2717">
        <f ca="1"/>
        <v>596</v>
      </c>
      <c r="D332" s="52" vm="2718">
        <f ca="1"/>
        <v>608</v>
      </c>
      <c r="E332" s="52" vm="2719">
        <f ca="1"/>
        <v>608.9</v>
      </c>
      <c r="F332" s="52" vm="2717">
        <f ca="1"/>
        <v>596</v>
      </c>
      <c r="G332" s="52" vm="2720">
        <f ca="1"/>
        <v>162736</v>
      </c>
      <c r="H332" s="55">
        <f t="shared" ca="1" si="18"/>
        <v>-5.6723390056723222E-3</v>
      </c>
      <c r="I332" s="55">
        <f t="shared" ref="I332:I395" ca="1" si="20">LN(1+H332)</f>
        <v>-5.6884878172130584E-3</v>
      </c>
      <c r="N332" s="52" vm="2721">
        <f ca="1"/>
        <v>44294</v>
      </c>
      <c r="O332" s="52" vm="2722">
        <f ca="1"/>
        <v>50.36</v>
      </c>
      <c r="P332" s="52" vm="2723">
        <f ca="1"/>
        <v>49.99</v>
      </c>
      <c r="Q332" s="52" vm="2724">
        <f ca="1"/>
        <v>50.76</v>
      </c>
      <c r="R332" s="52" vm="2725">
        <f ca="1"/>
        <v>49.92</v>
      </c>
      <c r="S332" s="52" vm="2726">
        <f ca="1"/>
        <v>749848</v>
      </c>
      <c r="T332" s="55">
        <f t="shared" ca="1" si="19"/>
        <v>1.7373737373737264E-2</v>
      </c>
      <c r="U332" s="55">
        <f t="shared" ref="U332:U395" ca="1" si="21">LN(1+T332)</f>
        <v>1.7224539601501693E-2</v>
      </c>
      <c r="Z332" s="52" t="s">
        <v>533</v>
      </c>
      <c r="AA332" s="52">
        <v>3.1269999999999998</v>
      </c>
      <c r="AF332" s="52" t="s">
        <v>519</v>
      </c>
      <c r="AG332" s="52">
        <v>4.92</v>
      </c>
    </row>
    <row r="333" spans="2:33">
      <c r="B333" s="52" vm="2714">
        <f ca="1"/>
        <v>44293</v>
      </c>
      <c r="C333" s="52" vm="1755">
        <f ca="1"/>
        <v>593</v>
      </c>
      <c r="D333" s="52" vm="2231">
        <f ca="1"/>
        <v>595.20000000000005</v>
      </c>
      <c r="E333" s="52" vm="2018">
        <f ca="1"/>
        <v>599.20000000000005</v>
      </c>
      <c r="F333" s="52" vm="1604">
        <f ca="1"/>
        <v>589.5</v>
      </c>
      <c r="G333" s="52" vm="2727">
        <f ca="1"/>
        <v>107473</v>
      </c>
      <c r="H333" s="55">
        <f t="shared" ref="H333:H396" ca="1" si="22">C333/C332-1</f>
        <v>-5.0335570469798308E-3</v>
      </c>
      <c r="I333" s="55">
        <f t="shared" ca="1" si="20"/>
        <v>-5.0462680676242721E-3</v>
      </c>
      <c r="N333" s="52" vm="2728">
        <f ca="1"/>
        <v>44295</v>
      </c>
      <c r="O333" s="52" vm="2722">
        <f ca="1"/>
        <v>50.36</v>
      </c>
      <c r="P333" s="52" vm="2473">
        <f ca="1"/>
        <v>50.64</v>
      </c>
      <c r="Q333" s="52" vm="2416">
        <f ca="1"/>
        <v>50.92</v>
      </c>
      <c r="R333" s="52" vm="2729">
        <f ca="1"/>
        <v>49.82</v>
      </c>
      <c r="S333" s="52" vm="2730">
        <f ca="1"/>
        <v>694097</v>
      </c>
      <c r="T333" s="55">
        <f t="shared" ref="T333:T396" ca="1" si="23">O333/O332-1</f>
        <v>0</v>
      </c>
      <c r="U333" s="55">
        <f t="shared" ca="1" si="21"/>
        <v>0</v>
      </c>
      <c r="Z333" s="52" t="s">
        <v>534</v>
      </c>
      <c r="AA333" s="52">
        <v>3.2029999999999998</v>
      </c>
      <c r="AF333" s="52" t="s">
        <v>521</v>
      </c>
      <c r="AG333" s="52">
        <v>4.7770000000000001</v>
      </c>
    </row>
    <row r="334" spans="2:33">
      <c r="B334" s="52" vm="2721">
        <f ca="1"/>
        <v>44294</v>
      </c>
      <c r="C334" s="52" vm="2045">
        <f ca="1"/>
        <v>605</v>
      </c>
      <c r="D334" s="52" vm="301">
        <f ca="1"/>
        <v>597.5</v>
      </c>
      <c r="E334" s="52" vm="2036">
        <f ca="1"/>
        <v>606.20000000000005</v>
      </c>
      <c r="F334" s="52" vm="2731">
        <f ca="1"/>
        <v>596.79999999999995</v>
      </c>
      <c r="G334" s="52" vm="2732">
        <f ca="1"/>
        <v>141178</v>
      </c>
      <c r="H334" s="55">
        <f t="shared" ca="1" si="22"/>
        <v>2.0236087689713411E-2</v>
      </c>
      <c r="I334" s="55">
        <f t="shared" ca="1" si="20"/>
        <v>2.0034059033116097E-2</v>
      </c>
      <c r="N334" s="52" vm="2733">
        <f ca="1"/>
        <v>44298</v>
      </c>
      <c r="O334" s="52" vm="2397">
        <f ca="1"/>
        <v>50.1</v>
      </c>
      <c r="P334" s="52" vm="2734">
        <f ca="1"/>
        <v>50.28</v>
      </c>
      <c r="Q334" s="52" vm="2734">
        <f ca="1"/>
        <v>50.28</v>
      </c>
      <c r="R334" s="52" vm="2735">
        <f ca="1"/>
        <v>49.54</v>
      </c>
      <c r="S334" s="52" vm="2736">
        <f ca="1"/>
        <v>439395</v>
      </c>
      <c r="T334" s="55">
        <f t="shared" ca="1" si="23"/>
        <v>-5.1628276409848572E-3</v>
      </c>
      <c r="U334" s="55">
        <f t="shared" ca="1" si="21"/>
        <v>-5.1762010853272505E-3</v>
      </c>
      <c r="Z334" s="52" t="s">
        <v>535</v>
      </c>
      <c r="AA334" s="52">
        <v>3.1869999999999998</v>
      </c>
      <c r="AF334" s="52" t="s">
        <v>523</v>
      </c>
      <c r="AG334" s="52">
        <v>4.7300000000000004</v>
      </c>
    </row>
    <row r="335" spans="2:33">
      <c r="B335" s="52" vm="2728">
        <f ca="1"/>
        <v>44295</v>
      </c>
      <c r="C335" s="52" vm="1925">
        <f ca="1"/>
        <v>611.9</v>
      </c>
      <c r="D335" s="52" vm="113">
        <f ca="1"/>
        <v>605.9</v>
      </c>
      <c r="E335" s="52" vm="1925">
        <f ca="1"/>
        <v>611.9</v>
      </c>
      <c r="F335" s="52" vm="2046">
        <f ca="1"/>
        <v>603.1</v>
      </c>
      <c r="G335" s="52" vm="2737">
        <f ca="1"/>
        <v>123066</v>
      </c>
      <c r="H335" s="55">
        <f t="shared" ca="1" si="22"/>
        <v>1.1404958677685872E-2</v>
      </c>
      <c r="I335" s="55">
        <f t="shared" ca="1" si="20"/>
        <v>1.1340412437653298E-2</v>
      </c>
      <c r="N335" s="52" vm="2738">
        <f ca="1"/>
        <v>44299</v>
      </c>
      <c r="O335" s="52" vm="2215">
        <f ca="1"/>
        <v>50.14</v>
      </c>
      <c r="P335" s="52" vm="2739">
        <f ca="1"/>
        <v>50.04</v>
      </c>
      <c r="Q335" s="52" vm="2740">
        <f ca="1"/>
        <v>50.56</v>
      </c>
      <c r="R335" s="52" vm="2643">
        <f ca="1"/>
        <v>49.66</v>
      </c>
      <c r="S335" s="52" vm="2741">
        <f ca="1"/>
        <v>515025</v>
      </c>
      <c r="T335" s="55">
        <f t="shared" ca="1" si="23"/>
        <v>7.9840319361279555E-4</v>
      </c>
      <c r="U335" s="55">
        <f t="shared" ca="1" si="21"/>
        <v>7.9808463932823902E-4</v>
      </c>
      <c r="Z335" s="52" t="s">
        <v>536</v>
      </c>
      <c r="AA335" s="52">
        <v>3.1749999999999998</v>
      </c>
      <c r="AF335" s="52" t="s">
        <v>524</v>
      </c>
      <c r="AG335" s="52">
        <v>4.6529999999999996</v>
      </c>
    </row>
    <row r="336" spans="2:33">
      <c r="B336" s="52" vm="2733">
        <f ca="1"/>
        <v>44298</v>
      </c>
      <c r="C336" s="52" vm="2742">
        <f ca="1"/>
        <v>616.4</v>
      </c>
      <c r="D336" s="52" vm="2743">
        <f ca="1"/>
        <v>612.20000000000005</v>
      </c>
      <c r="E336" s="52" vm="2744">
        <f ca="1"/>
        <v>619.29999999999995</v>
      </c>
      <c r="F336" s="52" vm="2745">
        <f ca="1"/>
        <v>604.1</v>
      </c>
      <c r="G336" s="52" vm="2746">
        <f ca="1"/>
        <v>147593</v>
      </c>
      <c r="H336" s="55">
        <f t="shared" ca="1" si="22"/>
        <v>7.3541428337964287E-3</v>
      </c>
      <c r="I336" s="55">
        <f t="shared" ca="1" si="20"/>
        <v>7.3272329774659029E-3</v>
      </c>
      <c r="N336" s="52" vm="2747">
        <f ca="1"/>
        <v>44300</v>
      </c>
      <c r="O336" s="52" vm="2512">
        <f ca="1"/>
        <v>50.52</v>
      </c>
      <c r="P336" s="52" vm="2748">
        <f ca="1"/>
        <v>50.9</v>
      </c>
      <c r="Q336" s="52" vm="2475">
        <f ca="1"/>
        <v>51.7</v>
      </c>
      <c r="R336" s="52" vm="2722">
        <f ca="1"/>
        <v>50.36</v>
      </c>
      <c r="S336" s="52" vm="2749">
        <f ca="1"/>
        <v>722176</v>
      </c>
      <c r="T336" s="55">
        <f t="shared" ca="1" si="23"/>
        <v>7.5787794176307433E-3</v>
      </c>
      <c r="U336" s="55">
        <f t="shared" ca="1" si="21"/>
        <v>7.5502047521431356E-3</v>
      </c>
      <c r="Z336" s="52" t="s">
        <v>537</v>
      </c>
      <c r="AA336" s="52">
        <v>3.1389999999999998</v>
      </c>
      <c r="AF336" s="52" t="s">
        <v>538</v>
      </c>
      <c r="AG336" s="52">
        <v>4.5880000000000001</v>
      </c>
    </row>
    <row r="337" spans="2:33">
      <c r="B337" s="52" vm="2738">
        <f ca="1"/>
        <v>44299</v>
      </c>
      <c r="C337" s="52" vm="2750">
        <f ca="1"/>
        <v>626.79999999999995</v>
      </c>
      <c r="D337" s="52" vm="2751">
        <f ca="1"/>
        <v>615</v>
      </c>
      <c r="E337" s="52" vm="2752">
        <f ca="1"/>
        <v>628.5</v>
      </c>
      <c r="F337" s="52" vm="2753">
        <f ca="1"/>
        <v>613.29999999999995</v>
      </c>
      <c r="G337" s="52" vm="2754">
        <f ca="1"/>
        <v>207034</v>
      </c>
      <c r="H337" s="55">
        <f t="shared" ca="1" si="22"/>
        <v>1.6872160934458202E-2</v>
      </c>
      <c r="I337" s="55">
        <f t="shared" ca="1" si="20"/>
        <v>1.6731407035905133E-2</v>
      </c>
      <c r="N337" s="52" vm="2755">
        <f ca="1"/>
        <v>44301</v>
      </c>
      <c r="O337" s="52" vm="2756">
        <f ca="1"/>
        <v>50.44</v>
      </c>
      <c r="P337" s="52" vm="2590">
        <f ca="1"/>
        <v>50.5</v>
      </c>
      <c r="Q337" s="52" vm="2709">
        <f ca="1"/>
        <v>50.88</v>
      </c>
      <c r="R337" s="52" vm="2757">
        <f ca="1"/>
        <v>50.08</v>
      </c>
      <c r="S337" s="52" vm="2758">
        <f ca="1"/>
        <v>501711</v>
      </c>
      <c r="T337" s="55">
        <f t="shared" ca="1" si="23"/>
        <v>-1.5835312747427555E-3</v>
      </c>
      <c r="U337" s="55">
        <f t="shared" ca="1" si="21"/>
        <v>-1.5847863855716303E-3</v>
      </c>
      <c r="Z337" s="52" t="s">
        <v>539</v>
      </c>
      <c r="AA337" s="52">
        <v>3.1419999999999999</v>
      </c>
      <c r="AF337" s="52" t="s">
        <v>540</v>
      </c>
      <c r="AG337" s="52">
        <v>4.5880000000000001</v>
      </c>
    </row>
    <row r="338" spans="2:33">
      <c r="B338" s="52" vm="2747">
        <f ca="1"/>
        <v>44300</v>
      </c>
      <c r="C338" s="52" vm="2759">
        <f ca="1"/>
        <v>632.9</v>
      </c>
      <c r="D338" s="52" vm="2760">
        <f ca="1"/>
        <v>633.70000000000005</v>
      </c>
      <c r="E338" s="52" vm="2761">
        <f ca="1"/>
        <v>644</v>
      </c>
      <c r="F338" s="52" vm="2762">
        <f ca="1"/>
        <v>629.4</v>
      </c>
      <c r="G338" s="52" vm="2763">
        <f ca="1"/>
        <v>244272</v>
      </c>
      <c r="H338" s="55">
        <f t="shared" ca="1" si="22"/>
        <v>9.7319719208679434E-3</v>
      </c>
      <c r="I338" s="55">
        <f t="shared" ca="1" si="20"/>
        <v>9.6849212993939515E-3</v>
      </c>
      <c r="N338" s="52" vm="2764">
        <f ca="1"/>
        <v>44302</v>
      </c>
      <c r="O338" s="52" vm="2547">
        <f ca="1"/>
        <v>51.5</v>
      </c>
      <c r="P338" s="52" vm="2722">
        <f ca="1"/>
        <v>50.36</v>
      </c>
      <c r="Q338" s="52" vm="2765">
        <f ca="1"/>
        <v>51.74</v>
      </c>
      <c r="R338" s="52" vm="2766">
        <f ca="1"/>
        <v>50.16</v>
      </c>
      <c r="S338" s="52" vm="2767">
        <f ca="1"/>
        <v>771133</v>
      </c>
      <c r="T338" s="55">
        <f t="shared" ca="1" si="23"/>
        <v>2.1015067406820132E-2</v>
      </c>
      <c r="U338" s="55">
        <f t="shared" ca="1" si="21"/>
        <v>2.0797296572971798E-2</v>
      </c>
      <c r="Z338" s="52" t="s">
        <v>541</v>
      </c>
      <c r="AA338" s="52">
        <v>3.149</v>
      </c>
      <c r="AF338" s="52" t="s">
        <v>525</v>
      </c>
      <c r="AG338" s="52">
        <v>4.5819999999999999</v>
      </c>
    </row>
    <row r="339" spans="2:33">
      <c r="B339" s="52" vm="2755">
        <f ca="1"/>
        <v>44301</v>
      </c>
      <c r="C339" s="52" vm="2768">
        <f ca="1"/>
        <v>630</v>
      </c>
      <c r="D339" s="52" vm="2769">
        <f ca="1"/>
        <v>632.79999999999995</v>
      </c>
      <c r="E339" s="52" vm="2770">
        <f ca="1"/>
        <v>633</v>
      </c>
      <c r="F339" s="52" vm="2771">
        <f ca="1"/>
        <v>625.5</v>
      </c>
      <c r="G339" s="52" vm="2772">
        <f ca="1"/>
        <v>133953</v>
      </c>
      <c r="H339" s="55">
        <f t="shared" ca="1" si="22"/>
        <v>-4.5820824774845947E-3</v>
      </c>
      <c r="I339" s="55">
        <f t="shared" ca="1" si="20"/>
        <v>-4.5926123956813005E-3</v>
      </c>
      <c r="N339" s="52" vm="2773">
        <f ca="1"/>
        <v>44305</v>
      </c>
      <c r="O339" s="52" vm="2774">
        <f ca="1"/>
        <v>51.34</v>
      </c>
      <c r="P339" s="52" vm="2446">
        <f ca="1"/>
        <v>51.6</v>
      </c>
      <c r="Q339" s="52" vm="2775">
        <f ca="1"/>
        <v>52.46</v>
      </c>
      <c r="R339" s="52" vm="2460">
        <f ca="1"/>
        <v>51.28</v>
      </c>
      <c r="S339" s="52" vm="2776">
        <f ca="1"/>
        <v>626703</v>
      </c>
      <c r="T339" s="55">
        <f t="shared" ca="1" si="23"/>
        <v>-3.1067961165047731E-3</v>
      </c>
      <c r="U339" s="55">
        <f t="shared" ca="1" si="21"/>
        <v>-3.1116322266960292E-3</v>
      </c>
      <c r="Z339" s="52" t="s">
        <v>542</v>
      </c>
      <c r="AA339" s="52">
        <v>3.1880000000000002</v>
      </c>
      <c r="AF339" s="52" t="s">
        <v>526</v>
      </c>
      <c r="AG339" s="52">
        <v>4.5529999999999999</v>
      </c>
    </row>
    <row r="340" spans="2:33">
      <c r="B340" s="52" vm="2764">
        <f ca="1"/>
        <v>44302</v>
      </c>
      <c r="C340" s="52" vm="2777">
        <f ca="1"/>
        <v>635</v>
      </c>
      <c r="D340" s="52" vm="2778">
        <f ca="1"/>
        <v>630.1</v>
      </c>
      <c r="E340" s="52" vm="2779">
        <f ca="1"/>
        <v>637.20000000000005</v>
      </c>
      <c r="F340" s="52" vm="2780">
        <f ca="1"/>
        <v>627.4</v>
      </c>
      <c r="G340" s="52" vm="2781">
        <f ca="1"/>
        <v>231684</v>
      </c>
      <c r="H340" s="55">
        <f t="shared" ca="1" si="22"/>
        <v>7.9365079365079083E-3</v>
      </c>
      <c r="I340" s="55">
        <f t="shared" ca="1" si="20"/>
        <v>7.9051795071132473E-3</v>
      </c>
      <c r="N340" s="52" vm="2782">
        <f ca="1"/>
        <v>44306</v>
      </c>
      <c r="O340" s="52" vm="2783">
        <f ca="1"/>
        <v>50.22</v>
      </c>
      <c r="P340" s="52" vm="2451">
        <f ca="1"/>
        <v>51.24</v>
      </c>
      <c r="Q340" s="52" vm="2475">
        <f ca="1"/>
        <v>51.7</v>
      </c>
      <c r="R340" s="52" vm="2784">
        <f ca="1"/>
        <v>50.18</v>
      </c>
      <c r="S340" s="52" vm="2785">
        <f ca="1"/>
        <v>641825</v>
      </c>
      <c r="T340" s="55">
        <f t="shared" ca="1" si="23"/>
        <v>-2.1815348656018752E-2</v>
      </c>
      <c r="U340" s="55">
        <f t="shared" ca="1" si="21"/>
        <v>-2.2056821713555452E-2</v>
      </c>
      <c r="Z340" s="52" t="s">
        <v>543</v>
      </c>
      <c r="AA340" s="52">
        <v>3.141</v>
      </c>
      <c r="AF340" s="52" t="s">
        <v>527</v>
      </c>
      <c r="AG340" s="52">
        <v>4.4539999999999997</v>
      </c>
    </row>
    <row r="341" spans="2:33">
      <c r="B341" s="52" vm="2773">
        <f ca="1"/>
        <v>44305</v>
      </c>
      <c r="C341" s="52" vm="2786">
        <f ca="1"/>
        <v>640.20000000000005</v>
      </c>
      <c r="D341" s="52" vm="2787">
        <f ca="1"/>
        <v>636.29999999999995</v>
      </c>
      <c r="E341" s="52" vm="2788">
        <f ca="1"/>
        <v>642.29999999999995</v>
      </c>
      <c r="F341" s="52" vm="2789">
        <f ca="1"/>
        <v>634.1</v>
      </c>
      <c r="G341" s="52" vm="2790">
        <f ca="1"/>
        <v>141966</v>
      </c>
      <c r="H341" s="55">
        <f t="shared" ca="1" si="22"/>
        <v>8.1889763779527946E-3</v>
      </c>
      <c r="I341" s="55">
        <f t="shared" ca="1" si="20"/>
        <v>8.1556286430710737E-3</v>
      </c>
      <c r="N341" s="52" vm="2791">
        <f ca="1"/>
        <v>44307</v>
      </c>
      <c r="O341" s="52" vm="2792">
        <f ca="1"/>
        <v>52.36</v>
      </c>
      <c r="P341" s="52" vm="2793">
        <f ca="1"/>
        <v>50.72</v>
      </c>
      <c r="Q341" s="52" vm="2794">
        <f ca="1"/>
        <v>52.48</v>
      </c>
      <c r="R341" s="52" vm="2590">
        <f ca="1"/>
        <v>50.5</v>
      </c>
      <c r="S341" s="52" vm="2795">
        <f ca="1"/>
        <v>919141</v>
      </c>
      <c r="T341" s="55">
        <f t="shared" ca="1" si="23"/>
        <v>4.2612504978096322E-2</v>
      </c>
      <c r="U341" s="55">
        <f t="shared" ca="1" si="21"/>
        <v>4.1729587312260175E-2</v>
      </c>
      <c r="Z341" s="52" t="s">
        <v>544</v>
      </c>
      <c r="AA341" s="52">
        <v>3.105</v>
      </c>
      <c r="AF341" s="52" t="s">
        <v>528</v>
      </c>
      <c r="AG341" s="52">
        <v>4.524</v>
      </c>
    </row>
    <row r="342" spans="2:33">
      <c r="B342" s="52" vm="2782">
        <f ca="1"/>
        <v>44306</v>
      </c>
      <c r="C342" s="52" vm="2796">
        <f ca="1"/>
        <v>626.1</v>
      </c>
      <c r="D342" s="52" vm="2797">
        <f ca="1"/>
        <v>641.6</v>
      </c>
      <c r="E342" s="52" vm="2798">
        <f ca="1"/>
        <v>642.4</v>
      </c>
      <c r="F342" s="52" vm="2799">
        <f ca="1"/>
        <v>622</v>
      </c>
      <c r="G342" s="52" vm="2800">
        <f ca="1"/>
        <v>223158</v>
      </c>
      <c r="H342" s="55">
        <f t="shared" ca="1" si="22"/>
        <v>-2.2024367385192201E-2</v>
      </c>
      <c r="I342" s="55">
        <f t="shared" ca="1" si="20"/>
        <v>-2.2270524784498001E-2</v>
      </c>
      <c r="N342" s="52" vm="2801">
        <f ca="1"/>
        <v>44308</v>
      </c>
      <c r="O342" s="52" vm="2802">
        <f ca="1"/>
        <v>53.5</v>
      </c>
      <c r="P342" s="52" vm="2803">
        <f ca="1"/>
        <v>52.62</v>
      </c>
      <c r="Q342" s="52" vm="2804">
        <f ca="1"/>
        <v>53.7</v>
      </c>
      <c r="R342" s="52" vm="2805">
        <f ca="1"/>
        <v>52.02</v>
      </c>
      <c r="S342" s="52" vm="2806">
        <f ca="1"/>
        <v>756343</v>
      </c>
      <c r="T342" s="55">
        <f t="shared" ca="1" si="23"/>
        <v>2.177234530175709E-2</v>
      </c>
      <c r="U342" s="55">
        <f t="shared" ca="1" si="21"/>
        <v>2.1538712860261707E-2</v>
      </c>
      <c r="Z342" s="52" t="s">
        <v>545</v>
      </c>
      <c r="AA342" s="52">
        <v>3.07</v>
      </c>
      <c r="AF342" s="52" t="s">
        <v>530</v>
      </c>
      <c r="AG342" s="52">
        <v>4.5179999999999998</v>
      </c>
    </row>
    <row r="343" spans="2:33">
      <c r="B343" s="52" vm="2791">
        <f ca="1"/>
        <v>44307</v>
      </c>
      <c r="C343" s="52" vm="2807">
        <f ca="1"/>
        <v>652.20000000000005</v>
      </c>
      <c r="D343" s="52" vm="2808">
        <f ca="1"/>
        <v>639.5</v>
      </c>
      <c r="E343" s="52" vm="2809">
        <f ca="1"/>
        <v>657.8</v>
      </c>
      <c r="F343" s="52" vm="2810">
        <f ca="1"/>
        <v>626.6</v>
      </c>
      <c r="G343" s="52" vm="2811">
        <f ca="1"/>
        <v>279316</v>
      </c>
      <c r="H343" s="55">
        <f t="shared" ca="1" si="22"/>
        <v>4.1686631528509821E-2</v>
      </c>
      <c r="I343" s="55">
        <f t="shared" ca="1" si="20"/>
        <v>4.0841160603953999E-2</v>
      </c>
      <c r="N343" s="52" vm="2812">
        <f ca="1"/>
        <v>44309</v>
      </c>
      <c r="O343" s="52" vm="2774">
        <f ca="1"/>
        <v>51.34</v>
      </c>
      <c r="P343" s="52" vm="2528">
        <f ca="1"/>
        <v>51.08</v>
      </c>
      <c r="Q343" s="52" vm="2813">
        <f ca="1"/>
        <v>51.36</v>
      </c>
      <c r="R343" s="52" vm="2814">
        <f ca="1"/>
        <v>49.29</v>
      </c>
      <c r="S343" s="52" vm="2815">
        <f ca="1"/>
        <v>2807404</v>
      </c>
      <c r="T343" s="55">
        <f t="shared" ca="1" si="23"/>
        <v>-4.0373831775700864E-2</v>
      </c>
      <c r="U343" s="55">
        <f t="shared" ca="1" si="21"/>
        <v>-4.1211478458966437E-2</v>
      </c>
      <c r="Z343" s="52" t="s">
        <v>546</v>
      </c>
      <c r="AA343" s="52">
        <v>2.9809999999999999</v>
      </c>
      <c r="AF343" s="52" t="s">
        <v>547</v>
      </c>
      <c r="AG343" s="52">
        <v>4.46</v>
      </c>
    </row>
    <row r="344" spans="2:33">
      <c r="B344" s="52" vm="2801">
        <f ca="1"/>
        <v>44308</v>
      </c>
      <c r="C344" s="52" vm="2816">
        <f ca="1"/>
        <v>645.4</v>
      </c>
      <c r="D344" s="52" vm="2817">
        <f ca="1"/>
        <v>654.6</v>
      </c>
      <c r="E344" s="52" vm="2818">
        <f ca="1"/>
        <v>660.8</v>
      </c>
      <c r="F344" s="52" vm="2816">
        <f ca="1"/>
        <v>645.4</v>
      </c>
      <c r="G344" s="52" vm="2819">
        <f ca="1"/>
        <v>199829</v>
      </c>
      <c r="H344" s="55">
        <f t="shared" ca="1" si="22"/>
        <v>-1.0426249616682148E-2</v>
      </c>
      <c r="I344" s="55">
        <f t="shared" ca="1" si="20"/>
        <v>-1.0480983737357461E-2</v>
      </c>
      <c r="N344" s="52" vm="2820">
        <f ca="1"/>
        <v>44312</v>
      </c>
      <c r="O344" s="52" vm="2547">
        <f ca="1"/>
        <v>51.5</v>
      </c>
      <c r="P344" s="52" vm="2498">
        <f ca="1"/>
        <v>51.9</v>
      </c>
      <c r="Q344" s="52" vm="2821">
        <f ca="1"/>
        <v>52.1</v>
      </c>
      <c r="R344" s="52" vm="2822">
        <f ca="1"/>
        <v>51.2</v>
      </c>
      <c r="S344" s="52" vm="2823">
        <f ca="1"/>
        <v>955263</v>
      </c>
      <c r="T344" s="55">
        <f t="shared" ca="1" si="23"/>
        <v>3.1164783794310758E-3</v>
      </c>
      <c r="U344" s="55">
        <f t="shared" ca="1" si="21"/>
        <v>3.1116322266959446E-3</v>
      </c>
      <c r="Z344" s="52" t="s">
        <v>548</v>
      </c>
      <c r="AA344" s="52">
        <v>3.06</v>
      </c>
      <c r="AF344" s="52" t="s">
        <v>549</v>
      </c>
      <c r="AG344" s="52">
        <v>4.46</v>
      </c>
    </row>
    <row r="345" spans="2:33">
      <c r="B345" s="52" vm="2812">
        <f ca="1"/>
        <v>44309</v>
      </c>
      <c r="C345" s="52" vm="2824">
        <f ca="1"/>
        <v>648.79999999999995</v>
      </c>
      <c r="D345" s="52" vm="2825">
        <f ca="1"/>
        <v>647.29999999999995</v>
      </c>
      <c r="E345" s="52" vm="2826">
        <f ca="1"/>
        <v>653.6</v>
      </c>
      <c r="F345" s="52" vm="2827">
        <f ca="1"/>
        <v>644.4</v>
      </c>
      <c r="G345" s="52" vm="2828">
        <f ca="1"/>
        <v>143208</v>
      </c>
      <c r="H345" s="55">
        <f t="shared" ca="1" si="22"/>
        <v>5.2680508211961907E-3</v>
      </c>
      <c r="I345" s="55">
        <f t="shared" ca="1" si="20"/>
        <v>5.2542231833417495E-3</v>
      </c>
      <c r="N345" s="52" vm="2829">
        <f ca="1"/>
        <v>44313</v>
      </c>
      <c r="O345" s="52" vm="2520">
        <f ca="1"/>
        <v>51</v>
      </c>
      <c r="P345" s="52" vm="2425">
        <f ca="1"/>
        <v>51.8</v>
      </c>
      <c r="Q345" s="52" vm="2830">
        <f ca="1"/>
        <v>51.86</v>
      </c>
      <c r="R345" s="52" vm="2629">
        <f ca="1"/>
        <v>50.78</v>
      </c>
      <c r="S345" s="52" vm="2831">
        <f ca="1"/>
        <v>584309</v>
      </c>
      <c r="T345" s="55">
        <f t="shared" ca="1" si="23"/>
        <v>-9.7087378640776656E-3</v>
      </c>
      <c r="U345" s="55">
        <f t="shared" ca="1" si="21"/>
        <v>-9.7561749453646852E-3</v>
      </c>
      <c r="Z345" s="52" t="s">
        <v>550</v>
      </c>
      <c r="AA345" s="52">
        <v>3.0310000000000001</v>
      </c>
      <c r="AF345" s="52" t="s">
        <v>532</v>
      </c>
      <c r="AG345" s="52">
        <v>4.4610000000000003</v>
      </c>
    </row>
    <row r="346" spans="2:33">
      <c r="B346" s="52" vm="2820">
        <f ca="1"/>
        <v>44312</v>
      </c>
      <c r="C346" s="52" vm="2832">
        <f ca="1"/>
        <v>646.4</v>
      </c>
      <c r="D346" s="52" vm="2833">
        <f ca="1"/>
        <v>648.6</v>
      </c>
      <c r="E346" s="52" vm="2834">
        <f ca="1"/>
        <v>651.20000000000005</v>
      </c>
      <c r="F346" s="52" vm="2835">
        <f ca="1"/>
        <v>643.70000000000005</v>
      </c>
      <c r="G346" s="52" vm="2836">
        <f ca="1"/>
        <v>111697</v>
      </c>
      <c r="H346" s="55">
        <f t="shared" ca="1" si="22"/>
        <v>-3.6991368680641123E-3</v>
      </c>
      <c r="I346" s="55">
        <f t="shared" ca="1" si="20"/>
        <v>-3.7059955943175358E-3</v>
      </c>
      <c r="N346" s="52" vm="2837">
        <f ca="1"/>
        <v>44314</v>
      </c>
      <c r="O346" s="52" vm="2416">
        <f ca="1"/>
        <v>50.92</v>
      </c>
      <c r="P346" s="52" vm="2838">
        <f ca="1"/>
        <v>51.38</v>
      </c>
      <c r="Q346" s="52" vm="2838">
        <f ca="1"/>
        <v>51.38</v>
      </c>
      <c r="R346" s="52" vm="2793">
        <f ca="1"/>
        <v>50.72</v>
      </c>
      <c r="S346" s="52" vm="2839">
        <f ca="1"/>
        <v>488954</v>
      </c>
      <c r="T346" s="55">
        <f t="shared" ca="1" si="23"/>
        <v>-1.5686274509804088E-3</v>
      </c>
      <c r="U346" s="55">
        <f t="shared" ca="1" si="21"/>
        <v>-1.5698590351200178E-3</v>
      </c>
      <c r="Z346" s="52" t="s">
        <v>551</v>
      </c>
      <c r="AA346" s="52">
        <v>3.0819999999999999</v>
      </c>
      <c r="AF346" s="52" t="s">
        <v>533</v>
      </c>
      <c r="AG346" s="52">
        <v>4.3540000000000001</v>
      </c>
    </row>
    <row r="347" spans="2:33">
      <c r="B347" s="52" vm="2829">
        <f ca="1"/>
        <v>44313</v>
      </c>
      <c r="C347" s="52" vm="2840">
        <f ca="1"/>
        <v>648.5</v>
      </c>
      <c r="D347" s="52" vm="2841">
        <f ca="1"/>
        <v>647.5</v>
      </c>
      <c r="E347" s="52" vm="2842">
        <f ca="1"/>
        <v>652.6</v>
      </c>
      <c r="F347" s="52" vm="2843">
        <f ca="1"/>
        <v>643.4</v>
      </c>
      <c r="G347" s="52" vm="2844">
        <f ca="1"/>
        <v>127941</v>
      </c>
      <c r="H347" s="55">
        <f t="shared" ca="1" si="22"/>
        <v>3.2487623762376128E-3</v>
      </c>
      <c r="I347" s="55">
        <f t="shared" ca="1" si="20"/>
        <v>3.2434965496129383E-3</v>
      </c>
      <c r="N347" s="52" vm="2845">
        <f ca="1"/>
        <v>44315</v>
      </c>
      <c r="O347" s="52" vm="2846">
        <f ca="1"/>
        <v>50.96</v>
      </c>
      <c r="P347" s="52" vm="2715">
        <f ca="1"/>
        <v>51.1</v>
      </c>
      <c r="Q347" s="52" vm="2452">
        <f ca="1"/>
        <v>51.78</v>
      </c>
      <c r="R347" s="52" vm="2793">
        <f ca="1"/>
        <v>50.72</v>
      </c>
      <c r="S347" s="52" vm="2847">
        <f ca="1"/>
        <v>748447</v>
      </c>
      <c r="T347" s="55">
        <f t="shared" ca="1" si="23"/>
        <v>7.8554595443836028E-4</v>
      </c>
      <c r="U347" s="55">
        <f t="shared" ca="1" si="21"/>
        <v>7.8523757470216166E-4</v>
      </c>
      <c r="Z347" s="52" t="s">
        <v>552</v>
      </c>
      <c r="AA347" s="52">
        <v>3.0790000000000002</v>
      </c>
      <c r="AF347" s="52" t="s">
        <v>534</v>
      </c>
      <c r="AG347" s="52">
        <v>4.4569999999999999</v>
      </c>
    </row>
    <row r="348" spans="2:33">
      <c r="B348" s="52" vm="2837">
        <f ca="1"/>
        <v>44314</v>
      </c>
      <c r="C348" s="52" vm="2848">
        <f ca="1"/>
        <v>651</v>
      </c>
      <c r="D348" s="52" vm="2849">
        <f ca="1"/>
        <v>649.6</v>
      </c>
      <c r="E348" s="52" vm="2850">
        <f ca="1"/>
        <v>654.1</v>
      </c>
      <c r="F348" s="52" vm="2851">
        <f ca="1"/>
        <v>647.1</v>
      </c>
      <c r="G348" s="52" vm="2852">
        <f ca="1"/>
        <v>123632</v>
      </c>
      <c r="H348" s="55">
        <f t="shared" ca="1" si="22"/>
        <v>3.8550501156515704E-3</v>
      </c>
      <c r="I348" s="55">
        <f t="shared" ca="1" si="20"/>
        <v>3.8476384520707363E-3</v>
      </c>
      <c r="N348" s="52" vm="2853">
        <f ca="1"/>
        <v>44316</v>
      </c>
      <c r="O348" s="52" vm="2521">
        <f ca="1"/>
        <v>51.02</v>
      </c>
      <c r="P348" s="52" vm="2474">
        <f ca="1"/>
        <v>51.46</v>
      </c>
      <c r="Q348" s="52" vm="2474">
        <f ca="1"/>
        <v>51.46</v>
      </c>
      <c r="R348" s="52" vm="2854">
        <f ca="1"/>
        <v>50.82</v>
      </c>
      <c r="S348" s="52" vm="2855">
        <f ca="1"/>
        <v>558678</v>
      </c>
      <c r="T348" s="55">
        <f t="shared" ca="1" si="23"/>
        <v>1.1773940345369827E-3</v>
      </c>
      <c r="U348" s="55">
        <f t="shared" ca="1" si="21"/>
        <v>1.1767014497575208E-3</v>
      </c>
      <c r="Z348" s="52" t="s">
        <v>553</v>
      </c>
      <c r="AA348" s="52">
        <v>3.0470000000000002</v>
      </c>
      <c r="AF348" s="52" t="s">
        <v>535</v>
      </c>
      <c r="AG348" s="52">
        <v>4.4009999999999998</v>
      </c>
    </row>
    <row r="349" spans="2:33">
      <c r="B349" s="52" vm="2845">
        <f ca="1"/>
        <v>44315</v>
      </c>
      <c r="C349" s="52" vm="2856">
        <f ca="1"/>
        <v>656.6</v>
      </c>
      <c r="D349" s="52" vm="2857">
        <f ca="1"/>
        <v>653.79999999999995</v>
      </c>
      <c r="E349" s="52" vm="2858">
        <f ca="1"/>
        <v>665</v>
      </c>
      <c r="F349" s="52" vm="2834">
        <f ca="1"/>
        <v>651.20000000000005</v>
      </c>
      <c r="G349" s="52" vm="2859">
        <f ca="1"/>
        <v>198743</v>
      </c>
      <c r="H349" s="55">
        <f t="shared" ca="1" si="22"/>
        <v>8.6021505376343566E-3</v>
      </c>
      <c r="I349" s="55">
        <f t="shared" ca="1" si="20"/>
        <v>8.5653628589230004E-3</v>
      </c>
      <c r="N349" s="52" vm="2860">
        <f ca="1"/>
        <v>44319</v>
      </c>
      <c r="O349" s="52" vm="2554">
        <f ca="1"/>
        <v>51.48</v>
      </c>
      <c r="P349" s="52" vm="2861">
        <f ca="1"/>
        <v>51.04</v>
      </c>
      <c r="Q349" s="52" vm="2765">
        <f ca="1"/>
        <v>51.74</v>
      </c>
      <c r="R349" s="52" vm="2861">
        <f ca="1"/>
        <v>51.04</v>
      </c>
      <c r="S349" s="52" vm="2862">
        <f ca="1"/>
        <v>428571</v>
      </c>
      <c r="T349" s="55">
        <f t="shared" ca="1" si="23"/>
        <v>9.016072128576802E-3</v>
      </c>
      <c r="U349" s="55">
        <f t="shared" ca="1" si="21"/>
        <v>8.9756700142603531E-3</v>
      </c>
      <c r="Z349" s="52" t="s">
        <v>554</v>
      </c>
      <c r="AA349" s="52">
        <v>3.0459999999999998</v>
      </c>
      <c r="AF349" s="52" t="s">
        <v>536</v>
      </c>
      <c r="AG349" s="52">
        <v>4.3920000000000003</v>
      </c>
    </row>
    <row r="350" spans="2:33">
      <c r="B350" s="52" vm="2853">
        <f ca="1"/>
        <v>44316</v>
      </c>
      <c r="C350" s="52" vm="2863">
        <f ca="1"/>
        <v>666.5</v>
      </c>
      <c r="D350" s="52" vm="2864">
        <f ca="1"/>
        <v>663.9</v>
      </c>
      <c r="E350" s="52" vm="2865">
        <f ca="1"/>
        <v>676.4</v>
      </c>
      <c r="F350" s="52" vm="2866">
        <f ca="1"/>
        <v>662.3</v>
      </c>
      <c r="G350" s="52" vm="2867">
        <f ca="1"/>
        <v>219650</v>
      </c>
      <c r="H350" s="55">
        <f t="shared" ca="1" si="22"/>
        <v>1.5077672860188907E-2</v>
      </c>
      <c r="I350" s="55">
        <f t="shared" ca="1" si="20"/>
        <v>1.4965134551271119E-2</v>
      </c>
      <c r="N350" s="52" vm="2868">
        <f ca="1"/>
        <v>44320</v>
      </c>
      <c r="O350" s="52" vm="2734">
        <f ca="1"/>
        <v>50.28</v>
      </c>
      <c r="P350" s="52" vm="2869">
        <f ca="1"/>
        <v>51.42</v>
      </c>
      <c r="Q350" s="52" vm="2630">
        <f ca="1"/>
        <v>51.64</v>
      </c>
      <c r="R350" s="52" vm="2870">
        <f ca="1"/>
        <v>50.24</v>
      </c>
      <c r="S350" s="52" vm="2871">
        <f ca="1"/>
        <v>601232</v>
      </c>
      <c r="T350" s="55">
        <f t="shared" ca="1" si="23"/>
        <v>-2.3310023310023187E-2</v>
      </c>
      <c r="U350" s="55">
        <f t="shared" ca="1" si="21"/>
        <v>-2.3585999005879113E-2</v>
      </c>
      <c r="Z350" s="52" t="s">
        <v>555</v>
      </c>
      <c r="AA350" s="52">
        <v>3.169</v>
      </c>
      <c r="AF350" s="52" t="s">
        <v>537</v>
      </c>
      <c r="AG350" s="52">
        <v>4.3449999999999998</v>
      </c>
    </row>
    <row r="351" spans="2:33">
      <c r="B351" s="52" vm="2860">
        <f ca="1"/>
        <v>44319</v>
      </c>
      <c r="C351" s="52" vm="2872">
        <f ca="1"/>
        <v>675.3</v>
      </c>
      <c r="D351" s="52" vm="2873">
        <f ca="1"/>
        <v>669.1</v>
      </c>
      <c r="E351" s="52" vm="2874">
        <f ca="1"/>
        <v>676.6</v>
      </c>
      <c r="F351" s="52" vm="2875">
        <f ca="1"/>
        <v>665.5</v>
      </c>
      <c r="G351" s="52" vm="2876">
        <f ca="1"/>
        <v>127505</v>
      </c>
      <c r="H351" s="55">
        <f t="shared" ca="1" si="22"/>
        <v>1.3203300825206155E-2</v>
      </c>
      <c r="I351" s="55">
        <f t="shared" ca="1" si="20"/>
        <v>1.3116896962032745E-2</v>
      </c>
      <c r="N351" s="52" vm="2877">
        <f ca="1"/>
        <v>44321</v>
      </c>
      <c r="O351" s="52" vm="2520">
        <f ca="1"/>
        <v>51</v>
      </c>
      <c r="P351" s="52" vm="2568">
        <f ca="1"/>
        <v>50.54</v>
      </c>
      <c r="Q351" s="52" vm="2838">
        <f ca="1"/>
        <v>51.38</v>
      </c>
      <c r="R351" s="52" vm="2217">
        <f ca="1"/>
        <v>50.48</v>
      </c>
      <c r="S351" s="52" vm="2878">
        <f ca="1"/>
        <v>578319</v>
      </c>
      <c r="T351" s="55">
        <f t="shared" ca="1" si="23"/>
        <v>1.4319809069212486E-2</v>
      </c>
      <c r="U351" s="55">
        <f t="shared" ca="1" si="21"/>
        <v>1.4218249002279172E-2</v>
      </c>
      <c r="Z351" s="52" t="s">
        <v>556</v>
      </c>
      <c r="AA351" s="52">
        <v>3.2490000000000001</v>
      </c>
      <c r="AF351" s="52" t="s">
        <v>539</v>
      </c>
      <c r="AG351" s="52">
        <v>4.3390000000000004</v>
      </c>
    </row>
    <row r="352" spans="2:33">
      <c r="B352" s="52" vm="2868">
        <f ca="1"/>
        <v>44320</v>
      </c>
      <c r="C352" s="52" vm="2879">
        <f ca="1"/>
        <v>673.6</v>
      </c>
      <c r="D352" s="52" vm="2880">
        <f ca="1"/>
        <v>675</v>
      </c>
      <c r="E352" s="52" vm="2881">
        <f ca="1"/>
        <v>681.7</v>
      </c>
      <c r="F352" s="52" vm="2882">
        <f ca="1"/>
        <v>668.6</v>
      </c>
      <c r="G352" s="52" vm="2883">
        <f ca="1"/>
        <v>240441</v>
      </c>
      <c r="H352" s="55">
        <f t="shared" ca="1" si="22"/>
        <v>-2.5173996742187121E-3</v>
      </c>
      <c r="I352" s="55">
        <f t="shared" ca="1" si="20"/>
        <v>-2.5205736526791246E-3</v>
      </c>
      <c r="N352" s="52" vm="2884">
        <f ca="1"/>
        <v>44322</v>
      </c>
      <c r="O352" s="52" vm="2869">
        <f ca="1"/>
        <v>51.42</v>
      </c>
      <c r="P352" s="52" vm="2846">
        <f ca="1"/>
        <v>50.96</v>
      </c>
      <c r="Q352" s="52" vm="2869">
        <f ca="1"/>
        <v>51.42</v>
      </c>
      <c r="R352" s="52" vm="2784">
        <f ca="1"/>
        <v>50.18</v>
      </c>
      <c r="S352" s="52" vm="2885">
        <f ca="1"/>
        <v>557261</v>
      </c>
      <c r="T352" s="55">
        <f t="shared" ca="1" si="23"/>
        <v>8.2352941176471184E-3</v>
      </c>
      <c r="U352" s="55">
        <f t="shared" ca="1" si="21"/>
        <v>8.2015691134177098E-3</v>
      </c>
      <c r="Z352" s="52" t="s">
        <v>557</v>
      </c>
      <c r="AA352" s="52">
        <v>3.169</v>
      </c>
      <c r="AF352" s="52" t="s">
        <v>541</v>
      </c>
      <c r="AG352" s="52">
        <v>4.351</v>
      </c>
    </row>
    <row r="353" spans="2:33">
      <c r="B353" s="52" vm="2877">
        <f ca="1"/>
        <v>44321</v>
      </c>
      <c r="C353" s="52" vm="2886">
        <f ca="1"/>
        <v>686</v>
      </c>
      <c r="D353" s="52" vm="2887">
        <f ca="1"/>
        <v>680</v>
      </c>
      <c r="E353" s="52" vm="2888">
        <f ca="1"/>
        <v>689.7</v>
      </c>
      <c r="F353" s="52" vm="2889">
        <f ca="1"/>
        <v>678.6</v>
      </c>
      <c r="G353" s="52" vm="2890">
        <f ca="1"/>
        <v>178164</v>
      </c>
      <c r="H353" s="55">
        <f t="shared" ca="1" si="22"/>
        <v>1.8408551068883616E-2</v>
      </c>
      <c r="I353" s="55">
        <f t="shared" ca="1" si="20"/>
        <v>1.8241164797768258E-2</v>
      </c>
      <c r="N353" s="52" vm="2891">
        <f ca="1"/>
        <v>44323</v>
      </c>
      <c r="O353" s="52" vm="2892">
        <f ca="1"/>
        <v>51.26</v>
      </c>
      <c r="P353" s="52" vm="2830">
        <f ca="1"/>
        <v>51.86</v>
      </c>
      <c r="Q353" s="52" vm="2830">
        <f ca="1"/>
        <v>51.86</v>
      </c>
      <c r="R353" s="52" vm="2854">
        <f ca="1"/>
        <v>50.82</v>
      </c>
      <c r="S353" s="52" vm="2893">
        <f ca="1"/>
        <v>450919</v>
      </c>
      <c r="T353" s="55">
        <f t="shared" ca="1" si="23"/>
        <v>-3.111629716063824E-3</v>
      </c>
      <c r="U353" s="55">
        <f t="shared" ca="1" si="21"/>
        <v>-3.1164809018184073E-3</v>
      </c>
      <c r="Z353" s="52" t="s">
        <v>558</v>
      </c>
      <c r="AA353" s="52">
        <v>3.246</v>
      </c>
      <c r="AF353" s="52" t="s">
        <v>542</v>
      </c>
      <c r="AG353" s="52">
        <v>4.41</v>
      </c>
    </row>
    <row r="354" spans="2:33">
      <c r="B354" s="52" vm="2884">
        <f ca="1"/>
        <v>44322</v>
      </c>
      <c r="C354" s="52" vm="2894">
        <f ca="1"/>
        <v>690.3</v>
      </c>
      <c r="D354" s="52" vm="2895">
        <f ca="1"/>
        <v>687.4</v>
      </c>
      <c r="E354" s="52" vm="2896">
        <f ca="1"/>
        <v>693.4</v>
      </c>
      <c r="F354" s="52" vm="2897">
        <f ca="1"/>
        <v>684.8</v>
      </c>
      <c r="G354" s="52" vm="2898">
        <f ca="1"/>
        <v>203903</v>
      </c>
      <c r="H354" s="55">
        <f t="shared" ca="1" si="22"/>
        <v>6.268221574343924E-3</v>
      </c>
      <c r="I354" s="55">
        <f t="shared" ca="1" si="20"/>
        <v>6.2486579835445621E-3</v>
      </c>
      <c r="N354" s="52" vm="2899">
        <f ca="1"/>
        <v>44326</v>
      </c>
      <c r="O354" s="52" vm="2765">
        <f ca="1"/>
        <v>51.74</v>
      </c>
      <c r="P354" s="52" vm="2460">
        <f ca="1"/>
        <v>51.28</v>
      </c>
      <c r="Q354" s="52" vm="2452">
        <f ca="1"/>
        <v>51.78</v>
      </c>
      <c r="R354" s="52" vm="2454">
        <f ca="1"/>
        <v>51.12</v>
      </c>
      <c r="S354" s="52" vm="2900">
        <f ca="1"/>
        <v>421221</v>
      </c>
      <c r="T354" s="55">
        <f t="shared" ca="1" si="23"/>
        <v>9.3640265314085536E-3</v>
      </c>
      <c r="U354" s="55">
        <f t="shared" ca="1" si="21"/>
        <v>9.3204558219580694E-3</v>
      </c>
      <c r="Z354" s="52" t="s">
        <v>559</v>
      </c>
      <c r="AA354" s="52">
        <v>3.194</v>
      </c>
      <c r="AF354" s="52" t="s">
        <v>543</v>
      </c>
      <c r="AG354" s="52">
        <v>4.343</v>
      </c>
    </row>
    <row r="355" spans="2:33">
      <c r="B355" s="52" vm="2891">
        <f ca="1"/>
        <v>44323</v>
      </c>
      <c r="C355" s="52" vm="2901">
        <f ca="1"/>
        <v>695.1</v>
      </c>
      <c r="D355" s="52" vm="2902">
        <f ca="1"/>
        <v>693.5</v>
      </c>
      <c r="E355" s="52" vm="2903">
        <f ca="1"/>
        <v>695.2</v>
      </c>
      <c r="F355" s="52" vm="2904">
        <f ca="1"/>
        <v>688.8</v>
      </c>
      <c r="G355" s="52" vm="2905">
        <f ca="1"/>
        <v>170915</v>
      </c>
      <c r="H355" s="55">
        <f t="shared" ca="1" si="22"/>
        <v>6.9534984789223486E-3</v>
      </c>
      <c r="I355" s="55">
        <f t="shared" ca="1" si="20"/>
        <v>6.9294343970104678E-3</v>
      </c>
      <c r="N355" s="52" vm="2906">
        <f ca="1"/>
        <v>44327</v>
      </c>
      <c r="O355" s="52" vm="2568">
        <f ca="1"/>
        <v>50.54</v>
      </c>
      <c r="P355" s="52" vm="2460">
        <f ca="1"/>
        <v>51.28</v>
      </c>
      <c r="Q355" s="52" vm="2869">
        <f ca="1"/>
        <v>51.42</v>
      </c>
      <c r="R355" s="52" vm="2235">
        <f ca="1"/>
        <v>50.2</v>
      </c>
      <c r="S355" s="52" vm="2907">
        <f ca="1"/>
        <v>805042</v>
      </c>
      <c r="T355" s="55">
        <f t="shared" ca="1" si="23"/>
        <v>-2.3192887514495664E-2</v>
      </c>
      <c r="U355" s="55">
        <f t="shared" ca="1" si="21"/>
        <v>-2.3466074797835017E-2</v>
      </c>
      <c r="Z355" s="52" t="s">
        <v>560</v>
      </c>
      <c r="AA355" s="52">
        <v>3.22</v>
      </c>
      <c r="AF355" s="52" t="s">
        <v>544</v>
      </c>
      <c r="AG355" s="52">
        <v>4.2949999999999999</v>
      </c>
    </row>
    <row r="356" spans="2:33">
      <c r="B356" s="52" vm="2899">
        <f ca="1"/>
        <v>44326</v>
      </c>
      <c r="C356" s="52" vm="2908">
        <f ca="1"/>
        <v>704.4</v>
      </c>
      <c r="D356" s="52" vm="2909">
        <f ca="1"/>
        <v>697</v>
      </c>
      <c r="E356" s="52" vm="2908">
        <f ca="1"/>
        <v>704.4</v>
      </c>
      <c r="F356" s="52" vm="2910">
        <f ca="1"/>
        <v>694.1</v>
      </c>
      <c r="G356" s="52" vm="2911">
        <f ca="1"/>
        <v>146530</v>
      </c>
      <c r="H356" s="55">
        <f t="shared" ca="1" si="22"/>
        <v>1.3379369874838121E-2</v>
      </c>
      <c r="I356" s="55">
        <f t="shared" ca="1" si="20"/>
        <v>1.329065651561083E-2</v>
      </c>
      <c r="N356" s="52" vm="2912">
        <f ca="1"/>
        <v>44328</v>
      </c>
      <c r="O356" s="52" vm="2913">
        <f ca="1"/>
        <v>50.94</v>
      </c>
      <c r="P356" s="52" vm="2740">
        <f ca="1"/>
        <v>50.56</v>
      </c>
      <c r="Q356" s="52" vm="2446">
        <f ca="1"/>
        <v>51.6</v>
      </c>
      <c r="R356" s="52" vm="2512">
        <f ca="1"/>
        <v>50.52</v>
      </c>
      <c r="S356" s="52" vm="2914">
        <f ca="1"/>
        <v>556132</v>
      </c>
      <c r="T356" s="55">
        <f t="shared" ca="1" si="23"/>
        <v>7.9145231499802016E-3</v>
      </c>
      <c r="U356" s="55">
        <f t="shared" ca="1" si="21"/>
        <v>7.8833675912627701E-3</v>
      </c>
      <c r="Z356" s="52" t="s">
        <v>561</v>
      </c>
      <c r="AA356" s="52">
        <v>3.177</v>
      </c>
      <c r="AF356" s="52" t="s">
        <v>545</v>
      </c>
      <c r="AG356" s="52">
        <v>4.234</v>
      </c>
    </row>
    <row r="357" spans="2:33">
      <c r="B357" s="52" vm="2906">
        <f ca="1"/>
        <v>44327</v>
      </c>
      <c r="C357" s="52" vm="2915">
        <f ca="1"/>
        <v>693.6</v>
      </c>
      <c r="D357" s="52" vm="2916">
        <f ca="1"/>
        <v>694.8</v>
      </c>
      <c r="E357" s="52" vm="2917">
        <f ca="1"/>
        <v>696.4</v>
      </c>
      <c r="F357" s="52" vm="2918">
        <f ca="1"/>
        <v>687.6</v>
      </c>
      <c r="G357" s="52" vm="2919">
        <f ca="1"/>
        <v>204071</v>
      </c>
      <c r="H357" s="55">
        <f t="shared" ca="1" si="22"/>
        <v>-1.5332197614991383E-2</v>
      </c>
      <c r="I357" s="55">
        <f t="shared" ca="1" si="20"/>
        <v>-1.5450951155718878E-2</v>
      </c>
      <c r="N357" s="52" vm="2920">
        <f ca="1"/>
        <v>44329</v>
      </c>
      <c r="O357" s="52" vm="2413">
        <f ca="1"/>
        <v>51.58</v>
      </c>
      <c r="P357" s="52" vm="2588">
        <f ca="1"/>
        <v>50.32</v>
      </c>
      <c r="Q357" s="52" vm="2921">
        <f ca="1"/>
        <v>51.94</v>
      </c>
      <c r="R357" s="52" vm="2922">
        <f ca="1"/>
        <v>49.93</v>
      </c>
      <c r="S357" s="52" vm="2923">
        <f ca="1"/>
        <v>590820</v>
      </c>
      <c r="T357" s="55">
        <f t="shared" ca="1" si="23"/>
        <v>1.2563800549666215E-2</v>
      </c>
      <c r="U357" s="55">
        <f t="shared" ca="1" si="21"/>
        <v>1.2485530901887712E-2</v>
      </c>
      <c r="Z357" s="52" t="s">
        <v>562</v>
      </c>
      <c r="AA357" s="52">
        <v>3.16</v>
      </c>
      <c r="AF357" s="52" t="s">
        <v>546</v>
      </c>
      <c r="AG357" s="52">
        <v>4.1269999999999998</v>
      </c>
    </row>
    <row r="358" spans="2:33">
      <c r="B358" s="52" vm="2912">
        <f ca="1"/>
        <v>44328</v>
      </c>
      <c r="C358" s="52" vm="2902">
        <f ca="1"/>
        <v>693.5</v>
      </c>
      <c r="D358" s="52" vm="2924">
        <f ca="1"/>
        <v>694.6</v>
      </c>
      <c r="E358" s="52" vm="2925">
        <f ca="1"/>
        <v>699.5</v>
      </c>
      <c r="F358" s="52" vm="2926">
        <f ca="1"/>
        <v>690.2</v>
      </c>
      <c r="G358" s="52" vm="2927">
        <f ca="1"/>
        <v>180912</v>
      </c>
      <c r="H358" s="55">
        <f t="shared" ca="1" si="22"/>
        <v>-1.4417531718569077E-4</v>
      </c>
      <c r="I358" s="55">
        <f t="shared" ca="1" si="20"/>
        <v>-1.441857114458094E-4</v>
      </c>
      <c r="N358" s="52" vm="2928">
        <f ca="1"/>
        <v>44330</v>
      </c>
      <c r="O358" s="52" vm="2446">
        <f ca="1"/>
        <v>51.6</v>
      </c>
      <c r="P358" s="52" vm="2929">
        <f ca="1"/>
        <v>52</v>
      </c>
      <c r="Q358" s="52" vm="2930">
        <f ca="1"/>
        <v>52.26</v>
      </c>
      <c r="R358" s="52" vm="2617">
        <f ca="1"/>
        <v>51.32</v>
      </c>
      <c r="S358" s="52" vm="2931">
        <f ca="1"/>
        <v>508631</v>
      </c>
      <c r="T358" s="55">
        <f t="shared" ca="1" si="23"/>
        <v>3.8774718883294312E-4</v>
      </c>
      <c r="U358" s="55">
        <f t="shared" ca="1" si="21"/>
        <v>3.8767203431839273E-4</v>
      </c>
      <c r="Z358" s="52" t="s">
        <v>563</v>
      </c>
      <c r="AA358" s="52">
        <v>3.0640000000000001</v>
      </c>
      <c r="AF358" s="52" t="s">
        <v>548</v>
      </c>
      <c r="AG358" s="52">
        <v>4.1849999999999996</v>
      </c>
    </row>
    <row r="359" spans="2:33">
      <c r="B359" s="52" vm="2920">
        <f ca="1"/>
        <v>44329</v>
      </c>
      <c r="C359" s="52" vm="2932">
        <f ca="1"/>
        <v>696</v>
      </c>
      <c r="D359" s="52" vm="2933">
        <f ca="1"/>
        <v>687</v>
      </c>
      <c r="E359" s="52" vm="2934">
        <f ca="1"/>
        <v>699</v>
      </c>
      <c r="F359" s="52" vm="2935">
        <f ca="1"/>
        <v>683.9</v>
      </c>
      <c r="G359" s="52" vm="2936">
        <f ca="1"/>
        <v>150151</v>
      </c>
      <c r="H359" s="55">
        <f t="shared" ca="1" si="22"/>
        <v>3.6049026676279183E-3</v>
      </c>
      <c r="I359" s="55">
        <f t="shared" ca="1" si="20"/>
        <v>3.5984205795333117E-3</v>
      </c>
      <c r="N359" s="52" vm="2937">
        <f ca="1"/>
        <v>44333</v>
      </c>
      <c r="O359" s="52" vm="2938">
        <f ca="1"/>
        <v>51.96</v>
      </c>
      <c r="P359" s="52" vm="2425">
        <f ca="1"/>
        <v>51.8</v>
      </c>
      <c r="Q359" s="52" vm="2435">
        <f ca="1"/>
        <v>52.34</v>
      </c>
      <c r="R359" s="52" vm="2446">
        <f ca="1"/>
        <v>51.6</v>
      </c>
      <c r="S359" s="52" vm="2939">
        <f ca="1"/>
        <v>378481</v>
      </c>
      <c r="T359" s="55">
        <f t="shared" ca="1" si="23"/>
        <v>6.9767441860464352E-3</v>
      </c>
      <c r="U359" s="55">
        <f t="shared" ca="1" si="21"/>
        <v>6.9525193148816632E-3</v>
      </c>
      <c r="Z359" s="52" t="s">
        <v>564</v>
      </c>
      <c r="AA359" s="52">
        <v>3.0310000000000001</v>
      </c>
      <c r="AF359" s="52" t="s">
        <v>550</v>
      </c>
      <c r="AG359" s="52">
        <v>4.1550000000000002</v>
      </c>
    </row>
    <row r="360" spans="2:33">
      <c r="B360" s="52" vm="2928">
        <f ca="1"/>
        <v>44330</v>
      </c>
      <c r="C360" s="52" vm="2940">
        <f ca="1"/>
        <v>706.9</v>
      </c>
      <c r="D360" s="52" vm="2940">
        <f ca="1"/>
        <v>706.9</v>
      </c>
      <c r="E360" s="52" vm="2941">
        <f ca="1"/>
        <v>708.6</v>
      </c>
      <c r="F360" s="52" vm="2942">
        <f ca="1"/>
        <v>701.8</v>
      </c>
      <c r="G360" s="52" vm="2943">
        <f ca="1"/>
        <v>157785</v>
      </c>
      <c r="H360" s="55">
        <f t="shared" ca="1" si="22"/>
        <v>1.5660919540229745E-2</v>
      </c>
      <c r="I360" s="55">
        <f t="shared" ca="1" si="20"/>
        <v>1.5539552842488581E-2</v>
      </c>
      <c r="N360" s="52" vm="2944">
        <f ca="1"/>
        <v>44334</v>
      </c>
      <c r="O360" s="52" vm="2945">
        <f ca="1"/>
        <v>52.76</v>
      </c>
      <c r="P360" s="52" vm="2946">
        <f ca="1"/>
        <v>52.5</v>
      </c>
      <c r="Q360" s="52" vm="2945">
        <f ca="1"/>
        <v>52.76</v>
      </c>
      <c r="R360" s="52" vm="2435">
        <f ca="1"/>
        <v>52.34</v>
      </c>
      <c r="S360" s="52" vm="2947">
        <f ca="1"/>
        <v>746402</v>
      </c>
      <c r="T360" s="55">
        <f t="shared" ca="1" si="23"/>
        <v>1.5396458814472602E-2</v>
      </c>
      <c r="U360" s="55">
        <f t="shared" ca="1" si="21"/>
        <v>1.5279136046714992E-2</v>
      </c>
      <c r="Z360" s="52" t="s">
        <v>565</v>
      </c>
      <c r="AA360" s="52">
        <v>3.0030000000000001</v>
      </c>
      <c r="AF360" s="52" t="s">
        <v>551</v>
      </c>
      <c r="AG360" s="52">
        <v>4.2320000000000002</v>
      </c>
    </row>
    <row r="361" spans="2:33">
      <c r="B361" s="52" vm="2937">
        <f ca="1"/>
        <v>44333</v>
      </c>
      <c r="C361" s="52" vm="2940">
        <f ca="1"/>
        <v>706.9</v>
      </c>
      <c r="D361" s="52" vm="2948">
        <f ca="1"/>
        <v>710</v>
      </c>
      <c r="E361" s="52" vm="2949">
        <f ca="1"/>
        <v>714.6</v>
      </c>
      <c r="F361" s="52" vm="2950">
        <f ca="1"/>
        <v>704.2</v>
      </c>
      <c r="G361" s="52" vm="2951">
        <f ca="1"/>
        <v>99241</v>
      </c>
      <c r="H361" s="55">
        <f t="shared" ca="1" si="22"/>
        <v>0</v>
      </c>
      <c r="I361" s="55">
        <f t="shared" ca="1" si="20"/>
        <v>0</v>
      </c>
      <c r="N361" s="52" vm="2952">
        <f ca="1"/>
        <v>44335</v>
      </c>
      <c r="O361" s="52" vm="2946">
        <f ca="1"/>
        <v>52.5</v>
      </c>
      <c r="P361" s="52" vm="2930">
        <f ca="1"/>
        <v>52.26</v>
      </c>
      <c r="Q361" s="52" vm="2436">
        <f ca="1"/>
        <v>52.68</v>
      </c>
      <c r="R361" s="52" vm="2830">
        <f ca="1"/>
        <v>51.86</v>
      </c>
      <c r="S361" s="52" vm="2953">
        <f ca="1"/>
        <v>630868</v>
      </c>
      <c r="T361" s="55">
        <f t="shared" ca="1" si="23"/>
        <v>-4.9279757391963441E-3</v>
      </c>
      <c r="U361" s="55">
        <f t="shared" ca="1" si="21"/>
        <v>-4.9401582515357706E-3</v>
      </c>
      <c r="Z361" s="52" t="s">
        <v>566</v>
      </c>
      <c r="AA361" s="52">
        <v>3.129</v>
      </c>
      <c r="AF361" s="52" t="s">
        <v>552</v>
      </c>
      <c r="AG361" s="52">
        <v>4.2320000000000002</v>
      </c>
    </row>
    <row r="362" spans="2:33">
      <c r="B362" s="52" vm="2944">
        <f ca="1"/>
        <v>44334</v>
      </c>
      <c r="C362" s="52" vm="2954">
        <f ca="1"/>
        <v>709.9</v>
      </c>
      <c r="D362" s="52" vm="2955">
        <f ca="1"/>
        <v>710.1</v>
      </c>
      <c r="E362" s="52" vm="2956">
        <f ca="1"/>
        <v>714</v>
      </c>
      <c r="F362" s="52" vm="2957">
        <f ca="1"/>
        <v>708.2</v>
      </c>
      <c r="G362" s="52" vm="2958">
        <f ca="1"/>
        <v>95071</v>
      </c>
      <c r="H362" s="55">
        <f t="shared" ca="1" si="22"/>
        <v>4.2438817371621695E-3</v>
      </c>
      <c r="I362" s="55">
        <f t="shared" ca="1" si="20"/>
        <v>4.2349018684317563E-3</v>
      </c>
      <c r="N362" s="52" vm="2959">
        <f ca="1"/>
        <v>44337</v>
      </c>
      <c r="O362" s="52" vm="2960">
        <f ca="1"/>
        <v>53.58</v>
      </c>
      <c r="P362" s="52" vm="2802">
        <f ca="1"/>
        <v>53.5</v>
      </c>
      <c r="Q362" s="52" vm="2961">
        <f ca="1"/>
        <v>53.98</v>
      </c>
      <c r="R362" s="52" vm="2499">
        <f ca="1"/>
        <v>53.02</v>
      </c>
      <c r="S362" s="52" vm="2962">
        <f ca="1"/>
        <v>863105</v>
      </c>
      <c r="T362" s="55">
        <f t="shared" ca="1" si="23"/>
        <v>2.0571428571428463E-2</v>
      </c>
      <c r="U362" s="55">
        <f t="shared" ca="1" si="21"/>
        <v>2.0362694518884512E-2</v>
      </c>
      <c r="Z362" s="52" t="s">
        <v>567</v>
      </c>
      <c r="AA362" s="52">
        <v>3.089</v>
      </c>
      <c r="AF362" s="52" t="s">
        <v>553</v>
      </c>
      <c r="AG362" s="52">
        <v>4.1870000000000003</v>
      </c>
    </row>
    <row r="363" spans="2:33">
      <c r="B363" s="52" vm="2952">
        <f ca="1"/>
        <v>44335</v>
      </c>
      <c r="C363" s="52" vm="2963">
        <f ca="1"/>
        <v>704.8</v>
      </c>
      <c r="D363" s="52" vm="2964">
        <f ca="1"/>
        <v>706.4</v>
      </c>
      <c r="E363" s="52" vm="2954">
        <f ca="1"/>
        <v>709.9</v>
      </c>
      <c r="F363" s="52" vm="2965">
        <f ca="1"/>
        <v>695.4</v>
      </c>
      <c r="G363" s="52" vm="2966">
        <f ca="1"/>
        <v>152604</v>
      </c>
      <c r="H363" s="55">
        <f t="shared" ca="1" si="22"/>
        <v>-7.1841104380898635E-3</v>
      </c>
      <c r="I363" s="55">
        <f t="shared" ca="1" si="20"/>
        <v>-7.210040423370449E-3</v>
      </c>
      <c r="N363" s="52" vm="2967">
        <f ca="1"/>
        <v>44340</v>
      </c>
      <c r="O363" s="52" vm="2968">
        <f ca="1"/>
        <v>54.28</v>
      </c>
      <c r="P363" s="52" vm="2969">
        <f ca="1"/>
        <v>53.26</v>
      </c>
      <c r="Q363" s="52" vm="2970">
        <f ca="1"/>
        <v>54.4</v>
      </c>
      <c r="R363" s="52" vm="2971">
        <f ca="1"/>
        <v>53.24</v>
      </c>
      <c r="S363" s="52" vm="2972">
        <f ca="1"/>
        <v>595360</v>
      </c>
      <c r="T363" s="55">
        <f t="shared" ca="1" si="23"/>
        <v>1.3064576334453237E-2</v>
      </c>
      <c r="U363" s="55">
        <f t="shared" ca="1" si="21"/>
        <v>1.2979970850205795E-2</v>
      </c>
      <c r="Z363" s="52" t="s">
        <v>568</v>
      </c>
      <c r="AA363" s="52">
        <v>3.1190000000000002</v>
      </c>
      <c r="AF363" s="52" t="s">
        <v>554</v>
      </c>
      <c r="AG363" s="52">
        <v>4.1740000000000004</v>
      </c>
    </row>
    <row r="364" spans="2:33">
      <c r="B364" s="52" vm="2959">
        <f ca="1"/>
        <v>44337</v>
      </c>
      <c r="C364" s="52" vm="2973">
        <f ca="1"/>
        <v>719.8</v>
      </c>
      <c r="D364" s="52" vm="2974">
        <f ca="1"/>
        <v>713.4</v>
      </c>
      <c r="E364" s="52" vm="2975">
        <f ca="1"/>
        <v>721.4</v>
      </c>
      <c r="F364" s="52" vm="2976">
        <f ca="1"/>
        <v>713.3</v>
      </c>
      <c r="G364" s="52" vm="2977">
        <f ca="1"/>
        <v>152348</v>
      </c>
      <c r="H364" s="55">
        <f t="shared" ca="1" si="22"/>
        <v>2.1282633371169091E-2</v>
      </c>
      <c r="I364" s="55">
        <f t="shared" ca="1" si="20"/>
        <v>2.1059321022960539E-2</v>
      </c>
      <c r="N364" s="52" vm="2978">
        <f ca="1"/>
        <v>44341</v>
      </c>
      <c r="O364" s="52" vm="2979">
        <f ca="1"/>
        <v>54.96</v>
      </c>
      <c r="P364" s="52" vm="2968">
        <f ca="1"/>
        <v>54.28</v>
      </c>
      <c r="Q364" s="52" vm="2980">
        <f ca="1"/>
        <v>55.02</v>
      </c>
      <c r="R364" s="52" vm="2981">
        <f ca="1"/>
        <v>54.12</v>
      </c>
      <c r="S364" s="52" vm="2982">
        <f ca="1"/>
        <v>687075</v>
      </c>
      <c r="T364" s="55">
        <f t="shared" ca="1" si="23"/>
        <v>1.2527634487840889E-2</v>
      </c>
      <c r="U364" s="55">
        <f t="shared" ca="1" si="21"/>
        <v>1.244981294742557E-2</v>
      </c>
      <c r="Z364" s="52" t="s">
        <v>569</v>
      </c>
      <c r="AA364" s="52">
        <v>3.0880000000000001</v>
      </c>
      <c r="AF364" s="52" t="s">
        <v>555</v>
      </c>
      <c r="AG364" s="52">
        <v>4.32</v>
      </c>
    </row>
    <row r="365" spans="2:33">
      <c r="B365" s="52" vm="2967">
        <f ca="1"/>
        <v>44340</v>
      </c>
      <c r="C365" s="52" vm="2983">
        <f ca="1"/>
        <v>721.7</v>
      </c>
      <c r="D365" s="52" vm="2984">
        <f ca="1"/>
        <v>722.3</v>
      </c>
      <c r="E365" s="52" vm="2985">
        <f ca="1"/>
        <v>724.1</v>
      </c>
      <c r="F365" s="52" vm="2986">
        <f ca="1"/>
        <v>717.6</v>
      </c>
      <c r="G365" s="52" vm="2987">
        <f ca="1"/>
        <v>67548</v>
      </c>
      <c r="H365" s="55">
        <f t="shared" ca="1" si="22"/>
        <v>2.6396221172548806E-3</v>
      </c>
      <c r="I365" s="55">
        <f t="shared" ca="1" si="20"/>
        <v>2.636144433297309E-3</v>
      </c>
      <c r="N365" s="52" vm="2988">
        <f ca="1"/>
        <v>44342</v>
      </c>
      <c r="O365" s="52" vm="2989">
        <f ca="1"/>
        <v>55.5</v>
      </c>
      <c r="P365" s="52" vm="2990">
        <f ca="1"/>
        <v>54.9</v>
      </c>
      <c r="Q365" s="52" vm="2991">
        <f ca="1"/>
        <v>55.8</v>
      </c>
      <c r="R365" s="52" vm="2992">
        <f ca="1"/>
        <v>54.74</v>
      </c>
      <c r="S365" s="52" vm="2993">
        <f ca="1"/>
        <v>616936</v>
      </c>
      <c r="T365" s="55">
        <f t="shared" ca="1" si="23"/>
        <v>9.8253275109170257E-3</v>
      </c>
      <c r="U365" s="55">
        <f t="shared" ca="1" si="21"/>
        <v>9.7773728382949208E-3</v>
      </c>
      <c r="Z365" s="52" t="s">
        <v>570</v>
      </c>
      <c r="AA365" s="52">
        <v>3.0990000000000002</v>
      </c>
      <c r="AF365" s="52" t="s">
        <v>556</v>
      </c>
      <c r="AG365" s="52">
        <v>4.4059999999999997</v>
      </c>
    </row>
    <row r="366" spans="2:33">
      <c r="B366" s="52" vm="2978">
        <f ca="1"/>
        <v>44341</v>
      </c>
      <c r="C366" s="52" vm="2994">
        <f ca="1"/>
        <v>724.5</v>
      </c>
      <c r="D366" s="52" vm="2995">
        <f ca="1"/>
        <v>724</v>
      </c>
      <c r="E366" s="52" vm="2996">
        <f ca="1"/>
        <v>729.3</v>
      </c>
      <c r="F366" s="52" vm="2997">
        <f ca="1"/>
        <v>722.7</v>
      </c>
      <c r="G366" s="52" vm="2998">
        <f ca="1"/>
        <v>116577</v>
      </c>
      <c r="H366" s="55">
        <f t="shared" ca="1" si="22"/>
        <v>3.8797284190106307E-3</v>
      </c>
      <c r="I366" s="55">
        <f t="shared" ca="1" si="20"/>
        <v>3.8722216825094846E-3</v>
      </c>
      <c r="N366" s="52" vm="2999">
        <f ca="1"/>
        <v>44343</v>
      </c>
      <c r="O366" s="52" vm="3000">
        <f ca="1"/>
        <v>57</v>
      </c>
      <c r="P366" s="52" vm="3001">
        <f ca="1"/>
        <v>55.22</v>
      </c>
      <c r="Q366" s="52" vm="3002">
        <f ca="1"/>
        <v>57.36</v>
      </c>
      <c r="R366" s="52" vm="3001">
        <f ca="1"/>
        <v>55.22</v>
      </c>
      <c r="S366" s="52" vm="3003">
        <f ca="1"/>
        <v>1252222</v>
      </c>
      <c r="T366" s="55">
        <f t="shared" ca="1" si="23"/>
        <v>2.7027027027026973E-2</v>
      </c>
      <c r="U366" s="55">
        <f t="shared" ca="1" si="21"/>
        <v>2.6668247082161273E-2</v>
      </c>
      <c r="Z366" s="52" t="s">
        <v>571</v>
      </c>
      <c r="AA366" s="52">
        <v>3.0259999999999998</v>
      </c>
      <c r="AF366" s="52" t="s">
        <v>557</v>
      </c>
      <c r="AG366" s="52">
        <v>4.3259999999999996</v>
      </c>
    </row>
    <row r="367" spans="2:33">
      <c r="B367" s="52" vm="2988">
        <f ca="1"/>
        <v>44342</v>
      </c>
      <c r="C367" s="52" vm="3004">
        <f ca="1"/>
        <v>735.8</v>
      </c>
      <c r="D367" s="52" vm="3005">
        <f ca="1"/>
        <v>728</v>
      </c>
      <c r="E367" s="52" vm="3006">
        <f ca="1"/>
        <v>736.5</v>
      </c>
      <c r="F367" s="52" vm="3007">
        <f ca="1"/>
        <v>726.5</v>
      </c>
      <c r="G367" s="52" vm="3008">
        <f ca="1"/>
        <v>133876</v>
      </c>
      <c r="H367" s="55">
        <f t="shared" ca="1" si="22"/>
        <v>1.5596963423050392E-2</v>
      </c>
      <c r="I367" s="55">
        <f t="shared" ca="1" si="20"/>
        <v>1.5476580909936928E-2</v>
      </c>
      <c r="N367" s="52" vm="3009">
        <f ca="1"/>
        <v>44344</v>
      </c>
      <c r="O367" s="52" vm="3010">
        <f ca="1"/>
        <v>58.04</v>
      </c>
      <c r="P367" s="52" vm="3011">
        <f ca="1"/>
        <v>56.78</v>
      </c>
      <c r="Q367" s="52" vm="3012">
        <f ca="1"/>
        <v>58.22</v>
      </c>
      <c r="R367" s="52" vm="3013">
        <f ca="1"/>
        <v>56.56</v>
      </c>
      <c r="S367" s="52" vm="3014">
        <f ca="1"/>
        <v>625541</v>
      </c>
      <c r="T367" s="55">
        <f t="shared" ca="1" si="23"/>
        <v>1.8245614035087732E-2</v>
      </c>
      <c r="U367" s="55">
        <f t="shared" ca="1" si="21"/>
        <v>1.8081160181436958E-2</v>
      </c>
      <c r="Z367" s="52" t="s">
        <v>572</v>
      </c>
      <c r="AA367" s="52">
        <v>3.032</v>
      </c>
      <c r="AF367" s="52" t="s">
        <v>558</v>
      </c>
      <c r="AG367" s="52">
        <v>4.4109999999999996</v>
      </c>
    </row>
    <row r="368" spans="2:33">
      <c r="B368" s="52" vm="2999">
        <f ca="1"/>
        <v>44343</v>
      </c>
      <c r="C368" s="52" vm="3015">
        <f ca="1"/>
        <v>736.6</v>
      </c>
      <c r="D368" s="52" vm="3016">
        <f ca="1"/>
        <v>739.9</v>
      </c>
      <c r="E368" s="52" vm="3017">
        <f ca="1"/>
        <v>741</v>
      </c>
      <c r="F368" s="52" vm="3018">
        <f ca="1"/>
        <v>732.5</v>
      </c>
      <c r="G368" s="52" vm="3019">
        <f ca="1"/>
        <v>201575</v>
      </c>
      <c r="H368" s="55">
        <f t="shared" ca="1" si="22"/>
        <v>1.0872519706441874E-3</v>
      </c>
      <c r="I368" s="55">
        <f t="shared" ca="1" si="20"/>
        <v>1.0866613402909303E-3</v>
      </c>
      <c r="N368" s="52" vm="3020">
        <f ca="1"/>
        <v>44347</v>
      </c>
      <c r="O368" s="52" vm="3021">
        <f ca="1"/>
        <v>58.12</v>
      </c>
      <c r="P368" s="52" vm="3022">
        <f ca="1"/>
        <v>58.06</v>
      </c>
      <c r="Q368" s="52" vm="3023">
        <f ca="1"/>
        <v>58.88</v>
      </c>
      <c r="R368" s="52" vm="3022">
        <f ca="1"/>
        <v>58.06</v>
      </c>
      <c r="S368" s="52" vm="3024">
        <f ca="1"/>
        <v>370107</v>
      </c>
      <c r="T368" s="55">
        <f t="shared" ca="1" si="23"/>
        <v>1.3783597518952639E-3</v>
      </c>
      <c r="U368" s="55">
        <f t="shared" ca="1" si="21"/>
        <v>1.3774106860950765E-3</v>
      </c>
      <c r="Z368" s="52" t="s">
        <v>573</v>
      </c>
      <c r="AA368" s="52">
        <v>3</v>
      </c>
      <c r="AF368" s="52" t="s">
        <v>559</v>
      </c>
      <c r="AG368" s="52">
        <v>4.3479999999999999</v>
      </c>
    </row>
    <row r="369" spans="2:33">
      <c r="B369" s="52" vm="3009">
        <f ca="1"/>
        <v>44344</v>
      </c>
      <c r="C369" s="52" vm="3025">
        <f ca="1"/>
        <v>748.8</v>
      </c>
      <c r="D369" s="52" vm="3026">
        <f ca="1"/>
        <v>737</v>
      </c>
      <c r="E369" s="52" vm="3027">
        <f ca="1"/>
        <v>749.5</v>
      </c>
      <c r="F369" s="52" vm="3028">
        <f ca="1"/>
        <v>736.7</v>
      </c>
      <c r="G369" s="52" vm="3029">
        <f ca="1"/>
        <v>133542</v>
      </c>
      <c r="H369" s="55">
        <f t="shared" ca="1" si="22"/>
        <v>1.6562584849307616E-2</v>
      </c>
      <c r="I369" s="55">
        <f t="shared" ca="1" si="20"/>
        <v>1.642692115241735E-2</v>
      </c>
      <c r="N369" s="52" vm="3030">
        <f ca="1"/>
        <v>44348</v>
      </c>
      <c r="O369" s="52" vm="3031">
        <f ca="1"/>
        <v>57.46</v>
      </c>
      <c r="P369" s="52" vm="3012">
        <f ca="1"/>
        <v>58.22</v>
      </c>
      <c r="Q369" s="52" vm="3032">
        <f ca="1"/>
        <v>59.12</v>
      </c>
      <c r="R369" s="52" vm="3031">
        <f ca="1"/>
        <v>57.46</v>
      </c>
      <c r="S369" s="52" vm="3033">
        <f ca="1"/>
        <v>833040</v>
      </c>
      <c r="T369" s="55">
        <f t="shared" ca="1" si="23"/>
        <v>-1.1355815554026094E-2</v>
      </c>
      <c r="U369" s="55">
        <f t="shared" ca="1" si="21"/>
        <v>-1.1420785150938601E-2</v>
      </c>
      <c r="Z369" s="52" t="s">
        <v>574</v>
      </c>
      <c r="AA369" s="52">
        <v>3.0070000000000001</v>
      </c>
      <c r="AF369" s="52" t="s">
        <v>560</v>
      </c>
      <c r="AG369" s="52">
        <v>4.3570000000000002</v>
      </c>
    </row>
    <row r="370" spans="2:33">
      <c r="B370" s="52" vm="3020">
        <f ca="1"/>
        <v>44347</v>
      </c>
      <c r="C370" s="52" vm="3034">
        <f ca="1"/>
        <v>748.3</v>
      </c>
      <c r="D370" s="52" vm="3035">
        <f ca="1"/>
        <v>749.2</v>
      </c>
      <c r="E370" s="52" vm="3036">
        <f ca="1"/>
        <v>752.9</v>
      </c>
      <c r="F370" s="52" vm="3037">
        <f ca="1"/>
        <v>747.5</v>
      </c>
      <c r="G370" s="52" vm="3038">
        <f ca="1"/>
        <v>106282</v>
      </c>
      <c r="H370" s="55">
        <f t="shared" ca="1" si="22"/>
        <v>-6.6773504273509587E-4</v>
      </c>
      <c r="I370" s="55">
        <f t="shared" ca="1" si="20"/>
        <v>-6.6795807706949799E-4</v>
      </c>
      <c r="N370" s="52" vm="3039">
        <f ca="1"/>
        <v>44349</v>
      </c>
      <c r="O370" s="52" vm="3040">
        <f ca="1"/>
        <v>57.66</v>
      </c>
      <c r="P370" s="52" vm="3041">
        <f ca="1"/>
        <v>57.48</v>
      </c>
      <c r="Q370" s="52" vm="3042">
        <f ca="1"/>
        <v>58.08</v>
      </c>
      <c r="R370" s="52" vm="3043">
        <f ca="1"/>
        <v>56.9</v>
      </c>
      <c r="S370" s="52" vm="3044">
        <f ca="1"/>
        <v>459845</v>
      </c>
      <c r="T370" s="55">
        <f t="shared" ca="1" si="23"/>
        <v>3.4806822137138926E-3</v>
      </c>
      <c r="U370" s="55">
        <f t="shared" ca="1" si="21"/>
        <v>3.4746386591126355E-3</v>
      </c>
      <c r="Z370" s="52" t="s">
        <v>575</v>
      </c>
      <c r="AA370" s="52">
        <v>2.956</v>
      </c>
      <c r="AF370" s="52" t="s">
        <v>561</v>
      </c>
      <c r="AG370" s="52">
        <v>4.2779999999999996</v>
      </c>
    </row>
    <row r="371" spans="2:33">
      <c r="B371" s="52" vm="3030">
        <f ca="1"/>
        <v>44348</v>
      </c>
      <c r="C371" s="52" vm="3045">
        <f ca="1"/>
        <v>742</v>
      </c>
      <c r="D371" s="52" vm="3046">
        <f ca="1"/>
        <v>750</v>
      </c>
      <c r="E371" s="52" vm="3047">
        <f ca="1"/>
        <v>751.3</v>
      </c>
      <c r="F371" s="52" vm="3045">
        <f ca="1"/>
        <v>742</v>
      </c>
      <c r="G371" s="52" vm="3048">
        <f ca="1"/>
        <v>120682</v>
      </c>
      <c r="H371" s="55">
        <f t="shared" ca="1" si="22"/>
        <v>-8.4190832553787676E-3</v>
      </c>
      <c r="I371" s="55">
        <f t="shared" ca="1" si="20"/>
        <v>-8.454723918932306E-3</v>
      </c>
      <c r="N371" s="52" vm="3049">
        <f ca="1"/>
        <v>44350</v>
      </c>
      <c r="O371" s="52" vm="3050">
        <f ca="1"/>
        <v>58.18</v>
      </c>
      <c r="P371" s="52" vm="3051">
        <f ca="1"/>
        <v>57.5</v>
      </c>
      <c r="Q371" s="52" vm="3052">
        <f ca="1"/>
        <v>58.64</v>
      </c>
      <c r="R371" s="52" vm="3053">
        <f ca="1"/>
        <v>57.32</v>
      </c>
      <c r="S371" s="52" vm="3054">
        <f ca="1"/>
        <v>526769</v>
      </c>
      <c r="T371" s="55">
        <f t="shared" ca="1" si="23"/>
        <v>9.0183836281652052E-3</v>
      </c>
      <c r="U371" s="55">
        <f t="shared" ca="1" si="21"/>
        <v>8.9779608567995481E-3</v>
      </c>
      <c r="Z371" s="52" t="s">
        <v>576</v>
      </c>
      <c r="AA371" s="52">
        <v>2.948</v>
      </c>
      <c r="AF371" s="52" t="s">
        <v>562</v>
      </c>
      <c r="AG371" s="52">
        <v>4.2530000000000001</v>
      </c>
    </row>
    <row r="372" spans="2:33">
      <c r="B372" s="52" vm="3039">
        <f ca="1"/>
        <v>44349</v>
      </c>
      <c r="C372" s="52" vm="3055">
        <f ca="1"/>
        <v>746.8</v>
      </c>
      <c r="D372" s="52" vm="3056">
        <f ca="1"/>
        <v>748</v>
      </c>
      <c r="E372" s="52" vm="3057">
        <f ca="1"/>
        <v>748.9</v>
      </c>
      <c r="F372" s="52" vm="3058">
        <f ca="1"/>
        <v>738.3</v>
      </c>
      <c r="G372" s="52" vm="3059">
        <f ca="1"/>
        <v>126483</v>
      </c>
      <c r="H372" s="55">
        <f t="shared" ca="1" si="22"/>
        <v>6.4690026954177249E-3</v>
      </c>
      <c r="I372" s="55">
        <f t="shared" ca="1" si="20"/>
        <v>6.4481685001870357E-3</v>
      </c>
      <c r="N372" s="52" vm="3060">
        <f ca="1"/>
        <v>44351</v>
      </c>
      <c r="O372" s="52" vm="3061">
        <f ca="1"/>
        <v>58.3</v>
      </c>
      <c r="P372" s="52" vm="3021">
        <f ca="1"/>
        <v>58.12</v>
      </c>
      <c r="Q372" s="52" vm="3062">
        <f ca="1"/>
        <v>58.74</v>
      </c>
      <c r="R372" s="52" vm="3063">
        <f ca="1"/>
        <v>57.86</v>
      </c>
      <c r="S372" s="52" vm="3064">
        <f ca="1"/>
        <v>509502</v>
      </c>
      <c r="T372" s="55">
        <f t="shared" ca="1" si="23"/>
        <v>2.062564455139082E-3</v>
      </c>
      <c r="U372" s="55">
        <f t="shared" ca="1" si="21"/>
        <v>2.0604402893909797E-3</v>
      </c>
      <c r="Z372" s="52" t="s">
        <v>577</v>
      </c>
      <c r="AA372" s="52">
        <v>2.988</v>
      </c>
      <c r="AF372" s="52" t="s">
        <v>563</v>
      </c>
      <c r="AG372" s="52">
        <v>4.1470000000000002</v>
      </c>
    </row>
    <row r="373" spans="2:33">
      <c r="B373" s="52" vm="3049">
        <f ca="1"/>
        <v>44350</v>
      </c>
      <c r="C373" s="52" vm="3065">
        <f ca="1"/>
        <v>741.2</v>
      </c>
      <c r="D373" s="52" vm="3066">
        <f ca="1"/>
        <v>746</v>
      </c>
      <c r="E373" s="52" vm="3035">
        <f ca="1"/>
        <v>749.2</v>
      </c>
      <c r="F373" s="52" vm="3067">
        <f ca="1"/>
        <v>737.6</v>
      </c>
      <c r="G373" s="52" vm="3068">
        <f ca="1"/>
        <v>110210</v>
      </c>
      <c r="H373" s="55">
        <f t="shared" ca="1" si="22"/>
        <v>-7.4986609534010151E-3</v>
      </c>
      <c r="I373" s="55">
        <f t="shared" ca="1" si="20"/>
        <v>-7.5269172563626691E-3</v>
      </c>
      <c r="N373" s="52" vm="3069">
        <f ca="1"/>
        <v>44354</v>
      </c>
      <c r="O373" s="52" vm="3070">
        <f ca="1"/>
        <v>59.24</v>
      </c>
      <c r="P373" s="52" vm="3071">
        <f ca="1"/>
        <v>58.44</v>
      </c>
      <c r="Q373" s="52" vm="3072">
        <f ca="1"/>
        <v>59.68</v>
      </c>
      <c r="R373" s="52" vm="3073">
        <f ca="1"/>
        <v>58.16</v>
      </c>
      <c r="S373" s="52" vm="3074">
        <f ca="1"/>
        <v>696599</v>
      </c>
      <c r="T373" s="55">
        <f t="shared" ca="1" si="23"/>
        <v>1.6123499142367104E-2</v>
      </c>
      <c r="U373" s="55">
        <f t="shared" ca="1" si="21"/>
        <v>1.5994896043151376E-2</v>
      </c>
      <c r="Z373" s="52" t="s">
        <v>578</v>
      </c>
      <c r="AA373" s="52">
        <v>3.0139999999999998</v>
      </c>
      <c r="AF373" s="52" t="s">
        <v>564</v>
      </c>
      <c r="AG373" s="52">
        <v>4.1459999999999999</v>
      </c>
    </row>
    <row r="374" spans="2:33">
      <c r="B374" s="52" vm="3060">
        <f ca="1"/>
        <v>44351</v>
      </c>
      <c r="C374" s="52" vm="3075">
        <f ca="1"/>
        <v>735.7</v>
      </c>
      <c r="D374" s="52" vm="3045">
        <f ca="1"/>
        <v>742</v>
      </c>
      <c r="E374" s="52" vm="3076">
        <f ca="1"/>
        <v>743.9</v>
      </c>
      <c r="F374" s="52" vm="3077">
        <f ca="1"/>
        <v>734.5</v>
      </c>
      <c r="G374" s="52" vm="3078">
        <f ca="1"/>
        <v>105893</v>
      </c>
      <c r="H374" s="55">
        <f t="shared" ca="1" si="22"/>
        <v>-7.4203993524014633E-3</v>
      </c>
      <c r="I374" s="55">
        <f t="shared" ca="1" si="20"/>
        <v>-7.4480674729859205E-3</v>
      </c>
      <c r="N374" s="52" vm="3079">
        <f ca="1"/>
        <v>44355</v>
      </c>
      <c r="O374" s="52" vm="3080">
        <f ca="1"/>
        <v>58.92</v>
      </c>
      <c r="P374" s="52" vm="3081">
        <f ca="1"/>
        <v>59.4</v>
      </c>
      <c r="Q374" s="52" vm="3082">
        <f ca="1"/>
        <v>59.48</v>
      </c>
      <c r="R374" s="52" vm="3083">
        <f ca="1"/>
        <v>58.56</v>
      </c>
      <c r="S374" s="52" vm="3084">
        <f ca="1"/>
        <v>537621</v>
      </c>
      <c r="T374" s="55">
        <f t="shared" ca="1" si="23"/>
        <v>-5.4017555705604403E-3</v>
      </c>
      <c r="U374" s="55">
        <f t="shared" ca="1" si="21"/>
        <v>-5.4163978051685203E-3</v>
      </c>
      <c r="Z374" s="52" t="s">
        <v>579</v>
      </c>
      <c r="AA374" s="52">
        <v>2.9609999999999999</v>
      </c>
      <c r="AF374" s="52" t="s">
        <v>565</v>
      </c>
      <c r="AG374" s="52">
        <v>4.1349999999999998</v>
      </c>
    </row>
    <row r="375" spans="2:33">
      <c r="B375" s="52" vm="3069">
        <f ca="1"/>
        <v>44354</v>
      </c>
      <c r="C375" s="52" vm="3085">
        <f ca="1"/>
        <v>733</v>
      </c>
      <c r="D375" s="52" vm="3086">
        <f ca="1"/>
        <v>737.7</v>
      </c>
      <c r="E375" s="52" vm="3087">
        <f ca="1"/>
        <v>741.5</v>
      </c>
      <c r="F375" s="52" vm="3088">
        <f ca="1"/>
        <v>728.1</v>
      </c>
      <c r="G375" s="52" vm="3089">
        <f ca="1"/>
        <v>204110</v>
      </c>
      <c r="H375" s="55">
        <f t="shared" ca="1" si="22"/>
        <v>-3.6699741742558523E-3</v>
      </c>
      <c r="I375" s="55">
        <f t="shared" ca="1" si="20"/>
        <v>-3.6767250515672961E-3</v>
      </c>
      <c r="N375" s="52" vm="3090">
        <f ca="1"/>
        <v>44356</v>
      </c>
      <c r="O375" s="52" vm="3091">
        <f ca="1"/>
        <v>57.6</v>
      </c>
      <c r="P375" s="52" vm="3092">
        <f ca="1"/>
        <v>59.14</v>
      </c>
      <c r="Q375" s="52" vm="3093">
        <f ca="1"/>
        <v>59.28</v>
      </c>
      <c r="R375" s="52" vm="3002">
        <f ca="1"/>
        <v>57.36</v>
      </c>
      <c r="S375" s="52" vm="3094">
        <f ca="1"/>
        <v>660401</v>
      </c>
      <c r="T375" s="55">
        <f t="shared" ca="1" si="23"/>
        <v>-2.2403258655804503E-2</v>
      </c>
      <c r="U375" s="55">
        <f t="shared" ca="1" si="21"/>
        <v>-2.2658023892583989E-2</v>
      </c>
      <c r="Z375" s="52" t="s">
        <v>580</v>
      </c>
      <c r="AA375" s="52">
        <v>2.9089999999999998</v>
      </c>
      <c r="AF375" s="52" t="s">
        <v>566</v>
      </c>
      <c r="AG375" s="52">
        <v>4.2539999999999996</v>
      </c>
    </row>
    <row r="376" spans="2:33">
      <c r="B376" s="52" vm="3079">
        <f ca="1"/>
        <v>44355</v>
      </c>
      <c r="C376" s="52" vm="3045">
        <f ca="1"/>
        <v>742</v>
      </c>
      <c r="D376" s="52" vm="3095">
        <f ca="1"/>
        <v>733.8</v>
      </c>
      <c r="E376" s="52" vm="3066">
        <f ca="1"/>
        <v>746</v>
      </c>
      <c r="F376" s="52" vm="3096">
        <f ca="1"/>
        <v>731.5</v>
      </c>
      <c r="G376" s="52" vm="3097">
        <f ca="1"/>
        <v>136276</v>
      </c>
      <c r="H376" s="55">
        <f t="shared" ca="1" si="22"/>
        <v>1.2278308321964637E-2</v>
      </c>
      <c r="I376" s="55">
        <f t="shared" ca="1" si="20"/>
        <v>1.2203541280729063E-2</v>
      </c>
      <c r="N376" s="52" vm="3098">
        <f ca="1"/>
        <v>44357</v>
      </c>
      <c r="O376" s="52" vm="3099">
        <f ca="1"/>
        <v>56.8</v>
      </c>
      <c r="P376" s="52" vm="3100">
        <f ca="1"/>
        <v>57.8</v>
      </c>
      <c r="Q376" s="52" vm="3101">
        <f ca="1"/>
        <v>57.82</v>
      </c>
      <c r="R376" s="52" vm="3102">
        <f ca="1"/>
        <v>56.48</v>
      </c>
      <c r="S376" s="52" vm="3103">
        <f ca="1"/>
        <v>706915</v>
      </c>
      <c r="T376" s="55">
        <f t="shared" ca="1" si="23"/>
        <v>-1.3888888888888951E-2</v>
      </c>
      <c r="U376" s="55">
        <f t="shared" ca="1" si="21"/>
        <v>-1.3986241974739952E-2</v>
      </c>
      <c r="Z376" s="52" t="s">
        <v>581</v>
      </c>
      <c r="AA376" s="52">
        <v>3.0070000000000001</v>
      </c>
      <c r="AF376" s="52" t="s">
        <v>567</v>
      </c>
      <c r="AG376" s="52">
        <v>4.226</v>
      </c>
    </row>
    <row r="377" spans="2:33">
      <c r="B377" s="52" vm="3090">
        <f ca="1"/>
        <v>44356</v>
      </c>
      <c r="C377" s="52" vm="3104">
        <f ca="1"/>
        <v>744.6</v>
      </c>
      <c r="D377" s="52" vm="3105">
        <f ca="1"/>
        <v>743.4</v>
      </c>
      <c r="E377" s="52" vm="3106">
        <f ca="1"/>
        <v>750.4</v>
      </c>
      <c r="F377" s="52" vm="3105">
        <f ca="1"/>
        <v>743.4</v>
      </c>
      <c r="G377" s="52" vm="3107">
        <f ca="1"/>
        <v>104128</v>
      </c>
      <c r="H377" s="55">
        <f t="shared" ca="1" si="22"/>
        <v>3.5040431266846195E-3</v>
      </c>
      <c r="I377" s="55">
        <f t="shared" ca="1" si="20"/>
        <v>3.497918271236061E-3</v>
      </c>
      <c r="N377" s="52" vm="3108">
        <f ca="1"/>
        <v>44358</v>
      </c>
      <c r="O377" s="52" vm="3109">
        <f ca="1"/>
        <v>56.84</v>
      </c>
      <c r="P377" s="52" vm="3043">
        <f ca="1"/>
        <v>56.9</v>
      </c>
      <c r="Q377" s="52" vm="3110">
        <f ca="1"/>
        <v>57.04</v>
      </c>
      <c r="R377" s="52" vm="3111">
        <f ca="1"/>
        <v>56.44</v>
      </c>
      <c r="S377" s="52" vm="3112">
        <f ca="1"/>
        <v>486048</v>
      </c>
      <c r="T377" s="55">
        <f t="shared" ca="1" si="23"/>
        <v>7.0422535211278614E-4</v>
      </c>
      <c r="U377" s="55">
        <f t="shared" ca="1" si="21"/>
        <v>7.0397750179433259E-4</v>
      </c>
      <c r="Z377" s="52" t="s">
        <v>582</v>
      </c>
      <c r="AA377" s="52">
        <v>3.032</v>
      </c>
      <c r="AF377" s="52" t="s">
        <v>568</v>
      </c>
      <c r="AG377" s="52">
        <v>4.2489999999999997</v>
      </c>
    </row>
    <row r="378" spans="2:33">
      <c r="B378" s="52" vm="3098">
        <f ca="1"/>
        <v>44357</v>
      </c>
      <c r="C378" s="52" vm="3113">
        <f ca="1"/>
        <v>739.2</v>
      </c>
      <c r="D378" s="52" vm="3114">
        <f ca="1"/>
        <v>748.4</v>
      </c>
      <c r="E378" s="52" vm="3035">
        <f ca="1"/>
        <v>749.2</v>
      </c>
      <c r="F378" s="52" vm="3115">
        <f ca="1"/>
        <v>735.5</v>
      </c>
      <c r="G378" s="52" vm="3116">
        <f ca="1"/>
        <v>120406</v>
      </c>
      <c r="H378" s="55">
        <f t="shared" ca="1" si="22"/>
        <v>-7.2522159548750187E-3</v>
      </c>
      <c r="I378" s="55">
        <f t="shared" ca="1" si="20"/>
        <v>-7.2786411111420398E-3</v>
      </c>
      <c r="N378" s="52" vm="3117">
        <f ca="1"/>
        <v>44361</v>
      </c>
      <c r="O378" s="52" vm="3118">
        <f ca="1"/>
        <v>57.12</v>
      </c>
      <c r="P378" s="52" vm="3119">
        <f ca="1"/>
        <v>57.1</v>
      </c>
      <c r="Q378" s="52" vm="3031">
        <f ca="1"/>
        <v>57.46</v>
      </c>
      <c r="R378" s="52" vm="3109">
        <f ca="1"/>
        <v>56.84</v>
      </c>
      <c r="S378" s="52" vm="3120">
        <f ca="1"/>
        <v>357621</v>
      </c>
      <c r="T378" s="55">
        <f t="shared" ca="1" si="23"/>
        <v>4.9261083743841194E-3</v>
      </c>
      <c r="U378" s="55">
        <f t="shared" ca="1" si="21"/>
        <v>4.9140148024289414E-3</v>
      </c>
      <c r="Z378" s="52" t="s">
        <v>583</v>
      </c>
      <c r="AA378" s="52">
        <v>3.0169999999999999</v>
      </c>
      <c r="AF378" s="52" t="s">
        <v>569</v>
      </c>
      <c r="AG378" s="52">
        <v>4.1920000000000002</v>
      </c>
    </row>
    <row r="379" spans="2:33">
      <c r="B379" s="52" vm="3108">
        <f ca="1"/>
        <v>44358</v>
      </c>
      <c r="C379" s="52" vm="3121">
        <f ca="1"/>
        <v>742.9</v>
      </c>
      <c r="D379" s="52" vm="3122">
        <f ca="1"/>
        <v>740</v>
      </c>
      <c r="E379" s="52" vm="3123">
        <f ca="1"/>
        <v>743.7</v>
      </c>
      <c r="F379" s="52" vm="3113">
        <f ca="1"/>
        <v>739.2</v>
      </c>
      <c r="G379" s="52" vm="3124">
        <f ca="1"/>
        <v>107092</v>
      </c>
      <c r="H379" s="55">
        <f t="shared" ca="1" si="22"/>
        <v>5.0054112554112073E-3</v>
      </c>
      <c r="I379" s="55">
        <f t="shared" ca="1" si="20"/>
        <v>4.9929258302860956E-3</v>
      </c>
      <c r="N379" s="52" vm="3125">
        <f ca="1"/>
        <v>44362</v>
      </c>
      <c r="O379" s="52" vm="3126">
        <f ca="1"/>
        <v>57.94</v>
      </c>
      <c r="P379" s="52" vm="3127">
        <f ca="1"/>
        <v>57.4</v>
      </c>
      <c r="Q379" s="52" vm="3128">
        <f ca="1"/>
        <v>58.34</v>
      </c>
      <c r="R379" s="52" vm="3118">
        <f ca="1"/>
        <v>57.12</v>
      </c>
      <c r="S379" s="52" vm="3129">
        <f ca="1"/>
        <v>575880</v>
      </c>
      <c r="T379" s="55">
        <f t="shared" ca="1" si="23"/>
        <v>1.4355742296918717E-2</v>
      </c>
      <c r="U379" s="55">
        <f t="shared" ca="1" si="21"/>
        <v>1.4253674309875343E-2</v>
      </c>
      <c r="Z379" s="52" t="s">
        <v>584</v>
      </c>
      <c r="AA379" s="52">
        <v>3.0979999999999999</v>
      </c>
      <c r="AF379" s="52" t="s">
        <v>570</v>
      </c>
      <c r="AG379" s="52">
        <v>4.1870000000000003</v>
      </c>
    </row>
    <row r="380" spans="2:33">
      <c r="B380" s="52" vm="3117">
        <f ca="1"/>
        <v>44361</v>
      </c>
      <c r="C380" s="52" vm="3130">
        <f ca="1"/>
        <v>744</v>
      </c>
      <c r="D380" s="52" vm="3131">
        <f ca="1"/>
        <v>747.3</v>
      </c>
      <c r="E380" s="52" vm="3132">
        <f ca="1"/>
        <v>749.4</v>
      </c>
      <c r="F380" s="52" vm="3133">
        <f ca="1"/>
        <v>740.2</v>
      </c>
      <c r="G380" s="52" vm="3134">
        <f ca="1"/>
        <v>123734</v>
      </c>
      <c r="H380" s="55">
        <f t="shared" ca="1" si="22"/>
        <v>1.4806838067034089E-3</v>
      </c>
      <c r="I380" s="55">
        <f t="shared" ca="1" si="20"/>
        <v>1.4795886753312681E-3</v>
      </c>
      <c r="N380" s="52" vm="3135">
        <f ca="1"/>
        <v>44363</v>
      </c>
      <c r="O380" s="52" vm="3136">
        <f ca="1"/>
        <v>58.32</v>
      </c>
      <c r="P380" s="52" vm="3136">
        <f ca="1"/>
        <v>58.32</v>
      </c>
      <c r="Q380" s="52" vm="3137">
        <f ca="1"/>
        <v>58.66</v>
      </c>
      <c r="R380" s="52" vm="3138">
        <f ca="1"/>
        <v>57.96</v>
      </c>
      <c r="S380" s="52" vm="3139">
        <f ca="1"/>
        <v>428132</v>
      </c>
      <c r="T380" s="55">
        <f t="shared" ca="1" si="23"/>
        <v>6.5585088022093174E-3</v>
      </c>
      <c r="U380" s="55">
        <f t="shared" ca="1" si="21"/>
        <v>6.5370953591985031E-3</v>
      </c>
      <c r="Z380" s="52" t="s">
        <v>585</v>
      </c>
      <c r="AA380" s="52">
        <v>3.2130000000000001</v>
      </c>
      <c r="AF380" s="52" t="s">
        <v>571</v>
      </c>
      <c r="AG380" s="52">
        <v>4.1100000000000003</v>
      </c>
    </row>
    <row r="381" spans="2:33">
      <c r="B381" s="52" vm="3125">
        <f ca="1"/>
        <v>44362</v>
      </c>
      <c r="C381" s="52" vm="3035">
        <f ca="1"/>
        <v>749.2</v>
      </c>
      <c r="D381" s="52" vm="3140">
        <f ca="1"/>
        <v>746.1</v>
      </c>
      <c r="E381" s="52" vm="3141">
        <f ca="1"/>
        <v>750.6</v>
      </c>
      <c r="F381" s="52" vm="3142">
        <f ca="1"/>
        <v>742.6</v>
      </c>
      <c r="G381" s="52" vm="3143">
        <f ca="1"/>
        <v>106573</v>
      </c>
      <c r="H381" s="55">
        <f t="shared" ca="1" si="22"/>
        <v>6.9892473118280396E-3</v>
      </c>
      <c r="I381" s="55">
        <f t="shared" ca="1" si="20"/>
        <v>6.9649357368416643E-3</v>
      </c>
      <c r="N381" s="52" vm="3144">
        <f ca="1"/>
        <v>44364</v>
      </c>
      <c r="O381" s="52" vm="3145">
        <f ca="1"/>
        <v>58.6</v>
      </c>
      <c r="P381" s="52" vm="3146">
        <f ca="1"/>
        <v>57.9</v>
      </c>
      <c r="Q381" s="52" vm="3147">
        <f ca="1"/>
        <v>59</v>
      </c>
      <c r="R381" s="52" vm="3148">
        <f ca="1"/>
        <v>57.54</v>
      </c>
      <c r="S381" s="52" vm="3149">
        <f ca="1"/>
        <v>501397</v>
      </c>
      <c r="T381" s="55">
        <f t="shared" ca="1" si="23"/>
        <v>4.8010973936900569E-3</v>
      </c>
      <c r="U381" s="55">
        <f t="shared" ca="1" si="21"/>
        <v>4.7896088825642932E-3</v>
      </c>
      <c r="Z381" s="52" t="s">
        <v>586</v>
      </c>
      <c r="AA381" s="52">
        <v>3.2029999999999998</v>
      </c>
      <c r="AF381" s="52" t="s">
        <v>572</v>
      </c>
      <c r="AG381" s="52">
        <v>4.1050000000000004</v>
      </c>
    </row>
    <row r="382" spans="2:33">
      <c r="B382" s="52" vm="3135">
        <f ca="1"/>
        <v>44363</v>
      </c>
      <c r="C382" s="52" vm="3150">
        <f ca="1"/>
        <v>749.8</v>
      </c>
      <c r="D382" s="52" vm="3151">
        <f ca="1"/>
        <v>749</v>
      </c>
      <c r="E382" s="52" vm="3152">
        <f ca="1"/>
        <v>752.6</v>
      </c>
      <c r="F382" s="52" vm="3140">
        <f ca="1"/>
        <v>746.1</v>
      </c>
      <c r="G382" s="52" vm="3153">
        <f ca="1"/>
        <v>112535</v>
      </c>
      <c r="H382" s="55">
        <f t="shared" ca="1" si="22"/>
        <v>8.0085424452747134E-4</v>
      </c>
      <c r="I382" s="55">
        <f t="shared" ca="1" si="20"/>
        <v>8.0053373187817739E-4</v>
      </c>
      <c r="N382" s="52" vm="3154">
        <f ca="1"/>
        <v>44365</v>
      </c>
      <c r="O382" s="52" vm="3155">
        <f ca="1"/>
        <v>58.1</v>
      </c>
      <c r="P382" s="52" vm="3156">
        <f ca="1"/>
        <v>58.5</v>
      </c>
      <c r="Q382" s="52" vm="3157">
        <f ca="1"/>
        <v>59.5</v>
      </c>
      <c r="R382" s="52" vm="3158">
        <f ca="1"/>
        <v>57.98</v>
      </c>
      <c r="S382" s="52" vm="3159">
        <f ca="1"/>
        <v>1760978</v>
      </c>
      <c r="T382" s="55">
        <f t="shared" ca="1" si="23"/>
        <v>-8.5324232081911422E-3</v>
      </c>
      <c r="U382" s="55">
        <f t="shared" ca="1" si="21"/>
        <v>-8.5690327251014033E-3</v>
      </c>
      <c r="Z382" s="52" t="s">
        <v>587</v>
      </c>
      <c r="AA382" s="52">
        <v>3.1890000000000001</v>
      </c>
      <c r="AF382" s="52" t="s">
        <v>573</v>
      </c>
      <c r="AG382" s="52">
        <v>4.0650000000000004</v>
      </c>
    </row>
    <row r="383" spans="2:33">
      <c r="B383" s="52" vm="3144">
        <f ca="1"/>
        <v>44364</v>
      </c>
      <c r="C383" s="52" vm="3160">
        <f ca="1"/>
        <v>758.7</v>
      </c>
      <c r="D383" s="52" vm="3161">
        <f ca="1"/>
        <v>748.7</v>
      </c>
      <c r="E383" s="52" vm="3160">
        <f ca="1"/>
        <v>758.7</v>
      </c>
      <c r="F383" s="52" vm="3162">
        <f ca="1"/>
        <v>746.2</v>
      </c>
      <c r="G383" s="52" vm="3163">
        <f ca="1"/>
        <v>122256</v>
      </c>
      <c r="H383" s="55">
        <f t="shared" ca="1" si="22"/>
        <v>1.1869831955188204E-2</v>
      </c>
      <c r="I383" s="55">
        <f t="shared" ca="1" si="20"/>
        <v>1.1799938042217656E-2</v>
      </c>
      <c r="N383" s="52" vm="3164">
        <f ca="1"/>
        <v>44368</v>
      </c>
      <c r="O383" s="52" vm="3165">
        <f ca="1"/>
        <v>58.24</v>
      </c>
      <c r="P383" s="52" vm="3166">
        <f ca="1"/>
        <v>57.58</v>
      </c>
      <c r="Q383" s="52" vm="3167">
        <f ca="1"/>
        <v>58.68</v>
      </c>
      <c r="R383" s="52" vm="3168">
        <f ca="1"/>
        <v>57.38</v>
      </c>
      <c r="S383" s="52" vm="3169">
        <f ca="1"/>
        <v>470301</v>
      </c>
      <c r="T383" s="55">
        <f t="shared" ca="1" si="23"/>
        <v>2.4096385542169418E-3</v>
      </c>
      <c r="U383" s="55">
        <f t="shared" ca="1" si="21"/>
        <v>2.4067400305650593E-3</v>
      </c>
      <c r="Z383" s="52" t="s">
        <v>588</v>
      </c>
      <c r="AA383" s="52">
        <v>3.1909999999999998</v>
      </c>
      <c r="AF383" s="52" t="s">
        <v>574</v>
      </c>
      <c r="AG383" s="52">
        <v>4.1109999999999998</v>
      </c>
    </row>
    <row r="384" spans="2:33">
      <c r="B384" s="52" vm="3154">
        <f ca="1"/>
        <v>44365</v>
      </c>
      <c r="C384" s="52" vm="3046">
        <f ca="1"/>
        <v>750</v>
      </c>
      <c r="D384" s="52" vm="3170">
        <f ca="1"/>
        <v>759.1</v>
      </c>
      <c r="E384" s="52" vm="3171">
        <f ca="1"/>
        <v>769.5</v>
      </c>
      <c r="F384" s="52" vm="3046">
        <f ca="1"/>
        <v>750</v>
      </c>
      <c r="G384" s="52" vm="3172">
        <f ca="1"/>
        <v>250994</v>
      </c>
      <c r="H384" s="55">
        <f t="shared" ca="1" si="22"/>
        <v>-1.1466982997232145E-2</v>
      </c>
      <c r="I384" s="55">
        <f t="shared" ca="1" si="20"/>
        <v>-1.1533235813673067E-2</v>
      </c>
      <c r="N384" s="52" vm="3173">
        <f ca="1"/>
        <v>44369</v>
      </c>
      <c r="O384" s="52" vm="3174">
        <f ca="1"/>
        <v>58.28</v>
      </c>
      <c r="P384" s="52" vm="3073">
        <f ca="1"/>
        <v>58.16</v>
      </c>
      <c r="Q384" s="52" vm="3175">
        <f ca="1"/>
        <v>58.58</v>
      </c>
      <c r="R384" s="52" vm="3176">
        <f ca="1"/>
        <v>57.68</v>
      </c>
      <c r="S384" s="52" vm="3177">
        <f ca="1"/>
        <v>403749</v>
      </c>
      <c r="T384" s="55">
        <f t="shared" ca="1" si="23"/>
        <v>6.8681318681318437E-4</v>
      </c>
      <c r="U384" s="55">
        <f t="shared" ca="1" si="21"/>
        <v>6.8657743857355145E-4</v>
      </c>
      <c r="Z384" s="52" t="s">
        <v>589</v>
      </c>
      <c r="AA384" s="52">
        <v>3.0249999999999999</v>
      </c>
      <c r="AF384" s="52" t="s">
        <v>575</v>
      </c>
      <c r="AG384" s="52">
        <v>4.0730000000000004</v>
      </c>
    </row>
    <row r="385" spans="2:33">
      <c r="B385" s="52" vm="3164">
        <f ca="1"/>
        <v>44368</v>
      </c>
      <c r="C385" s="52" vm="3178">
        <f ca="1"/>
        <v>759.2</v>
      </c>
      <c r="D385" s="52" vm="3179">
        <f ca="1"/>
        <v>748.5</v>
      </c>
      <c r="E385" s="52" vm="3180">
        <f ca="1"/>
        <v>760.7</v>
      </c>
      <c r="F385" s="52" vm="3181">
        <f ca="1"/>
        <v>746.6</v>
      </c>
      <c r="G385" s="52" vm="3182">
        <f ca="1"/>
        <v>103800</v>
      </c>
      <c r="H385" s="55">
        <f t="shared" ca="1" si="22"/>
        <v>1.2266666666666648E-2</v>
      </c>
      <c r="I385" s="55">
        <f t="shared" ca="1" si="20"/>
        <v>1.2192040765361966E-2</v>
      </c>
      <c r="N385" s="52" vm="3183">
        <f ca="1"/>
        <v>44370</v>
      </c>
      <c r="O385" s="52" vm="3184">
        <f ca="1"/>
        <v>57.22</v>
      </c>
      <c r="P385" s="52" vm="3138">
        <f ca="1"/>
        <v>57.96</v>
      </c>
      <c r="Q385" s="52" vm="3174">
        <f ca="1"/>
        <v>58.28</v>
      </c>
      <c r="R385" s="52" vm="3043">
        <f ca="1"/>
        <v>56.9</v>
      </c>
      <c r="S385" s="52" vm="3185">
        <f ca="1"/>
        <v>487411</v>
      </c>
      <c r="T385" s="55">
        <f t="shared" ca="1" si="23"/>
        <v>-1.8188057652711143E-2</v>
      </c>
      <c r="U385" s="55">
        <f t="shared" ca="1" si="21"/>
        <v>-1.8355493705039978E-2</v>
      </c>
      <c r="Z385" s="52" t="s">
        <v>590</v>
      </c>
      <c r="AA385" s="52">
        <v>3.0019999999999998</v>
      </c>
      <c r="AF385" s="52" t="s">
        <v>576</v>
      </c>
      <c r="AG385" s="52">
        <v>4.024</v>
      </c>
    </row>
    <row r="386" spans="2:33">
      <c r="B386" s="52" vm="3173">
        <f ca="1"/>
        <v>44369</v>
      </c>
      <c r="C386" s="52" vm="3186">
        <f ca="1"/>
        <v>761.9</v>
      </c>
      <c r="D386" s="52" vm="3187">
        <f ca="1"/>
        <v>759.3</v>
      </c>
      <c r="E386" s="52" vm="3188">
        <f ca="1"/>
        <v>765</v>
      </c>
      <c r="F386" s="52" vm="3189">
        <f ca="1"/>
        <v>757.6</v>
      </c>
      <c r="G386" s="52" vm="3190">
        <f ca="1"/>
        <v>107637</v>
      </c>
      <c r="H386" s="55">
        <f t="shared" ca="1" si="22"/>
        <v>3.5563751317175818E-3</v>
      </c>
      <c r="I386" s="55">
        <f t="shared" ca="1" si="20"/>
        <v>3.5500661832458366E-3</v>
      </c>
      <c r="N386" s="52" vm="3191">
        <f ca="1"/>
        <v>44371</v>
      </c>
      <c r="O386" s="52" vm="3031">
        <f ca="1"/>
        <v>57.46</v>
      </c>
      <c r="P386" s="52" vm="3192">
        <f ca="1"/>
        <v>57.14</v>
      </c>
      <c r="Q386" s="52" vm="3193">
        <f ca="1"/>
        <v>57.52</v>
      </c>
      <c r="R386" s="52" vm="3194">
        <f ca="1"/>
        <v>56.46</v>
      </c>
      <c r="S386" s="52" vm="3195">
        <f ca="1"/>
        <v>697252</v>
      </c>
      <c r="T386" s="55">
        <f t="shared" ca="1" si="23"/>
        <v>4.1943376441804237E-3</v>
      </c>
      <c r="U386" s="55">
        <f t="shared" ca="1" si="21"/>
        <v>4.1855659291793598E-3</v>
      </c>
      <c r="Z386" s="52" t="s">
        <v>591</v>
      </c>
      <c r="AA386" s="52">
        <v>2.9780000000000002</v>
      </c>
      <c r="AF386" s="52" t="s">
        <v>592</v>
      </c>
      <c r="AG386" s="52">
        <v>4.0670000000000002</v>
      </c>
    </row>
    <row r="387" spans="2:33">
      <c r="B387" s="52" vm="3183">
        <f ca="1"/>
        <v>44370</v>
      </c>
      <c r="C387" s="52" vm="3196">
        <f ca="1"/>
        <v>739.4</v>
      </c>
      <c r="D387" s="52" vm="3197">
        <f ca="1"/>
        <v>754.5</v>
      </c>
      <c r="E387" s="52" vm="3198">
        <f ca="1"/>
        <v>757.2</v>
      </c>
      <c r="F387" s="52" vm="3199">
        <f ca="1"/>
        <v>735.1</v>
      </c>
      <c r="G387" s="52" vm="3200">
        <f ca="1"/>
        <v>210550</v>
      </c>
      <c r="H387" s="55">
        <f t="shared" ca="1" si="22"/>
        <v>-2.953143457146612E-2</v>
      </c>
      <c r="I387" s="55">
        <f t="shared" ca="1" si="20"/>
        <v>-2.9976266976432471E-2</v>
      </c>
      <c r="N387" s="52" vm="3201">
        <f ca="1"/>
        <v>44372</v>
      </c>
      <c r="O387" s="52" vm="3202">
        <f ca="1"/>
        <v>57.72</v>
      </c>
      <c r="P387" s="52" vm="3000">
        <f ca="1"/>
        <v>57</v>
      </c>
      <c r="Q387" s="52" vm="3050">
        <f ca="1"/>
        <v>58.18</v>
      </c>
      <c r="R387" s="52" vm="3000">
        <f ca="1"/>
        <v>57</v>
      </c>
      <c r="S387" s="52" vm="3203">
        <f ca="1"/>
        <v>350259</v>
      </c>
      <c r="T387" s="55">
        <f t="shared" ca="1" si="23"/>
        <v>4.5248868778280382E-3</v>
      </c>
      <c r="U387" s="55">
        <f t="shared" ca="1" si="21"/>
        <v>4.514680354526613E-3</v>
      </c>
      <c r="Z387" s="52" t="s">
        <v>593</v>
      </c>
      <c r="AA387" s="52">
        <v>2.9369999999999998</v>
      </c>
      <c r="AF387" s="52" t="s">
        <v>577</v>
      </c>
      <c r="AG387" s="52">
        <v>4.069</v>
      </c>
    </row>
    <row r="388" spans="2:33">
      <c r="B388" s="52" vm="3191">
        <f ca="1"/>
        <v>44371</v>
      </c>
      <c r="C388" s="52" vm="3204">
        <f ca="1"/>
        <v>750.9</v>
      </c>
      <c r="D388" s="52" vm="3205">
        <f ca="1"/>
        <v>743.8</v>
      </c>
      <c r="E388" s="52" vm="3206">
        <f ca="1"/>
        <v>753.3</v>
      </c>
      <c r="F388" s="52" vm="3123">
        <f ca="1"/>
        <v>743.7</v>
      </c>
      <c r="G388" s="52" vm="3207">
        <f ca="1"/>
        <v>113959</v>
      </c>
      <c r="H388" s="55">
        <f t="shared" ca="1" si="22"/>
        <v>1.5553151203678617E-2</v>
      </c>
      <c r="I388" s="55">
        <f t="shared" ca="1" si="20"/>
        <v>1.5433440603306642E-2</v>
      </c>
      <c r="N388" s="52" vm="3208">
        <f ca="1"/>
        <v>44375</v>
      </c>
      <c r="O388" s="52" vm="3184">
        <f ca="1"/>
        <v>57.22</v>
      </c>
      <c r="P388" s="52" vm="3051">
        <f ca="1"/>
        <v>57.5</v>
      </c>
      <c r="Q388" s="52" vm="3061">
        <f ca="1"/>
        <v>58.3</v>
      </c>
      <c r="R388" s="52" vm="3209">
        <f ca="1"/>
        <v>57.02</v>
      </c>
      <c r="S388" s="52" vm="3210">
        <f ca="1"/>
        <v>381749</v>
      </c>
      <c r="T388" s="55">
        <f t="shared" ca="1" si="23"/>
        <v>-8.6625086625086167E-3</v>
      </c>
      <c r="U388" s="55">
        <f t="shared" ca="1" si="21"/>
        <v>-8.7002462837058748E-3</v>
      </c>
      <c r="Z388" s="52" t="s">
        <v>594</v>
      </c>
      <c r="AA388" s="52">
        <v>2.9489999999999998</v>
      </c>
      <c r="AF388" s="52" t="s">
        <v>578</v>
      </c>
      <c r="AG388" s="52">
        <v>4.1120000000000001</v>
      </c>
    </row>
    <row r="389" spans="2:33">
      <c r="B389" s="52" vm="3201">
        <f ca="1"/>
        <v>44372</v>
      </c>
      <c r="C389" s="52" vm="3178">
        <f ca="1"/>
        <v>759.2</v>
      </c>
      <c r="D389" s="52" vm="3211">
        <f ca="1"/>
        <v>755.6</v>
      </c>
      <c r="E389" s="52" vm="3212">
        <f ca="1"/>
        <v>764.4</v>
      </c>
      <c r="F389" s="52" vm="3211">
        <f ca="1"/>
        <v>755.6</v>
      </c>
      <c r="G389" s="52" vm="3213">
        <f ca="1"/>
        <v>118318</v>
      </c>
      <c r="H389" s="55">
        <f t="shared" ca="1" si="22"/>
        <v>1.1053402583566463E-2</v>
      </c>
      <c r="I389" s="55">
        <f t="shared" ca="1" si="20"/>
        <v>1.0992760189879963E-2</v>
      </c>
      <c r="N389" s="52" vm="3214">
        <f ca="1"/>
        <v>44376</v>
      </c>
      <c r="O389" s="52" vm="3215">
        <f ca="1"/>
        <v>57.62</v>
      </c>
      <c r="P389" s="52" vm="3216">
        <f ca="1"/>
        <v>57.16</v>
      </c>
      <c r="Q389" s="52" vm="3050">
        <f ca="1"/>
        <v>58.18</v>
      </c>
      <c r="R389" s="52" vm="3217">
        <f ca="1"/>
        <v>57.06</v>
      </c>
      <c r="S389" s="52" vm="3218">
        <f ca="1"/>
        <v>250741</v>
      </c>
      <c r="T389" s="55">
        <f t="shared" ca="1" si="23"/>
        <v>6.9905627403006321E-3</v>
      </c>
      <c r="U389" s="55">
        <f t="shared" ca="1" si="21"/>
        <v>6.9662420344182609E-3</v>
      </c>
      <c r="Z389" s="52" t="s">
        <v>595</v>
      </c>
      <c r="AA389" s="52">
        <v>2.843</v>
      </c>
      <c r="AF389" s="52" t="s">
        <v>579</v>
      </c>
      <c r="AG389" s="52">
        <v>4.0739999999999998</v>
      </c>
    </row>
    <row r="390" spans="2:33">
      <c r="B390" s="52" vm="3208">
        <f ca="1"/>
        <v>44375</v>
      </c>
      <c r="C390" s="52" vm="3219">
        <f ca="1"/>
        <v>747.7</v>
      </c>
      <c r="D390" s="52" vm="3220">
        <f ca="1"/>
        <v>757</v>
      </c>
      <c r="E390" s="52" vm="3221">
        <f ca="1"/>
        <v>759.5</v>
      </c>
      <c r="F390" s="52" vm="3222">
        <f ca="1"/>
        <v>746.3</v>
      </c>
      <c r="G390" s="52" vm="3223">
        <f ca="1"/>
        <v>127976</v>
      </c>
      <c r="H390" s="55">
        <f t="shared" ca="1" si="22"/>
        <v>-1.5147523709167499E-2</v>
      </c>
      <c r="I390" s="55">
        <f t="shared" ca="1" si="20"/>
        <v>-1.5263419289848203E-2</v>
      </c>
      <c r="N390" s="52" vm="3224">
        <f ca="1"/>
        <v>44377</v>
      </c>
      <c r="O390" s="52" vm="3217">
        <f ca="1"/>
        <v>57.06</v>
      </c>
      <c r="P390" s="52" vm="3051">
        <f ca="1"/>
        <v>57.5</v>
      </c>
      <c r="Q390" s="52" vm="3021">
        <f ca="1"/>
        <v>58.12</v>
      </c>
      <c r="R390" s="52" vm="3209">
        <f ca="1"/>
        <v>57.02</v>
      </c>
      <c r="S390" s="52" vm="3225">
        <f ca="1"/>
        <v>394776</v>
      </c>
      <c r="T390" s="55">
        <f t="shared" ca="1" si="23"/>
        <v>-9.7188476223533105E-3</v>
      </c>
      <c r="U390" s="55">
        <f t="shared" ca="1" si="21"/>
        <v>-9.7663838710284473E-3</v>
      </c>
      <c r="Z390" s="52" t="s">
        <v>596</v>
      </c>
      <c r="AA390" s="52">
        <v>2.8820000000000001</v>
      </c>
      <c r="AF390" s="52" t="s">
        <v>580</v>
      </c>
      <c r="AG390" s="52">
        <v>4.0129999999999999</v>
      </c>
    </row>
    <row r="391" spans="2:33">
      <c r="B391" s="52" vm="3214">
        <f ca="1"/>
        <v>44376</v>
      </c>
      <c r="C391" s="52" vm="3226">
        <f ca="1"/>
        <v>754.4</v>
      </c>
      <c r="D391" s="52" vm="3227">
        <f ca="1"/>
        <v>748.1</v>
      </c>
      <c r="E391" s="52" vm="3228">
        <f ca="1"/>
        <v>757.4</v>
      </c>
      <c r="F391" s="52" vm="3227">
        <f ca="1"/>
        <v>748.1</v>
      </c>
      <c r="G391" s="52" vm="3229">
        <f ca="1"/>
        <v>108613</v>
      </c>
      <c r="H391" s="55">
        <f t="shared" ca="1" si="22"/>
        <v>8.9608131603582386E-3</v>
      </c>
      <c r="I391" s="55">
        <f t="shared" ca="1" si="20"/>
        <v>8.9209033133776875E-3</v>
      </c>
      <c r="N391" s="52" vm="3230">
        <f ca="1"/>
        <v>44378</v>
      </c>
      <c r="O391" s="52" vm="3041">
        <f ca="1"/>
        <v>57.48</v>
      </c>
      <c r="P391" s="52" vm="3148">
        <f ca="1"/>
        <v>57.54</v>
      </c>
      <c r="Q391" s="52" vm="3231">
        <f ca="1"/>
        <v>57.88</v>
      </c>
      <c r="R391" s="52" vm="3099">
        <f ca="1"/>
        <v>56.8</v>
      </c>
      <c r="S391" s="52" vm="3232">
        <f ca="1"/>
        <v>354507</v>
      </c>
      <c r="T391" s="55">
        <f t="shared" ca="1" si="23"/>
        <v>7.3606729758148859E-3</v>
      </c>
      <c r="U391" s="55">
        <f t="shared" ca="1" si="21"/>
        <v>7.3337154254701931E-3</v>
      </c>
      <c r="Z391" s="52" t="s">
        <v>597</v>
      </c>
      <c r="AA391" s="52">
        <v>2.8330000000000002</v>
      </c>
      <c r="AF391" s="52" t="s">
        <v>581</v>
      </c>
      <c r="AG391" s="52">
        <v>4.1710000000000003</v>
      </c>
    </row>
    <row r="392" spans="2:33">
      <c r="B392" s="52" vm="3224">
        <f ca="1"/>
        <v>44377</v>
      </c>
      <c r="C392" s="52" vm="3026">
        <f ca="1"/>
        <v>737</v>
      </c>
      <c r="D392" s="52" vm="3233">
        <f ca="1"/>
        <v>756.6</v>
      </c>
      <c r="E392" s="52" vm="3178">
        <f ca="1"/>
        <v>759.2</v>
      </c>
      <c r="F392" s="52" vm="3234">
        <f ca="1"/>
        <v>735.6</v>
      </c>
      <c r="G392" s="52" vm="3235">
        <f ca="1"/>
        <v>191879</v>
      </c>
      <c r="H392" s="55">
        <f t="shared" ca="1" si="22"/>
        <v>-2.3064687168610765E-2</v>
      </c>
      <c r="I392" s="55">
        <f t="shared" ca="1" si="20"/>
        <v>-2.3334839129911081E-2</v>
      </c>
      <c r="N392" s="52" vm="3236">
        <f ca="1"/>
        <v>44379</v>
      </c>
      <c r="O392" s="52" vm="3053">
        <f ca="1"/>
        <v>57.32</v>
      </c>
      <c r="P392" s="52" vm="3237">
        <f ca="1"/>
        <v>57.56</v>
      </c>
      <c r="Q392" s="52" vm="3231">
        <f ca="1"/>
        <v>57.88</v>
      </c>
      <c r="R392" s="52" vm="3238">
        <f ca="1"/>
        <v>56.98</v>
      </c>
      <c r="S392" s="52" vm="3239">
        <f ca="1"/>
        <v>168655</v>
      </c>
      <c r="T392" s="55">
        <f t="shared" ca="1" si="23"/>
        <v>-2.7835768963117014E-3</v>
      </c>
      <c r="U392" s="55">
        <f t="shared" ca="1" si="21"/>
        <v>-2.7874582508530172E-3</v>
      </c>
      <c r="Z392" s="52" t="s">
        <v>598</v>
      </c>
      <c r="AA392" s="52">
        <v>2.879</v>
      </c>
      <c r="AF392" s="52" t="s">
        <v>582</v>
      </c>
      <c r="AG392" s="52">
        <v>4.173</v>
      </c>
    </row>
    <row r="393" spans="2:33">
      <c r="B393" s="52" vm="3230">
        <f ca="1"/>
        <v>44378</v>
      </c>
      <c r="C393" s="52" vm="3113">
        <f ca="1"/>
        <v>739.2</v>
      </c>
      <c r="D393" s="52" vm="3065">
        <f ca="1"/>
        <v>741.2</v>
      </c>
      <c r="E393" s="52" vm="3057">
        <f ca="1"/>
        <v>748.9</v>
      </c>
      <c r="F393" s="52" vm="3240">
        <f ca="1"/>
        <v>731.9</v>
      </c>
      <c r="G393" s="52" vm="3241">
        <f ca="1"/>
        <v>144970</v>
      </c>
      <c r="H393" s="55">
        <f t="shared" ca="1" si="22"/>
        <v>2.9850746268658135E-3</v>
      </c>
      <c r="I393" s="55">
        <f t="shared" ca="1" si="20"/>
        <v>2.9806281381379411E-3</v>
      </c>
      <c r="N393" s="52" vm="3242">
        <f ca="1"/>
        <v>44382</v>
      </c>
      <c r="O393" s="52" vm="3011">
        <f ca="1"/>
        <v>56.78</v>
      </c>
      <c r="P393" s="52" vm="3119">
        <f ca="1"/>
        <v>57.1</v>
      </c>
      <c r="Q393" s="52" vm="3051">
        <f ca="1"/>
        <v>57.5</v>
      </c>
      <c r="R393" s="52" vm="3243">
        <f ca="1"/>
        <v>56.62</v>
      </c>
      <c r="S393" s="52" vm="3244">
        <f ca="1"/>
        <v>256552</v>
      </c>
      <c r="T393" s="55">
        <f t="shared" ca="1" si="23"/>
        <v>-9.4207955338451166E-3</v>
      </c>
      <c r="U393" s="55">
        <f t="shared" ca="1" si="21"/>
        <v>-9.465451915146009E-3</v>
      </c>
      <c r="Z393" s="52" t="s">
        <v>599</v>
      </c>
      <c r="AA393" s="52">
        <v>3.0169999999999999</v>
      </c>
      <c r="AF393" s="52" t="s">
        <v>583</v>
      </c>
      <c r="AG393" s="52">
        <v>4.1550000000000002</v>
      </c>
    </row>
    <row r="394" spans="2:33">
      <c r="B394" s="52" vm="3236">
        <f ca="1"/>
        <v>44379</v>
      </c>
      <c r="C394" s="52" vm="3245">
        <f ca="1"/>
        <v>734.4</v>
      </c>
      <c r="D394" s="52" vm="3246">
        <f ca="1"/>
        <v>739.5</v>
      </c>
      <c r="E394" s="52" vm="3247">
        <f ca="1"/>
        <v>741.3</v>
      </c>
      <c r="F394" s="52" vm="3248">
        <f ca="1"/>
        <v>729.8</v>
      </c>
      <c r="G394" s="52" vm="3249">
        <f ca="1"/>
        <v>108345</v>
      </c>
      <c r="H394" s="55">
        <f t="shared" ca="1" si="22"/>
        <v>-6.4935064935065512E-3</v>
      </c>
      <c r="I394" s="55">
        <f t="shared" ca="1" si="20"/>
        <v>-6.5146810211937538E-3</v>
      </c>
      <c r="N394" s="52" vm="3250">
        <f ca="1"/>
        <v>44383</v>
      </c>
      <c r="O394" s="52" vm="3209">
        <f ca="1"/>
        <v>57.02</v>
      </c>
      <c r="P394" s="52" vm="3251">
        <f ca="1"/>
        <v>56.6</v>
      </c>
      <c r="Q394" s="52" vm="3127">
        <f ca="1"/>
        <v>57.4</v>
      </c>
      <c r="R394" s="52" vm="3252">
        <f ca="1"/>
        <v>56.58</v>
      </c>
      <c r="S394" s="52" vm="3253">
        <f ca="1"/>
        <v>265319</v>
      </c>
      <c r="T394" s="55">
        <f t="shared" ca="1" si="23"/>
        <v>4.2268404367735712E-3</v>
      </c>
      <c r="U394" s="55">
        <f t="shared" ca="1" si="21"/>
        <v>4.217932439700864E-3</v>
      </c>
      <c r="Z394" s="52" t="s">
        <v>600</v>
      </c>
      <c r="AA394" s="52">
        <v>2.9590000000000001</v>
      </c>
      <c r="AF394" s="52" t="s">
        <v>584</v>
      </c>
      <c r="AG394" s="52">
        <v>4.2770000000000001</v>
      </c>
    </row>
    <row r="395" spans="2:33">
      <c r="B395" s="52" vm="3242">
        <f ca="1"/>
        <v>44382</v>
      </c>
      <c r="C395" s="52" vm="3254">
        <f ca="1"/>
        <v>737.8</v>
      </c>
      <c r="D395" s="52" vm="3255">
        <f ca="1"/>
        <v>732</v>
      </c>
      <c r="E395" s="52" vm="3256">
        <f ca="1"/>
        <v>740.5</v>
      </c>
      <c r="F395" s="52" vm="3257">
        <f ca="1"/>
        <v>730.1</v>
      </c>
      <c r="G395" s="52" vm="3258">
        <f ca="1"/>
        <v>78145</v>
      </c>
      <c r="H395" s="55">
        <f t="shared" ca="1" si="22"/>
        <v>4.6296296296295392E-3</v>
      </c>
      <c r="I395" s="55">
        <f t="shared" ca="1" si="20"/>
        <v>4.6189458562944583E-3</v>
      </c>
      <c r="N395" s="52" vm="3259">
        <f ca="1"/>
        <v>44384</v>
      </c>
      <c r="O395" s="52" vm="3260">
        <f ca="1"/>
        <v>57.34</v>
      </c>
      <c r="P395" s="52" vm="3110">
        <f ca="1"/>
        <v>57.04</v>
      </c>
      <c r="Q395" s="52" vm="3010">
        <f ca="1"/>
        <v>58.04</v>
      </c>
      <c r="R395" s="52" vm="3000">
        <f ca="1"/>
        <v>57</v>
      </c>
      <c r="S395" s="52" vm="3261">
        <f ca="1"/>
        <v>355129</v>
      </c>
      <c r="T395" s="55">
        <f t="shared" ca="1" si="23"/>
        <v>5.6120659417748797E-3</v>
      </c>
      <c r="U395" s="55">
        <f t="shared" ca="1" si="21"/>
        <v>5.5963769706979067E-3</v>
      </c>
      <c r="Z395" s="52" t="s">
        <v>601</v>
      </c>
      <c r="AA395" s="52">
        <v>2.927</v>
      </c>
      <c r="AF395" s="52" t="s">
        <v>585</v>
      </c>
      <c r="AG395" s="52">
        <v>4.4189999999999996</v>
      </c>
    </row>
    <row r="396" spans="2:33">
      <c r="B396" s="52" vm="3250">
        <f ca="1"/>
        <v>44383</v>
      </c>
      <c r="C396" s="52" vm="3262">
        <f ca="1"/>
        <v>727.9</v>
      </c>
      <c r="D396" s="52" vm="3263">
        <f ca="1"/>
        <v>733.6</v>
      </c>
      <c r="E396" s="52" vm="3199">
        <f ca="1"/>
        <v>735.1</v>
      </c>
      <c r="F396" s="52" vm="3264">
        <f ca="1"/>
        <v>724.2</v>
      </c>
      <c r="G396" s="52" vm="3265">
        <f ca="1"/>
        <v>123026</v>
      </c>
      <c r="H396" s="55">
        <f t="shared" ca="1" si="22"/>
        <v>-1.3418270534020005E-2</v>
      </c>
      <c r="I396" s="55">
        <f t="shared" ref="I396:I459" ca="1" si="24">LN(1+H396)</f>
        <v>-1.3509109038362973E-2</v>
      </c>
      <c r="N396" s="52" vm="3266">
        <f ca="1"/>
        <v>44385</v>
      </c>
      <c r="O396" s="52" vm="3267">
        <f ca="1"/>
        <v>55.34</v>
      </c>
      <c r="P396" s="52" vm="3099">
        <f ca="1"/>
        <v>56.8</v>
      </c>
      <c r="Q396" s="52" vm="3268">
        <f ca="1"/>
        <v>57.24</v>
      </c>
      <c r="R396" s="52" vm="3269">
        <f ca="1"/>
        <v>54.3</v>
      </c>
      <c r="S396" s="52" vm="3270">
        <f ca="1"/>
        <v>775942</v>
      </c>
      <c r="T396" s="55">
        <f t="shared" ca="1" si="23"/>
        <v>-3.4879665155214457E-2</v>
      </c>
      <c r="U396" s="55">
        <f t="shared" ref="U396:U459" ca="1" si="25">LN(1+T396)</f>
        <v>-3.5502486096443873E-2</v>
      </c>
      <c r="Z396" s="52" t="s">
        <v>602</v>
      </c>
      <c r="AA396" s="52">
        <v>3.032</v>
      </c>
      <c r="AF396" s="52" t="s">
        <v>586</v>
      </c>
      <c r="AG396" s="52">
        <v>4.3639999999999999</v>
      </c>
    </row>
    <row r="397" spans="2:33">
      <c r="B397" s="52" vm="3259">
        <f ca="1"/>
        <v>44384</v>
      </c>
      <c r="C397" s="52" vm="3254">
        <f ca="1"/>
        <v>737.8</v>
      </c>
      <c r="D397" s="52" vm="3271">
        <f ca="1"/>
        <v>729.5</v>
      </c>
      <c r="E397" s="52" vm="3272">
        <f ca="1"/>
        <v>740.6</v>
      </c>
      <c r="F397" s="52" vm="3271">
        <f ca="1"/>
        <v>729.5</v>
      </c>
      <c r="G397" s="52" vm="3273">
        <f ca="1"/>
        <v>102765</v>
      </c>
      <c r="H397" s="55">
        <f t="shared" ref="H397:H460" ca="1" si="26">C397/C396-1</f>
        <v>1.3600769336447271E-2</v>
      </c>
      <c r="I397" s="55">
        <f t="shared" ca="1" si="24"/>
        <v>1.3509109038362985E-2</v>
      </c>
      <c r="N397" s="52" vm="3274">
        <f ca="1"/>
        <v>44386</v>
      </c>
      <c r="O397" s="52" vm="3275">
        <f ca="1"/>
        <v>56.36</v>
      </c>
      <c r="P397" s="52" vm="3267">
        <f ca="1"/>
        <v>55.34</v>
      </c>
      <c r="Q397" s="52" vm="3276">
        <f ca="1"/>
        <v>56.72</v>
      </c>
      <c r="R397" s="52" vm="3267">
        <f ca="1"/>
        <v>55.34</v>
      </c>
      <c r="S397" s="52" vm="3277">
        <f ca="1"/>
        <v>545876</v>
      </c>
      <c r="T397" s="55">
        <f t="shared" ref="T397:T460" ca="1" si="27">O397/O396-1</f>
        <v>1.8431514275388361E-2</v>
      </c>
      <c r="U397" s="55">
        <f t="shared" ca="1" si="25"/>
        <v>1.8263712671699475E-2</v>
      </c>
      <c r="Z397" s="52" t="s">
        <v>603</v>
      </c>
      <c r="AA397" s="52">
        <v>2.9689999999999999</v>
      </c>
      <c r="AF397" s="52" t="s">
        <v>587</v>
      </c>
      <c r="AG397" s="52">
        <v>4.3579999999999997</v>
      </c>
    </row>
    <row r="398" spans="2:33">
      <c r="B398" s="52" vm="3266">
        <f ca="1"/>
        <v>44385</v>
      </c>
      <c r="C398" s="52" vm="3278">
        <f ca="1"/>
        <v>712.9</v>
      </c>
      <c r="D398" s="52" vm="3279">
        <f ca="1"/>
        <v>732.6</v>
      </c>
      <c r="E398" s="52" vm="3279">
        <f ca="1"/>
        <v>732.6</v>
      </c>
      <c r="F398" s="52" vm="3280">
        <f ca="1"/>
        <v>704.1</v>
      </c>
      <c r="G398" s="52" vm="3281">
        <f ca="1"/>
        <v>213655</v>
      </c>
      <c r="H398" s="55">
        <f t="shared" ca="1" si="26"/>
        <v>-3.3748983464353399E-2</v>
      </c>
      <c r="I398" s="55">
        <f t="shared" ca="1" si="24"/>
        <v>-3.4331627038992389E-2</v>
      </c>
      <c r="N398" s="52" vm="3282">
        <f ca="1"/>
        <v>44389</v>
      </c>
      <c r="O398" s="52" vm="3283">
        <f ca="1"/>
        <v>57.28</v>
      </c>
      <c r="P398" s="52" vm="3284">
        <f ca="1"/>
        <v>56.5</v>
      </c>
      <c r="Q398" s="52" vm="3283">
        <f ca="1"/>
        <v>57.28</v>
      </c>
      <c r="R398" s="52" vm="3285">
        <f ca="1"/>
        <v>56.02</v>
      </c>
      <c r="S398" s="52" vm="3286">
        <f ca="1"/>
        <v>318811</v>
      </c>
      <c r="T398" s="55">
        <f t="shared" ca="1" si="27"/>
        <v>1.6323633782824754E-2</v>
      </c>
      <c r="U398" s="55">
        <f t="shared" ca="1" si="25"/>
        <v>1.6191835621910761E-2</v>
      </c>
      <c r="Z398" s="52" t="s">
        <v>604</v>
      </c>
      <c r="AA398" s="52">
        <v>3.0169999999999999</v>
      </c>
      <c r="AF398" s="52" t="s">
        <v>588</v>
      </c>
      <c r="AG398" s="52">
        <v>4.383</v>
      </c>
    </row>
    <row r="399" spans="2:33">
      <c r="B399" s="52" vm="3274">
        <f ca="1"/>
        <v>44386</v>
      </c>
      <c r="C399" s="52" vm="3287">
        <f ca="1"/>
        <v>731.2</v>
      </c>
      <c r="D399" s="52" vm="3288">
        <f ca="1"/>
        <v>717.7</v>
      </c>
      <c r="E399" s="52" vm="3287">
        <f ca="1"/>
        <v>731.2</v>
      </c>
      <c r="F399" s="52" vm="3288">
        <f ca="1"/>
        <v>717.7</v>
      </c>
      <c r="G399" s="52" vm="3289">
        <f ca="1"/>
        <v>133573</v>
      </c>
      <c r="H399" s="55">
        <f t="shared" ca="1" si="26"/>
        <v>2.566979941085723E-2</v>
      </c>
      <c r="I399" s="55">
        <f t="shared" ca="1" si="24"/>
        <v>2.5345862016357638E-2</v>
      </c>
      <c r="N399" s="52" vm="3290">
        <f ca="1"/>
        <v>44390</v>
      </c>
      <c r="O399" s="52" vm="3291">
        <f ca="1"/>
        <v>57.76</v>
      </c>
      <c r="P399" s="52" vm="3127">
        <f ca="1"/>
        <v>57.4</v>
      </c>
      <c r="Q399" s="52" vm="3292">
        <f ca="1"/>
        <v>58</v>
      </c>
      <c r="R399" s="52" vm="3119">
        <f ca="1"/>
        <v>57.1</v>
      </c>
      <c r="S399" s="52" vm="3293">
        <f ca="1"/>
        <v>332441</v>
      </c>
      <c r="T399" s="55">
        <f t="shared" ca="1" si="27"/>
        <v>8.379888268156277E-3</v>
      </c>
      <c r="U399" s="55">
        <f t="shared" ca="1" si="25"/>
        <v>8.3449719321804679E-3</v>
      </c>
      <c r="Z399" s="52" t="s">
        <v>605</v>
      </c>
      <c r="AA399" s="52">
        <v>2.9710000000000001</v>
      </c>
      <c r="AF399" s="52" t="s">
        <v>589</v>
      </c>
      <c r="AG399" s="52">
        <v>4.17</v>
      </c>
    </row>
    <row r="400" spans="2:33">
      <c r="B400" s="52" vm="3282">
        <f ca="1"/>
        <v>44389</v>
      </c>
      <c r="C400" s="52" vm="3294">
        <f ca="1"/>
        <v>735.2</v>
      </c>
      <c r="D400" s="52" vm="3295">
        <f ca="1"/>
        <v>730.9</v>
      </c>
      <c r="E400" s="52" vm="3296">
        <f ca="1"/>
        <v>737.9</v>
      </c>
      <c r="F400" s="52" vm="3297">
        <f ca="1"/>
        <v>725.1</v>
      </c>
      <c r="G400" s="52" vm="3298">
        <f ca="1"/>
        <v>93279</v>
      </c>
      <c r="H400" s="55">
        <f t="shared" ca="1" si="26"/>
        <v>5.4704595185994798E-3</v>
      </c>
      <c r="I400" s="55">
        <f t="shared" ca="1" si="24"/>
        <v>5.4555509015369588E-3</v>
      </c>
      <c r="N400" s="52" vm="3299">
        <f ca="1"/>
        <v>44391</v>
      </c>
      <c r="O400" s="52" vm="3071">
        <f ca="1"/>
        <v>58.44</v>
      </c>
      <c r="P400" s="52" vm="3300">
        <f ca="1"/>
        <v>57.74</v>
      </c>
      <c r="Q400" s="52" vm="3301">
        <f ca="1"/>
        <v>58.78</v>
      </c>
      <c r="R400" s="52" vm="3215">
        <f ca="1"/>
        <v>57.62</v>
      </c>
      <c r="S400" s="52" vm="3302">
        <f ca="1"/>
        <v>359329</v>
      </c>
      <c r="T400" s="55">
        <f t="shared" ca="1" si="27"/>
        <v>1.1772853185595622E-2</v>
      </c>
      <c r="U400" s="55">
        <f t="shared" ca="1" si="25"/>
        <v>1.1704092297927998E-2</v>
      </c>
      <c r="Z400" s="52" t="s">
        <v>606</v>
      </c>
      <c r="AA400" s="52">
        <v>2.952</v>
      </c>
      <c r="AF400" s="52" t="s">
        <v>590</v>
      </c>
      <c r="AG400" s="52">
        <v>4.2030000000000003</v>
      </c>
    </row>
    <row r="401" spans="2:33">
      <c r="B401" s="52" vm="3290">
        <f ca="1"/>
        <v>44390</v>
      </c>
      <c r="C401" s="52" vm="3303">
        <f ca="1"/>
        <v>743.6</v>
      </c>
      <c r="D401" s="52" vm="3294">
        <f ca="1"/>
        <v>735.2</v>
      </c>
      <c r="E401" s="52" vm="3076">
        <f ca="1"/>
        <v>743.9</v>
      </c>
      <c r="F401" s="52" vm="3304">
        <f ca="1"/>
        <v>732.8</v>
      </c>
      <c r="G401" s="52" vm="3305">
        <f ca="1"/>
        <v>128116</v>
      </c>
      <c r="H401" s="55">
        <f t="shared" ca="1" si="26"/>
        <v>1.1425462459194735E-2</v>
      </c>
      <c r="I401" s="55">
        <f t="shared" ca="1" si="24"/>
        <v>1.1360684805811616E-2</v>
      </c>
      <c r="N401" s="52" vm="3306">
        <f ca="1"/>
        <v>44392</v>
      </c>
      <c r="O401" s="52" vm="3291">
        <f ca="1"/>
        <v>57.76</v>
      </c>
      <c r="P401" s="52" vm="3307">
        <f ca="1"/>
        <v>58.02</v>
      </c>
      <c r="Q401" s="52" vm="3137">
        <f ca="1"/>
        <v>58.66</v>
      </c>
      <c r="R401" s="52" vm="3215">
        <f ca="1"/>
        <v>57.62</v>
      </c>
      <c r="S401" s="52" vm="3308">
        <f ca="1"/>
        <v>393072</v>
      </c>
      <c r="T401" s="55">
        <f t="shared" ca="1" si="27"/>
        <v>-1.1635865845311399E-2</v>
      </c>
      <c r="U401" s="55">
        <f t="shared" ca="1" si="25"/>
        <v>-1.1704092297927913E-2</v>
      </c>
      <c r="Z401" s="52" t="s">
        <v>607</v>
      </c>
      <c r="AA401" s="52">
        <v>2.91</v>
      </c>
      <c r="AF401" s="52" t="s">
        <v>591</v>
      </c>
      <c r="AG401" s="52">
        <v>4.1479999999999997</v>
      </c>
    </row>
    <row r="402" spans="2:33">
      <c r="B402" s="52" vm="3299">
        <f ca="1"/>
        <v>44391</v>
      </c>
      <c r="C402" s="52" vm="3141">
        <f ca="1"/>
        <v>750.6</v>
      </c>
      <c r="D402" s="52" vm="3130">
        <f ca="1"/>
        <v>744</v>
      </c>
      <c r="E402" s="52" vm="3309">
        <f ca="1"/>
        <v>751.6</v>
      </c>
      <c r="F402" s="52" vm="3133">
        <f ca="1"/>
        <v>740.2</v>
      </c>
      <c r="G402" s="52" vm="3310">
        <f ca="1"/>
        <v>121950</v>
      </c>
      <c r="H402" s="55">
        <f t="shared" ca="1" si="26"/>
        <v>9.4136632598171843E-3</v>
      </c>
      <c r="I402" s="55">
        <f t="shared" ca="1" si="24"/>
        <v>9.3696308536315841E-3</v>
      </c>
      <c r="N402" s="52" vm="3311">
        <f ca="1"/>
        <v>44393</v>
      </c>
      <c r="O402" s="52" vm="3312">
        <f ca="1"/>
        <v>56.74</v>
      </c>
      <c r="P402" s="52" vm="3167">
        <f ca="1"/>
        <v>58.68</v>
      </c>
      <c r="Q402" s="52" vm="3313">
        <f ca="1"/>
        <v>58.7</v>
      </c>
      <c r="R402" s="52" vm="3102">
        <f ca="1"/>
        <v>56.48</v>
      </c>
      <c r="S402" s="52" vm="3314">
        <f ca="1"/>
        <v>689465</v>
      </c>
      <c r="T402" s="55">
        <f t="shared" ca="1" si="27"/>
        <v>-1.7659279778393322E-2</v>
      </c>
      <c r="U402" s="55">
        <f t="shared" ca="1" si="25"/>
        <v>-1.781706520386547E-2</v>
      </c>
      <c r="Z402" s="52" t="s">
        <v>608</v>
      </c>
      <c r="AA402" s="52">
        <v>2.927</v>
      </c>
      <c r="AF402" s="52" t="s">
        <v>593</v>
      </c>
      <c r="AG402" s="52">
        <v>4.0720000000000001</v>
      </c>
    </row>
    <row r="403" spans="2:33">
      <c r="B403" s="52" vm="3306">
        <f ca="1"/>
        <v>44392</v>
      </c>
      <c r="C403" s="52" vm="3315">
        <f ca="1"/>
        <v>739.8</v>
      </c>
      <c r="D403" s="52" vm="3027">
        <f ca="1"/>
        <v>749.5</v>
      </c>
      <c r="E403" s="52" vm="3316">
        <f ca="1"/>
        <v>754.7</v>
      </c>
      <c r="F403" s="52" vm="3317">
        <f ca="1"/>
        <v>737.1</v>
      </c>
      <c r="G403" s="52" vm="3318">
        <f ca="1"/>
        <v>116514</v>
      </c>
      <c r="H403" s="55">
        <f t="shared" ca="1" si="26"/>
        <v>-1.4388489208633226E-2</v>
      </c>
      <c r="I403" s="55">
        <f t="shared" ca="1" si="24"/>
        <v>-1.4493007302566977E-2</v>
      </c>
      <c r="N403" s="52" vm="3319">
        <f ca="1"/>
        <v>44396</v>
      </c>
      <c r="O403" s="52" vm="3320">
        <f ca="1"/>
        <v>56.06</v>
      </c>
      <c r="P403" s="52" vm="3194">
        <f ca="1"/>
        <v>56.46</v>
      </c>
      <c r="Q403" s="52" vm="3252">
        <f ca="1"/>
        <v>56.58</v>
      </c>
      <c r="R403" s="52" vm="3321">
        <f ca="1"/>
        <v>54.94</v>
      </c>
      <c r="S403" s="52" vm="3322">
        <f ca="1"/>
        <v>549555</v>
      </c>
      <c r="T403" s="55">
        <f t="shared" ca="1" si="27"/>
        <v>-1.1984490659146974E-2</v>
      </c>
      <c r="U403" s="55">
        <f t="shared" ca="1" si="25"/>
        <v>-1.2056883644063057E-2</v>
      </c>
      <c r="Z403" s="52" t="s">
        <v>609</v>
      </c>
      <c r="AA403" s="52">
        <v>2.968</v>
      </c>
      <c r="AF403" s="52" t="s">
        <v>594</v>
      </c>
      <c r="AG403" s="52">
        <v>4.0910000000000002</v>
      </c>
    </row>
    <row r="404" spans="2:33">
      <c r="B404" s="52" vm="3311">
        <f ca="1"/>
        <v>44393</v>
      </c>
      <c r="C404" s="52" vm="3323">
        <f ca="1"/>
        <v>731.8</v>
      </c>
      <c r="D404" s="52" vm="3130">
        <f ca="1"/>
        <v>744</v>
      </c>
      <c r="E404" s="52" vm="3025">
        <f ca="1"/>
        <v>748.8</v>
      </c>
      <c r="F404" s="52" vm="3324">
        <f ca="1"/>
        <v>724.3</v>
      </c>
      <c r="G404" s="52" vm="3325">
        <f ca="1"/>
        <v>151202</v>
      </c>
      <c r="H404" s="55">
        <f t="shared" ca="1" si="26"/>
        <v>-1.081373344147063E-2</v>
      </c>
      <c r="I404" s="55">
        <f t="shared" ca="1" si="24"/>
        <v>-1.0872626813247141E-2</v>
      </c>
      <c r="N404" s="52" vm="3326">
        <f ca="1"/>
        <v>44397</v>
      </c>
      <c r="O404" s="52" vm="3327">
        <f ca="1"/>
        <v>57.18</v>
      </c>
      <c r="P404" s="52" vm="3284">
        <f ca="1"/>
        <v>56.5</v>
      </c>
      <c r="Q404" s="52" vm="3328">
        <f ca="1"/>
        <v>57.26</v>
      </c>
      <c r="R404" s="52" vm="3329">
        <f ca="1"/>
        <v>56</v>
      </c>
      <c r="S404" s="52" vm="3330">
        <f ca="1"/>
        <v>408634</v>
      </c>
      <c r="T404" s="55">
        <f t="shared" ca="1" si="27"/>
        <v>1.9978594363182278E-2</v>
      </c>
      <c r="U404" s="55">
        <f t="shared" ca="1" si="25"/>
        <v>1.97816411575235E-2</v>
      </c>
      <c r="Z404" s="52" t="s">
        <v>610</v>
      </c>
      <c r="AA404" s="52">
        <v>3.0009999999999999</v>
      </c>
      <c r="AF404" s="52" t="s">
        <v>595</v>
      </c>
      <c r="AG404" s="52">
        <v>4.0030000000000001</v>
      </c>
    </row>
    <row r="405" spans="2:33">
      <c r="B405" s="52" vm="3319">
        <f ca="1"/>
        <v>44396</v>
      </c>
      <c r="C405" s="52" vm="3331">
        <f ca="1"/>
        <v>711.8</v>
      </c>
      <c r="D405" s="52" vm="3332">
        <f ca="1"/>
        <v>722.2</v>
      </c>
      <c r="E405" s="52" vm="3333">
        <f ca="1"/>
        <v>723.8</v>
      </c>
      <c r="F405" s="52" vm="3334">
        <f ca="1"/>
        <v>701.5</v>
      </c>
      <c r="G405" s="52" vm="3335">
        <f ca="1"/>
        <v>175334</v>
      </c>
      <c r="H405" s="55">
        <f t="shared" ca="1" si="26"/>
        <v>-2.7329871549603757E-2</v>
      </c>
      <c r="I405" s="55">
        <f t="shared" ca="1" si="24"/>
        <v>-2.7710279509014175E-2</v>
      </c>
      <c r="N405" s="52" vm="3336">
        <f ca="1"/>
        <v>44398</v>
      </c>
      <c r="O405" s="52" vm="3337">
        <f ca="1"/>
        <v>57.78</v>
      </c>
      <c r="P405" s="52" vm="3338">
        <f ca="1"/>
        <v>57.3</v>
      </c>
      <c r="Q405" s="52" vm="3339">
        <f ca="1"/>
        <v>58.2</v>
      </c>
      <c r="R405" s="52" vm="3338">
        <f ca="1"/>
        <v>57.3</v>
      </c>
      <c r="S405" s="52" vm="3340">
        <f ca="1"/>
        <v>362395</v>
      </c>
      <c r="T405" s="55">
        <f t="shared" ca="1" si="27"/>
        <v>1.0493179433368249E-2</v>
      </c>
      <c r="U405" s="55">
        <f t="shared" ca="1" si="25"/>
        <v>1.0438508143923383E-2</v>
      </c>
      <c r="Z405" s="52" t="s">
        <v>611</v>
      </c>
      <c r="AA405" s="52">
        <v>2.919</v>
      </c>
      <c r="AF405" s="52" t="s">
        <v>596</v>
      </c>
      <c r="AG405" s="52">
        <v>3.94</v>
      </c>
    </row>
    <row r="406" spans="2:33">
      <c r="B406" s="52" vm="3326">
        <f ca="1"/>
        <v>44397</v>
      </c>
      <c r="C406" s="52" vm="3341">
        <f ca="1"/>
        <v>719.2</v>
      </c>
      <c r="D406" s="52" vm="3342">
        <f ca="1"/>
        <v>716</v>
      </c>
      <c r="E406" s="52" vm="3264">
        <f ca="1"/>
        <v>724.2</v>
      </c>
      <c r="F406" s="52" vm="3343">
        <f ca="1"/>
        <v>712.7</v>
      </c>
      <c r="G406" s="52" vm="3344">
        <f ca="1"/>
        <v>102415</v>
      </c>
      <c r="H406" s="55">
        <f t="shared" ca="1" si="26"/>
        <v>1.0396178701882697E-2</v>
      </c>
      <c r="I406" s="55">
        <f t="shared" ca="1" si="24"/>
        <v>1.0342510081318361E-2</v>
      </c>
      <c r="N406" s="52" vm="3345">
        <f ca="1"/>
        <v>44399</v>
      </c>
      <c r="O406" s="52" vm="3346">
        <f ca="1"/>
        <v>58.72</v>
      </c>
      <c r="P406" s="52" vm="3010">
        <f ca="1"/>
        <v>58.04</v>
      </c>
      <c r="Q406" s="52" vm="3347">
        <f ca="1"/>
        <v>58.76</v>
      </c>
      <c r="R406" s="52" vm="3231">
        <f ca="1"/>
        <v>57.88</v>
      </c>
      <c r="S406" s="52" vm="3348">
        <f ca="1"/>
        <v>257836</v>
      </c>
      <c r="T406" s="55">
        <f t="shared" ca="1" si="27"/>
        <v>1.6268605053651797E-2</v>
      </c>
      <c r="U406" s="55">
        <f t="shared" ca="1" si="25"/>
        <v>1.6137689268170965E-2</v>
      </c>
      <c r="Z406" s="52" t="s">
        <v>612</v>
      </c>
      <c r="AA406" s="52">
        <v>2.9169999999999998</v>
      </c>
      <c r="AF406" s="52" t="s">
        <v>597</v>
      </c>
      <c r="AG406" s="52">
        <v>3.94</v>
      </c>
    </row>
    <row r="407" spans="2:33">
      <c r="B407" s="52" vm="3336">
        <f ca="1"/>
        <v>44398</v>
      </c>
      <c r="C407" s="52" vm="3349">
        <f ca="1"/>
        <v>726.9</v>
      </c>
      <c r="D407" s="52" vm="3350">
        <f ca="1"/>
        <v>721</v>
      </c>
      <c r="E407" s="52" vm="3351">
        <f ca="1"/>
        <v>730.4</v>
      </c>
      <c r="F407" s="52" vm="3352">
        <f ca="1"/>
        <v>720.7</v>
      </c>
      <c r="G407" s="52" vm="3353">
        <f ca="1"/>
        <v>106435</v>
      </c>
      <c r="H407" s="55">
        <f t="shared" ca="1" si="26"/>
        <v>1.0706340378197954E-2</v>
      </c>
      <c r="I407" s="55">
        <f t="shared" ca="1" si="24"/>
        <v>1.0649433333179179E-2</v>
      </c>
      <c r="N407" s="52" vm="3354">
        <f ca="1"/>
        <v>44400</v>
      </c>
      <c r="O407" s="52" vm="3355">
        <f ca="1"/>
        <v>59.6</v>
      </c>
      <c r="P407" s="52" vm="3356">
        <f ca="1"/>
        <v>59.04</v>
      </c>
      <c r="Q407" s="52" vm="3357">
        <f ca="1"/>
        <v>60</v>
      </c>
      <c r="R407" s="52" vm="3167">
        <f ca="1"/>
        <v>58.68</v>
      </c>
      <c r="S407" s="52" vm="3358">
        <f ca="1"/>
        <v>398263</v>
      </c>
      <c r="T407" s="55">
        <f t="shared" ca="1" si="27"/>
        <v>1.4986376021798309E-2</v>
      </c>
      <c r="U407" s="55">
        <f t="shared" ca="1" si="25"/>
        <v>1.4875189765043879E-2</v>
      </c>
      <c r="Z407" s="52" t="s">
        <v>613</v>
      </c>
      <c r="AA407" s="52">
        <v>2.8650000000000002</v>
      </c>
      <c r="AF407" s="52" t="s">
        <v>598</v>
      </c>
      <c r="AG407" s="52">
        <v>3.9990000000000001</v>
      </c>
    </row>
    <row r="408" spans="2:33">
      <c r="B408" s="52" vm="3345">
        <f ca="1"/>
        <v>44399</v>
      </c>
      <c r="C408" s="52" vm="3359">
        <f ca="1"/>
        <v>727.8</v>
      </c>
      <c r="D408" s="52" vm="3360">
        <f ca="1"/>
        <v>729.7</v>
      </c>
      <c r="E408" s="52" vm="3255">
        <f ca="1"/>
        <v>732</v>
      </c>
      <c r="F408" s="52" vm="2985">
        <f ca="1"/>
        <v>724.1</v>
      </c>
      <c r="G408" s="52" vm="3361">
        <f ca="1"/>
        <v>78064</v>
      </c>
      <c r="H408" s="55">
        <f t="shared" ca="1" si="26"/>
        <v>1.2381345439538283E-3</v>
      </c>
      <c r="I408" s="55">
        <f t="shared" ca="1" si="24"/>
        <v>1.2373686874697601E-3</v>
      </c>
      <c r="N408" s="52" vm="3362">
        <f ca="1"/>
        <v>44403</v>
      </c>
      <c r="O408" s="52" vm="3363">
        <f ca="1"/>
        <v>59.94</v>
      </c>
      <c r="P408" s="52" vm="3093">
        <f ca="1"/>
        <v>59.28</v>
      </c>
      <c r="Q408" s="52" vm="3364">
        <f ca="1"/>
        <v>59.98</v>
      </c>
      <c r="R408" s="52" vm="3365">
        <f ca="1"/>
        <v>59.02</v>
      </c>
      <c r="S408" s="52" vm="3366">
        <f ca="1"/>
        <v>449464</v>
      </c>
      <c r="T408" s="55">
        <f t="shared" ca="1" si="27"/>
        <v>5.7046979865771341E-3</v>
      </c>
      <c r="U408" s="55">
        <f t="shared" ca="1" si="25"/>
        <v>5.6884878172130289E-3</v>
      </c>
      <c r="Z408" s="52" t="s">
        <v>614</v>
      </c>
      <c r="AA408" s="52">
        <v>2.8279999999999998</v>
      </c>
      <c r="AF408" s="52" t="s">
        <v>599</v>
      </c>
      <c r="AG408" s="52">
        <v>4.1260000000000003</v>
      </c>
    </row>
    <row r="409" spans="2:33">
      <c r="B409" s="52" vm="3354">
        <f ca="1"/>
        <v>44400</v>
      </c>
      <c r="C409" s="52" vm="3367">
        <f ca="1"/>
        <v>747.6</v>
      </c>
      <c r="D409" s="52" vm="3368">
        <f ca="1"/>
        <v>730.3</v>
      </c>
      <c r="E409" s="52" vm="3369">
        <f ca="1"/>
        <v>749.7</v>
      </c>
      <c r="F409" s="52" vm="3370">
        <f ca="1"/>
        <v>724.7</v>
      </c>
      <c r="G409" s="52" vm="3371">
        <f ca="1"/>
        <v>114334</v>
      </c>
      <c r="H409" s="55">
        <f t="shared" ca="1" si="26"/>
        <v>2.7205276174773418E-2</v>
      </c>
      <c r="I409" s="55">
        <f t="shared" ca="1" si="24"/>
        <v>2.6841790403348449E-2</v>
      </c>
      <c r="N409" s="52" vm="3372">
        <f ca="1"/>
        <v>44404</v>
      </c>
      <c r="O409" s="52" vm="3373">
        <f ca="1"/>
        <v>59.66</v>
      </c>
      <c r="P409" s="52" vm="3157">
        <f ca="1"/>
        <v>59.5</v>
      </c>
      <c r="Q409" s="52" vm="3374">
        <f ca="1"/>
        <v>60.88</v>
      </c>
      <c r="R409" s="52" vm="3375">
        <f ca="1"/>
        <v>59.18</v>
      </c>
      <c r="S409" s="52" vm="3376">
        <f ca="1"/>
        <v>683542</v>
      </c>
      <c r="T409" s="55">
        <f t="shared" ca="1" si="27"/>
        <v>-4.6713380046713437E-3</v>
      </c>
      <c r="U409" s="55">
        <f t="shared" ca="1" si="25"/>
        <v>-4.6822828019146981E-3</v>
      </c>
      <c r="Z409" s="52" t="s">
        <v>615</v>
      </c>
      <c r="AA409" s="52">
        <v>2.8479999999999999</v>
      </c>
      <c r="AF409" s="52" t="s">
        <v>600</v>
      </c>
      <c r="AG409" s="52">
        <v>4.0519999999999996</v>
      </c>
    </row>
    <row r="410" spans="2:33">
      <c r="B410" s="52" vm="3362">
        <f ca="1"/>
        <v>44403</v>
      </c>
      <c r="C410" s="52" vm="3131">
        <f ca="1"/>
        <v>747.3</v>
      </c>
      <c r="D410" s="52" vm="3123">
        <f ca="1"/>
        <v>743.7</v>
      </c>
      <c r="E410" s="52" vm="3150">
        <f ca="1"/>
        <v>749.8</v>
      </c>
      <c r="F410" s="52" vm="3377">
        <f ca="1"/>
        <v>739.1</v>
      </c>
      <c r="G410" s="52" vm="3378">
        <f ca="1"/>
        <v>87982</v>
      </c>
      <c r="H410" s="55">
        <f t="shared" ca="1" si="26"/>
        <v>-4.0128410914941348E-4</v>
      </c>
      <c r="I410" s="55">
        <f t="shared" ca="1" si="24"/>
        <v>-4.0136464516347714E-4</v>
      </c>
      <c r="N410" s="52" vm="3379">
        <f ca="1"/>
        <v>44405</v>
      </c>
      <c r="O410" s="52" vm="3021">
        <f ca="1"/>
        <v>58.12</v>
      </c>
      <c r="P410" s="52" vm="3357">
        <f ca="1"/>
        <v>60</v>
      </c>
      <c r="Q410" s="52" vm="3357">
        <f ca="1"/>
        <v>60</v>
      </c>
      <c r="R410" s="52" vm="3109">
        <f ca="1"/>
        <v>56.84</v>
      </c>
      <c r="S410" s="52" vm="3380">
        <f ca="1"/>
        <v>1903636</v>
      </c>
      <c r="T410" s="55">
        <f t="shared" ca="1" si="27"/>
        <v>-2.581293999329537E-2</v>
      </c>
      <c r="U410" s="55">
        <f t="shared" ca="1" si="25"/>
        <v>-2.6151940384520334E-2</v>
      </c>
      <c r="Z410" s="52" t="s">
        <v>616</v>
      </c>
      <c r="AA410" s="52">
        <v>2.9169999999999998</v>
      </c>
      <c r="AF410" s="52" t="s">
        <v>601</v>
      </c>
      <c r="AG410" s="52">
        <v>4.0279999999999996</v>
      </c>
    </row>
    <row r="411" spans="2:33">
      <c r="B411" s="52" vm="3372">
        <f ca="1"/>
        <v>44404</v>
      </c>
      <c r="C411" s="52" vm="3287">
        <f ca="1"/>
        <v>731.2</v>
      </c>
      <c r="D411" s="52" vm="3381">
        <f ca="1"/>
        <v>743</v>
      </c>
      <c r="E411" s="52" vm="3382">
        <f ca="1"/>
        <v>744.7</v>
      </c>
      <c r="F411" s="52" vm="3287">
        <f ca="1"/>
        <v>731.2</v>
      </c>
      <c r="G411" s="52" vm="3383">
        <f ca="1"/>
        <v>132880</v>
      </c>
      <c r="H411" s="55">
        <f t="shared" ca="1" si="26"/>
        <v>-2.1544225879833956E-2</v>
      </c>
      <c r="I411" s="55">
        <f t="shared" ca="1" si="24"/>
        <v>-2.1779690796304058E-2</v>
      </c>
      <c r="N411" s="52" vm="3384">
        <f ca="1"/>
        <v>44406</v>
      </c>
      <c r="O411" s="52" vm="3385">
        <f ca="1"/>
        <v>57.92</v>
      </c>
      <c r="P411" s="52" vm="3083">
        <f ca="1"/>
        <v>58.56</v>
      </c>
      <c r="Q411" s="52" vm="3083">
        <f ca="1"/>
        <v>58.56</v>
      </c>
      <c r="R411" s="52" vm="3002">
        <f ca="1"/>
        <v>57.36</v>
      </c>
      <c r="S411" s="52" vm="3386">
        <f ca="1"/>
        <v>637069</v>
      </c>
      <c r="T411" s="55">
        <f t="shared" ca="1" si="27"/>
        <v>-3.4411562284927255E-3</v>
      </c>
      <c r="U411" s="55">
        <f t="shared" ca="1" si="25"/>
        <v>-3.4470906246211806E-3</v>
      </c>
      <c r="Z411" s="52" t="s">
        <v>617</v>
      </c>
      <c r="AA411" s="52">
        <v>3.0009999999999999</v>
      </c>
      <c r="AF411" s="52" t="s">
        <v>602</v>
      </c>
      <c r="AG411" s="52">
        <v>4.1289999999999996</v>
      </c>
    </row>
    <row r="412" spans="2:33">
      <c r="B412" s="52" vm="3379">
        <f ca="1"/>
        <v>44405</v>
      </c>
      <c r="C412" s="52" vm="3387">
        <f ca="1"/>
        <v>757.8</v>
      </c>
      <c r="D412" s="52" vm="3388">
        <f ca="1"/>
        <v>719.4</v>
      </c>
      <c r="E412" s="52" vm="3389">
        <f ca="1"/>
        <v>760.3</v>
      </c>
      <c r="F412" s="52" vm="3390">
        <f ca="1"/>
        <v>717.2</v>
      </c>
      <c r="G412" s="52" vm="3391">
        <f ca="1"/>
        <v>153898</v>
      </c>
      <c r="H412" s="55">
        <f t="shared" ca="1" si="26"/>
        <v>3.6378555798686874E-2</v>
      </c>
      <c r="I412" s="55">
        <f t="shared" ca="1" si="24"/>
        <v>3.5732478444559963E-2</v>
      </c>
      <c r="N412" s="52" vm="3392">
        <f ca="1"/>
        <v>44407</v>
      </c>
      <c r="O412" s="52" vm="3292">
        <f ca="1"/>
        <v>58</v>
      </c>
      <c r="P412" s="52" vm="3193">
        <f ca="1"/>
        <v>57.52</v>
      </c>
      <c r="Q412" s="52" vm="3155">
        <f ca="1"/>
        <v>58.1</v>
      </c>
      <c r="R412" s="52" vm="3053">
        <f ca="1"/>
        <v>57.32</v>
      </c>
      <c r="S412" s="52" vm="3393">
        <f ca="1"/>
        <v>652656</v>
      </c>
      <c r="T412" s="55">
        <f t="shared" ca="1" si="27"/>
        <v>1.3812154696133394E-3</v>
      </c>
      <c r="U412" s="55">
        <f t="shared" ca="1" si="25"/>
        <v>1.3802624689584903E-3</v>
      </c>
      <c r="Z412" s="52" t="s">
        <v>618</v>
      </c>
      <c r="AA412" s="52">
        <v>3.1150000000000002</v>
      </c>
      <c r="AF412" s="52" t="s">
        <v>603</v>
      </c>
      <c r="AG412" s="52">
        <v>4.0359999999999996</v>
      </c>
    </row>
    <row r="413" spans="2:33">
      <c r="B413" s="52" vm="3384">
        <f ca="1"/>
        <v>44406</v>
      </c>
      <c r="C413" s="52" vm="3394">
        <f ca="1"/>
        <v>760.1</v>
      </c>
      <c r="D413" s="52" vm="3395">
        <f ca="1"/>
        <v>762</v>
      </c>
      <c r="E413" s="52" vm="3396">
        <f ca="1"/>
        <v>762.2</v>
      </c>
      <c r="F413" s="52" vm="3397">
        <f ca="1"/>
        <v>753.9</v>
      </c>
      <c r="G413" s="52" vm="3398">
        <f ca="1"/>
        <v>96577</v>
      </c>
      <c r="H413" s="55">
        <f t="shared" ca="1" si="26"/>
        <v>3.0351016099234851E-3</v>
      </c>
      <c r="I413" s="55">
        <f t="shared" ca="1" si="24"/>
        <v>3.0305049874943531E-3</v>
      </c>
      <c r="N413" s="52" vm="3399">
        <f ca="1"/>
        <v>44410</v>
      </c>
      <c r="O413" s="52" vm="3174">
        <f ca="1"/>
        <v>58.28</v>
      </c>
      <c r="P413" s="52" vm="3061">
        <f ca="1"/>
        <v>58.3</v>
      </c>
      <c r="Q413" s="52" vm="3137">
        <f ca="1"/>
        <v>58.66</v>
      </c>
      <c r="R413" s="52" vm="3138">
        <f ca="1"/>
        <v>57.96</v>
      </c>
      <c r="S413" s="52" vm="3400">
        <f ca="1"/>
        <v>481348</v>
      </c>
      <c r="T413" s="55">
        <f t="shared" ca="1" si="27"/>
        <v>4.8275862068964948E-3</v>
      </c>
      <c r="U413" s="55">
        <f t="shared" ca="1" si="25"/>
        <v>4.8159707805846899E-3</v>
      </c>
      <c r="Z413" s="52" t="s">
        <v>619</v>
      </c>
      <c r="AA413" s="52">
        <v>3.1</v>
      </c>
      <c r="AF413" s="52" t="s">
        <v>604</v>
      </c>
      <c r="AG413" s="52">
        <v>4.141</v>
      </c>
    </row>
    <row r="414" spans="2:33">
      <c r="B414" s="52" vm="3392">
        <f ca="1"/>
        <v>44407</v>
      </c>
      <c r="C414" s="52" vm="3401">
        <f ca="1"/>
        <v>756.2</v>
      </c>
      <c r="D414" s="52" vm="3211">
        <f ca="1"/>
        <v>755.6</v>
      </c>
      <c r="E414" s="52" vm="3396">
        <f ca="1"/>
        <v>762.2</v>
      </c>
      <c r="F414" s="52" vm="3402">
        <f ca="1"/>
        <v>753</v>
      </c>
      <c r="G414" s="52" vm="3403">
        <f ca="1"/>
        <v>146016</v>
      </c>
      <c r="H414" s="55">
        <f t="shared" ca="1" si="26"/>
        <v>-5.1309038284436115E-3</v>
      </c>
      <c r="I414" s="55">
        <f t="shared" ca="1" si="24"/>
        <v>-5.144112115162261E-3</v>
      </c>
      <c r="N414" s="52" vm="3404">
        <f ca="1"/>
        <v>44411</v>
      </c>
      <c r="O414" s="52" vm="3062">
        <f ca="1"/>
        <v>58.74</v>
      </c>
      <c r="P414" s="52" vm="3405">
        <f ca="1"/>
        <v>58.38</v>
      </c>
      <c r="Q414" s="52" vm="3406">
        <f ca="1"/>
        <v>58.98</v>
      </c>
      <c r="R414" s="52" vm="3407">
        <f ca="1"/>
        <v>58.14</v>
      </c>
      <c r="S414" s="52" vm="3408">
        <f ca="1"/>
        <v>471682</v>
      </c>
      <c r="T414" s="55">
        <f t="shared" ca="1" si="27"/>
        <v>7.8929306794783827E-3</v>
      </c>
      <c r="U414" s="55">
        <f t="shared" ca="1" si="25"/>
        <v>7.8619444434699336E-3</v>
      </c>
      <c r="Z414" s="52" t="s">
        <v>620</v>
      </c>
      <c r="AA414" s="52">
        <v>3.0419999999999998</v>
      </c>
      <c r="AF414" s="52" t="s">
        <v>605</v>
      </c>
      <c r="AG414" s="52">
        <v>4.0960000000000001</v>
      </c>
    </row>
    <row r="415" spans="2:33">
      <c r="B415" s="52" vm="3399">
        <f ca="1"/>
        <v>44410</v>
      </c>
      <c r="C415" s="52" vm="3409">
        <f ca="1"/>
        <v>774.5</v>
      </c>
      <c r="D415" s="52" vm="3410">
        <f ca="1"/>
        <v>763.3</v>
      </c>
      <c r="E415" s="52" vm="3411">
        <f ca="1"/>
        <v>779</v>
      </c>
      <c r="F415" s="52" vm="3410">
        <f ca="1"/>
        <v>763.3</v>
      </c>
      <c r="G415" s="52" vm="3412">
        <f ca="1"/>
        <v>136970</v>
      </c>
      <c r="H415" s="55">
        <f t="shared" ca="1" si="26"/>
        <v>2.4199947103940689E-2</v>
      </c>
      <c r="I415" s="55">
        <f t="shared" ca="1" si="24"/>
        <v>2.3911768400090776E-2</v>
      </c>
      <c r="N415" s="52" vm="3413">
        <f ca="1"/>
        <v>44412</v>
      </c>
      <c r="O415" s="52" vm="3414">
        <f ca="1"/>
        <v>58.8</v>
      </c>
      <c r="P415" s="52" vm="3415">
        <f ca="1"/>
        <v>59.06</v>
      </c>
      <c r="Q415" s="52" vm="3416">
        <f ca="1"/>
        <v>59.22</v>
      </c>
      <c r="R415" s="52" vm="3417">
        <f ca="1"/>
        <v>58.62</v>
      </c>
      <c r="S415" s="52" vm="3418">
        <f ca="1"/>
        <v>363897</v>
      </c>
      <c r="T415" s="55">
        <f t="shared" ca="1" si="27"/>
        <v>1.0214504596526286E-3</v>
      </c>
      <c r="U415" s="55">
        <f t="shared" ca="1" si="25"/>
        <v>1.020929134107143E-3</v>
      </c>
      <c r="Z415" s="52" t="s">
        <v>621</v>
      </c>
      <c r="AA415" s="52">
        <v>3.048</v>
      </c>
      <c r="AF415" s="52" t="s">
        <v>606</v>
      </c>
      <c r="AG415" s="52">
        <v>4.0670000000000002</v>
      </c>
    </row>
    <row r="416" spans="2:33">
      <c r="B416" s="52" vm="3404">
        <f ca="1"/>
        <v>44411</v>
      </c>
      <c r="C416" s="52" vm="3419">
        <f ca="1"/>
        <v>777</v>
      </c>
      <c r="D416" s="52" vm="3420">
        <f ca="1"/>
        <v>775</v>
      </c>
      <c r="E416" s="52" vm="3421">
        <f ca="1"/>
        <v>784.5</v>
      </c>
      <c r="F416" s="52" vm="3422">
        <f ca="1"/>
        <v>772.5</v>
      </c>
      <c r="G416" s="52" vm="3423">
        <f ca="1"/>
        <v>121659</v>
      </c>
      <c r="H416" s="55">
        <f t="shared" ca="1" si="26"/>
        <v>3.2278889606196515E-3</v>
      </c>
      <c r="I416" s="55">
        <f t="shared" ca="1" si="24"/>
        <v>3.2226905107240163E-3</v>
      </c>
      <c r="N416" s="52" vm="3424">
        <f ca="1"/>
        <v>44413</v>
      </c>
      <c r="O416" s="52" vm="3062">
        <f ca="1"/>
        <v>58.74</v>
      </c>
      <c r="P416" s="52" vm="3414">
        <f ca="1"/>
        <v>58.8</v>
      </c>
      <c r="Q416" s="52" vm="3081">
        <f ca="1"/>
        <v>59.4</v>
      </c>
      <c r="R416" s="52" vm="3137">
        <f ca="1"/>
        <v>58.66</v>
      </c>
      <c r="S416" s="52" vm="3425">
        <f ca="1"/>
        <v>495820</v>
      </c>
      <c r="T416" s="55">
        <f t="shared" ca="1" si="27"/>
        <v>-1.0204081632652073E-3</v>
      </c>
      <c r="U416" s="55">
        <f t="shared" ca="1" si="25"/>
        <v>-1.0209291341071224E-3</v>
      </c>
      <c r="Z416" s="52" t="s">
        <v>622</v>
      </c>
      <c r="AA416" s="52">
        <v>3.0369999999999999</v>
      </c>
      <c r="AF416" s="52" t="s">
        <v>607</v>
      </c>
      <c r="AG416" s="52">
        <v>4.0590000000000002</v>
      </c>
    </row>
    <row r="417" spans="2:33">
      <c r="B417" s="52" vm="3413">
        <f ca="1"/>
        <v>44412</v>
      </c>
      <c r="C417" s="52" vm="3426">
        <f ca="1"/>
        <v>779.7</v>
      </c>
      <c r="D417" s="52" vm="3427">
        <f ca="1"/>
        <v>779.1</v>
      </c>
      <c r="E417" s="52" vm="3428">
        <f ca="1"/>
        <v>786.2</v>
      </c>
      <c r="F417" s="52" vm="3429">
        <f ca="1"/>
        <v>776</v>
      </c>
      <c r="G417" s="52" vm="3430">
        <f ca="1"/>
        <v>100191</v>
      </c>
      <c r="H417" s="55">
        <f t="shared" ca="1" si="26"/>
        <v>3.4749034749035346E-3</v>
      </c>
      <c r="I417" s="55">
        <f t="shared" ca="1" si="24"/>
        <v>3.4688799479068852E-3</v>
      </c>
      <c r="N417" s="52" vm="3431">
        <f ca="1"/>
        <v>44414</v>
      </c>
      <c r="O417" s="52" vm="3417">
        <f ca="1"/>
        <v>58.62</v>
      </c>
      <c r="P417" s="52" vm="3156">
        <f ca="1"/>
        <v>58.5</v>
      </c>
      <c r="Q417" s="52" vm="3432">
        <f ca="1"/>
        <v>58.9</v>
      </c>
      <c r="R417" s="52" vm="3165">
        <f ca="1"/>
        <v>58.24</v>
      </c>
      <c r="S417" s="52" vm="3433">
        <f ca="1"/>
        <v>687625</v>
      </c>
      <c r="T417" s="55">
        <f t="shared" ca="1" si="27"/>
        <v>-2.0429009193054792E-3</v>
      </c>
      <c r="U417" s="55">
        <f t="shared" ca="1" si="25"/>
        <v>-2.0449904877277076E-3</v>
      </c>
      <c r="Z417" s="52" t="s">
        <v>623</v>
      </c>
      <c r="AA417" s="52">
        <v>3.0049999999999999</v>
      </c>
      <c r="AF417" s="52" t="s">
        <v>608</v>
      </c>
      <c r="AG417" s="52">
        <v>4.1189999999999998</v>
      </c>
    </row>
    <row r="418" spans="2:33">
      <c r="B418" s="52" vm="3424">
        <f ca="1"/>
        <v>44413</v>
      </c>
      <c r="C418" s="52" vm="3434">
        <f ca="1"/>
        <v>778.7</v>
      </c>
      <c r="D418" s="52" vm="3427">
        <f ca="1"/>
        <v>779.1</v>
      </c>
      <c r="E418" s="52" vm="3435">
        <f ca="1"/>
        <v>783.3</v>
      </c>
      <c r="F418" s="52" vm="3436">
        <f ca="1"/>
        <v>774.1</v>
      </c>
      <c r="G418" s="52" vm="3437">
        <f ca="1"/>
        <v>84429</v>
      </c>
      <c r="H418" s="55">
        <f t="shared" ca="1" si="26"/>
        <v>-1.2825445684238046E-3</v>
      </c>
      <c r="I418" s="55">
        <f t="shared" ca="1" si="24"/>
        <v>-1.2833677326139178E-3</v>
      </c>
      <c r="N418" s="52" vm="3438">
        <f ca="1"/>
        <v>44417</v>
      </c>
      <c r="O418" s="52" vm="3439">
        <f ca="1"/>
        <v>59.76</v>
      </c>
      <c r="P418" s="52" vm="3052">
        <f ca="1"/>
        <v>58.64</v>
      </c>
      <c r="Q418" s="52" vm="3440">
        <f ca="1"/>
        <v>59.88</v>
      </c>
      <c r="R418" s="52" vm="3052">
        <f ca="1"/>
        <v>58.64</v>
      </c>
      <c r="S418" s="52" vm="3441">
        <f ca="1"/>
        <v>465437</v>
      </c>
      <c r="T418" s="55">
        <f t="shared" ca="1" si="27"/>
        <v>1.9447287615148356E-2</v>
      </c>
      <c r="U418" s="55">
        <f t="shared" ca="1" si="25"/>
        <v>1.9260605541815436E-2</v>
      </c>
      <c r="Z418" s="52" t="s">
        <v>624</v>
      </c>
      <c r="AA418" s="52">
        <v>3.0350000000000001</v>
      </c>
      <c r="AF418" s="52" t="s">
        <v>609</v>
      </c>
      <c r="AG418" s="52">
        <v>4.2160000000000002</v>
      </c>
    </row>
    <row r="419" spans="2:33">
      <c r="B419" s="52" vm="3431">
        <f ca="1"/>
        <v>44414</v>
      </c>
      <c r="C419" s="52" vm="3442">
        <f ca="1"/>
        <v>782.5</v>
      </c>
      <c r="D419" s="52" vm="3443">
        <f ca="1"/>
        <v>780.5</v>
      </c>
      <c r="E419" s="52" vm="3444">
        <f ca="1"/>
        <v>786.8</v>
      </c>
      <c r="F419" s="52" vm="3445">
        <f ca="1"/>
        <v>775.9</v>
      </c>
      <c r="G419" s="52" vm="3446">
        <f ca="1"/>
        <v>83514</v>
      </c>
      <c r="H419" s="55">
        <f t="shared" ca="1" si="26"/>
        <v>4.8799280852702687E-3</v>
      </c>
      <c r="I419" s="55">
        <f t="shared" ca="1" si="24"/>
        <v>4.868059831367828E-3</v>
      </c>
      <c r="N419" s="52" vm="3447">
        <f ca="1"/>
        <v>44418</v>
      </c>
      <c r="O419" s="52" vm="3448">
        <f ca="1"/>
        <v>61.2</v>
      </c>
      <c r="P419" s="52" vm="3363">
        <f ca="1"/>
        <v>59.94</v>
      </c>
      <c r="Q419" s="52" vm="3449">
        <f ca="1"/>
        <v>61.52</v>
      </c>
      <c r="R419" s="52" vm="3439">
        <f ca="1"/>
        <v>59.76</v>
      </c>
      <c r="S419" s="52" vm="3450">
        <f ca="1"/>
        <v>677512</v>
      </c>
      <c r="T419" s="55">
        <f t="shared" ca="1" si="27"/>
        <v>2.4096385542168752E-2</v>
      </c>
      <c r="U419" s="55">
        <f t="shared" ca="1" si="25"/>
        <v>2.3810648693718607E-2</v>
      </c>
      <c r="Z419" s="52" t="s">
        <v>625</v>
      </c>
      <c r="AA419" s="52">
        <v>2.92</v>
      </c>
      <c r="AF419" s="52" t="s">
        <v>610</v>
      </c>
      <c r="AG419" s="52">
        <v>4.2519999999999998</v>
      </c>
    </row>
    <row r="420" spans="2:33">
      <c r="B420" s="52" vm="3438">
        <f ca="1"/>
        <v>44417</v>
      </c>
      <c r="C420" s="52" vm="3451">
        <f ca="1"/>
        <v>784.2</v>
      </c>
      <c r="D420" s="52" vm="3451">
        <f ca="1"/>
        <v>784.2</v>
      </c>
      <c r="E420" s="52" vm="3452">
        <f ca="1"/>
        <v>787.5</v>
      </c>
      <c r="F420" s="52" vm="3453">
        <f ca="1"/>
        <v>781.8</v>
      </c>
      <c r="G420" s="52" vm="3454">
        <f ca="1"/>
        <v>53153</v>
      </c>
      <c r="H420" s="55">
        <f t="shared" ca="1" si="26"/>
        <v>2.1725239616614545E-3</v>
      </c>
      <c r="I420" s="55">
        <f t="shared" ca="1" si="24"/>
        <v>2.1701674439230951E-3</v>
      </c>
      <c r="N420" s="52" vm="3455">
        <f ca="1"/>
        <v>44419</v>
      </c>
      <c r="O420" s="52" vm="3456">
        <f ca="1"/>
        <v>61.6</v>
      </c>
      <c r="P420" s="52" vm="3457">
        <f ca="1"/>
        <v>61.56</v>
      </c>
      <c r="Q420" s="52" vm="3458">
        <f ca="1"/>
        <v>61.9</v>
      </c>
      <c r="R420" s="52" vm="3459">
        <f ca="1"/>
        <v>60.64</v>
      </c>
      <c r="S420" s="52" vm="3460">
        <f ca="1"/>
        <v>574570</v>
      </c>
      <c r="T420" s="55">
        <f t="shared" ca="1" si="27"/>
        <v>6.5359477124182774E-3</v>
      </c>
      <c r="U420" s="55">
        <f t="shared" ca="1" si="25"/>
        <v>6.5146810211936723E-3</v>
      </c>
      <c r="Z420" s="52" t="s">
        <v>626</v>
      </c>
      <c r="AA420" s="52">
        <v>2.9369999999999998</v>
      </c>
      <c r="AF420" s="52" t="s">
        <v>611</v>
      </c>
      <c r="AG420" s="52">
        <v>4.1749999999999998</v>
      </c>
    </row>
    <row r="421" spans="2:33">
      <c r="B421" s="52" vm="3447">
        <f ca="1"/>
        <v>44418</v>
      </c>
      <c r="C421" s="52" vm="3461">
        <f ca="1"/>
        <v>789.9</v>
      </c>
      <c r="D421" s="52" vm="3462">
        <f ca="1"/>
        <v>788.1</v>
      </c>
      <c r="E421" s="52" vm="3463">
        <f ca="1"/>
        <v>793</v>
      </c>
      <c r="F421" s="52" vm="3464">
        <f ca="1"/>
        <v>784.9</v>
      </c>
      <c r="G421" s="52" vm="3465">
        <f ca="1"/>
        <v>77036</v>
      </c>
      <c r="H421" s="55">
        <f t="shared" ca="1" si="26"/>
        <v>7.2685539403212207E-3</v>
      </c>
      <c r="I421" s="55">
        <f t="shared" ca="1" si="24"/>
        <v>7.24226531214202E-3</v>
      </c>
      <c r="N421" s="52" vm="3466">
        <f ca="1"/>
        <v>44420</v>
      </c>
      <c r="O421" s="52" vm="3467">
        <f ca="1"/>
        <v>62.06</v>
      </c>
      <c r="P421" s="52" vm="3457">
        <f ca="1"/>
        <v>61.56</v>
      </c>
      <c r="Q421" s="52" vm="3468">
        <f ca="1"/>
        <v>62.18</v>
      </c>
      <c r="R421" s="52" vm="3469">
        <f ca="1"/>
        <v>61.4</v>
      </c>
      <c r="S421" s="52" vm="3470">
        <f ca="1"/>
        <v>490872</v>
      </c>
      <c r="T421" s="55">
        <f t="shared" ca="1" si="27"/>
        <v>7.4675324675324006E-3</v>
      </c>
      <c r="U421" s="55">
        <f t="shared" ca="1" si="25"/>
        <v>7.4397884807599823E-3</v>
      </c>
      <c r="Z421" s="52" t="s">
        <v>627</v>
      </c>
      <c r="AA421" s="52">
        <v>2.8849999999999998</v>
      </c>
      <c r="AF421" s="52" t="s">
        <v>612</v>
      </c>
      <c r="AG421" s="52">
        <v>4.0490000000000004</v>
      </c>
    </row>
    <row r="422" spans="2:33">
      <c r="B422" s="52" vm="3455">
        <f ca="1"/>
        <v>44419</v>
      </c>
      <c r="C422" s="52" vm="3471">
        <f ca="1"/>
        <v>788.2</v>
      </c>
      <c r="D422" s="52" vm="3472">
        <f ca="1"/>
        <v>792</v>
      </c>
      <c r="E422" s="52" vm="3473">
        <f ca="1"/>
        <v>795</v>
      </c>
      <c r="F422" s="52" vm="3474">
        <f ca="1"/>
        <v>786.1</v>
      </c>
      <c r="G422" s="52" vm="3475">
        <f ca="1"/>
        <v>78838</v>
      </c>
      <c r="H422" s="55">
        <f t="shared" ca="1" si="26"/>
        <v>-2.1521711609063798E-3</v>
      </c>
      <c r="I422" s="55">
        <f t="shared" ca="1" si="24"/>
        <v>-2.1544904094700328E-3</v>
      </c>
      <c r="N422" s="52" vm="3476">
        <f ca="1"/>
        <v>44421</v>
      </c>
      <c r="O422" s="52" vm="3477">
        <f ca="1"/>
        <v>61.88</v>
      </c>
      <c r="P422" s="52" vm="3478">
        <f ca="1"/>
        <v>62.42</v>
      </c>
      <c r="Q422" s="52" vm="3479">
        <f ca="1"/>
        <v>62.48</v>
      </c>
      <c r="R422" s="52" vm="3480">
        <f ca="1"/>
        <v>61.74</v>
      </c>
      <c r="S422" s="52" vm="3481">
        <f ca="1"/>
        <v>392477</v>
      </c>
      <c r="T422" s="55">
        <f t="shared" ca="1" si="27"/>
        <v>-2.900418949403849E-3</v>
      </c>
      <c r="U422" s="55">
        <f t="shared" ca="1" si="25"/>
        <v>-2.9046333153688159E-3</v>
      </c>
      <c r="Z422" s="52" t="s">
        <v>628</v>
      </c>
      <c r="AA422" s="52">
        <v>2.8530000000000002</v>
      </c>
      <c r="AF422" s="52" t="s">
        <v>629</v>
      </c>
      <c r="AG422" s="52">
        <v>3.9689999999999999</v>
      </c>
    </row>
    <row r="423" spans="2:33">
      <c r="B423" s="52" vm="3466">
        <f ca="1"/>
        <v>44420</v>
      </c>
      <c r="C423" s="52" vm="3482">
        <f ca="1"/>
        <v>792.1</v>
      </c>
      <c r="D423" s="52" vm="3483">
        <f ca="1"/>
        <v>790</v>
      </c>
      <c r="E423" s="52" vm="3482">
        <f ca="1"/>
        <v>792.1</v>
      </c>
      <c r="F423" s="52" vm="3484">
        <f ca="1"/>
        <v>785.7</v>
      </c>
      <c r="G423" s="52" vm="3485">
        <f ca="1"/>
        <v>101973</v>
      </c>
      <c r="H423" s="55">
        <f t="shared" ca="1" si="26"/>
        <v>4.9479827454961267E-3</v>
      </c>
      <c r="I423" s="55">
        <f t="shared" ca="1" si="24"/>
        <v>4.9357817093307393E-3</v>
      </c>
      <c r="N423" s="52" vm="3486">
        <f ca="1"/>
        <v>44424</v>
      </c>
      <c r="O423" s="52" vm="3487">
        <f ca="1"/>
        <v>60.66</v>
      </c>
      <c r="P423" s="52" vm="3456">
        <f ca="1"/>
        <v>61.6</v>
      </c>
      <c r="Q423" s="52" vm="3456">
        <f ca="1"/>
        <v>61.6</v>
      </c>
      <c r="R423" s="52" vm="3488">
        <f ca="1"/>
        <v>60.54</v>
      </c>
      <c r="S423" s="52" vm="3489">
        <f ca="1"/>
        <v>455792</v>
      </c>
      <c r="T423" s="55">
        <f t="shared" ca="1" si="27"/>
        <v>-1.9715578539107992E-2</v>
      </c>
      <c r="U423" s="55">
        <f t="shared" ca="1" si="25"/>
        <v>-1.9912523444430365E-2</v>
      </c>
      <c r="Z423" s="52" t="s">
        <v>630</v>
      </c>
      <c r="AA423" s="52">
        <v>2.8</v>
      </c>
      <c r="AF423" s="52" t="s">
        <v>613</v>
      </c>
      <c r="AG423" s="52">
        <v>3.9750000000000001</v>
      </c>
    </row>
    <row r="424" spans="2:33">
      <c r="B424" s="52" vm="3476">
        <f ca="1"/>
        <v>44421</v>
      </c>
      <c r="C424" s="52" vm="3490">
        <f ca="1"/>
        <v>788.9</v>
      </c>
      <c r="D424" s="52" vm="3473">
        <f ca="1"/>
        <v>795</v>
      </c>
      <c r="E424" s="52" vm="3491">
        <f ca="1"/>
        <v>798</v>
      </c>
      <c r="F424" s="52" vm="3471">
        <f ca="1"/>
        <v>788.2</v>
      </c>
      <c r="G424" s="52" vm="3492">
        <f ca="1"/>
        <v>92751</v>
      </c>
      <c r="H424" s="55">
        <f t="shared" ca="1" si="26"/>
        <v>-4.0398939527838129E-3</v>
      </c>
      <c r="I424" s="55">
        <f t="shared" ca="1" si="24"/>
        <v>-4.048076369190144E-3</v>
      </c>
      <c r="N424" s="52" vm="3493">
        <f ca="1"/>
        <v>44425</v>
      </c>
      <c r="O424" s="52" vm="3494">
        <f ca="1"/>
        <v>60.06</v>
      </c>
      <c r="P424" s="52" vm="3495">
        <f ca="1"/>
        <v>60.32</v>
      </c>
      <c r="Q424" s="52" vm="3496">
        <f ca="1"/>
        <v>60.9</v>
      </c>
      <c r="R424" s="52" vm="3440">
        <f ca="1"/>
        <v>59.88</v>
      </c>
      <c r="S424" s="52" vm="3497">
        <f ca="1"/>
        <v>352315</v>
      </c>
      <c r="T424" s="55">
        <f t="shared" ca="1" si="27"/>
        <v>-9.8911968348168733E-3</v>
      </c>
      <c r="U424" s="55">
        <f t="shared" ca="1" si="25"/>
        <v>-9.94043970525069E-3</v>
      </c>
      <c r="Z424" s="52" t="s">
        <v>631</v>
      </c>
      <c r="AA424" s="52">
        <v>2.879</v>
      </c>
      <c r="AF424" s="52" t="s">
        <v>614</v>
      </c>
      <c r="AG424" s="52">
        <v>4.093</v>
      </c>
    </row>
    <row r="425" spans="2:33">
      <c r="B425" s="52" vm="3486">
        <f ca="1"/>
        <v>44424</v>
      </c>
      <c r="C425" s="52" vm="3498">
        <f ca="1"/>
        <v>752</v>
      </c>
      <c r="D425" s="52" vm="3499">
        <f ca="1"/>
        <v>781.2</v>
      </c>
      <c r="E425" s="52" vm="3499">
        <f ca="1"/>
        <v>781.2</v>
      </c>
      <c r="F425" s="52" vm="3027">
        <f ca="1"/>
        <v>749.5</v>
      </c>
      <c r="G425" s="52" vm="3500">
        <f ca="1"/>
        <v>205005</v>
      </c>
      <c r="H425" s="55">
        <f t="shared" ca="1" si="26"/>
        <v>-4.6773989098745083E-2</v>
      </c>
      <c r="I425" s="55">
        <f t="shared" ca="1" si="24"/>
        <v>-4.7903246151204094E-2</v>
      </c>
      <c r="N425" s="52" vm="3501">
        <f ca="1"/>
        <v>44426</v>
      </c>
      <c r="O425" s="52" vm="3502">
        <f ca="1"/>
        <v>58.48</v>
      </c>
      <c r="P425" s="52" vm="3459">
        <f ca="1"/>
        <v>60.64</v>
      </c>
      <c r="Q425" s="52" vm="3459">
        <f ca="1"/>
        <v>60.64</v>
      </c>
      <c r="R425" s="52" vm="3061">
        <f ca="1"/>
        <v>58.3</v>
      </c>
      <c r="S425" s="52" vm="3503">
        <f ca="1"/>
        <v>830898</v>
      </c>
      <c r="T425" s="55">
        <f t="shared" ca="1" si="27"/>
        <v>-2.6307026307026415E-2</v>
      </c>
      <c r="U425" s="55">
        <f t="shared" ca="1" si="25"/>
        <v>-2.6659247113661265E-2</v>
      </c>
      <c r="Z425" s="52" t="s">
        <v>632</v>
      </c>
      <c r="AA425" s="52">
        <v>2.9420000000000002</v>
      </c>
      <c r="AF425" s="52" t="s">
        <v>615</v>
      </c>
      <c r="AG425" s="52">
        <v>4.1749999999999998</v>
      </c>
    </row>
    <row r="426" spans="2:33">
      <c r="B426" s="52" vm="3493">
        <f ca="1"/>
        <v>44425</v>
      </c>
      <c r="C426" s="52" vm="3504">
        <f ca="1"/>
        <v>744.4</v>
      </c>
      <c r="D426" s="52" vm="3181">
        <f ca="1"/>
        <v>746.6</v>
      </c>
      <c r="E426" s="52" vm="3150">
        <f ca="1"/>
        <v>749.8</v>
      </c>
      <c r="F426" s="52" vm="3505">
        <f ca="1"/>
        <v>734.9</v>
      </c>
      <c r="G426" s="52" vm="3506">
        <f ca="1"/>
        <v>188284</v>
      </c>
      <c r="H426" s="55">
        <f t="shared" ca="1" si="26"/>
        <v>-1.010638297872346E-2</v>
      </c>
      <c r="I426" s="55">
        <f t="shared" ca="1" si="24"/>
        <v>-1.0157799181744189E-2</v>
      </c>
      <c r="N426" s="52" vm="3507">
        <f ca="1"/>
        <v>44427</v>
      </c>
      <c r="O426" s="52" vm="2990">
        <f ca="1"/>
        <v>54.9</v>
      </c>
      <c r="P426" s="52" vm="3184">
        <f ca="1"/>
        <v>57.22</v>
      </c>
      <c r="Q426" s="52" vm="3176">
        <f ca="1"/>
        <v>57.68</v>
      </c>
      <c r="R426" s="52" vm="2990">
        <f ca="1"/>
        <v>54.9</v>
      </c>
      <c r="S426" s="52" vm="3508">
        <f ca="1"/>
        <v>1879316</v>
      </c>
      <c r="T426" s="55">
        <f t="shared" ca="1" si="27"/>
        <v>-6.121751025991784E-2</v>
      </c>
      <c r="U426" s="55">
        <f t="shared" ca="1" si="25"/>
        <v>-6.3171466926038033E-2</v>
      </c>
      <c r="Z426" s="52" t="s">
        <v>633</v>
      </c>
      <c r="AA426" s="52">
        <v>2.91</v>
      </c>
      <c r="AF426" s="52" t="s">
        <v>616</v>
      </c>
      <c r="AG426" s="52">
        <v>4.2779999999999996</v>
      </c>
    </row>
    <row r="427" spans="2:33">
      <c r="B427" s="52" vm="3501">
        <f ca="1"/>
        <v>44426</v>
      </c>
      <c r="C427" s="52" vm="3509">
        <f ca="1"/>
        <v>718</v>
      </c>
      <c r="D427" s="52" vm="3510">
        <f ca="1"/>
        <v>745.3</v>
      </c>
      <c r="E427" s="52" vm="3511">
        <f ca="1"/>
        <v>747.9</v>
      </c>
      <c r="F427" s="52" vm="3512">
        <f ca="1"/>
        <v>716.5</v>
      </c>
      <c r="G427" s="52" vm="3513">
        <f ca="1"/>
        <v>225631</v>
      </c>
      <c r="H427" s="55">
        <f t="shared" ca="1" si="26"/>
        <v>-3.5464803868887618E-2</v>
      </c>
      <c r="I427" s="55">
        <f t="shared" ca="1" si="24"/>
        <v>-3.6108955719871431E-2</v>
      </c>
      <c r="N427" s="52" vm="3514">
        <f ca="1"/>
        <v>44428</v>
      </c>
      <c r="O427" s="52" vm="3515">
        <f ca="1"/>
        <v>53.92</v>
      </c>
      <c r="P427" s="52" vm="3516">
        <f ca="1"/>
        <v>54.62</v>
      </c>
      <c r="Q427" s="52" vm="3517">
        <f ca="1"/>
        <v>55.14</v>
      </c>
      <c r="R427" s="52" vm="3518">
        <f ca="1"/>
        <v>53.34</v>
      </c>
      <c r="S427" s="52" vm="3519">
        <f ca="1"/>
        <v>1195283</v>
      </c>
      <c r="T427" s="55">
        <f t="shared" ca="1" si="27"/>
        <v>-1.7850637522768609E-2</v>
      </c>
      <c r="U427" s="55">
        <f t="shared" ca="1" si="25"/>
        <v>-1.801188191143329E-2</v>
      </c>
      <c r="Z427" s="52" t="s">
        <v>634</v>
      </c>
      <c r="AA427" s="52">
        <v>2.88</v>
      </c>
      <c r="AF427" s="52" t="s">
        <v>617</v>
      </c>
      <c r="AG427" s="52">
        <v>4.2779999999999996</v>
      </c>
    </row>
    <row r="428" spans="2:33">
      <c r="B428" s="52" vm="3507">
        <f ca="1"/>
        <v>44427</v>
      </c>
      <c r="C428" s="52" vm="3520">
        <f ca="1"/>
        <v>650</v>
      </c>
      <c r="D428" s="52" vm="3521">
        <f ca="1"/>
        <v>699.6</v>
      </c>
      <c r="E428" s="52" vm="3522">
        <f ca="1"/>
        <v>700.2</v>
      </c>
      <c r="F428" s="52" vm="3520">
        <f ca="1"/>
        <v>650</v>
      </c>
      <c r="G428" s="52" vm="3523">
        <f ca="1"/>
        <v>728696</v>
      </c>
      <c r="H428" s="55">
        <f t="shared" ca="1" si="26"/>
        <v>-9.4707520891364916E-2</v>
      </c>
      <c r="I428" s="55">
        <f t="shared" ca="1" si="24"/>
        <v>-9.9497206158541407E-2</v>
      </c>
      <c r="N428" s="52" vm="3524">
        <f ca="1"/>
        <v>44431</v>
      </c>
      <c r="O428" s="52" vm="2989">
        <f ca="1"/>
        <v>55.5</v>
      </c>
      <c r="P428" s="52" vm="3525">
        <f ca="1"/>
        <v>54.78</v>
      </c>
      <c r="Q428" s="52" vm="3526">
        <f ca="1"/>
        <v>55.66</v>
      </c>
      <c r="R428" s="52" vm="3527">
        <f ca="1"/>
        <v>54.48</v>
      </c>
      <c r="S428" s="52" vm="3528">
        <f ca="1"/>
        <v>787263</v>
      </c>
      <c r="T428" s="55">
        <f t="shared" ca="1" si="27"/>
        <v>2.9302670623145399E-2</v>
      </c>
      <c r="U428" s="55">
        <f t="shared" ca="1" si="25"/>
        <v>2.8881554148337232E-2</v>
      </c>
      <c r="Z428" s="52" t="s">
        <v>635</v>
      </c>
      <c r="AA428" s="52">
        <v>2.798</v>
      </c>
      <c r="AF428" s="52" t="s">
        <v>618</v>
      </c>
      <c r="AG428" s="52">
        <v>4.3970000000000002</v>
      </c>
    </row>
    <row r="429" spans="2:33">
      <c r="B429" s="52" vm="3514">
        <f ca="1"/>
        <v>44428</v>
      </c>
      <c r="C429" s="52" vm="3529">
        <f ca="1"/>
        <v>652.5</v>
      </c>
      <c r="D429" s="52" vm="2848">
        <f ca="1"/>
        <v>651</v>
      </c>
      <c r="E429" s="52" vm="3530">
        <f ca="1"/>
        <v>660.3</v>
      </c>
      <c r="F429" s="52" vm="3531">
        <f ca="1"/>
        <v>646</v>
      </c>
      <c r="G429" s="52" vm="3532">
        <f ca="1"/>
        <v>301539</v>
      </c>
      <c r="H429" s="55">
        <f t="shared" ca="1" si="26"/>
        <v>3.8461538461538325E-3</v>
      </c>
      <c r="I429" s="55">
        <f t="shared" ca="1" si="24"/>
        <v>3.8387763071656669E-3</v>
      </c>
      <c r="N429" s="52" vm="3533">
        <f ca="1"/>
        <v>44432</v>
      </c>
      <c r="O429" s="52" vm="3534">
        <f ca="1"/>
        <v>54.66</v>
      </c>
      <c r="P429" s="52" vm="3284">
        <f ca="1"/>
        <v>56.5</v>
      </c>
      <c r="Q429" s="52" vm="3284">
        <f ca="1"/>
        <v>56.5</v>
      </c>
      <c r="R429" s="52" vm="3535">
        <f ca="1"/>
        <v>54.1</v>
      </c>
      <c r="S429" s="52" vm="3536">
        <f ca="1"/>
        <v>672592</v>
      </c>
      <c r="T429" s="55">
        <f t="shared" ca="1" si="27"/>
        <v>-1.5135135135135203E-2</v>
      </c>
      <c r="U429" s="55">
        <f t="shared" ca="1" si="25"/>
        <v>-1.5250840252466941E-2</v>
      </c>
      <c r="Z429" s="52" t="s">
        <v>636</v>
      </c>
      <c r="AA429" s="52">
        <v>2.835</v>
      </c>
      <c r="AF429" s="52" t="s">
        <v>619</v>
      </c>
      <c r="AG429" s="52">
        <v>4.3460000000000001</v>
      </c>
    </row>
    <row r="430" spans="2:33">
      <c r="B430" s="52" vm="3524">
        <f ca="1"/>
        <v>44431</v>
      </c>
      <c r="C430" s="52" vm="3537">
        <f ca="1"/>
        <v>671.8</v>
      </c>
      <c r="D430" s="52" vm="3538">
        <f ca="1"/>
        <v>672</v>
      </c>
      <c r="E430" s="52" vm="3539">
        <f ca="1"/>
        <v>675.7</v>
      </c>
      <c r="F430" s="52" vm="3540">
        <f ca="1"/>
        <v>667.8</v>
      </c>
      <c r="G430" s="52" vm="3541">
        <f ca="1"/>
        <v>279307</v>
      </c>
      <c r="H430" s="55">
        <f t="shared" ca="1" si="26"/>
        <v>2.9578544061302559E-2</v>
      </c>
      <c r="I430" s="55">
        <f t="shared" ca="1" si="24"/>
        <v>2.9149537981343777E-2</v>
      </c>
      <c r="N430" s="52" vm="3542">
        <f ca="1"/>
        <v>44433</v>
      </c>
      <c r="O430" s="52" vm="3543">
        <f ca="1"/>
        <v>54.58</v>
      </c>
      <c r="P430" s="52" vm="3517">
        <f ca="1"/>
        <v>55.14</v>
      </c>
      <c r="Q430" s="52" vm="3544">
        <f ca="1"/>
        <v>55.28</v>
      </c>
      <c r="R430" s="52" vm="3545">
        <f ca="1"/>
        <v>54.16</v>
      </c>
      <c r="S430" s="52" vm="3546">
        <f ca="1"/>
        <v>415180</v>
      </c>
      <c r="T430" s="55">
        <f t="shared" ca="1" si="27"/>
        <v>-1.4635931211123276E-3</v>
      </c>
      <c r="U430" s="55">
        <f t="shared" ca="1" si="25"/>
        <v>-1.4646652197295379E-3</v>
      </c>
      <c r="Z430" s="52" t="s">
        <v>637</v>
      </c>
      <c r="AA430" s="52">
        <v>2.86</v>
      </c>
      <c r="AF430" s="52" t="s">
        <v>620</v>
      </c>
      <c r="AG430" s="52">
        <v>4.3220000000000001</v>
      </c>
    </row>
    <row r="431" spans="2:33">
      <c r="B431" s="52" vm="3533">
        <f ca="1"/>
        <v>44432</v>
      </c>
      <c r="C431" s="52" vm="3547">
        <f ca="1"/>
        <v>669.3</v>
      </c>
      <c r="D431" s="52" vm="3548">
        <f ca="1"/>
        <v>677</v>
      </c>
      <c r="E431" s="52" vm="3549">
        <f ca="1"/>
        <v>683.3</v>
      </c>
      <c r="F431" s="52" vm="3550">
        <f ca="1"/>
        <v>661.5</v>
      </c>
      <c r="G431" s="52" vm="3551">
        <f ca="1"/>
        <v>189277</v>
      </c>
      <c r="H431" s="55">
        <f t="shared" ca="1" si="26"/>
        <v>-3.7213456385829513E-3</v>
      </c>
      <c r="I431" s="55">
        <f t="shared" ca="1" si="24"/>
        <v>-3.7282870715958905E-3</v>
      </c>
      <c r="N431" s="52" vm="3552">
        <f ca="1"/>
        <v>44434</v>
      </c>
      <c r="O431" s="52" vm="3553">
        <f ca="1"/>
        <v>54.18</v>
      </c>
      <c r="P431" s="52" vm="3554">
        <f ca="1"/>
        <v>54.06</v>
      </c>
      <c r="Q431" s="52" vm="2970">
        <f ca="1"/>
        <v>54.4</v>
      </c>
      <c r="R431" s="52" vm="3555">
        <f ca="1"/>
        <v>53.72</v>
      </c>
      <c r="S431" s="52" vm="3556">
        <f ca="1"/>
        <v>505496</v>
      </c>
      <c r="T431" s="55">
        <f t="shared" ca="1" si="27"/>
        <v>-7.3286918285085934E-3</v>
      </c>
      <c r="U431" s="55">
        <f t="shared" ca="1" si="25"/>
        <v>-7.3556786232433424E-3</v>
      </c>
      <c r="Z431" s="52" t="s">
        <v>638</v>
      </c>
      <c r="AA431" s="52">
        <v>2.8839999999999999</v>
      </c>
      <c r="AF431" s="52" t="s">
        <v>621</v>
      </c>
      <c r="AG431" s="52">
        <v>4.319</v>
      </c>
    </row>
    <row r="432" spans="2:33">
      <c r="B432" s="52" vm="3542">
        <f ca="1"/>
        <v>44433</v>
      </c>
      <c r="C432" s="52" vm="2880">
        <f ca="1"/>
        <v>675</v>
      </c>
      <c r="D432" s="52" vm="3557">
        <f ca="1"/>
        <v>676.1</v>
      </c>
      <c r="E432" s="52" vm="3558">
        <f ca="1"/>
        <v>679.8</v>
      </c>
      <c r="F432" s="52" vm="3559">
        <f ca="1"/>
        <v>667.6</v>
      </c>
      <c r="G432" s="52" vm="3560">
        <f ca="1"/>
        <v>144660</v>
      </c>
      <c r="H432" s="55">
        <f t="shared" ca="1" si="26"/>
        <v>8.5163603765128215E-3</v>
      </c>
      <c r="I432" s="55">
        <f t="shared" ca="1" si="24"/>
        <v>8.4803007659333494E-3</v>
      </c>
      <c r="N432" s="52" vm="3561">
        <f ca="1"/>
        <v>44435</v>
      </c>
      <c r="O432" s="52" vm="3562">
        <f ca="1"/>
        <v>54.34</v>
      </c>
      <c r="P432" s="52" vm="3545">
        <f ca="1"/>
        <v>54.16</v>
      </c>
      <c r="Q432" s="52" vm="3527">
        <f ca="1"/>
        <v>54.48</v>
      </c>
      <c r="R432" s="52" vm="3563">
        <f ca="1"/>
        <v>53.86</v>
      </c>
      <c r="S432" s="52" vm="3564">
        <f ca="1"/>
        <v>324986</v>
      </c>
      <c r="T432" s="55">
        <f t="shared" ca="1" si="27"/>
        <v>2.9531192321889943E-3</v>
      </c>
      <c r="U432" s="55">
        <f t="shared" ca="1" si="25"/>
        <v>2.9487673412526235E-3</v>
      </c>
      <c r="Z432" s="52" t="s">
        <v>639</v>
      </c>
      <c r="AA432" s="52">
        <v>2.8919999999999999</v>
      </c>
      <c r="AF432" s="52" t="s">
        <v>622</v>
      </c>
      <c r="AG432" s="52">
        <v>4.3019999999999996</v>
      </c>
    </row>
    <row r="433" spans="2:33">
      <c r="B433" s="52" vm="3552">
        <f ca="1"/>
        <v>44434</v>
      </c>
      <c r="C433" s="52" vm="3565">
        <f ca="1"/>
        <v>672.4</v>
      </c>
      <c r="D433" s="52" vm="3566">
        <f ca="1"/>
        <v>670</v>
      </c>
      <c r="E433" s="52" vm="3567">
        <f ca="1"/>
        <v>674.1</v>
      </c>
      <c r="F433" s="52" vm="3568">
        <f ca="1"/>
        <v>660.4</v>
      </c>
      <c r="G433" s="52" vm="3569">
        <f ca="1"/>
        <v>143764</v>
      </c>
      <c r="H433" s="55">
        <f t="shared" ca="1" si="26"/>
        <v>-3.8518518518518841E-3</v>
      </c>
      <c r="I433" s="55">
        <f t="shared" ca="1" si="24"/>
        <v>-3.8592893380693131E-3</v>
      </c>
      <c r="N433" s="52" vm="3570">
        <f ca="1"/>
        <v>44438</v>
      </c>
      <c r="O433" s="52" vm="3516">
        <f ca="1"/>
        <v>54.62</v>
      </c>
      <c r="P433" s="52" vm="3571">
        <f ca="1"/>
        <v>54.5</v>
      </c>
      <c r="Q433" s="52" vm="2992">
        <f ca="1"/>
        <v>54.74</v>
      </c>
      <c r="R433" s="52" vm="3572">
        <f ca="1"/>
        <v>54.36</v>
      </c>
      <c r="S433" s="52" vm="3573">
        <f ca="1"/>
        <v>293784</v>
      </c>
      <c r="T433" s="55">
        <f t="shared" ca="1" si="27"/>
        <v>5.1527419948471653E-3</v>
      </c>
      <c r="U433" s="55">
        <f t="shared" ca="1" si="25"/>
        <v>5.1395120473571761E-3</v>
      </c>
      <c r="Z433" s="52" t="s">
        <v>640</v>
      </c>
      <c r="AA433" s="52">
        <v>3.028</v>
      </c>
      <c r="AF433" s="52" t="s">
        <v>623</v>
      </c>
      <c r="AG433" s="52">
        <v>4.2569999999999997</v>
      </c>
    </row>
    <row r="434" spans="2:33">
      <c r="B434" s="52" vm="3561">
        <f ca="1"/>
        <v>44435</v>
      </c>
      <c r="C434" s="52" vm="2882">
        <f ca="1"/>
        <v>668.6</v>
      </c>
      <c r="D434" s="52" vm="3565">
        <f ca="1"/>
        <v>672.4</v>
      </c>
      <c r="E434" s="52" vm="3574">
        <f ca="1"/>
        <v>673.3</v>
      </c>
      <c r="F434" s="52" vm="3575">
        <f ca="1"/>
        <v>665.9</v>
      </c>
      <c r="G434" s="52" vm="3576">
        <f ca="1"/>
        <v>146927</v>
      </c>
      <c r="H434" s="55">
        <f t="shared" ca="1" si="26"/>
        <v>-5.6513979773943346E-3</v>
      </c>
      <c r="I434" s="55">
        <f t="shared" ca="1" si="24"/>
        <v>-5.6674275484622332E-3</v>
      </c>
      <c r="N434" s="52" vm="3577">
        <f ca="1"/>
        <v>44439</v>
      </c>
      <c r="O434" s="52" vm="3578">
        <f ca="1"/>
        <v>54.2</v>
      </c>
      <c r="P434" s="52" vm="3579">
        <f ca="1"/>
        <v>54.8</v>
      </c>
      <c r="Q434" s="52" vm="3580">
        <f ca="1"/>
        <v>55.18</v>
      </c>
      <c r="R434" s="52" vm="3578">
        <f ca="1"/>
        <v>54.2</v>
      </c>
      <c r="S434" s="52" vm="3581">
        <f ca="1"/>
        <v>1707798</v>
      </c>
      <c r="T434" s="55">
        <f t="shared" ca="1" si="27"/>
        <v>-7.6894910289270202E-3</v>
      </c>
      <c r="U434" s="55">
        <f t="shared" ca="1" si="25"/>
        <v>-7.719207599958311E-3</v>
      </c>
      <c r="Z434" s="52" t="s">
        <v>641</v>
      </c>
      <c r="AA434" s="52">
        <v>2.9609999999999999</v>
      </c>
      <c r="AF434" s="52" t="s">
        <v>624</v>
      </c>
      <c r="AG434" s="52">
        <v>4.3079999999999998</v>
      </c>
    </row>
    <row r="435" spans="2:33">
      <c r="B435" s="52" vm="3570">
        <f ca="1"/>
        <v>44438</v>
      </c>
      <c r="C435" s="52" vm="3582">
        <f ca="1"/>
        <v>671.6</v>
      </c>
      <c r="D435" s="52" vm="3583">
        <f ca="1"/>
        <v>669.4</v>
      </c>
      <c r="E435" s="52" vm="3584">
        <f ca="1"/>
        <v>674.7</v>
      </c>
      <c r="F435" s="52" vm="3585">
        <f ca="1"/>
        <v>667.5</v>
      </c>
      <c r="G435" s="52" vm="3586">
        <f ca="1"/>
        <v>112653</v>
      </c>
      <c r="H435" s="55">
        <f t="shared" ca="1" si="26"/>
        <v>4.486987735566883E-3</v>
      </c>
      <c r="I435" s="55">
        <f t="shared" ca="1" si="24"/>
        <v>4.4769512173875462E-3</v>
      </c>
      <c r="N435" s="52" vm="3587">
        <f ca="1"/>
        <v>44440</v>
      </c>
      <c r="O435" s="52" vm="3588">
        <f ca="1"/>
        <v>54.86</v>
      </c>
      <c r="P435" s="52" vm="2990">
        <f ca="1"/>
        <v>54.9</v>
      </c>
      <c r="Q435" s="52" vm="3589">
        <f ca="1"/>
        <v>55.44</v>
      </c>
      <c r="R435" s="52" vm="3590">
        <f ca="1"/>
        <v>54.6</v>
      </c>
      <c r="S435" s="52" vm="3591">
        <f ca="1"/>
        <v>648609</v>
      </c>
      <c r="T435" s="55">
        <f t="shared" ca="1" si="27"/>
        <v>1.2177121771217658E-2</v>
      </c>
      <c r="U435" s="55">
        <f t="shared" ca="1" si="25"/>
        <v>1.2103577063856594E-2</v>
      </c>
      <c r="Z435" s="52" t="s">
        <v>642</v>
      </c>
      <c r="AA435" s="52">
        <v>2.9409999999999998</v>
      </c>
      <c r="AF435" s="52" t="s">
        <v>625</v>
      </c>
      <c r="AG435" s="52">
        <v>4.1879999999999997</v>
      </c>
    </row>
    <row r="436" spans="2:33">
      <c r="B436" s="52" vm="3577">
        <f ca="1"/>
        <v>44439</v>
      </c>
      <c r="C436" s="52" vm="3592">
        <f ca="1"/>
        <v>674</v>
      </c>
      <c r="D436" s="52" vm="2880">
        <f ca="1"/>
        <v>675</v>
      </c>
      <c r="E436" s="52" vm="3593">
        <f ca="1"/>
        <v>679.7</v>
      </c>
      <c r="F436" s="52" vm="3540">
        <f ca="1"/>
        <v>667.8</v>
      </c>
      <c r="G436" s="52" vm="3594">
        <f ca="1"/>
        <v>214623</v>
      </c>
      <c r="H436" s="55">
        <f t="shared" ca="1" si="26"/>
        <v>3.5735556879095132E-3</v>
      </c>
      <c r="I436" s="55">
        <f t="shared" ca="1" si="24"/>
        <v>3.5671857089213223E-3</v>
      </c>
      <c r="N436" s="52" vm="3595">
        <f ca="1"/>
        <v>44441</v>
      </c>
      <c r="O436" s="52" vm="3596">
        <f ca="1"/>
        <v>54.82</v>
      </c>
      <c r="P436" s="52" vm="3597">
        <f ca="1"/>
        <v>54.68</v>
      </c>
      <c r="Q436" s="52" vm="3598">
        <f ca="1"/>
        <v>55.1</v>
      </c>
      <c r="R436" s="52" vm="3599">
        <f ca="1"/>
        <v>54.56</v>
      </c>
      <c r="S436" s="52" vm="3600">
        <f ca="1"/>
        <v>359198</v>
      </c>
      <c r="T436" s="55">
        <f t="shared" ca="1" si="27"/>
        <v>-7.2912869121399826E-4</v>
      </c>
      <c r="U436" s="55">
        <f t="shared" ca="1" si="25"/>
        <v>-7.2939463481743935E-4</v>
      </c>
      <c r="Z436" s="52" t="s">
        <v>643</v>
      </c>
      <c r="AA436" s="52">
        <v>3.07</v>
      </c>
      <c r="AF436" s="52" t="s">
        <v>626</v>
      </c>
      <c r="AG436" s="52">
        <v>4.2169999999999996</v>
      </c>
    </row>
    <row r="437" spans="2:33">
      <c r="B437" s="52" vm="3587">
        <f ca="1"/>
        <v>44440</v>
      </c>
      <c r="C437" s="52" vm="3601">
        <f ca="1"/>
        <v>688.2</v>
      </c>
      <c r="D437" s="52" vm="2887">
        <f ca="1"/>
        <v>680</v>
      </c>
      <c r="E437" s="52" vm="3602">
        <f ca="1"/>
        <v>696.9</v>
      </c>
      <c r="F437" s="52" vm="3603">
        <f ca="1"/>
        <v>678.7</v>
      </c>
      <c r="G437" s="52" vm="3604">
        <f ca="1"/>
        <v>199510</v>
      </c>
      <c r="H437" s="55">
        <f t="shared" ca="1" si="26"/>
        <v>2.1068249258160199E-2</v>
      </c>
      <c r="I437" s="55">
        <f t="shared" ca="1" si="24"/>
        <v>2.0849382451072936E-2</v>
      </c>
      <c r="N437" s="52" vm="3605">
        <f ca="1"/>
        <v>44442</v>
      </c>
      <c r="O437" s="52" vm="3606">
        <f ca="1"/>
        <v>54.02</v>
      </c>
      <c r="P437" s="52" vm="3597">
        <f ca="1"/>
        <v>54.68</v>
      </c>
      <c r="Q437" s="52" vm="3607">
        <f ca="1"/>
        <v>54.7</v>
      </c>
      <c r="R437" s="52" vm="3608">
        <f ca="1"/>
        <v>53.42</v>
      </c>
      <c r="S437" s="52" vm="3609">
        <f ca="1"/>
        <v>593546</v>
      </c>
      <c r="T437" s="55">
        <f t="shared" ca="1" si="27"/>
        <v>-1.45932141554177E-2</v>
      </c>
      <c r="U437" s="55">
        <f t="shared" ca="1" si="25"/>
        <v>-1.4700742510170187E-2</v>
      </c>
      <c r="Z437" s="52" t="s">
        <v>644</v>
      </c>
      <c r="AA437" s="52">
        <v>2.9870000000000001</v>
      </c>
      <c r="AF437" s="52" t="s">
        <v>627</v>
      </c>
      <c r="AG437" s="52">
        <v>4.1890000000000001</v>
      </c>
    </row>
    <row r="438" spans="2:33">
      <c r="B438" s="52" vm="3595">
        <f ca="1"/>
        <v>44441</v>
      </c>
      <c r="C438" s="52" vm="3610">
        <f ca="1"/>
        <v>695.6</v>
      </c>
      <c r="D438" s="52" vm="3611">
        <f ca="1"/>
        <v>685.8</v>
      </c>
      <c r="E438" s="52" vm="3612">
        <f ca="1"/>
        <v>698</v>
      </c>
      <c r="F438" s="52" vm="3613">
        <f ca="1"/>
        <v>685.2</v>
      </c>
      <c r="G438" s="52" vm="3614">
        <f ca="1"/>
        <v>173436</v>
      </c>
      <c r="H438" s="55">
        <f t="shared" ca="1" si="26"/>
        <v>1.0752688172043001E-2</v>
      </c>
      <c r="I438" s="55">
        <f t="shared" ca="1" si="24"/>
        <v>1.069528911674795E-2</v>
      </c>
      <c r="N438" s="52" vm="3615">
        <f ca="1"/>
        <v>44445</v>
      </c>
      <c r="O438" s="52" vm="3321">
        <f ca="1"/>
        <v>54.94</v>
      </c>
      <c r="P438" s="52" vm="3269">
        <f ca="1"/>
        <v>54.3</v>
      </c>
      <c r="Q438" s="52" vm="3517">
        <f ca="1"/>
        <v>55.14</v>
      </c>
      <c r="R438" s="52" vm="3545">
        <f ca="1"/>
        <v>54.16</v>
      </c>
      <c r="S438" s="52" vm="3616">
        <f ca="1"/>
        <v>534288</v>
      </c>
      <c r="T438" s="55">
        <f t="shared" ca="1" si="27"/>
        <v>1.7030729359496455E-2</v>
      </c>
      <c r="U438" s="55">
        <f t="shared" ca="1" si="25"/>
        <v>1.6887332302658261E-2</v>
      </c>
      <c r="Z438" s="52" t="s">
        <v>645</v>
      </c>
      <c r="AA438" s="52">
        <v>2.9969999999999999</v>
      </c>
      <c r="AF438" s="52" t="s">
        <v>628</v>
      </c>
      <c r="AG438" s="52">
        <v>4.117</v>
      </c>
    </row>
    <row r="439" spans="2:33">
      <c r="B439" s="52" vm="3605">
        <f ca="1"/>
        <v>44442</v>
      </c>
      <c r="C439" s="52" vm="3549">
        <f ca="1"/>
        <v>683.3</v>
      </c>
      <c r="D439" s="52" vm="3617">
        <f ca="1"/>
        <v>696.3</v>
      </c>
      <c r="E439" s="52" vm="3618">
        <f ca="1"/>
        <v>697.7</v>
      </c>
      <c r="F439" s="52" vm="3619">
        <f ca="1"/>
        <v>677.3</v>
      </c>
      <c r="G439" s="52" vm="3620">
        <f ca="1"/>
        <v>170207</v>
      </c>
      <c r="H439" s="55">
        <f t="shared" ca="1" si="26"/>
        <v>-1.7682576193214561E-2</v>
      </c>
      <c r="I439" s="55">
        <f t="shared" ca="1" si="24"/>
        <v>-1.7840780693395432E-2</v>
      </c>
      <c r="N439" s="52" vm="3621">
        <f ca="1"/>
        <v>44446</v>
      </c>
      <c r="O439" s="52" vm="3622">
        <f ca="1"/>
        <v>55.6</v>
      </c>
      <c r="P439" s="52" vm="3623">
        <f ca="1"/>
        <v>55.2</v>
      </c>
      <c r="Q439" s="52" vm="3624">
        <f ca="1"/>
        <v>55.98</v>
      </c>
      <c r="R439" s="52" vm="3517">
        <f ca="1"/>
        <v>55.14</v>
      </c>
      <c r="S439" s="52" vm="3625">
        <f ca="1"/>
        <v>651839</v>
      </c>
      <c r="T439" s="55">
        <f t="shared" ca="1" si="27"/>
        <v>1.2013105205678887E-2</v>
      </c>
      <c r="U439" s="55">
        <f t="shared" ca="1" si="25"/>
        <v>1.1941520589408852E-2</v>
      </c>
      <c r="Z439" s="52" t="s">
        <v>646</v>
      </c>
      <c r="AA439" s="52">
        <v>2.9540000000000002</v>
      </c>
      <c r="AF439" s="52" t="s">
        <v>630</v>
      </c>
      <c r="AG439" s="52">
        <v>4.117</v>
      </c>
    </row>
    <row r="440" spans="2:33">
      <c r="B440" s="52" vm="3615">
        <f ca="1"/>
        <v>44445</v>
      </c>
      <c r="C440" s="52" vm="3626">
        <f ca="1"/>
        <v>694.3</v>
      </c>
      <c r="D440" s="52" vm="3627">
        <f ca="1"/>
        <v>684</v>
      </c>
      <c r="E440" s="52" vm="3628">
        <f ca="1"/>
        <v>698.8</v>
      </c>
      <c r="F440" s="52" vm="3629">
        <f ca="1"/>
        <v>683.6</v>
      </c>
      <c r="G440" s="52" vm="3630">
        <f ca="1"/>
        <v>99916</v>
      </c>
      <c r="H440" s="55">
        <f t="shared" ca="1" si="26"/>
        <v>1.6098346260793317E-2</v>
      </c>
      <c r="I440" s="55">
        <f t="shared" ca="1" si="24"/>
        <v>1.5970141972495196E-2</v>
      </c>
      <c r="N440" s="52" vm="3631">
        <f ca="1"/>
        <v>44447</v>
      </c>
      <c r="O440" s="52" vm="3632">
        <f ca="1"/>
        <v>55.26</v>
      </c>
      <c r="P440" s="52" vm="3580">
        <f ca="1"/>
        <v>55.18</v>
      </c>
      <c r="Q440" s="52" vm="3633">
        <f ca="1"/>
        <v>55.76</v>
      </c>
      <c r="R440" s="52" vm="3607">
        <f ca="1"/>
        <v>54.7</v>
      </c>
      <c r="S440" s="52" vm="3634">
        <f ca="1"/>
        <v>373703</v>
      </c>
      <c r="T440" s="55">
        <f t="shared" ca="1" si="27"/>
        <v>-6.1151079136690933E-3</v>
      </c>
      <c r="U440" s="55">
        <f t="shared" ca="1" si="25"/>
        <v>-6.1338817612662426E-3</v>
      </c>
      <c r="Z440" s="52" t="s">
        <v>647</v>
      </c>
      <c r="AA440" s="52">
        <v>3.0139999999999998</v>
      </c>
      <c r="AF440" s="52" t="s">
        <v>631</v>
      </c>
      <c r="AG440" s="52">
        <v>4.2119999999999997</v>
      </c>
    </row>
    <row r="441" spans="2:33">
      <c r="B441" s="52" vm="3621">
        <f ca="1"/>
        <v>44446</v>
      </c>
      <c r="C441" s="52" vm="3635">
        <f ca="1"/>
        <v>700.6</v>
      </c>
      <c r="D441" s="52" vm="3636">
        <f ca="1"/>
        <v>695</v>
      </c>
      <c r="E441" s="52" vm="3637">
        <f ca="1"/>
        <v>709.2</v>
      </c>
      <c r="F441" s="52" vm="2924">
        <f ca="1"/>
        <v>694.6</v>
      </c>
      <c r="G441" s="52" vm="3638">
        <f ca="1"/>
        <v>140590</v>
      </c>
      <c r="H441" s="55">
        <f t="shared" ca="1" si="26"/>
        <v>9.0738873685727306E-3</v>
      </c>
      <c r="I441" s="55">
        <f t="shared" ca="1" si="24"/>
        <v>9.0329670041588133E-3</v>
      </c>
      <c r="N441" s="52" vm="3639">
        <f ca="1"/>
        <v>44448</v>
      </c>
      <c r="O441" s="52" vm="3580">
        <f ca="1"/>
        <v>55.18</v>
      </c>
      <c r="P441" s="52" vm="3607">
        <f ca="1"/>
        <v>54.7</v>
      </c>
      <c r="Q441" s="52" vm="3544">
        <f ca="1"/>
        <v>55.28</v>
      </c>
      <c r="R441" s="52" vm="3640">
        <f ca="1"/>
        <v>54.46</v>
      </c>
      <c r="S441" s="52" vm="3641">
        <f ca="1"/>
        <v>559363</v>
      </c>
      <c r="T441" s="55">
        <f t="shared" ca="1" si="27"/>
        <v>-1.4477017734346731E-3</v>
      </c>
      <c r="U441" s="55">
        <f t="shared" ca="1" si="25"/>
        <v>-1.4487507061304529E-3</v>
      </c>
      <c r="Z441" s="52" t="s">
        <v>648</v>
      </c>
      <c r="AA441" s="52">
        <v>2.9780000000000002</v>
      </c>
      <c r="AF441" s="52" t="s">
        <v>632</v>
      </c>
      <c r="AG441" s="52">
        <v>4.2679999999999998</v>
      </c>
    </row>
    <row r="442" spans="2:33">
      <c r="B442" s="52" vm="3631">
        <f ca="1"/>
        <v>44447</v>
      </c>
      <c r="C442" s="52" vm="3521">
        <f ca="1"/>
        <v>699.6</v>
      </c>
      <c r="D442" s="52" vm="3642">
        <f ca="1"/>
        <v>697.2</v>
      </c>
      <c r="E442" s="52" vm="3643">
        <f ca="1"/>
        <v>705.7</v>
      </c>
      <c r="F442" s="52" vm="3626">
        <f ca="1"/>
        <v>694.3</v>
      </c>
      <c r="G442" s="52" vm="3644">
        <f ca="1"/>
        <v>128419</v>
      </c>
      <c r="H442" s="55">
        <f t="shared" ca="1" si="26"/>
        <v>-1.4273479874393757E-3</v>
      </c>
      <c r="I442" s="55">
        <f t="shared" ca="1" si="24"/>
        <v>-1.4283676189394735E-3</v>
      </c>
      <c r="N442" s="52" vm="3645">
        <f ca="1"/>
        <v>44449</v>
      </c>
      <c r="O442" s="52" vm="3580">
        <f ca="1"/>
        <v>55.18</v>
      </c>
      <c r="P442" s="52" vm="3589">
        <f ca="1"/>
        <v>55.44</v>
      </c>
      <c r="Q442" s="52" vm="3624">
        <f ca="1"/>
        <v>55.98</v>
      </c>
      <c r="R442" s="52" vm="3646">
        <f ca="1"/>
        <v>55.16</v>
      </c>
      <c r="S442" s="52" vm="3647">
        <f ca="1"/>
        <v>628807</v>
      </c>
      <c r="T442" s="55">
        <f t="shared" ca="1" si="27"/>
        <v>0</v>
      </c>
      <c r="U442" s="55">
        <f t="shared" ca="1" si="25"/>
        <v>0</v>
      </c>
      <c r="Z442" s="52" t="s">
        <v>649</v>
      </c>
      <c r="AA442" s="52">
        <v>2.9670000000000001</v>
      </c>
      <c r="AF442" s="52" t="s">
        <v>633</v>
      </c>
      <c r="AG442" s="52">
        <v>4.2359999999999998</v>
      </c>
    </row>
    <row r="443" spans="2:33">
      <c r="B443" s="52" vm="3639">
        <f ca="1"/>
        <v>44448</v>
      </c>
      <c r="C443" s="52" vm="2932">
        <f ca="1"/>
        <v>696</v>
      </c>
      <c r="D443" s="52" vm="3636">
        <f ca="1"/>
        <v>695</v>
      </c>
      <c r="E443" s="52" vm="3648">
        <f ca="1"/>
        <v>700</v>
      </c>
      <c r="F443" s="52" vm="3649">
        <f ca="1"/>
        <v>686.3</v>
      </c>
      <c r="G443" s="52" vm="3650">
        <f ca="1"/>
        <v>139494</v>
      </c>
      <c r="H443" s="55">
        <f t="shared" ca="1" si="26"/>
        <v>-5.145797598627766E-3</v>
      </c>
      <c r="I443" s="55">
        <f t="shared" ca="1" si="24"/>
        <v>-5.1590828100273357E-3</v>
      </c>
      <c r="N443" s="52" vm="3651">
        <f ca="1"/>
        <v>44452</v>
      </c>
      <c r="O443" s="52" vm="3652">
        <f ca="1"/>
        <v>54.64</v>
      </c>
      <c r="P443" s="52" vm="3653">
        <f ca="1"/>
        <v>55.48</v>
      </c>
      <c r="Q443" s="52" vm="2989">
        <f ca="1"/>
        <v>55.5</v>
      </c>
      <c r="R443" s="52" vm="3590">
        <f ca="1"/>
        <v>54.6</v>
      </c>
      <c r="S443" s="52" vm="3654">
        <f ca="1"/>
        <v>564630</v>
      </c>
      <c r="T443" s="55">
        <f t="shared" ca="1" si="27"/>
        <v>-9.7861544037695092E-3</v>
      </c>
      <c r="U443" s="55">
        <f t="shared" ca="1" si="25"/>
        <v>-9.8343535266054299E-3</v>
      </c>
      <c r="Z443" s="52" t="s">
        <v>650</v>
      </c>
      <c r="AA443" s="52">
        <v>2.9409999999999998</v>
      </c>
      <c r="AF443" s="52" t="s">
        <v>634</v>
      </c>
      <c r="AG443" s="52">
        <v>4.2</v>
      </c>
    </row>
    <row r="444" spans="2:33">
      <c r="B444" s="52" vm="3645">
        <f ca="1"/>
        <v>44449</v>
      </c>
      <c r="C444" s="52" vm="2917">
        <f ca="1"/>
        <v>696.4</v>
      </c>
      <c r="D444" s="52" vm="3655">
        <f ca="1"/>
        <v>699.4</v>
      </c>
      <c r="E444" s="52" vm="3656">
        <f ca="1"/>
        <v>707.5</v>
      </c>
      <c r="F444" s="52" vm="3657">
        <f ca="1"/>
        <v>694.5</v>
      </c>
      <c r="G444" s="52" vm="3658">
        <f ca="1"/>
        <v>121328</v>
      </c>
      <c r="H444" s="55">
        <f t="shared" ca="1" si="26"/>
        <v>5.7471264367814356E-4</v>
      </c>
      <c r="I444" s="55">
        <f t="shared" ca="1" si="24"/>
        <v>5.7454755961431269E-4</v>
      </c>
      <c r="N444" s="52" vm="3659">
        <f ca="1"/>
        <v>44453</v>
      </c>
      <c r="O444" s="52" vm="3590">
        <f ca="1"/>
        <v>54.6</v>
      </c>
      <c r="P444" s="52" vm="3571">
        <f ca="1"/>
        <v>54.5</v>
      </c>
      <c r="Q444" s="52" vm="3579">
        <f ca="1"/>
        <v>54.8</v>
      </c>
      <c r="R444" s="52" vm="3660">
        <f ca="1"/>
        <v>53.84</v>
      </c>
      <c r="S444" s="52" vm="3661">
        <f ca="1"/>
        <v>625018</v>
      </c>
      <c r="T444" s="55">
        <f t="shared" ca="1" si="27"/>
        <v>-7.3206442166906527E-4</v>
      </c>
      <c r="U444" s="55">
        <f t="shared" ca="1" si="25"/>
        <v>-7.3233251167522404E-4</v>
      </c>
      <c r="Z444" s="52" t="s">
        <v>651</v>
      </c>
      <c r="AA444" s="52">
        <v>2.9470000000000001</v>
      </c>
      <c r="AF444" s="52" t="s">
        <v>635</v>
      </c>
      <c r="AG444" s="52">
        <v>4.1239999999999997</v>
      </c>
    </row>
    <row r="445" spans="2:33">
      <c r="B445" s="52" vm="3651">
        <f ca="1"/>
        <v>44452</v>
      </c>
      <c r="C445" s="52" vm="3548">
        <f ca="1"/>
        <v>677</v>
      </c>
      <c r="D445" s="52" vm="3662">
        <f ca="1"/>
        <v>697.6</v>
      </c>
      <c r="E445" s="52" vm="3663">
        <f ca="1"/>
        <v>700.4</v>
      </c>
      <c r="F445" s="52" vm="3664">
        <f ca="1"/>
        <v>674.4</v>
      </c>
      <c r="G445" s="52" vm="3665">
        <f ca="1"/>
        <v>201385</v>
      </c>
      <c r="H445" s="55">
        <f t="shared" ca="1" si="26"/>
        <v>-2.7857553130384849E-2</v>
      </c>
      <c r="I445" s="55">
        <f t="shared" ca="1" si="24"/>
        <v>-2.8252934981758997E-2</v>
      </c>
      <c r="N445" s="52" vm="3666">
        <f ca="1"/>
        <v>44454</v>
      </c>
      <c r="O445" s="52" vm="2452">
        <f ca="1"/>
        <v>51.78</v>
      </c>
      <c r="P445" s="52" vm="3667">
        <f ca="1"/>
        <v>54.54</v>
      </c>
      <c r="Q445" s="52" vm="3590">
        <f ca="1"/>
        <v>54.6</v>
      </c>
      <c r="R445" s="52" vm="2537">
        <f ca="1"/>
        <v>51.3</v>
      </c>
      <c r="S445" s="52" vm="3668">
        <f ca="1"/>
        <v>1251394</v>
      </c>
      <c r="T445" s="55">
        <f t="shared" ca="1" si="27"/>
        <v>-5.1648351648351687E-2</v>
      </c>
      <c r="U445" s="55">
        <f t="shared" ca="1" si="25"/>
        <v>-5.3029908427467819E-2</v>
      </c>
      <c r="Z445" s="52" t="s">
        <v>652</v>
      </c>
      <c r="AA445" s="52">
        <v>2.8879999999999999</v>
      </c>
      <c r="AF445" s="52" t="s">
        <v>636</v>
      </c>
      <c r="AG445" s="52">
        <v>4.1609999999999996</v>
      </c>
    </row>
    <row r="446" spans="2:33">
      <c r="B446" s="52" vm="3659">
        <f ca="1"/>
        <v>44453</v>
      </c>
      <c r="C446" s="52" vm="3669">
        <f ca="1"/>
        <v>658.3</v>
      </c>
      <c r="D446" s="52" vm="3670">
        <f ca="1"/>
        <v>670.4</v>
      </c>
      <c r="E446" s="52" vm="3671">
        <f ca="1"/>
        <v>670.6</v>
      </c>
      <c r="F446" s="52" vm="3672">
        <f ca="1"/>
        <v>646.20000000000005</v>
      </c>
      <c r="G446" s="52" vm="3673">
        <f ca="1"/>
        <v>308180</v>
      </c>
      <c r="H446" s="55">
        <f t="shared" ca="1" si="26"/>
        <v>-2.7621861152141824E-2</v>
      </c>
      <c r="I446" s="55">
        <f t="shared" ca="1" si="24"/>
        <v>-2.8010518438443998E-2</v>
      </c>
      <c r="N446" s="52" vm="3674">
        <f ca="1"/>
        <v>44455</v>
      </c>
      <c r="O446" s="52" vm="2475">
        <f ca="1"/>
        <v>51.7</v>
      </c>
      <c r="P446" s="52" vm="2938">
        <f ca="1"/>
        <v>51.96</v>
      </c>
      <c r="Q446" s="52" vm="2945">
        <f ca="1"/>
        <v>52.76</v>
      </c>
      <c r="R446" s="52" vm="2869">
        <f ca="1"/>
        <v>51.42</v>
      </c>
      <c r="S446" s="52" vm="3675">
        <f ca="1"/>
        <v>917962</v>
      </c>
      <c r="T446" s="55">
        <f t="shared" ca="1" si="27"/>
        <v>-1.5449980687524123E-3</v>
      </c>
      <c r="U446" s="55">
        <f t="shared" ca="1" si="25"/>
        <v>-1.5461928090081296E-3</v>
      </c>
      <c r="Z446" s="52" t="s">
        <v>653</v>
      </c>
      <c r="AA446" s="52">
        <v>2.8849999999999998</v>
      </c>
      <c r="AF446" s="52" t="s">
        <v>637</v>
      </c>
      <c r="AG446" s="52">
        <v>4.1609999999999996</v>
      </c>
    </row>
    <row r="447" spans="2:33">
      <c r="B447" s="52" vm="3666">
        <f ca="1"/>
        <v>44454</v>
      </c>
      <c r="C447" s="52" vm="3676">
        <f ca="1"/>
        <v>631.4</v>
      </c>
      <c r="D447" s="52" vm="3677">
        <f ca="1"/>
        <v>658</v>
      </c>
      <c r="E447" s="52" vm="3678">
        <f ca="1"/>
        <v>660.2</v>
      </c>
      <c r="F447" s="52" vm="1952">
        <f ca="1"/>
        <v>628.20000000000005</v>
      </c>
      <c r="G447" s="52" vm="3679">
        <f ca="1"/>
        <v>390607</v>
      </c>
      <c r="H447" s="55">
        <f t="shared" ca="1" si="26"/>
        <v>-4.0862828497645443E-2</v>
      </c>
      <c r="I447" s="55">
        <f t="shared" ca="1" si="24"/>
        <v>-4.1721178349939735E-2</v>
      </c>
      <c r="N447" s="52" vm="3680">
        <f ca="1"/>
        <v>44456</v>
      </c>
      <c r="O447" s="52" vm="2499">
        <f ca="1"/>
        <v>53.02</v>
      </c>
      <c r="P447" s="52" vm="2459">
        <f ca="1"/>
        <v>52.2</v>
      </c>
      <c r="Q447" s="52" vm="3660">
        <f ca="1"/>
        <v>53.84</v>
      </c>
      <c r="R447" s="52" vm="2445">
        <f ca="1"/>
        <v>52.08</v>
      </c>
      <c r="S447" s="52" vm="3681">
        <f ca="1"/>
        <v>1500409</v>
      </c>
      <c r="T447" s="55">
        <f t="shared" ca="1" si="27"/>
        <v>2.5531914893617058E-2</v>
      </c>
      <c r="U447" s="55">
        <f t="shared" ca="1" si="25"/>
        <v>2.521141934649607E-2</v>
      </c>
      <c r="Z447" s="52" t="s">
        <v>654</v>
      </c>
      <c r="AA447" s="52">
        <v>2.8250000000000002</v>
      </c>
      <c r="AF447" s="52" t="s">
        <v>638</v>
      </c>
      <c r="AG447" s="52">
        <v>4.1870000000000003</v>
      </c>
    </row>
    <row r="448" spans="2:33">
      <c r="B448" s="52" vm="3674">
        <f ca="1"/>
        <v>44455</v>
      </c>
      <c r="C448" s="52" vm="3682">
        <f ca="1"/>
        <v>622.5</v>
      </c>
      <c r="D448" s="52" vm="3683">
        <f ca="1"/>
        <v>633.9</v>
      </c>
      <c r="E448" s="52" vm="3684">
        <f ca="1"/>
        <v>636.9</v>
      </c>
      <c r="F448" s="52" vm="2799">
        <f ca="1"/>
        <v>622</v>
      </c>
      <c r="G448" s="52" vm="3685">
        <f ca="1"/>
        <v>336873</v>
      </c>
      <c r="H448" s="55">
        <f t="shared" ca="1" si="26"/>
        <v>-1.4095660437123847E-2</v>
      </c>
      <c r="I448" s="55">
        <f t="shared" ca="1" si="24"/>
        <v>-1.4195947785028593E-2</v>
      </c>
      <c r="N448" s="52" vm="3686">
        <f ca="1"/>
        <v>44459</v>
      </c>
      <c r="O448" s="52" vm="2434">
        <f ca="1"/>
        <v>51.66</v>
      </c>
      <c r="P448" s="52" vm="3687">
        <f ca="1"/>
        <v>52.18</v>
      </c>
      <c r="Q448" s="52" vm="2511">
        <f ca="1"/>
        <v>52.3</v>
      </c>
      <c r="R448" s="52" vm="2451">
        <f ca="1"/>
        <v>51.24</v>
      </c>
      <c r="S448" s="52" vm="3688">
        <f ca="1"/>
        <v>707349</v>
      </c>
      <c r="T448" s="55">
        <f t="shared" ca="1" si="27"/>
        <v>-2.5650697849868065E-2</v>
      </c>
      <c r="U448" s="55">
        <f t="shared" ca="1" si="25"/>
        <v>-2.598541319318514E-2</v>
      </c>
      <c r="Z448" s="52" t="s">
        <v>655</v>
      </c>
      <c r="AA448" s="52">
        <v>2.7</v>
      </c>
      <c r="AF448" s="52" t="s">
        <v>639</v>
      </c>
      <c r="AG448" s="52">
        <v>4.3499999999999996</v>
      </c>
    </row>
    <row r="449" spans="2:33">
      <c r="B449" s="52" vm="3680">
        <f ca="1"/>
        <v>44456</v>
      </c>
      <c r="C449" s="52" vm="2779">
        <f ca="1"/>
        <v>637.20000000000005</v>
      </c>
      <c r="D449" s="52" vm="3689">
        <f ca="1"/>
        <v>631.9</v>
      </c>
      <c r="E449" s="52" vm="2788">
        <f ca="1"/>
        <v>642.29999999999995</v>
      </c>
      <c r="F449" s="52" vm="3689">
        <f ca="1"/>
        <v>631.9</v>
      </c>
      <c r="G449" s="52" vm="3690">
        <f ca="1"/>
        <v>419150</v>
      </c>
      <c r="H449" s="55">
        <f t="shared" ca="1" si="26"/>
        <v>2.361445783132532E-2</v>
      </c>
      <c r="I449" s="55">
        <f t="shared" ca="1" si="24"/>
        <v>2.3339949697030796E-2</v>
      </c>
      <c r="N449" s="52" vm="3691">
        <f ca="1"/>
        <v>44460</v>
      </c>
      <c r="O449" s="52" vm="2436">
        <f ca="1"/>
        <v>52.68</v>
      </c>
      <c r="P449" s="52" vm="2443">
        <f ca="1"/>
        <v>51.98</v>
      </c>
      <c r="Q449" s="52" vm="3692">
        <f ca="1"/>
        <v>53.16</v>
      </c>
      <c r="R449" s="52" vm="2444">
        <f ca="1"/>
        <v>51.84</v>
      </c>
      <c r="S449" s="52" vm="3693">
        <f ca="1"/>
        <v>546659</v>
      </c>
      <c r="T449" s="55">
        <f t="shared" ca="1" si="27"/>
        <v>1.9744483159117365E-2</v>
      </c>
      <c r="U449" s="55">
        <f t="shared" ca="1" si="25"/>
        <v>1.9552089207385919E-2</v>
      </c>
      <c r="Z449" s="52" t="s">
        <v>656</v>
      </c>
      <c r="AA449" s="52">
        <v>2.71</v>
      </c>
      <c r="AF449" s="52" t="s">
        <v>640</v>
      </c>
      <c r="AG449" s="52">
        <v>4.2610000000000001</v>
      </c>
    </row>
    <row r="450" spans="2:33">
      <c r="B450" s="52" vm="3686">
        <f ca="1"/>
        <v>44459</v>
      </c>
      <c r="C450" s="52" vm="3694">
        <f ca="1"/>
        <v>628.70000000000005</v>
      </c>
      <c r="D450" s="52" vm="3695">
        <f ca="1"/>
        <v>622.29999999999995</v>
      </c>
      <c r="E450" s="52" vm="2762">
        <f ca="1"/>
        <v>629.4</v>
      </c>
      <c r="F450" s="52" vm="2742">
        <f ca="1"/>
        <v>616.4</v>
      </c>
      <c r="G450" s="52" vm="3696">
        <f ca="1"/>
        <v>258428</v>
      </c>
      <c r="H450" s="55">
        <f t="shared" ca="1" si="26"/>
        <v>-1.3339610797237889E-2</v>
      </c>
      <c r="I450" s="55">
        <f t="shared" ca="1" si="24"/>
        <v>-1.3429382646878029E-2</v>
      </c>
      <c r="N450" s="52" vm="3697">
        <f ca="1"/>
        <v>44461</v>
      </c>
      <c r="O450" s="52" vm="3572">
        <f ca="1"/>
        <v>54.36</v>
      </c>
      <c r="P450" s="52" vm="3698">
        <f ca="1"/>
        <v>53.2</v>
      </c>
      <c r="Q450" s="52" vm="3525">
        <f ca="1"/>
        <v>54.78</v>
      </c>
      <c r="R450" s="52" vm="3699">
        <f ca="1"/>
        <v>53.06</v>
      </c>
      <c r="S450" s="52" vm="3700">
        <f ca="1"/>
        <v>836264</v>
      </c>
      <c r="T450" s="55">
        <f t="shared" ca="1" si="27"/>
        <v>3.1890660592255093E-2</v>
      </c>
      <c r="U450" s="55">
        <f t="shared" ca="1" si="25"/>
        <v>3.1392712407862643E-2</v>
      </c>
      <c r="Z450" s="52" t="s">
        <v>657</v>
      </c>
      <c r="AA450" s="52">
        <v>2.6880000000000002</v>
      </c>
      <c r="AF450" s="52" t="s">
        <v>641</v>
      </c>
      <c r="AG450" s="52">
        <v>4.2610000000000001</v>
      </c>
    </row>
    <row r="451" spans="2:33">
      <c r="B451" s="52" vm="3691">
        <f ca="1"/>
        <v>44460</v>
      </c>
      <c r="C451" s="52" vm="1934">
        <f ca="1"/>
        <v>626.9</v>
      </c>
      <c r="D451" s="52" vm="3701">
        <f ca="1"/>
        <v>624</v>
      </c>
      <c r="E451" s="52" vm="3702">
        <f ca="1"/>
        <v>637.29999999999995</v>
      </c>
      <c r="F451" s="52" vm="3703">
        <f ca="1"/>
        <v>623.1</v>
      </c>
      <c r="G451" s="52" vm="3704">
        <f ca="1"/>
        <v>218935</v>
      </c>
      <c r="H451" s="55">
        <f t="shared" ca="1" si="26"/>
        <v>-2.8630507396215643E-3</v>
      </c>
      <c r="I451" s="55">
        <f t="shared" ca="1" si="24"/>
        <v>-2.8671571090926919E-3</v>
      </c>
      <c r="N451" s="52" vm="3705">
        <f ca="1"/>
        <v>44462</v>
      </c>
      <c r="O451" s="52" vm="3706">
        <f ca="1"/>
        <v>55.24</v>
      </c>
      <c r="P451" s="52" vm="3579">
        <f ca="1"/>
        <v>54.8</v>
      </c>
      <c r="Q451" s="52" vm="3707">
        <f ca="1"/>
        <v>55.58</v>
      </c>
      <c r="R451" s="52" vm="3708">
        <f ca="1"/>
        <v>54.26</v>
      </c>
      <c r="S451" s="52" vm="3709">
        <f ca="1"/>
        <v>805917</v>
      </c>
      <c r="T451" s="55">
        <f t="shared" ca="1" si="27"/>
        <v>1.6188373804267853E-2</v>
      </c>
      <c r="U451" s="55">
        <f t="shared" ca="1" si="25"/>
        <v>1.6058739258148415E-2</v>
      </c>
      <c r="Z451" s="52" t="s">
        <v>658</v>
      </c>
      <c r="AA451" s="52">
        <v>2.7719999999999998</v>
      </c>
      <c r="AF451" s="52" t="s">
        <v>642</v>
      </c>
      <c r="AG451" s="52">
        <v>4.2679999999999998</v>
      </c>
    </row>
    <row r="452" spans="2:33">
      <c r="B452" s="52" vm="3697">
        <f ca="1"/>
        <v>44461</v>
      </c>
      <c r="C452" s="52" vm="3710">
        <f ca="1"/>
        <v>642.79999999999995</v>
      </c>
      <c r="D452" s="52" vm="3711">
        <f ca="1"/>
        <v>635.5</v>
      </c>
      <c r="E452" s="52" vm="3712">
        <f ca="1"/>
        <v>646.5</v>
      </c>
      <c r="F452" s="52" vm="3713">
        <f ca="1"/>
        <v>635.1</v>
      </c>
      <c r="G452" s="52" vm="3714">
        <f ca="1"/>
        <v>181646</v>
      </c>
      <c r="H452" s="55">
        <f t="shared" ca="1" si="26"/>
        <v>2.5362896793746925E-2</v>
      </c>
      <c r="I452" s="55">
        <f t="shared" ca="1" si="24"/>
        <v>2.5046595583434604E-2</v>
      </c>
      <c r="N452" s="52" vm="3715">
        <f ca="1"/>
        <v>44463</v>
      </c>
      <c r="O452" s="52" vm="3716">
        <f ca="1"/>
        <v>55</v>
      </c>
      <c r="P452" s="52" vm="2990">
        <f ca="1"/>
        <v>54.9</v>
      </c>
      <c r="Q452" s="52" vm="3717">
        <f ca="1"/>
        <v>55.4</v>
      </c>
      <c r="R452" s="52" vm="3515">
        <f ca="1"/>
        <v>53.92</v>
      </c>
      <c r="S452" s="52" vm="3718">
        <f ca="1"/>
        <v>616359</v>
      </c>
      <c r="T452" s="55">
        <f t="shared" ca="1" si="27"/>
        <v>-4.3446777697321304E-3</v>
      </c>
      <c r="U452" s="55">
        <f t="shared" ca="1" si="25"/>
        <v>-4.3541433086205028E-3</v>
      </c>
      <c r="Z452" s="52" t="s">
        <v>659</v>
      </c>
      <c r="AA452" s="52">
        <v>2.7509999999999999</v>
      </c>
      <c r="AF452" s="52" t="s">
        <v>643</v>
      </c>
      <c r="AG452" s="52">
        <v>4.3630000000000004</v>
      </c>
    </row>
    <row r="453" spans="2:33">
      <c r="B453" s="52" vm="3705">
        <f ca="1"/>
        <v>44462</v>
      </c>
      <c r="C453" s="52" vm="3719">
        <f ca="1"/>
        <v>653.29999999999995</v>
      </c>
      <c r="D453" s="52" vm="3720">
        <f ca="1"/>
        <v>649.29999999999995</v>
      </c>
      <c r="E453" s="52" vm="3721">
        <f ca="1"/>
        <v>658.6</v>
      </c>
      <c r="F453" s="52" vm="2825">
        <f ca="1"/>
        <v>647.29999999999995</v>
      </c>
      <c r="G453" s="52" vm="3722">
        <f ca="1"/>
        <v>217521</v>
      </c>
      <c r="H453" s="55">
        <f t="shared" ca="1" si="26"/>
        <v>1.6334785314250144E-2</v>
      </c>
      <c r="I453" s="55">
        <f t="shared" ca="1" si="24"/>
        <v>1.6202807983347129E-2</v>
      </c>
      <c r="N453" s="52" vm="3723">
        <f ca="1"/>
        <v>44466</v>
      </c>
      <c r="O453" s="52" vm="3724">
        <f ca="1"/>
        <v>53.82</v>
      </c>
      <c r="P453" s="52" vm="3725">
        <f ca="1"/>
        <v>55.36</v>
      </c>
      <c r="Q453" s="52" vm="2989">
        <f ca="1"/>
        <v>55.5</v>
      </c>
      <c r="R453" s="52" vm="3726">
        <f ca="1"/>
        <v>53.76</v>
      </c>
      <c r="S453" s="52" vm="3727">
        <f ca="1"/>
        <v>479228</v>
      </c>
      <c r="T453" s="55">
        <f t="shared" ca="1" si="27"/>
        <v>-2.1454545454545504E-2</v>
      </c>
      <c r="U453" s="55">
        <f t="shared" ca="1" si="25"/>
        <v>-2.1688039933711219E-2</v>
      </c>
      <c r="Z453" s="52" t="s">
        <v>660</v>
      </c>
      <c r="AA453" s="52">
        <v>2.7959999999999998</v>
      </c>
      <c r="AF453" s="52" t="s">
        <v>645</v>
      </c>
      <c r="AG453" s="52">
        <v>4.359</v>
      </c>
    </row>
    <row r="454" spans="2:33">
      <c r="B454" s="52" vm="3715">
        <f ca="1"/>
        <v>44463</v>
      </c>
      <c r="C454" s="52" vm="3728">
        <f ca="1"/>
        <v>633.79999999999995</v>
      </c>
      <c r="D454" s="52" vm="3729">
        <f ca="1"/>
        <v>650.79999999999995</v>
      </c>
      <c r="E454" s="52" vm="3730">
        <f ca="1"/>
        <v>652.4</v>
      </c>
      <c r="F454" s="52" vm="3731">
        <f ca="1"/>
        <v>630.20000000000005</v>
      </c>
      <c r="G454" s="52" vm="3732">
        <f ca="1"/>
        <v>247050</v>
      </c>
      <c r="H454" s="55">
        <f t="shared" ca="1" si="26"/>
        <v>-2.9848461656206915E-2</v>
      </c>
      <c r="I454" s="55">
        <f t="shared" ca="1" si="24"/>
        <v>-3.0302994589884252E-2</v>
      </c>
      <c r="N454" s="52" vm="3733">
        <f ca="1"/>
        <v>44467</v>
      </c>
      <c r="O454" s="52" vm="2930">
        <f ca="1"/>
        <v>52.26</v>
      </c>
      <c r="P454" s="52" vm="3734">
        <f ca="1"/>
        <v>53.74</v>
      </c>
      <c r="Q454" s="52" vm="3735">
        <f ca="1"/>
        <v>54.24</v>
      </c>
      <c r="R454" s="52" vm="2443">
        <f ca="1"/>
        <v>51.98</v>
      </c>
      <c r="S454" s="52" vm="3736">
        <f ca="1"/>
        <v>641018</v>
      </c>
      <c r="T454" s="55">
        <f t="shared" ca="1" si="27"/>
        <v>-2.8985507246376829E-2</v>
      </c>
      <c r="U454" s="55">
        <f t="shared" ca="1" si="25"/>
        <v>-2.9413885206293341E-2</v>
      </c>
      <c r="Z454" s="52" t="s">
        <v>661</v>
      </c>
      <c r="AA454" s="52">
        <v>2.89</v>
      </c>
      <c r="AF454" s="52" t="s">
        <v>646</v>
      </c>
      <c r="AG454" s="52">
        <v>4.3150000000000004</v>
      </c>
    </row>
    <row r="455" spans="2:33">
      <c r="B455" s="52" vm="3723">
        <f ca="1"/>
        <v>44466</v>
      </c>
      <c r="C455" s="52" vm="3695">
        <f ca="1"/>
        <v>622.29999999999995</v>
      </c>
      <c r="D455" s="52" vm="3737">
        <f ca="1"/>
        <v>639</v>
      </c>
      <c r="E455" s="52" vm="3738">
        <f ca="1"/>
        <v>642</v>
      </c>
      <c r="F455" s="52" vm="3739">
        <f ca="1"/>
        <v>621.20000000000005</v>
      </c>
      <c r="G455" s="52" vm="3740">
        <f ca="1"/>
        <v>202011</v>
      </c>
      <c r="H455" s="55">
        <f t="shared" ca="1" si="26"/>
        <v>-1.8144525086778218E-2</v>
      </c>
      <c r="I455" s="55">
        <f t="shared" ca="1" si="24"/>
        <v>-1.8311155681648227E-2</v>
      </c>
      <c r="N455" s="52" vm="3741">
        <f ca="1"/>
        <v>44468</v>
      </c>
      <c r="O455" s="52" vm="3742">
        <f ca="1"/>
        <v>52.94</v>
      </c>
      <c r="P455" s="52" vm="3743">
        <f ca="1"/>
        <v>52.88</v>
      </c>
      <c r="Q455" s="52" vm="3744">
        <f ca="1"/>
        <v>53.4</v>
      </c>
      <c r="R455" s="52" vm="3745">
        <f ca="1"/>
        <v>52.56</v>
      </c>
      <c r="S455" s="52" vm="3746">
        <f ca="1"/>
        <v>373977</v>
      </c>
      <c r="T455" s="55">
        <f t="shared" ca="1" si="27"/>
        <v>1.3011863758132458E-2</v>
      </c>
      <c r="U455" s="55">
        <f t="shared" ca="1" si="25"/>
        <v>1.2927936706488825E-2</v>
      </c>
      <c r="Z455" s="52" t="s">
        <v>662</v>
      </c>
      <c r="AA455" s="52">
        <v>2.819</v>
      </c>
      <c r="AF455" s="52" t="s">
        <v>647</v>
      </c>
      <c r="AG455" s="52">
        <v>4.3540000000000001</v>
      </c>
    </row>
    <row r="456" spans="2:33">
      <c r="B456" s="52" vm="3733">
        <f ca="1"/>
        <v>44467</v>
      </c>
      <c r="C456" s="52" vm="3747">
        <f ca="1"/>
        <v>612.70000000000005</v>
      </c>
      <c r="D456" s="52" vm="1971">
        <f ca="1"/>
        <v>620</v>
      </c>
      <c r="E456" s="52" vm="1982">
        <f ca="1"/>
        <v>623.70000000000005</v>
      </c>
      <c r="F456" s="52" vm="3748">
        <f ca="1"/>
        <v>606.9</v>
      </c>
      <c r="G456" s="52" vm="3749">
        <f ca="1"/>
        <v>306526</v>
      </c>
      <c r="H456" s="55">
        <f t="shared" ca="1" si="26"/>
        <v>-1.5426643098183979E-2</v>
      </c>
      <c r="I456" s="55">
        <f t="shared" ca="1" si="24"/>
        <v>-1.5546871843563138E-2</v>
      </c>
      <c r="N456" s="52" vm="3750">
        <f ca="1"/>
        <v>44469</v>
      </c>
      <c r="O456" s="52" vm="2499">
        <f ca="1"/>
        <v>53.02</v>
      </c>
      <c r="P456" s="52" vm="3751">
        <f ca="1"/>
        <v>53.52</v>
      </c>
      <c r="Q456" s="52" vm="3752">
        <f ca="1"/>
        <v>53.68</v>
      </c>
      <c r="R456" s="52" vm="2803">
        <f ca="1"/>
        <v>52.62</v>
      </c>
      <c r="S456" s="52" vm="3753">
        <f ca="1"/>
        <v>679905</v>
      </c>
      <c r="T456" s="55">
        <f t="shared" ca="1" si="27"/>
        <v>1.5111446921043381E-3</v>
      </c>
      <c r="U456" s="55">
        <f t="shared" ca="1" si="25"/>
        <v>1.5100040619243399E-3</v>
      </c>
      <c r="Z456" s="52" t="s">
        <v>663</v>
      </c>
      <c r="AA456" s="52">
        <v>2.8109999999999999</v>
      </c>
      <c r="AF456" s="52" t="s">
        <v>648</v>
      </c>
      <c r="AG456" s="52">
        <v>4.2880000000000003</v>
      </c>
    </row>
    <row r="457" spans="2:33">
      <c r="B457" s="52" vm="3741">
        <f ca="1"/>
        <v>44468</v>
      </c>
      <c r="C457" s="52" vm="3754">
        <f ca="1"/>
        <v>616.6</v>
      </c>
      <c r="D457" s="52" vm="3755">
        <f ca="1"/>
        <v>621</v>
      </c>
      <c r="E457" s="52" vm="3756">
        <f ca="1"/>
        <v>627.9</v>
      </c>
      <c r="F457" s="52" vm="3754">
        <f ca="1"/>
        <v>616.6</v>
      </c>
      <c r="G457" s="52" vm="3757">
        <f ca="1"/>
        <v>248460</v>
      </c>
      <c r="H457" s="55">
        <f t="shared" ca="1" si="26"/>
        <v>6.3652684837602891E-3</v>
      </c>
      <c r="I457" s="55">
        <f t="shared" ca="1" si="24"/>
        <v>6.3450957204409866E-3</v>
      </c>
      <c r="N457" s="52" vm="3758">
        <f ca="1"/>
        <v>44470</v>
      </c>
      <c r="O457" s="52" vm="3578">
        <f ca="1"/>
        <v>54.2</v>
      </c>
      <c r="P457" s="52" vm="2929">
        <f ca="1"/>
        <v>52</v>
      </c>
      <c r="Q457" s="52" vm="3607">
        <f ca="1"/>
        <v>54.7</v>
      </c>
      <c r="R457" s="52" vm="2475">
        <f ca="1"/>
        <v>51.7</v>
      </c>
      <c r="S457" s="52" vm="3759">
        <f ca="1"/>
        <v>867152</v>
      </c>
      <c r="T457" s="55">
        <f t="shared" ca="1" si="27"/>
        <v>2.225575254620904E-2</v>
      </c>
      <c r="U457" s="55">
        <f t="shared" ca="1" si="25"/>
        <v>2.2011707584721107E-2</v>
      </c>
      <c r="Z457" s="52" t="s">
        <v>664</v>
      </c>
      <c r="AA457" s="52">
        <v>2.7480000000000002</v>
      </c>
      <c r="AF457" s="52" t="s">
        <v>649</v>
      </c>
      <c r="AG457" s="52">
        <v>4.3230000000000004</v>
      </c>
    </row>
    <row r="458" spans="2:33">
      <c r="B458" s="52" vm="3750">
        <f ca="1"/>
        <v>44469</v>
      </c>
      <c r="C458" s="52" vm="1916">
        <f ca="1"/>
        <v>616</v>
      </c>
      <c r="D458" s="52" vm="3701">
        <f ca="1"/>
        <v>624</v>
      </c>
      <c r="E458" s="52" vm="3756">
        <f ca="1"/>
        <v>627.9</v>
      </c>
      <c r="F458" s="52" vm="3760">
        <f ca="1"/>
        <v>614</v>
      </c>
      <c r="G458" s="52" vm="3761">
        <f ca="1"/>
        <v>281460</v>
      </c>
      <c r="H458" s="55">
        <f t="shared" ca="1" si="26"/>
        <v>-9.7307817061309532E-4</v>
      </c>
      <c r="I458" s="55">
        <f t="shared" ca="1" si="24"/>
        <v>-9.7355191853026239E-4</v>
      </c>
      <c r="N458" s="52" vm="3762">
        <f ca="1"/>
        <v>44473</v>
      </c>
      <c r="O458" s="52" vm="3596">
        <f ca="1"/>
        <v>54.82</v>
      </c>
      <c r="P458" s="52" vm="3752">
        <f ca="1"/>
        <v>53.68</v>
      </c>
      <c r="Q458" s="52" vm="3763">
        <f ca="1"/>
        <v>55.42</v>
      </c>
      <c r="R458" s="52" vm="3764">
        <f ca="1"/>
        <v>53.22</v>
      </c>
      <c r="S458" s="52" vm="3765">
        <f ca="1"/>
        <v>885413</v>
      </c>
      <c r="T458" s="55">
        <f t="shared" ca="1" si="27"/>
        <v>1.1439114391143868E-2</v>
      </c>
      <c r="U458" s="55">
        <f t="shared" ca="1" si="25"/>
        <v>1.1374182429039164E-2</v>
      </c>
      <c r="Z458" s="52" t="s">
        <v>665</v>
      </c>
      <c r="AA458" s="52">
        <v>2.653</v>
      </c>
      <c r="AF458" s="52" t="s">
        <v>651</v>
      </c>
      <c r="AG458" s="52">
        <v>4.2859999999999996</v>
      </c>
    </row>
    <row r="459" spans="2:33">
      <c r="B459" s="52" vm="3758">
        <f ca="1"/>
        <v>44470</v>
      </c>
      <c r="C459" s="52" vm="3766">
        <f ca="1"/>
        <v>627.29999999999995</v>
      </c>
      <c r="D459" s="52" vm="1941">
        <f ca="1"/>
        <v>609</v>
      </c>
      <c r="E459" s="52" vm="3766">
        <f ca="1"/>
        <v>627.29999999999995</v>
      </c>
      <c r="F459" s="52" vm="2046">
        <f ca="1"/>
        <v>603.1</v>
      </c>
      <c r="G459" s="52" vm="3767">
        <f ca="1"/>
        <v>305026</v>
      </c>
      <c r="H459" s="55">
        <f t="shared" ca="1" si="26"/>
        <v>1.8344155844155718E-2</v>
      </c>
      <c r="I459" s="55">
        <f t="shared" ca="1" si="24"/>
        <v>1.8177931569177682E-2</v>
      </c>
      <c r="N459" s="52" vm="3768">
        <f ca="1"/>
        <v>44474</v>
      </c>
      <c r="O459" s="52" vm="3769">
        <f ca="1"/>
        <v>55.64</v>
      </c>
      <c r="P459" s="52" vm="3579">
        <f ca="1"/>
        <v>54.8</v>
      </c>
      <c r="Q459" s="52" vm="3770">
        <f ca="1"/>
        <v>55.9</v>
      </c>
      <c r="R459" s="52" vm="2491">
        <f ca="1"/>
        <v>54.44</v>
      </c>
      <c r="S459" s="52" vm="3771">
        <f ca="1"/>
        <v>617386</v>
      </c>
      <c r="T459" s="55">
        <f t="shared" ca="1" si="27"/>
        <v>1.4958044509303159E-2</v>
      </c>
      <c r="U459" s="55">
        <f t="shared" ca="1" si="25"/>
        <v>1.4847276180602413E-2</v>
      </c>
      <c r="Z459" s="52" t="s">
        <v>666</v>
      </c>
      <c r="AA459" s="52">
        <v>2.66</v>
      </c>
      <c r="AF459" s="52" t="s">
        <v>652</v>
      </c>
      <c r="AG459" s="52">
        <v>4.2249999999999996</v>
      </c>
    </row>
    <row r="460" spans="2:33">
      <c r="B460" s="52" vm="3762">
        <f ca="1"/>
        <v>44473</v>
      </c>
      <c r="C460" s="52" vm="1962">
        <f ca="1"/>
        <v>619.4</v>
      </c>
      <c r="D460" s="52" vm="3772">
        <f ca="1"/>
        <v>606.5</v>
      </c>
      <c r="E460" s="52" vm="3773">
        <f ca="1"/>
        <v>626.4</v>
      </c>
      <c r="F460" s="52" vm="99">
        <f ca="1"/>
        <v>605.1</v>
      </c>
      <c r="G460" s="52" vm="3774">
        <f ca="1"/>
        <v>216570</v>
      </c>
      <c r="H460" s="55">
        <f t="shared" ca="1" si="26"/>
        <v>-1.2593655348318133E-2</v>
      </c>
      <c r="I460" s="55">
        <f t="shared" ref="I460:I523" ca="1" si="28">LN(1+H460)</f>
        <v>-1.2673627563595108E-2</v>
      </c>
      <c r="N460" s="52" vm="3775">
        <f ca="1"/>
        <v>44475</v>
      </c>
      <c r="O460" s="52" vm="3776">
        <f ca="1"/>
        <v>55.88</v>
      </c>
      <c r="P460" s="52" vm="3716">
        <f ca="1"/>
        <v>55</v>
      </c>
      <c r="Q460" s="52" vm="3777">
        <f ca="1"/>
        <v>56.22</v>
      </c>
      <c r="R460" s="52" vm="3553">
        <f ca="1"/>
        <v>54.18</v>
      </c>
      <c r="S460" s="52" vm="3778">
        <f ca="1"/>
        <v>1031432</v>
      </c>
      <c r="T460" s="55">
        <f t="shared" ca="1" si="27"/>
        <v>4.3134435657801173E-3</v>
      </c>
      <c r="U460" s="55">
        <f t="shared" ref="U460:U523" ca="1" si="29">LN(1+T460)</f>
        <v>4.3041673335190104E-3</v>
      </c>
      <c r="Z460" s="52" t="s">
        <v>667</v>
      </c>
      <c r="AA460" s="52">
        <v>2.718</v>
      </c>
      <c r="AF460" s="52" t="s">
        <v>653</v>
      </c>
      <c r="AG460" s="52">
        <v>4.2110000000000003</v>
      </c>
    </row>
    <row r="461" spans="2:33">
      <c r="B461" s="52" vm="3768">
        <f ca="1"/>
        <v>44474</v>
      </c>
      <c r="C461" s="52" vm="3779">
        <f ca="1"/>
        <v>620.79999999999995</v>
      </c>
      <c r="D461" s="52" vm="1961">
        <f ca="1"/>
        <v>620.1</v>
      </c>
      <c r="E461" s="52" vm="1963">
        <f ca="1"/>
        <v>622.79999999999995</v>
      </c>
      <c r="F461" s="52" vm="3780">
        <f ca="1"/>
        <v>615.79999999999995</v>
      </c>
      <c r="G461" s="52" vm="3781">
        <f ca="1"/>
        <v>184278</v>
      </c>
      <c r="H461" s="55">
        <f t="shared" ref="H461:H524" ca="1" si="30">C461/C460-1</f>
        <v>2.2602518566354757E-3</v>
      </c>
      <c r="I461" s="55">
        <f t="shared" ca="1" si="28"/>
        <v>2.2577013299065972E-3</v>
      </c>
      <c r="N461" s="52" vm="3782">
        <f ca="1"/>
        <v>44476</v>
      </c>
      <c r="O461" s="52" vm="3783">
        <f ca="1"/>
        <v>56.96</v>
      </c>
      <c r="P461" s="52" vm="3251">
        <f ca="1"/>
        <v>56.6</v>
      </c>
      <c r="Q461" s="52" vm="3260">
        <f ca="1"/>
        <v>57.34</v>
      </c>
      <c r="R461" s="52" vm="3784">
        <f ca="1"/>
        <v>56.42</v>
      </c>
      <c r="S461" s="52" vm="3785">
        <f ca="1"/>
        <v>752052</v>
      </c>
      <c r="T461" s="55">
        <f t="shared" ref="T461:T524" ca="1" si="31">O461/O460-1</f>
        <v>1.9327129563349921E-2</v>
      </c>
      <c r="U461" s="55">
        <f t="shared" ca="1" si="29"/>
        <v>1.9142732714959147E-2</v>
      </c>
      <c r="Z461" s="52" t="s">
        <v>668</v>
      </c>
      <c r="AA461" s="52">
        <v>2.851</v>
      </c>
      <c r="AF461" s="52" t="s">
        <v>654</v>
      </c>
      <c r="AG461" s="52">
        <v>4.1619999999999999</v>
      </c>
    </row>
    <row r="462" spans="2:33">
      <c r="B462" s="52" vm="3775">
        <f ca="1"/>
        <v>44475</v>
      </c>
      <c r="C462" s="52" vm="3754">
        <f ca="1"/>
        <v>616.6</v>
      </c>
      <c r="D462" s="52" vm="3786">
        <f ca="1"/>
        <v>615.5</v>
      </c>
      <c r="E462" s="52" vm="2744">
        <f ca="1"/>
        <v>619.29999999999995</v>
      </c>
      <c r="F462" s="52" vm="3787">
        <f ca="1"/>
        <v>606.6</v>
      </c>
      <c r="G462" s="52" vm="3788">
        <f ca="1"/>
        <v>220697</v>
      </c>
      <c r="H462" s="55">
        <f t="shared" ca="1" si="30"/>
        <v>-6.7654639175256381E-3</v>
      </c>
      <c r="I462" s="55">
        <f t="shared" ca="1" si="28"/>
        <v>-6.7884534169588753E-3</v>
      </c>
      <c r="N462" s="52" vm="3789">
        <f ca="1"/>
        <v>44477</v>
      </c>
      <c r="O462" s="52" vm="3111">
        <f ca="1"/>
        <v>56.44</v>
      </c>
      <c r="P462" s="52" vm="3110">
        <f ca="1"/>
        <v>57.04</v>
      </c>
      <c r="Q462" s="52" vm="3091">
        <f ca="1"/>
        <v>57.6</v>
      </c>
      <c r="R462" s="52" vm="3111">
        <f ca="1"/>
        <v>56.44</v>
      </c>
      <c r="S462" s="52" vm="3790">
        <f ca="1"/>
        <v>341129</v>
      </c>
      <c r="T462" s="55">
        <f t="shared" ca="1" si="31"/>
        <v>-9.1292134831461036E-3</v>
      </c>
      <c r="U462" s="55">
        <f t="shared" ca="1" si="29"/>
        <v>-9.1711401191071091E-3</v>
      </c>
      <c r="Z462" s="52" t="s">
        <v>669</v>
      </c>
      <c r="AA462" s="52">
        <v>2.8090000000000002</v>
      </c>
      <c r="AF462" s="52" t="s">
        <v>670</v>
      </c>
      <c r="AG462" s="52">
        <v>4.0289999999999999</v>
      </c>
    </row>
    <row r="463" spans="2:33">
      <c r="B463" s="52" vm="3782">
        <f ca="1"/>
        <v>44476</v>
      </c>
      <c r="C463" s="52" vm="3791">
        <f ca="1"/>
        <v>636.6</v>
      </c>
      <c r="D463" s="52" vm="1923">
        <f ca="1"/>
        <v>623.4</v>
      </c>
      <c r="E463" s="52" vm="3792">
        <f ca="1"/>
        <v>639.4</v>
      </c>
      <c r="F463" s="52" vm="3793">
        <f ca="1"/>
        <v>623.29999999999995</v>
      </c>
      <c r="G463" s="52" vm="3794">
        <f ca="1"/>
        <v>251234</v>
      </c>
      <c r="H463" s="55">
        <f t="shared" ca="1" si="30"/>
        <v>3.2435939020434734E-2</v>
      </c>
      <c r="I463" s="55">
        <f t="shared" ca="1" si="28"/>
        <v>3.1920999395942555E-2</v>
      </c>
      <c r="N463" s="52" vm="3795">
        <f ca="1"/>
        <v>44480</v>
      </c>
      <c r="O463" s="52" vm="3209">
        <f ca="1"/>
        <v>57.02</v>
      </c>
      <c r="P463" s="52" vm="3796">
        <f ca="1"/>
        <v>56.4</v>
      </c>
      <c r="Q463" s="52" vm="3216">
        <f ca="1"/>
        <v>57.16</v>
      </c>
      <c r="R463" s="52" vm="3797">
        <f ca="1"/>
        <v>55.84</v>
      </c>
      <c r="S463" s="52" vm="3798">
        <f ca="1"/>
        <v>420662</v>
      </c>
      <c r="T463" s="55">
        <f t="shared" ca="1" si="31"/>
        <v>1.0276399716513174E-2</v>
      </c>
      <c r="U463" s="55">
        <f t="shared" ca="1" si="29"/>
        <v>1.0223956499912741E-2</v>
      </c>
      <c r="Z463" s="52" t="s">
        <v>671</v>
      </c>
      <c r="AA463" s="52">
        <v>2.6619999999999999</v>
      </c>
      <c r="AF463" s="52" t="s">
        <v>655</v>
      </c>
      <c r="AG463" s="52">
        <v>4.0190000000000001</v>
      </c>
    </row>
    <row r="464" spans="2:33">
      <c r="B464" s="52" vm="3789">
        <f ca="1"/>
        <v>44477</v>
      </c>
      <c r="C464" s="52" vm="3799">
        <f ca="1"/>
        <v>627</v>
      </c>
      <c r="D464" s="52" vm="3800">
        <f ca="1"/>
        <v>635.70000000000005</v>
      </c>
      <c r="E464" s="52" vm="3801">
        <f ca="1"/>
        <v>640.6</v>
      </c>
      <c r="F464" s="52" vm="3799">
        <f ca="1"/>
        <v>627</v>
      </c>
      <c r="G464" s="52" vm="3802">
        <f ca="1"/>
        <v>151361</v>
      </c>
      <c r="H464" s="55">
        <f t="shared" ca="1" si="30"/>
        <v>-1.5080113100848336E-2</v>
      </c>
      <c r="I464" s="55">
        <f t="shared" ca="1" si="28"/>
        <v>-1.5194974215071837E-2</v>
      </c>
      <c r="N464" s="52" vm="3803">
        <f ca="1"/>
        <v>44481</v>
      </c>
      <c r="O464" s="52" vm="3796">
        <f ca="1"/>
        <v>56.4</v>
      </c>
      <c r="P464" s="52" vm="3804">
        <f ca="1"/>
        <v>56.34</v>
      </c>
      <c r="Q464" s="52" vm="3011">
        <f ca="1"/>
        <v>56.78</v>
      </c>
      <c r="R464" s="52" vm="3526">
        <f ca="1"/>
        <v>55.66</v>
      </c>
      <c r="S464" s="52" vm="3805">
        <f ca="1"/>
        <v>412140</v>
      </c>
      <c r="T464" s="55">
        <f t="shared" ca="1" si="31"/>
        <v>-1.0873377762188774E-2</v>
      </c>
      <c r="U464" s="55">
        <f t="shared" ca="1" si="29"/>
        <v>-1.0932924980512789E-2</v>
      </c>
      <c r="Z464" s="52" t="s">
        <v>672</v>
      </c>
      <c r="AA464" s="52">
        <v>2.6739999999999999</v>
      </c>
      <c r="AF464" s="52" t="s">
        <v>656</v>
      </c>
      <c r="AG464" s="52">
        <v>4.024</v>
      </c>
    </row>
    <row r="465" spans="2:33">
      <c r="B465" s="52" vm="3795">
        <f ca="1"/>
        <v>44480</v>
      </c>
      <c r="C465" s="52" vm="3806">
        <f ca="1"/>
        <v>634.4</v>
      </c>
      <c r="D465" s="52" vm="3807">
        <f ca="1"/>
        <v>628</v>
      </c>
      <c r="E465" s="52" vm="3808">
        <f ca="1"/>
        <v>636.5</v>
      </c>
      <c r="F465" s="52" vm="2799">
        <f ca="1"/>
        <v>622</v>
      </c>
      <c r="G465" s="52" vm="3809">
        <f ca="1"/>
        <v>133704</v>
      </c>
      <c r="H465" s="55">
        <f t="shared" ca="1" si="30"/>
        <v>1.180223285486437E-2</v>
      </c>
      <c r="I465" s="55">
        <f t="shared" ca="1" si="28"/>
        <v>1.173312968771747E-2</v>
      </c>
      <c r="N465" s="52" vm="3810">
        <f ca="1"/>
        <v>44482</v>
      </c>
      <c r="O465" s="52" vm="3126">
        <f ca="1"/>
        <v>57.94</v>
      </c>
      <c r="P465" s="52" vm="3099">
        <f ca="1"/>
        <v>56.8</v>
      </c>
      <c r="Q465" s="52" vm="3165">
        <f ca="1"/>
        <v>58.24</v>
      </c>
      <c r="R465" s="52" vm="3796">
        <f ca="1"/>
        <v>56.4</v>
      </c>
      <c r="S465" s="52" vm="3811">
        <f ca="1"/>
        <v>660032</v>
      </c>
      <c r="T465" s="55">
        <f t="shared" ca="1" si="31"/>
        <v>2.7304964539007104E-2</v>
      </c>
      <c r="U465" s="55">
        <f t="shared" ca="1" si="29"/>
        <v>2.6938833837191138E-2</v>
      </c>
      <c r="Z465" s="52" t="s">
        <v>673</v>
      </c>
      <c r="AA465" s="52">
        <v>2.806</v>
      </c>
      <c r="AF465" s="52" t="s">
        <v>657</v>
      </c>
      <c r="AG465" s="52">
        <v>4.0209999999999999</v>
      </c>
    </row>
    <row r="466" spans="2:33">
      <c r="B466" s="52" vm="3803">
        <f ca="1"/>
        <v>44481</v>
      </c>
      <c r="C466" s="52" vm="3812">
        <f ca="1"/>
        <v>634.79999999999995</v>
      </c>
      <c r="D466" s="52" vm="3813">
        <f ca="1"/>
        <v>626</v>
      </c>
      <c r="E466" s="52" vm="2777">
        <f ca="1"/>
        <v>635</v>
      </c>
      <c r="F466" s="52" vm="3682">
        <f ca="1"/>
        <v>622.5</v>
      </c>
      <c r="G466" s="52" vm="3814">
        <f ca="1"/>
        <v>142396</v>
      </c>
      <c r="H466" s="55">
        <f t="shared" ca="1" si="30"/>
        <v>6.3051702395955367E-4</v>
      </c>
      <c r="I466" s="55">
        <f t="shared" ca="1" si="28"/>
        <v>6.3031833161568559E-4</v>
      </c>
      <c r="N466" s="52" vm="3815">
        <f ca="1"/>
        <v>44483</v>
      </c>
      <c r="O466" s="52" vm="3816">
        <f ca="1"/>
        <v>58.82</v>
      </c>
      <c r="P466" s="52" vm="3061">
        <f ca="1"/>
        <v>58.3</v>
      </c>
      <c r="Q466" s="52" vm="3817">
        <f ca="1"/>
        <v>58.96</v>
      </c>
      <c r="R466" s="52" vm="3385">
        <f ca="1"/>
        <v>57.92</v>
      </c>
      <c r="S466" s="52" vm="3818">
        <f ca="1"/>
        <v>459582</v>
      </c>
      <c r="T466" s="55">
        <f t="shared" ca="1" si="31"/>
        <v>1.5188125647221273E-2</v>
      </c>
      <c r="U466" s="55">
        <f t="shared" ca="1" si="29"/>
        <v>1.5073940784644638E-2</v>
      </c>
      <c r="Z466" s="52" t="s">
        <v>674</v>
      </c>
      <c r="AA466" s="52">
        <v>2.6859999999999999</v>
      </c>
      <c r="AF466" s="52" t="s">
        <v>658</v>
      </c>
      <c r="AG466" s="52">
        <v>4.1269999999999998</v>
      </c>
    </row>
    <row r="467" spans="2:33">
      <c r="B467" s="52" vm="3810">
        <f ca="1"/>
        <v>44482</v>
      </c>
      <c r="C467" s="52" vm="3819">
        <f ca="1"/>
        <v>644.29999999999995</v>
      </c>
      <c r="D467" s="52" vm="3713">
        <f ca="1"/>
        <v>635.1</v>
      </c>
      <c r="E467" s="52" vm="3820">
        <f ca="1"/>
        <v>647.70000000000005</v>
      </c>
      <c r="F467" s="52" vm="3821">
        <f ca="1"/>
        <v>625</v>
      </c>
      <c r="G467" s="52" vm="3822">
        <f ca="1"/>
        <v>188226</v>
      </c>
      <c r="H467" s="55">
        <f t="shared" ca="1" si="30"/>
        <v>1.49653434152488E-2</v>
      </c>
      <c r="I467" s="55">
        <f t="shared" ca="1" si="28"/>
        <v>1.485446749234264E-2</v>
      </c>
      <c r="N467" s="52" vm="3823">
        <f ca="1"/>
        <v>44484</v>
      </c>
      <c r="O467" s="52" vm="3414">
        <f ca="1"/>
        <v>58.8</v>
      </c>
      <c r="P467" s="52" vm="3824">
        <f ca="1"/>
        <v>59.36</v>
      </c>
      <c r="Q467" s="52" vm="3825">
        <f ca="1"/>
        <v>59.64</v>
      </c>
      <c r="R467" s="52" vm="3414">
        <f ca="1"/>
        <v>58.8</v>
      </c>
      <c r="S467" s="52" vm="3826">
        <f ca="1"/>
        <v>468161</v>
      </c>
      <c r="T467" s="55">
        <f t="shared" ca="1" si="31"/>
        <v>-3.4002040122416144E-4</v>
      </c>
      <c r="U467" s="55">
        <f t="shared" ca="1" si="29"/>
        <v>-3.4007822126782015E-4</v>
      </c>
      <c r="Z467" s="52" t="s">
        <v>675</v>
      </c>
      <c r="AA467" s="52">
        <v>2.9649999999999999</v>
      </c>
      <c r="AF467" s="52" t="s">
        <v>659</v>
      </c>
      <c r="AG467" s="52">
        <v>4.0919999999999996</v>
      </c>
    </row>
    <row r="468" spans="2:33">
      <c r="B468" s="52" vm="3815">
        <f ca="1"/>
        <v>44483</v>
      </c>
      <c r="C468" s="52" vm="3827">
        <f ca="1"/>
        <v>662.1</v>
      </c>
      <c r="D468" s="52" vm="3828">
        <f ca="1"/>
        <v>648.9</v>
      </c>
      <c r="E468" s="52" vm="3829">
        <f ca="1"/>
        <v>666.4</v>
      </c>
      <c r="F468" s="52" vm="2832">
        <f ca="1"/>
        <v>646.4</v>
      </c>
      <c r="G468" s="52" vm="3830">
        <f ca="1"/>
        <v>232034</v>
      </c>
      <c r="H468" s="55">
        <f t="shared" ca="1" si="30"/>
        <v>2.7626881887319765E-2</v>
      </c>
      <c r="I468" s="55">
        <f t="shared" ca="1" si="28"/>
        <v>2.725214578620385E-2</v>
      </c>
      <c r="N468" s="52" vm="3831">
        <f ca="1"/>
        <v>44487</v>
      </c>
      <c r="O468" s="52" vm="3174">
        <f ca="1"/>
        <v>58.28</v>
      </c>
      <c r="P468" s="52" vm="3307">
        <f ca="1"/>
        <v>58.02</v>
      </c>
      <c r="Q468" s="52" vm="3175">
        <f ca="1"/>
        <v>58.58</v>
      </c>
      <c r="R468" s="52" vm="3832">
        <f ca="1"/>
        <v>57.42</v>
      </c>
      <c r="S468" s="52" vm="3833">
        <f ca="1"/>
        <v>634098</v>
      </c>
      <c r="T468" s="55">
        <f t="shared" ca="1" si="31"/>
        <v>-8.8435374149659074E-3</v>
      </c>
      <c r="U468" s="55">
        <f t="shared" ca="1" si="29"/>
        <v>-8.8828735775770724E-3</v>
      </c>
      <c r="Z468" s="52" t="s">
        <v>676</v>
      </c>
      <c r="AA468" s="52">
        <v>2.83</v>
      </c>
      <c r="AF468" s="52" t="s">
        <v>660</v>
      </c>
      <c r="AG468" s="52">
        <v>4.1230000000000002</v>
      </c>
    </row>
    <row r="469" spans="2:33">
      <c r="B469" s="52" vm="3823">
        <f ca="1"/>
        <v>44484</v>
      </c>
      <c r="C469" s="52" vm="3834">
        <f ca="1"/>
        <v>668.8</v>
      </c>
      <c r="D469" s="52" vm="3835">
        <f ca="1"/>
        <v>668</v>
      </c>
      <c r="E469" s="52" vm="3836">
        <f ca="1"/>
        <v>678.2</v>
      </c>
      <c r="F469" s="52" vm="3837">
        <f ca="1"/>
        <v>666.1</v>
      </c>
      <c r="G469" s="52" vm="3838">
        <f ca="1"/>
        <v>220926</v>
      </c>
      <c r="H469" s="55">
        <f t="shared" ca="1" si="30"/>
        <v>1.011931732366711E-2</v>
      </c>
      <c r="I469" s="55">
        <f t="shared" ca="1" si="28"/>
        <v>1.006845983969145E-2</v>
      </c>
      <c r="N469" s="52" vm="3839">
        <f ca="1"/>
        <v>44488</v>
      </c>
      <c r="O469" s="52" vm="3083">
        <f ca="1"/>
        <v>58.56</v>
      </c>
      <c r="P469" s="52" vm="3840">
        <f ca="1"/>
        <v>58.4</v>
      </c>
      <c r="Q469" s="52" vm="3023">
        <f ca="1"/>
        <v>58.88</v>
      </c>
      <c r="R469" s="52" vm="3042">
        <f ca="1"/>
        <v>58.08</v>
      </c>
      <c r="S469" s="52" vm="3841">
        <f ca="1"/>
        <v>349196</v>
      </c>
      <c r="T469" s="55">
        <f t="shared" ca="1" si="31"/>
        <v>4.8043925875085325E-3</v>
      </c>
      <c r="U469" s="55">
        <f t="shared" ca="1" si="29"/>
        <v>4.7928883260519887E-3</v>
      </c>
      <c r="Z469" s="52" t="s">
        <v>677</v>
      </c>
      <c r="AA469" s="52">
        <v>3.0139999999999998</v>
      </c>
      <c r="AF469" s="52" t="s">
        <v>661</v>
      </c>
      <c r="AG469" s="52">
        <v>4.2220000000000004</v>
      </c>
    </row>
    <row r="470" spans="2:33">
      <c r="B470" s="52" vm="3831">
        <f ca="1"/>
        <v>44487</v>
      </c>
      <c r="C470" s="52" vm="3842">
        <f ca="1"/>
        <v>652.79999999999995</v>
      </c>
      <c r="D470" s="52" vm="3843">
        <f ca="1"/>
        <v>663.1</v>
      </c>
      <c r="E470" s="52" vm="3843">
        <f ca="1"/>
        <v>663.1</v>
      </c>
      <c r="F470" s="52" vm="3844">
        <f ca="1"/>
        <v>642.70000000000005</v>
      </c>
      <c r="G470" s="52" vm="3845">
        <f ca="1"/>
        <v>207370</v>
      </c>
      <c r="H470" s="55">
        <f t="shared" ca="1" si="30"/>
        <v>-2.3923444976076569E-2</v>
      </c>
      <c r="I470" s="55">
        <f t="shared" ca="1" si="28"/>
        <v>-2.4214258120594627E-2</v>
      </c>
      <c r="N470" s="52" vm="3846">
        <f ca="1"/>
        <v>44489</v>
      </c>
      <c r="O470" s="52" vm="3847">
        <f ca="1"/>
        <v>59.74</v>
      </c>
      <c r="P470" s="52" vm="3292">
        <f ca="1"/>
        <v>58</v>
      </c>
      <c r="Q470" s="52" vm="3848">
        <f ca="1"/>
        <v>59.8</v>
      </c>
      <c r="R470" s="52" vm="3148">
        <f ca="1"/>
        <v>57.54</v>
      </c>
      <c r="S470" s="52" vm="3849">
        <f ca="1"/>
        <v>649675</v>
      </c>
      <c r="T470" s="55">
        <f t="shared" ca="1" si="31"/>
        <v>2.0150273224043724E-2</v>
      </c>
      <c r="U470" s="55">
        <f t="shared" ca="1" si="29"/>
        <v>1.9949943134907628E-2</v>
      </c>
      <c r="Z470" s="52" t="s">
        <v>678</v>
      </c>
      <c r="AA470" s="52">
        <v>3.137</v>
      </c>
      <c r="AF470" s="52" t="s">
        <v>662</v>
      </c>
      <c r="AG470" s="52">
        <v>4.1379999999999999</v>
      </c>
    </row>
    <row r="471" spans="2:33">
      <c r="B471" s="52" vm="3839">
        <f ca="1"/>
        <v>44488</v>
      </c>
      <c r="C471" s="52" vm="3850">
        <f ca="1"/>
        <v>650.4</v>
      </c>
      <c r="D471" s="52" vm="3851">
        <f ca="1"/>
        <v>657</v>
      </c>
      <c r="E471" s="52" vm="3852">
        <f ca="1"/>
        <v>659</v>
      </c>
      <c r="F471" s="52" vm="3853">
        <f ca="1"/>
        <v>648.1</v>
      </c>
      <c r="G471" s="52" vm="3854">
        <f ca="1"/>
        <v>172679</v>
      </c>
      <c r="H471" s="55">
        <f t="shared" ca="1" si="30"/>
        <v>-3.6764705882352811E-3</v>
      </c>
      <c r="I471" s="55">
        <f t="shared" ca="1" si="28"/>
        <v>-3.6832454162964048E-3</v>
      </c>
      <c r="N471" s="52" vm="3855">
        <f ca="1"/>
        <v>44490</v>
      </c>
      <c r="O471" s="52" vm="3856">
        <f ca="1"/>
        <v>60.24</v>
      </c>
      <c r="P471" s="52" vm="3857">
        <f ca="1"/>
        <v>59.44</v>
      </c>
      <c r="Q471" s="52" vm="3459">
        <f ca="1"/>
        <v>60.64</v>
      </c>
      <c r="R471" s="52" vm="3070">
        <f ca="1"/>
        <v>59.24</v>
      </c>
      <c r="S471" s="52" vm="3858">
        <f ca="1"/>
        <v>524420</v>
      </c>
      <c r="T471" s="55">
        <f t="shared" ca="1" si="31"/>
        <v>8.3696016069634283E-3</v>
      </c>
      <c r="U471" s="55">
        <f t="shared" ca="1" si="29"/>
        <v>8.3347707036743185E-3</v>
      </c>
      <c r="Z471" s="52" t="s">
        <v>679</v>
      </c>
      <c r="AA471" s="52">
        <v>3.1389999999999998</v>
      </c>
      <c r="AF471" s="52" t="s">
        <v>663</v>
      </c>
      <c r="AG471" s="52">
        <v>4.1340000000000003</v>
      </c>
    </row>
    <row r="472" spans="2:33">
      <c r="B472" s="52" vm="3846">
        <f ca="1"/>
        <v>44489</v>
      </c>
      <c r="C472" s="52" vm="3859">
        <f ca="1"/>
        <v>646.6</v>
      </c>
      <c r="D472" s="52" vm="3821">
        <f ca="1"/>
        <v>625</v>
      </c>
      <c r="E472" s="52" vm="3860">
        <f ca="1"/>
        <v>652.9</v>
      </c>
      <c r="F472" s="52" vm="3747">
        <f ca="1"/>
        <v>612.70000000000005</v>
      </c>
      <c r="G472" s="52" vm="3861">
        <f ca="1"/>
        <v>448323</v>
      </c>
      <c r="H472" s="55">
        <f t="shared" ca="1" si="30"/>
        <v>-5.8425584255842322E-3</v>
      </c>
      <c r="I472" s="55">
        <f t="shared" ca="1" si="28"/>
        <v>-5.8596929422681035E-3</v>
      </c>
      <c r="N472" s="52" vm="3862">
        <f ca="1"/>
        <v>44491</v>
      </c>
      <c r="O472" s="52" vm="3863">
        <f ca="1"/>
        <v>61.02</v>
      </c>
      <c r="P472" s="52" vm="3374">
        <f ca="1"/>
        <v>60.88</v>
      </c>
      <c r="Q472" s="52" vm="3864">
        <f ca="1"/>
        <v>61.22</v>
      </c>
      <c r="R472" s="52" vm="3495">
        <f ca="1"/>
        <v>60.32</v>
      </c>
      <c r="S472" s="52" vm="3865">
        <f ca="1"/>
        <v>606164</v>
      </c>
      <c r="T472" s="55">
        <f t="shared" ca="1" si="31"/>
        <v>1.294820717131473E-2</v>
      </c>
      <c r="U472" s="55">
        <f t="shared" ca="1" si="29"/>
        <v>1.2865095796885434E-2</v>
      </c>
      <c r="Z472" s="52" t="s">
        <v>680</v>
      </c>
      <c r="AA472" s="52">
        <v>3.1880000000000002</v>
      </c>
      <c r="AF472" s="52" t="s">
        <v>664</v>
      </c>
      <c r="AG472" s="52">
        <v>4.0640000000000001</v>
      </c>
    </row>
    <row r="473" spans="2:33">
      <c r="B473" s="52" vm="3855">
        <f ca="1"/>
        <v>44490</v>
      </c>
      <c r="C473" s="52" vm="3866">
        <f ca="1"/>
        <v>643.6</v>
      </c>
      <c r="D473" s="52" vm="3851">
        <f ca="1"/>
        <v>657</v>
      </c>
      <c r="E473" s="52" vm="3867">
        <f ca="1"/>
        <v>657.2</v>
      </c>
      <c r="F473" s="52" vm="3684">
        <f ca="1"/>
        <v>636.9</v>
      </c>
      <c r="G473" s="52" vm="3868">
        <f ca="1"/>
        <v>254160</v>
      </c>
      <c r="H473" s="55">
        <f t="shared" ca="1" si="30"/>
        <v>-4.6396535725332644E-3</v>
      </c>
      <c r="I473" s="55">
        <f t="shared" ca="1" si="28"/>
        <v>-4.650450173104578E-3</v>
      </c>
      <c r="N473" s="52" vm="3869">
        <f ca="1"/>
        <v>44494</v>
      </c>
      <c r="O473" s="52" vm="3870">
        <f ca="1"/>
        <v>61.1</v>
      </c>
      <c r="P473" s="52" vm="3871">
        <f ca="1"/>
        <v>61.24</v>
      </c>
      <c r="Q473" s="52" vm="3872">
        <f ca="1"/>
        <v>61.26</v>
      </c>
      <c r="R473" s="52" vm="3873">
        <f ca="1"/>
        <v>60.34</v>
      </c>
      <c r="S473" s="52" vm="3874">
        <f ca="1"/>
        <v>724079</v>
      </c>
      <c r="T473" s="55">
        <f t="shared" ca="1" si="31"/>
        <v>1.3110455588332126E-3</v>
      </c>
      <c r="U473" s="55">
        <f t="shared" ca="1" si="29"/>
        <v>1.3101868890260978E-3</v>
      </c>
      <c r="Z473" s="52" t="s">
        <v>681</v>
      </c>
      <c r="AA473" s="52">
        <v>3.2389999999999999</v>
      </c>
      <c r="AF473" s="52" t="s">
        <v>665</v>
      </c>
      <c r="AG473" s="52">
        <v>4.01</v>
      </c>
    </row>
    <row r="474" spans="2:33">
      <c r="B474" s="52" vm="3862">
        <f ca="1"/>
        <v>44491</v>
      </c>
      <c r="C474" s="52" vm="3875">
        <f ca="1"/>
        <v>646.1</v>
      </c>
      <c r="D474" s="52" vm="2798">
        <f ca="1"/>
        <v>642.4</v>
      </c>
      <c r="E474" s="52" vm="3876">
        <f ca="1"/>
        <v>653</v>
      </c>
      <c r="F474" s="52" vm="3877">
        <f ca="1"/>
        <v>640</v>
      </c>
      <c r="G474" s="52" vm="3878">
        <f ca="1"/>
        <v>191280</v>
      </c>
      <c r="H474" s="55">
        <f t="shared" ca="1" si="30"/>
        <v>3.8844002486015938E-3</v>
      </c>
      <c r="I474" s="55">
        <f t="shared" ca="1" si="28"/>
        <v>3.8768754458916124E-3</v>
      </c>
      <c r="N474" s="52" vm="3879">
        <f ca="1"/>
        <v>44495</v>
      </c>
      <c r="O474" s="52" vm="3880">
        <f ca="1"/>
        <v>60.62</v>
      </c>
      <c r="P474" s="52" vm="3469">
        <f ca="1"/>
        <v>61.4</v>
      </c>
      <c r="Q474" s="52" vm="3881">
        <f ca="1"/>
        <v>61.62</v>
      </c>
      <c r="R474" s="52" vm="3882">
        <f ca="1"/>
        <v>60.36</v>
      </c>
      <c r="S474" s="52" vm="3883">
        <f ca="1"/>
        <v>579896</v>
      </c>
      <c r="T474" s="55">
        <f t="shared" ca="1" si="31"/>
        <v>-7.8559738134207358E-3</v>
      </c>
      <c r="U474" s="55">
        <f t="shared" ca="1" si="29"/>
        <v>-7.8869945478926597E-3</v>
      </c>
      <c r="Z474" s="52" t="s">
        <v>682</v>
      </c>
      <c r="AA474" s="52">
        <v>3.2050000000000001</v>
      </c>
      <c r="AF474" s="52" t="s">
        <v>666</v>
      </c>
      <c r="AG474" s="52">
        <v>4.0129999999999999</v>
      </c>
    </row>
    <row r="475" spans="2:33">
      <c r="B475" s="52" vm="3869">
        <f ca="1"/>
        <v>44494</v>
      </c>
      <c r="C475" s="52" vm="3877">
        <f ca="1"/>
        <v>640</v>
      </c>
      <c r="D475" s="52" vm="3884">
        <f ca="1"/>
        <v>648.70000000000005</v>
      </c>
      <c r="E475" s="52" vm="3720">
        <f ca="1"/>
        <v>649.29999999999995</v>
      </c>
      <c r="F475" s="52" vm="3885">
        <f ca="1"/>
        <v>637.9</v>
      </c>
      <c r="G475" s="52" vm="3886">
        <f ca="1"/>
        <v>157573</v>
      </c>
      <c r="H475" s="55">
        <f t="shared" ca="1" si="30"/>
        <v>-9.4412629623897848E-3</v>
      </c>
      <c r="I475" s="55">
        <f t="shared" ca="1" si="28"/>
        <v>-9.4861142104023001E-3</v>
      </c>
      <c r="N475" s="52" vm="3887">
        <f ca="1"/>
        <v>44496</v>
      </c>
      <c r="O475" s="52" vm="3888">
        <f ca="1"/>
        <v>60.18</v>
      </c>
      <c r="P475" s="52" vm="3889">
        <f ca="1"/>
        <v>60.7</v>
      </c>
      <c r="Q475" s="52" vm="3374">
        <f ca="1"/>
        <v>60.88</v>
      </c>
      <c r="R475" s="52" vm="3157">
        <f ca="1"/>
        <v>59.5</v>
      </c>
      <c r="S475" s="52" vm="3890">
        <f ca="1"/>
        <v>624918</v>
      </c>
      <c r="T475" s="55">
        <f t="shared" ca="1" si="31"/>
        <v>-7.2583305839656331E-3</v>
      </c>
      <c r="U475" s="55">
        <f t="shared" ca="1" si="29"/>
        <v>-7.2848004277578744E-3</v>
      </c>
      <c r="Z475" s="52" t="s">
        <v>683</v>
      </c>
      <c r="AA475" s="52">
        <v>3.234</v>
      </c>
      <c r="AF475" s="52" t="s">
        <v>667</v>
      </c>
      <c r="AG475" s="52">
        <v>4.0490000000000004</v>
      </c>
    </row>
    <row r="476" spans="2:33">
      <c r="B476" s="52" vm="3879">
        <f ca="1"/>
        <v>44495</v>
      </c>
      <c r="C476" s="52" vm="2824">
        <f ca="1"/>
        <v>648.79999999999995</v>
      </c>
      <c r="D476" s="52" vm="3891">
        <f ca="1"/>
        <v>644.70000000000005</v>
      </c>
      <c r="E476" s="52" vm="3892">
        <f ca="1"/>
        <v>653.20000000000005</v>
      </c>
      <c r="F476" s="52" vm="2843">
        <f ca="1"/>
        <v>643.4</v>
      </c>
      <c r="G476" s="52" vm="3893">
        <f ca="1"/>
        <v>153629</v>
      </c>
      <c r="H476" s="55">
        <f t="shared" ca="1" si="30"/>
        <v>1.3749999999999929E-2</v>
      </c>
      <c r="I476" s="55">
        <f t="shared" ca="1" si="28"/>
        <v>1.3656326447485555E-2</v>
      </c>
      <c r="N476" s="52" vm="3894">
        <f ca="1"/>
        <v>44497</v>
      </c>
      <c r="O476" s="52" vm="3864">
        <f ca="1"/>
        <v>61.22</v>
      </c>
      <c r="P476" s="52" vm="3895">
        <f ca="1"/>
        <v>59.96</v>
      </c>
      <c r="Q476" s="52" vm="3864">
        <f ca="1"/>
        <v>61.22</v>
      </c>
      <c r="R476" s="52" vm="3896">
        <f ca="1"/>
        <v>59.62</v>
      </c>
      <c r="S476" s="52" vm="3897">
        <f ca="1"/>
        <v>643371</v>
      </c>
      <c r="T476" s="55">
        <f t="shared" ca="1" si="31"/>
        <v>1.7281488866733197E-2</v>
      </c>
      <c r="U476" s="55">
        <f t="shared" ca="1" si="29"/>
        <v>1.7133862315367347E-2</v>
      </c>
      <c r="Z476" s="52" t="s">
        <v>684</v>
      </c>
      <c r="AA476" s="52">
        <v>3.202</v>
      </c>
      <c r="AF476" s="52" t="s">
        <v>668</v>
      </c>
      <c r="AG476" s="52">
        <v>4.1059999999999999</v>
      </c>
    </row>
    <row r="477" spans="2:33">
      <c r="B477" s="52" vm="3887">
        <f ca="1"/>
        <v>44496</v>
      </c>
      <c r="C477" s="52" vm="3898">
        <f ca="1"/>
        <v>648</v>
      </c>
      <c r="D477" s="52" vm="3875">
        <f ca="1"/>
        <v>646.1</v>
      </c>
      <c r="E477" s="52" vm="3899">
        <f ca="1"/>
        <v>649.5</v>
      </c>
      <c r="F477" s="52" vm="3900">
        <f ca="1"/>
        <v>639.1</v>
      </c>
      <c r="G477" s="52" vm="3901">
        <f ca="1"/>
        <v>151371</v>
      </c>
      <c r="H477" s="55">
        <f t="shared" ca="1" si="30"/>
        <v>-1.2330456226880004E-3</v>
      </c>
      <c r="I477" s="55">
        <f t="shared" ca="1" si="28"/>
        <v>-1.2338064489284325E-3</v>
      </c>
      <c r="N477" s="52" vm="3902">
        <f ca="1"/>
        <v>44498</v>
      </c>
      <c r="O477" s="52" vm="3903">
        <f ca="1"/>
        <v>62.12</v>
      </c>
      <c r="P477" s="52" vm="3904">
        <f ca="1"/>
        <v>61.5</v>
      </c>
      <c r="Q477" s="52" vm="3905">
        <f ca="1"/>
        <v>62.2</v>
      </c>
      <c r="R477" s="52" vm="3889">
        <f ca="1"/>
        <v>60.7</v>
      </c>
      <c r="S477" s="52" vm="3906">
        <f ca="1"/>
        <v>1117525</v>
      </c>
      <c r="T477" s="55">
        <f t="shared" ca="1" si="31"/>
        <v>1.4701078079059071E-2</v>
      </c>
      <c r="U477" s="55">
        <f t="shared" ca="1" si="29"/>
        <v>1.4594064763219814E-2</v>
      </c>
      <c r="Z477" s="52" t="s">
        <v>685</v>
      </c>
      <c r="AA477" s="52">
        <v>3.1190000000000002</v>
      </c>
      <c r="AF477" s="52" t="s">
        <v>669</v>
      </c>
      <c r="AG477" s="52">
        <v>4.1059999999999999</v>
      </c>
    </row>
    <row r="478" spans="2:33">
      <c r="B478" s="52" vm="3894">
        <f ca="1"/>
        <v>44497</v>
      </c>
      <c r="C478" s="52" vm="3907">
        <f ca="1"/>
        <v>650.9</v>
      </c>
      <c r="D478" s="52" vm="3859">
        <f ca="1"/>
        <v>646.6</v>
      </c>
      <c r="E478" s="52" vm="3908">
        <f ca="1"/>
        <v>653.5</v>
      </c>
      <c r="F478" s="52" vm="2816">
        <f ca="1"/>
        <v>645.4</v>
      </c>
      <c r="G478" s="52" vm="3909">
        <f ca="1"/>
        <v>185903</v>
      </c>
      <c r="H478" s="55">
        <f t="shared" ca="1" si="30"/>
        <v>4.4753086419753174E-3</v>
      </c>
      <c r="I478" s="55">
        <f t="shared" ca="1" si="28"/>
        <v>4.4653242260669461E-3</v>
      </c>
      <c r="N478" s="52" vm="3910">
        <f ca="1"/>
        <v>44501</v>
      </c>
      <c r="O478" s="52" vm="3911">
        <f ca="1"/>
        <v>63.9</v>
      </c>
      <c r="P478" s="52" vm="3912">
        <f ca="1"/>
        <v>62.9</v>
      </c>
      <c r="Q478" s="52" vm="3913">
        <f ca="1"/>
        <v>64</v>
      </c>
      <c r="R478" s="52" vm="3914">
        <f ca="1"/>
        <v>62.34</v>
      </c>
      <c r="S478" s="52" vm="3915">
        <f ca="1"/>
        <v>729172</v>
      </c>
      <c r="T478" s="55">
        <f t="shared" ca="1" si="31"/>
        <v>2.865421764327114E-2</v>
      </c>
      <c r="U478" s="55">
        <f t="shared" ca="1" si="29"/>
        <v>2.8251363103002851E-2</v>
      </c>
      <c r="Z478" s="52" t="s">
        <v>686</v>
      </c>
      <c r="AA478" s="52">
        <v>3.0510000000000002</v>
      </c>
      <c r="AF478" s="52" t="s">
        <v>671</v>
      </c>
      <c r="AG478" s="52">
        <v>3.9870000000000001</v>
      </c>
    </row>
    <row r="479" spans="2:33">
      <c r="B479" s="52" vm="3902">
        <f ca="1"/>
        <v>44498</v>
      </c>
      <c r="C479" s="52" vm="3916">
        <f ca="1"/>
        <v>648.20000000000005</v>
      </c>
      <c r="D479" s="52" vm="3917">
        <f ca="1"/>
        <v>645.5</v>
      </c>
      <c r="E479" s="52" vm="2833">
        <f ca="1"/>
        <v>648.6</v>
      </c>
      <c r="F479" s="52" vm="3918">
        <f ca="1"/>
        <v>640.5</v>
      </c>
      <c r="G479" s="52" vm="3919">
        <f ca="1"/>
        <v>182586</v>
      </c>
      <c r="H479" s="55">
        <f t="shared" ca="1" si="30"/>
        <v>-4.1481026271316113E-3</v>
      </c>
      <c r="I479" s="55">
        <f t="shared" ca="1" si="28"/>
        <v>-4.156729870894574E-3</v>
      </c>
      <c r="N479" s="52" vm="3920">
        <f ca="1"/>
        <v>44502</v>
      </c>
      <c r="O479" s="52" vm="3912">
        <f ca="1"/>
        <v>62.9</v>
      </c>
      <c r="P479" s="52" vm="3921">
        <f ca="1"/>
        <v>63.76</v>
      </c>
      <c r="Q479" s="52" vm="3922">
        <f ca="1"/>
        <v>64.34</v>
      </c>
      <c r="R479" s="52" vm="3912">
        <f ca="1"/>
        <v>62.9</v>
      </c>
      <c r="S479" s="52" vm="3923">
        <f ca="1"/>
        <v>757292</v>
      </c>
      <c r="T479" s="55">
        <f t="shared" ca="1" si="31"/>
        <v>-1.5649452269170583E-2</v>
      </c>
      <c r="U479" s="55">
        <f t="shared" ca="1" si="29"/>
        <v>-1.5773197677094283E-2</v>
      </c>
      <c r="Z479" s="52" t="s">
        <v>687</v>
      </c>
      <c r="AA479" s="52">
        <v>3.0129999999999999</v>
      </c>
      <c r="AF479" s="52" t="s">
        <v>672</v>
      </c>
      <c r="AG479" s="52">
        <v>4.0549999999999997</v>
      </c>
    </row>
    <row r="480" spans="2:33">
      <c r="B480" s="52" vm="3910">
        <f ca="1"/>
        <v>44501</v>
      </c>
      <c r="C480" s="52" vm="3924">
        <f ca="1"/>
        <v>651.79999999999995</v>
      </c>
      <c r="D480" s="52" vm="3925">
        <f ca="1"/>
        <v>653.9</v>
      </c>
      <c r="E480" s="52" vm="3926">
        <f ca="1"/>
        <v>654.20000000000005</v>
      </c>
      <c r="F480" s="52" vm="3927">
        <f ca="1"/>
        <v>647</v>
      </c>
      <c r="G480" s="52" vm="3928">
        <f ca="1"/>
        <v>116752</v>
      </c>
      <c r="H480" s="55">
        <f t="shared" ca="1" si="30"/>
        <v>5.5538414069731257E-3</v>
      </c>
      <c r="I480" s="55">
        <f t="shared" ca="1" si="28"/>
        <v>5.5384756960141328E-3</v>
      </c>
      <c r="N480" s="52" vm="3929">
        <f ca="1"/>
        <v>44503</v>
      </c>
      <c r="O480" s="52" vm="3930">
        <f ca="1"/>
        <v>63.68</v>
      </c>
      <c r="P480" s="52" vm="3931">
        <f ca="1"/>
        <v>62.76</v>
      </c>
      <c r="Q480" s="52" vm="3921">
        <f ca="1"/>
        <v>63.76</v>
      </c>
      <c r="R480" s="52" vm="3932">
        <f ca="1"/>
        <v>62.66</v>
      </c>
      <c r="S480" s="52" vm="3933">
        <f ca="1"/>
        <v>725952</v>
      </c>
      <c r="T480" s="55">
        <f t="shared" ca="1" si="31"/>
        <v>1.2400635930047699E-2</v>
      </c>
      <c r="U480" s="55">
        <f t="shared" ca="1" si="29"/>
        <v>1.2324377829732738E-2</v>
      </c>
      <c r="Z480" s="52" t="s">
        <v>688</v>
      </c>
      <c r="AA480" s="52">
        <v>2.9449999999999998</v>
      </c>
      <c r="AF480" s="52" t="s">
        <v>673</v>
      </c>
      <c r="AG480" s="52">
        <v>4.1559999999999997</v>
      </c>
    </row>
    <row r="481" spans="2:33">
      <c r="B481" s="52" vm="3920">
        <f ca="1"/>
        <v>44502</v>
      </c>
      <c r="C481" s="52" vm="3934">
        <f ca="1"/>
        <v>642.6</v>
      </c>
      <c r="D481" s="52" vm="2842">
        <f ca="1"/>
        <v>652.6</v>
      </c>
      <c r="E481" s="52" vm="2842">
        <f ca="1"/>
        <v>652.6</v>
      </c>
      <c r="F481" s="52" vm="3935">
        <f ca="1"/>
        <v>642.1</v>
      </c>
      <c r="G481" s="52" vm="3936">
        <f ca="1"/>
        <v>158476</v>
      </c>
      <c r="H481" s="55">
        <f t="shared" ca="1" si="30"/>
        <v>-1.4114759128566967E-2</v>
      </c>
      <c r="I481" s="55">
        <f t="shared" ca="1" si="28"/>
        <v>-1.4215319721703003E-2</v>
      </c>
      <c r="N481" s="52" vm="3937">
        <f ca="1"/>
        <v>44504</v>
      </c>
      <c r="O481" s="52" vm="3938">
        <f ca="1"/>
        <v>66.28</v>
      </c>
      <c r="P481" s="52" vm="3913">
        <f ca="1"/>
        <v>64</v>
      </c>
      <c r="Q481" s="52" vm="3938">
        <f ca="1"/>
        <v>66.28</v>
      </c>
      <c r="R481" s="52" vm="3939">
        <f ca="1"/>
        <v>63.82</v>
      </c>
      <c r="S481" s="52" vm="3940">
        <f ca="1"/>
        <v>1248855</v>
      </c>
      <c r="T481" s="55">
        <f t="shared" ca="1" si="31"/>
        <v>4.0829145728643157E-2</v>
      </c>
      <c r="U481" s="55">
        <f t="shared" ca="1" si="29"/>
        <v>4.0017651022234528E-2</v>
      </c>
      <c r="Z481" s="52" t="s">
        <v>689</v>
      </c>
      <c r="AA481" s="52">
        <v>3.0009999999999999</v>
      </c>
      <c r="AF481" s="52" t="s">
        <v>674</v>
      </c>
      <c r="AG481" s="52">
        <v>4.093</v>
      </c>
    </row>
    <row r="482" spans="2:33">
      <c r="B482" s="52" vm="3929">
        <f ca="1"/>
        <v>44503</v>
      </c>
      <c r="C482" s="52" vm="3927">
        <f ca="1"/>
        <v>647</v>
      </c>
      <c r="D482" s="52" vm="2761">
        <f ca="1"/>
        <v>644</v>
      </c>
      <c r="E482" s="52" vm="2833">
        <f ca="1"/>
        <v>648.6</v>
      </c>
      <c r="F482" s="52" vm="2786">
        <f ca="1"/>
        <v>640.20000000000005</v>
      </c>
      <c r="G482" s="52" vm="3941">
        <f ca="1"/>
        <v>126967</v>
      </c>
      <c r="H482" s="55">
        <f t="shared" ca="1" si="30"/>
        <v>6.8471833177714547E-3</v>
      </c>
      <c r="I482" s="55">
        <f t="shared" ca="1" si="28"/>
        <v>6.8238478191423825E-3</v>
      </c>
      <c r="N482" s="52" vm="3942">
        <f ca="1"/>
        <v>44505</v>
      </c>
      <c r="O482" s="52" vm="3943">
        <f ca="1"/>
        <v>67.599999999999994</v>
      </c>
      <c r="P482" s="52" vm="3944">
        <f ca="1"/>
        <v>66.44</v>
      </c>
      <c r="Q482" s="52" vm="3945">
        <f ca="1"/>
        <v>68.06</v>
      </c>
      <c r="R482" s="52" vm="3946">
        <f ca="1"/>
        <v>65.88</v>
      </c>
      <c r="S482" s="52" vm="3947">
        <f ca="1"/>
        <v>844985</v>
      </c>
      <c r="T482" s="55">
        <f t="shared" ca="1" si="31"/>
        <v>1.9915509957754818E-2</v>
      </c>
      <c r="U482" s="55">
        <f t="shared" ca="1" si="29"/>
        <v>1.9719790490556086E-2</v>
      </c>
      <c r="Z482" s="52" t="s">
        <v>690</v>
      </c>
      <c r="AA482" s="52">
        <v>3.016</v>
      </c>
      <c r="AF482" s="52" t="s">
        <v>675</v>
      </c>
      <c r="AG482" s="52">
        <v>4.306</v>
      </c>
    </row>
    <row r="483" spans="2:33">
      <c r="B483" s="52" vm="3937">
        <f ca="1"/>
        <v>44504</v>
      </c>
      <c r="C483" s="52" vm="3948">
        <f ca="1"/>
        <v>649</v>
      </c>
      <c r="D483" s="52" vm="3520">
        <f ca="1"/>
        <v>650</v>
      </c>
      <c r="E483" s="52" vm="3949">
        <f ca="1"/>
        <v>653.1</v>
      </c>
      <c r="F483" s="52" vm="3710">
        <f ca="1"/>
        <v>642.79999999999995</v>
      </c>
      <c r="G483" s="52" vm="3950">
        <f ca="1"/>
        <v>180515</v>
      </c>
      <c r="H483" s="55">
        <f t="shared" ca="1" si="30"/>
        <v>3.0911901081915882E-3</v>
      </c>
      <c r="I483" s="55">
        <f t="shared" ca="1" si="28"/>
        <v>3.0864222031893648E-3</v>
      </c>
      <c r="N483" s="52" vm="3951">
        <f ca="1"/>
        <v>44508</v>
      </c>
      <c r="O483" s="52" vm="3952">
        <f ca="1"/>
        <v>68.16</v>
      </c>
      <c r="P483" s="52" vm="3953">
        <f ca="1"/>
        <v>67.58</v>
      </c>
      <c r="Q483" s="52" vm="3954">
        <f ca="1"/>
        <v>68.56</v>
      </c>
      <c r="R483" s="52" vm="3955">
        <f ca="1"/>
        <v>67.2</v>
      </c>
      <c r="S483" s="52" vm="3956">
        <f ca="1"/>
        <v>747874</v>
      </c>
      <c r="T483" s="55">
        <f t="shared" ca="1" si="31"/>
        <v>8.2840236686390067E-3</v>
      </c>
      <c r="U483" s="55">
        <f t="shared" ca="1" si="29"/>
        <v>8.2498994721418393E-3</v>
      </c>
      <c r="Z483" s="52" t="s">
        <v>691</v>
      </c>
      <c r="AA483" s="52">
        <v>2.9279999999999999</v>
      </c>
      <c r="AF483" s="52" t="s">
        <v>676</v>
      </c>
      <c r="AG483" s="52">
        <v>4.2039999999999997</v>
      </c>
    </row>
    <row r="484" spans="2:33">
      <c r="B484" s="52" vm="3942">
        <f ca="1"/>
        <v>44505</v>
      </c>
      <c r="C484" s="52" vm="3957">
        <f ca="1"/>
        <v>659.9</v>
      </c>
      <c r="D484" s="52" vm="2833">
        <f ca="1"/>
        <v>648.6</v>
      </c>
      <c r="E484" s="52" vm="3958">
        <f ca="1"/>
        <v>670.8</v>
      </c>
      <c r="F484" s="52" vm="2840">
        <f ca="1"/>
        <v>648.5</v>
      </c>
      <c r="G484" s="52" vm="3959">
        <f ca="1"/>
        <v>299170</v>
      </c>
      <c r="H484" s="55">
        <f t="shared" ca="1" si="30"/>
        <v>1.6795069337442126E-2</v>
      </c>
      <c r="I484" s="55">
        <f t="shared" ca="1" si="28"/>
        <v>1.6655591685285853E-2</v>
      </c>
      <c r="N484" s="52" vm="3960">
        <f ca="1"/>
        <v>44509</v>
      </c>
      <c r="O484" s="52" vm="3961">
        <f ca="1"/>
        <v>66.02</v>
      </c>
      <c r="P484" s="52" vm="3962">
        <f ca="1"/>
        <v>65.56</v>
      </c>
      <c r="Q484" s="52" vm="3963">
        <f ca="1"/>
        <v>66.959999999999994</v>
      </c>
      <c r="R484" s="52" vm="3964">
        <f ca="1"/>
        <v>65.22</v>
      </c>
      <c r="S484" s="52" vm="3965">
        <f ca="1"/>
        <v>1115829</v>
      </c>
      <c r="T484" s="55">
        <f t="shared" ca="1" si="31"/>
        <v>-3.1396713615023497E-2</v>
      </c>
      <c r="U484" s="55">
        <f t="shared" ca="1" si="29"/>
        <v>-3.1900156096013363E-2</v>
      </c>
      <c r="Z484" s="52" t="s">
        <v>692</v>
      </c>
      <c r="AA484" s="52">
        <v>2.8940000000000001</v>
      </c>
      <c r="AF484" s="52" t="s">
        <v>677</v>
      </c>
      <c r="AG484" s="52">
        <v>4.32</v>
      </c>
    </row>
    <row r="485" spans="2:33">
      <c r="B485" s="52" vm="3951">
        <f ca="1"/>
        <v>44508</v>
      </c>
      <c r="C485" s="52" vm="3966">
        <f ca="1"/>
        <v>664.2</v>
      </c>
      <c r="D485" s="52" vm="3967">
        <f ca="1"/>
        <v>659.6</v>
      </c>
      <c r="E485" s="52" vm="2873">
        <f ca="1"/>
        <v>669.1</v>
      </c>
      <c r="F485" s="52" vm="3968">
        <f ca="1"/>
        <v>655.8</v>
      </c>
      <c r="G485" s="52" vm="3969">
        <f ca="1"/>
        <v>144566</v>
      </c>
      <c r="H485" s="55">
        <f t="shared" ca="1" si="30"/>
        <v>6.5161388089105543E-3</v>
      </c>
      <c r="I485" s="55">
        <f t="shared" ca="1" si="28"/>
        <v>6.4950005532703678E-3</v>
      </c>
      <c r="N485" s="52" vm="3970">
        <f ca="1"/>
        <v>44510</v>
      </c>
      <c r="O485" s="52" vm="3971">
        <f ca="1"/>
        <v>65.3</v>
      </c>
      <c r="P485" s="52" vm="3972">
        <f ca="1"/>
        <v>65.62</v>
      </c>
      <c r="Q485" s="52" vm="3946">
        <f ca="1"/>
        <v>65.88</v>
      </c>
      <c r="R485" s="52" vm="3973">
        <f ca="1"/>
        <v>63.86</v>
      </c>
      <c r="S485" s="52" vm="3974">
        <f ca="1"/>
        <v>946409</v>
      </c>
      <c r="T485" s="55">
        <f t="shared" ca="1" si="31"/>
        <v>-1.0905786125416483E-2</v>
      </c>
      <c r="U485" s="55">
        <f t="shared" ca="1" si="29"/>
        <v>-1.096569014266152E-2</v>
      </c>
      <c r="Z485" s="52" t="s">
        <v>693</v>
      </c>
      <c r="AA485" s="52">
        <v>2.91</v>
      </c>
      <c r="AF485" s="52" t="s">
        <v>678</v>
      </c>
      <c r="AG485" s="52">
        <v>4.3899999999999997</v>
      </c>
    </row>
    <row r="486" spans="2:33">
      <c r="B486" s="52" vm="3960">
        <f ca="1"/>
        <v>44509</v>
      </c>
      <c r="C486" s="52" vm="3975">
        <f ca="1"/>
        <v>681.9</v>
      </c>
      <c r="D486" s="52" vm="2866">
        <f ca="1"/>
        <v>662.3</v>
      </c>
      <c r="E486" s="52" vm="3976">
        <f ca="1"/>
        <v>689.8</v>
      </c>
      <c r="F486" s="52" vm="3867">
        <f ca="1"/>
        <v>657.2</v>
      </c>
      <c r="G486" s="52" vm="3977">
        <f ca="1"/>
        <v>277128</v>
      </c>
      <c r="H486" s="55">
        <f t="shared" ca="1" si="30"/>
        <v>2.664859981933132E-2</v>
      </c>
      <c r="I486" s="55">
        <f t="shared" ca="1" si="28"/>
        <v>2.6299710583960818E-2</v>
      </c>
      <c r="N486" s="52" vm="3978">
        <f ca="1"/>
        <v>44511</v>
      </c>
      <c r="O486" s="52" vm="3979">
        <f ca="1"/>
        <v>66.459999999999994</v>
      </c>
      <c r="P486" s="52" vm="3980">
        <f ca="1"/>
        <v>65.099999999999994</v>
      </c>
      <c r="Q486" s="52" vm="3981">
        <f ca="1"/>
        <v>67.040000000000006</v>
      </c>
      <c r="R486" s="52" vm="3982">
        <f ca="1"/>
        <v>64.5</v>
      </c>
      <c r="S486" s="52" vm="3983">
        <f ca="1"/>
        <v>723413</v>
      </c>
      <c r="T486" s="55">
        <f t="shared" ca="1" si="31"/>
        <v>1.7764165390505404E-2</v>
      </c>
      <c r="U486" s="55">
        <f t="shared" ca="1" si="29"/>
        <v>1.7608226644062887E-2</v>
      </c>
      <c r="Z486" s="52" t="s">
        <v>694</v>
      </c>
      <c r="AA486" s="52">
        <v>2.9359999999999999</v>
      </c>
      <c r="AF486" s="52" t="s">
        <v>679</v>
      </c>
      <c r="AG486" s="52">
        <v>4.42</v>
      </c>
    </row>
    <row r="487" spans="2:33">
      <c r="B487" s="52" vm="3970">
        <f ca="1"/>
        <v>44510</v>
      </c>
      <c r="C487" s="52" vm="3984">
        <f ca="1"/>
        <v>664.8</v>
      </c>
      <c r="D487" s="52" vm="3975">
        <f ca="1"/>
        <v>681.9</v>
      </c>
      <c r="E487" s="52" vm="3985">
        <f ca="1"/>
        <v>684.5</v>
      </c>
      <c r="F487" s="52" vm="2866">
        <f ca="1"/>
        <v>662.3</v>
      </c>
      <c r="G487" s="52" vm="3986">
        <f ca="1"/>
        <v>242303</v>
      </c>
      <c r="H487" s="55">
        <f t="shared" ca="1" si="30"/>
        <v>-2.5076990761108697E-2</v>
      </c>
      <c r="I487" s="55">
        <f t="shared" ca="1" si="28"/>
        <v>-2.5396775985368807E-2</v>
      </c>
      <c r="N487" s="52" vm="3987">
        <f ca="1"/>
        <v>44512</v>
      </c>
      <c r="O487" s="52" vm="3988">
        <f ca="1"/>
        <v>67.66</v>
      </c>
      <c r="P487" s="52" vm="3989">
        <f ca="1"/>
        <v>66.58</v>
      </c>
      <c r="Q487" s="52" vm="3990">
        <f ca="1"/>
        <v>67.760000000000005</v>
      </c>
      <c r="R487" s="52" vm="3979">
        <f ca="1"/>
        <v>66.459999999999994</v>
      </c>
      <c r="S487" s="52" vm="3991">
        <f ca="1"/>
        <v>610871</v>
      </c>
      <c r="T487" s="55">
        <f t="shared" ca="1" si="31"/>
        <v>1.8055973517905555E-2</v>
      </c>
      <c r="U487" s="55">
        <f t="shared" ca="1" si="29"/>
        <v>1.7894900426114243E-2</v>
      </c>
      <c r="Z487" s="52" t="s">
        <v>695</v>
      </c>
      <c r="AA487" s="52">
        <v>2.9380000000000002</v>
      </c>
      <c r="AF487" s="52" t="s">
        <v>680</v>
      </c>
      <c r="AG487" s="52">
        <v>4.5369999999999999</v>
      </c>
    </row>
    <row r="488" spans="2:33">
      <c r="B488" s="52" vm="3978">
        <f ca="1"/>
        <v>44511</v>
      </c>
      <c r="C488" s="52" vm="3721">
        <f ca="1"/>
        <v>658.6</v>
      </c>
      <c r="D488" s="52" vm="3957">
        <f ca="1"/>
        <v>659.9</v>
      </c>
      <c r="E488" s="52" vm="3992">
        <f ca="1"/>
        <v>664.5</v>
      </c>
      <c r="F488" s="52" vm="3993">
        <f ca="1"/>
        <v>653.4</v>
      </c>
      <c r="G488" s="52" vm="3994">
        <f ca="1"/>
        <v>159155</v>
      </c>
      <c r="H488" s="55">
        <f t="shared" ca="1" si="30"/>
        <v>-9.3261131167267086E-3</v>
      </c>
      <c r="I488" s="55">
        <f t="shared" ca="1" si="28"/>
        <v>-9.3698735989744004E-3</v>
      </c>
      <c r="N488" s="52" vm="3995">
        <f ca="1"/>
        <v>44515</v>
      </c>
      <c r="O488" s="52" vm="3996">
        <f ca="1"/>
        <v>68.540000000000006</v>
      </c>
      <c r="P488" s="52" vm="3997">
        <f ca="1"/>
        <v>67.64</v>
      </c>
      <c r="Q488" s="52" vm="3998">
        <f ca="1"/>
        <v>68.680000000000007</v>
      </c>
      <c r="R488" s="52" vm="3999">
        <f ca="1"/>
        <v>67.56</v>
      </c>
      <c r="S488" s="52" vm="4000">
        <f ca="1"/>
        <v>548265</v>
      </c>
      <c r="T488" s="55">
        <f t="shared" ca="1" si="31"/>
        <v>1.3006207508128975E-2</v>
      </c>
      <c r="U488" s="55">
        <f t="shared" ca="1" si="29"/>
        <v>1.2922353093900451E-2</v>
      </c>
      <c r="Z488" s="52" t="s">
        <v>696</v>
      </c>
      <c r="AA488" s="52">
        <v>2.907</v>
      </c>
      <c r="AF488" s="52" t="s">
        <v>681</v>
      </c>
      <c r="AG488" s="52">
        <v>4.55</v>
      </c>
    </row>
    <row r="489" spans="2:33">
      <c r="B489" s="52" vm="3987">
        <f ca="1"/>
        <v>44512</v>
      </c>
      <c r="C489" s="52" vm="4001">
        <f ca="1"/>
        <v>677.8</v>
      </c>
      <c r="D489" s="52" vm="4002">
        <f ca="1"/>
        <v>665.6</v>
      </c>
      <c r="E489" s="52" vm="2887">
        <f ca="1"/>
        <v>680</v>
      </c>
      <c r="F489" s="52" vm="3984">
        <f ca="1"/>
        <v>664.8</v>
      </c>
      <c r="G489" s="52" vm="4003">
        <f ca="1"/>
        <v>179721</v>
      </c>
      <c r="H489" s="55">
        <f t="shared" ca="1" si="30"/>
        <v>2.9152748253871819E-2</v>
      </c>
      <c r="I489" s="55">
        <f t="shared" ca="1" si="28"/>
        <v>2.8735889230687022E-2</v>
      </c>
      <c r="N489" s="52" vm="4004">
        <f ca="1"/>
        <v>44516</v>
      </c>
      <c r="O489" s="52" vm="4005">
        <f ca="1"/>
        <v>69.16</v>
      </c>
      <c r="P489" s="52" vm="4006">
        <f ca="1"/>
        <v>68.98</v>
      </c>
      <c r="Q489" s="52" vm="4007">
        <f ca="1"/>
        <v>69.88</v>
      </c>
      <c r="R489" s="52" vm="4008">
        <f ca="1"/>
        <v>68.84</v>
      </c>
      <c r="S489" s="52" vm="4009">
        <f ca="1"/>
        <v>744877</v>
      </c>
      <c r="T489" s="55">
        <f t="shared" ca="1" si="31"/>
        <v>9.0458126641375092E-3</v>
      </c>
      <c r="U489" s="55">
        <f t="shared" ca="1" si="29"/>
        <v>9.0051443686267607E-3</v>
      </c>
      <c r="Z489" s="52" t="s">
        <v>697</v>
      </c>
      <c r="AA489" s="52">
        <v>2.8279999999999998</v>
      </c>
      <c r="AF489" s="52" t="s">
        <v>682</v>
      </c>
      <c r="AG489" s="52">
        <v>4.6310000000000002</v>
      </c>
    </row>
    <row r="490" spans="2:33">
      <c r="B490" s="52" vm="3995">
        <f ca="1"/>
        <v>44515</v>
      </c>
      <c r="C490" s="52" vm="4010">
        <f ca="1"/>
        <v>681.5</v>
      </c>
      <c r="D490" s="52" vm="4011">
        <f ca="1"/>
        <v>677.5</v>
      </c>
      <c r="E490" s="52" vm="4012">
        <f ca="1"/>
        <v>689.6</v>
      </c>
      <c r="F490" s="52" vm="4013">
        <f ca="1"/>
        <v>676.3</v>
      </c>
      <c r="G490" s="52" vm="4014">
        <f ca="1"/>
        <v>153037</v>
      </c>
      <c r="H490" s="55">
        <f t="shared" ca="1" si="30"/>
        <v>5.4588374151667285E-3</v>
      </c>
      <c r="I490" s="55">
        <f t="shared" ca="1" si="28"/>
        <v>5.4439919636363552E-3</v>
      </c>
      <c r="N490" s="52" vm="4015">
        <f ca="1"/>
        <v>44517</v>
      </c>
      <c r="O490" s="52" vm="4016">
        <f ca="1"/>
        <v>69.040000000000006</v>
      </c>
      <c r="P490" s="52" vm="4017">
        <f ca="1"/>
        <v>69.34</v>
      </c>
      <c r="Q490" s="52" vm="4018">
        <f ca="1"/>
        <v>70.2</v>
      </c>
      <c r="R490" s="52" vm="4019">
        <f ca="1"/>
        <v>68.5</v>
      </c>
      <c r="S490" s="52" vm="4020">
        <f ca="1"/>
        <v>755535</v>
      </c>
      <c r="T490" s="55">
        <f t="shared" ca="1" si="31"/>
        <v>-1.7351069982647349E-3</v>
      </c>
      <c r="U490" s="55">
        <f t="shared" ca="1" si="29"/>
        <v>-1.7366140399170879E-3</v>
      </c>
      <c r="Z490" s="52" t="s">
        <v>698</v>
      </c>
      <c r="AA490" s="52">
        <v>2.8330000000000002</v>
      </c>
      <c r="AF490" s="52" t="s">
        <v>683</v>
      </c>
      <c r="AG490" s="52">
        <v>4.6310000000000002</v>
      </c>
    </row>
    <row r="491" spans="2:33">
      <c r="B491" s="52" vm="4004">
        <f ca="1"/>
        <v>44516</v>
      </c>
      <c r="C491" s="52" vm="4021">
        <f ca="1"/>
        <v>711.2</v>
      </c>
      <c r="D491" s="52" vm="3612">
        <f ca="1"/>
        <v>698</v>
      </c>
      <c r="E491" s="52" vm="4022">
        <f ca="1"/>
        <v>721.1</v>
      </c>
      <c r="F491" s="52" vm="2902">
        <f ca="1"/>
        <v>693.5</v>
      </c>
      <c r="G491" s="52" vm="4023">
        <f ca="1"/>
        <v>427087</v>
      </c>
      <c r="H491" s="55">
        <f t="shared" ca="1" si="30"/>
        <v>4.3580337490829013E-2</v>
      </c>
      <c r="I491" s="55">
        <f t="shared" ca="1" si="28"/>
        <v>4.2657433063107479E-2</v>
      </c>
      <c r="N491" s="52" vm="4024">
        <f ca="1"/>
        <v>44518</v>
      </c>
      <c r="O491" s="52" vm="4025">
        <f ca="1"/>
        <v>68.34</v>
      </c>
      <c r="P491" s="52" vm="4026">
        <f ca="1"/>
        <v>69.56</v>
      </c>
      <c r="Q491" s="52" vm="4027">
        <f ca="1"/>
        <v>70.16</v>
      </c>
      <c r="R491" s="52" vm="4028">
        <f ca="1"/>
        <v>68.14</v>
      </c>
      <c r="S491" s="52" vm="4029">
        <f ca="1"/>
        <v>1103944</v>
      </c>
      <c r="T491" s="55">
        <f t="shared" ca="1" si="31"/>
        <v>-1.013904982618774E-2</v>
      </c>
      <c r="U491" s="55">
        <f t="shared" ca="1" si="29"/>
        <v>-1.0190800088026756E-2</v>
      </c>
      <c r="Z491" s="52" t="s">
        <v>699</v>
      </c>
      <c r="AA491" s="52">
        <v>2.7679999999999998</v>
      </c>
      <c r="AF491" s="52" t="s">
        <v>684</v>
      </c>
      <c r="AG491" s="52">
        <v>4.5640000000000001</v>
      </c>
    </row>
    <row r="492" spans="2:33">
      <c r="B492" s="52" vm="4015">
        <f ca="1"/>
        <v>44517</v>
      </c>
      <c r="C492" s="52" vm="4022">
        <f ca="1"/>
        <v>721.1</v>
      </c>
      <c r="D492" s="52" vm="4030">
        <f ca="1"/>
        <v>716.3</v>
      </c>
      <c r="E492" s="52" vm="4031">
        <f ca="1"/>
        <v>727.3</v>
      </c>
      <c r="F492" s="52" vm="2948">
        <f ca="1"/>
        <v>710</v>
      </c>
      <c r="G492" s="52" vm="4032">
        <f ca="1"/>
        <v>289676</v>
      </c>
      <c r="H492" s="55">
        <f t="shared" ca="1" si="30"/>
        <v>1.3920134983127053E-2</v>
      </c>
      <c r="I492" s="55">
        <f t="shared" ca="1" si="28"/>
        <v>1.3824139723018962E-2</v>
      </c>
      <c r="N492" s="52" vm="4033">
        <f ca="1"/>
        <v>44519</v>
      </c>
      <c r="O492" s="52" vm="4034">
        <f ca="1"/>
        <v>67.8</v>
      </c>
      <c r="P492" s="52" vm="4035">
        <f ca="1"/>
        <v>68.819999999999993</v>
      </c>
      <c r="Q492" s="52" vm="4026">
        <f ca="1"/>
        <v>69.56</v>
      </c>
      <c r="R492" s="52" vm="4036">
        <f ca="1"/>
        <v>66.819999999999993</v>
      </c>
      <c r="S492" s="52" vm="4037">
        <f ca="1"/>
        <v>902390</v>
      </c>
      <c r="T492" s="55">
        <f t="shared" ca="1" si="31"/>
        <v>-7.9016681299386438E-3</v>
      </c>
      <c r="U492" s="55">
        <f t="shared" ca="1" si="29"/>
        <v>-7.9330517407959888E-3</v>
      </c>
      <c r="Z492" s="52" t="s">
        <v>700</v>
      </c>
      <c r="AA492" s="52">
        <v>2.8159999999999998</v>
      </c>
      <c r="AF492" s="52" t="s">
        <v>685</v>
      </c>
      <c r="AG492" s="52">
        <v>4.4690000000000003</v>
      </c>
    </row>
    <row r="493" spans="2:33">
      <c r="B493" s="52" vm="4024">
        <f ca="1"/>
        <v>44518</v>
      </c>
      <c r="C493" s="52" vm="4038">
        <f ca="1"/>
        <v>718.7</v>
      </c>
      <c r="D493" s="52" vm="4039">
        <f ca="1"/>
        <v>722.1</v>
      </c>
      <c r="E493" s="52" vm="3257">
        <f ca="1"/>
        <v>730.1</v>
      </c>
      <c r="F493" s="52" vm="4040">
        <f ca="1"/>
        <v>718.2</v>
      </c>
      <c r="G493" s="52" vm="4041">
        <f ca="1"/>
        <v>260705</v>
      </c>
      <c r="H493" s="55">
        <f t="shared" ca="1" si="30"/>
        <v>-3.328248509221976E-3</v>
      </c>
      <c r="I493" s="55">
        <f t="shared" ca="1" si="28"/>
        <v>-3.3337994483168599E-3</v>
      </c>
      <c r="N493" s="52" vm="4042">
        <f ca="1"/>
        <v>44522</v>
      </c>
      <c r="O493" s="52" vm="4043">
        <f ca="1"/>
        <v>68.760000000000005</v>
      </c>
      <c r="P493" s="52" vm="4044">
        <f ca="1"/>
        <v>68.400000000000006</v>
      </c>
      <c r="Q493" s="52" vm="4045">
        <f ca="1"/>
        <v>69.260000000000005</v>
      </c>
      <c r="R493" s="52" vm="4046">
        <f ca="1"/>
        <v>68.02</v>
      </c>
      <c r="S493" s="52" vm="4047">
        <f ca="1"/>
        <v>643571</v>
      </c>
      <c r="T493" s="55">
        <f t="shared" ca="1" si="31"/>
        <v>1.4159292035398341E-2</v>
      </c>
      <c r="U493" s="55">
        <f t="shared" ca="1" si="29"/>
        <v>1.405998556829873E-2</v>
      </c>
      <c r="Z493" s="52" t="s">
        <v>701</v>
      </c>
      <c r="AA493" s="52">
        <v>2.79</v>
      </c>
      <c r="AF493" s="52" t="s">
        <v>686</v>
      </c>
      <c r="AG493" s="52">
        <v>4.4320000000000004</v>
      </c>
    </row>
    <row r="494" spans="2:33">
      <c r="B494" s="52" vm="4033">
        <f ca="1"/>
        <v>44519</v>
      </c>
      <c r="C494" s="52" vm="4048">
        <f ca="1"/>
        <v>716.9</v>
      </c>
      <c r="D494" s="52" vm="4049">
        <f ca="1"/>
        <v>718.9</v>
      </c>
      <c r="E494" s="52" vm="4050">
        <f ca="1"/>
        <v>728.7</v>
      </c>
      <c r="F494" s="52" vm="4051">
        <f ca="1"/>
        <v>706.8</v>
      </c>
      <c r="G494" s="52" vm="4052">
        <f ca="1"/>
        <v>248072</v>
      </c>
      <c r="H494" s="55">
        <f t="shared" ca="1" si="30"/>
        <v>-2.5045220537082136E-3</v>
      </c>
      <c r="I494" s="55">
        <f t="shared" ca="1" si="28"/>
        <v>-2.507663615570515E-3</v>
      </c>
      <c r="N494" s="52" vm="4053">
        <f ca="1"/>
        <v>44523</v>
      </c>
      <c r="O494" s="52" vm="4054">
        <f ca="1"/>
        <v>66.16</v>
      </c>
      <c r="P494" s="52" vm="4046">
        <f ca="1"/>
        <v>68.02</v>
      </c>
      <c r="Q494" s="52" vm="4055">
        <f ca="1"/>
        <v>68.36</v>
      </c>
      <c r="R494" s="52" vm="4056">
        <f ca="1"/>
        <v>65.94</v>
      </c>
      <c r="S494" s="52" vm="4057">
        <f ca="1"/>
        <v>1066656</v>
      </c>
      <c r="T494" s="55">
        <f t="shared" ca="1" si="31"/>
        <v>-3.7812681791739466E-2</v>
      </c>
      <c r="U494" s="55">
        <f t="shared" ca="1" si="29"/>
        <v>-3.8546129799212715E-2</v>
      </c>
      <c r="Z494" s="52" t="s">
        <v>702</v>
      </c>
      <c r="AA494" s="52">
        <v>2.75</v>
      </c>
      <c r="AF494" s="52" t="s">
        <v>687</v>
      </c>
      <c r="AG494" s="52">
        <v>4.4329999999999998</v>
      </c>
    </row>
    <row r="495" spans="2:33">
      <c r="B495" s="52" vm="4042">
        <f ca="1"/>
        <v>44522</v>
      </c>
      <c r="C495" s="52" vm="4058">
        <f ca="1"/>
        <v>707.7</v>
      </c>
      <c r="D495" s="52" vm="4040">
        <f ca="1"/>
        <v>718.2</v>
      </c>
      <c r="E495" s="52" vm="4059">
        <f ca="1"/>
        <v>721.6</v>
      </c>
      <c r="F495" s="52" vm="4060">
        <f ca="1"/>
        <v>704.3</v>
      </c>
      <c r="G495" s="52" vm="4061">
        <f ca="1"/>
        <v>154125</v>
      </c>
      <c r="H495" s="55">
        <f t="shared" ca="1" si="30"/>
        <v>-1.2833031106151416E-2</v>
      </c>
      <c r="I495" s="55">
        <f t="shared" ca="1" si="28"/>
        <v>-1.2916085777087442E-2</v>
      </c>
      <c r="N495" s="52" vm="4062">
        <f ca="1"/>
        <v>44524</v>
      </c>
      <c r="O495" s="52" vm="4063">
        <f ca="1"/>
        <v>66.56</v>
      </c>
      <c r="P495" s="52" vm="4064">
        <f ca="1"/>
        <v>66.36</v>
      </c>
      <c r="Q495" s="52" vm="3955">
        <f ca="1"/>
        <v>67.2</v>
      </c>
      <c r="R495" s="52" vm="4065">
        <f ca="1"/>
        <v>65.599999999999994</v>
      </c>
      <c r="S495" s="52" vm="4066">
        <f ca="1"/>
        <v>554523</v>
      </c>
      <c r="T495" s="55">
        <f t="shared" ca="1" si="31"/>
        <v>6.0459492140267912E-3</v>
      </c>
      <c r="U495" s="55">
        <f t="shared" ca="1" si="29"/>
        <v>6.0277457975174663E-3</v>
      </c>
      <c r="Z495" s="52" t="s">
        <v>703</v>
      </c>
      <c r="AA495" s="52">
        <v>2.6339999999999999</v>
      </c>
      <c r="AF495" s="52" t="s">
        <v>688</v>
      </c>
      <c r="AG495" s="52">
        <v>4.3689999999999998</v>
      </c>
    </row>
    <row r="496" spans="2:33">
      <c r="B496" s="52" vm="4053">
        <f ca="1"/>
        <v>44523</v>
      </c>
      <c r="C496" s="52" vm="4060">
        <f ca="1"/>
        <v>704.3</v>
      </c>
      <c r="D496" s="52" vm="4067">
        <f ca="1"/>
        <v>701</v>
      </c>
      <c r="E496" s="52" vm="4068">
        <f ca="1"/>
        <v>710.5</v>
      </c>
      <c r="F496" s="52" vm="4069">
        <f ca="1"/>
        <v>690</v>
      </c>
      <c r="G496" s="52" vm="4070">
        <f ca="1"/>
        <v>193112</v>
      </c>
      <c r="H496" s="55">
        <f t="shared" ca="1" si="30"/>
        <v>-4.804295605482678E-3</v>
      </c>
      <c r="I496" s="55">
        <f t="shared" ca="1" si="28"/>
        <v>-4.815873330374503E-3</v>
      </c>
      <c r="N496" s="52" vm="4071">
        <f ca="1"/>
        <v>44525</v>
      </c>
      <c r="O496" s="52" vm="4072">
        <f ca="1"/>
        <v>67</v>
      </c>
      <c r="P496" s="52" vm="4073">
        <f ca="1"/>
        <v>66.86</v>
      </c>
      <c r="Q496" s="52" vm="3999">
        <f ca="1"/>
        <v>67.56</v>
      </c>
      <c r="R496" s="52" vm="3989">
        <f ca="1"/>
        <v>66.58</v>
      </c>
      <c r="S496" s="52" vm="4074">
        <f ca="1"/>
        <v>286229</v>
      </c>
      <c r="T496" s="55">
        <f t="shared" ca="1" si="31"/>
        <v>6.6105769230768718E-3</v>
      </c>
      <c r="U496" s="55">
        <f t="shared" ca="1" si="29"/>
        <v>6.5888228780128563E-3</v>
      </c>
      <c r="Z496" s="52" t="s">
        <v>704</v>
      </c>
      <c r="AA496" s="52">
        <v>2.5110000000000001</v>
      </c>
      <c r="AF496" s="52" t="s">
        <v>689</v>
      </c>
      <c r="AG496" s="52">
        <v>4.4619999999999997</v>
      </c>
    </row>
    <row r="497" spans="2:33">
      <c r="B497" s="52" vm="4062">
        <f ca="1"/>
        <v>44524</v>
      </c>
      <c r="C497" s="52" vm="4075">
        <f ca="1"/>
        <v>710.4</v>
      </c>
      <c r="D497" s="52" vm="4076">
        <f ca="1"/>
        <v>704</v>
      </c>
      <c r="E497" s="52" vm="4077">
        <f ca="1"/>
        <v>712.5</v>
      </c>
      <c r="F497" s="52" vm="3663">
        <f ca="1"/>
        <v>700.4</v>
      </c>
      <c r="G497" s="52" vm="4078">
        <f ca="1"/>
        <v>141698</v>
      </c>
      <c r="H497" s="55">
        <f t="shared" ca="1" si="30"/>
        <v>8.6610819253158944E-3</v>
      </c>
      <c r="I497" s="55">
        <f t="shared" ca="1" si="28"/>
        <v>8.6237899265956229E-3</v>
      </c>
      <c r="N497" s="52" vm="4079">
        <f ca="1"/>
        <v>44526</v>
      </c>
      <c r="O497" s="52" vm="4080">
        <f ca="1"/>
        <v>62.72</v>
      </c>
      <c r="P497" s="52" vm="4081">
        <f ca="1"/>
        <v>63.28</v>
      </c>
      <c r="Q497" s="52" vm="4082">
        <f ca="1"/>
        <v>65.36</v>
      </c>
      <c r="R497" s="52" vm="3932">
        <f ca="1"/>
        <v>62.66</v>
      </c>
      <c r="S497" s="52" vm="4083">
        <f ca="1"/>
        <v>1205164</v>
      </c>
      <c r="T497" s="55">
        <f t="shared" ca="1" si="31"/>
        <v>-6.3880597014925433E-2</v>
      </c>
      <c r="U497" s="55">
        <f t="shared" ca="1" si="29"/>
        <v>-6.6012243348813712E-2</v>
      </c>
      <c r="Z497" s="52" t="s">
        <v>705</v>
      </c>
      <c r="AA497" s="52">
        <v>2.76</v>
      </c>
      <c r="AF497" s="52" t="s">
        <v>690</v>
      </c>
      <c r="AG497" s="52">
        <v>4.4720000000000004</v>
      </c>
    </row>
    <row r="498" spans="2:33">
      <c r="B498" s="52" vm="4071">
        <f ca="1"/>
        <v>44525</v>
      </c>
      <c r="C498" s="52" vm="4084">
        <f ca="1"/>
        <v>718.6</v>
      </c>
      <c r="D498" s="52" vm="4075">
        <f ca="1"/>
        <v>710.4</v>
      </c>
      <c r="E498" s="52" vm="4085">
        <f ca="1"/>
        <v>723</v>
      </c>
      <c r="F498" s="52" vm="2957">
        <f ca="1"/>
        <v>708.2</v>
      </c>
      <c r="G498" s="52" vm="4086">
        <f ca="1"/>
        <v>118725</v>
      </c>
      <c r="H498" s="55">
        <f t="shared" ca="1" si="30"/>
        <v>1.1542792792792911E-2</v>
      </c>
      <c r="I498" s="55">
        <f t="shared" ca="1" si="28"/>
        <v>1.1476683001458163E-2</v>
      </c>
      <c r="N498" s="52" vm="4087">
        <f ca="1"/>
        <v>44529</v>
      </c>
      <c r="O498" s="52" vm="4088">
        <f ca="1"/>
        <v>64.599999999999994</v>
      </c>
      <c r="P498" s="52" vm="3982">
        <f ca="1"/>
        <v>64.5</v>
      </c>
      <c r="Q498" s="52" vm="4089">
        <f ca="1"/>
        <v>65.12</v>
      </c>
      <c r="R498" s="52" vm="4090">
        <f ca="1"/>
        <v>63.56</v>
      </c>
      <c r="S498" s="52" vm="4091">
        <f ca="1"/>
        <v>921992</v>
      </c>
      <c r="T498" s="55">
        <f t="shared" ca="1" si="31"/>
        <v>2.9974489795918213E-2</v>
      </c>
      <c r="U498" s="55">
        <f t="shared" ca="1" si="29"/>
        <v>2.9534034746403606E-2</v>
      </c>
      <c r="Z498" s="52" t="s">
        <v>706</v>
      </c>
      <c r="AA498" s="52">
        <v>2.7519999999999998</v>
      </c>
      <c r="AF498" s="52" t="s">
        <v>691</v>
      </c>
      <c r="AG498" s="52">
        <v>4.3380000000000001</v>
      </c>
    </row>
    <row r="499" spans="2:33">
      <c r="B499" s="52" vm="4079">
        <f ca="1"/>
        <v>44526</v>
      </c>
      <c r="C499" s="52" vm="2875">
        <f ca="1"/>
        <v>665.5</v>
      </c>
      <c r="D499" s="52" vm="4092">
        <f ca="1"/>
        <v>683.4</v>
      </c>
      <c r="E499" s="52" vm="3657">
        <f ca="1"/>
        <v>694.5</v>
      </c>
      <c r="F499" s="52" vm="4093">
        <f ca="1"/>
        <v>662.8</v>
      </c>
      <c r="G499" s="52" vm="4094">
        <f ca="1"/>
        <v>411618</v>
      </c>
      <c r="H499" s="55">
        <f t="shared" ca="1" si="30"/>
        <v>-7.3893682159755114E-2</v>
      </c>
      <c r="I499" s="55">
        <f t="shared" ca="1" si="28"/>
        <v>-7.6766236844252073E-2</v>
      </c>
      <c r="N499" s="52" vm="4095">
        <f ca="1"/>
        <v>44530</v>
      </c>
      <c r="O499" s="52" vm="4096">
        <f ca="1"/>
        <v>64.08</v>
      </c>
      <c r="P499" s="52" vm="4090">
        <f ca="1"/>
        <v>63.56</v>
      </c>
      <c r="Q499" s="52" vm="4089">
        <f ca="1"/>
        <v>65.12</v>
      </c>
      <c r="R499" s="52" vm="4097">
        <f ca="1"/>
        <v>63.32</v>
      </c>
      <c r="S499" s="52" vm="4098">
        <f ca="1"/>
        <v>1096506</v>
      </c>
      <c r="T499" s="55">
        <f t="shared" ca="1" si="31"/>
        <v>-8.04953560371513E-3</v>
      </c>
      <c r="U499" s="55">
        <f t="shared" ca="1" si="29"/>
        <v>-8.082108028452344E-3</v>
      </c>
      <c r="Z499" s="52" t="s">
        <v>707</v>
      </c>
      <c r="AA499" s="52">
        <v>2.786</v>
      </c>
      <c r="AF499" s="52" t="s">
        <v>692</v>
      </c>
      <c r="AG499" s="52">
        <v>4.2759999999999998</v>
      </c>
    </row>
    <row r="500" spans="2:33">
      <c r="B500" s="52" vm="4087">
        <f ca="1"/>
        <v>44529</v>
      </c>
      <c r="C500" s="52" vm="4099">
        <f ca="1"/>
        <v>683.8</v>
      </c>
      <c r="D500" s="52" vm="4100">
        <f ca="1"/>
        <v>669</v>
      </c>
      <c r="E500" s="52" vm="4101">
        <f ca="1"/>
        <v>689.3</v>
      </c>
      <c r="F500" s="52" vm="4100">
        <f ca="1"/>
        <v>669</v>
      </c>
      <c r="G500" s="52" vm="4102">
        <f ca="1"/>
        <v>246573</v>
      </c>
      <c r="H500" s="55">
        <f t="shared" ca="1" si="30"/>
        <v>2.7498121712997703E-2</v>
      </c>
      <c r="I500" s="55">
        <f t="shared" ca="1" si="28"/>
        <v>2.7126839370034548E-2</v>
      </c>
      <c r="N500" s="52" vm="4103">
        <f ca="1"/>
        <v>44531</v>
      </c>
      <c r="O500" s="52" vm="3972">
        <f ca="1"/>
        <v>65.62</v>
      </c>
      <c r="P500" s="52" vm="4104">
        <f ca="1"/>
        <v>64.680000000000007</v>
      </c>
      <c r="Q500" s="52" vm="4105">
        <f ca="1"/>
        <v>65.8</v>
      </c>
      <c r="R500" s="52" vm="3930">
        <f ca="1"/>
        <v>63.68</v>
      </c>
      <c r="S500" s="52" vm="4106">
        <f ca="1"/>
        <v>807057</v>
      </c>
      <c r="T500" s="55">
        <f t="shared" ca="1" si="31"/>
        <v>2.4032459425717967E-2</v>
      </c>
      <c r="U500" s="55">
        <f t="shared" ca="1" si="29"/>
        <v>2.3748224772851902E-2</v>
      </c>
      <c r="Z500" s="52" t="s">
        <v>708</v>
      </c>
      <c r="AA500" s="52">
        <v>2.702</v>
      </c>
      <c r="AF500" s="52" t="s">
        <v>693</v>
      </c>
      <c r="AG500" s="52">
        <v>4.3109999999999999</v>
      </c>
    </row>
    <row r="501" spans="2:33">
      <c r="B501" s="52" vm="4095">
        <f ca="1"/>
        <v>44530</v>
      </c>
      <c r="C501" s="52" vm="4107">
        <f ca="1"/>
        <v>681.4</v>
      </c>
      <c r="D501" s="52" vm="4108">
        <f ca="1"/>
        <v>672.9</v>
      </c>
      <c r="E501" s="52" vm="4109">
        <f ca="1"/>
        <v>686.5</v>
      </c>
      <c r="F501" s="52" vm="4110">
        <f ca="1"/>
        <v>668.2</v>
      </c>
      <c r="G501" s="52" vm="4111">
        <f ca="1"/>
        <v>349176</v>
      </c>
      <c r="H501" s="55">
        <f t="shared" ca="1" si="30"/>
        <v>-3.5097981866042405E-3</v>
      </c>
      <c r="I501" s="55">
        <f t="shared" ca="1" si="28"/>
        <v>-3.515971978334692E-3</v>
      </c>
      <c r="N501" s="52" vm="4112">
        <f ca="1"/>
        <v>44532</v>
      </c>
      <c r="O501" s="52" vm="4113">
        <f ca="1"/>
        <v>65.52</v>
      </c>
      <c r="P501" s="52" vm="4114">
        <f ca="1"/>
        <v>64.88</v>
      </c>
      <c r="Q501" s="52" vm="4115">
        <f ca="1"/>
        <v>65.78</v>
      </c>
      <c r="R501" s="52" vm="4116">
        <f ca="1"/>
        <v>64.400000000000006</v>
      </c>
      <c r="S501" s="52" vm="4117">
        <f ca="1"/>
        <v>651890</v>
      </c>
      <c r="T501" s="55">
        <f t="shared" ca="1" si="31"/>
        <v>-1.5239256324293127E-3</v>
      </c>
      <c r="U501" s="55">
        <f t="shared" ca="1" si="29"/>
        <v>-1.5250879881417649E-3</v>
      </c>
      <c r="Z501" s="52" t="s">
        <v>709</v>
      </c>
      <c r="AA501" s="52">
        <v>2.6739999999999999</v>
      </c>
      <c r="AF501" s="52" t="s">
        <v>694</v>
      </c>
      <c r="AG501" s="52">
        <v>4.33</v>
      </c>
    </row>
    <row r="502" spans="2:33">
      <c r="B502" s="52" vm="4103">
        <f ca="1"/>
        <v>44531</v>
      </c>
      <c r="C502" s="52" vm="4118">
        <f ca="1"/>
        <v>705.1</v>
      </c>
      <c r="D502" s="52" vm="2888">
        <f ca="1"/>
        <v>689.7</v>
      </c>
      <c r="E502" s="52" vm="4119">
        <f ca="1"/>
        <v>708.8</v>
      </c>
      <c r="F502" s="52" vm="4120">
        <f ca="1"/>
        <v>679.1</v>
      </c>
      <c r="G502" s="52" vm="4121">
        <f ca="1"/>
        <v>204680</v>
      </c>
      <c r="H502" s="55">
        <f t="shared" ca="1" si="30"/>
        <v>3.4781332550631205E-2</v>
      </c>
      <c r="I502" s="55">
        <f t="shared" ca="1" si="28"/>
        <v>3.4190131498128856E-2</v>
      </c>
      <c r="N502" s="52" vm="4122">
        <f ca="1"/>
        <v>44533</v>
      </c>
      <c r="O502" s="52" vm="4123">
        <f ca="1"/>
        <v>65.14</v>
      </c>
      <c r="P502" s="52" vm="4124">
        <f ca="1"/>
        <v>66.260000000000005</v>
      </c>
      <c r="Q502" s="52" vm="3944">
        <f ca="1"/>
        <v>66.44</v>
      </c>
      <c r="R502" s="52" vm="4125">
        <f ca="1"/>
        <v>64.86</v>
      </c>
      <c r="S502" s="52" vm="4126">
        <f ca="1"/>
        <v>473323</v>
      </c>
      <c r="T502" s="55">
        <f t="shared" ca="1" si="31"/>
        <v>-5.7997557997557792E-3</v>
      </c>
      <c r="U502" s="55">
        <f t="shared" ca="1" si="29"/>
        <v>-5.8166396967265308E-3</v>
      </c>
      <c r="Z502" s="52" t="s">
        <v>710</v>
      </c>
      <c r="AA502" s="52">
        <v>2.601</v>
      </c>
      <c r="AF502" s="52" t="s">
        <v>695</v>
      </c>
      <c r="AG502" s="52">
        <v>4.2329999999999997</v>
      </c>
    </row>
    <row r="503" spans="2:33">
      <c r="B503" s="52" vm="4112">
        <f ca="1"/>
        <v>44532</v>
      </c>
      <c r="C503" s="52" vm="2902">
        <f ca="1"/>
        <v>693.5</v>
      </c>
      <c r="D503" s="52" vm="4127">
        <f ca="1"/>
        <v>692.4</v>
      </c>
      <c r="E503" s="52" vm="3648">
        <f ca="1"/>
        <v>700</v>
      </c>
      <c r="F503" s="52" vm="4128">
        <f ca="1"/>
        <v>686.9</v>
      </c>
      <c r="G503" s="52" vm="4129">
        <f ca="1"/>
        <v>210421</v>
      </c>
      <c r="H503" s="55">
        <f t="shared" ca="1" si="30"/>
        <v>-1.6451567153595303E-2</v>
      </c>
      <c r="I503" s="55">
        <f t="shared" ca="1" si="28"/>
        <v>-1.658839697010869E-2</v>
      </c>
      <c r="N503" s="52" vm="4130">
        <f ca="1"/>
        <v>44536</v>
      </c>
      <c r="O503" s="52" vm="4131">
        <f ca="1"/>
        <v>66.319999999999993</v>
      </c>
      <c r="P503" s="52" vm="4132">
        <f ca="1"/>
        <v>65.540000000000006</v>
      </c>
      <c r="Q503" s="52" vm="4133">
        <f ca="1"/>
        <v>66.64</v>
      </c>
      <c r="R503" s="52" vm="4134">
        <f ca="1"/>
        <v>64.94</v>
      </c>
      <c r="S503" s="52" vm="4135">
        <f ca="1"/>
        <v>470818</v>
      </c>
      <c r="T503" s="55">
        <f t="shared" ca="1" si="31"/>
        <v>1.8114829597789317E-2</v>
      </c>
      <c r="U503" s="55">
        <f t="shared" ca="1" si="29"/>
        <v>1.7952710978952045E-2</v>
      </c>
      <c r="Z503" s="52" t="s">
        <v>711</v>
      </c>
      <c r="AA503" s="52">
        <v>2.5910000000000002</v>
      </c>
      <c r="AF503" s="52" t="s">
        <v>696</v>
      </c>
      <c r="AG503" s="52">
        <v>4.2329999999999997</v>
      </c>
    </row>
    <row r="504" spans="2:33">
      <c r="B504" s="52" vm="4122">
        <f ca="1"/>
        <v>44533</v>
      </c>
      <c r="C504" s="52" vm="3627">
        <f ca="1"/>
        <v>684</v>
      </c>
      <c r="D504" s="52" vm="4136">
        <f ca="1"/>
        <v>699.7</v>
      </c>
      <c r="E504" s="52" vm="4060">
        <f ca="1"/>
        <v>704.3</v>
      </c>
      <c r="F504" s="52" vm="4120">
        <f ca="1"/>
        <v>679.1</v>
      </c>
      <c r="G504" s="52" vm="4137">
        <f ca="1"/>
        <v>182781</v>
      </c>
      <c r="H504" s="55">
        <f t="shared" ca="1" si="30"/>
        <v>-1.3698630136986356E-2</v>
      </c>
      <c r="I504" s="55">
        <f t="shared" ca="1" si="28"/>
        <v>-1.3793322132335873E-2</v>
      </c>
      <c r="N504" s="52" vm="4138">
        <f ca="1"/>
        <v>44537</v>
      </c>
      <c r="O504" s="52" vm="4139">
        <f ca="1"/>
        <v>69.28</v>
      </c>
      <c r="P504" s="52" vm="4140">
        <f ca="1"/>
        <v>67.5</v>
      </c>
      <c r="Q504" s="52" vm="4141">
        <f ca="1"/>
        <v>69.459999999999994</v>
      </c>
      <c r="R504" s="52" vm="4142">
        <f ca="1"/>
        <v>67.180000000000007</v>
      </c>
      <c r="S504" s="52" vm="4143">
        <f ca="1"/>
        <v>756633</v>
      </c>
      <c r="T504" s="55">
        <f t="shared" ca="1" si="31"/>
        <v>4.4632086851628561E-2</v>
      </c>
      <c r="U504" s="55">
        <f t="shared" ca="1" si="29"/>
        <v>4.3664753427140268E-2</v>
      </c>
      <c r="Z504" s="52" t="s">
        <v>712</v>
      </c>
      <c r="AA504" s="52">
        <v>2.6589999999999998</v>
      </c>
      <c r="AF504" s="52" t="s">
        <v>697</v>
      </c>
      <c r="AG504" s="52">
        <v>4.1829999999999998</v>
      </c>
    </row>
    <row r="505" spans="2:33">
      <c r="B505" s="52" vm="4130">
        <f ca="1"/>
        <v>44536</v>
      </c>
      <c r="C505" s="52" vm="4144">
        <f ca="1"/>
        <v>695.3</v>
      </c>
      <c r="D505" s="52" vm="4145">
        <f ca="1"/>
        <v>687.7</v>
      </c>
      <c r="E505" s="52" vm="4146">
        <f ca="1"/>
        <v>699.1</v>
      </c>
      <c r="F505" s="52" vm="4147">
        <f ca="1"/>
        <v>675.5</v>
      </c>
      <c r="G505" s="52" vm="2577">
        <f ca="1"/>
        <v>169494</v>
      </c>
      <c r="H505" s="55">
        <f t="shared" ca="1" si="30"/>
        <v>1.6520467836257158E-2</v>
      </c>
      <c r="I505" s="55">
        <f t="shared" ca="1" si="28"/>
        <v>1.6385489482421529E-2</v>
      </c>
      <c r="N505" s="52" vm="4148">
        <f ca="1"/>
        <v>44538</v>
      </c>
      <c r="O505" s="52" vm="4149">
        <f ca="1"/>
        <v>67.16</v>
      </c>
      <c r="P505" s="52" vm="4150">
        <f ca="1"/>
        <v>69.3</v>
      </c>
      <c r="Q505" s="52" vm="4151">
        <f ca="1"/>
        <v>69.42</v>
      </c>
      <c r="R505" s="52" vm="4152">
        <f ca="1"/>
        <v>67.08</v>
      </c>
      <c r="S505" s="52" vm="4153">
        <f ca="1"/>
        <v>587782</v>
      </c>
      <c r="T505" s="55">
        <f t="shared" ca="1" si="31"/>
        <v>-3.060046189376453E-2</v>
      </c>
      <c r="U505" s="55">
        <f t="shared" ca="1" si="29"/>
        <v>-3.1078432044839746E-2</v>
      </c>
      <c r="Z505" s="52" t="s">
        <v>713</v>
      </c>
      <c r="AA505" s="52">
        <v>2.6190000000000002</v>
      </c>
      <c r="AF505" s="52" t="s">
        <v>714</v>
      </c>
      <c r="AG505" s="52">
        <v>4.2080000000000002</v>
      </c>
    </row>
    <row r="506" spans="2:33">
      <c r="B506" s="52" vm="4138">
        <f ca="1"/>
        <v>44537</v>
      </c>
      <c r="C506" s="52" vm="3294">
        <f ca="1"/>
        <v>735.2</v>
      </c>
      <c r="D506" s="52" vm="4154">
        <f ca="1"/>
        <v>703.2</v>
      </c>
      <c r="E506" s="52" vm="3294">
        <f ca="1"/>
        <v>735.2</v>
      </c>
      <c r="F506" s="52" vm="4155">
        <f ca="1"/>
        <v>702.8</v>
      </c>
      <c r="G506" s="52" vm="4156">
        <f ca="1"/>
        <v>277126</v>
      </c>
      <c r="H506" s="55">
        <f t="shared" ca="1" si="30"/>
        <v>5.7385301308787717E-2</v>
      </c>
      <c r="I506" s="55">
        <f t="shared" ca="1" si="28"/>
        <v>5.5799163936505289E-2</v>
      </c>
      <c r="N506" s="52" vm="4157">
        <f ca="1"/>
        <v>44539</v>
      </c>
      <c r="O506" s="52" vm="4036">
        <f ca="1"/>
        <v>66.819999999999993</v>
      </c>
      <c r="P506" s="52" vm="3943">
        <f ca="1"/>
        <v>67.599999999999994</v>
      </c>
      <c r="Q506" s="52" vm="4158">
        <f ca="1"/>
        <v>67.680000000000007</v>
      </c>
      <c r="R506" s="52" vm="4159">
        <f ca="1"/>
        <v>66</v>
      </c>
      <c r="S506" s="52" vm="4160">
        <f ca="1"/>
        <v>463060</v>
      </c>
      <c r="T506" s="55">
        <f t="shared" ca="1" si="31"/>
        <v>-5.0625372245384215E-3</v>
      </c>
      <c r="U506" s="55">
        <f t="shared" ca="1" si="29"/>
        <v>-5.0753952807296009E-3</v>
      </c>
      <c r="Z506" s="52" t="s">
        <v>715</v>
      </c>
      <c r="AA506" s="52">
        <v>2.4830000000000001</v>
      </c>
      <c r="AF506" s="52" t="s">
        <v>698</v>
      </c>
      <c r="AG506" s="52">
        <v>4.2149999999999999</v>
      </c>
    </row>
    <row r="507" spans="2:33">
      <c r="B507" s="52" vm="4148">
        <f ca="1"/>
        <v>44538</v>
      </c>
      <c r="C507" s="52" vm="4161">
        <f ca="1"/>
        <v>717.5</v>
      </c>
      <c r="D507" s="52" vm="3085">
        <f ca="1"/>
        <v>733</v>
      </c>
      <c r="E507" s="52" vm="3122">
        <f ca="1"/>
        <v>740</v>
      </c>
      <c r="F507" s="52" vm="4161">
        <f ca="1"/>
        <v>717.5</v>
      </c>
      <c r="G507" s="52" vm="4162">
        <f ca="1"/>
        <v>194895</v>
      </c>
      <c r="H507" s="55">
        <f t="shared" ca="1" si="30"/>
        <v>-2.4075081610446247E-2</v>
      </c>
      <c r="I507" s="55">
        <f t="shared" ca="1" si="28"/>
        <v>-2.4369623407701234E-2</v>
      </c>
      <c r="N507" s="52" vm="4163">
        <f ca="1"/>
        <v>44540</v>
      </c>
      <c r="O507" s="52" vm="4164">
        <f ca="1"/>
        <v>66.06</v>
      </c>
      <c r="P507" s="52" vm="4165">
        <f ca="1"/>
        <v>66.2</v>
      </c>
      <c r="Q507" s="52" vm="4166">
        <f ca="1"/>
        <v>66.7</v>
      </c>
      <c r="R507" s="52" vm="3972">
        <f ca="1"/>
        <v>65.62</v>
      </c>
      <c r="S507" s="52" vm="4167">
        <f ca="1"/>
        <v>578289</v>
      </c>
      <c r="T507" s="55">
        <f t="shared" ca="1" si="31"/>
        <v>-1.1373840167614335E-2</v>
      </c>
      <c r="U507" s="55">
        <f t="shared" ca="1" si="29"/>
        <v>-1.1439016965966727E-2</v>
      </c>
      <c r="Z507" s="52" t="s">
        <v>716</v>
      </c>
      <c r="AA507" s="52">
        <v>2.4500000000000002</v>
      </c>
      <c r="AF507" s="52" t="s">
        <v>699</v>
      </c>
      <c r="AG507" s="52">
        <v>4.1340000000000003</v>
      </c>
    </row>
    <row r="508" spans="2:33">
      <c r="B508" s="52" vm="4157">
        <f ca="1"/>
        <v>44539</v>
      </c>
      <c r="C508" s="52" vm="4168">
        <f ca="1"/>
        <v>708.7</v>
      </c>
      <c r="D508" s="52" vm="4022">
        <f ca="1"/>
        <v>721.1</v>
      </c>
      <c r="E508" s="52" vm="4022">
        <f ca="1"/>
        <v>721.1</v>
      </c>
      <c r="F508" s="52" vm="4169">
        <f ca="1"/>
        <v>705</v>
      </c>
      <c r="G508" s="52" vm="4170">
        <f ca="1"/>
        <v>148732</v>
      </c>
      <c r="H508" s="55">
        <f t="shared" ca="1" si="30"/>
        <v>-1.2264808362369317E-2</v>
      </c>
      <c r="I508" s="55">
        <f t="shared" ca="1" si="28"/>
        <v>-1.2340641817565836E-2</v>
      </c>
      <c r="N508" s="52" vm="4171">
        <f ca="1"/>
        <v>44543</v>
      </c>
      <c r="O508" s="52" vm="4172">
        <f ca="1"/>
        <v>65.180000000000007</v>
      </c>
      <c r="P508" s="52" vm="4173">
        <f ca="1"/>
        <v>66.14</v>
      </c>
      <c r="Q508" s="52" vm="3944">
        <f ca="1"/>
        <v>66.44</v>
      </c>
      <c r="R508" s="52" vm="4174">
        <f ca="1"/>
        <v>64.72</v>
      </c>
      <c r="S508" s="52" vm="4175">
        <f ca="1"/>
        <v>464845</v>
      </c>
      <c r="T508" s="55">
        <f t="shared" ca="1" si="31"/>
        <v>-1.3321223130487336E-2</v>
      </c>
      <c r="U508" s="55">
        <f t="shared" ca="1" si="29"/>
        <v>-1.3410746553228011E-2</v>
      </c>
      <c r="Z508" s="52" t="s">
        <v>717</v>
      </c>
      <c r="AA508" s="52">
        <v>2.5329999999999999</v>
      </c>
      <c r="AF508" s="52" t="s">
        <v>700</v>
      </c>
      <c r="AG508" s="52">
        <v>4.2409999999999997</v>
      </c>
    </row>
    <row r="509" spans="2:33">
      <c r="B509" s="52" vm="4163">
        <f ca="1"/>
        <v>44540</v>
      </c>
      <c r="C509" s="52" vm="4176">
        <f ca="1"/>
        <v>700.5</v>
      </c>
      <c r="D509" s="52" vm="4067">
        <f ca="1"/>
        <v>701</v>
      </c>
      <c r="E509" s="52" vm="4177">
        <f ca="1"/>
        <v>710.2</v>
      </c>
      <c r="F509" s="52" vm="4178">
        <f ca="1"/>
        <v>698.4</v>
      </c>
      <c r="G509" s="52" vm="4179">
        <f ca="1"/>
        <v>133376</v>
      </c>
      <c r="H509" s="55">
        <f t="shared" ca="1" si="30"/>
        <v>-1.1570481162692325E-2</v>
      </c>
      <c r="I509" s="55">
        <f t="shared" ca="1" si="28"/>
        <v>-1.1637940039148696E-2</v>
      </c>
      <c r="N509" s="52" vm="4180">
        <f ca="1"/>
        <v>44544</v>
      </c>
      <c r="O509" s="52" vm="4181">
        <f ca="1"/>
        <v>63.08</v>
      </c>
      <c r="P509" s="52" vm="4172">
        <f ca="1"/>
        <v>65.180000000000007</v>
      </c>
      <c r="Q509" s="52" vm="4182">
        <f ca="1"/>
        <v>65.5</v>
      </c>
      <c r="R509" s="52" vm="4183">
        <f ca="1"/>
        <v>62.54</v>
      </c>
      <c r="S509" s="52" vm="4184">
        <f ca="1"/>
        <v>866133</v>
      </c>
      <c r="T509" s="55">
        <f t="shared" ca="1" si="31"/>
        <v>-3.2218471923903147E-2</v>
      </c>
      <c r="U509" s="55">
        <f t="shared" ca="1" si="29"/>
        <v>-3.274891131457796E-2</v>
      </c>
      <c r="Z509" s="52" t="s">
        <v>718</v>
      </c>
      <c r="AA509" s="52">
        <v>2.6379999999999999</v>
      </c>
      <c r="AF509" s="52" t="s">
        <v>701</v>
      </c>
      <c r="AG509" s="52">
        <v>4.1870000000000003</v>
      </c>
    </row>
    <row r="510" spans="2:33">
      <c r="B510" s="52" vm="4171">
        <f ca="1"/>
        <v>44543</v>
      </c>
      <c r="C510" s="52" vm="2910">
        <f ca="1"/>
        <v>694.1</v>
      </c>
      <c r="D510" s="52" vm="4185">
        <f ca="1"/>
        <v>702.3</v>
      </c>
      <c r="E510" s="52" vm="4186">
        <f ca="1"/>
        <v>704.9</v>
      </c>
      <c r="F510" s="52" vm="4187">
        <f ca="1"/>
        <v>691.4</v>
      </c>
      <c r="G510" s="52" vm="4188">
        <f ca="1"/>
        <v>131050</v>
      </c>
      <c r="H510" s="55">
        <f t="shared" ca="1" si="30"/>
        <v>-9.1363311920056312E-3</v>
      </c>
      <c r="I510" s="55">
        <f t="shared" ca="1" si="28"/>
        <v>-9.1783234315235968E-3</v>
      </c>
      <c r="N510" s="52" vm="4189">
        <f ca="1"/>
        <v>44545</v>
      </c>
      <c r="O510" s="52" vm="4190">
        <f ca="1"/>
        <v>64.7</v>
      </c>
      <c r="P510" s="52" vm="4191">
        <f ca="1"/>
        <v>63.44</v>
      </c>
      <c r="Q510" s="52" vm="4190">
        <f ca="1"/>
        <v>64.7</v>
      </c>
      <c r="R510" s="52" vm="4192">
        <f ca="1"/>
        <v>63</v>
      </c>
      <c r="S510" s="52" vm="4193">
        <f ca="1"/>
        <v>666887</v>
      </c>
      <c r="T510" s="55">
        <f t="shared" ca="1" si="31"/>
        <v>2.5681674064679916E-2</v>
      </c>
      <c r="U510" s="55">
        <f t="shared" ca="1" si="29"/>
        <v>2.5357439412017388E-2</v>
      </c>
      <c r="Z510" s="52" t="s">
        <v>719</v>
      </c>
      <c r="AA510" s="52">
        <v>2.637</v>
      </c>
      <c r="AF510" s="52" t="s">
        <v>702</v>
      </c>
      <c r="AG510" s="52">
        <v>4.1470000000000002</v>
      </c>
    </row>
    <row r="511" spans="2:33">
      <c r="B511" s="52" vm="4180">
        <f ca="1"/>
        <v>44544</v>
      </c>
      <c r="C511" s="52" vm="4069">
        <f ca="1"/>
        <v>690</v>
      </c>
      <c r="D511" s="52" vm="4194">
        <f ca="1"/>
        <v>697.1</v>
      </c>
      <c r="E511" s="52" vm="4195">
        <f ca="1"/>
        <v>701.9</v>
      </c>
      <c r="F511" s="52" vm="4128">
        <f ca="1"/>
        <v>686.9</v>
      </c>
      <c r="G511" s="52" vm="4196">
        <f ca="1"/>
        <v>144556</v>
      </c>
      <c r="H511" s="55">
        <f t="shared" ca="1" si="30"/>
        <v>-5.9069298371993151E-3</v>
      </c>
      <c r="I511" s="55">
        <f t="shared" ca="1" si="28"/>
        <v>-5.9244447542330155E-3</v>
      </c>
      <c r="N511" s="52" vm="4197">
        <f ca="1"/>
        <v>44546</v>
      </c>
      <c r="O511" s="52" vm="4198">
        <f ca="1"/>
        <v>63.16</v>
      </c>
      <c r="P511" s="52" vm="4199">
        <f ca="1"/>
        <v>65.900000000000006</v>
      </c>
      <c r="Q511" s="52" vm="3961">
        <f ca="1"/>
        <v>66.02</v>
      </c>
      <c r="R511" s="52" vm="4200">
        <f ca="1"/>
        <v>63.04</v>
      </c>
      <c r="S511" s="52" vm="4201">
        <f ca="1"/>
        <v>758566</v>
      </c>
      <c r="T511" s="55">
        <f t="shared" ca="1" si="31"/>
        <v>-2.3802163833075873E-2</v>
      </c>
      <c r="U511" s="55">
        <f t="shared" ca="1" si="29"/>
        <v>-2.4090012119413681E-2</v>
      </c>
      <c r="Z511" s="52" t="s">
        <v>720</v>
      </c>
      <c r="AA511" s="52">
        <v>2.6240000000000001</v>
      </c>
      <c r="AF511" s="52" t="s">
        <v>703</v>
      </c>
      <c r="AG511" s="52">
        <v>4.0229999999999997</v>
      </c>
    </row>
    <row r="512" spans="2:33">
      <c r="B512" s="52" vm="4189">
        <f ca="1"/>
        <v>44545</v>
      </c>
      <c r="C512" s="52" vm="4202">
        <f ca="1"/>
        <v>694.4</v>
      </c>
      <c r="D512" s="52" vm="3636">
        <f ca="1"/>
        <v>695</v>
      </c>
      <c r="E512" s="52" vm="4203">
        <f ca="1"/>
        <v>698.5</v>
      </c>
      <c r="F512" s="52" vm="4204">
        <f ca="1"/>
        <v>692</v>
      </c>
      <c r="G512" s="52" vm="4205">
        <f ca="1"/>
        <v>146506</v>
      </c>
      <c r="H512" s="55">
        <f t="shared" ca="1" si="30"/>
        <v>6.3768115942028913E-3</v>
      </c>
      <c r="I512" s="55">
        <f t="shared" ca="1" si="28"/>
        <v>6.3565657548353407E-3</v>
      </c>
      <c r="N512" s="52" vm="4206">
        <f ca="1"/>
        <v>44547</v>
      </c>
      <c r="O512" s="52" vm="4207">
        <f ca="1"/>
        <v>63.22</v>
      </c>
      <c r="P512" s="52" vm="4183">
        <f ca="1"/>
        <v>62.54</v>
      </c>
      <c r="Q512" s="52" vm="4208">
        <f ca="1"/>
        <v>63.78</v>
      </c>
      <c r="R512" s="52" vm="3457">
        <f ca="1"/>
        <v>61.56</v>
      </c>
      <c r="S512" s="52" vm="4209">
        <f ca="1"/>
        <v>1137152</v>
      </c>
      <c r="T512" s="55">
        <f t="shared" ca="1" si="31"/>
        <v>9.499683343889842E-4</v>
      </c>
      <c r="U512" s="55">
        <f t="shared" ca="1" si="29"/>
        <v>9.4951740003045796E-4</v>
      </c>
      <c r="Z512" s="52" t="s">
        <v>721</v>
      </c>
      <c r="AA512" s="52">
        <v>2.673</v>
      </c>
      <c r="AF512" s="52" t="s">
        <v>704</v>
      </c>
      <c r="AG512" s="52">
        <v>3.8889999999999998</v>
      </c>
    </row>
    <row r="513" spans="2:33">
      <c r="B513" s="52" vm="4197">
        <f ca="1"/>
        <v>44546</v>
      </c>
      <c r="C513" s="52" vm="4210">
        <f ca="1"/>
        <v>695.9</v>
      </c>
      <c r="D513" s="52" vm="4211">
        <f ca="1"/>
        <v>711.5</v>
      </c>
      <c r="E513" s="52" vm="4077">
        <f ca="1"/>
        <v>712.5</v>
      </c>
      <c r="F513" s="52" vm="4212">
        <f ca="1"/>
        <v>690.8</v>
      </c>
      <c r="G513" s="52" vm="4213">
        <f ca="1"/>
        <v>212618</v>
      </c>
      <c r="H513" s="55">
        <f t="shared" ca="1" si="30"/>
        <v>2.1601382488478649E-3</v>
      </c>
      <c r="I513" s="55">
        <f t="shared" ca="1" si="28"/>
        <v>2.1578085046638929E-3</v>
      </c>
      <c r="N513" s="52" vm="4214">
        <f ca="1"/>
        <v>44550</v>
      </c>
      <c r="O513" s="52" vm="4215">
        <f ca="1"/>
        <v>62.6</v>
      </c>
      <c r="P513" s="52" vm="3904">
        <f ca="1"/>
        <v>61.5</v>
      </c>
      <c r="Q513" s="52" vm="4216">
        <f ca="1"/>
        <v>62.94</v>
      </c>
      <c r="R513" s="52" vm="4217">
        <f ca="1"/>
        <v>60.92</v>
      </c>
      <c r="S513" s="52" vm="4218">
        <f ca="1"/>
        <v>448103</v>
      </c>
      <c r="T513" s="55">
        <f t="shared" ca="1" si="31"/>
        <v>-9.8070230939575342E-3</v>
      </c>
      <c r="U513" s="55">
        <f t="shared" ca="1" si="29"/>
        <v>-9.8554286814187524E-3</v>
      </c>
      <c r="Z513" s="52" t="s">
        <v>722</v>
      </c>
      <c r="AA513" s="52">
        <v>2.802</v>
      </c>
      <c r="AF513" s="52" t="s">
        <v>705</v>
      </c>
      <c r="AG513" s="52">
        <v>4.2910000000000004</v>
      </c>
    </row>
    <row r="514" spans="2:33">
      <c r="B514" s="52" vm="4206">
        <f ca="1"/>
        <v>44547</v>
      </c>
      <c r="C514" s="52" vm="3976">
        <f ca="1"/>
        <v>689.8</v>
      </c>
      <c r="D514" s="52" vm="4219">
        <f ca="1"/>
        <v>691.5</v>
      </c>
      <c r="E514" s="52" vm="4220">
        <f ca="1"/>
        <v>698.3</v>
      </c>
      <c r="F514" s="52" vm="4221">
        <f ca="1"/>
        <v>679.3</v>
      </c>
      <c r="G514" s="52" vm="4222">
        <f ca="1"/>
        <v>393590</v>
      </c>
      <c r="H514" s="55">
        <f t="shared" ca="1" si="30"/>
        <v>-8.7656272452939499E-3</v>
      </c>
      <c r="I514" s="55">
        <f t="shared" ca="1" si="28"/>
        <v>-8.8042713480639221E-3</v>
      </c>
      <c r="N514" s="52" vm="4223">
        <f ca="1"/>
        <v>44551</v>
      </c>
      <c r="O514" s="52" vm="3905">
        <f ca="1"/>
        <v>62.2</v>
      </c>
      <c r="P514" s="52" vm="4224">
        <f ca="1"/>
        <v>63.3</v>
      </c>
      <c r="Q514" s="52" vm="4225">
        <f ca="1"/>
        <v>63.6</v>
      </c>
      <c r="R514" s="52" vm="4226">
        <f ca="1"/>
        <v>62</v>
      </c>
      <c r="S514" s="52" vm="4227">
        <f ca="1"/>
        <v>382699</v>
      </c>
      <c r="T514" s="55">
        <f t="shared" ca="1" si="31"/>
        <v>-6.389776357827448E-3</v>
      </c>
      <c r="U514" s="55">
        <f t="shared" ca="1" si="29"/>
        <v>-6.4102783609190543E-3</v>
      </c>
      <c r="Z514" s="52" t="s">
        <v>723</v>
      </c>
      <c r="AA514" s="52">
        <v>2.73</v>
      </c>
      <c r="AF514" s="52" t="s">
        <v>706</v>
      </c>
      <c r="AG514" s="52">
        <v>4.266</v>
      </c>
    </row>
    <row r="515" spans="2:33">
      <c r="B515" s="52" vm="4214">
        <f ca="1"/>
        <v>44550</v>
      </c>
      <c r="C515" s="52" vm="3975">
        <f ca="1"/>
        <v>681.9</v>
      </c>
      <c r="D515" s="52" vm="4228">
        <f ca="1"/>
        <v>670.1</v>
      </c>
      <c r="E515" s="52" vm="4229">
        <f ca="1"/>
        <v>686.8</v>
      </c>
      <c r="F515" s="52" vm="4230">
        <f ca="1"/>
        <v>667</v>
      </c>
      <c r="G515" s="52" vm="4231">
        <f ca="1"/>
        <v>153768</v>
      </c>
      <c r="H515" s="55">
        <f t="shared" ca="1" si="30"/>
        <v>-1.1452594955059459E-2</v>
      </c>
      <c r="I515" s="55">
        <f t="shared" ca="1" si="28"/>
        <v>-1.1518680976133341E-2</v>
      </c>
      <c r="N515" s="52" vm="4232">
        <f ca="1"/>
        <v>44552</v>
      </c>
      <c r="O515" s="52" vm="4233">
        <f ca="1"/>
        <v>62.7</v>
      </c>
      <c r="P515" s="52" vm="3914">
        <f ca="1"/>
        <v>62.34</v>
      </c>
      <c r="Q515" s="52" vm="4233">
        <f ca="1"/>
        <v>62.7</v>
      </c>
      <c r="R515" s="52" vm="4234">
        <f ca="1"/>
        <v>61.98</v>
      </c>
      <c r="S515" s="52" vm="4235">
        <f ca="1"/>
        <v>312156</v>
      </c>
      <c r="T515" s="55">
        <f t="shared" ca="1" si="31"/>
        <v>8.0385852090032461E-3</v>
      </c>
      <c r="U515" s="55">
        <f t="shared" ca="1" si="29"/>
        <v>8.0064478937412822E-3</v>
      </c>
      <c r="Z515" s="52" t="s">
        <v>724</v>
      </c>
      <c r="AA515" s="52">
        <v>2.7229999999999999</v>
      </c>
      <c r="AF515" s="52" t="s">
        <v>707</v>
      </c>
      <c r="AG515" s="52">
        <v>4.3120000000000003</v>
      </c>
    </row>
    <row r="516" spans="2:33">
      <c r="B516" s="52" vm="4223">
        <f ca="1"/>
        <v>44551</v>
      </c>
      <c r="C516" s="52" vm="4092">
        <f ca="1"/>
        <v>683.4</v>
      </c>
      <c r="D516" s="52" vm="4236">
        <f ca="1"/>
        <v>693.1</v>
      </c>
      <c r="E516" s="52" vm="2916">
        <f ca="1"/>
        <v>694.8</v>
      </c>
      <c r="F516" s="52" vm="4237">
        <f ca="1"/>
        <v>678.8</v>
      </c>
      <c r="G516" s="52" vm="4238">
        <f ca="1"/>
        <v>103133</v>
      </c>
      <c r="H516" s="55">
        <f t="shared" ca="1" si="30"/>
        <v>2.1997360316761139E-3</v>
      </c>
      <c r="I516" s="55">
        <f t="shared" ca="1" si="28"/>
        <v>2.1973201545841593E-3</v>
      </c>
      <c r="N516" s="52" vm="4239">
        <f ca="1"/>
        <v>44553</v>
      </c>
      <c r="O516" s="52" vm="4240">
        <f ca="1"/>
        <v>62.96</v>
      </c>
      <c r="P516" s="52" vm="4241">
        <f ca="1"/>
        <v>62.64</v>
      </c>
      <c r="Q516" s="52" vm="4200">
        <f ca="1"/>
        <v>63.04</v>
      </c>
      <c r="R516" s="52" vm="4234">
        <f ca="1"/>
        <v>61.98</v>
      </c>
      <c r="S516" s="52" vm="4242">
        <f ca="1"/>
        <v>329539</v>
      </c>
      <c r="T516" s="55">
        <f t="shared" ca="1" si="31"/>
        <v>4.1467304625200097E-3</v>
      </c>
      <c r="U516" s="55">
        <f t="shared" ca="1" si="29"/>
        <v>4.1381564702728489E-3</v>
      </c>
      <c r="Z516" s="52" t="s">
        <v>725</v>
      </c>
      <c r="AA516" s="52">
        <v>2.8319999999999999</v>
      </c>
      <c r="AF516" s="52" t="s">
        <v>708</v>
      </c>
      <c r="AG516" s="52">
        <v>4.2309999999999999</v>
      </c>
    </row>
    <row r="517" spans="2:33">
      <c r="B517" s="52" vm="4232">
        <f ca="1"/>
        <v>44552</v>
      </c>
      <c r="C517" s="52" vm="4243">
        <f ca="1"/>
        <v>687.9</v>
      </c>
      <c r="D517" s="52" vm="2886">
        <f ca="1"/>
        <v>686</v>
      </c>
      <c r="E517" s="52" vm="4243">
        <f ca="1"/>
        <v>687.9</v>
      </c>
      <c r="F517" s="52" vm="3619">
        <f ca="1"/>
        <v>677.3</v>
      </c>
      <c r="G517" s="52" vm="4244">
        <f ca="1"/>
        <v>96128</v>
      </c>
      <c r="H517" s="55">
        <f t="shared" ca="1" si="30"/>
        <v>6.5847234416154254E-3</v>
      </c>
      <c r="I517" s="55">
        <f t="shared" ca="1" si="28"/>
        <v>6.563138850776965E-3</v>
      </c>
      <c r="N517" s="52" vm="4245">
        <f ca="1"/>
        <v>44557</v>
      </c>
      <c r="O517" s="52" vm="4096">
        <f ca="1"/>
        <v>64.08</v>
      </c>
      <c r="P517" s="52" vm="3931">
        <f ca="1"/>
        <v>62.76</v>
      </c>
      <c r="Q517" s="52" vm="4246">
        <f ca="1"/>
        <v>64.38</v>
      </c>
      <c r="R517" s="52" vm="3931">
        <f ca="1"/>
        <v>62.76</v>
      </c>
      <c r="S517" s="52" vm="4247">
        <f ca="1"/>
        <v>233565</v>
      </c>
      <c r="T517" s="55">
        <f t="shared" ca="1" si="31"/>
        <v>1.7789072426937613E-2</v>
      </c>
      <c r="U517" s="55">
        <f t="shared" ca="1" si="29"/>
        <v>1.7632698650955871E-2</v>
      </c>
      <c r="Z517" s="52" t="s">
        <v>726</v>
      </c>
      <c r="AA517" s="52">
        <v>2.77</v>
      </c>
      <c r="AF517" s="52" t="s">
        <v>709</v>
      </c>
      <c r="AG517" s="52">
        <v>4.1630000000000003</v>
      </c>
    </row>
    <row r="518" spans="2:33">
      <c r="B518" s="52" vm="4239">
        <f ca="1"/>
        <v>44553</v>
      </c>
      <c r="C518" s="52" vm="4248">
        <f ca="1"/>
        <v>688.7</v>
      </c>
      <c r="D518" s="52" vm="4249">
        <f ca="1"/>
        <v>689.5</v>
      </c>
      <c r="E518" s="52" vm="4250">
        <f ca="1"/>
        <v>691.2</v>
      </c>
      <c r="F518" s="52" vm="4251">
        <f ca="1"/>
        <v>683</v>
      </c>
      <c r="G518" s="52" vm="4252">
        <f ca="1"/>
        <v>95555</v>
      </c>
      <c r="H518" s="55">
        <f t="shared" ca="1" si="30"/>
        <v>1.1629597325193419E-3</v>
      </c>
      <c r="I518" s="55">
        <f t="shared" ca="1" si="28"/>
        <v>1.1622840186841918E-3</v>
      </c>
      <c r="N518" s="52" vm="4253">
        <f ca="1"/>
        <v>44558</v>
      </c>
      <c r="O518" s="52" vm="4254">
        <f ca="1"/>
        <v>64.239999999999995</v>
      </c>
      <c r="P518" s="52" vm="4255">
        <f ca="1"/>
        <v>64.06</v>
      </c>
      <c r="Q518" s="52" vm="4256">
        <f ca="1"/>
        <v>64.56</v>
      </c>
      <c r="R518" s="52" vm="4255">
        <f ca="1"/>
        <v>64.06</v>
      </c>
      <c r="S518" s="52" vm="4257">
        <f ca="1"/>
        <v>265608</v>
      </c>
      <c r="T518" s="55">
        <f t="shared" ca="1" si="31"/>
        <v>2.4968789013732895E-3</v>
      </c>
      <c r="U518" s="55">
        <f t="shared" ca="1" si="29"/>
        <v>2.4937668784024581E-3</v>
      </c>
      <c r="Z518" s="52" t="s">
        <v>727</v>
      </c>
      <c r="AA518" s="52">
        <v>2.923</v>
      </c>
      <c r="AF518" s="52" t="s">
        <v>710</v>
      </c>
      <c r="AG518" s="52">
        <v>4.0880000000000001</v>
      </c>
    </row>
    <row r="519" spans="2:33">
      <c r="B519" s="52" vm="4258">
        <f ca="1"/>
        <v>44554</v>
      </c>
      <c r="C519" s="52" vm="2933">
        <f ca="1"/>
        <v>687</v>
      </c>
      <c r="D519" s="52" vm="4259">
        <f ca="1"/>
        <v>690.1</v>
      </c>
      <c r="E519" s="52" vm="2902">
        <f ca="1"/>
        <v>693.5</v>
      </c>
      <c r="F519" s="52" vm="2933">
        <f ca="1"/>
        <v>687</v>
      </c>
      <c r="G519" s="52" vm="4260">
        <f ca="1"/>
        <v>13937</v>
      </c>
      <c r="H519" s="55">
        <f t="shared" ca="1" si="30"/>
        <v>-2.4684187599826046E-3</v>
      </c>
      <c r="I519" s="55">
        <f t="shared" ca="1" si="28"/>
        <v>-2.4714703283032482E-3</v>
      </c>
      <c r="N519" s="52" vm="4261">
        <f ca="1"/>
        <v>44559</v>
      </c>
      <c r="O519" s="52" vm="4262">
        <f ca="1"/>
        <v>64.58</v>
      </c>
      <c r="P519" s="52" vm="4246">
        <f ca="1"/>
        <v>64.38</v>
      </c>
      <c r="Q519" s="52" vm="4263">
        <f ca="1"/>
        <v>65.06</v>
      </c>
      <c r="R519" s="52" vm="4264">
        <f ca="1"/>
        <v>64.099999999999994</v>
      </c>
      <c r="S519" s="52" vm="4265">
        <f ca="1"/>
        <v>263494</v>
      </c>
      <c r="T519" s="55">
        <f t="shared" ca="1" si="31"/>
        <v>5.2926525529266577E-3</v>
      </c>
      <c r="U519" s="55">
        <f t="shared" ca="1" si="29"/>
        <v>5.2786956916230547E-3</v>
      </c>
      <c r="Z519" s="52" t="s">
        <v>728</v>
      </c>
      <c r="AA519" s="52">
        <v>2.9790000000000001</v>
      </c>
      <c r="AF519" s="52" t="s">
        <v>711</v>
      </c>
      <c r="AG519" s="52">
        <v>3.92</v>
      </c>
    </row>
    <row r="520" spans="2:33">
      <c r="B520" s="52" vm="4245">
        <f ca="1"/>
        <v>44557</v>
      </c>
      <c r="C520" s="52" vm="2934">
        <f ca="1"/>
        <v>699</v>
      </c>
      <c r="D520" s="52" vm="2886">
        <f ca="1"/>
        <v>686</v>
      </c>
      <c r="E520" s="52" vm="4266">
        <f ca="1"/>
        <v>701.3</v>
      </c>
      <c r="F520" s="52" vm="4267">
        <f ca="1"/>
        <v>682</v>
      </c>
      <c r="G520" s="52" vm="4268">
        <f ca="1"/>
        <v>88476</v>
      </c>
      <c r="H520" s="55">
        <f t="shared" ca="1" si="30"/>
        <v>1.7467248908296984E-2</v>
      </c>
      <c r="I520" s="55">
        <f t="shared" ca="1" si="28"/>
        <v>1.7316450011460958E-2</v>
      </c>
      <c r="N520" s="52" vm="4269">
        <f ca="1"/>
        <v>44560</v>
      </c>
      <c r="O520" s="52" vm="4270">
        <f ca="1"/>
        <v>64.02</v>
      </c>
      <c r="P520" s="52" vm="4271">
        <f ca="1"/>
        <v>64.62</v>
      </c>
      <c r="Q520" s="52" vm="4272">
        <f ca="1"/>
        <v>64.78</v>
      </c>
      <c r="R520" s="52" vm="4270">
        <f ca="1"/>
        <v>64.02</v>
      </c>
      <c r="S520" s="52" vm="4273">
        <f ca="1"/>
        <v>254580</v>
      </c>
      <c r="T520" s="55">
        <f t="shared" ca="1" si="31"/>
        <v>-8.6714152988541793E-3</v>
      </c>
      <c r="U520" s="55">
        <f t="shared" ca="1" si="29"/>
        <v>-8.7092307884122037E-3</v>
      </c>
      <c r="Z520" s="52" t="s">
        <v>729</v>
      </c>
      <c r="AA520" s="52">
        <v>3.113</v>
      </c>
      <c r="AF520" s="52" t="s">
        <v>712</v>
      </c>
      <c r="AG520" s="52">
        <v>4.0170000000000003</v>
      </c>
    </row>
    <row r="521" spans="2:33">
      <c r="B521" s="52" vm="4253">
        <f ca="1"/>
        <v>44558</v>
      </c>
      <c r="C521" s="52" vm="3635">
        <f ca="1"/>
        <v>700.6</v>
      </c>
      <c r="D521" s="52" vm="4274">
        <f ca="1"/>
        <v>697.9</v>
      </c>
      <c r="E521" s="52" vm="4076">
        <f ca="1"/>
        <v>704</v>
      </c>
      <c r="F521" s="52" vm="3617">
        <f ca="1"/>
        <v>696.3</v>
      </c>
      <c r="G521" s="52" vm="4275">
        <f ca="1"/>
        <v>85524</v>
      </c>
      <c r="H521" s="55">
        <f t="shared" ca="1" si="30"/>
        <v>2.2889842632332069E-3</v>
      </c>
      <c r="I521" s="55">
        <f t="shared" ca="1" si="28"/>
        <v>2.2863685295761997E-3</v>
      </c>
      <c r="N521" s="52" vm="4276">
        <f ca="1"/>
        <v>44564</v>
      </c>
      <c r="O521" s="52" vm="4277">
        <f ca="1"/>
        <v>64.3</v>
      </c>
      <c r="P521" s="52" vm="4278">
        <f ca="1"/>
        <v>63.96</v>
      </c>
      <c r="Q521" s="52" vm="4279">
        <f ca="1"/>
        <v>64.8</v>
      </c>
      <c r="R521" s="52" vm="4280">
        <f ca="1"/>
        <v>63.8</v>
      </c>
      <c r="S521" s="52" vm="4281">
        <f ca="1"/>
        <v>336947</v>
      </c>
      <c r="T521" s="55">
        <f t="shared" ca="1" si="31"/>
        <v>4.3736332396127064E-3</v>
      </c>
      <c r="U521" s="55">
        <f t="shared" ca="1" si="29"/>
        <v>4.3640967018567893E-3</v>
      </c>
      <c r="Z521" s="52" t="s">
        <v>730</v>
      </c>
      <c r="AA521" s="52">
        <v>2.9769999999999999</v>
      </c>
      <c r="AF521" s="52" t="s">
        <v>731</v>
      </c>
      <c r="AG521" s="52">
        <v>3.976</v>
      </c>
    </row>
    <row r="522" spans="2:33">
      <c r="B522" s="52" vm="4261">
        <f ca="1"/>
        <v>44559</v>
      </c>
      <c r="C522" s="52" vm="4282">
        <f ca="1"/>
        <v>703.5</v>
      </c>
      <c r="D522" s="52" vm="4283">
        <f ca="1"/>
        <v>700.9</v>
      </c>
      <c r="E522" s="52" vm="4284">
        <f ca="1"/>
        <v>711</v>
      </c>
      <c r="F522" s="52" vm="3635">
        <f ca="1"/>
        <v>700.6</v>
      </c>
      <c r="G522" s="52" vm="4285">
        <f ca="1"/>
        <v>72842</v>
      </c>
      <c r="H522" s="55">
        <f t="shared" ca="1" si="30"/>
        <v>4.1393091635739676E-3</v>
      </c>
      <c r="I522" s="55">
        <f t="shared" ca="1" si="28"/>
        <v>4.1307657910571952E-3</v>
      </c>
      <c r="N522" s="52" vm="4286">
        <f ca="1"/>
        <v>44565</v>
      </c>
      <c r="O522" s="52" vm="4287">
        <f ca="1"/>
        <v>65</v>
      </c>
      <c r="P522" s="52" vm="4287">
        <f ca="1"/>
        <v>65</v>
      </c>
      <c r="Q522" s="52" vm="4173">
        <f ca="1"/>
        <v>66.14</v>
      </c>
      <c r="R522" s="52" vm="4288">
        <f ca="1"/>
        <v>64.760000000000005</v>
      </c>
      <c r="S522" s="52" vm="4289">
        <f ca="1"/>
        <v>522653</v>
      </c>
      <c r="T522" s="55">
        <f t="shared" ca="1" si="31"/>
        <v>1.0886469673405896E-2</v>
      </c>
      <c r="U522" s="55">
        <f t="shared" ca="1" si="29"/>
        <v>1.0827638652063393E-2</v>
      </c>
      <c r="Z522" s="52" t="s">
        <v>732</v>
      </c>
      <c r="AA522" s="52">
        <v>3.0489999999999999</v>
      </c>
      <c r="AF522" s="52" t="s">
        <v>713</v>
      </c>
      <c r="AG522" s="52">
        <v>3.9740000000000002</v>
      </c>
    </row>
    <row r="523" spans="2:33">
      <c r="B523" s="52" vm="4269">
        <f ca="1"/>
        <v>44560</v>
      </c>
      <c r="C523" s="52" vm="4290">
        <f ca="1"/>
        <v>707.8</v>
      </c>
      <c r="D523" s="52" vm="3334">
        <f ca="1"/>
        <v>701.5</v>
      </c>
      <c r="E523" s="52" vm="4291">
        <f ca="1"/>
        <v>709.7</v>
      </c>
      <c r="F523" s="52" vm="3334">
        <f ca="1"/>
        <v>701.5</v>
      </c>
      <c r="G523" s="52" vm="4292">
        <f ca="1"/>
        <v>72985</v>
      </c>
      <c r="H523" s="55">
        <f t="shared" ca="1" si="30"/>
        <v>6.1122956645343063E-3</v>
      </c>
      <c r="I523" s="55">
        <f t="shared" ca="1" si="28"/>
        <v>6.0936913569190959E-3</v>
      </c>
      <c r="N523" s="52" vm="4293">
        <f ca="1"/>
        <v>44566</v>
      </c>
      <c r="O523" s="52" vm="4182">
        <f ca="1"/>
        <v>65.5</v>
      </c>
      <c r="P523" s="52" vm="4287">
        <f ca="1"/>
        <v>65</v>
      </c>
      <c r="Q523" s="52" vm="4065">
        <f ca="1"/>
        <v>65.599999999999994</v>
      </c>
      <c r="R523" s="52" vm="4294">
        <f ca="1"/>
        <v>64.260000000000005</v>
      </c>
      <c r="S523" s="52" vm="4295">
        <f ca="1"/>
        <v>373035</v>
      </c>
      <c r="T523" s="55">
        <f t="shared" ca="1" si="31"/>
        <v>7.692307692307665E-3</v>
      </c>
      <c r="U523" s="55">
        <f t="shared" ca="1" si="29"/>
        <v>7.6628727455690972E-3</v>
      </c>
      <c r="Z523" s="52" t="s">
        <v>733</v>
      </c>
      <c r="AA523" s="52">
        <v>3.0489999999999999</v>
      </c>
      <c r="AF523" s="52" t="s">
        <v>715</v>
      </c>
      <c r="AG523" s="52">
        <v>3.7719999999999998</v>
      </c>
    </row>
    <row r="524" spans="2:33">
      <c r="B524" s="52" vm="4296">
        <f ca="1"/>
        <v>44561</v>
      </c>
      <c r="C524" s="52" vm="2940">
        <f ca="1"/>
        <v>706.9</v>
      </c>
      <c r="D524" s="52" vm="2940">
        <f ca="1"/>
        <v>706.9</v>
      </c>
      <c r="E524" s="52" vm="2955">
        <f ca="1"/>
        <v>710.1</v>
      </c>
      <c r="F524" s="52" vm="3280">
        <f ca="1"/>
        <v>704.1</v>
      </c>
      <c r="G524" s="52" vm="4297">
        <f ca="1"/>
        <v>32448</v>
      </c>
      <c r="H524" s="55">
        <f t="shared" ca="1" si="30"/>
        <v>-1.2715456343599385E-3</v>
      </c>
      <c r="I524" s="55">
        <f t="shared" ref="I524:I587" ca="1" si="32">LN(1+H524)</f>
        <v>-1.2723547344545897E-3</v>
      </c>
      <c r="N524" s="52" vm="4298">
        <f ca="1"/>
        <v>44567</v>
      </c>
      <c r="O524" s="52" vm="4299">
        <f ca="1"/>
        <v>62.8</v>
      </c>
      <c r="P524" s="52" vm="4300">
        <f ca="1"/>
        <v>63.94</v>
      </c>
      <c r="Q524" s="52" vm="4301">
        <f ca="1"/>
        <v>64.180000000000007</v>
      </c>
      <c r="R524" s="52" vm="4299">
        <f ca="1"/>
        <v>62.8</v>
      </c>
      <c r="S524" s="52" vm="4302">
        <f ca="1"/>
        <v>692957</v>
      </c>
      <c r="T524" s="55">
        <f t="shared" ca="1" si="31"/>
        <v>-4.1221374045801618E-2</v>
      </c>
      <c r="U524" s="55">
        <f t="shared" ref="U524:U587" ca="1" si="33">LN(1+T524)</f>
        <v>-4.2095069167053335E-2</v>
      </c>
      <c r="Z524" s="52" t="s">
        <v>734</v>
      </c>
      <c r="AA524" s="52">
        <v>2.9249999999999998</v>
      </c>
      <c r="AF524" s="52" t="s">
        <v>716</v>
      </c>
      <c r="AG524" s="52">
        <v>3.7360000000000002</v>
      </c>
    </row>
    <row r="525" spans="2:33">
      <c r="B525" s="52" vm="4276">
        <f ca="1"/>
        <v>44564</v>
      </c>
      <c r="C525" s="52" vm="4303">
        <f ca="1"/>
        <v>708</v>
      </c>
      <c r="D525" s="52" vm="4304">
        <f ca="1"/>
        <v>709</v>
      </c>
      <c r="E525" s="52" vm="4305">
        <f ca="1"/>
        <v>712.3</v>
      </c>
      <c r="F525" s="52" vm="4306">
        <f ca="1"/>
        <v>706.3</v>
      </c>
      <c r="G525" s="52" vm="4307">
        <f ca="1"/>
        <v>88199</v>
      </c>
      <c r="H525" s="55">
        <f t="shared" ref="H525:H588" ca="1" si="34">C525/C524-1</f>
        <v>1.5560899702928843E-3</v>
      </c>
      <c r="I525" s="55">
        <f t="shared" ca="1" si="32"/>
        <v>1.5548805168114513E-3</v>
      </c>
      <c r="N525" s="52" vm="4308">
        <f ca="1"/>
        <v>44568</v>
      </c>
      <c r="O525" s="52" vm="3871">
        <f ca="1"/>
        <v>61.24</v>
      </c>
      <c r="P525" s="52" vm="4309">
        <f ca="1"/>
        <v>62.86</v>
      </c>
      <c r="Q525" s="52" vm="4192">
        <f ca="1"/>
        <v>63</v>
      </c>
      <c r="R525" s="52" vm="4310">
        <f ca="1"/>
        <v>60.8</v>
      </c>
      <c r="S525" s="52" vm="4311">
        <f ca="1"/>
        <v>679693</v>
      </c>
      <c r="T525" s="55">
        <f t="shared" ref="T525:T588" ca="1" si="35">O525/O524-1</f>
        <v>-2.4840764331210075E-2</v>
      </c>
      <c r="U525" s="55">
        <f t="shared" ca="1" si="33"/>
        <v>-2.5154502684669868E-2</v>
      </c>
      <c r="Z525" s="52" t="s">
        <v>735</v>
      </c>
      <c r="AA525" s="52">
        <v>2.9289999999999998</v>
      </c>
      <c r="AF525" s="52" t="s">
        <v>717</v>
      </c>
      <c r="AG525" s="52">
        <v>3.89</v>
      </c>
    </row>
    <row r="526" spans="2:33">
      <c r="B526" s="52" vm="4286">
        <f ca="1"/>
        <v>44565</v>
      </c>
      <c r="C526" s="52" vm="4312">
        <f ca="1"/>
        <v>719.5</v>
      </c>
      <c r="D526" s="52" vm="4313">
        <f ca="1"/>
        <v>713</v>
      </c>
      <c r="E526" s="52" vm="4314">
        <f ca="1"/>
        <v>723.1</v>
      </c>
      <c r="F526" s="52" vm="3637">
        <f ca="1"/>
        <v>709.2</v>
      </c>
      <c r="G526" s="52" vm="4315">
        <f ca="1"/>
        <v>180553</v>
      </c>
      <c r="H526" s="55">
        <f t="shared" ca="1" si="34"/>
        <v>1.6242937853107264E-2</v>
      </c>
      <c r="I526" s="55">
        <f t="shared" ca="1" si="32"/>
        <v>1.6112432633702666E-2</v>
      </c>
      <c r="N526" s="52" vm="4316">
        <f ca="1"/>
        <v>44571</v>
      </c>
      <c r="O526" s="52" vm="3880">
        <f ca="1"/>
        <v>60.62</v>
      </c>
      <c r="P526" s="52" vm="4317">
        <f ca="1"/>
        <v>62.26</v>
      </c>
      <c r="Q526" s="52" vm="4233">
        <f ca="1"/>
        <v>62.7</v>
      </c>
      <c r="R526" s="52" vm="4318">
        <f ca="1"/>
        <v>60.2</v>
      </c>
      <c r="S526" s="52" vm="4319">
        <f ca="1"/>
        <v>730596</v>
      </c>
      <c r="T526" s="55">
        <f t="shared" ca="1" si="35"/>
        <v>-1.0124101894186888E-2</v>
      </c>
      <c r="U526" s="55">
        <f t="shared" ca="1" si="33"/>
        <v>-1.0175699159825994E-2</v>
      </c>
      <c r="Z526" s="52" t="s">
        <v>736</v>
      </c>
      <c r="AA526" s="52">
        <v>2.8959999999999999</v>
      </c>
      <c r="AF526" s="52" t="s">
        <v>718</v>
      </c>
      <c r="AG526" s="52">
        <v>4.0140000000000002</v>
      </c>
    </row>
    <row r="527" spans="2:33">
      <c r="B527" s="52" vm="4293">
        <f ca="1"/>
        <v>44566</v>
      </c>
      <c r="C527" s="52" vm="4320">
        <f ca="1"/>
        <v>740.8</v>
      </c>
      <c r="D527" s="52" vm="4321">
        <f ca="1"/>
        <v>715.6</v>
      </c>
      <c r="E527" s="52" vm="4320">
        <f ca="1"/>
        <v>740.8</v>
      </c>
      <c r="F527" s="52" vm="4313">
        <f ca="1"/>
        <v>713</v>
      </c>
      <c r="G527" s="52" vm="4322">
        <f ca="1"/>
        <v>218880</v>
      </c>
      <c r="H527" s="55">
        <f t="shared" ca="1" si="34"/>
        <v>2.9603891591382769E-2</v>
      </c>
      <c r="I527" s="55">
        <f t="shared" ca="1" si="32"/>
        <v>2.9174157004546987E-2</v>
      </c>
      <c r="N527" s="52" vm="4323">
        <f ca="1"/>
        <v>44572</v>
      </c>
      <c r="O527" s="52" vm="4324">
        <f ca="1"/>
        <v>60.38</v>
      </c>
      <c r="P527" s="52" vm="4325">
        <f ca="1"/>
        <v>61.42</v>
      </c>
      <c r="Q527" s="52" vm="4234">
        <f ca="1"/>
        <v>61.98</v>
      </c>
      <c r="R527" s="52" vm="4326">
        <f ca="1"/>
        <v>60.02</v>
      </c>
      <c r="S527" s="52" vm="4327">
        <f ca="1"/>
        <v>658253</v>
      </c>
      <c r="T527" s="55">
        <f t="shared" ca="1" si="35"/>
        <v>-3.9590894094357898E-3</v>
      </c>
      <c r="U527" s="55">
        <f t="shared" ca="1" si="33"/>
        <v>-3.9669473509643099E-3</v>
      </c>
      <c r="Z527" s="52" t="s">
        <v>737</v>
      </c>
      <c r="AA527" s="52">
        <v>2.84</v>
      </c>
      <c r="AF527" s="52" t="s">
        <v>738</v>
      </c>
      <c r="AG527" s="52">
        <v>3.9980000000000002</v>
      </c>
    </row>
    <row r="528" spans="2:33">
      <c r="B528" s="52" vm="4298">
        <f ca="1"/>
        <v>44567</v>
      </c>
      <c r="C528" s="52" vm="4328">
        <f ca="1"/>
        <v>718.1</v>
      </c>
      <c r="D528" s="52" vm="4329">
        <f ca="1"/>
        <v>723.3</v>
      </c>
      <c r="E528" s="52" vm="3360">
        <f ca="1"/>
        <v>729.7</v>
      </c>
      <c r="F528" s="52" vm="4030">
        <f ca="1"/>
        <v>716.3</v>
      </c>
      <c r="G528" s="52" vm="4330">
        <f ca="1"/>
        <v>251849</v>
      </c>
      <c r="H528" s="55">
        <f t="shared" ca="1" si="34"/>
        <v>-3.0642548596112262E-2</v>
      </c>
      <c r="I528" s="55">
        <f t="shared" ca="1" si="32"/>
        <v>-3.1121848215697731E-2</v>
      </c>
      <c r="N528" s="52" vm="4331">
        <f ca="1"/>
        <v>44573</v>
      </c>
      <c r="O528" s="52" vm="3364">
        <f ca="1"/>
        <v>59.98</v>
      </c>
      <c r="P528" s="52" vm="4332">
        <f ca="1"/>
        <v>61.3</v>
      </c>
      <c r="Q528" s="52" vm="4332">
        <f ca="1"/>
        <v>61.3</v>
      </c>
      <c r="R528" s="52" vm="3082">
        <f ca="1"/>
        <v>59.48</v>
      </c>
      <c r="S528" s="52" vm="4333">
        <f ca="1"/>
        <v>559441</v>
      </c>
      <c r="T528" s="55">
        <f t="shared" ca="1" si="35"/>
        <v>-6.6247101689301813E-3</v>
      </c>
      <c r="U528" s="55">
        <f t="shared" ca="1" si="33"/>
        <v>-6.6467509578297859E-3</v>
      </c>
      <c r="Z528" s="52" t="s">
        <v>739</v>
      </c>
      <c r="AA528" s="52">
        <v>2.8420000000000001</v>
      </c>
      <c r="AF528" s="52" t="s">
        <v>719</v>
      </c>
      <c r="AG528" s="52">
        <v>3.9860000000000002</v>
      </c>
    </row>
    <row r="529" spans="2:33">
      <c r="B529" s="52" vm="4308">
        <f ca="1"/>
        <v>44568</v>
      </c>
      <c r="C529" s="52" vm="4334">
        <f ca="1"/>
        <v>717.4</v>
      </c>
      <c r="D529" s="52" vm="4335">
        <f ca="1"/>
        <v>716.2</v>
      </c>
      <c r="E529" s="52" vm="4336">
        <f ca="1"/>
        <v>727.7</v>
      </c>
      <c r="F529" s="52" vm="4337">
        <f ca="1"/>
        <v>712.2</v>
      </c>
      <c r="G529" s="52" vm="4338">
        <f ca="1"/>
        <v>204508</v>
      </c>
      <c r="H529" s="55">
        <f t="shared" ca="1" si="34"/>
        <v>-9.7479459685290148E-4</v>
      </c>
      <c r="I529" s="55">
        <f t="shared" ca="1" si="32"/>
        <v>-9.7527001808974084E-4</v>
      </c>
      <c r="N529" s="52" vm="4339">
        <f ca="1"/>
        <v>44574</v>
      </c>
      <c r="O529" s="52" vm="3147">
        <f ca="1"/>
        <v>59</v>
      </c>
      <c r="P529" s="52" vm="4340">
        <f ca="1"/>
        <v>59.7</v>
      </c>
      <c r="Q529" s="52" vm="3357">
        <f ca="1"/>
        <v>60</v>
      </c>
      <c r="R529" s="52" vm="3136">
        <f ca="1"/>
        <v>58.32</v>
      </c>
      <c r="S529" s="52" vm="4341">
        <f ca="1"/>
        <v>791920</v>
      </c>
      <c r="T529" s="55">
        <f t="shared" ca="1" si="35"/>
        <v>-1.6338779593197628E-2</v>
      </c>
      <c r="U529" s="55">
        <f t="shared" ca="1" si="33"/>
        <v>-1.6473729415143471E-2</v>
      </c>
      <c r="Z529" s="52" t="s">
        <v>740</v>
      </c>
      <c r="AA529" s="52">
        <v>2.722</v>
      </c>
      <c r="AF529" s="52" t="s">
        <v>720</v>
      </c>
      <c r="AG529" s="52">
        <v>3.9929999999999999</v>
      </c>
    </row>
    <row r="530" spans="2:33">
      <c r="B530" s="52" vm="4316">
        <f ca="1"/>
        <v>44571</v>
      </c>
      <c r="C530" s="52" vm="2910">
        <f ca="1"/>
        <v>694.1</v>
      </c>
      <c r="D530" s="52" vm="4342">
        <f ca="1"/>
        <v>734.8</v>
      </c>
      <c r="E530" s="52" vm="3058">
        <f ca="1"/>
        <v>738.3</v>
      </c>
      <c r="F530" s="52" vm="4343">
        <f ca="1"/>
        <v>690.4</v>
      </c>
      <c r="G530" s="52" vm="4344">
        <f ca="1"/>
        <v>219738</v>
      </c>
      <c r="H530" s="55">
        <f t="shared" ca="1" si="34"/>
        <v>-3.2478394201282401E-2</v>
      </c>
      <c r="I530" s="55">
        <f t="shared" ca="1" si="32"/>
        <v>-3.3017522752644177E-2</v>
      </c>
      <c r="N530" s="52" vm="4345">
        <f ca="1"/>
        <v>44575</v>
      </c>
      <c r="O530" s="52" vm="4346">
        <f ca="1"/>
        <v>56.86</v>
      </c>
      <c r="P530" s="52" vm="4347">
        <f ca="1"/>
        <v>58.36</v>
      </c>
      <c r="Q530" s="52" vm="4347">
        <f ca="1"/>
        <v>58.36</v>
      </c>
      <c r="R530" s="52" vm="4348">
        <f ca="1"/>
        <v>56.7</v>
      </c>
      <c r="S530" s="52" vm="4349">
        <f ca="1"/>
        <v>1073431</v>
      </c>
      <c r="T530" s="55">
        <f t="shared" ca="1" si="35"/>
        <v>-3.6271186440677949E-2</v>
      </c>
      <c r="U530" s="55">
        <f t="shared" ca="1" si="33"/>
        <v>-3.694533768286571E-2</v>
      </c>
      <c r="Z530" s="52" t="s">
        <v>741</v>
      </c>
      <c r="AA530" s="52">
        <v>2.669</v>
      </c>
      <c r="AF530" s="52" t="s">
        <v>721</v>
      </c>
      <c r="AG530" s="52">
        <v>4.0449999999999999</v>
      </c>
    </row>
    <row r="531" spans="2:33">
      <c r="B531" s="52" vm="4323">
        <f ca="1"/>
        <v>44572</v>
      </c>
      <c r="C531" s="52" vm="4350">
        <f ca="1"/>
        <v>710.3</v>
      </c>
      <c r="D531" s="52" vm="2950">
        <f ca="1"/>
        <v>704.2</v>
      </c>
      <c r="E531" s="52" vm="4351">
        <f ca="1"/>
        <v>724.6</v>
      </c>
      <c r="F531" s="52" vm="2950">
        <f ca="1"/>
        <v>704.2</v>
      </c>
      <c r="G531" s="52" vm="4352">
        <f ca="1"/>
        <v>178193</v>
      </c>
      <c r="H531" s="55">
        <f t="shared" ca="1" si="34"/>
        <v>2.3339576429909137E-2</v>
      </c>
      <c r="I531" s="55">
        <f t="shared" ca="1" si="32"/>
        <v>2.3071373658226167E-2</v>
      </c>
      <c r="N531" s="52" vm="4353">
        <f ca="1"/>
        <v>44578</v>
      </c>
      <c r="O531" s="52" vm="3300">
        <f ca="1"/>
        <v>57.74</v>
      </c>
      <c r="P531" s="52" vm="4354">
        <f ca="1"/>
        <v>57.2</v>
      </c>
      <c r="Q531" s="52" vm="3012">
        <f ca="1"/>
        <v>58.22</v>
      </c>
      <c r="R531" s="52" vm="3251">
        <f ca="1"/>
        <v>56.6</v>
      </c>
      <c r="S531" s="52" vm="4355">
        <f ca="1"/>
        <v>615447</v>
      </c>
      <c r="T531" s="55">
        <f t="shared" ca="1" si="35"/>
        <v>1.5476609215617332E-2</v>
      </c>
      <c r="U531" s="55">
        <f t="shared" ca="1" si="33"/>
        <v>1.5358068011935337E-2</v>
      </c>
      <c r="Z531" s="52" t="s">
        <v>742</v>
      </c>
      <c r="AA531" s="52">
        <v>2.58</v>
      </c>
      <c r="AF531" s="52" t="s">
        <v>722</v>
      </c>
      <c r="AG531" s="52">
        <v>4.21</v>
      </c>
    </row>
    <row r="532" spans="2:33">
      <c r="B532" s="52" vm="4331">
        <f ca="1"/>
        <v>44573</v>
      </c>
      <c r="C532" s="52" vm="4356">
        <f ca="1"/>
        <v>715.1</v>
      </c>
      <c r="D532" s="52" vm="3509">
        <f ca="1"/>
        <v>718</v>
      </c>
      <c r="E532" s="52" vm="4357">
        <f ca="1"/>
        <v>719</v>
      </c>
      <c r="F532" s="52" vm="4358">
        <f ca="1"/>
        <v>706</v>
      </c>
      <c r="G532" s="52" vm="4359">
        <f ca="1"/>
        <v>179491</v>
      </c>
      <c r="H532" s="55">
        <f t="shared" ca="1" si="34"/>
        <v>6.7577080106997478E-3</v>
      </c>
      <c r="I532" s="55">
        <f t="shared" ca="1" si="32"/>
        <v>6.7349770505860289E-3</v>
      </c>
      <c r="N532" s="52" vm="4360">
        <f ca="1"/>
        <v>44579</v>
      </c>
      <c r="O532" s="52" vm="3013">
        <f ca="1"/>
        <v>56.56</v>
      </c>
      <c r="P532" s="52" vm="3832">
        <f ca="1"/>
        <v>57.42</v>
      </c>
      <c r="Q532" s="52" vm="4361">
        <f ca="1"/>
        <v>57.7</v>
      </c>
      <c r="R532" s="52" vm="3770">
        <f ca="1"/>
        <v>55.9</v>
      </c>
      <c r="S532" s="52" vm="4362">
        <f ca="1"/>
        <v>826729</v>
      </c>
      <c r="T532" s="55">
        <f t="shared" ca="1" si="35"/>
        <v>-2.0436439210252844E-2</v>
      </c>
      <c r="U532" s="55">
        <f t="shared" ca="1" si="33"/>
        <v>-2.0648152646471706E-2</v>
      </c>
      <c r="Z532" s="52" t="s">
        <v>743</v>
      </c>
      <c r="AA532" s="52">
        <v>2.4239999999999999</v>
      </c>
      <c r="AF532" s="52" t="s">
        <v>723</v>
      </c>
      <c r="AG532" s="52">
        <v>4.1669999999999998</v>
      </c>
    </row>
    <row r="533" spans="2:33">
      <c r="B533" s="52" vm="4339">
        <f ca="1"/>
        <v>44574</v>
      </c>
      <c r="C533" s="52" vm="4363">
        <f ca="1"/>
        <v>685.9</v>
      </c>
      <c r="D533" s="52" vm="4364">
        <f ca="1"/>
        <v>708.9</v>
      </c>
      <c r="E533" s="52" vm="4365">
        <f ca="1"/>
        <v>709.5</v>
      </c>
      <c r="F533" s="52" vm="4366">
        <f ca="1"/>
        <v>680.9</v>
      </c>
      <c r="G533" s="52" vm="4367">
        <f ca="1"/>
        <v>209470</v>
      </c>
      <c r="H533" s="55">
        <f t="shared" ca="1" si="34"/>
        <v>-4.0833449867151539E-2</v>
      </c>
      <c r="I533" s="55">
        <f t="shared" ca="1" si="32"/>
        <v>-4.1690548549074669E-2</v>
      </c>
      <c r="N533" s="52" vm="4368">
        <f ca="1"/>
        <v>44580</v>
      </c>
      <c r="O533" s="52" vm="3405">
        <f ca="1"/>
        <v>58.38</v>
      </c>
      <c r="P533" s="52" vm="4369">
        <f ca="1"/>
        <v>56.3</v>
      </c>
      <c r="Q533" s="52" vm="4370">
        <f ca="1"/>
        <v>59.2</v>
      </c>
      <c r="R533" s="52" vm="4369">
        <f ca="1"/>
        <v>56.3</v>
      </c>
      <c r="S533" s="52" vm="4371">
        <f ca="1"/>
        <v>1116668</v>
      </c>
      <c r="T533" s="55">
        <f t="shared" ca="1" si="35"/>
        <v>3.2178217821782207E-2</v>
      </c>
      <c r="U533" s="55">
        <f t="shared" ca="1" si="33"/>
        <v>3.1671343837651404E-2</v>
      </c>
      <c r="Z533" s="52" t="s">
        <v>744</v>
      </c>
      <c r="AA533" s="52">
        <v>2.3929999999999998</v>
      </c>
      <c r="AF533" s="52" t="s">
        <v>745</v>
      </c>
      <c r="AG533" s="52">
        <v>4.2210000000000001</v>
      </c>
    </row>
    <row r="534" spans="2:33">
      <c r="B534" s="52" vm="4345">
        <f ca="1"/>
        <v>44575</v>
      </c>
      <c r="C534" s="52" vm="2875">
        <f ca="1"/>
        <v>665.5</v>
      </c>
      <c r="D534" s="52" vm="4013">
        <f ca="1"/>
        <v>676.3</v>
      </c>
      <c r="E534" s="52" vm="4372">
        <f ca="1"/>
        <v>677.6</v>
      </c>
      <c r="F534" s="52" vm="4373">
        <f ca="1"/>
        <v>657.7</v>
      </c>
      <c r="G534" s="52" vm="4374">
        <f ca="1"/>
        <v>228410</v>
      </c>
      <c r="H534" s="55">
        <f t="shared" ca="1" si="34"/>
        <v>-2.9741944889925653E-2</v>
      </c>
      <c r="I534" s="55">
        <f t="shared" ca="1" si="32"/>
        <v>-3.0193206670109381E-2</v>
      </c>
      <c r="N534" s="52" vm="4375">
        <f ca="1"/>
        <v>44581</v>
      </c>
      <c r="O534" s="52" vm="4376">
        <f ca="1"/>
        <v>58.42</v>
      </c>
      <c r="P534" s="52" vm="3072">
        <f ca="1"/>
        <v>59.68</v>
      </c>
      <c r="Q534" s="52" vm="4377">
        <f ca="1"/>
        <v>59.72</v>
      </c>
      <c r="R534" s="52" vm="3002">
        <f ca="1"/>
        <v>57.36</v>
      </c>
      <c r="S534" s="52" vm="4378">
        <f ca="1"/>
        <v>802132</v>
      </c>
      <c r="T534" s="55">
        <f t="shared" ca="1" si="35"/>
        <v>6.8516615279201609E-4</v>
      </c>
      <c r="U534" s="55">
        <f t="shared" ca="1" si="33"/>
        <v>6.8493153362617423E-4</v>
      </c>
      <c r="Z534" s="52" t="s">
        <v>746</v>
      </c>
      <c r="AA534" s="52">
        <v>2.4140000000000001</v>
      </c>
      <c r="AF534" s="52" t="s">
        <v>724</v>
      </c>
      <c r="AG534" s="52">
        <v>4.2140000000000004</v>
      </c>
    </row>
    <row r="535" spans="2:33">
      <c r="B535" s="52" vm="4353">
        <f ca="1"/>
        <v>44578</v>
      </c>
      <c r="C535" s="52" vm="4379">
        <f ca="1"/>
        <v>681.3</v>
      </c>
      <c r="D535" s="52" vm="4380">
        <f ca="1"/>
        <v>670.3</v>
      </c>
      <c r="E535" s="52" vm="4381">
        <f ca="1"/>
        <v>684.7</v>
      </c>
      <c r="F535" s="52" vm="3540">
        <f ca="1"/>
        <v>667.8</v>
      </c>
      <c r="G535" s="52" vm="4382">
        <f ca="1"/>
        <v>162244</v>
      </c>
      <c r="H535" s="55">
        <f t="shared" ca="1" si="34"/>
        <v>2.3741547708489685E-2</v>
      </c>
      <c r="I535" s="55">
        <f t="shared" ca="1" si="32"/>
        <v>2.3464099944455984E-2</v>
      </c>
      <c r="N535" s="52" vm="4383">
        <f ca="1"/>
        <v>44582</v>
      </c>
      <c r="O535" s="52" vm="3126">
        <f ca="1"/>
        <v>57.94</v>
      </c>
      <c r="P535" s="52" vm="4384">
        <f ca="1"/>
        <v>57.44</v>
      </c>
      <c r="Q535" s="52" vm="3136">
        <f ca="1"/>
        <v>58.32</v>
      </c>
      <c r="R535" s="52" vm="3192">
        <f ca="1"/>
        <v>57.14</v>
      </c>
      <c r="S535" s="52" vm="4385">
        <f ca="1"/>
        <v>686643</v>
      </c>
      <c r="T535" s="55">
        <f t="shared" ca="1" si="35"/>
        <v>-8.2163642588155561E-3</v>
      </c>
      <c r="U535" s="55">
        <f t="shared" ca="1" si="33"/>
        <v>-8.2503046183906477E-3</v>
      </c>
      <c r="Z535" s="52" t="s">
        <v>747</v>
      </c>
      <c r="AA535" s="52">
        <v>2.3919999999999999</v>
      </c>
      <c r="AF535" s="52" t="s">
        <v>725</v>
      </c>
      <c r="AG535" s="52">
        <v>4.3289999999999997</v>
      </c>
    </row>
    <row r="536" spans="2:33">
      <c r="B536" s="52" vm="4360">
        <f ca="1"/>
        <v>44579</v>
      </c>
      <c r="C536" s="52" vm="4386">
        <f ca="1"/>
        <v>667.7</v>
      </c>
      <c r="D536" s="52" vm="4387">
        <f ca="1"/>
        <v>678.3</v>
      </c>
      <c r="E536" s="52" vm="4388">
        <f ca="1"/>
        <v>679.2</v>
      </c>
      <c r="F536" s="52" vm="3852">
        <f ca="1"/>
        <v>659</v>
      </c>
      <c r="G536" s="52" vm="4389">
        <f ca="1"/>
        <v>200783</v>
      </c>
      <c r="H536" s="55">
        <f t="shared" ca="1" si="34"/>
        <v>-1.9961837663290627E-2</v>
      </c>
      <c r="I536" s="55">
        <f t="shared" ca="1" si="32"/>
        <v>-2.016376691579921E-2</v>
      </c>
      <c r="N536" s="52" vm="4390">
        <f ca="1"/>
        <v>44585</v>
      </c>
      <c r="O536" s="52" vm="3707">
        <f ca="1"/>
        <v>55.58</v>
      </c>
      <c r="P536" s="52" vm="4384">
        <f ca="1"/>
        <v>57.44</v>
      </c>
      <c r="Q536" s="52" vm="3146">
        <f ca="1"/>
        <v>57.9</v>
      </c>
      <c r="R536" s="52" vm="3596">
        <f ca="1"/>
        <v>54.82</v>
      </c>
      <c r="S536" s="52" vm="4391">
        <f ca="1"/>
        <v>910897</v>
      </c>
      <c r="T536" s="55">
        <f t="shared" ca="1" si="35"/>
        <v>-4.0731791508457071E-2</v>
      </c>
      <c r="U536" s="55">
        <f t="shared" ca="1" si="33"/>
        <v>-4.1584568026846729E-2</v>
      </c>
      <c r="Z536" s="52" t="s">
        <v>748</v>
      </c>
      <c r="AA536" s="52">
        <v>2.2829999999999999</v>
      </c>
      <c r="AF536" s="52" t="s">
        <v>726</v>
      </c>
      <c r="AG536" s="52">
        <v>4.2939999999999996</v>
      </c>
    </row>
    <row r="537" spans="2:33">
      <c r="B537" s="52" vm="4368">
        <f ca="1"/>
        <v>44580</v>
      </c>
      <c r="C537" s="52" vm="4392">
        <f ca="1"/>
        <v>680.8</v>
      </c>
      <c r="D537" s="52" vm="3566">
        <f ca="1"/>
        <v>670</v>
      </c>
      <c r="E537" s="52" vm="3610">
        <f ca="1"/>
        <v>695.6</v>
      </c>
      <c r="F537" s="52" vm="2882">
        <f ca="1"/>
        <v>668.6</v>
      </c>
      <c r="G537" s="52" vm="4393">
        <f ca="1"/>
        <v>195831</v>
      </c>
      <c r="H537" s="55">
        <f t="shared" ca="1" si="34"/>
        <v>1.9619589636064028E-2</v>
      </c>
      <c r="I537" s="55">
        <f t="shared" ca="1" si="32"/>
        <v>1.9429606395341185E-2</v>
      </c>
      <c r="N537" s="52" vm="4394">
        <f ca="1"/>
        <v>44586</v>
      </c>
      <c r="O537" s="52" vm="4395">
        <f ca="1"/>
        <v>55.12</v>
      </c>
      <c r="P537" s="52" vm="3796">
        <f ca="1"/>
        <v>56.4</v>
      </c>
      <c r="Q537" s="52" vm="4396">
        <f ca="1"/>
        <v>56.88</v>
      </c>
      <c r="R537" s="52" vm="4397">
        <f ca="1"/>
        <v>54.88</v>
      </c>
      <c r="S537" s="52" vm="4398">
        <f ca="1"/>
        <v>867468</v>
      </c>
      <c r="T537" s="55">
        <f t="shared" ca="1" si="35"/>
        <v>-8.2763584023030079E-3</v>
      </c>
      <c r="U537" s="55">
        <f t="shared" ca="1" si="33"/>
        <v>-8.31079760895455E-3</v>
      </c>
      <c r="Z537" s="52" t="s">
        <v>749</v>
      </c>
      <c r="AA537" s="52">
        <v>2.2410000000000001</v>
      </c>
      <c r="AF537" s="52" t="s">
        <v>727</v>
      </c>
      <c r="AG537" s="52">
        <v>4.4800000000000004</v>
      </c>
    </row>
    <row r="538" spans="2:33">
      <c r="B538" s="52" vm="4375">
        <f ca="1"/>
        <v>44581</v>
      </c>
      <c r="C538" s="52" vm="3975">
        <f ca="1"/>
        <v>681.9</v>
      </c>
      <c r="D538" s="52" vm="4399">
        <f ca="1"/>
        <v>684.9</v>
      </c>
      <c r="E538" s="52" vm="4400">
        <f ca="1"/>
        <v>687.5</v>
      </c>
      <c r="F538" s="52" vm="3566">
        <f ca="1"/>
        <v>670</v>
      </c>
      <c r="G538" s="52" vm="4401">
        <f ca="1"/>
        <v>148505</v>
      </c>
      <c r="H538" s="55">
        <f t="shared" ca="1" si="34"/>
        <v>1.6157461809636064E-3</v>
      </c>
      <c r="I538" s="55">
        <f t="shared" ca="1" si="32"/>
        <v>1.6144422674428676E-3</v>
      </c>
      <c r="N538" s="52" vm="4402">
        <f ca="1"/>
        <v>44587</v>
      </c>
      <c r="O538" s="52" vm="4403">
        <f ca="1"/>
        <v>56.24</v>
      </c>
      <c r="P538" s="52" vm="2991">
        <f ca="1"/>
        <v>55.8</v>
      </c>
      <c r="Q538" s="52" vm="3043">
        <f ca="1"/>
        <v>56.9</v>
      </c>
      <c r="R538" s="52" vm="4404">
        <f ca="1"/>
        <v>55.62</v>
      </c>
      <c r="S538" s="52" vm="4405">
        <f ca="1"/>
        <v>687085</v>
      </c>
      <c r="T538" s="55">
        <f t="shared" ca="1" si="35"/>
        <v>2.0319303338171446E-2</v>
      </c>
      <c r="U538" s="55">
        <f t="shared" ca="1" si="33"/>
        <v>2.0115620797006514E-2</v>
      </c>
      <c r="Z538" s="52" t="s">
        <v>750</v>
      </c>
      <c r="AA538" s="52">
        <v>2.2490000000000001</v>
      </c>
      <c r="AF538" s="52" t="s">
        <v>728</v>
      </c>
      <c r="AG538" s="52">
        <v>4.5620000000000003</v>
      </c>
    </row>
    <row r="539" spans="2:33">
      <c r="B539" s="52" vm="4383">
        <f ca="1"/>
        <v>44582</v>
      </c>
      <c r="C539" s="52" vm="3834">
        <f ca="1"/>
        <v>668.8</v>
      </c>
      <c r="D539" s="52" vm="4228">
        <f ca="1"/>
        <v>670.1</v>
      </c>
      <c r="E539" s="52" vm="3664">
        <f ca="1"/>
        <v>674.4</v>
      </c>
      <c r="F539" s="52" vm="3530">
        <f ca="1"/>
        <v>660.3</v>
      </c>
      <c r="G539" s="52" vm="4406">
        <f ca="1"/>
        <v>220178</v>
      </c>
      <c r="H539" s="55">
        <f t="shared" ca="1" si="34"/>
        <v>-1.9211028009972209E-2</v>
      </c>
      <c r="I539" s="55">
        <f t="shared" ca="1" si="32"/>
        <v>-1.9397957756115421E-2</v>
      </c>
      <c r="N539" s="52" vm="4407">
        <f ca="1"/>
        <v>44588</v>
      </c>
      <c r="O539" s="52" vm="3102">
        <f ca="1"/>
        <v>56.48</v>
      </c>
      <c r="P539" s="52" vm="3517">
        <f ca="1"/>
        <v>55.14</v>
      </c>
      <c r="Q539" s="52" vm="3312">
        <f ca="1"/>
        <v>56.74</v>
      </c>
      <c r="R539" s="52" vm="3517">
        <f ca="1"/>
        <v>55.14</v>
      </c>
      <c r="S539" s="52" vm="4408">
        <f ca="1"/>
        <v>739661</v>
      </c>
      <c r="T539" s="55">
        <f t="shared" ca="1" si="35"/>
        <v>4.2674253200567502E-3</v>
      </c>
      <c r="U539" s="55">
        <f t="shared" ca="1" si="33"/>
        <v>4.2583456825770246E-3</v>
      </c>
      <c r="Z539" s="52" t="s">
        <v>751</v>
      </c>
      <c r="AA539" s="52">
        <v>2.3250000000000002</v>
      </c>
      <c r="AF539" s="52" t="s">
        <v>752</v>
      </c>
      <c r="AG539" s="52">
        <v>4.6959999999999997</v>
      </c>
    </row>
    <row r="540" spans="2:33">
      <c r="B540" s="52" vm="4390">
        <f ca="1"/>
        <v>44585</v>
      </c>
      <c r="C540" s="52" vm="3828">
        <f ca="1"/>
        <v>648.9</v>
      </c>
      <c r="D540" s="52" vm="2858">
        <f ca="1"/>
        <v>665</v>
      </c>
      <c r="E540" s="52" vm="4409">
        <f ca="1"/>
        <v>673.1</v>
      </c>
      <c r="F540" s="52" vm="4410">
        <f ca="1"/>
        <v>638.79999999999995</v>
      </c>
      <c r="G540" s="52" vm="4411">
        <f ca="1"/>
        <v>254701</v>
      </c>
      <c r="H540" s="55">
        <f t="shared" ca="1" si="34"/>
        <v>-2.9754784688995173E-2</v>
      </c>
      <c r="I540" s="55">
        <f t="shared" ca="1" si="32"/>
        <v>-3.020644014336905E-2</v>
      </c>
      <c r="N540" s="52" vm="4412">
        <f ca="1"/>
        <v>44589</v>
      </c>
      <c r="O540" s="52" vm="3589">
        <f ca="1"/>
        <v>55.44</v>
      </c>
      <c r="P540" s="52" vm="3110">
        <f ca="1"/>
        <v>57.04</v>
      </c>
      <c r="Q540" s="52" vm="3166">
        <f ca="1"/>
        <v>57.58</v>
      </c>
      <c r="R540" s="52" vm="3735">
        <f ca="1"/>
        <v>54.24</v>
      </c>
      <c r="S540" s="52" vm="4413">
        <f ca="1"/>
        <v>935858</v>
      </c>
      <c r="T540" s="55">
        <f t="shared" ca="1" si="35"/>
        <v>-1.8413597733710985E-2</v>
      </c>
      <c r="U540" s="55">
        <f t="shared" ca="1" si="33"/>
        <v>-1.8585238303338782E-2</v>
      </c>
      <c r="Z540" s="52" t="s">
        <v>753</v>
      </c>
      <c r="AA540" s="52">
        <v>2.298</v>
      </c>
      <c r="AF540" s="52" t="s">
        <v>729</v>
      </c>
      <c r="AG540" s="52">
        <v>4.6920000000000002</v>
      </c>
    </row>
    <row r="541" spans="2:33">
      <c r="B541" s="52" vm="4394">
        <f ca="1"/>
        <v>44586</v>
      </c>
      <c r="C541" s="52" vm="4414">
        <f ca="1"/>
        <v>644.79999999999995</v>
      </c>
      <c r="D541" s="52" vm="4415">
        <f ca="1"/>
        <v>665.2</v>
      </c>
      <c r="E541" s="52" vm="2875">
        <f ca="1"/>
        <v>665.5</v>
      </c>
      <c r="F541" s="52" vm="4416">
        <f ca="1"/>
        <v>641.4</v>
      </c>
      <c r="G541" s="52" vm="4417">
        <f ca="1"/>
        <v>193367</v>
      </c>
      <c r="H541" s="55">
        <f t="shared" ca="1" si="34"/>
        <v>-6.3183849591617047E-3</v>
      </c>
      <c r="I541" s="55">
        <f t="shared" ca="1" si="32"/>
        <v>-6.3384304347042855E-3</v>
      </c>
      <c r="N541" s="52" vm="4418">
        <f ca="1"/>
        <v>44592</v>
      </c>
      <c r="O541" s="52" vm="3804">
        <f ca="1"/>
        <v>56.34</v>
      </c>
      <c r="P541" s="52" vm="4348">
        <f ca="1"/>
        <v>56.7</v>
      </c>
      <c r="Q541" s="52" vm="4348">
        <f ca="1"/>
        <v>56.7</v>
      </c>
      <c r="R541" s="52" vm="3622">
        <f ca="1"/>
        <v>55.6</v>
      </c>
      <c r="S541" s="52" vm="4419">
        <f ca="1"/>
        <v>621142</v>
      </c>
      <c r="T541" s="55">
        <f t="shared" ca="1" si="35"/>
        <v>1.6233766233766378E-2</v>
      </c>
      <c r="U541" s="55">
        <f t="shared" ca="1" si="33"/>
        <v>1.6103407566578892E-2</v>
      </c>
      <c r="Z541" s="52" t="s">
        <v>754</v>
      </c>
      <c r="AA541" s="52">
        <v>2.266</v>
      </c>
      <c r="AF541" s="52" t="s">
        <v>730</v>
      </c>
      <c r="AG541" s="52">
        <v>4.5469999999999997</v>
      </c>
    </row>
    <row r="542" spans="2:33">
      <c r="B542" s="52" vm="4402">
        <f ca="1"/>
        <v>44587</v>
      </c>
      <c r="C542" s="52" vm="4420">
        <f ca="1"/>
        <v>656.5</v>
      </c>
      <c r="D542" s="52" vm="4421">
        <f ca="1"/>
        <v>650.70000000000005</v>
      </c>
      <c r="E542" s="52" vm="4422">
        <f ca="1"/>
        <v>662.6</v>
      </c>
      <c r="F542" s="52" vm="3520">
        <f ca="1"/>
        <v>650</v>
      </c>
      <c r="G542" s="52" vm="4423">
        <f ca="1"/>
        <v>161573</v>
      </c>
      <c r="H542" s="55">
        <f t="shared" ca="1" si="34"/>
        <v>1.8145161290322731E-2</v>
      </c>
      <c r="I542" s="55">
        <f t="shared" ca="1" si="32"/>
        <v>1.7982502550432489E-2</v>
      </c>
      <c r="N542" s="52" vm="4424">
        <f ca="1"/>
        <v>44593</v>
      </c>
      <c r="O542" s="52" vm="3365">
        <f ca="1"/>
        <v>59.02</v>
      </c>
      <c r="P542" s="52" vm="3312">
        <f ca="1"/>
        <v>56.74</v>
      </c>
      <c r="Q542" s="52" vm="3082">
        <f ca="1"/>
        <v>59.48</v>
      </c>
      <c r="R542" s="52" vm="4425">
        <f ca="1"/>
        <v>56.66</v>
      </c>
      <c r="S542" s="52" vm="4426">
        <f ca="1"/>
        <v>1181627</v>
      </c>
      <c r="T542" s="55">
        <f t="shared" ca="1" si="35"/>
        <v>4.7568335108271187E-2</v>
      </c>
      <c r="U542" s="55">
        <f t="shared" ca="1" si="33"/>
        <v>4.6471607066566792E-2</v>
      </c>
      <c r="Z542" s="52" t="s">
        <v>755</v>
      </c>
      <c r="AA542" s="52">
        <v>2.407</v>
      </c>
      <c r="AF542" s="52" t="s">
        <v>732</v>
      </c>
      <c r="AG542" s="52">
        <v>4.6500000000000004</v>
      </c>
    </row>
    <row r="543" spans="2:33">
      <c r="B543" s="52" vm="4407">
        <f ca="1"/>
        <v>44588</v>
      </c>
      <c r="C543" s="52" vm="3876">
        <f ca="1"/>
        <v>653</v>
      </c>
      <c r="D543" s="52" vm="4427">
        <f ca="1"/>
        <v>641.9</v>
      </c>
      <c r="E543" s="52" vm="4428">
        <f ca="1"/>
        <v>656.1</v>
      </c>
      <c r="F543" s="52" vm="2786">
        <f ca="1"/>
        <v>640.20000000000005</v>
      </c>
      <c r="G543" s="52" vm="4429">
        <f ca="1"/>
        <v>170125</v>
      </c>
      <c r="H543" s="55">
        <f t="shared" ca="1" si="34"/>
        <v>-5.331302361005319E-3</v>
      </c>
      <c r="I543" s="55">
        <f t="shared" ca="1" si="32"/>
        <v>-5.3455644664198035E-3</v>
      </c>
      <c r="N543" s="52" vm="4430">
        <f ca="1"/>
        <v>44594</v>
      </c>
      <c r="O543" s="52" vm="4431">
        <f ca="1"/>
        <v>59.42</v>
      </c>
      <c r="P543" s="52" vm="4432">
        <f ca="1"/>
        <v>59.46</v>
      </c>
      <c r="Q543" s="52" vm="4433">
        <f ca="1"/>
        <v>60.74</v>
      </c>
      <c r="R543" s="52" vm="3365">
        <f ca="1"/>
        <v>59.02</v>
      </c>
      <c r="S543" s="52" vm="4434">
        <f ca="1"/>
        <v>770651</v>
      </c>
      <c r="T543" s="55">
        <f t="shared" ca="1" si="35"/>
        <v>6.7773636055574737E-3</v>
      </c>
      <c r="U543" s="55">
        <f t="shared" ca="1" si="33"/>
        <v>6.754500519668266E-3</v>
      </c>
      <c r="Z543" s="52" t="s">
        <v>756</v>
      </c>
      <c r="AA543" s="52">
        <v>2.5430000000000001</v>
      </c>
      <c r="AF543" s="52" t="s">
        <v>733</v>
      </c>
      <c r="AG543" s="52">
        <v>4.6219999999999999</v>
      </c>
    </row>
    <row r="544" spans="2:33">
      <c r="B544" s="52" vm="4412">
        <f ca="1"/>
        <v>44589</v>
      </c>
      <c r="C544" s="52" vm="4435">
        <f ca="1"/>
        <v>647.79999999999995</v>
      </c>
      <c r="D544" s="52" vm="4436">
        <f ca="1"/>
        <v>667.1</v>
      </c>
      <c r="E544" s="52" vm="4437">
        <f ca="1"/>
        <v>675.4</v>
      </c>
      <c r="F544" s="52" vm="4438">
        <f ca="1"/>
        <v>632.1</v>
      </c>
      <c r="G544" s="52" vm="4439">
        <f ca="1"/>
        <v>247060</v>
      </c>
      <c r="H544" s="55">
        <f t="shared" ca="1" si="34"/>
        <v>-7.9632465543645337E-3</v>
      </c>
      <c r="I544" s="55">
        <f t="shared" ca="1" si="32"/>
        <v>-7.9951225392022006E-3</v>
      </c>
      <c r="N544" s="52" vm="4440">
        <f ca="1"/>
        <v>44595</v>
      </c>
      <c r="O544" s="52" vm="3231">
        <f ca="1"/>
        <v>57.88</v>
      </c>
      <c r="P544" s="52" vm="4431">
        <f ca="1"/>
        <v>59.42</v>
      </c>
      <c r="Q544" s="52" vm="3848">
        <f ca="1"/>
        <v>59.8</v>
      </c>
      <c r="R544" s="52" vm="3063">
        <f ca="1"/>
        <v>57.86</v>
      </c>
      <c r="S544" s="52" vm="4441">
        <f ca="1"/>
        <v>707003</v>
      </c>
      <c r="T544" s="55">
        <f t="shared" ca="1" si="35"/>
        <v>-2.5917199596095619E-2</v>
      </c>
      <c r="U544" s="55">
        <f t="shared" ca="1" si="33"/>
        <v>-2.62589682711785E-2</v>
      </c>
      <c r="Z544" s="52" t="s">
        <v>757</v>
      </c>
      <c r="AA544" s="52">
        <v>2.6269999999999998</v>
      </c>
      <c r="AF544" s="52" t="s">
        <v>734</v>
      </c>
      <c r="AG544" s="52">
        <v>4.5019999999999998</v>
      </c>
    </row>
    <row r="545" spans="2:33">
      <c r="B545" s="52" vm="4418">
        <f ca="1"/>
        <v>44592</v>
      </c>
      <c r="C545" s="52" vm="4442">
        <f ca="1"/>
        <v>656.3</v>
      </c>
      <c r="D545" s="52" vm="4420">
        <f ca="1"/>
        <v>656.5</v>
      </c>
      <c r="E545" s="52" vm="4443">
        <f ca="1"/>
        <v>663.3</v>
      </c>
      <c r="F545" s="52" vm="3884">
        <f ca="1"/>
        <v>648.70000000000005</v>
      </c>
      <c r="G545" s="52" vm="4444">
        <f ca="1"/>
        <v>179703</v>
      </c>
      <c r="H545" s="55">
        <f t="shared" ca="1" si="34"/>
        <v>1.3121333744982921E-2</v>
      </c>
      <c r="I545" s="55">
        <f t="shared" ca="1" si="32"/>
        <v>1.3035994742448046E-2</v>
      </c>
      <c r="N545" s="52" vm="4445">
        <f ca="1"/>
        <v>44596</v>
      </c>
      <c r="O545" s="52" vm="3292">
        <f ca="1"/>
        <v>58</v>
      </c>
      <c r="P545" s="52" vm="3073">
        <f ca="1"/>
        <v>58.16</v>
      </c>
      <c r="Q545" s="52" vm="4446">
        <f ca="1"/>
        <v>58.84</v>
      </c>
      <c r="R545" s="52" vm="3091">
        <f ca="1"/>
        <v>57.6</v>
      </c>
      <c r="S545" s="52" vm="4447">
        <f ca="1"/>
        <v>784948</v>
      </c>
      <c r="T545" s="55">
        <f t="shared" ca="1" si="35"/>
        <v>2.0732550103661485E-3</v>
      </c>
      <c r="U545" s="55">
        <f t="shared" ca="1" si="33"/>
        <v>2.0711087831360984E-3</v>
      </c>
      <c r="Z545" s="52" t="s">
        <v>758</v>
      </c>
      <c r="AA545" s="52">
        <v>2.4380000000000002</v>
      </c>
      <c r="AF545" s="52" t="s">
        <v>735</v>
      </c>
      <c r="AG545" s="52">
        <v>4.508</v>
      </c>
    </row>
    <row r="546" spans="2:33">
      <c r="B546" s="52" vm="4424">
        <f ca="1"/>
        <v>44593</v>
      </c>
      <c r="C546" s="52" vm="4448">
        <f ca="1"/>
        <v>671.7</v>
      </c>
      <c r="D546" s="52" vm="4449">
        <f ca="1"/>
        <v>662.7</v>
      </c>
      <c r="E546" s="52" vm="4450">
        <f ca="1"/>
        <v>676.8</v>
      </c>
      <c r="F546" s="52" vm="3550">
        <f ca="1"/>
        <v>661.5</v>
      </c>
      <c r="G546" s="52" vm="4451">
        <f ca="1"/>
        <v>172289</v>
      </c>
      <c r="H546" s="55">
        <f t="shared" ca="1" si="34"/>
        <v>2.3464878866372274E-2</v>
      </c>
      <c r="I546" s="55">
        <f t="shared" ca="1" si="32"/>
        <v>2.319381079314195E-2</v>
      </c>
      <c r="N546" s="52" vm="4452">
        <f ca="1"/>
        <v>44599</v>
      </c>
      <c r="O546" s="52" vm="3215">
        <f ca="1"/>
        <v>57.62</v>
      </c>
      <c r="P546" s="52" vm="3073">
        <f ca="1"/>
        <v>58.16</v>
      </c>
      <c r="Q546" s="52" vm="3840">
        <f ca="1"/>
        <v>58.4</v>
      </c>
      <c r="R546" s="52" vm="3109">
        <f ca="1"/>
        <v>56.84</v>
      </c>
      <c r="S546" s="52" vm="4453">
        <f ca="1"/>
        <v>468353</v>
      </c>
      <c r="T546" s="55">
        <f t="shared" ca="1" si="35"/>
        <v>-6.5517241379310365E-3</v>
      </c>
      <c r="U546" s="55">
        <f t="shared" ca="1" si="33"/>
        <v>-6.5732808900369139E-3</v>
      </c>
      <c r="Z546" s="52" t="s">
        <v>759</v>
      </c>
      <c r="AA546" s="52">
        <v>2.2959999999999998</v>
      </c>
      <c r="AF546" s="52" t="s">
        <v>736</v>
      </c>
      <c r="AG546" s="52">
        <v>4.4749999999999996</v>
      </c>
    </row>
    <row r="547" spans="2:33">
      <c r="B547" s="52" vm="4430">
        <f ca="1"/>
        <v>44594</v>
      </c>
      <c r="C547" s="52" vm="4454">
        <f ca="1"/>
        <v>679</v>
      </c>
      <c r="D547" s="52" vm="2886">
        <f ca="1"/>
        <v>686</v>
      </c>
      <c r="E547" s="52" vm="4455">
        <f ca="1"/>
        <v>693.2</v>
      </c>
      <c r="F547" s="52" vm="4454">
        <f ca="1"/>
        <v>679</v>
      </c>
      <c r="G547" s="52" vm="4456">
        <f ca="1"/>
        <v>185164</v>
      </c>
      <c r="H547" s="55">
        <f t="shared" ca="1" si="34"/>
        <v>1.0867947000148703E-2</v>
      </c>
      <c r="I547" s="55">
        <f t="shared" ca="1" si="32"/>
        <v>1.0809315285877122E-2</v>
      </c>
      <c r="N547" s="52" vm="4457">
        <f ca="1"/>
        <v>44600</v>
      </c>
      <c r="O547" s="52" vm="3109">
        <f ca="1"/>
        <v>56.84</v>
      </c>
      <c r="P547" s="52" vm="3091">
        <f ca="1"/>
        <v>57.6</v>
      </c>
      <c r="Q547" s="52" vm="3840">
        <f ca="1"/>
        <v>58.4</v>
      </c>
      <c r="R547" s="52" vm="4458">
        <f ca="1"/>
        <v>56.1</v>
      </c>
      <c r="S547" s="52" vm="4459">
        <f ca="1"/>
        <v>399743</v>
      </c>
      <c r="T547" s="55">
        <f t="shared" ca="1" si="35"/>
        <v>-1.3536966331134881E-2</v>
      </c>
      <c r="U547" s="55">
        <f t="shared" ca="1" si="33"/>
        <v>-1.3629426427482393E-2</v>
      </c>
      <c r="Z547" s="52" t="s">
        <v>760</v>
      </c>
      <c r="AA547" s="52">
        <v>2.383</v>
      </c>
      <c r="AF547" s="52" t="s">
        <v>737</v>
      </c>
      <c r="AG547" s="52">
        <v>4.4210000000000003</v>
      </c>
    </row>
    <row r="548" spans="2:33">
      <c r="B548" s="52" vm="4440">
        <f ca="1"/>
        <v>44595</v>
      </c>
      <c r="C548" s="52" vm="4460">
        <f ca="1"/>
        <v>659.4</v>
      </c>
      <c r="D548" s="52" vm="4461">
        <f ca="1"/>
        <v>670.7</v>
      </c>
      <c r="E548" s="52" vm="4462">
        <f ca="1"/>
        <v>679.5</v>
      </c>
      <c r="F548" s="52" vm="4463">
        <f ca="1"/>
        <v>654.70000000000005</v>
      </c>
      <c r="G548" s="52" vm="4464">
        <f ca="1"/>
        <v>246415</v>
      </c>
      <c r="H548" s="55">
        <f t="shared" ca="1" si="34"/>
        <v>-2.8865979381443307E-2</v>
      </c>
      <c r="I548" s="55">
        <f t="shared" ca="1" si="32"/>
        <v>-2.9290796921065457E-2</v>
      </c>
      <c r="N548" s="52" vm="4465">
        <f ca="1"/>
        <v>44601</v>
      </c>
      <c r="O548" s="52" vm="3073">
        <f ca="1"/>
        <v>58.16</v>
      </c>
      <c r="P548" s="52" vm="3338">
        <f ca="1"/>
        <v>57.3</v>
      </c>
      <c r="Q548" s="52" vm="3347">
        <f ca="1"/>
        <v>58.76</v>
      </c>
      <c r="R548" s="52" vm="4354">
        <f ca="1"/>
        <v>57.2</v>
      </c>
      <c r="S548" s="52" vm="4466">
        <f ca="1"/>
        <v>399952</v>
      </c>
      <c r="T548" s="55">
        <f t="shared" ca="1" si="35"/>
        <v>2.3223082336382816E-2</v>
      </c>
      <c r="U548" s="55">
        <f t="shared" ca="1" si="33"/>
        <v>2.2957529996364027E-2</v>
      </c>
      <c r="Z548" s="52" t="s">
        <v>761</v>
      </c>
      <c r="AA548" s="52">
        <v>2.4489999999999998</v>
      </c>
      <c r="AF548" s="52" t="s">
        <v>739</v>
      </c>
      <c r="AG548" s="52">
        <v>4.47</v>
      </c>
    </row>
    <row r="549" spans="2:33">
      <c r="B549" s="52" vm="4445">
        <f ca="1"/>
        <v>44596</v>
      </c>
      <c r="C549" s="52" vm="2807">
        <f ca="1"/>
        <v>652.20000000000005</v>
      </c>
      <c r="D549" s="52" vm="4467">
        <f ca="1"/>
        <v>663.5</v>
      </c>
      <c r="E549" s="52" vm="2858">
        <f ca="1"/>
        <v>665</v>
      </c>
      <c r="F549" s="52" vm="4468">
        <f ca="1"/>
        <v>647.9</v>
      </c>
      <c r="G549" s="52" vm="4469">
        <f ca="1"/>
        <v>173289</v>
      </c>
      <c r="H549" s="55">
        <f t="shared" ca="1" si="34"/>
        <v>-1.0919017288443911E-2</v>
      </c>
      <c r="I549" s="55">
        <f t="shared" ca="1" si="32"/>
        <v>-1.0979067282411789E-2</v>
      </c>
      <c r="N549" s="52" vm="4470">
        <f ca="1"/>
        <v>44602</v>
      </c>
      <c r="O549" s="52" vm="3327">
        <f ca="1"/>
        <v>57.18</v>
      </c>
      <c r="P549" s="52" vm="3365">
        <f ca="1"/>
        <v>59.02</v>
      </c>
      <c r="Q549" s="52" vm="4471">
        <f ca="1"/>
        <v>59.32</v>
      </c>
      <c r="R549" s="52" vm="3013">
        <f ca="1"/>
        <v>56.56</v>
      </c>
      <c r="S549" s="52" vm="4472">
        <f ca="1"/>
        <v>878106</v>
      </c>
      <c r="T549" s="55">
        <f t="shared" ca="1" si="35"/>
        <v>-1.6850068775790872E-2</v>
      </c>
      <c r="U549" s="55">
        <f t="shared" ca="1" si="33"/>
        <v>-1.6993646331098129E-2</v>
      </c>
      <c r="Z549" s="52" t="s">
        <v>762</v>
      </c>
      <c r="AA549" s="52">
        <v>2.46</v>
      </c>
      <c r="AF549" s="52" t="s">
        <v>740</v>
      </c>
      <c r="AG549" s="52">
        <v>4.3739999999999997</v>
      </c>
    </row>
    <row r="550" spans="2:33">
      <c r="B550" s="52" vm="4452">
        <f ca="1"/>
        <v>44599</v>
      </c>
      <c r="C550" s="52" vm="4473">
        <f ca="1"/>
        <v>649.4</v>
      </c>
      <c r="D550" s="52" vm="4474">
        <f ca="1"/>
        <v>655</v>
      </c>
      <c r="E550" s="52" vm="4475">
        <f ca="1"/>
        <v>655.6</v>
      </c>
      <c r="F550" s="52" vm="3738">
        <f ca="1"/>
        <v>642</v>
      </c>
      <c r="G550" s="52" vm="4476">
        <f ca="1"/>
        <v>110257</v>
      </c>
      <c r="H550" s="55">
        <f t="shared" ca="1" si="34"/>
        <v>-4.2931616068692113E-3</v>
      </c>
      <c r="I550" s="55">
        <f t="shared" ca="1" si="32"/>
        <v>-4.3024036864733346E-3</v>
      </c>
      <c r="N550" s="52" vm="4477">
        <f ca="1"/>
        <v>44603</v>
      </c>
      <c r="O550" s="52" vm="4478">
        <f ca="1"/>
        <v>55.52</v>
      </c>
      <c r="P550" s="52" vm="4403">
        <f ca="1"/>
        <v>56.24</v>
      </c>
      <c r="Q550" s="52" vm="4479">
        <f ca="1"/>
        <v>56.68</v>
      </c>
      <c r="R550" s="52" vm="3653">
        <f ca="1"/>
        <v>55.48</v>
      </c>
      <c r="S550" s="52" vm="4480">
        <f ca="1"/>
        <v>639440</v>
      </c>
      <c r="T550" s="55">
        <f t="shared" ca="1" si="35"/>
        <v>-2.9031129765652253E-2</v>
      </c>
      <c r="U550" s="55">
        <f t="shared" ca="1" si="33"/>
        <v>-2.9460870695616606E-2</v>
      </c>
      <c r="Z550" s="52" t="s">
        <v>763</v>
      </c>
      <c r="AA550" s="52">
        <v>2.48</v>
      </c>
      <c r="AF550" s="52" t="s">
        <v>764</v>
      </c>
      <c r="AG550" s="52">
        <v>4.2839999999999998</v>
      </c>
    </row>
    <row r="551" spans="2:33">
      <c r="B551" s="52" vm="4457">
        <f ca="1"/>
        <v>44600</v>
      </c>
      <c r="C551" s="52" vm="4481">
        <f ca="1"/>
        <v>643.5</v>
      </c>
      <c r="D551" s="52" vm="3720">
        <f ca="1"/>
        <v>649.29999999999995</v>
      </c>
      <c r="E551" s="52" vm="4482">
        <f ca="1"/>
        <v>656.8</v>
      </c>
      <c r="F551" s="52" vm="4483">
        <f ca="1"/>
        <v>635.9</v>
      </c>
      <c r="G551" s="52" vm="4484">
        <f ca="1"/>
        <v>152715</v>
      </c>
      <c r="H551" s="55">
        <f t="shared" ca="1" si="34"/>
        <v>-9.0853095164766806E-3</v>
      </c>
      <c r="I551" s="55">
        <f t="shared" ca="1" si="32"/>
        <v>-9.126832632564157E-3</v>
      </c>
      <c r="N551" s="52" vm="4485">
        <f ca="1"/>
        <v>44606</v>
      </c>
      <c r="O551" s="52" vm="2491">
        <f ca="1"/>
        <v>54.44</v>
      </c>
      <c r="P551" s="52" vm="3562">
        <f ca="1"/>
        <v>54.34</v>
      </c>
      <c r="Q551" s="52" vm="3599">
        <f ca="1"/>
        <v>54.56</v>
      </c>
      <c r="R551" s="52" vm="4486">
        <f ca="1"/>
        <v>51.88</v>
      </c>
      <c r="S551" s="52" vm="4487">
        <f ca="1"/>
        <v>1123324</v>
      </c>
      <c r="T551" s="55">
        <f t="shared" ca="1" si="35"/>
        <v>-1.9452449567723407E-2</v>
      </c>
      <c r="U551" s="55">
        <f t="shared" ca="1" si="33"/>
        <v>-1.9644138415283806E-2</v>
      </c>
      <c r="Z551" s="52" t="s">
        <v>765</v>
      </c>
      <c r="AA551" s="52">
        <v>2.4889999999999999</v>
      </c>
      <c r="AF551" s="52" t="s">
        <v>741</v>
      </c>
      <c r="AG551" s="52">
        <v>4.2990000000000004</v>
      </c>
    </row>
    <row r="552" spans="2:33">
      <c r="B552" s="52" vm="4465">
        <f ca="1"/>
        <v>44601</v>
      </c>
      <c r="C552" s="52" vm="4488">
        <f ca="1"/>
        <v>645</v>
      </c>
      <c r="D552" s="52" vm="3927">
        <f ca="1"/>
        <v>647</v>
      </c>
      <c r="E552" s="52" vm="4489">
        <f ca="1"/>
        <v>655.5</v>
      </c>
      <c r="F552" s="52" vm="4490">
        <f ca="1"/>
        <v>644.20000000000005</v>
      </c>
      <c r="G552" s="52" vm="4491">
        <f ca="1"/>
        <v>235170</v>
      </c>
      <c r="H552" s="55">
        <f t="shared" ca="1" si="34"/>
        <v>2.3310023310023631E-3</v>
      </c>
      <c r="I552" s="55">
        <f t="shared" ca="1" si="32"/>
        <v>2.3282897595911681E-3</v>
      </c>
      <c r="N552" s="52" vm="4492">
        <f ca="1"/>
        <v>44607</v>
      </c>
      <c r="O552" s="52" vm="4493">
        <f ca="1"/>
        <v>56.04</v>
      </c>
      <c r="P552" s="52" vm="4494">
        <f ca="1"/>
        <v>54.76</v>
      </c>
      <c r="Q552" s="52" vm="4495">
        <f ca="1"/>
        <v>56.18</v>
      </c>
      <c r="R552" s="52" vm="4496">
        <f ca="1"/>
        <v>54.52</v>
      </c>
      <c r="S552" s="52" vm="4497">
        <f ca="1"/>
        <v>439669</v>
      </c>
      <c r="T552" s="55">
        <f t="shared" ca="1" si="35"/>
        <v>2.9390154298310156E-2</v>
      </c>
      <c r="U552" s="55">
        <f t="shared" ca="1" si="33"/>
        <v>2.8966543685541017E-2</v>
      </c>
      <c r="Z552" s="52" t="s">
        <v>766</v>
      </c>
      <c r="AA552" s="52">
        <v>2.5059999999999998</v>
      </c>
      <c r="AF552" s="52" t="s">
        <v>742</v>
      </c>
      <c r="AG552" s="52">
        <v>4.1539999999999999</v>
      </c>
    </row>
    <row r="553" spans="2:33">
      <c r="B553" s="52" vm="4470">
        <f ca="1"/>
        <v>44602</v>
      </c>
      <c r="C553" s="52" vm="4498">
        <f ca="1"/>
        <v>628.79999999999995</v>
      </c>
      <c r="D553" s="52" vm="3899">
        <f ca="1"/>
        <v>649.5</v>
      </c>
      <c r="E553" s="52" vm="3520">
        <f ca="1"/>
        <v>650</v>
      </c>
      <c r="F553" s="52" vm="4499">
        <f ca="1"/>
        <v>627.5</v>
      </c>
      <c r="G553" s="52" vm="4500">
        <f ca="1"/>
        <v>227926</v>
      </c>
      <c r="H553" s="55">
        <f t="shared" ca="1" si="34"/>
        <v>-2.5116279069767544E-2</v>
      </c>
      <c r="I553" s="55">
        <f t="shared" ca="1" si="32"/>
        <v>-2.5437075680775804E-2</v>
      </c>
      <c r="N553" s="52" vm="4501">
        <f ca="1"/>
        <v>44608</v>
      </c>
      <c r="O553" s="52" vm="3776">
        <f ca="1"/>
        <v>55.88</v>
      </c>
      <c r="P553" s="52" vm="4403">
        <f ca="1"/>
        <v>56.24</v>
      </c>
      <c r="Q553" s="52" vm="3252">
        <f ca="1"/>
        <v>56.58</v>
      </c>
      <c r="R553" s="52" vm="3632">
        <f ca="1"/>
        <v>55.26</v>
      </c>
      <c r="S553" s="52" vm="4502">
        <f ca="1"/>
        <v>390477</v>
      </c>
      <c r="T553" s="55">
        <f t="shared" ca="1" si="35"/>
        <v>-2.855103497501732E-3</v>
      </c>
      <c r="U553" s="55">
        <f t="shared" ca="1" si="33"/>
        <v>-2.8591870800451333E-3</v>
      </c>
      <c r="Z553" s="52" t="s">
        <v>767</v>
      </c>
      <c r="AA553" s="52">
        <v>2.4889999999999999</v>
      </c>
      <c r="AF553" s="52" t="s">
        <v>743</v>
      </c>
      <c r="AG553" s="52">
        <v>3.855</v>
      </c>
    </row>
    <row r="554" spans="2:33">
      <c r="B554" s="52" vm="4477">
        <f ca="1"/>
        <v>44603</v>
      </c>
      <c r="C554" s="52" vm="4503">
        <f ca="1"/>
        <v>619.79999999999995</v>
      </c>
      <c r="D554" s="52" vm="3755">
        <f ca="1"/>
        <v>621</v>
      </c>
      <c r="E554" s="52" vm="4504">
        <f ca="1"/>
        <v>629.6</v>
      </c>
      <c r="F554" s="52" vm="1999">
        <f ca="1"/>
        <v>617.4</v>
      </c>
      <c r="G554" s="52" vm="4505">
        <f ca="1"/>
        <v>218931</v>
      </c>
      <c r="H554" s="55">
        <f t="shared" ca="1" si="34"/>
        <v>-1.4312977099236623E-2</v>
      </c>
      <c r="I554" s="55">
        <f t="shared" ca="1" si="32"/>
        <v>-1.4416395761348908E-2</v>
      </c>
      <c r="N554" s="52" vm="4506">
        <f ca="1"/>
        <v>44609</v>
      </c>
      <c r="O554" s="52" vm="3769">
        <f ca="1"/>
        <v>55.64</v>
      </c>
      <c r="P554" s="52" vm="4507">
        <f ca="1"/>
        <v>56.2</v>
      </c>
      <c r="Q554" s="52" vm="4384">
        <f ca="1"/>
        <v>57.44</v>
      </c>
      <c r="R554" s="52" vm="4508">
        <f ca="1"/>
        <v>55.56</v>
      </c>
      <c r="S554" s="52" vm="4509">
        <f ca="1"/>
        <v>890748</v>
      </c>
      <c r="T554" s="55">
        <f t="shared" ca="1" si="35"/>
        <v>-4.2949176807445255E-3</v>
      </c>
      <c r="U554" s="55">
        <f t="shared" ca="1" si="33"/>
        <v>-4.3041673335189809E-3</v>
      </c>
      <c r="Z554" s="52" t="s">
        <v>768</v>
      </c>
      <c r="AA554" s="52">
        <v>2.6070000000000002</v>
      </c>
      <c r="AF554" s="52" t="s">
        <v>744</v>
      </c>
      <c r="AG554" s="52">
        <v>3.782</v>
      </c>
    </row>
    <row r="555" spans="2:33">
      <c r="B555" s="52" vm="4485">
        <f ca="1"/>
        <v>44606</v>
      </c>
      <c r="C555" s="52" vm="4510">
        <f ca="1"/>
        <v>616.20000000000005</v>
      </c>
      <c r="D555" s="52" vm="4511">
        <f ca="1"/>
        <v>600.29999999999995</v>
      </c>
      <c r="E555" s="52" vm="4510">
        <f ca="1"/>
        <v>616.20000000000005</v>
      </c>
      <c r="F555" s="52" vm="4512">
        <f ca="1"/>
        <v>594.70000000000005</v>
      </c>
      <c r="G555" s="52" vm="4513">
        <f ca="1"/>
        <v>250681</v>
      </c>
      <c r="H555" s="55">
        <f t="shared" ca="1" si="34"/>
        <v>-5.8083252662147755E-3</v>
      </c>
      <c r="I555" s="55">
        <f t="shared" ca="1" si="32"/>
        <v>-5.8252591910801831E-3</v>
      </c>
      <c r="N555" s="52" vm="4514">
        <f ca="1"/>
        <v>44610</v>
      </c>
      <c r="O555" s="52" vm="4515">
        <f ca="1"/>
        <v>55.08</v>
      </c>
      <c r="P555" s="52" vm="3622">
        <f ca="1"/>
        <v>55.6</v>
      </c>
      <c r="Q555" s="52" vm="4458">
        <f ca="1"/>
        <v>56.1</v>
      </c>
      <c r="R555" s="52" vm="4516">
        <f ca="1"/>
        <v>54.92</v>
      </c>
      <c r="S555" s="52" vm="4517">
        <f ca="1"/>
        <v>869915</v>
      </c>
      <c r="T555" s="55">
        <f t="shared" ca="1" si="35"/>
        <v>-1.0064701653486718E-2</v>
      </c>
      <c r="U555" s="55">
        <f t="shared" ca="1" si="33"/>
        <v>-1.0115693194788082E-2</v>
      </c>
      <c r="Z555" s="52" t="s">
        <v>769</v>
      </c>
      <c r="AA555" s="52">
        <v>2.653</v>
      </c>
      <c r="AF555" s="52" t="s">
        <v>746</v>
      </c>
      <c r="AG555" s="52">
        <v>3.8210000000000002</v>
      </c>
    </row>
    <row r="556" spans="2:33">
      <c r="B556" s="52" vm="4492">
        <f ca="1"/>
        <v>44607</v>
      </c>
      <c r="C556" s="52" vm="4518">
        <f ca="1"/>
        <v>631.5</v>
      </c>
      <c r="D556" s="52" vm="4519">
        <f ca="1"/>
        <v>613.9</v>
      </c>
      <c r="E556" s="52" vm="4520">
        <f ca="1"/>
        <v>633.1</v>
      </c>
      <c r="F556" s="52" vm="4521">
        <f ca="1"/>
        <v>613</v>
      </c>
      <c r="G556" s="52" vm="4522">
        <f ca="1"/>
        <v>231003</v>
      </c>
      <c r="H556" s="55">
        <f t="shared" ca="1" si="34"/>
        <v>2.4829600778967897E-2</v>
      </c>
      <c r="I556" s="55">
        <f t="shared" ca="1" si="32"/>
        <v>2.452635562797828E-2</v>
      </c>
      <c r="N556" s="52" vm="4523">
        <f ca="1"/>
        <v>44613</v>
      </c>
      <c r="O556" s="52" vm="3579">
        <f ca="1"/>
        <v>54.8</v>
      </c>
      <c r="P556" s="52" vm="3589">
        <f ca="1"/>
        <v>55.44</v>
      </c>
      <c r="Q556" s="52" vm="3285">
        <f ca="1"/>
        <v>56.02</v>
      </c>
      <c r="R556" s="52" vm="4524">
        <f ca="1"/>
        <v>54.32</v>
      </c>
      <c r="S556" s="52" vm="4525">
        <f ca="1"/>
        <v>379795</v>
      </c>
      <c r="T556" s="55">
        <f t="shared" ca="1" si="35"/>
        <v>-5.0835148874365244E-3</v>
      </c>
      <c r="U556" s="55">
        <f t="shared" ca="1" si="33"/>
        <v>-5.0964799064843148E-3</v>
      </c>
      <c r="Z556" s="52" t="s">
        <v>770</v>
      </c>
      <c r="AA556" s="52">
        <v>2.669</v>
      </c>
      <c r="AF556" s="52" t="s">
        <v>771</v>
      </c>
      <c r="AG556" s="52">
        <v>3.8029999999999999</v>
      </c>
    </row>
    <row r="557" spans="2:33">
      <c r="B557" s="52" vm="4501">
        <f ca="1"/>
        <v>44608</v>
      </c>
      <c r="C557" s="52" vm="4526">
        <f ca="1"/>
        <v>632.6</v>
      </c>
      <c r="D557" s="52" vm="4527">
        <f ca="1"/>
        <v>634.9</v>
      </c>
      <c r="E557" s="52" vm="4528">
        <f ca="1"/>
        <v>640.29999999999995</v>
      </c>
      <c r="F557" s="52" vm="3701">
        <f ca="1"/>
        <v>624</v>
      </c>
      <c r="G557" s="52" vm="4529">
        <f ca="1"/>
        <v>157701</v>
      </c>
      <c r="H557" s="55">
        <f t="shared" ca="1" si="34"/>
        <v>1.7418844022170088E-3</v>
      </c>
      <c r="I557" s="55">
        <f t="shared" ca="1" si="32"/>
        <v>1.7403690810027313E-3</v>
      </c>
      <c r="N557" s="52" vm="4530">
        <f ca="1"/>
        <v>44614</v>
      </c>
      <c r="O557" s="52" vm="2992">
        <f ca="1"/>
        <v>54.74</v>
      </c>
      <c r="P557" s="52" vm="4531">
        <f ca="1"/>
        <v>54</v>
      </c>
      <c r="Q557" s="52" vm="4532">
        <f ca="1"/>
        <v>55.32</v>
      </c>
      <c r="R557" s="52" vm="2802">
        <f ca="1"/>
        <v>53.5</v>
      </c>
      <c r="S557" s="52" vm="4533">
        <f ca="1"/>
        <v>625013</v>
      </c>
      <c r="T557" s="55">
        <f t="shared" ca="1" si="35"/>
        <v>-1.0948905109487983E-3</v>
      </c>
      <c r="U557" s="55">
        <f t="shared" ca="1" si="33"/>
        <v>-1.0954903414367256E-3</v>
      </c>
      <c r="Z557" s="52" t="s">
        <v>772</v>
      </c>
      <c r="AA557" s="52">
        <v>2.5030000000000001</v>
      </c>
      <c r="AF557" s="52" t="s">
        <v>747</v>
      </c>
      <c r="AG557" s="52">
        <v>3.8029999999999999</v>
      </c>
    </row>
    <row r="558" spans="2:33">
      <c r="B558" s="52" vm="4506">
        <f ca="1"/>
        <v>44609</v>
      </c>
      <c r="C558" s="52" vm="2864">
        <f ca="1"/>
        <v>663.9</v>
      </c>
      <c r="D558" s="52" vm="3835">
        <f ca="1"/>
        <v>668</v>
      </c>
      <c r="E558" s="52" vm="4534">
        <f ca="1"/>
        <v>682.4</v>
      </c>
      <c r="F558" s="52" vm="4535">
        <f ca="1"/>
        <v>661.8</v>
      </c>
      <c r="G558" s="52" vm="4536">
        <f ca="1"/>
        <v>407464</v>
      </c>
      <c r="H558" s="55">
        <f t="shared" ca="1" si="34"/>
        <v>4.9478343344925735E-2</v>
      </c>
      <c r="I558" s="55">
        <f t="shared" ca="1" si="32"/>
        <v>4.8293224853565228E-2</v>
      </c>
      <c r="N558" s="52" vm="4537">
        <f ca="1"/>
        <v>44615</v>
      </c>
      <c r="O558" s="52" vm="3607">
        <f ca="1"/>
        <v>54.7</v>
      </c>
      <c r="P558" s="52" vm="3716">
        <f ca="1"/>
        <v>55</v>
      </c>
      <c r="Q558" s="52" vm="3653">
        <f ca="1"/>
        <v>55.48</v>
      </c>
      <c r="R558" s="52" vm="3562">
        <f ca="1"/>
        <v>54.34</v>
      </c>
      <c r="S558" s="52" vm="4538">
        <f ca="1"/>
        <v>679546</v>
      </c>
      <c r="T558" s="55">
        <f t="shared" ca="1" si="35"/>
        <v>-7.3072707343802001E-4</v>
      </c>
      <c r="U558" s="55">
        <f t="shared" ca="1" si="33"/>
        <v>-7.3099418459744497E-4</v>
      </c>
      <c r="Z558" s="52" t="s">
        <v>773</v>
      </c>
      <c r="AA558" s="52">
        <v>2.6880000000000002</v>
      </c>
      <c r="AF558" s="52" t="s">
        <v>748</v>
      </c>
      <c r="AG558" s="52">
        <v>3.694</v>
      </c>
    </row>
    <row r="559" spans="2:33">
      <c r="B559" s="52" vm="4514">
        <f ca="1"/>
        <v>44610</v>
      </c>
      <c r="C559" s="52" vm="4539">
        <f ca="1"/>
        <v>666.6</v>
      </c>
      <c r="D559" s="52" vm="4540">
        <f ca="1"/>
        <v>666.3</v>
      </c>
      <c r="E559" s="52" vm="4541">
        <f ca="1"/>
        <v>676.7</v>
      </c>
      <c r="F559" s="52" vm="4542">
        <f ca="1"/>
        <v>662.5</v>
      </c>
      <c r="G559" s="52" vm="4543">
        <f ca="1"/>
        <v>233600</v>
      </c>
      <c r="H559" s="55">
        <f t="shared" ca="1" si="34"/>
        <v>4.0668775417984637E-3</v>
      </c>
      <c r="I559" s="55">
        <f t="shared" ca="1" si="32"/>
        <v>4.0586301485256463E-3</v>
      </c>
      <c r="N559" s="52" vm="4544">
        <f ca="1"/>
        <v>44616</v>
      </c>
      <c r="O559" s="52" vm="2821">
        <f ca="1"/>
        <v>52.1</v>
      </c>
      <c r="P559" s="52" vm="2929">
        <f ca="1"/>
        <v>52</v>
      </c>
      <c r="Q559" s="52" vm="3764">
        <f ca="1"/>
        <v>53.22</v>
      </c>
      <c r="R559" s="52" vm="2217">
        <f ca="1"/>
        <v>50.48</v>
      </c>
      <c r="S559" s="52" vm="4545">
        <f ca="1"/>
        <v>925054</v>
      </c>
      <c r="T559" s="55">
        <f t="shared" ca="1" si="35"/>
        <v>-4.7531992687385727E-2</v>
      </c>
      <c r="U559" s="55">
        <f t="shared" ca="1" si="33"/>
        <v>-4.8698760668614276E-2</v>
      </c>
      <c r="Z559" s="52" t="s">
        <v>774</v>
      </c>
      <c r="AA559" s="52">
        <v>2.7959999999999998</v>
      </c>
      <c r="AF559" s="52" t="s">
        <v>749</v>
      </c>
      <c r="AG559" s="52">
        <v>3.6139999999999999</v>
      </c>
    </row>
    <row r="560" spans="2:33">
      <c r="B560" s="52" vm="4523">
        <f ca="1"/>
        <v>44613</v>
      </c>
      <c r="C560" s="52" vm="3924">
        <f ca="1"/>
        <v>651.79999999999995</v>
      </c>
      <c r="D560" s="52" vm="3592">
        <f ca="1"/>
        <v>674</v>
      </c>
      <c r="E560" s="52" vm="2880">
        <f ca="1"/>
        <v>675</v>
      </c>
      <c r="F560" s="52" vm="4546">
        <f ca="1"/>
        <v>643.20000000000005</v>
      </c>
      <c r="G560" s="52" vm="4547">
        <f ca="1"/>
        <v>169944</v>
      </c>
      <c r="H560" s="55">
        <f t="shared" ca="1" si="34"/>
        <v>-2.220222022202234E-2</v>
      </c>
      <c r="I560" s="55">
        <f t="shared" ca="1" si="32"/>
        <v>-2.2452399470178283E-2</v>
      </c>
      <c r="N560" s="52" vm="4548">
        <f ca="1"/>
        <v>44617</v>
      </c>
      <c r="O560" s="52" vm="3607">
        <f ca="1"/>
        <v>54.7</v>
      </c>
      <c r="P560" s="52" vm="4549">
        <f ca="1"/>
        <v>53.8</v>
      </c>
      <c r="Q560" s="52" vm="3525">
        <f ca="1"/>
        <v>54.78</v>
      </c>
      <c r="R560" s="52" vm="2929">
        <f ca="1"/>
        <v>52</v>
      </c>
      <c r="S560" s="52" vm="4550">
        <f ca="1"/>
        <v>1509389</v>
      </c>
      <c r="T560" s="55">
        <f t="shared" ca="1" si="35"/>
        <v>4.9904030710172798E-2</v>
      </c>
      <c r="U560" s="55">
        <f t="shared" ca="1" si="33"/>
        <v>4.8698760668614338E-2</v>
      </c>
      <c r="Z560" s="52" t="s">
        <v>775</v>
      </c>
      <c r="AA560" s="52">
        <v>2.8620000000000001</v>
      </c>
      <c r="AF560" s="52" t="s">
        <v>750</v>
      </c>
      <c r="AG560" s="52">
        <v>3.661</v>
      </c>
    </row>
    <row r="561" spans="2:33">
      <c r="B561" s="52" vm="4530">
        <f ca="1"/>
        <v>44614</v>
      </c>
      <c r="C561" s="52" vm="4551">
        <f ca="1"/>
        <v>643.1</v>
      </c>
      <c r="D561" s="52" vm="4552">
        <f ca="1"/>
        <v>636.1</v>
      </c>
      <c r="E561" s="52" vm="4553">
        <f ca="1"/>
        <v>652.29999999999995</v>
      </c>
      <c r="F561" s="52" vm="4554">
        <f ca="1"/>
        <v>626.5</v>
      </c>
      <c r="G561" s="52" vm="4555">
        <f ca="1"/>
        <v>208272</v>
      </c>
      <c r="H561" s="55">
        <f t="shared" ca="1" si="34"/>
        <v>-1.3347652654188247E-2</v>
      </c>
      <c r="I561" s="55">
        <f t="shared" ca="1" si="32"/>
        <v>-1.3437533262643544E-2</v>
      </c>
      <c r="N561" s="52" vm="4556">
        <f ca="1"/>
        <v>44620</v>
      </c>
      <c r="O561" s="52" vm="3553">
        <f ca="1"/>
        <v>54.18</v>
      </c>
      <c r="P561" s="52" vm="4557">
        <f ca="1"/>
        <v>53.96</v>
      </c>
      <c r="Q561" s="52" vm="3553">
        <f ca="1"/>
        <v>54.18</v>
      </c>
      <c r="R561" s="52" vm="2805">
        <f ca="1"/>
        <v>52.02</v>
      </c>
      <c r="S561" s="52" vm="4558">
        <f ca="1"/>
        <v>1226260</v>
      </c>
      <c r="T561" s="55">
        <f t="shared" ca="1" si="35"/>
        <v>-9.5063985374772564E-3</v>
      </c>
      <c r="U561" s="55">
        <f t="shared" ca="1" si="33"/>
        <v>-9.5518727709865778E-3</v>
      </c>
      <c r="Z561" s="52" t="s">
        <v>776</v>
      </c>
      <c r="AA561" s="52">
        <v>2.8410000000000002</v>
      </c>
      <c r="AF561" s="52" t="s">
        <v>751</v>
      </c>
      <c r="AG561" s="52">
        <v>3.7469999999999999</v>
      </c>
    </row>
    <row r="562" spans="2:33">
      <c r="B562" s="52" vm="4537">
        <f ca="1"/>
        <v>44615</v>
      </c>
      <c r="C562" s="52" vm="3712">
        <f ca="1"/>
        <v>646.5</v>
      </c>
      <c r="D562" s="52" vm="4481">
        <f ca="1"/>
        <v>643.5</v>
      </c>
      <c r="E562" s="52" vm="4559">
        <f ca="1"/>
        <v>661.3</v>
      </c>
      <c r="F562" s="52" vm="4560">
        <f ca="1"/>
        <v>639.29999999999995</v>
      </c>
      <c r="G562" s="52" vm="4561">
        <f ca="1"/>
        <v>182214</v>
      </c>
      <c r="H562" s="55">
        <f t="shared" ca="1" si="34"/>
        <v>5.2868916187218673E-3</v>
      </c>
      <c r="I562" s="55">
        <f t="shared" ca="1" si="32"/>
        <v>5.2729650710947535E-3</v>
      </c>
      <c r="N562" s="52" vm="4562">
        <f ca="1"/>
        <v>44621</v>
      </c>
      <c r="O562" s="52" vm="2146">
        <f ca="1"/>
        <v>49.24</v>
      </c>
      <c r="P562" s="52" vm="3535">
        <f ca="1"/>
        <v>54.1</v>
      </c>
      <c r="Q562" s="52" vm="4563">
        <f ca="1"/>
        <v>54.22</v>
      </c>
      <c r="R562" s="52" vm="4564">
        <f ca="1"/>
        <v>48.93</v>
      </c>
      <c r="S562" s="52" vm="4565">
        <f ca="1"/>
        <v>1499119</v>
      </c>
      <c r="T562" s="55">
        <f t="shared" ca="1" si="35"/>
        <v>-9.1177556293835282E-2</v>
      </c>
      <c r="U562" s="55">
        <f t="shared" ca="1" si="33"/>
        <v>-9.5605535340696199E-2</v>
      </c>
      <c r="Z562" s="52" t="s">
        <v>777</v>
      </c>
      <c r="AA562" s="52">
        <v>2.7770000000000001</v>
      </c>
      <c r="AF562" s="52" t="s">
        <v>778</v>
      </c>
      <c r="AG562" s="52">
        <v>3.7530000000000001</v>
      </c>
    </row>
    <row r="563" spans="2:33">
      <c r="B563" s="52" vm="4544">
        <f ca="1"/>
        <v>44616</v>
      </c>
      <c r="C563" s="52" vm="4566">
        <f ca="1"/>
        <v>620.20000000000005</v>
      </c>
      <c r="D563" s="52" vm="4567">
        <f ca="1"/>
        <v>613.79999999999995</v>
      </c>
      <c r="E563" s="52" vm="4568">
        <f ca="1"/>
        <v>624.4</v>
      </c>
      <c r="F563" s="52" vm="2038">
        <f ca="1"/>
        <v>602</v>
      </c>
      <c r="G563" s="52" vm="4569">
        <f ca="1"/>
        <v>399047</v>
      </c>
      <c r="H563" s="55">
        <f t="shared" ca="1" si="34"/>
        <v>-4.0680587780355659E-2</v>
      </c>
      <c r="I563" s="55">
        <f t="shared" ca="1" si="32"/>
        <v>-4.1531191545563492E-2</v>
      </c>
      <c r="N563" s="52" vm="4570">
        <f ca="1"/>
        <v>44622</v>
      </c>
      <c r="O563" s="52" vm="4571">
        <f ca="1"/>
        <v>50.66</v>
      </c>
      <c r="P563" s="52" vm="2161">
        <f ca="1"/>
        <v>48.5</v>
      </c>
      <c r="Q563" s="52" vm="2528">
        <f ca="1"/>
        <v>51.08</v>
      </c>
      <c r="R563" s="52" vm="4572">
        <f ca="1"/>
        <v>47.87</v>
      </c>
      <c r="S563" s="52" vm="4573">
        <f ca="1"/>
        <v>1330154</v>
      </c>
      <c r="T563" s="55">
        <f t="shared" ca="1" si="35"/>
        <v>2.8838342810722839E-2</v>
      </c>
      <c r="U563" s="55">
        <f t="shared" ca="1" si="33"/>
        <v>2.8430343257276256E-2</v>
      </c>
      <c r="Z563" s="52" t="s">
        <v>779</v>
      </c>
      <c r="AA563" s="52">
        <v>2.6720000000000002</v>
      </c>
      <c r="AF563" s="52" t="s">
        <v>753</v>
      </c>
      <c r="AG563" s="52">
        <v>3.7690000000000001</v>
      </c>
    </row>
    <row r="564" spans="2:33">
      <c r="B564" s="52" vm="4548">
        <f ca="1"/>
        <v>44617</v>
      </c>
      <c r="C564" s="52" vm="4574">
        <f ca="1"/>
        <v>638.6</v>
      </c>
      <c r="D564" s="52" vm="3682">
        <f ca="1"/>
        <v>622.5</v>
      </c>
      <c r="E564" s="52" vm="4575">
        <f ca="1"/>
        <v>640.9</v>
      </c>
      <c r="F564" s="52" vm="2751">
        <f ca="1"/>
        <v>615</v>
      </c>
      <c r="G564" s="52" vm="4576">
        <f ca="1"/>
        <v>271268</v>
      </c>
      <c r="H564" s="55">
        <f t="shared" ca="1" si="34"/>
        <v>2.9667849080941666E-2</v>
      </c>
      <c r="I564" s="55">
        <f t="shared" ca="1" si="32"/>
        <v>2.9236273614333105E-2</v>
      </c>
      <c r="N564" s="52" vm="4577">
        <f ca="1"/>
        <v>44623</v>
      </c>
      <c r="O564" s="52" vm="4578">
        <f ca="1"/>
        <v>48.32</v>
      </c>
      <c r="P564" s="52" vm="4579">
        <f ca="1"/>
        <v>50.6</v>
      </c>
      <c r="Q564" s="52" vm="2861">
        <f ca="1"/>
        <v>51.04</v>
      </c>
      <c r="R564" s="52" vm="4580">
        <f ca="1"/>
        <v>48.12</v>
      </c>
      <c r="S564" s="52" vm="4581">
        <f ca="1"/>
        <v>906670</v>
      </c>
      <c r="T564" s="55">
        <f t="shared" ca="1" si="35"/>
        <v>-4.6190288195815166E-2</v>
      </c>
      <c r="U564" s="55">
        <f t="shared" ca="1" si="33"/>
        <v>-4.729109094696958E-2</v>
      </c>
      <c r="Z564" s="52" t="s">
        <v>780</v>
      </c>
      <c r="AA564" s="52">
        <v>2.673</v>
      </c>
      <c r="AF564" s="52" t="s">
        <v>754</v>
      </c>
      <c r="AG564" s="52">
        <v>3.73</v>
      </c>
    </row>
    <row r="565" spans="2:33">
      <c r="B565" s="52" vm="4556">
        <f ca="1"/>
        <v>44620</v>
      </c>
      <c r="C565" s="52" vm="4582">
        <f ca="1"/>
        <v>637.1</v>
      </c>
      <c r="D565" s="52" vm="3756">
        <f ca="1"/>
        <v>627.9</v>
      </c>
      <c r="E565" s="52" vm="4583">
        <f ca="1"/>
        <v>639.70000000000005</v>
      </c>
      <c r="F565" s="52" vm="4584">
        <f ca="1"/>
        <v>611.1</v>
      </c>
      <c r="G565" s="52" vm="4585">
        <f ca="1"/>
        <v>305166</v>
      </c>
      <c r="H565" s="55">
        <f t="shared" ca="1" si="34"/>
        <v>-2.3488881929220051E-3</v>
      </c>
      <c r="I565" s="55">
        <f t="shared" ca="1" si="32"/>
        <v>-2.3516511582391238E-3</v>
      </c>
      <c r="N565" s="52" vm="4586">
        <f ca="1"/>
        <v>44624</v>
      </c>
      <c r="O565" s="52" vm="4587">
        <f ca="1"/>
        <v>45.02</v>
      </c>
      <c r="P565" s="52" vm="4588">
        <f ca="1"/>
        <v>47.4</v>
      </c>
      <c r="Q565" s="52" vm="2285">
        <f ca="1"/>
        <v>47.78</v>
      </c>
      <c r="R565" s="52" vm="4589">
        <f ca="1"/>
        <v>44.86</v>
      </c>
      <c r="S565" s="52" vm="4590">
        <f ca="1"/>
        <v>1444933</v>
      </c>
      <c r="T565" s="55">
        <f t="shared" ca="1" si="35"/>
        <v>-6.8294701986754913E-2</v>
      </c>
      <c r="U565" s="55">
        <f t="shared" ca="1" si="33"/>
        <v>-7.0738718147973265E-2</v>
      </c>
      <c r="Z565" s="52" t="s">
        <v>781</v>
      </c>
      <c r="AA565" s="52">
        <v>2.6850000000000001</v>
      </c>
      <c r="AF565" s="52" t="s">
        <v>755</v>
      </c>
      <c r="AG565" s="52">
        <v>3.887</v>
      </c>
    </row>
    <row r="566" spans="2:33">
      <c r="B566" s="52" vm="4562">
        <f ca="1"/>
        <v>44621</v>
      </c>
      <c r="C566" s="52" vm="122">
        <f ca="1"/>
        <v>611.70000000000005</v>
      </c>
      <c r="D566" s="52" vm="3713">
        <f ca="1"/>
        <v>635.1</v>
      </c>
      <c r="E566" s="52" vm="4591">
        <f ca="1"/>
        <v>637.6</v>
      </c>
      <c r="F566" s="52" vm="122">
        <f ca="1"/>
        <v>611.70000000000005</v>
      </c>
      <c r="G566" s="52" vm="4592">
        <f ca="1"/>
        <v>246320</v>
      </c>
      <c r="H566" s="55">
        <f t="shared" ca="1" si="34"/>
        <v>-3.986815256631604E-2</v>
      </c>
      <c r="I566" s="55">
        <f t="shared" ca="1" si="32"/>
        <v>-4.0684662873923243E-2</v>
      </c>
      <c r="N566" s="52" vm="4593">
        <f ca="1"/>
        <v>44627</v>
      </c>
      <c r="O566" s="52" vm="4594">
        <f ca="1"/>
        <v>45.31</v>
      </c>
      <c r="P566" s="52" vm="4595">
        <f ca="1"/>
        <v>42.97</v>
      </c>
      <c r="Q566" s="52" vm="2274">
        <f ca="1"/>
        <v>46.91</v>
      </c>
      <c r="R566" s="52" vm="4596">
        <f ca="1"/>
        <v>41</v>
      </c>
      <c r="S566" s="52" vm="4597">
        <f ca="1"/>
        <v>1434836</v>
      </c>
      <c r="T566" s="55">
        <f t="shared" ca="1" si="35"/>
        <v>6.4415815193248349E-3</v>
      </c>
      <c r="U566" s="55">
        <f t="shared" ca="1" si="33"/>
        <v>6.4209232004607359E-3</v>
      </c>
      <c r="Z566" s="52" t="s">
        <v>782</v>
      </c>
      <c r="AA566" s="52">
        <v>2.6059999999999999</v>
      </c>
      <c r="AF566" s="52" t="s">
        <v>756</v>
      </c>
      <c r="AG566" s="52">
        <v>3.8210000000000002</v>
      </c>
    </row>
    <row r="567" spans="2:33">
      <c r="B567" s="52" vm="4570">
        <f ca="1"/>
        <v>44622</v>
      </c>
      <c r="C567" s="52" vm="1992">
        <f ca="1"/>
        <v>619.5</v>
      </c>
      <c r="D567" s="52" vm="4598">
        <f ca="1"/>
        <v>605.79999999999995</v>
      </c>
      <c r="E567" s="52" vm="4599">
        <f ca="1"/>
        <v>627.20000000000005</v>
      </c>
      <c r="F567" s="52" vm="12">
        <f ca="1"/>
        <v>600.9</v>
      </c>
      <c r="G567" s="52" vm="4600">
        <f ca="1"/>
        <v>332796</v>
      </c>
      <c r="H567" s="55">
        <f t="shared" ca="1" si="34"/>
        <v>1.2751348700343224E-2</v>
      </c>
      <c r="I567" s="55">
        <f t="shared" ca="1" si="32"/>
        <v>1.2670734820677874E-2</v>
      </c>
      <c r="N567" s="52" vm="4601">
        <f ca="1"/>
        <v>44628</v>
      </c>
      <c r="O567" s="52" vm="4602">
        <f ca="1"/>
        <v>44.61</v>
      </c>
      <c r="P567" s="52" vm="4603">
        <f ca="1"/>
        <v>44.98</v>
      </c>
      <c r="Q567" s="52" vm="4604">
        <f ca="1"/>
        <v>46.45</v>
      </c>
      <c r="R567" s="52" vm="4605">
        <f ca="1"/>
        <v>44.41</v>
      </c>
      <c r="S567" s="52" vm="4606">
        <f ca="1"/>
        <v>1189242</v>
      </c>
      <c r="T567" s="55">
        <f t="shared" ca="1" si="35"/>
        <v>-1.5449128227764342E-2</v>
      </c>
      <c r="U567" s="55">
        <f t="shared" ca="1" si="33"/>
        <v>-1.5569709538873485E-2</v>
      </c>
      <c r="Z567" s="52" t="s">
        <v>783</v>
      </c>
      <c r="AA567" s="52">
        <v>2.4590000000000001</v>
      </c>
      <c r="AF567" s="52" t="s">
        <v>757</v>
      </c>
      <c r="AG567" s="52">
        <v>3.9159999999999999</v>
      </c>
    </row>
    <row r="568" spans="2:33">
      <c r="B568" s="52" vm="4577">
        <f ca="1"/>
        <v>44623</v>
      </c>
      <c r="C568" s="52" vm="2638">
        <f ca="1"/>
        <v>604.29999999999995</v>
      </c>
      <c r="D568" s="52" vm="1916">
        <f ca="1"/>
        <v>616</v>
      </c>
      <c r="E568" s="52" vm="1981">
        <f ca="1"/>
        <v>620.6</v>
      </c>
      <c r="F568" s="52" vm="4607">
        <f ca="1"/>
        <v>601.29999999999995</v>
      </c>
      <c r="G568" s="52" vm="4608">
        <f ca="1"/>
        <v>244469</v>
      </c>
      <c r="H568" s="55">
        <f t="shared" ca="1" si="34"/>
        <v>-2.4535916061339869E-2</v>
      </c>
      <c r="I568" s="55">
        <f t="shared" ca="1" si="32"/>
        <v>-2.4841937701684379E-2</v>
      </c>
      <c r="N568" s="52" vm="4609">
        <f ca="1"/>
        <v>44629</v>
      </c>
      <c r="O568" s="52" vm="4610">
        <f ca="1"/>
        <v>48.35</v>
      </c>
      <c r="P568" s="52" vm="4611">
        <f ca="1"/>
        <v>45.59</v>
      </c>
      <c r="Q568" s="52" vm="2147">
        <f ca="1"/>
        <v>48.44</v>
      </c>
      <c r="R568" s="52" vm="4612">
        <f ca="1"/>
        <v>45.12</v>
      </c>
      <c r="S568" s="52" vm="4613">
        <f ca="1"/>
        <v>1337173</v>
      </c>
      <c r="T568" s="55">
        <f t="shared" ca="1" si="35"/>
        <v>8.3837704550549175E-2</v>
      </c>
      <c r="U568" s="55">
        <f t="shared" ca="1" si="33"/>
        <v>8.0508172759129915E-2</v>
      </c>
      <c r="Z568" s="52" t="s">
        <v>784</v>
      </c>
      <c r="AA568" s="52">
        <v>2.6720000000000002</v>
      </c>
      <c r="AF568" s="52" t="s">
        <v>785</v>
      </c>
      <c r="AG568" s="52">
        <v>3.8439999999999999</v>
      </c>
    </row>
    <row r="569" spans="2:33">
      <c r="B569" s="52" vm="4586">
        <f ca="1"/>
        <v>44624</v>
      </c>
      <c r="C569" s="52" vm="1550">
        <f ca="1"/>
        <v>558.6</v>
      </c>
      <c r="D569" s="52" vm="13">
        <f ca="1"/>
        <v>595</v>
      </c>
      <c r="E569" s="52" vm="2717">
        <f ca="1"/>
        <v>596</v>
      </c>
      <c r="F569" s="52" vm="4614">
        <f ca="1"/>
        <v>557.70000000000005</v>
      </c>
      <c r="G569" s="52" vm="4615">
        <f ca="1"/>
        <v>440521</v>
      </c>
      <c r="H569" s="55">
        <f t="shared" ca="1" si="34"/>
        <v>-7.5624689723647109E-2</v>
      </c>
      <c r="I569" s="55">
        <f t="shared" ca="1" si="32"/>
        <v>-7.8637109856436363E-2</v>
      </c>
      <c r="N569" s="52" vm="4616">
        <f ca="1"/>
        <v>44630</v>
      </c>
      <c r="O569" s="52" vm="2337">
        <f ca="1"/>
        <v>47.3</v>
      </c>
      <c r="P569" s="52" vm="4617">
        <f ca="1"/>
        <v>48.28</v>
      </c>
      <c r="Q569" s="52" vm="2685">
        <f ca="1"/>
        <v>48.63</v>
      </c>
      <c r="R569" s="52" vm="4618">
        <f ca="1"/>
        <v>46.67</v>
      </c>
      <c r="S569" s="52" vm="4619">
        <f ca="1"/>
        <v>1242871</v>
      </c>
      <c r="T569" s="55">
        <f t="shared" ca="1" si="35"/>
        <v>-2.171664943123075E-2</v>
      </c>
      <c r="U569" s="55">
        <f t="shared" ca="1" si="33"/>
        <v>-2.1955926401416193E-2</v>
      </c>
      <c r="Z569" s="52" t="s">
        <v>786</v>
      </c>
      <c r="AA569" s="52">
        <v>2.6920000000000002</v>
      </c>
      <c r="AF569" s="52" t="s">
        <v>758</v>
      </c>
      <c r="AG569" s="52">
        <v>3.859</v>
      </c>
    </row>
    <row r="570" spans="2:33">
      <c r="B570" s="52" vm="4593">
        <f ca="1"/>
        <v>44627</v>
      </c>
      <c r="C570" s="52" vm="4620">
        <f ca="1"/>
        <v>542</v>
      </c>
      <c r="D570" s="52" vm="4621">
        <f ca="1"/>
        <v>527.20000000000005</v>
      </c>
      <c r="E570" s="52" vm="4622">
        <f ca="1"/>
        <v>557.29999999999995</v>
      </c>
      <c r="F570" s="52" vm="4623">
        <f ca="1"/>
        <v>523.79999999999995</v>
      </c>
      <c r="G570" s="52" vm="4624">
        <f ca="1"/>
        <v>388608</v>
      </c>
      <c r="H570" s="55">
        <f t="shared" ca="1" si="34"/>
        <v>-2.9717150017901983E-2</v>
      </c>
      <c r="I570" s="55">
        <f t="shared" ca="1" si="32"/>
        <v>-3.0167652071430264E-2</v>
      </c>
      <c r="N570" s="52" vm="4625">
        <f ca="1"/>
        <v>44631</v>
      </c>
      <c r="O570" s="52" vm="2378">
        <f ca="1"/>
        <v>47.97</v>
      </c>
      <c r="P570" s="52" vm="4626">
        <f ca="1"/>
        <v>47.5</v>
      </c>
      <c r="Q570" s="52" vm="4627">
        <f ca="1"/>
        <v>49.39</v>
      </c>
      <c r="R570" s="52" vm="2110">
        <f ca="1"/>
        <v>46.9</v>
      </c>
      <c r="S570" s="52" vm="4628">
        <f ca="1"/>
        <v>991505</v>
      </c>
      <c r="T570" s="55">
        <f t="shared" ca="1" si="35"/>
        <v>1.4164904862579375E-2</v>
      </c>
      <c r="U570" s="55">
        <f t="shared" ca="1" si="33"/>
        <v>1.4065520016085364E-2</v>
      </c>
      <c r="Z570" s="52" t="s">
        <v>787</v>
      </c>
      <c r="AA570" s="52">
        <v>2.867</v>
      </c>
      <c r="AF570" s="52" t="s">
        <v>759</v>
      </c>
      <c r="AG570" s="52">
        <v>3.6720000000000002</v>
      </c>
    </row>
    <row r="571" spans="2:33">
      <c r="B571" s="52" vm="4601">
        <f ca="1"/>
        <v>44628</v>
      </c>
      <c r="C571" s="52" vm="4629">
        <f ca="1"/>
        <v>535.20000000000005</v>
      </c>
      <c r="D571" s="52" vm="4630">
        <f ca="1"/>
        <v>530.5</v>
      </c>
      <c r="E571" s="52" vm="4631">
        <f ca="1"/>
        <v>557.1</v>
      </c>
      <c r="F571" s="52" vm="4632">
        <f ca="1"/>
        <v>526.79999999999995</v>
      </c>
      <c r="G571" s="52" vm="4633">
        <f ca="1"/>
        <v>317818</v>
      </c>
      <c r="H571" s="55">
        <f t="shared" ca="1" si="34"/>
        <v>-1.2546125461254554E-2</v>
      </c>
      <c r="I571" s="55">
        <f t="shared" ca="1" si="32"/>
        <v>-1.2625492625627456E-2</v>
      </c>
      <c r="N571" s="52" vm="4634">
        <f ca="1"/>
        <v>44634</v>
      </c>
      <c r="O571" s="52" vm="2263">
        <f ca="1"/>
        <v>48</v>
      </c>
      <c r="P571" s="52" vm="4635">
        <f ca="1"/>
        <v>48.14</v>
      </c>
      <c r="Q571" s="52" vm="2136">
        <f ca="1"/>
        <v>48.8</v>
      </c>
      <c r="R571" s="52" vm="4636">
        <f ca="1"/>
        <v>47.1</v>
      </c>
      <c r="S571" s="52" vm="4637">
        <f ca="1"/>
        <v>713950</v>
      </c>
      <c r="T571" s="55">
        <f t="shared" ca="1" si="35"/>
        <v>6.2539086929325194E-4</v>
      </c>
      <c r="U571" s="55">
        <f t="shared" ca="1" si="33"/>
        <v>6.2519539391831804E-4</v>
      </c>
      <c r="Z571" s="52" t="s">
        <v>788</v>
      </c>
      <c r="AA571" s="52">
        <v>2.988</v>
      </c>
      <c r="AF571" s="52" t="s">
        <v>760</v>
      </c>
      <c r="AG571" s="52">
        <v>3.786</v>
      </c>
    </row>
    <row r="572" spans="2:33">
      <c r="B572" s="52" vm="4609">
        <f ca="1"/>
        <v>44629</v>
      </c>
      <c r="C572" s="52" vm="4638">
        <f ca="1"/>
        <v>580.79999999999995</v>
      </c>
      <c r="D572" s="52" vm="4639">
        <f ca="1"/>
        <v>557.4</v>
      </c>
      <c r="E572" s="52" vm="1705">
        <f ca="1"/>
        <v>582</v>
      </c>
      <c r="F572" s="52" vm="4620">
        <f ca="1"/>
        <v>542</v>
      </c>
      <c r="G572" s="52" vm="4640">
        <f ca="1"/>
        <v>365788</v>
      </c>
      <c r="H572" s="55">
        <f t="shared" ca="1" si="34"/>
        <v>8.5201793721972896E-2</v>
      </c>
      <c r="I572" s="55">
        <f t="shared" ca="1" si="32"/>
        <v>8.1765954696567458E-2</v>
      </c>
      <c r="N572" s="52" vm="4641">
        <f ca="1"/>
        <v>44635</v>
      </c>
      <c r="O572" s="52" vm="4642">
        <f ca="1"/>
        <v>46.49</v>
      </c>
      <c r="P572" s="52" vm="4643">
        <f ca="1"/>
        <v>47.42</v>
      </c>
      <c r="Q572" s="52" vm="4644">
        <f ca="1"/>
        <v>47.44</v>
      </c>
      <c r="R572" s="52" vm="4645">
        <f ca="1"/>
        <v>45.55</v>
      </c>
      <c r="S572" s="52" vm="4646">
        <f ca="1"/>
        <v>1242572</v>
      </c>
      <c r="T572" s="55">
        <f t="shared" ca="1" si="35"/>
        <v>-3.1458333333333255E-2</v>
      </c>
      <c r="U572" s="55">
        <f t="shared" ca="1" si="33"/>
        <v>-3.1963775205397477E-2</v>
      </c>
      <c r="Z572" s="52" t="s">
        <v>789</v>
      </c>
      <c r="AA572" s="52">
        <v>2.9540000000000002</v>
      </c>
      <c r="AF572" s="52" t="s">
        <v>761</v>
      </c>
      <c r="AG572" s="52">
        <v>3.9180000000000001</v>
      </c>
    </row>
    <row r="573" spans="2:33">
      <c r="B573" s="52" vm="4616">
        <f ca="1"/>
        <v>44630</v>
      </c>
      <c r="C573" s="52" vm="4647">
        <f ca="1"/>
        <v>551.79999999999995</v>
      </c>
      <c r="D573" s="52" vm="1694">
        <f ca="1"/>
        <v>577.79999999999995</v>
      </c>
      <c r="E573" s="52" vm="1694">
        <f ca="1"/>
        <v>577.79999999999995</v>
      </c>
      <c r="F573" s="52" vm="2556">
        <f ca="1"/>
        <v>547.20000000000005</v>
      </c>
      <c r="G573" s="52" vm="4648">
        <f ca="1"/>
        <v>262637</v>
      </c>
      <c r="H573" s="55">
        <f t="shared" ca="1" si="34"/>
        <v>-4.9931129476584069E-2</v>
      </c>
      <c r="I573" s="55">
        <f t="shared" ca="1" si="32"/>
        <v>-5.1220801727400671E-2</v>
      </c>
      <c r="N573" s="52" vm="4649">
        <f ca="1"/>
        <v>44636</v>
      </c>
      <c r="O573" s="52" vm="4650">
        <f ca="1"/>
        <v>49.14</v>
      </c>
      <c r="P573" s="52" vm="4651">
        <f ca="1"/>
        <v>47.72</v>
      </c>
      <c r="Q573" s="52" vm="2216">
        <f ca="1"/>
        <v>50.4</v>
      </c>
      <c r="R573" s="52" vm="2287">
        <f ca="1"/>
        <v>47.6</v>
      </c>
      <c r="S573" s="52" vm="4652">
        <f ca="1"/>
        <v>1113482</v>
      </c>
      <c r="T573" s="55">
        <f t="shared" ca="1" si="35"/>
        <v>5.7001505700150501E-2</v>
      </c>
      <c r="U573" s="55">
        <f t="shared" ca="1" si="33"/>
        <v>5.5436131390539621E-2</v>
      </c>
      <c r="Z573" s="52" t="s">
        <v>790</v>
      </c>
      <c r="AA573" s="52">
        <v>2.9550000000000001</v>
      </c>
      <c r="AF573" s="52" t="s">
        <v>762</v>
      </c>
      <c r="AG573" s="52">
        <v>3.9220000000000002</v>
      </c>
    </row>
    <row r="574" spans="2:33">
      <c r="B574" s="52" vm="4625">
        <f ca="1"/>
        <v>44631</v>
      </c>
      <c r="C574" s="52" vm="4631">
        <f ca="1"/>
        <v>557.1</v>
      </c>
      <c r="D574" s="52" vm="2462">
        <f ca="1"/>
        <v>552</v>
      </c>
      <c r="E574" s="52" vm="4653">
        <f ca="1"/>
        <v>586</v>
      </c>
      <c r="F574" s="52" vm="1872">
        <f ca="1"/>
        <v>543.29999999999995</v>
      </c>
      <c r="G574" s="52" vm="4654">
        <f ca="1"/>
        <v>237947</v>
      </c>
      <c r="H574" s="55">
        <f t="shared" ca="1" si="34"/>
        <v>9.6049293222182364E-3</v>
      </c>
      <c r="I574" s="55">
        <f t="shared" ca="1" si="32"/>
        <v>9.5590952435841321E-3</v>
      </c>
      <c r="N574" s="52" vm="4655">
        <f ca="1"/>
        <v>44637</v>
      </c>
      <c r="O574" s="52" vm="2207">
        <f ca="1"/>
        <v>50.3</v>
      </c>
      <c r="P574" s="52" vm="2327">
        <f ca="1"/>
        <v>49.5</v>
      </c>
      <c r="Q574" s="52" vm="4656">
        <f ca="1"/>
        <v>50.8</v>
      </c>
      <c r="R574" s="52" vm="2210">
        <f ca="1"/>
        <v>49.4</v>
      </c>
      <c r="S574" s="52" vm="4657">
        <f ca="1"/>
        <v>877906</v>
      </c>
      <c r="T574" s="55">
        <f t="shared" ca="1" si="35"/>
        <v>2.3606023606023596E-2</v>
      </c>
      <c r="U574" s="55">
        <f t="shared" ca="1" si="33"/>
        <v>2.3331710012660455E-2</v>
      </c>
      <c r="Z574" s="52" t="s">
        <v>791</v>
      </c>
      <c r="AA574" s="52">
        <v>2.8530000000000002</v>
      </c>
      <c r="AF574" s="52" t="s">
        <v>792</v>
      </c>
      <c r="AG574" s="52">
        <v>3.887</v>
      </c>
    </row>
    <row r="575" spans="2:33">
      <c r="B575" s="52" vm="4634">
        <f ca="1"/>
        <v>44634</v>
      </c>
      <c r="C575" s="52" vm="4658">
        <f ca="1"/>
        <v>564.6</v>
      </c>
      <c r="D575" s="52" vm="4659">
        <f ca="1"/>
        <v>561.70000000000005</v>
      </c>
      <c r="E575" s="52" vm="4660">
        <f ca="1"/>
        <v>573</v>
      </c>
      <c r="F575" s="52" vm="2584">
        <f ca="1"/>
        <v>545.1</v>
      </c>
      <c r="G575" s="52" vm="4661">
        <f ca="1"/>
        <v>281097</v>
      </c>
      <c r="H575" s="55">
        <f t="shared" ca="1" si="34"/>
        <v>1.3462574044157183E-2</v>
      </c>
      <c r="I575" s="55">
        <f t="shared" ca="1" si="32"/>
        <v>1.3372758792619092E-2</v>
      </c>
      <c r="N575" s="52" vm="4662">
        <f ca="1"/>
        <v>44638</v>
      </c>
      <c r="O575" s="52" vm="2715">
        <f ca="1"/>
        <v>51.1</v>
      </c>
      <c r="P575" s="52" vm="2740">
        <f ca="1"/>
        <v>50.56</v>
      </c>
      <c r="Q575" s="52" vm="2715">
        <f ca="1"/>
        <v>51.1</v>
      </c>
      <c r="R575" s="52" vm="4663">
        <f ca="1"/>
        <v>49.13</v>
      </c>
      <c r="S575" s="52" vm="4664">
        <f ca="1"/>
        <v>1208938</v>
      </c>
      <c r="T575" s="55">
        <f t="shared" ca="1" si="35"/>
        <v>1.5904572564612307E-2</v>
      </c>
      <c r="U575" s="55">
        <f t="shared" ca="1" si="33"/>
        <v>1.577942010396521E-2</v>
      </c>
      <c r="Z575" s="52" t="s">
        <v>793</v>
      </c>
      <c r="AA575" s="52">
        <v>2.851</v>
      </c>
      <c r="AF575" s="52" t="s">
        <v>763</v>
      </c>
      <c r="AG575" s="52">
        <v>3.8879999999999999</v>
      </c>
    </row>
    <row r="576" spans="2:33">
      <c r="B576" s="52" vm="4641">
        <f ca="1"/>
        <v>44635</v>
      </c>
      <c r="C576" s="52" vm="4665">
        <f ca="1"/>
        <v>557.20000000000005</v>
      </c>
      <c r="D576" s="52" vm="1571">
        <f ca="1"/>
        <v>553.29999999999995</v>
      </c>
      <c r="E576" s="52" vm="4666">
        <f ca="1"/>
        <v>560.9</v>
      </c>
      <c r="F576" s="52" vm="4667">
        <f ca="1"/>
        <v>537.9</v>
      </c>
      <c r="G576" s="52" vm="4668">
        <f ca="1"/>
        <v>298826</v>
      </c>
      <c r="H576" s="55">
        <f t="shared" ca="1" si="34"/>
        <v>-1.3106624158696345E-2</v>
      </c>
      <c r="I576" s="55">
        <f t="shared" ca="1" si="32"/>
        <v>-1.3193273913738238E-2</v>
      </c>
      <c r="N576" s="52" vm="4669">
        <f ca="1"/>
        <v>44641</v>
      </c>
      <c r="O576" s="52" vm="2473">
        <f ca="1"/>
        <v>50.64</v>
      </c>
      <c r="P576" s="52" vm="2225">
        <f ca="1"/>
        <v>50.62</v>
      </c>
      <c r="Q576" s="52" vm="2498">
        <f ca="1"/>
        <v>51.9</v>
      </c>
      <c r="R576" s="52" vm="2225">
        <f ca="1"/>
        <v>50.62</v>
      </c>
      <c r="S576" s="52" vm="4670">
        <f ca="1"/>
        <v>538124</v>
      </c>
      <c r="T576" s="55">
        <f t="shared" ca="1" si="35"/>
        <v>-9.0019569471624372E-3</v>
      </c>
      <c r="U576" s="55">
        <f t="shared" ca="1" si="33"/>
        <v>-9.0427193737380139E-3</v>
      </c>
      <c r="Z576" s="52" t="s">
        <v>794</v>
      </c>
      <c r="AA576" s="52">
        <v>2.9420000000000002</v>
      </c>
      <c r="AF576" s="52" t="s">
        <v>765</v>
      </c>
      <c r="AG576" s="52">
        <v>3.8860000000000001</v>
      </c>
    </row>
    <row r="577" spans="2:33">
      <c r="B577" s="52" vm="4649">
        <f ca="1"/>
        <v>44636</v>
      </c>
      <c r="C577" s="52" vm="1729">
        <f ca="1"/>
        <v>588</v>
      </c>
      <c r="D577" s="52" vm="250">
        <f ca="1"/>
        <v>577.70000000000005</v>
      </c>
      <c r="E577" s="52" vm="4671">
        <f ca="1"/>
        <v>601</v>
      </c>
      <c r="F577" s="52" vm="4672">
        <f ca="1"/>
        <v>574.20000000000005</v>
      </c>
      <c r="G577" s="52" vm="4673">
        <f ca="1"/>
        <v>271394</v>
      </c>
      <c r="H577" s="55">
        <f t="shared" ca="1" si="34"/>
        <v>5.5276381909547645E-2</v>
      </c>
      <c r="I577" s="55">
        <f t="shared" ca="1" si="32"/>
        <v>5.3802705992976194E-2</v>
      </c>
      <c r="N577" s="52" vm="4674">
        <f ca="1"/>
        <v>44642</v>
      </c>
      <c r="O577" s="52" vm="4571">
        <f ca="1"/>
        <v>50.66</v>
      </c>
      <c r="P577" s="52" vm="2520">
        <f ca="1"/>
        <v>51</v>
      </c>
      <c r="Q577" s="52" vm="4675">
        <f ca="1"/>
        <v>51.16</v>
      </c>
      <c r="R577" s="52" vm="2207">
        <f ca="1"/>
        <v>50.3</v>
      </c>
      <c r="S577" s="52" vm="4676">
        <f ca="1"/>
        <v>526817</v>
      </c>
      <c r="T577" s="55">
        <f t="shared" ca="1" si="35"/>
        <v>3.949447077409296E-4</v>
      </c>
      <c r="U577" s="55">
        <f t="shared" ca="1" si="33"/>
        <v>3.9486673760842861E-4</v>
      </c>
      <c r="Z577" s="52" t="s">
        <v>795</v>
      </c>
      <c r="AA577" s="52">
        <v>2.87</v>
      </c>
      <c r="AF577" s="52" t="s">
        <v>766</v>
      </c>
      <c r="AG577" s="52">
        <v>3.95</v>
      </c>
    </row>
    <row r="578" spans="2:33">
      <c r="B578" s="52" vm="4655">
        <f ca="1"/>
        <v>44637</v>
      </c>
      <c r="C578" s="52" vm="32">
        <f ca="1"/>
        <v>593.5</v>
      </c>
      <c r="D578" s="52" vm="1796">
        <f ca="1"/>
        <v>591</v>
      </c>
      <c r="E578" s="52" vm="2076">
        <f ca="1"/>
        <v>597.70000000000005</v>
      </c>
      <c r="F578" s="52" vm="4677">
        <f ca="1"/>
        <v>586.79999999999995</v>
      </c>
      <c r="G578" s="52" vm="4678">
        <f ca="1"/>
        <v>195965</v>
      </c>
      <c r="H578" s="55">
        <f t="shared" ca="1" si="34"/>
        <v>9.3537414965987331E-3</v>
      </c>
      <c r="I578" s="55">
        <f t="shared" ca="1" si="32"/>
        <v>9.3102661510959007E-3</v>
      </c>
      <c r="N578" s="52" vm="4679">
        <f ca="1"/>
        <v>44643</v>
      </c>
      <c r="O578" s="52" vm="4680">
        <f ca="1"/>
        <v>49.77</v>
      </c>
      <c r="P578" s="52" vm="4681">
        <f ca="1"/>
        <v>51.18</v>
      </c>
      <c r="Q578" s="52" vm="4681">
        <f ca="1"/>
        <v>51.18</v>
      </c>
      <c r="R578" s="52" vm="4682">
        <f ca="1"/>
        <v>49.35</v>
      </c>
      <c r="S578" s="52" vm="4683">
        <f ca="1"/>
        <v>533956</v>
      </c>
      <c r="T578" s="55">
        <f t="shared" ca="1" si="35"/>
        <v>-1.7568101065929653E-2</v>
      </c>
      <c r="U578" s="55">
        <f t="shared" ca="1" si="33"/>
        <v>-1.7724251703066272E-2</v>
      </c>
      <c r="Z578" s="52" t="s">
        <v>796</v>
      </c>
      <c r="AA578" s="52">
        <v>2.9540000000000002</v>
      </c>
      <c r="AF578" s="52" t="s">
        <v>767</v>
      </c>
      <c r="AG578" s="52">
        <v>4.0469999999999997</v>
      </c>
    </row>
    <row r="579" spans="2:33">
      <c r="B579" s="52" vm="4662">
        <f ca="1"/>
        <v>44638</v>
      </c>
      <c r="C579" s="52" vm="4684">
        <f ca="1"/>
        <v>604.5</v>
      </c>
      <c r="D579" s="52" vm="13">
        <f ca="1"/>
        <v>595</v>
      </c>
      <c r="E579" s="52" vm="4684">
        <f ca="1"/>
        <v>604.5</v>
      </c>
      <c r="F579" s="52" vm="4685">
        <f ca="1"/>
        <v>587.4</v>
      </c>
      <c r="G579" s="52" vm="4686">
        <f ca="1"/>
        <v>337844</v>
      </c>
      <c r="H579" s="55">
        <f t="shared" ca="1" si="34"/>
        <v>1.8534119629317614E-2</v>
      </c>
      <c r="I579" s="55">
        <f t="shared" ca="1" si="32"/>
        <v>1.8364456005124642E-2</v>
      </c>
      <c r="N579" s="52" vm="4687">
        <f ca="1"/>
        <v>44644</v>
      </c>
      <c r="O579" s="52" vm="4688">
        <f ca="1"/>
        <v>49.26</v>
      </c>
      <c r="P579" s="52" vm="4689">
        <f ca="1"/>
        <v>49.98</v>
      </c>
      <c r="Q579" s="52" vm="2822">
        <f ca="1"/>
        <v>51.2</v>
      </c>
      <c r="R579" s="52" vm="2695">
        <f ca="1"/>
        <v>49.06</v>
      </c>
      <c r="S579" s="52" vm="4690">
        <f ca="1"/>
        <v>945449</v>
      </c>
      <c r="T579" s="55">
        <f t="shared" ca="1" si="35"/>
        <v>-1.024713682941536E-2</v>
      </c>
      <c r="U579" s="55">
        <f t="shared" ca="1" si="33"/>
        <v>-1.0300000178071009E-2</v>
      </c>
      <c r="Z579" s="52" t="s">
        <v>797</v>
      </c>
      <c r="AA579" s="52">
        <v>2.8889999999999998</v>
      </c>
      <c r="AF579" s="52" t="s">
        <v>768</v>
      </c>
      <c r="AG579" s="52">
        <v>4.0469999999999997</v>
      </c>
    </row>
    <row r="580" spans="2:33">
      <c r="B580" s="52" vm="4669">
        <f ca="1"/>
        <v>44641</v>
      </c>
      <c r="C580" s="52" vm="22">
        <f ca="1"/>
        <v>595.70000000000005</v>
      </c>
      <c r="D580" s="52" vm="121">
        <f ca="1"/>
        <v>599</v>
      </c>
      <c r="E580" s="52" vm="2054">
        <f ca="1"/>
        <v>607.9</v>
      </c>
      <c r="F580" s="52" vm="2613">
        <f ca="1"/>
        <v>592.29999999999995</v>
      </c>
      <c r="G580" s="52" vm="4691">
        <f ca="1"/>
        <v>138338</v>
      </c>
      <c r="H580" s="55">
        <f t="shared" ca="1" si="34"/>
        <v>-1.4557485525227398E-2</v>
      </c>
      <c r="I580" s="55">
        <f t="shared" ca="1" si="32"/>
        <v>-1.4664485420205544E-2</v>
      </c>
      <c r="N580" s="52" vm="4692">
        <f ca="1"/>
        <v>44645</v>
      </c>
      <c r="O580" s="52" vm="4693">
        <f ca="1"/>
        <v>49.67</v>
      </c>
      <c r="P580" s="52" vm="4694">
        <f ca="1"/>
        <v>49.76</v>
      </c>
      <c r="Q580" s="52" vm="2476">
        <f ca="1"/>
        <v>50.38</v>
      </c>
      <c r="R580" s="52" vm="2153">
        <f ca="1"/>
        <v>49.03</v>
      </c>
      <c r="S580" s="52" vm="4695">
        <f ca="1"/>
        <v>445786</v>
      </c>
      <c r="T580" s="55">
        <f t="shared" ca="1" si="35"/>
        <v>8.3231831100285536E-3</v>
      </c>
      <c r="U580" s="55">
        <f t="shared" ca="1" si="33"/>
        <v>8.2887364268674161E-3</v>
      </c>
      <c r="Z580" s="52" t="s">
        <v>798</v>
      </c>
      <c r="AA580" s="52">
        <v>2.907</v>
      </c>
      <c r="AF580" s="52" t="s">
        <v>769</v>
      </c>
      <c r="AG580" s="52">
        <v>4.1900000000000004</v>
      </c>
    </row>
    <row r="581" spans="2:33">
      <c r="B581" s="52" vm="4674">
        <f ca="1"/>
        <v>44642</v>
      </c>
      <c r="C581" s="52" vm="4696">
        <f ca="1"/>
        <v>596.70000000000005</v>
      </c>
      <c r="D581" s="52" vm="4">
        <f ca="1"/>
        <v>591.20000000000005</v>
      </c>
      <c r="E581" s="52" vm="2063">
        <f ca="1"/>
        <v>601.79999999999995</v>
      </c>
      <c r="F581" s="52" vm="4697">
        <f ca="1"/>
        <v>589.6</v>
      </c>
      <c r="G581" s="52" vm="4698">
        <f ca="1"/>
        <v>178404</v>
      </c>
      <c r="H581" s="55">
        <f t="shared" ca="1" si="34"/>
        <v>1.6786973308713371E-3</v>
      </c>
      <c r="I581" s="55">
        <f t="shared" ca="1" si="32"/>
        <v>1.6772898933945432E-3</v>
      </c>
      <c r="N581" s="52" vm="4699">
        <f ca="1"/>
        <v>44648</v>
      </c>
      <c r="O581" s="52" vm="2605">
        <f ca="1"/>
        <v>49.75</v>
      </c>
      <c r="P581" s="52" vm="2208">
        <f ca="1"/>
        <v>49.95</v>
      </c>
      <c r="Q581" s="52" vm="2224">
        <f ca="1"/>
        <v>50.26</v>
      </c>
      <c r="R581" s="52" vm="2153">
        <f ca="1"/>
        <v>49.03</v>
      </c>
      <c r="S581" s="52" vm="4700">
        <f ca="1"/>
        <v>459724</v>
      </c>
      <c r="T581" s="55">
        <f t="shared" ca="1" si="35"/>
        <v>1.6106301590497196E-3</v>
      </c>
      <c r="U581" s="55">
        <f t="shared" ca="1" si="33"/>
        <v>1.6093344853426285E-3</v>
      </c>
      <c r="Z581" s="52" t="s">
        <v>799</v>
      </c>
      <c r="AA581" s="52">
        <v>2.7959999999999998</v>
      </c>
      <c r="AF581" s="52" t="s">
        <v>800</v>
      </c>
      <c r="AG581" s="52">
        <v>4.1909999999999998</v>
      </c>
    </row>
    <row r="582" spans="2:33">
      <c r="B582" s="52" vm="4679">
        <f ca="1"/>
        <v>44643</v>
      </c>
      <c r="C582" s="52" vm="4638">
        <f ca="1"/>
        <v>580.79999999999995</v>
      </c>
      <c r="D582" s="52" vm="1611">
        <f ca="1"/>
        <v>596.5</v>
      </c>
      <c r="E582" s="52" vm="62">
        <f ca="1"/>
        <v>597.9</v>
      </c>
      <c r="F582" s="52" vm="1666">
        <f ca="1"/>
        <v>574.4</v>
      </c>
      <c r="G582" s="52" vm="4701">
        <f ca="1"/>
        <v>243202</v>
      </c>
      <c r="H582" s="55">
        <f t="shared" ca="1" si="34"/>
        <v>-2.6646556058320892E-2</v>
      </c>
      <c r="I582" s="55">
        <f t="shared" ca="1" si="32"/>
        <v>-2.7008011017450005E-2</v>
      </c>
      <c r="N582" s="52" vm="4702">
        <f ca="1"/>
        <v>44649</v>
      </c>
      <c r="O582" s="52" vm="2552">
        <f ca="1"/>
        <v>52.54</v>
      </c>
      <c r="P582" s="52" vm="2756">
        <f ca="1"/>
        <v>50.44</v>
      </c>
      <c r="Q582" s="52" vm="4703">
        <f ca="1"/>
        <v>52.86</v>
      </c>
      <c r="R582" s="52" vm="2739">
        <f ca="1"/>
        <v>50.04</v>
      </c>
      <c r="S582" s="52" vm="4704">
        <f ca="1"/>
        <v>847458</v>
      </c>
      <c r="T582" s="55">
        <f t="shared" ca="1" si="35"/>
        <v>5.6080402010050268E-2</v>
      </c>
      <c r="U582" s="55">
        <f t="shared" ca="1" si="33"/>
        <v>5.4564320652792049E-2</v>
      </c>
      <c r="Z582" s="52" t="s">
        <v>801</v>
      </c>
      <c r="AA582" s="52">
        <v>2.6869999999999998</v>
      </c>
      <c r="AF582" s="52" t="s">
        <v>770</v>
      </c>
      <c r="AG582" s="52">
        <v>4.2060000000000004</v>
      </c>
    </row>
    <row r="583" spans="2:33">
      <c r="B583" s="52" vm="4687">
        <f ca="1"/>
        <v>44644</v>
      </c>
      <c r="C583" s="52" vm="4705">
        <f ca="1"/>
        <v>577.20000000000005</v>
      </c>
      <c r="D583" s="52" vm="1712">
        <f ca="1"/>
        <v>584.1</v>
      </c>
      <c r="E583" s="52" vm="21">
        <f ca="1"/>
        <v>590.79999999999995</v>
      </c>
      <c r="F583" s="52" vm="2115">
        <f ca="1"/>
        <v>573.5</v>
      </c>
      <c r="G583" s="52" vm="4706">
        <f ca="1"/>
        <v>183658</v>
      </c>
      <c r="H583" s="55">
        <f t="shared" ca="1" si="34"/>
        <v>-6.1983471074378294E-3</v>
      </c>
      <c r="I583" s="55">
        <f t="shared" ca="1" si="32"/>
        <v>-6.2176366108703382E-3</v>
      </c>
      <c r="N583" s="52" vm="4707">
        <f ca="1"/>
        <v>44650</v>
      </c>
      <c r="O583" s="52" vm="2821">
        <f ca="1"/>
        <v>52.1</v>
      </c>
      <c r="P583" s="52" vm="2552">
        <f ca="1"/>
        <v>52.54</v>
      </c>
      <c r="Q583" s="52" vm="4708">
        <f ca="1"/>
        <v>52.74</v>
      </c>
      <c r="R583" s="52" vm="2547">
        <f ca="1"/>
        <v>51.5</v>
      </c>
      <c r="S583" s="52" vm="4709">
        <f ca="1"/>
        <v>780278</v>
      </c>
      <c r="T583" s="55">
        <f t="shared" ca="1" si="35"/>
        <v>-8.3745717548534548E-3</v>
      </c>
      <c r="U583" s="55">
        <f t="shared" ca="1" si="33"/>
        <v>-8.4098354980725824E-3</v>
      </c>
      <c r="Z583" s="52" t="s">
        <v>802</v>
      </c>
      <c r="AA583" s="52">
        <v>2.637</v>
      </c>
      <c r="AF583" s="52" t="s">
        <v>772</v>
      </c>
      <c r="AG583" s="52">
        <v>4.0030000000000001</v>
      </c>
    </row>
    <row r="584" spans="2:33">
      <c r="B584" s="52" vm="4692">
        <f ca="1"/>
        <v>44645</v>
      </c>
      <c r="C584" s="52" vm="4710">
        <f ca="1"/>
        <v>582.29999999999995</v>
      </c>
      <c r="D584" s="52" vm="4711">
        <f ca="1"/>
        <v>578.4</v>
      </c>
      <c r="E584" s="52" vm="4712">
        <f ca="1"/>
        <v>593.70000000000005</v>
      </c>
      <c r="F584" s="52" vm="1738">
        <f ca="1"/>
        <v>575.6</v>
      </c>
      <c r="G584" s="52" vm="4713">
        <f ca="1"/>
        <v>150082</v>
      </c>
      <c r="H584" s="55">
        <f t="shared" ca="1" si="34"/>
        <v>8.8357588357586003E-3</v>
      </c>
      <c r="I584" s="55">
        <f t="shared" ca="1" si="32"/>
        <v>8.7969519433582239E-3</v>
      </c>
      <c r="N584" s="52" vm="4714">
        <f ca="1"/>
        <v>44651</v>
      </c>
      <c r="O584" s="52" vm="4715">
        <f ca="1"/>
        <v>50.74</v>
      </c>
      <c r="P584" s="52" vm="4716">
        <f ca="1"/>
        <v>52.52</v>
      </c>
      <c r="Q584" s="52" vm="4716">
        <f ca="1"/>
        <v>52.52</v>
      </c>
      <c r="R584" s="52" vm="4715">
        <f ca="1"/>
        <v>50.74</v>
      </c>
      <c r="S584" s="52" vm="4717">
        <f ca="1"/>
        <v>602730</v>
      </c>
      <c r="T584" s="55">
        <f t="shared" ca="1" si="35"/>
        <v>-2.6103646833013472E-2</v>
      </c>
      <c r="U584" s="55">
        <f t="shared" ca="1" si="33"/>
        <v>-2.6450394588185457E-2</v>
      </c>
      <c r="Z584" s="52" t="s">
        <v>803</v>
      </c>
      <c r="AA584" s="52">
        <v>2.476</v>
      </c>
      <c r="AF584" s="52" t="s">
        <v>773</v>
      </c>
      <c r="AG584" s="52">
        <v>4.2789999999999999</v>
      </c>
    </row>
    <row r="585" spans="2:33">
      <c r="B585" s="52" vm="4699">
        <f ca="1"/>
        <v>44648</v>
      </c>
      <c r="C585" s="52" vm="81">
        <f ca="1"/>
        <v>584.29999999999995</v>
      </c>
      <c r="D585" s="52" vm="1737">
        <f ca="1"/>
        <v>582.79999999999995</v>
      </c>
      <c r="E585" s="52" vm="2269">
        <f ca="1"/>
        <v>592.6</v>
      </c>
      <c r="F585" s="52" vm="291">
        <f ca="1"/>
        <v>579</v>
      </c>
      <c r="G585" s="52" vm="4718">
        <f ca="1"/>
        <v>173845</v>
      </c>
      <c r="H585" s="55">
        <f t="shared" ca="1" si="34"/>
        <v>3.4346556757685054E-3</v>
      </c>
      <c r="I585" s="55">
        <f t="shared" ca="1" si="32"/>
        <v>3.4287707173170845E-3</v>
      </c>
      <c r="N585" s="52" vm="4719">
        <f ca="1"/>
        <v>44652</v>
      </c>
      <c r="O585" s="52" vm="2793">
        <f ca="1"/>
        <v>50.72</v>
      </c>
      <c r="P585" s="52" vm="4720">
        <f ca="1"/>
        <v>50.86</v>
      </c>
      <c r="Q585" s="52" vm="2414">
        <f ca="1"/>
        <v>51.14</v>
      </c>
      <c r="R585" s="52" vm="2215">
        <f ca="1"/>
        <v>50.14</v>
      </c>
      <c r="S585" s="52" vm="4721">
        <f ca="1"/>
        <v>443357</v>
      </c>
      <c r="T585" s="55">
        <f t="shared" ca="1" si="35"/>
        <v>-3.9416633819477909E-4</v>
      </c>
      <c r="U585" s="55">
        <f t="shared" ca="1" si="33"/>
        <v>-3.9424404216539257E-4</v>
      </c>
      <c r="Z585" s="52" t="s">
        <v>804</v>
      </c>
      <c r="AA585" s="52">
        <v>2.4929999999999999</v>
      </c>
      <c r="AF585" s="52" t="s">
        <v>774</v>
      </c>
      <c r="AG585" s="52">
        <v>4.3789999999999996</v>
      </c>
    </row>
    <row r="586" spans="2:33">
      <c r="B586" s="52" vm="4702">
        <f ca="1"/>
        <v>44649</v>
      </c>
      <c r="C586" s="52" vm="4722">
        <f ca="1"/>
        <v>599.9</v>
      </c>
      <c r="D586" s="52" vm="141">
        <f ca="1"/>
        <v>592</v>
      </c>
      <c r="E586" s="52" vm="101">
        <f ca="1"/>
        <v>608.29999999999995</v>
      </c>
      <c r="F586" s="52" vm="21">
        <f ca="1"/>
        <v>590.79999999999995</v>
      </c>
      <c r="G586" s="52" vm="4723">
        <f ca="1"/>
        <v>278527</v>
      </c>
      <c r="H586" s="55">
        <f t="shared" ca="1" si="34"/>
        <v>2.6698613725825826E-2</v>
      </c>
      <c r="I586" s="55">
        <f t="shared" ca="1" si="32"/>
        <v>2.6348425098656113E-2</v>
      </c>
      <c r="N586" s="52" vm="4724">
        <f ca="1"/>
        <v>44655</v>
      </c>
      <c r="O586" s="52" vm="4725">
        <f ca="1"/>
        <v>52.6</v>
      </c>
      <c r="P586" s="52" vm="2724">
        <f ca="1"/>
        <v>50.76</v>
      </c>
      <c r="Q586" s="52" vm="4726">
        <f ca="1"/>
        <v>52.9</v>
      </c>
      <c r="R586" s="52" vm="2473">
        <f ca="1"/>
        <v>50.64</v>
      </c>
      <c r="S586" s="52" vm="4727">
        <f ca="1"/>
        <v>651612</v>
      </c>
      <c r="T586" s="55">
        <f t="shared" ca="1" si="35"/>
        <v>3.7066246056782326E-2</v>
      </c>
      <c r="U586" s="55">
        <f t="shared" ca="1" si="33"/>
        <v>3.6395809614693686E-2</v>
      </c>
      <c r="Z586" s="52" t="s">
        <v>805</v>
      </c>
      <c r="AA586" s="52">
        <v>2.7210000000000001</v>
      </c>
      <c r="AF586" s="52" t="s">
        <v>775</v>
      </c>
      <c r="AG586" s="52">
        <v>4.4669999999999996</v>
      </c>
    </row>
    <row r="587" spans="2:33">
      <c r="B587" s="52" vm="4707">
        <f ca="1"/>
        <v>44650</v>
      </c>
      <c r="C587" s="52" vm="1642">
        <f ca="1"/>
        <v>586.4</v>
      </c>
      <c r="D587" s="52" vm="4728">
        <f ca="1"/>
        <v>598.70000000000005</v>
      </c>
      <c r="E587" s="52" vm="4729">
        <f ca="1"/>
        <v>598.9</v>
      </c>
      <c r="F587" s="52" vm="4730">
        <f ca="1"/>
        <v>579.79999999999995</v>
      </c>
      <c r="G587" s="52" vm="4731">
        <f ca="1"/>
        <v>240763</v>
      </c>
      <c r="H587" s="55">
        <f t="shared" ca="1" si="34"/>
        <v>-2.2503750625104235E-2</v>
      </c>
      <c r="I587" s="55">
        <f t="shared" ca="1" si="32"/>
        <v>-2.2760824086605725E-2</v>
      </c>
      <c r="N587" s="52" vm="4732">
        <f ca="1"/>
        <v>44656</v>
      </c>
      <c r="O587" s="52" vm="4733">
        <f ca="1"/>
        <v>52.98</v>
      </c>
      <c r="P587" s="52" vm="4734">
        <f ca="1"/>
        <v>52.7</v>
      </c>
      <c r="Q587" s="52" vm="2969">
        <f ca="1"/>
        <v>53.26</v>
      </c>
      <c r="R587" s="52" vm="2546">
        <f ca="1"/>
        <v>52.4</v>
      </c>
      <c r="S587" s="52" vm="4735">
        <f ca="1"/>
        <v>610423</v>
      </c>
      <c r="T587" s="55">
        <f t="shared" ca="1" si="35"/>
        <v>7.2243346007603293E-3</v>
      </c>
      <c r="U587" s="55">
        <f t="shared" ca="1" si="33"/>
        <v>7.1983641002593439E-3</v>
      </c>
      <c r="Z587" s="52" t="s">
        <v>806</v>
      </c>
      <c r="AA587" s="52">
        <v>2.8109999999999999</v>
      </c>
      <c r="AF587" s="52" t="s">
        <v>807</v>
      </c>
      <c r="AG587" s="52">
        <v>4.4569999999999999</v>
      </c>
    </row>
    <row r="588" spans="2:33">
      <c r="B588" s="52" vm="4714">
        <f ca="1"/>
        <v>44651</v>
      </c>
      <c r="C588" s="52" vm="4736">
        <f ca="1"/>
        <v>575.70000000000005</v>
      </c>
      <c r="D588" s="52" vm="4653">
        <f ca="1"/>
        <v>586</v>
      </c>
      <c r="E588" s="52" vm="4737">
        <f ca="1"/>
        <v>595.79999999999995</v>
      </c>
      <c r="F588" s="52" vm="4738">
        <f ca="1"/>
        <v>573.1</v>
      </c>
      <c r="G588" s="52" vm="4739">
        <f ca="1"/>
        <v>186589</v>
      </c>
      <c r="H588" s="55">
        <f t="shared" ca="1" si="34"/>
        <v>-1.8246930422919361E-2</v>
      </c>
      <c r="I588" s="55">
        <f t="shared" ref="I588:I651" ca="1" si="36">LN(1+H588)</f>
        <v>-1.8415458890677666E-2</v>
      </c>
      <c r="N588" s="52" vm="4740">
        <f ca="1"/>
        <v>44657</v>
      </c>
      <c r="O588" s="52" vm="2217">
        <f ca="1"/>
        <v>50.48</v>
      </c>
      <c r="P588" s="52" vm="3743">
        <f ca="1"/>
        <v>52.88</v>
      </c>
      <c r="Q588" s="52" vm="3743">
        <f ca="1"/>
        <v>52.88</v>
      </c>
      <c r="R588" s="52" vm="2397">
        <f ca="1"/>
        <v>50.1</v>
      </c>
      <c r="S588" s="52" vm="4741">
        <f ca="1"/>
        <v>737895</v>
      </c>
      <c r="T588" s="55">
        <f t="shared" ca="1" si="35"/>
        <v>-4.7187617969044915E-2</v>
      </c>
      <c r="U588" s="55">
        <f t="shared" ref="U588:U651" ca="1" si="37">LN(1+T588)</f>
        <v>-4.8337265610965921E-2</v>
      </c>
      <c r="Z588" s="52" t="s">
        <v>808</v>
      </c>
      <c r="AA588" s="52">
        <v>2.7570000000000001</v>
      </c>
      <c r="AF588" s="52" t="s">
        <v>776</v>
      </c>
      <c r="AG588" s="52">
        <v>4.4560000000000004</v>
      </c>
    </row>
    <row r="589" spans="2:33">
      <c r="B589" s="52" vm="4719">
        <f ca="1"/>
        <v>44652</v>
      </c>
      <c r="C589" s="52" vm="1654">
        <f ca="1"/>
        <v>575.29999999999995</v>
      </c>
      <c r="D589" s="52" vm="250">
        <f ca="1"/>
        <v>577.70000000000005</v>
      </c>
      <c r="E589" s="52" vm="4742">
        <f ca="1"/>
        <v>578.1</v>
      </c>
      <c r="F589" s="52" vm="4743">
        <f ca="1"/>
        <v>570</v>
      </c>
      <c r="G589" s="52" vm="4744">
        <f ca="1"/>
        <v>154679</v>
      </c>
      <c r="H589" s="55">
        <f t="shared" ref="H589:H652" ca="1" si="38">C589/C588-1</f>
        <v>-6.9480632273766219E-4</v>
      </c>
      <c r="I589" s="55">
        <f t="shared" ca="1" si="36"/>
        <v>-6.9504781251628273E-4</v>
      </c>
      <c r="N589" s="52" vm="4745">
        <f ca="1"/>
        <v>44658</v>
      </c>
      <c r="O589" s="52" vm="2591">
        <f ca="1"/>
        <v>49.44</v>
      </c>
      <c r="P589" s="52" vm="2520">
        <f ca="1"/>
        <v>51</v>
      </c>
      <c r="Q589" s="52" vm="2861">
        <f ca="1"/>
        <v>51.04</v>
      </c>
      <c r="R589" s="52" vm="4746">
        <f ca="1"/>
        <v>49.43</v>
      </c>
      <c r="S589" s="52" vm="4747">
        <f ca="1"/>
        <v>563805</v>
      </c>
      <c r="T589" s="55">
        <f t="shared" ref="T589:T652" ca="1" si="39">O589/O588-1</f>
        <v>-2.0602218700475405E-2</v>
      </c>
      <c r="U589" s="55">
        <f t="shared" ca="1" si="37"/>
        <v>-2.0817405083522356E-2</v>
      </c>
      <c r="Z589" s="52" t="s">
        <v>809</v>
      </c>
      <c r="AA589" s="52">
        <v>2.831</v>
      </c>
      <c r="AF589" s="52" t="s">
        <v>777</v>
      </c>
      <c r="AG589" s="52">
        <v>4.4240000000000004</v>
      </c>
    </row>
    <row r="590" spans="2:33">
      <c r="B590" s="52" vm="4724">
        <f ca="1"/>
        <v>44655</v>
      </c>
      <c r="C590" s="52" vm="1728">
        <f ca="1"/>
        <v>585.70000000000005</v>
      </c>
      <c r="D590" s="52" vm="2260">
        <f ca="1"/>
        <v>577.4</v>
      </c>
      <c r="E590" s="52" vm="4748">
        <f ca="1"/>
        <v>585.79999999999995</v>
      </c>
      <c r="F590" s="52" vm="212">
        <f ca="1"/>
        <v>567</v>
      </c>
      <c r="G590" s="52" vm="4749">
        <f ca="1"/>
        <v>136724</v>
      </c>
      <c r="H590" s="55">
        <f t="shared" ca="1" si="38"/>
        <v>1.8077524769685605E-2</v>
      </c>
      <c r="I590" s="55">
        <f t="shared" ca="1" si="36"/>
        <v>1.7916069226489049E-2</v>
      </c>
      <c r="N590" s="52" vm="4750">
        <f ca="1"/>
        <v>44659</v>
      </c>
      <c r="O590" s="52" vm="2520">
        <f ca="1"/>
        <v>51</v>
      </c>
      <c r="P590" s="52" vm="2414">
        <f ca="1"/>
        <v>51.14</v>
      </c>
      <c r="Q590" s="52" vm="2547">
        <f ca="1"/>
        <v>51.5</v>
      </c>
      <c r="R590" s="52" vm="2209">
        <f ca="1"/>
        <v>50.42</v>
      </c>
      <c r="S590" s="52" vm="4751">
        <f ca="1"/>
        <v>616704</v>
      </c>
      <c r="T590" s="55">
        <f t="shared" ca="1" si="39"/>
        <v>3.1553398058252524E-2</v>
      </c>
      <c r="U590" s="55">
        <f t="shared" ca="1" si="37"/>
        <v>3.1065819574890532E-2</v>
      </c>
      <c r="Z590" s="52" t="s">
        <v>810</v>
      </c>
      <c r="AA590" s="52">
        <v>2.6970000000000001</v>
      </c>
      <c r="AF590" s="52" t="s">
        <v>779</v>
      </c>
      <c r="AG590" s="52">
        <v>4.3019999999999996</v>
      </c>
    </row>
    <row r="591" spans="2:33">
      <c r="B591" s="52" vm="4732">
        <f ca="1"/>
        <v>44656</v>
      </c>
      <c r="C591" s="52" vm="1782">
        <f ca="1"/>
        <v>584.6</v>
      </c>
      <c r="D591" s="52" vm="4752">
        <f ca="1"/>
        <v>581.5</v>
      </c>
      <c r="E591" s="52" vm="4748">
        <f ca="1"/>
        <v>585.79999999999995</v>
      </c>
      <c r="F591" s="52" vm="1585">
        <f ca="1"/>
        <v>577</v>
      </c>
      <c r="G591" s="52" vm="4753">
        <f ca="1"/>
        <v>164541</v>
      </c>
      <c r="H591" s="55">
        <f t="shared" ca="1" si="38"/>
        <v>-1.8780945876729627E-3</v>
      </c>
      <c r="I591" s="55">
        <f t="shared" ca="1" si="36"/>
        <v>-1.8798604185911213E-3</v>
      </c>
      <c r="N591" s="52" vm="4754">
        <f ca="1"/>
        <v>44662</v>
      </c>
      <c r="O591" s="52" vm="2162">
        <f ca="1"/>
        <v>48.55</v>
      </c>
      <c r="P591" s="52" vm="2216">
        <f ca="1"/>
        <v>50.4</v>
      </c>
      <c r="Q591" s="52" vm="4755">
        <f ca="1"/>
        <v>50.7</v>
      </c>
      <c r="R591" s="52" vm="4756">
        <f ca="1"/>
        <v>48.2</v>
      </c>
      <c r="S591" s="52" vm="4757">
        <f ca="1"/>
        <v>1102782</v>
      </c>
      <c r="T591" s="55">
        <f t="shared" ca="1" si="39"/>
        <v>-4.8039215686274561E-2</v>
      </c>
      <c r="U591" s="55">
        <f t="shared" ca="1" si="37"/>
        <v>-4.9231437986991908E-2</v>
      </c>
      <c r="Z591" s="52" t="s">
        <v>811</v>
      </c>
      <c r="AA591" s="52">
        <v>2.6030000000000002</v>
      </c>
      <c r="AF591" s="52" t="s">
        <v>780</v>
      </c>
      <c r="AG591" s="52">
        <v>4.2629999999999999</v>
      </c>
    </row>
    <row r="592" spans="2:33">
      <c r="B592" s="52" vm="4740">
        <f ca="1"/>
        <v>44657</v>
      </c>
      <c r="C592" s="52" vm="4631">
        <f ca="1"/>
        <v>557.1</v>
      </c>
      <c r="D592" s="52" vm="4758">
        <f ca="1"/>
        <v>583.6</v>
      </c>
      <c r="E592" s="52" vm="4759">
        <f ca="1"/>
        <v>584.5</v>
      </c>
      <c r="F592" s="52" vm="4760">
        <f ca="1"/>
        <v>553.4</v>
      </c>
      <c r="G592" s="52" vm="4761">
        <f ca="1"/>
        <v>267029</v>
      </c>
      <c r="H592" s="55">
        <f t="shared" ca="1" si="38"/>
        <v>-4.7040711597673646E-2</v>
      </c>
      <c r="I592" s="55">
        <f t="shared" ca="1" si="36"/>
        <v>-4.818309565037579E-2</v>
      </c>
      <c r="N592" s="52" vm="4762">
        <f ca="1"/>
        <v>44663</v>
      </c>
      <c r="O592" s="52" vm="4763">
        <f ca="1"/>
        <v>49.48</v>
      </c>
      <c r="P592" s="52" vm="2263">
        <f ca="1"/>
        <v>48</v>
      </c>
      <c r="Q592" s="52" vm="2922">
        <f ca="1"/>
        <v>49.93</v>
      </c>
      <c r="R592" s="52" vm="4572">
        <f ca="1"/>
        <v>47.87</v>
      </c>
      <c r="S592" s="52" vm="4764">
        <f ca="1"/>
        <v>622174</v>
      </c>
      <c r="T592" s="55">
        <f t="shared" ca="1" si="39"/>
        <v>1.9155509783728153E-2</v>
      </c>
      <c r="U592" s="55">
        <f t="shared" ca="1" si="37"/>
        <v>1.897435278695327E-2</v>
      </c>
      <c r="Z592" s="52" t="s">
        <v>812</v>
      </c>
      <c r="AA592" s="52">
        <v>2.5310000000000001</v>
      </c>
      <c r="AF592" s="52" t="s">
        <v>781</v>
      </c>
      <c r="AG592" s="52">
        <v>4.3250000000000002</v>
      </c>
    </row>
    <row r="593" spans="2:33">
      <c r="B593" s="52" vm="4745">
        <f ca="1"/>
        <v>44658</v>
      </c>
      <c r="C593" s="52" vm="2571">
        <f ca="1"/>
        <v>548.4</v>
      </c>
      <c r="D593" s="52" vm="2565">
        <f ca="1"/>
        <v>557.9</v>
      </c>
      <c r="E593" s="52" vm="271">
        <f ca="1"/>
        <v>562</v>
      </c>
      <c r="F593" s="52" vm="4765">
        <f ca="1"/>
        <v>545.9</v>
      </c>
      <c r="G593" s="52" vm="4766">
        <f ca="1"/>
        <v>216330</v>
      </c>
      <c r="H593" s="55">
        <f t="shared" ca="1" si="38"/>
        <v>-1.5616585891222501E-2</v>
      </c>
      <c r="I593" s="55">
        <f t="shared" ca="1" si="36"/>
        <v>-1.5739809338610578E-2</v>
      </c>
      <c r="N593" s="52" vm="4767">
        <f ca="1"/>
        <v>44664</v>
      </c>
      <c r="O593" s="52" vm="2405">
        <f ca="1"/>
        <v>49.94</v>
      </c>
      <c r="P593" s="52" vm="2327">
        <f ca="1"/>
        <v>49.5</v>
      </c>
      <c r="Q593" s="52" vm="2208">
        <f ca="1"/>
        <v>49.95</v>
      </c>
      <c r="R593" s="52" vm="2257">
        <f ca="1"/>
        <v>48.33</v>
      </c>
      <c r="S593" s="52" vm="4768">
        <f ca="1"/>
        <v>977874</v>
      </c>
      <c r="T593" s="55">
        <f t="shared" ca="1" si="39"/>
        <v>9.2966855295069095E-3</v>
      </c>
      <c r="U593" s="55">
        <f t="shared" ca="1" si="37"/>
        <v>9.2537373273400472E-3</v>
      </c>
      <c r="Z593" s="52" t="s">
        <v>813</v>
      </c>
      <c r="AA593" s="52">
        <v>2.4420000000000002</v>
      </c>
      <c r="AF593" s="52" t="s">
        <v>814</v>
      </c>
      <c r="AG593" s="52">
        <v>4.1559999999999997</v>
      </c>
    </row>
    <row r="594" spans="2:33">
      <c r="B594" s="52" vm="4750">
        <f ca="1"/>
        <v>44659</v>
      </c>
      <c r="C594" s="52" vm="4769">
        <f ca="1"/>
        <v>551.29999999999995</v>
      </c>
      <c r="D594" s="52" vm="183">
        <f ca="1"/>
        <v>555</v>
      </c>
      <c r="E594" s="52" vm="1564">
        <f ca="1"/>
        <v>559.29999999999995</v>
      </c>
      <c r="F594" s="52" vm="4770">
        <f ca="1"/>
        <v>545.79999999999995</v>
      </c>
      <c r="G594" s="52" vm="4771">
        <f ca="1"/>
        <v>126407</v>
      </c>
      <c r="H594" s="55">
        <f t="shared" ca="1" si="38"/>
        <v>5.2881108679796451E-3</v>
      </c>
      <c r="I594" s="55">
        <f t="shared" ca="1" si="36"/>
        <v>5.274177907478644E-3</v>
      </c>
      <c r="N594" s="52" vm="4772">
        <f ca="1"/>
        <v>44665</v>
      </c>
      <c r="O594" s="52" vm="2740">
        <f ca="1"/>
        <v>50.56</v>
      </c>
      <c r="P594" s="52" vm="2722">
        <f ca="1"/>
        <v>50.36</v>
      </c>
      <c r="Q594" s="52" vm="4720">
        <f ca="1"/>
        <v>50.86</v>
      </c>
      <c r="R594" s="52" vm="4773">
        <f ca="1"/>
        <v>49.6</v>
      </c>
      <c r="S594" s="52" vm="4774">
        <f ca="1"/>
        <v>660425</v>
      </c>
      <c r="T594" s="55">
        <f t="shared" ca="1" si="39"/>
        <v>1.2414897877452979E-2</v>
      </c>
      <c r="U594" s="55">
        <f t="shared" ca="1" si="37"/>
        <v>1.2338464986974858E-2</v>
      </c>
      <c r="Z594" s="52" t="s">
        <v>815</v>
      </c>
      <c r="AA594" s="52">
        <v>2.4900000000000002</v>
      </c>
      <c r="AF594" s="52" t="s">
        <v>782</v>
      </c>
      <c r="AG594" s="52">
        <v>4.1529999999999996</v>
      </c>
    </row>
    <row r="595" spans="2:33">
      <c r="B595" s="52" vm="4754">
        <f ca="1"/>
        <v>44662</v>
      </c>
      <c r="C595" s="52" vm="4775">
        <f ca="1"/>
        <v>535.29999999999995</v>
      </c>
      <c r="D595" s="52" vm="4776">
        <f ca="1"/>
        <v>547.5</v>
      </c>
      <c r="E595" s="52" vm="4777">
        <f ca="1"/>
        <v>549.29999999999995</v>
      </c>
      <c r="F595" s="52" vm="4778">
        <f ca="1"/>
        <v>532</v>
      </c>
      <c r="G595" s="52" vm="4779">
        <f ca="1"/>
        <v>223482</v>
      </c>
      <c r="H595" s="55">
        <f t="shared" ca="1" si="38"/>
        <v>-2.9022310901505532E-2</v>
      </c>
      <c r="I595" s="55">
        <f t="shared" ca="1" si="36"/>
        <v>-2.94517881963023E-2</v>
      </c>
      <c r="N595" s="52" vm="4780">
        <f ca="1"/>
        <v>44670</v>
      </c>
      <c r="O595" s="52" vm="4781">
        <f ca="1"/>
        <v>49.65</v>
      </c>
      <c r="P595" s="52" vm="4782">
        <f ca="1"/>
        <v>50.12</v>
      </c>
      <c r="Q595" s="52" vm="2784">
        <f ca="1"/>
        <v>50.18</v>
      </c>
      <c r="R595" s="52" vm="2144">
        <f ca="1"/>
        <v>48.71</v>
      </c>
      <c r="S595" s="52" vm="4783">
        <f ca="1"/>
        <v>510605</v>
      </c>
      <c r="T595" s="55">
        <f t="shared" ca="1" si="39"/>
        <v>-1.7998417721519111E-2</v>
      </c>
      <c r="U595" s="55">
        <f t="shared" ca="1" si="37"/>
        <v>-1.8162359347420508E-2</v>
      </c>
      <c r="Z595" s="52" t="s">
        <v>816</v>
      </c>
      <c r="AA595" s="52">
        <v>2.35</v>
      </c>
      <c r="AF595" s="52" t="s">
        <v>783</v>
      </c>
      <c r="AG595" s="52">
        <v>4.0410000000000004</v>
      </c>
    </row>
    <row r="596" spans="2:33">
      <c r="B596" s="52" vm="4762">
        <f ca="1"/>
        <v>44663</v>
      </c>
      <c r="C596" s="52" vm="2359">
        <f ca="1"/>
        <v>531.79999999999995</v>
      </c>
      <c r="D596" s="52" vm="371">
        <f ca="1"/>
        <v>524.5</v>
      </c>
      <c r="E596" s="52" vm="2410">
        <f ca="1"/>
        <v>538.1</v>
      </c>
      <c r="F596" s="52" vm="2517">
        <f ca="1"/>
        <v>520.9</v>
      </c>
      <c r="G596" s="52" vm="4784">
        <f ca="1"/>
        <v>252922</v>
      </c>
      <c r="H596" s="55">
        <f t="shared" ca="1" si="38"/>
        <v>-6.5383896880254477E-3</v>
      </c>
      <c r="I596" s="55">
        <f t="shared" ca="1" si="36"/>
        <v>-6.5598585904162047E-3</v>
      </c>
      <c r="N596" s="52" vm="4785">
        <f ca="1"/>
        <v>44671</v>
      </c>
      <c r="O596" s="52" vm="2793">
        <f ca="1"/>
        <v>50.72</v>
      </c>
      <c r="P596" s="52" vm="4786">
        <f ca="1"/>
        <v>49.8</v>
      </c>
      <c r="Q596" s="52" vm="2793">
        <f ca="1"/>
        <v>50.72</v>
      </c>
      <c r="R596" s="52" vm="2574">
        <f ca="1"/>
        <v>49.28</v>
      </c>
      <c r="S596" s="52" vm="4787">
        <f ca="1"/>
        <v>388604</v>
      </c>
      <c r="T596" s="55">
        <f t="shared" ca="1" si="39"/>
        <v>2.1550855991943507E-2</v>
      </c>
      <c r="U596" s="55">
        <f t="shared" ca="1" si="37"/>
        <v>2.1321919637788789E-2</v>
      </c>
      <c r="Z596" s="52" t="s">
        <v>817</v>
      </c>
      <c r="AA596" s="52">
        <v>2.302</v>
      </c>
      <c r="AF596" s="52" t="s">
        <v>784</v>
      </c>
      <c r="AG596" s="52">
        <v>4.3289999999999997</v>
      </c>
    </row>
    <row r="597" spans="2:33">
      <c r="B597" s="52" vm="4767">
        <f ca="1"/>
        <v>44664</v>
      </c>
      <c r="C597" s="52" vm="2531">
        <f ca="1"/>
        <v>526.29999999999995</v>
      </c>
      <c r="D597" s="52" vm="1528">
        <f ca="1"/>
        <v>531</v>
      </c>
      <c r="E597" s="52" vm="2410">
        <f ca="1"/>
        <v>538.1</v>
      </c>
      <c r="F597" s="52" vm="1431">
        <f ca="1"/>
        <v>511.1</v>
      </c>
      <c r="G597" s="52" vm="4788">
        <f ca="1"/>
        <v>324967</v>
      </c>
      <c r="H597" s="55">
        <f t="shared" ca="1" si="38"/>
        <v>-1.0342233922527311E-2</v>
      </c>
      <c r="I597" s="55">
        <f t="shared" ca="1" si="36"/>
        <v>-1.0396086449186208E-2</v>
      </c>
      <c r="N597" s="52" vm="4789">
        <f ca="1"/>
        <v>44672</v>
      </c>
      <c r="O597" s="52" vm="4675">
        <f ca="1"/>
        <v>51.16</v>
      </c>
      <c r="P597" s="52" vm="2740">
        <f ca="1"/>
        <v>50.56</v>
      </c>
      <c r="Q597" s="52" vm="2444">
        <f ca="1"/>
        <v>51.84</v>
      </c>
      <c r="R597" s="52" vm="2405">
        <f ca="1"/>
        <v>49.94</v>
      </c>
      <c r="S597" s="52" vm="4790">
        <f ca="1"/>
        <v>625029</v>
      </c>
      <c r="T597" s="55">
        <f t="shared" ca="1" si="39"/>
        <v>8.6750788643532584E-3</v>
      </c>
      <c r="U597" s="55">
        <f t="shared" ca="1" si="37"/>
        <v>8.6376665816714042E-3</v>
      </c>
      <c r="Z597" s="52" t="s">
        <v>818</v>
      </c>
      <c r="AA597" s="52">
        <v>2.3010000000000002</v>
      </c>
      <c r="AF597" s="52" t="s">
        <v>786</v>
      </c>
      <c r="AG597" s="52">
        <v>4.593</v>
      </c>
    </row>
    <row r="598" spans="2:33">
      <c r="B598" s="52" vm="4772">
        <f ca="1"/>
        <v>44665</v>
      </c>
      <c r="C598" s="52" vm="2505">
        <f ca="1"/>
        <v>533.79999999999995</v>
      </c>
      <c r="D598" s="52" vm="382">
        <f ca="1"/>
        <v>530</v>
      </c>
      <c r="E598" s="52" vm="4791">
        <f ca="1"/>
        <v>539.20000000000005</v>
      </c>
      <c r="F598" s="52" vm="1864">
        <f ca="1"/>
        <v>527</v>
      </c>
      <c r="G598" s="52" vm="4792">
        <f ca="1"/>
        <v>234522</v>
      </c>
      <c r="H598" s="55">
        <f t="shared" ca="1" si="38"/>
        <v>1.4250427512825459E-2</v>
      </c>
      <c r="I598" s="55">
        <f t="shared" ca="1" si="36"/>
        <v>1.4149844610690561E-2</v>
      </c>
      <c r="N598" s="52" vm="4793">
        <f ca="1"/>
        <v>44673</v>
      </c>
      <c r="O598" s="52" vm="2396">
        <f ca="1"/>
        <v>50.02</v>
      </c>
      <c r="P598" s="52" vm="2223">
        <f ca="1"/>
        <v>50</v>
      </c>
      <c r="Q598" s="52" vm="2403">
        <f ca="1"/>
        <v>50.84</v>
      </c>
      <c r="R598" s="52" vm="2183">
        <f ca="1"/>
        <v>48.73</v>
      </c>
      <c r="S598" s="52" vm="4794">
        <f ca="1"/>
        <v>1027627</v>
      </c>
      <c r="T598" s="55">
        <f t="shared" ca="1" si="39"/>
        <v>-2.2283033620015491E-2</v>
      </c>
      <c r="U598" s="55">
        <f t="shared" ca="1" si="37"/>
        <v>-2.2535051261168799E-2</v>
      </c>
      <c r="Z598" s="52" t="s">
        <v>819</v>
      </c>
      <c r="AA598" s="52">
        <v>2.298</v>
      </c>
      <c r="AF598" s="52" t="s">
        <v>787</v>
      </c>
      <c r="AG598" s="52">
        <v>4.593</v>
      </c>
    </row>
    <row r="599" spans="2:33">
      <c r="B599" s="52" vm="4780">
        <f ca="1"/>
        <v>44670</v>
      </c>
      <c r="C599" s="52" vm="4795">
        <f ca="1"/>
        <v>529.9</v>
      </c>
      <c r="D599" s="52" vm="4796">
        <f ca="1"/>
        <v>529.79999999999995</v>
      </c>
      <c r="E599" s="52" vm="4797">
        <f ca="1"/>
        <v>534.20000000000005</v>
      </c>
      <c r="F599" s="52" vm="1849">
        <f ca="1"/>
        <v>520.20000000000005</v>
      </c>
      <c r="G599" s="52" vm="4798">
        <f ca="1"/>
        <v>178288</v>
      </c>
      <c r="H599" s="55">
        <f t="shared" ca="1" si="38"/>
        <v>-7.3061071562382507E-3</v>
      </c>
      <c r="I599" s="55">
        <f t="shared" ca="1" si="36"/>
        <v>-7.3329274717073246E-3</v>
      </c>
      <c r="N599" s="52" vm="4799">
        <f ca="1"/>
        <v>44676</v>
      </c>
      <c r="O599" s="52" vm="2258">
        <f ca="1"/>
        <v>47.68</v>
      </c>
      <c r="P599" s="52" vm="2653">
        <f ca="1"/>
        <v>48.7</v>
      </c>
      <c r="Q599" s="52" vm="4800">
        <f ca="1"/>
        <v>49.22</v>
      </c>
      <c r="R599" s="52" vm="2258">
        <f ca="1"/>
        <v>47.68</v>
      </c>
      <c r="S599" s="52" vm="4801">
        <f ca="1"/>
        <v>771174</v>
      </c>
      <c r="T599" s="55">
        <f t="shared" ca="1" si="39"/>
        <v>-4.6781287485006096E-2</v>
      </c>
      <c r="U599" s="55">
        <f t="shared" ca="1" si="37"/>
        <v>-4.7910902692378778E-2</v>
      </c>
      <c r="Z599" s="52" t="s">
        <v>820</v>
      </c>
      <c r="AA599" s="52">
        <v>2.2639999999999998</v>
      </c>
      <c r="AF599" s="52" t="s">
        <v>821</v>
      </c>
      <c r="AG599" s="52">
        <v>4.8710000000000004</v>
      </c>
    </row>
    <row r="600" spans="2:33">
      <c r="B600" s="52" vm="4785">
        <f ca="1"/>
        <v>44671</v>
      </c>
      <c r="C600" s="52" vm="2408">
        <f ca="1"/>
        <v>541.9</v>
      </c>
      <c r="D600" s="52" vm="1529">
        <f ca="1"/>
        <v>530.70000000000005</v>
      </c>
      <c r="E600" s="52" vm="184">
        <f ca="1"/>
        <v>545.6</v>
      </c>
      <c r="F600" s="52" vm="4802">
        <f ca="1"/>
        <v>528.70000000000005</v>
      </c>
      <c r="G600" s="52" vm="4803">
        <f ca="1"/>
        <v>248748</v>
      </c>
      <c r="H600" s="55">
        <f t="shared" ca="1" si="38"/>
        <v>2.2645782223061017E-2</v>
      </c>
      <c r="I600" s="55">
        <f t="shared" ca="1" si="36"/>
        <v>2.2393173073352188E-2</v>
      </c>
      <c r="N600" s="52" vm="4804">
        <f ca="1"/>
        <v>44677</v>
      </c>
      <c r="O600" s="52" vm="4805">
        <f ca="1"/>
        <v>47.12</v>
      </c>
      <c r="P600" s="52" vm="2155">
        <f ca="1"/>
        <v>48.6</v>
      </c>
      <c r="Q600" s="52" vm="2155">
        <f ca="1"/>
        <v>48.6</v>
      </c>
      <c r="R600" s="52" vm="4805">
        <f ca="1"/>
        <v>47.12</v>
      </c>
      <c r="S600" s="52" vm="4806">
        <f ca="1"/>
        <v>680527</v>
      </c>
      <c r="T600" s="55">
        <f t="shared" ca="1" si="39"/>
        <v>-1.1744966442953086E-2</v>
      </c>
      <c r="U600" s="55">
        <f t="shared" ca="1" si="37"/>
        <v>-1.1814483413763122E-2</v>
      </c>
      <c r="Z600" s="52" t="s">
        <v>822</v>
      </c>
      <c r="AA600" s="52">
        <v>2.29</v>
      </c>
      <c r="AF600" s="52" t="s">
        <v>788</v>
      </c>
      <c r="AG600" s="52">
        <v>4.774</v>
      </c>
    </row>
    <row r="601" spans="2:33">
      <c r="B601" s="52" vm="4789">
        <f ca="1"/>
        <v>44672</v>
      </c>
      <c r="C601" s="52" vm="2430">
        <f ca="1"/>
        <v>553.1</v>
      </c>
      <c r="D601" s="52" vm="2314">
        <f ca="1"/>
        <v>541</v>
      </c>
      <c r="E601" s="52" vm="2188">
        <f ca="1"/>
        <v>560</v>
      </c>
      <c r="F601" s="52" vm="4807">
        <f ca="1"/>
        <v>536.4</v>
      </c>
      <c r="G601" s="52" vm="4808">
        <f ca="1"/>
        <v>293838</v>
      </c>
      <c r="H601" s="55">
        <f t="shared" ca="1" si="38"/>
        <v>2.0668019929876547E-2</v>
      </c>
      <c r="I601" s="55">
        <f t="shared" ca="1" si="36"/>
        <v>2.0457334428563994E-2</v>
      </c>
      <c r="N601" s="52" vm="4809">
        <f ca="1"/>
        <v>44678</v>
      </c>
      <c r="O601" s="52" vm="4810">
        <f ca="1"/>
        <v>48.84</v>
      </c>
      <c r="P601" s="52" vm="4811">
        <f ca="1"/>
        <v>47.15</v>
      </c>
      <c r="Q601" s="52" vm="2574">
        <f ca="1"/>
        <v>49.28</v>
      </c>
      <c r="R601" s="52" vm="4812">
        <f ca="1"/>
        <v>46.77</v>
      </c>
      <c r="S601" s="52" vm="4813">
        <f ca="1"/>
        <v>732399</v>
      </c>
      <c r="T601" s="55">
        <f t="shared" ca="1" si="39"/>
        <v>3.6502546689304083E-2</v>
      </c>
      <c r="U601" s="55">
        <f t="shared" ca="1" si="37"/>
        <v>3.5852109899172833E-2</v>
      </c>
      <c r="Z601" s="52" t="s">
        <v>823</v>
      </c>
      <c r="AA601" s="52">
        <v>2.2229999999999999</v>
      </c>
      <c r="AF601" s="52" t="s">
        <v>789</v>
      </c>
      <c r="AG601" s="52">
        <v>4.7350000000000003</v>
      </c>
    </row>
    <row r="602" spans="2:33">
      <c r="B602" s="52" vm="4793">
        <f ca="1"/>
        <v>44673</v>
      </c>
      <c r="C602" s="52" vm="4814">
        <f ca="1"/>
        <v>529.20000000000005</v>
      </c>
      <c r="D602" s="52" vm="437">
        <f ca="1"/>
        <v>516</v>
      </c>
      <c r="E602" s="52" vm="1083">
        <f ca="1"/>
        <v>534.5</v>
      </c>
      <c r="F602" s="52" vm="4815">
        <f ca="1"/>
        <v>514.4</v>
      </c>
      <c r="G602" s="52" vm="4816">
        <f ca="1"/>
        <v>481670</v>
      </c>
      <c r="H602" s="55">
        <f t="shared" ca="1" si="38"/>
        <v>-4.3210992587235486E-2</v>
      </c>
      <c r="I602" s="55">
        <f t="shared" ca="1" si="36"/>
        <v>-4.4172384759831616E-2</v>
      </c>
      <c r="N602" s="52" vm="4817">
        <f ca="1"/>
        <v>44679</v>
      </c>
      <c r="O602" s="52" vm="4818">
        <f ca="1"/>
        <v>49.74</v>
      </c>
      <c r="P602" s="52" vm="4773">
        <f ca="1"/>
        <v>49.6</v>
      </c>
      <c r="Q602" s="52" vm="4819">
        <f ca="1"/>
        <v>49.97</v>
      </c>
      <c r="R602" s="52" vm="2678">
        <f ca="1"/>
        <v>48.83</v>
      </c>
      <c r="S602" s="52" vm="4820">
        <f ca="1"/>
        <v>772788</v>
      </c>
      <c r="T602" s="55">
        <f t="shared" ca="1" si="39"/>
        <v>1.8427518427518441E-2</v>
      </c>
      <c r="U602" s="55">
        <f t="shared" ca="1" si="37"/>
        <v>1.8259789132754691E-2</v>
      </c>
      <c r="Z602" s="52" t="s">
        <v>824</v>
      </c>
      <c r="AA602" s="52">
        <v>2.2629999999999999</v>
      </c>
      <c r="AF602" s="52" t="s">
        <v>790</v>
      </c>
      <c r="AG602" s="52">
        <v>4.758</v>
      </c>
    </row>
    <row r="603" spans="2:33">
      <c r="B603" s="52" vm="4799">
        <f ca="1"/>
        <v>44676</v>
      </c>
      <c r="C603" s="52" vm="4821">
        <f ca="1"/>
        <v>506.2</v>
      </c>
      <c r="D603" s="52" vm="393">
        <f ca="1"/>
        <v>518</v>
      </c>
      <c r="E603" s="52" vm="1499">
        <f ca="1"/>
        <v>521</v>
      </c>
      <c r="F603" s="52" vm="1130">
        <f ca="1"/>
        <v>502.4</v>
      </c>
      <c r="G603" s="52" vm="4822">
        <f ca="1"/>
        <v>345032</v>
      </c>
      <c r="H603" s="55">
        <f t="shared" ca="1" si="38"/>
        <v>-4.3461829176114963E-2</v>
      </c>
      <c r="I603" s="55">
        <f t="shared" ca="1" si="36"/>
        <v>-4.4434584129777015E-2</v>
      </c>
      <c r="N603" s="52" vm="4823">
        <f ca="1"/>
        <v>44680</v>
      </c>
      <c r="O603" s="52" vm="2734">
        <f ca="1"/>
        <v>50.28</v>
      </c>
      <c r="P603" s="52" vm="2870">
        <f ca="1"/>
        <v>50.24</v>
      </c>
      <c r="Q603" s="52" vm="2427">
        <f ca="1"/>
        <v>51.62</v>
      </c>
      <c r="R603" s="52" vm="2396">
        <f ca="1"/>
        <v>50.02</v>
      </c>
      <c r="S603" s="52" vm="4824">
        <f ca="1"/>
        <v>582414</v>
      </c>
      <c r="T603" s="55">
        <f t="shared" ca="1" si="39"/>
        <v>1.0856453558504287E-2</v>
      </c>
      <c r="U603" s="55">
        <f t="shared" ca="1" si="37"/>
        <v>1.0797945346788129E-2</v>
      </c>
      <c r="Z603" s="52" t="s">
        <v>825</v>
      </c>
      <c r="AA603" s="52">
        <v>2.2530000000000001</v>
      </c>
      <c r="AF603" s="52" t="s">
        <v>791</v>
      </c>
      <c r="AG603" s="52">
        <v>4.6760000000000002</v>
      </c>
    </row>
    <row r="604" spans="2:33">
      <c r="B604" s="52" vm="4804">
        <f ca="1"/>
        <v>44677</v>
      </c>
      <c r="C604" s="52" vm="1047">
        <f ca="1"/>
        <v>507.4</v>
      </c>
      <c r="D604" s="52" vm="1521">
        <f ca="1"/>
        <v>512.4</v>
      </c>
      <c r="E604" s="52" vm="447">
        <f ca="1"/>
        <v>518.9</v>
      </c>
      <c r="F604" s="52" vm="4825">
        <f ca="1"/>
        <v>500.8</v>
      </c>
      <c r="G604" s="52" vm="4826">
        <f ca="1"/>
        <v>244984</v>
      </c>
      <c r="H604" s="55">
        <f t="shared" ca="1" si="38"/>
        <v>2.3706045041484991E-3</v>
      </c>
      <c r="I604" s="55">
        <f t="shared" ca="1" si="36"/>
        <v>2.3677990541577623E-3</v>
      </c>
      <c r="N604" s="52" vm="4827">
        <f ca="1"/>
        <v>44683</v>
      </c>
      <c r="O604" s="52" vm="2243">
        <f ca="1"/>
        <v>48.99</v>
      </c>
      <c r="P604" s="52" vm="4828">
        <f ca="1"/>
        <v>49.47</v>
      </c>
      <c r="Q604" s="52" vm="4786">
        <f ca="1"/>
        <v>49.8</v>
      </c>
      <c r="R604" s="52" vm="4829">
        <f ca="1"/>
        <v>47</v>
      </c>
      <c r="S604" s="52" vm="4830">
        <f ca="1"/>
        <v>721793</v>
      </c>
      <c r="T604" s="55">
        <f t="shared" ca="1" si="39"/>
        <v>-2.5656324582338907E-2</v>
      </c>
      <c r="U604" s="55">
        <f t="shared" ca="1" si="37"/>
        <v>-2.5991188071563243E-2</v>
      </c>
      <c r="Z604" s="52" t="s">
        <v>826</v>
      </c>
      <c r="AA604" s="52">
        <v>2.1539999999999999</v>
      </c>
      <c r="AF604" s="52" t="s">
        <v>793</v>
      </c>
      <c r="AG604" s="52">
        <v>4.6760000000000002</v>
      </c>
    </row>
    <row r="605" spans="2:33">
      <c r="B605" s="52" vm="4809">
        <f ca="1"/>
        <v>44678</v>
      </c>
      <c r="C605" s="52" vm="4831">
        <f ca="1"/>
        <v>507.2</v>
      </c>
      <c r="D605" s="52" vm="1456">
        <f ca="1"/>
        <v>501.4</v>
      </c>
      <c r="E605" s="52" vm="1484">
        <f ca="1"/>
        <v>510.1</v>
      </c>
      <c r="F605" s="52" vm="1226">
        <f ca="1"/>
        <v>499.1</v>
      </c>
      <c r="G605" s="52" vm="4832">
        <f ca="1"/>
        <v>232409</v>
      </c>
      <c r="H605" s="55">
        <f t="shared" ca="1" si="38"/>
        <v>-3.9416633819466806E-4</v>
      </c>
      <c r="I605" s="55">
        <f t="shared" ca="1" si="36"/>
        <v>-3.9424404216528149E-4</v>
      </c>
      <c r="N605" s="52" vm="4833">
        <f ca="1"/>
        <v>44684</v>
      </c>
      <c r="O605" s="52" vm="4834">
        <f ca="1"/>
        <v>47.96</v>
      </c>
      <c r="P605" s="52" vm="4835">
        <f ca="1"/>
        <v>49.27</v>
      </c>
      <c r="Q605" s="52" vm="2226">
        <f ca="1"/>
        <v>49.81</v>
      </c>
      <c r="R605" s="52" vm="2182">
        <f ca="1"/>
        <v>47.8</v>
      </c>
      <c r="S605" s="52" vm="4836">
        <f ca="1"/>
        <v>641246</v>
      </c>
      <c r="T605" s="55">
        <f t="shared" ca="1" si="39"/>
        <v>-2.1024698918146623E-2</v>
      </c>
      <c r="U605" s="55">
        <f t="shared" ca="1" si="37"/>
        <v>-2.1248865491170003E-2</v>
      </c>
      <c r="Z605" s="52" t="s">
        <v>827</v>
      </c>
      <c r="AA605" s="52">
        <v>2.206</v>
      </c>
      <c r="AF605" s="52" t="s">
        <v>828</v>
      </c>
      <c r="AG605" s="52">
        <v>4.7869999999999999</v>
      </c>
    </row>
    <row r="606" spans="2:33">
      <c r="B606" s="52" vm="4817">
        <f ca="1"/>
        <v>44679</v>
      </c>
      <c r="C606" s="52" vm="1437">
        <f ca="1"/>
        <v>505.9</v>
      </c>
      <c r="D606" s="52" vm="425">
        <f ca="1"/>
        <v>512</v>
      </c>
      <c r="E606" s="52" vm="4837">
        <f ca="1"/>
        <v>517.20000000000005</v>
      </c>
      <c r="F606" s="52" vm="4838">
        <f ca="1"/>
        <v>497</v>
      </c>
      <c r="G606" s="52" vm="4839">
        <f ca="1"/>
        <v>232611</v>
      </c>
      <c r="H606" s="55">
        <f t="shared" ca="1" si="38"/>
        <v>-2.5630914826498818E-3</v>
      </c>
      <c r="I606" s="55">
        <f t="shared" ca="1" si="36"/>
        <v>-2.5663818251257979E-3</v>
      </c>
      <c r="N606" s="52" vm="4840">
        <f ca="1"/>
        <v>44685</v>
      </c>
      <c r="O606" s="52" vm="2347">
        <f ca="1"/>
        <v>47.26</v>
      </c>
      <c r="P606" s="52" vm="2263">
        <f ca="1"/>
        <v>48</v>
      </c>
      <c r="Q606" s="52" vm="4841">
        <f ca="1"/>
        <v>48.03</v>
      </c>
      <c r="R606" s="52" vm="4842">
        <f ca="1"/>
        <v>46.69</v>
      </c>
      <c r="S606" s="52" vm="4843">
        <f ca="1"/>
        <v>991991</v>
      </c>
      <c r="T606" s="55">
        <f t="shared" ca="1" si="39"/>
        <v>-1.4595496246872508E-2</v>
      </c>
      <c r="U606" s="55">
        <f t="shared" ca="1" si="37"/>
        <v>-1.4703058400551833E-2</v>
      </c>
      <c r="Z606" s="52" t="s">
        <v>829</v>
      </c>
      <c r="AA606" s="52">
        <v>2.1869999999999998</v>
      </c>
      <c r="AF606" s="52" t="s">
        <v>794</v>
      </c>
      <c r="AG606" s="52">
        <v>4.8029999999999999</v>
      </c>
    </row>
    <row r="607" spans="2:33">
      <c r="B607" s="52" vm="4823">
        <f ca="1"/>
        <v>44680</v>
      </c>
      <c r="C607" s="52" vm="747">
        <f ca="1"/>
        <v>513.1</v>
      </c>
      <c r="D607" s="52" vm="4844">
        <f ca="1"/>
        <v>511</v>
      </c>
      <c r="E607" s="52" vm="1864">
        <f ca="1"/>
        <v>527</v>
      </c>
      <c r="F607" s="52" vm="1275">
        <f ca="1"/>
        <v>510.8</v>
      </c>
      <c r="G607" s="52" vm="4845">
        <f ca="1"/>
        <v>223531</v>
      </c>
      <c r="H607" s="55">
        <f t="shared" ca="1" si="38"/>
        <v>1.4232061672267315E-2</v>
      </c>
      <c r="I607" s="55">
        <f t="shared" ca="1" si="36"/>
        <v>1.4131736650028771E-2</v>
      </c>
      <c r="N607" s="52" vm="4846">
        <f ca="1"/>
        <v>44686</v>
      </c>
      <c r="O607" s="52" vm="4847">
        <f ca="1"/>
        <v>44.6</v>
      </c>
      <c r="P607" s="52" vm="2311">
        <f ca="1"/>
        <v>48.67</v>
      </c>
      <c r="Q607" s="52" vm="4848">
        <f ca="1"/>
        <v>48.72</v>
      </c>
      <c r="R607" s="52" vm="4849">
        <f ca="1"/>
        <v>44.1</v>
      </c>
      <c r="S607" s="52" vm="4850">
        <f ca="1"/>
        <v>1511817</v>
      </c>
      <c r="T607" s="55">
        <f t="shared" ca="1" si="39"/>
        <v>-5.628438425729998E-2</v>
      </c>
      <c r="U607" s="55">
        <f t="shared" ca="1" si="37"/>
        <v>-5.7930412732743332E-2</v>
      </c>
      <c r="Z607" s="52" t="s">
        <v>830</v>
      </c>
      <c r="AA607" s="52">
        <v>2.1549999999999998</v>
      </c>
      <c r="AF607" s="52" t="s">
        <v>795</v>
      </c>
      <c r="AG607" s="52">
        <v>4.7119999999999997</v>
      </c>
    </row>
    <row r="608" spans="2:33">
      <c r="B608" s="52" vm="4827">
        <f ca="1"/>
        <v>44683</v>
      </c>
      <c r="C608" s="52" vm="395">
        <f ca="1"/>
        <v>504.2</v>
      </c>
      <c r="D608" s="52" vm="414">
        <f ca="1"/>
        <v>504.6</v>
      </c>
      <c r="E608" s="52" vm="1267">
        <f ca="1"/>
        <v>506.6</v>
      </c>
      <c r="F608" s="52" vm="4851">
        <f ca="1"/>
        <v>492.65</v>
      </c>
      <c r="G608" s="52" vm="4852">
        <f ca="1"/>
        <v>177205</v>
      </c>
      <c r="H608" s="55">
        <f t="shared" ca="1" si="38"/>
        <v>-1.7345546677061119E-2</v>
      </c>
      <c r="I608" s="55">
        <f t="shared" ca="1" si="36"/>
        <v>-1.7497743194099781E-2</v>
      </c>
      <c r="N608" s="52" vm="4853">
        <f ca="1"/>
        <v>44687</v>
      </c>
      <c r="O608" s="52" vm="93">
        <f ca="1"/>
        <v>42.72</v>
      </c>
      <c r="P608" s="52" vm="4854">
        <f ca="1"/>
        <v>44.4</v>
      </c>
      <c r="Q608" s="52" vm="4855">
        <f ca="1"/>
        <v>44.43</v>
      </c>
      <c r="R608" s="52" vm="4856">
        <f ca="1"/>
        <v>42.02</v>
      </c>
      <c r="S608" s="52" vm="4857">
        <f ca="1"/>
        <v>1302530</v>
      </c>
      <c r="T608" s="55">
        <f t="shared" ca="1" si="39"/>
        <v>-4.2152466367713082E-2</v>
      </c>
      <c r="U608" s="55">
        <f t="shared" ca="1" si="37"/>
        <v>-4.3066664374079064E-2</v>
      </c>
      <c r="Z608" s="52" t="s">
        <v>831</v>
      </c>
      <c r="AA608" s="52">
        <v>2.1850000000000001</v>
      </c>
      <c r="AF608" s="52" t="s">
        <v>796</v>
      </c>
      <c r="AG608" s="52">
        <v>4.7969999999999997</v>
      </c>
    </row>
    <row r="609" spans="2:33">
      <c r="B609" s="52" vm="4833">
        <f ca="1"/>
        <v>44684</v>
      </c>
      <c r="C609" s="52" vm="4858">
        <f ca="1"/>
        <v>490.3</v>
      </c>
      <c r="D609" s="52" vm="1336">
        <f ca="1"/>
        <v>500</v>
      </c>
      <c r="E609" s="52" vm="1225">
        <f ca="1"/>
        <v>504.7</v>
      </c>
      <c r="F609" s="52" vm="4859">
        <f ca="1"/>
        <v>487.1</v>
      </c>
      <c r="G609" s="52" vm="4860">
        <f ca="1"/>
        <v>194681</v>
      </c>
      <c r="H609" s="55">
        <f t="shared" ca="1" si="38"/>
        <v>-2.7568425228084004E-2</v>
      </c>
      <c r="I609" s="55">
        <f t="shared" ca="1" si="36"/>
        <v>-2.7955566096631791E-2</v>
      </c>
      <c r="N609" s="52" vm="4861">
        <f ca="1"/>
        <v>44690</v>
      </c>
      <c r="O609" s="52" vm="2023">
        <f ca="1"/>
        <v>41.83</v>
      </c>
      <c r="P609" s="52" vm="93">
        <f ca="1"/>
        <v>42.72</v>
      </c>
      <c r="Q609" s="52" vm="4862">
        <f ca="1"/>
        <v>43.43</v>
      </c>
      <c r="R609" s="52" vm="2023">
        <f ca="1"/>
        <v>41.83</v>
      </c>
      <c r="S609" s="52" vm="4863">
        <f ca="1"/>
        <v>778010</v>
      </c>
      <c r="T609" s="55">
        <f t="shared" ca="1" si="39"/>
        <v>-2.083333333333337E-2</v>
      </c>
      <c r="U609" s="55">
        <f t="shared" ca="1" si="37"/>
        <v>-2.1053409197832381E-2</v>
      </c>
      <c r="Z609" s="52" t="s">
        <v>832</v>
      </c>
      <c r="AA609" s="52">
        <v>2.15</v>
      </c>
      <c r="AF609" s="52" t="s">
        <v>797</v>
      </c>
      <c r="AG609" s="52">
        <v>4.6989999999999998</v>
      </c>
    </row>
    <row r="610" spans="2:33">
      <c r="B610" s="52" vm="4840">
        <f ca="1"/>
        <v>44685</v>
      </c>
      <c r="C610" s="52" vm="4864">
        <f ca="1"/>
        <v>480.85</v>
      </c>
      <c r="D610" s="52" vm="4865">
        <f ca="1"/>
        <v>491.85</v>
      </c>
      <c r="E610" s="52" vm="4866">
        <f ca="1"/>
        <v>492.8</v>
      </c>
      <c r="F610" s="52" vm="4864">
        <f ca="1"/>
        <v>480.85</v>
      </c>
      <c r="G610" s="52" vm="4867">
        <f ca="1"/>
        <v>186629</v>
      </c>
      <c r="H610" s="55">
        <f t="shared" ca="1" si="38"/>
        <v>-1.92739139302468E-2</v>
      </c>
      <c r="I610" s="55">
        <f t="shared" ca="1" si="36"/>
        <v>-1.946207749869679E-2</v>
      </c>
      <c r="N610" s="52" vm="4868">
        <f ca="1"/>
        <v>44691</v>
      </c>
      <c r="O610" s="52" vm="106">
        <f ca="1"/>
        <v>42.86</v>
      </c>
      <c r="P610" s="52" vm="4869">
        <f ca="1"/>
        <v>42.53</v>
      </c>
      <c r="Q610" s="52" vm="4870">
        <f ca="1"/>
        <v>43.46</v>
      </c>
      <c r="R610" s="52" vm="4871">
        <f ca="1"/>
        <v>41.91</v>
      </c>
      <c r="S610" s="52" vm="4872">
        <f ca="1"/>
        <v>876822</v>
      </c>
      <c r="T610" s="55">
        <f t="shared" ca="1" si="39"/>
        <v>2.4623475974181241E-2</v>
      </c>
      <c r="U610" s="55">
        <f t="shared" ca="1" si="37"/>
        <v>2.4325204591323934E-2</v>
      </c>
      <c r="Z610" s="52" t="s">
        <v>833</v>
      </c>
      <c r="AA610" s="52">
        <v>2.1240000000000001</v>
      </c>
      <c r="AF610" s="52" t="s">
        <v>798</v>
      </c>
      <c r="AG610" s="52">
        <v>4.633</v>
      </c>
    </row>
    <row r="611" spans="2:33">
      <c r="B611" s="52" vm="4846">
        <f ca="1"/>
        <v>44686</v>
      </c>
      <c r="C611" s="52" vm="4873">
        <f ca="1"/>
        <v>470.9</v>
      </c>
      <c r="D611" s="52" vm="1461">
        <f ca="1"/>
        <v>494.15</v>
      </c>
      <c r="E611" s="52" vm="4874">
        <f ca="1"/>
        <v>498.1</v>
      </c>
      <c r="F611" s="52" vm="1026">
        <f ca="1"/>
        <v>469.65</v>
      </c>
      <c r="G611" s="52" vm="4875">
        <f ca="1"/>
        <v>236225</v>
      </c>
      <c r="H611" s="55">
        <f t="shared" ca="1" si="38"/>
        <v>-2.0692523656025918E-2</v>
      </c>
      <c r="I611" s="55">
        <f t="shared" ca="1" si="36"/>
        <v>-2.0909613908982029E-2</v>
      </c>
      <c r="N611" s="52" vm="4876">
        <f ca="1"/>
        <v>44692</v>
      </c>
      <c r="O611" s="52" vm="4877">
        <f ca="1"/>
        <v>44.74</v>
      </c>
      <c r="P611" s="52" vm="4878">
        <f ca="1"/>
        <v>43.42</v>
      </c>
      <c r="Q611" s="52" vm="4879">
        <f ca="1"/>
        <v>45.64</v>
      </c>
      <c r="R611" s="52" vm="4878">
        <f ca="1"/>
        <v>43.42</v>
      </c>
      <c r="S611" s="52" vm="4880">
        <f ca="1"/>
        <v>1032613</v>
      </c>
      <c r="T611" s="55">
        <f t="shared" ca="1" si="39"/>
        <v>4.3863742417172169E-2</v>
      </c>
      <c r="U611" s="55">
        <f t="shared" ca="1" si="37"/>
        <v>4.2928966016552571E-2</v>
      </c>
      <c r="Z611" s="52" t="s">
        <v>834</v>
      </c>
      <c r="AA611" s="52">
        <v>2.13</v>
      </c>
      <c r="AF611" s="52" t="s">
        <v>835</v>
      </c>
      <c r="AG611" s="52">
        <v>4.6760000000000002</v>
      </c>
    </row>
    <row r="612" spans="2:33">
      <c r="B612" s="52" vm="4853">
        <f ca="1"/>
        <v>44687</v>
      </c>
      <c r="C612" s="52" vm="4881">
        <f ca="1"/>
        <v>457.9</v>
      </c>
      <c r="D612" s="52" vm="678">
        <f ca="1"/>
        <v>469</v>
      </c>
      <c r="E612" s="52" vm="678">
        <f ca="1"/>
        <v>469</v>
      </c>
      <c r="F612" s="52" vm="667">
        <f ca="1"/>
        <v>451.7</v>
      </c>
      <c r="G612" s="52" vm="4882">
        <f ca="1"/>
        <v>319851</v>
      </c>
      <c r="H612" s="55">
        <f t="shared" ca="1" si="38"/>
        <v>-2.7606710554257785E-2</v>
      </c>
      <c r="I612" s="55">
        <f t="shared" ca="1" si="36"/>
        <v>-2.7994937586459104E-2</v>
      </c>
      <c r="N612" s="52" vm="4883">
        <f ca="1"/>
        <v>44693</v>
      </c>
      <c r="O612" s="52" vm="4884">
        <f ca="1"/>
        <v>43.87</v>
      </c>
      <c r="P612" s="52" vm="4885">
        <f ca="1"/>
        <v>43.64</v>
      </c>
      <c r="Q612" s="52" vm="4886">
        <f ca="1"/>
        <v>44.13</v>
      </c>
      <c r="R612" s="52" vm="4887">
        <f ca="1"/>
        <v>42.71</v>
      </c>
      <c r="S612" s="52" vm="4888">
        <f ca="1"/>
        <v>735193</v>
      </c>
      <c r="T612" s="55">
        <f t="shared" ca="1" si="39"/>
        <v>-1.9445686186857492E-2</v>
      </c>
      <c r="U612" s="55">
        <f t="shared" ca="1" si="37"/>
        <v>-1.9637240883861037E-2</v>
      </c>
      <c r="Z612" s="52" t="s">
        <v>836</v>
      </c>
      <c r="AA612" s="52">
        <v>2.0089999999999999</v>
      </c>
      <c r="AF612" s="52" t="s">
        <v>799</v>
      </c>
      <c r="AG612" s="52">
        <v>4.7</v>
      </c>
    </row>
    <row r="613" spans="2:33">
      <c r="B613" s="52" vm="4861">
        <f ca="1"/>
        <v>44690</v>
      </c>
      <c r="C613" s="52" vm="4889">
        <f ca="1"/>
        <v>442.45</v>
      </c>
      <c r="D613" s="52" vm="4890">
        <f ca="1"/>
        <v>454.45</v>
      </c>
      <c r="E613" s="52" vm="4891">
        <f ca="1"/>
        <v>461.8</v>
      </c>
      <c r="F613" s="52" vm="4889">
        <f ca="1"/>
        <v>442.45</v>
      </c>
      <c r="G613" s="52" vm="4892">
        <f ca="1"/>
        <v>253353</v>
      </c>
      <c r="H613" s="55">
        <f t="shared" ca="1" si="38"/>
        <v>-3.3740991482856475E-2</v>
      </c>
      <c r="I613" s="55">
        <f t="shared" ca="1" si="36"/>
        <v>-3.4323355949690534E-2</v>
      </c>
      <c r="N613" s="52" vm="4893">
        <f ca="1"/>
        <v>44694</v>
      </c>
      <c r="O613" s="52" vm="4894">
        <f ca="1"/>
        <v>45.36</v>
      </c>
      <c r="P613" s="52" vm="4895">
        <f ca="1"/>
        <v>44.02</v>
      </c>
      <c r="Q613" s="52" vm="4894">
        <f ca="1"/>
        <v>45.36</v>
      </c>
      <c r="R613" s="52" vm="4896">
        <f ca="1"/>
        <v>43.88</v>
      </c>
      <c r="S613" s="52" vm="4897">
        <f ca="1"/>
        <v>610193</v>
      </c>
      <c r="T613" s="55">
        <f t="shared" ca="1" si="39"/>
        <v>3.3963984499658206E-2</v>
      </c>
      <c r="U613" s="55">
        <f t="shared" ca="1" si="37"/>
        <v>3.3399944241374144E-2</v>
      </c>
      <c r="Z613" s="52" t="s">
        <v>837</v>
      </c>
      <c r="AA613" s="52">
        <v>1.9339999999999999</v>
      </c>
      <c r="AF613" s="52" t="s">
        <v>801</v>
      </c>
      <c r="AG613" s="52">
        <v>4.5019999999999998</v>
      </c>
    </row>
    <row r="614" spans="2:33">
      <c r="B614" s="52" vm="4868">
        <f ca="1"/>
        <v>44691</v>
      </c>
      <c r="C614" s="52" vm="4898">
        <f ca="1"/>
        <v>442.9</v>
      </c>
      <c r="D614" s="52" vm="792">
        <f ca="1"/>
        <v>451.35</v>
      </c>
      <c r="E614" s="52" vm="646">
        <f ca="1"/>
        <v>455</v>
      </c>
      <c r="F614" s="52" vm="950">
        <f ca="1"/>
        <v>441.2</v>
      </c>
      <c r="G614" s="52" vm="4899">
        <f ca="1"/>
        <v>235981</v>
      </c>
      <c r="H614" s="55">
        <f t="shared" ca="1" si="38"/>
        <v>1.0170640750366555E-3</v>
      </c>
      <c r="I614" s="55">
        <f t="shared" ca="1" si="36"/>
        <v>1.0165472157932494E-3</v>
      </c>
      <c r="N614" s="52" vm="4900">
        <f ca="1"/>
        <v>44697</v>
      </c>
      <c r="O614" s="52" vm="4901">
        <f ca="1"/>
        <v>44.38</v>
      </c>
      <c r="P614" s="52" vm="4902">
        <f ca="1"/>
        <v>45.04</v>
      </c>
      <c r="Q614" s="52" vm="4903">
        <f ca="1"/>
        <v>45.3</v>
      </c>
      <c r="R614" s="52" vm="4904">
        <f ca="1"/>
        <v>44.36</v>
      </c>
      <c r="S614" s="52" vm="4905">
        <f ca="1"/>
        <v>480713</v>
      </c>
      <c r="T614" s="55">
        <f t="shared" ca="1" si="39"/>
        <v>-2.1604938271604923E-2</v>
      </c>
      <c r="U614" s="55">
        <f t="shared" ca="1" si="37"/>
        <v>-2.1841741915048753E-2</v>
      </c>
      <c r="Z614" s="52" t="s">
        <v>838</v>
      </c>
      <c r="AA614" s="52">
        <v>1.9830000000000001</v>
      </c>
      <c r="AF614" s="52" t="s">
        <v>802</v>
      </c>
      <c r="AG614" s="52">
        <v>4.4459999999999997</v>
      </c>
    </row>
    <row r="615" spans="2:33">
      <c r="B615" s="52" vm="4876">
        <f ca="1"/>
        <v>44692</v>
      </c>
      <c r="C615" s="52" vm="4906">
        <f ca="1"/>
        <v>459.6</v>
      </c>
      <c r="D615" s="52" vm="4907">
        <f ca="1"/>
        <v>451.75</v>
      </c>
      <c r="E615" s="52" vm="4908">
        <f ca="1"/>
        <v>463.65</v>
      </c>
      <c r="F615" s="52" vm="4909">
        <f ca="1"/>
        <v>449.45</v>
      </c>
      <c r="G615" s="52" vm="4910">
        <f ca="1"/>
        <v>275971</v>
      </c>
      <c r="H615" s="55">
        <f t="shared" ca="1" si="38"/>
        <v>3.7706028448859952E-2</v>
      </c>
      <c r="I615" s="55">
        <f t="shared" ca="1" si="36"/>
        <v>3.7012535045448262E-2</v>
      </c>
      <c r="N615" s="52" vm="4911">
        <f ca="1"/>
        <v>44698</v>
      </c>
      <c r="O615" s="52" vm="4912">
        <f ca="1"/>
        <v>45.27</v>
      </c>
      <c r="P615" s="52" vm="4913">
        <f ca="1"/>
        <v>44.88</v>
      </c>
      <c r="Q615" s="52" vm="4914">
        <f ca="1"/>
        <v>46.35</v>
      </c>
      <c r="R615" s="52" vm="4915">
        <f ca="1"/>
        <v>44.73</v>
      </c>
      <c r="S615" s="52" vm="4916">
        <f ca="1"/>
        <v>524847</v>
      </c>
      <c r="T615" s="55">
        <f t="shared" ca="1" si="39"/>
        <v>2.0054078413699772E-2</v>
      </c>
      <c r="U615" s="55">
        <f t="shared" ca="1" si="37"/>
        <v>1.9855643943419269E-2</v>
      </c>
      <c r="Z615" s="52" t="s">
        <v>839</v>
      </c>
      <c r="AA615" s="52">
        <v>1.9139999999999999</v>
      </c>
      <c r="AF615" s="52" t="s">
        <v>803</v>
      </c>
      <c r="AG615" s="52">
        <v>4.2089999999999996</v>
      </c>
    </row>
    <row r="616" spans="2:33">
      <c r="B616" s="52" vm="4883">
        <f ca="1"/>
        <v>44693</v>
      </c>
      <c r="C616" s="52" vm="4917">
        <f ca="1"/>
        <v>449</v>
      </c>
      <c r="D616" s="52" vm="4918">
        <f ca="1"/>
        <v>447</v>
      </c>
      <c r="E616" s="52" vm="4919">
        <f ca="1"/>
        <v>452.2</v>
      </c>
      <c r="F616" s="52" vm="4920">
        <f ca="1"/>
        <v>432.75</v>
      </c>
      <c r="G616" s="52" vm="4921">
        <f ca="1"/>
        <v>318215</v>
      </c>
      <c r="H616" s="55">
        <f t="shared" ca="1" si="38"/>
        <v>-2.306353350739776E-2</v>
      </c>
      <c r="I616" s="55">
        <f t="shared" ca="1" si="36"/>
        <v>-2.3333658232346347E-2</v>
      </c>
      <c r="N616" s="52" vm="4922">
        <f ca="1"/>
        <v>44699</v>
      </c>
      <c r="O616" s="52" vm="4923">
        <f ca="1"/>
        <v>43.7</v>
      </c>
      <c r="P616" s="52" vm="4924">
        <f ca="1"/>
        <v>45.2</v>
      </c>
      <c r="Q616" s="52" vm="4925">
        <f ca="1"/>
        <v>45.32</v>
      </c>
      <c r="R616" s="52" vm="4926">
        <f ca="1"/>
        <v>43.6</v>
      </c>
      <c r="S616" s="52" vm="4927">
        <f ca="1"/>
        <v>391949</v>
      </c>
      <c r="T616" s="55">
        <f t="shared" ca="1" si="39"/>
        <v>-3.4680804064501913E-2</v>
      </c>
      <c r="U616" s="55">
        <f t="shared" ca="1" si="37"/>
        <v>-3.5296459346322792E-2</v>
      </c>
      <c r="Z616" s="52" t="s">
        <v>840</v>
      </c>
      <c r="AA616" s="52">
        <v>1.905</v>
      </c>
      <c r="AF616" s="52" t="s">
        <v>804</v>
      </c>
      <c r="AG616" s="52">
        <v>4.2030000000000003</v>
      </c>
    </row>
    <row r="617" spans="2:33">
      <c r="B617" s="52" vm="4893">
        <f ca="1"/>
        <v>44694</v>
      </c>
      <c r="C617" s="52" vm="4928">
        <f ca="1"/>
        <v>460.1</v>
      </c>
      <c r="D617" s="52" vm="4929">
        <f ca="1"/>
        <v>454.85</v>
      </c>
      <c r="E617" s="52" vm="4928">
        <f ca="1"/>
        <v>460.1</v>
      </c>
      <c r="F617" s="52" vm="4930">
        <f ca="1"/>
        <v>447.45</v>
      </c>
      <c r="G617" s="52" vm="4931">
        <f ca="1"/>
        <v>194287</v>
      </c>
      <c r="H617" s="55">
        <f t="shared" ca="1" si="38"/>
        <v>2.4721603563474526E-2</v>
      </c>
      <c r="I617" s="55">
        <f t="shared" ca="1" si="36"/>
        <v>2.4420969419168756E-2</v>
      </c>
      <c r="N617" s="52" vm="4932">
        <f ca="1"/>
        <v>44700</v>
      </c>
      <c r="O617" s="52" vm="4933">
        <f ca="1"/>
        <v>43.1</v>
      </c>
      <c r="P617" s="52" vm="4934">
        <f ca="1"/>
        <v>42.98</v>
      </c>
      <c r="Q617" s="52" vm="4933">
        <f ca="1"/>
        <v>43.1</v>
      </c>
      <c r="R617" s="52" vm="4935">
        <f ca="1"/>
        <v>41.73</v>
      </c>
      <c r="S617" s="52" vm="4936">
        <f ca="1"/>
        <v>934998</v>
      </c>
      <c r="T617" s="55">
        <f t="shared" ca="1" si="39"/>
        <v>-1.3729977116704872E-2</v>
      </c>
      <c r="U617" s="55">
        <f t="shared" ca="1" si="37"/>
        <v>-1.3825104991842431E-2</v>
      </c>
      <c r="Z617" s="52" t="s">
        <v>841</v>
      </c>
      <c r="AA617" s="52">
        <v>1.8069999999999999</v>
      </c>
      <c r="AF617" s="52" t="s">
        <v>805</v>
      </c>
      <c r="AG617" s="52">
        <v>4.508</v>
      </c>
    </row>
    <row r="618" spans="2:33">
      <c r="B618" s="52" vm="4900">
        <f ca="1"/>
        <v>44697</v>
      </c>
      <c r="C618" s="52" vm="4937">
        <f ca="1"/>
        <v>460.75</v>
      </c>
      <c r="D618" s="52" vm="4938">
        <f ca="1"/>
        <v>458.35</v>
      </c>
      <c r="E618" s="52" vm="4939">
        <f ca="1"/>
        <v>461.55</v>
      </c>
      <c r="F618" s="52" vm="4940">
        <f ca="1"/>
        <v>452.3</v>
      </c>
      <c r="G618" s="52" vm="4941">
        <f ca="1"/>
        <v>178797</v>
      </c>
      <c r="H618" s="55">
        <f t="shared" ca="1" si="38"/>
        <v>1.4127363616605049E-3</v>
      </c>
      <c r="I618" s="55">
        <f t="shared" ca="1" si="36"/>
        <v>1.4117393885097469E-3</v>
      </c>
      <c r="N618" s="52" vm="4942">
        <f ca="1"/>
        <v>44701</v>
      </c>
      <c r="O618" s="52" vm="4943">
        <f ca="1"/>
        <v>42.26</v>
      </c>
      <c r="P618" s="52" vm="4933">
        <f ca="1"/>
        <v>43.1</v>
      </c>
      <c r="Q618" s="52" vm="4944">
        <f ca="1"/>
        <v>43.51</v>
      </c>
      <c r="R618" s="52" vm="4945">
        <f ca="1"/>
        <v>42.11</v>
      </c>
      <c r="S618" s="52" vm="4946">
        <f ca="1"/>
        <v>806053</v>
      </c>
      <c r="T618" s="55">
        <f t="shared" ca="1" si="39"/>
        <v>-1.9489559164733272E-2</v>
      </c>
      <c r="U618" s="55">
        <f t="shared" ca="1" si="37"/>
        <v>-1.9681984921791559E-2</v>
      </c>
      <c r="Z618" s="52" t="s">
        <v>842</v>
      </c>
      <c r="AA618" s="52">
        <v>1.6779999999999999</v>
      </c>
      <c r="AF618" s="52" t="s">
        <v>806</v>
      </c>
      <c r="AG618" s="52">
        <v>4.6529999999999996</v>
      </c>
    </row>
    <row r="619" spans="2:33">
      <c r="B619" s="52" vm="4911">
        <f ca="1"/>
        <v>44698</v>
      </c>
      <c r="C619" s="52" vm="4947">
        <f ca="1"/>
        <v>470.35</v>
      </c>
      <c r="D619" s="52" vm="594">
        <f ca="1"/>
        <v>467.35</v>
      </c>
      <c r="E619" s="52" vm="1187">
        <f ca="1"/>
        <v>475.55</v>
      </c>
      <c r="F619" s="52" vm="4948">
        <f ca="1"/>
        <v>461.9</v>
      </c>
      <c r="G619" s="52" vm="4949">
        <f ca="1"/>
        <v>180009</v>
      </c>
      <c r="H619" s="55">
        <f t="shared" ca="1" si="38"/>
        <v>2.0835594139989144E-2</v>
      </c>
      <c r="I619" s="55">
        <f t="shared" ca="1" si="36"/>
        <v>2.0621501868027775E-2</v>
      </c>
      <c r="N619" s="52" vm="4950">
        <f ca="1"/>
        <v>44704</v>
      </c>
      <c r="O619" s="52" vm="4951">
        <f ca="1"/>
        <v>42.28</v>
      </c>
      <c r="P619" s="52" vm="4952">
        <f ca="1"/>
        <v>42.45</v>
      </c>
      <c r="Q619" s="52" vm="126">
        <f ca="1"/>
        <v>42.84</v>
      </c>
      <c r="R619" s="52" vm="2042">
        <f ca="1"/>
        <v>41.56</v>
      </c>
      <c r="S619" s="52" vm="4953">
        <f ca="1"/>
        <v>657342</v>
      </c>
      <c r="T619" s="55">
        <f t="shared" ca="1" si="39"/>
        <v>4.7326076668241512E-4</v>
      </c>
      <c r="U619" s="55">
        <f t="shared" ca="1" si="37"/>
        <v>4.7314881412621707E-4</v>
      </c>
      <c r="Z619" s="52" t="s">
        <v>843</v>
      </c>
      <c r="AA619" s="52">
        <v>1.655</v>
      </c>
      <c r="AF619" s="52" t="s">
        <v>808</v>
      </c>
      <c r="AG619" s="52">
        <v>4.7640000000000002</v>
      </c>
    </row>
    <row r="620" spans="2:33">
      <c r="B620" s="52" vm="4922">
        <f ca="1"/>
        <v>44699</v>
      </c>
      <c r="C620" s="52" vm="4954">
        <f ca="1"/>
        <v>463.3</v>
      </c>
      <c r="D620" s="52" vm="4955">
        <f ca="1"/>
        <v>470.7</v>
      </c>
      <c r="E620" s="52" vm="4956">
        <f ca="1"/>
        <v>471.7</v>
      </c>
      <c r="F620" s="52" vm="4957">
        <f ca="1"/>
        <v>462.55</v>
      </c>
      <c r="G620" s="52" vm="4958">
        <f ca="1"/>
        <v>239163</v>
      </c>
      <c r="H620" s="55">
        <f t="shared" ca="1" si="38"/>
        <v>-1.4988838099287749E-2</v>
      </c>
      <c r="I620" s="55">
        <f t="shared" ca="1" si="36"/>
        <v>-1.5102305995357739E-2</v>
      </c>
      <c r="N620" s="52" vm="4959">
        <f ca="1"/>
        <v>44705</v>
      </c>
      <c r="O620" s="52" vm="255">
        <f ca="1"/>
        <v>40.869999999999997</v>
      </c>
      <c r="P620" s="52" vm="2042">
        <f ca="1"/>
        <v>41.56</v>
      </c>
      <c r="Q620" s="52" vm="4960">
        <f ca="1"/>
        <v>42.08</v>
      </c>
      <c r="R620" s="52" vm="255">
        <f ca="1"/>
        <v>40.869999999999997</v>
      </c>
      <c r="S620" s="52" vm="4961">
        <f ca="1"/>
        <v>674825</v>
      </c>
      <c r="T620" s="55">
        <f t="shared" ca="1" si="39"/>
        <v>-3.3349101229895983E-2</v>
      </c>
      <c r="U620" s="55">
        <f t="shared" ca="1" si="37"/>
        <v>-3.3917863425851E-2</v>
      </c>
      <c r="Z620" s="52" t="s">
        <v>844</v>
      </c>
      <c r="AA620" s="52">
        <v>1.54</v>
      </c>
      <c r="AF620" s="52" t="s">
        <v>809</v>
      </c>
      <c r="AG620" s="52">
        <v>4.5149999999999997</v>
      </c>
    </row>
    <row r="621" spans="2:33">
      <c r="B621" s="52" vm="4932">
        <f ca="1"/>
        <v>44700</v>
      </c>
      <c r="C621" s="52" vm="4962">
        <f ca="1"/>
        <v>454.1</v>
      </c>
      <c r="D621" s="52" vm="668">
        <f ca="1"/>
        <v>459.5</v>
      </c>
      <c r="E621" s="52" vm="4963">
        <f ca="1"/>
        <v>459.75</v>
      </c>
      <c r="F621" s="52" vm="876">
        <f ca="1"/>
        <v>445.3</v>
      </c>
      <c r="G621" s="52" vm="4964">
        <f ca="1"/>
        <v>270459</v>
      </c>
      <c r="H621" s="55">
        <f t="shared" ca="1" si="38"/>
        <v>-1.9857543708180381E-2</v>
      </c>
      <c r="I621" s="55">
        <f t="shared" ca="1" si="36"/>
        <v>-2.0057354318697179E-2</v>
      </c>
      <c r="N621" s="52" vm="4965">
        <f ca="1"/>
        <v>44706</v>
      </c>
      <c r="O621" s="52" vm="57">
        <f ca="1"/>
        <v>40.909999999999997</v>
      </c>
      <c r="P621" s="52" vm="4966">
        <f ca="1"/>
        <v>41.27</v>
      </c>
      <c r="Q621" s="52" vm="4967">
        <f ca="1"/>
        <v>41.32</v>
      </c>
      <c r="R621" s="52" vm="205">
        <f ca="1"/>
        <v>39.56</v>
      </c>
      <c r="S621" s="52" vm="4968">
        <f ca="1"/>
        <v>1247883</v>
      </c>
      <c r="T621" s="55">
        <f t="shared" ca="1" si="39"/>
        <v>9.7871299241503174E-4</v>
      </c>
      <c r="U621" s="55">
        <f t="shared" ca="1" si="37"/>
        <v>9.7823436512131418E-4</v>
      </c>
      <c r="Z621" s="52" t="s">
        <v>845</v>
      </c>
      <c r="AA621" s="52">
        <v>1.4670000000000001</v>
      </c>
      <c r="AF621" s="52" t="s">
        <v>810</v>
      </c>
      <c r="AG621" s="52">
        <v>4.5149999999999997</v>
      </c>
    </row>
    <row r="622" spans="2:33">
      <c r="B622" s="52" vm="4942">
        <f ca="1"/>
        <v>44701</v>
      </c>
      <c r="C622" s="52" vm="4969">
        <f ca="1"/>
        <v>450.35</v>
      </c>
      <c r="D622" s="52" vm="646">
        <f ca="1"/>
        <v>455</v>
      </c>
      <c r="E622" s="52" vm="4970">
        <f ca="1"/>
        <v>461.7</v>
      </c>
      <c r="F622" s="52" vm="4971">
        <f ca="1"/>
        <v>446.4</v>
      </c>
      <c r="G622" s="52" vm="4972">
        <f ca="1"/>
        <v>243082</v>
      </c>
      <c r="H622" s="55">
        <f t="shared" ca="1" si="38"/>
        <v>-8.2580929310724915E-3</v>
      </c>
      <c r="I622" s="55">
        <f t="shared" ca="1" si="36"/>
        <v>-8.2923798741536495E-3</v>
      </c>
      <c r="N622" s="52" vm="4973">
        <f ca="1"/>
        <v>44707</v>
      </c>
      <c r="O622" s="52" vm="2003">
        <f ca="1"/>
        <v>42.2</v>
      </c>
      <c r="P622" s="52" vm="1965">
        <f ca="1"/>
        <v>41.06</v>
      </c>
      <c r="Q622" s="52" vm="4974">
        <f ca="1"/>
        <v>42.25</v>
      </c>
      <c r="R622" s="52" vm="4975">
        <f ca="1"/>
        <v>40.880000000000003</v>
      </c>
      <c r="S622" s="52" vm="4976">
        <f ca="1"/>
        <v>1055847</v>
      </c>
      <c r="T622" s="55">
        <f t="shared" ca="1" si="39"/>
        <v>3.1532632608164413E-2</v>
      </c>
      <c r="U622" s="55">
        <f t="shared" ca="1" si="37"/>
        <v>3.1045689100659069E-2</v>
      </c>
      <c r="Z622" s="52" t="s">
        <v>846</v>
      </c>
      <c r="AA622" s="52">
        <v>1.548</v>
      </c>
      <c r="AF622" s="52" t="s">
        <v>811</v>
      </c>
      <c r="AG622" s="52">
        <v>4.3620000000000001</v>
      </c>
    </row>
    <row r="623" spans="2:33">
      <c r="B623" s="52" vm="4950">
        <f ca="1"/>
        <v>44704</v>
      </c>
      <c r="C623" s="52" vm="646">
        <f ca="1"/>
        <v>455</v>
      </c>
      <c r="D623" s="52" vm="604">
        <f ca="1"/>
        <v>457.95</v>
      </c>
      <c r="E623" s="52" vm="4977">
        <f ca="1"/>
        <v>458.65</v>
      </c>
      <c r="F623" s="52" vm="4978">
        <f ca="1"/>
        <v>444.6</v>
      </c>
      <c r="G623" s="52" vm="4979">
        <f ca="1"/>
        <v>216925</v>
      </c>
      <c r="H623" s="55">
        <f t="shared" ca="1" si="38"/>
        <v>1.0325302542466996E-2</v>
      </c>
      <c r="I623" s="55">
        <f t="shared" ca="1" si="36"/>
        <v>1.0272360721198607E-2</v>
      </c>
      <c r="N623" s="52" vm="4980">
        <f ca="1"/>
        <v>44708</v>
      </c>
      <c r="O623" s="52" vm="4981">
        <f ca="1"/>
        <v>43.09</v>
      </c>
      <c r="P623" s="52" vm="4982">
        <f ca="1"/>
        <v>42.61</v>
      </c>
      <c r="Q623" s="52" vm="4983">
        <f ca="1"/>
        <v>43.36</v>
      </c>
      <c r="R623" s="52" vm="2012">
        <f ca="1"/>
        <v>42.13</v>
      </c>
      <c r="S623" s="52" vm="4984">
        <f ca="1"/>
        <v>907088</v>
      </c>
      <c r="T623" s="55">
        <f t="shared" ca="1" si="39"/>
        <v>2.1090047393364841E-2</v>
      </c>
      <c r="U623" s="55">
        <f t="shared" ca="1" si="37"/>
        <v>2.0870730585780428E-2</v>
      </c>
      <c r="Z623" s="52" t="s">
        <v>847</v>
      </c>
      <c r="AA623" s="52">
        <v>1.5309999999999999</v>
      </c>
      <c r="AF623" s="52" t="s">
        <v>812</v>
      </c>
      <c r="AG623" s="52">
        <v>4.1909999999999998</v>
      </c>
    </row>
    <row r="624" spans="2:33">
      <c r="B624" s="52" vm="4959">
        <f ca="1"/>
        <v>44705</v>
      </c>
      <c r="C624" s="52" vm="4985">
        <f ca="1"/>
        <v>446.9</v>
      </c>
      <c r="D624" s="52" vm="4986">
        <f ca="1"/>
        <v>450.3</v>
      </c>
      <c r="E624" s="52" vm="4987">
        <f ca="1"/>
        <v>452.4</v>
      </c>
      <c r="F624" s="52" vm="4988">
        <f ca="1"/>
        <v>441.75</v>
      </c>
      <c r="G624" s="52" vm="4989">
        <f ca="1"/>
        <v>255104</v>
      </c>
      <c r="H624" s="55">
        <f t="shared" ca="1" si="38"/>
        <v>-1.7802197802197828E-2</v>
      </c>
      <c r="I624" s="55">
        <f t="shared" ca="1" si="36"/>
        <v>-1.796256301154462E-2</v>
      </c>
      <c r="N624" s="52" vm="4990">
        <f ca="1"/>
        <v>44711</v>
      </c>
      <c r="O624" s="52" vm="4991">
        <f ca="1"/>
        <v>44.89</v>
      </c>
      <c r="P624" s="52" vm="4992">
        <f ca="1"/>
        <v>44.09</v>
      </c>
      <c r="Q624" s="52" vm="4993">
        <f ca="1"/>
        <v>45.16</v>
      </c>
      <c r="R624" s="52" vm="2086">
        <f ca="1"/>
        <v>44</v>
      </c>
      <c r="S624" s="52" vm="4994">
        <f ca="1"/>
        <v>961465</v>
      </c>
      <c r="T624" s="55">
        <f t="shared" ca="1" si="39"/>
        <v>4.1773033186354169E-2</v>
      </c>
      <c r="U624" s="55">
        <f t="shared" ca="1" si="37"/>
        <v>4.0924101166094143E-2</v>
      </c>
      <c r="Z624" s="52" t="s">
        <v>848</v>
      </c>
      <c r="AA624" s="52">
        <v>1.456</v>
      </c>
      <c r="AF624" s="52" t="s">
        <v>813</v>
      </c>
      <c r="AG624" s="52">
        <v>4.13</v>
      </c>
    </row>
    <row r="625" spans="2:33">
      <c r="B625" s="52" vm="4965">
        <f ca="1"/>
        <v>44706</v>
      </c>
      <c r="C625" s="52" vm="4995">
        <f ca="1"/>
        <v>452.1</v>
      </c>
      <c r="D625" s="52" vm="792">
        <f ca="1"/>
        <v>451.35</v>
      </c>
      <c r="E625" s="52" vm="4996">
        <f ca="1"/>
        <v>453.4</v>
      </c>
      <c r="F625" s="52" vm="4997">
        <f ca="1"/>
        <v>440.7</v>
      </c>
      <c r="G625" s="52" vm="4998">
        <f ca="1"/>
        <v>181837</v>
      </c>
      <c r="H625" s="55">
        <f t="shared" ca="1" si="38"/>
        <v>1.1635712687402266E-2</v>
      </c>
      <c r="I625" s="55">
        <f t="shared" ca="1" si="36"/>
        <v>1.1568538361153808E-2</v>
      </c>
      <c r="N625" s="52" vm="4999">
        <f ca="1"/>
        <v>44712</v>
      </c>
      <c r="O625" s="52" vm="5000">
        <f ca="1"/>
        <v>44.7</v>
      </c>
      <c r="P625" s="52" vm="5001">
        <f ca="1"/>
        <v>44.95</v>
      </c>
      <c r="Q625" s="52" vm="5002">
        <f ca="1"/>
        <v>45.19</v>
      </c>
      <c r="R625" s="52" vm="5003">
        <f ca="1"/>
        <v>44.22</v>
      </c>
      <c r="S625" s="52" vm="5004">
        <f ca="1"/>
        <v>1574338</v>
      </c>
      <c r="T625" s="55">
        <f t="shared" ca="1" si="39"/>
        <v>-4.2325685007796876E-3</v>
      </c>
      <c r="U625" s="55">
        <f t="shared" ca="1" si="37"/>
        <v>-4.2415511743176069E-3</v>
      </c>
      <c r="Z625" s="52" t="s">
        <v>849</v>
      </c>
      <c r="AA625" s="52">
        <v>1.478</v>
      </c>
      <c r="AF625" s="52" t="s">
        <v>815</v>
      </c>
      <c r="AG625" s="52">
        <v>4.1900000000000004</v>
      </c>
    </row>
    <row r="626" spans="2:33">
      <c r="B626" s="52" vm="4973">
        <f ca="1"/>
        <v>44707</v>
      </c>
      <c r="C626" s="52" vm="5005">
        <f ca="1"/>
        <v>467.7</v>
      </c>
      <c r="D626" s="52" vm="4996">
        <f ca="1"/>
        <v>453.4</v>
      </c>
      <c r="E626" s="52" vm="5006">
        <f ca="1"/>
        <v>469.15</v>
      </c>
      <c r="F626" s="52" vm="5007">
        <f ca="1"/>
        <v>452.35</v>
      </c>
      <c r="G626" s="52" vm="5008">
        <f ca="1"/>
        <v>191705</v>
      </c>
      <c r="H626" s="55">
        <f t="shared" ca="1" si="38"/>
        <v>3.4505640345056321E-2</v>
      </c>
      <c r="I626" s="55">
        <f t="shared" ca="1" si="36"/>
        <v>3.3923670431280979E-2</v>
      </c>
      <c r="N626" s="52" vm="5009">
        <f ca="1"/>
        <v>44713</v>
      </c>
      <c r="O626" s="52" vm="4991">
        <f ca="1"/>
        <v>44.89</v>
      </c>
      <c r="P626" s="52" vm="5010">
        <f ca="1"/>
        <v>44.99</v>
      </c>
      <c r="Q626" s="52" vm="5011">
        <f ca="1"/>
        <v>46.09</v>
      </c>
      <c r="R626" s="52" vm="5012">
        <f ca="1"/>
        <v>44.59</v>
      </c>
      <c r="S626" s="52" vm="5013">
        <f ca="1"/>
        <v>743616</v>
      </c>
      <c r="T626" s="55">
        <f t="shared" ca="1" si="39"/>
        <v>4.2505592841162176E-3</v>
      </c>
      <c r="U626" s="55">
        <f t="shared" ca="1" si="37"/>
        <v>4.2415511743174898E-3</v>
      </c>
      <c r="Z626" s="52" t="s">
        <v>850</v>
      </c>
      <c r="AA626" s="52">
        <v>1.4390000000000001</v>
      </c>
      <c r="AF626" s="52" t="s">
        <v>816</v>
      </c>
      <c r="AG626" s="52">
        <v>4.048</v>
      </c>
    </row>
    <row r="627" spans="2:33">
      <c r="B627" s="52" vm="4980">
        <f ca="1"/>
        <v>44708</v>
      </c>
      <c r="C627" s="52" vm="725">
        <f ca="1"/>
        <v>489</v>
      </c>
      <c r="D627" s="52" vm="5014">
        <f ca="1"/>
        <v>471.4</v>
      </c>
      <c r="E627" s="52" vm="725">
        <f ca="1"/>
        <v>489</v>
      </c>
      <c r="F627" s="52" vm="996">
        <f ca="1"/>
        <v>470.3</v>
      </c>
      <c r="G627" s="52" vm="5015">
        <f ca="1"/>
        <v>406864</v>
      </c>
      <c r="H627" s="55">
        <f t="shared" ca="1" si="38"/>
        <v>4.5542014111610074E-2</v>
      </c>
      <c r="I627" s="55">
        <f t="shared" ca="1" si="36"/>
        <v>4.4535424743031564E-2</v>
      </c>
      <c r="N627" s="52" vm="5016">
        <f ca="1"/>
        <v>44714</v>
      </c>
      <c r="O627" s="52" vm="5017">
        <f ca="1"/>
        <v>46.26</v>
      </c>
      <c r="P627" s="52" vm="5018">
        <f ca="1"/>
        <v>45.21</v>
      </c>
      <c r="Q627" s="52" vm="5019">
        <f ca="1"/>
        <v>46.39</v>
      </c>
      <c r="R627" s="52" vm="4902">
        <f ca="1"/>
        <v>45.04</v>
      </c>
      <c r="S627" s="52" vm="5020">
        <f ca="1"/>
        <v>472472</v>
      </c>
      <c r="T627" s="55">
        <f t="shared" ca="1" si="39"/>
        <v>3.0519046558253438E-2</v>
      </c>
      <c r="U627" s="55">
        <f t="shared" ca="1" si="37"/>
        <v>3.0062604009452303E-2</v>
      </c>
      <c r="Z627" s="52" t="s">
        <v>851</v>
      </c>
      <c r="AA627" s="52">
        <v>1.4950000000000001</v>
      </c>
      <c r="AF627" s="52" t="s">
        <v>817</v>
      </c>
      <c r="AG627" s="52">
        <v>4.024</v>
      </c>
    </row>
    <row r="628" spans="2:33">
      <c r="B628" s="52" vm="4990">
        <f ca="1"/>
        <v>44711</v>
      </c>
      <c r="C628" s="52" vm="5021">
        <f ca="1"/>
        <v>505.3</v>
      </c>
      <c r="D628" s="52" vm="1469">
        <f ca="1"/>
        <v>495.5</v>
      </c>
      <c r="E628" s="52" vm="1090">
        <f ca="1"/>
        <v>511.3</v>
      </c>
      <c r="F628" s="52" vm="1239">
        <f ca="1"/>
        <v>495.1</v>
      </c>
      <c r="G628" s="52" vm="5022">
        <f ca="1"/>
        <v>329639</v>
      </c>
      <c r="H628" s="55">
        <f t="shared" ca="1" si="38"/>
        <v>3.3333333333333437E-2</v>
      </c>
      <c r="I628" s="55">
        <f t="shared" ca="1" si="36"/>
        <v>3.278982282299097E-2</v>
      </c>
      <c r="N628" s="52" vm="5023">
        <f ca="1"/>
        <v>44715</v>
      </c>
      <c r="O628" s="52" vm="5024">
        <f ca="1"/>
        <v>45.89</v>
      </c>
      <c r="P628" s="52" vm="2111">
        <f ca="1"/>
        <v>46.95</v>
      </c>
      <c r="Q628" s="52" vm="2337">
        <f ca="1"/>
        <v>47.3</v>
      </c>
      <c r="R628" s="52" vm="5025">
        <f ca="1"/>
        <v>45.72</v>
      </c>
      <c r="S628" s="52" vm="5026">
        <f ca="1"/>
        <v>572132</v>
      </c>
      <c r="T628" s="55">
        <f t="shared" ca="1" si="39"/>
        <v>-7.9982706441850127E-3</v>
      </c>
      <c r="U628" s="55">
        <f t="shared" ca="1" si="37"/>
        <v>-8.0304283965509579E-3</v>
      </c>
      <c r="Z628" s="52" t="s">
        <v>852</v>
      </c>
      <c r="AA628" s="52">
        <v>1.3620000000000001</v>
      </c>
      <c r="AF628" s="52" t="s">
        <v>818</v>
      </c>
      <c r="AG628" s="52">
        <v>4.0430000000000001</v>
      </c>
    </row>
    <row r="629" spans="2:33">
      <c r="B629" s="52" vm="4999">
        <f ca="1"/>
        <v>44712</v>
      </c>
      <c r="C629" s="52" vm="5027">
        <f ca="1"/>
        <v>509.7</v>
      </c>
      <c r="D629" s="52" vm="1148">
        <f ca="1"/>
        <v>503</v>
      </c>
      <c r="E629" s="52" vm="1275">
        <f ca="1"/>
        <v>510.8</v>
      </c>
      <c r="F629" s="52" vm="5028">
        <f ca="1"/>
        <v>500.6</v>
      </c>
      <c r="G629" s="52" vm="5029">
        <f ca="1"/>
        <v>611931</v>
      </c>
      <c r="H629" s="55">
        <f t="shared" ca="1" si="38"/>
        <v>8.7076983969918142E-3</v>
      </c>
      <c r="I629" s="55">
        <f t="shared" ca="1" si="36"/>
        <v>8.6700050481330632E-3</v>
      </c>
      <c r="N629" s="52" vm="5030">
        <f ca="1"/>
        <v>44718</v>
      </c>
      <c r="O629" s="52" vm="5031">
        <f ca="1"/>
        <v>46.08</v>
      </c>
      <c r="P629" s="52" vm="5032">
        <f ca="1"/>
        <v>46.68</v>
      </c>
      <c r="Q629" s="52" vm="5033">
        <f ca="1"/>
        <v>46.76</v>
      </c>
      <c r="R629" s="52" vm="5034">
        <f ca="1"/>
        <v>45.96</v>
      </c>
      <c r="S629" s="52" vm="5035">
        <f ca="1"/>
        <v>447591</v>
      </c>
      <c r="T629" s="55">
        <f t="shared" ca="1" si="39"/>
        <v>4.1403355850946344E-3</v>
      </c>
      <c r="U629" s="55">
        <f t="shared" ca="1" si="37"/>
        <v>4.1317879808935075E-3</v>
      </c>
      <c r="Z629" s="52" t="s">
        <v>853</v>
      </c>
      <c r="AA629" s="52">
        <v>1.44</v>
      </c>
      <c r="AF629" s="52" t="s">
        <v>819</v>
      </c>
      <c r="AG629" s="52">
        <v>3.9649999999999999</v>
      </c>
    </row>
    <row r="630" spans="2:33">
      <c r="B630" s="52" vm="5009">
        <f ca="1"/>
        <v>44713</v>
      </c>
      <c r="C630" s="52" vm="1320">
        <f ca="1"/>
        <v>509.8</v>
      </c>
      <c r="D630" s="52" vm="753">
        <f ca="1"/>
        <v>508.9</v>
      </c>
      <c r="E630" s="52" vm="5036">
        <f ca="1"/>
        <v>519.5</v>
      </c>
      <c r="F630" s="52" vm="1261">
        <f ca="1"/>
        <v>505</v>
      </c>
      <c r="G630" s="52" vm="5037">
        <f ca="1"/>
        <v>281885</v>
      </c>
      <c r="H630" s="55">
        <f t="shared" ca="1" si="38"/>
        <v>1.961938395134144E-4</v>
      </c>
      <c r="I630" s="55">
        <f t="shared" ca="1" si="36"/>
        <v>1.9617459601901178E-4</v>
      </c>
      <c r="N630" s="52" vm="5038">
        <f ca="1"/>
        <v>44719</v>
      </c>
      <c r="O630" s="52" vm="5039">
        <f ca="1"/>
        <v>45.82</v>
      </c>
      <c r="P630" s="52" vm="5040">
        <f ca="1"/>
        <v>45.68</v>
      </c>
      <c r="Q630" s="52" vm="5041">
        <f ca="1"/>
        <v>46.05</v>
      </c>
      <c r="R630" s="52" vm="5042">
        <f ca="1"/>
        <v>45.23</v>
      </c>
      <c r="S630" s="52" vm="5043">
        <f ca="1"/>
        <v>374819</v>
      </c>
      <c r="T630" s="55">
        <f t="shared" ca="1" si="39"/>
        <v>-5.6423611111110494E-3</v>
      </c>
      <c r="U630" s="55">
        <f t="shared" ca="1" si="37"/>
        <v>-5.6583393622862748E-3</v>
      </c>
      <c r="Z630" s="52" t="s">
        <v>854</v>
      </c>
      <c r="AA630" s="52">
        <v>1.379</v>
      </c>
      <c r="AF630" s="52" t="s">
        <v>820</v>
      </c>
      <c r="AG630" s="52">
        <v>3.9649999999999999</v>
      </c>
    </row>
    <row r="631" spans="2:33">
      <c r="B631" s="52" vm="5016">
        <f ca="1"/>
        <v>44714</v>
      </c>
      <c r="C631" s="52" vm="1850">
        <f ca="1"/>
        <v>520.5</v>
      </c>
      <c r="D631" s="52" vm="4844">
        <f ca="1"/>
        <v>511</v>
      </c>
      <c r="E631" s="52" vm="5044">
        <f ca="1"/>
        <v>524.20000000000005</v>
      </c>
      <c r="F631" s="52" vm="4844">
        <f ca="1"/>
        <v>511</v>
      </c>
      <c r="G631" s="52" vm="5045">
        <f ca="1"/>
        <v>218227</v>
      </c>
      <c r="H631" s="55">
        <f t="shared" ca="1" si="38"/>
        <v>2.0988622989407624E-2</v>
      </c>
      <c r="I631" s="55">
        <f t="shared" ca="1" si="36"/>
        <v>2.077139611300852E-2</v>
      </c>
      <c r="N631" s="52" vm="5046">
        <f ca="1"/>
        <v>44720</v>
      </c>
      <c r="O631" s="52" vm="5047">
        <f ca="1"/>
        <v>44.63</v>
      </c>
      <c r="P631" s="52" vm="5048">
        <f ca="1"/>
        <v>46.3</v>
      </c>
      <c r="Q631" s="52" vm="5048">
        <f ca="1"/>
        <v>46.3</v>
      </c>
      <c r="R631" s="52" vm="5049">
        <f ca="1"/>
        <v>44.35</v>
      </c>
      <c r="S631" s="52" vm="5050">
        <f ca="1"/>
        <v>548854</v>
      </c>
      <c r="T631" s="55">
        <f t="shared" ca="1" si="39"/>
        <v>-2.5971191619380107E-2</v>
      </c>
      <c r="U631" s="55">
        <f t="shared" ca="1" si="37"/>
        <v>-2.6314398384170844E-2</v>
      </c>
      <c r="Z631" s="52" t="s">
        <v>855</v>
      </c>
      <c r="AA631" s="52">
        <v>1.3460000000000001</v>
      </c>
      <c r="AF631" s="52" t="s">
        <v>822</v>
      </c>
      <c r="AG631" s="52">
        <v>3.984</v>
      </c>
    </row>
    <row r="632" spans="2:33">
      <c r="B632" s="52" vm="5023">
        <f ca="1"/>
        <v>44715</v>
      </c>
      <c r="C632" s="52" vm="1499">
        <f ca="1"/>
        <v>521</v>
      </c>
      <c r="D632" s="52" vm="2485">
        <f ca="1"/>
        <v>524.9</v>
      </c>
      <c r="E632" s="52" vm="2506">
        <f ca="1"/>
        <v>525.70000000000005</v>
      </c>
      <c r="F632" s="52" vm="1281">
        <f ca="1"/>
        <v>519.4</v>
      </c>
      <c r="G632" s="52" vm="5051">
        <f ca="1"/>
        <v>206882</v>
      </c>
      <c r="H632" s="55">
        <f t="shared" ca="1" si="38"/>
        <v>9.6061479346776224E-4</v>
      </c>
      <c r="I632" s="55">
        <f t="shared" ca="1" si="36"/>
        <v>9.6015369834328668E-4</v>
      </c>
      <c r="N632" s="52" vm="5052">
        <f ca="1"/>
        <v>44721</v>
      </c>
      <c r="O632" s="52" vm="5053">
        <f ca="1"/>
        <v>43.68</v>
      </c>
      <c r="P632" s="52" vm="4896">
        <f ca="1"/>
        <v>43.88</v>
      </c>
      <c r="Q632" s="52" vm="5054">
        <f ca="1"/>
        <v>44.71</v>
      </c>
      <c r="R632" s="52" vm="5055">
        <f ca="1"/>
        <v>43.08</v>
      </c>
      <c r="S632" s="52" vm="5056">
        <f ca="1"/>
        <v>779387</v>
      </c>
      <c r="T632" s="55">
        <f t="shared" ca="1" si="39"/>
        <v>-2.1286130405556825E-2</v>
      </c>
      <c r="U632" s="55">
        <f t="shared" ca="1" si="37"/>
        <v>-2.1515947204528964E-2</v>
      </c>
      <c r="Z632" s="52" t="s">
        <v>856</v>
      </c>
      <c r="AA632" s="52">
        <v>1.375</v>
      </c>
      <c r="AF632" s="52" t="s">
        <v>823</v>
      </c>
      <c r="AG632" s="52">
        <v>3.94</v>
      </c>
    </row>
    <row r="633" spans="2:33">
      <c r="B633" s="52" vm="5030">
        <f ca="1"/>
        <v>44718</v>
      </c>
      <c r="C633" s="52" vm="5057">
        <f ca="1"/>
        <v>526.1</v>
      </c>
      <c r="D633" s="52" vm="5058">
        <f ca="1"/>
        <v>527.9</v>
      </c>
      <c r="E633" s="52" vm="1865">
        <f ca="1"/>
        <v>531.6</v>
      </c>
      <c r="F633" s="52" vm="5059">
        <f ca="1"/>
        <v>524.6</v>
      </c>
      <c r="G633" s="52" vm="5060">
        <f ca="1"/>
        <v>215579</v>
      </c>
      <c r="H633" s="55">
        <f t="shared" ca="1" si="38"/>
        <v>9.7888675623800658E-3</v>
      </c>
      <c r="I633" s="55">
        <f t="shared" ca="1" si="36"/>
        <v>9.7412669833946523E-3</v>
      </c>
      <c r="N633" s="52" vm="5061">
        <f ca="1"/>
        <v>44722</v>
      </c>
      <c r="O633" s="52" vm="5062">
        <f ca="1"/>
        <v>40.96</v>
      </c>
      <c r="P633" s="52" vm="5063">
        <f ca="1"/>
        <v>43.28</v>
      </c>
      <c r="Q633" s="52" vm="5064">
        <f ca="1"/>
        <v>43.52</v>
      </c>
      <c r="R633" s="52" vm="4975">
        <f ca="1"/>
        <v>40.880000000000003</v>
      </c>
      <c r="S633" s="52" vm="5065">
        <f ca="1"/>
        <v>944920</v>
      </c>
      <c r="T633" s="55">
        <f t="shared" ca="1" si="39"/>
        <v>-6.2271062271062272E-2</v>
      </c>
      <c r="U633" s="55">
        <f t="shared" ca="1" si="37"/>
        <v>-6.4294350705397255E-2</v>
      </c>
      <c r="Z633" s="52" t="s">
        <v>857</v>
      </c>
      <c r="AA633" s="52">
        <v>1.385</v>
      </c>
      <c r="AF633" s="52" t="s">
        <v>824</v>
      </c>
      <c r="AG633" s="52">
        <v>4.0140000000000002</v>
      </c>
    </row>
    <row r="634" spans="2:33">
      <c r="B634" s="52" vm="5038">
        <f ca="1"/>
        <v>44719</v>
      </c>
      <c r="C634" s="52" vm="1075">
        <f ca="1"/>
        <v>525</v>
      </c>
      <c r="D634" s="52" vm="5066">
        <f ca="1"/>
        <v>523</v>
      </c>
      <c r="E634" s="52" vm="5067">
        <f ca="1"/>
        <v>527.1</v>
      </c>
      <c r="F634" s="52" vm="1290">
        <f ca="1"/>
        <v>517.9</v>
      </c>
      <c r="G634" s="52" vm="5068">
        <f ca="1"/>
        <v>197947</v>
      </c>
      <c r="H634" s="55">
        <f t="shared" ca="1" si="38"/>
        <v>-2.0908572514731771E-3</v>
      </c>
      <c r="I634" s="55">
        <f t="shared" ca="1" si="36"/>
        <v>-2.0930461451378704E-3</v>
      </c>
      <c r="N634" s="52" vm="5069">
        <f ca="1"/>
        <v>44725</v>
      </c>
      <c r="O634" s="52" vm="28">
        <f ca="1"/>
        <v>39.44</v>
      </c>
      <c r="P634" s="52" vm="146">
        <f ca="1"/>
        <v>40.5</v>
      </c>
      <c r="Q634" s="52" vm="5070">
        <f ca="1"/>
        <v>40.74</v>
      </c>
      <c r="R634" s="52" vm="5071">
        <f ca="1"/>
        <v>39.340000000000003</v>
      </c>
      <c r="S634" s="52" vm="5072">
        <f ca="1"/>
        <v>658135</v>
      </c>
      <c r="T634" s="55">
        <f t="shared" ca="1" si="39"/>
        <v>-3.7109375000000111E-2</v>
      </c>
      <c r="U634" s="55">
        <f t="shared" ca="1" si="37"/>
        <v>-3.7815450996817795E-2</v>
      </c>
      <c r="Z634" s="52" t="s">
        <v>858</v>
      </c>
      <c r="AA634" s="52">
        <v>1.3740000000000001</v>
      </c>
      <c r="AF634" s="52" t="s">
        <v>825</v>
      </c>
      <c r="AG634" s="52">
        <v>3.94</v>
      </c>
    </row>
    <row r="635" spans="2:33">
      <c r="B635" s="52" vm="5046">
        <f ca="1"/>
        <v>44720</v>
      </c>
      <c r="C635" s="52" vm="5066">
        <f ca="1"/>
        <v>523</v>
      </c>
      <c r="D635" s="52" vm="5073">
        <f ca="1"/>
        <v>529.6</v>
      </c>
      <c r="E635" s="52" vm="4795">
        <f ca="1"/>
        <v>529.9</v>
      </c>
      <c r="F635" s="52" vm="5074">
        <f ca="1"/>
        <v>518.29999999999995</v>
      </c>
      <c r="G635" s="52" vm="5075">
        <f ca="1"/>
        <v>180626</v>
      </c>
      <c r="H635" s="55">
        <f t="shared" ca="1" si="38"/>
        <v>-3.8095238095238182E-3</v>
      </c>
      <c r="I635" s="55">
        <f t="shared" ca="1" si="36"/>
        <v>-3.8167985267008537E-3</v>
      </c>
      <c r="N635" s="52" vm="5076">
        <f ca="1"/>
        <v>44726</v>
      </c>
      <c r="O635" s="52" vm="5077">
        <f ca="1"/>
        <v>38.380000000000003</v>
      </c>
      <c r="P635" s="52" vm="178">
        <f ca="1"/>
        <v>39.9</v>
      </c>
      <c r="Q635" s="52" vm="1958">
        <f ca="1"/>
        <v>40.020000000000003</v>
      </c>
      <c r="R635" s="52" vm="5078">
        <f ca="1"/>
        <v>38.08</v>
      </c>
      <c r="S635" s="52" vm="5079">
        <f ca="1"/>
        <v>999936</v>
      </c>
      <c r="T635" s="55">
        <f t="shared" ca="1" si="39"/>
        <v>-2.6876267748478622E-2</v>
      </c>
      <c r="U635" s="55">
        <f t="shared" ca="1" si="37"/>
        <v>-2.7244039154880734E-2</v>
      </c>
      <c r="Z635" s="52" t="s">
        <v>859</v>
      </c>
      <c r="AA635" s="52">
        <v>1.5369999999999999</v>
      </c>
      <c r="AF635" s="52" t="s">
        <v>826</v>
      </c>
      <c r="AG635" s="52">
        <v>3.859</v>
      </c>
    </row>
    <row r="636" spans="2:33">
      <c r="B636" s="52" vm="5052">
        <f ca="1"/>
        <v>44721</v>
      </c>
      <c r="C636" s="52" vm="1507">
        <f ca="1"/>
        <v>515</v>
      </c>
      <c r="D636" s="52" vm="1289">
        <f ca="1"/>
        <v>517.5</v>
      </c>
      <c r="E636" s="52" vm="5080">
        <f ca="1"/>
        <v>525.9</v>
      </c>
      <c r="F636" s="52" vm="1149">
        <f ca="1"/>
        <v>513.20000000000005</v>
      </c>
      <c r="G636" s="52" vm="5081">
        <f ca="1"/>
        <v>278880</v>
      </c>
      <c r="H636" s="55">
        <f t="shared" ca="1" si="38"/>
        <v>-1.5296367112810683E-2</v>
      </c>
      <c r="I636" s="55">
        <f t="shared" ca="1" si="36"/>
        <v>-1.5414563401186731E-2</v>
      </c>
      <c r="N636" s="52" vm="5082">
        <f ca="1"/>
        <v>44727</v>
      </c>
      <c r="O636" s="52" vm="38">
        <f ca="1"/>
        <v>39.76</v>
      </c>
      <c r="P636" s="52" vm="234">
        <f ca="1"/>
        <v>39.6</v>
      </c>
      <c r="Q636" s="52" vm="5083">
        <f ca="1"/>
        <v>40.130000000000003</v>
      </c>
      <c r="R636" s="52" vm="5084">
        <f ca="1"/>
        <v>38.99</v>
      </c>
      <c r="S636" s="52" vm="5085">
        <f ca="1"/>
        <v>663648</v>
      </c>
      <c r="T636" s="55">
        <f t="shared" ca="1" si="39"/>
        <v>3.5956227201667357E-2</v>
      </c>
      <c r="U636" s="55">
        <f t="shared" ca="1" si="37"/>
        <v>3.5324891208819265E-2</v>
      </c>
      <c r="Z636" s="52" t="s">
        <v>860</v>
      </c>
      <c r="AA636" s="52">
        <v>1.5249999999999999</v>
      </c>
      <c r="AF636" s="52" t="s">
        <v>827</v>
      </c>
      <c r="AG636" s="52">
        <v>3.9489999999999998</v>
      </c>
    </row>
    <row r="637" spans="2:33">
      <c r="B637" s="52" vm="5061">
        <f ca="1"/>
        <v>44722</v>
      </c>
      <c r="C637" s="52" vm="1857">
        <f ca="1"/>
        <v>510.4</v>
      </c>
      <c r="D637" s="52" vm="1855">
        <f ca="1"/>
        <v>511.2</v>
      </c>
      <c r="E637" s="52" vm="5086">
        <f ca="1"/>
        <v>516.4</v>
      </c>
      <c r="F637" s="52" vm="5087">
        <f ca="1"/>
        <v>508.5</v>
      </c>
      <c r="G637" s="52" vm="5088">
        <f ca="1"/>
        <v>307758</v>
      </c>
      <c r="H637" s="55">
        <f t="shared" ca="1" si="38"/>
        <v>-8.9320388349515278E-3</v>
      </c>
      <c r="I637" s="55">
        <f t="shared" ca="1" si="36"/>
        <v>-8.9721686331560926E-3</v>
      </c>
      <c r="N637" s="52" vm="5089">
        <f ca="1"/>
        <v>44728</v>
      </c>
      <c r="O637" s="52" vm="5090">
        <f ca="1"/>
        <v>37.49</v>
      </c>
      <c r="P637" s="52" vm="293">
        <f ca="1"/>
        <v>39.31</v>
      </c>
      <c r="Q637" s="52" vm="5091">
        <f ca="1"/>
        <v>39.32</v>
      </c>
      <c r="R637" s="52" vm="5090">
        <f ca="1"/>
        <v>37.49</v>
      </c>
      <c r="S637" s="52" vm="5092">
        <f ca="1"/>
        <v>826231</v>
      </c>
      <c r="T637" s="55">
        <f t="shared" ca="1" si="39"/>
        <v>-5.7092555331991868E-2</v>
      </c>
      <c r="U637" s="55">
        <f t="shared" ca="1" si="37"/>
        <v>-5.8787151040552543E-2</v>
      </c>
      <c r="Z637" s="52" t="s">
        <v>861</v>
      </c>
      <c r="AA637" s="52">
        <v>1.6120000000000001</v>
      </c>
      <c r="AF637" s="52" t="s">
        <v>829</v>
      </c>
      <c r="AG637" s="52">
        <v>3.94</v>
      </c>
    </row>
    <row r="638" spans="2:33">
      <c r="B638" s="52" vm="5069">
        <f ca="1"/>
        <v>44725</v>
      </c>
      <c r="C638" s="52" vm="1392">
        <f ca="1"/>
        <v>495.6</v>
      </c>
      <c r="D638" s="52" vm="1148">
        <f ca="1"/>
        <v>503</v>
      </c>
      <c r="E638" s="52" vm="5093">
        <f ca="1"/>
        <v>503.8</v>
      </c>
      <c r="F638" s="52" vm="5094">
        <f ca="1"/>
        <v>487.8</v>
      </c>
      <c r="G638" s="52" vm="5095">
        <f ca="1"/>
        <v>360543</v>
      </c>
      <c r="H638" s="55">
        <f t="shared" ca="1" si="38"/>
        <v>-2.8996865203761657E-2</v>
      </c>
      <c r="I638" s="55">
        <f t="shared" ca="1" si="36"/>
        <v>-2.9425582275592641E-2</v>
      </c>
      <c r="N638" s="52" vm="5096">
        <f ca="1"/>
        <v>44729</v>
      </c>
      <c r="O638" s="52" vm="1626">
        <f ca="1"/>
        <v>37.19</v>
      </c>
      <c r="P638" s="52" vm="5097">
        <f ca="1"/>
        <v>37.78</v>
      </c>
      <c r="Q638" s="52" vm="5098">
        <f ca="1"/>
        <v>38.6</v>
      </c>
      <c r="R638" s="52" vm="5099">
        <f ca="1"/>
        <v>37.119999999999997</v>
      </c>
      <c r="S638" s="52" vm="5100">
        <f ca="1"/>
        <v>1414667</v>
      </c>
      <c r="T638" s="55">
        <f t="shared" ca="1" si="39"/>
        <v>-8.0021339023740312E-3</v>
      </c>
      <c r="U638" s="55">
        <f t="shared" ca="1" si="37"/>
        <v>-8.0343228108420463E-3</v>
      </c>
      <c r="Z638" s="52" t="s">
        <v>862</v>
      </c>
      <c r="AA638" s="52">
        <v>1.62</v>
      </c>
      <c r="AF638" s="52" t="s">
        <v>830</v>
      </c>
      <c r="AG638" s="52">
        <v>3.8370000000000002</v>
      </c>
    </row>
    <row r="639" spans="2:33">
      <c r="B639" s="52" vm="5076">
        <f ca="1"/>
        <v>44726</v>
      </c>
      <c r="C639" s="52" vm="5101">
        <f ca="1"/>
        <v>491.3</v>
      </c>
      <c r="D639" s="52" vm="5102">
        <f ca="1"/>
        <v>496.35</v>
      </c>
      <c r="E639" s="52" vm="1448">
        <f ca="1"/>
        <v>499.8</v>
      </c>
      <c r="F639" s="52" vm="5094">
        <f ca="1"/>
        <v>487.8</v>
      </c>
      <c r="G639" s="52" vm="5103">
        <f ca="1"/>
        <v>285600</v>
      </c>
      <c r="H639" s="55">
        <f t="shared" ca="1" si="38"/>
        <v>-8.6763518966909148E-3</v>
      </c>
      <c r="I639" s="55">
        <f t="shared" ca="1" si="36"/>
        <v>-8.71421058038486E-3</v>
      </c>
      <c r="N639" s="52" vm="5104">
        <f ca="1"/>
        <v>44732</v>
      </c>
      <c r="O639" s="52" vm="357">
        <f ca="1"/>
        <v>37.06</v>
      </c>
      <c r="P639" s="52" vm="5105">
        <f ca="1"/>
        <v>37.76</v>
      </c>
      <c r="Q639" s="52" vm="5106">
        <f ca="1"/>
        <v>37.96</v>
      </c>
      <c r="R639" s="52" vm="357">
        <f ca="1"/>
        <v>37.06</v>
      </c>
      <c r="S639" s="52" vm="5107">
        <f ca="1"/>
        <v>542187</v>
      </c>
      <c r="T639" s="55">
        <f t="shared" ca="1" si="39"/>
        <v>-3.4955633234738936E-3</v>
      </c>
      <c r="U639" s="55">
        <f t="shared" ca="1" si="37"/>
        <v>-3.5016870797647945E-3</v>
      </c>
      <c r="Z639" s="52" t="s">
        <v>863</v>
      </c>
      <c r="AA639" s="52">
        <v>1.8140000000000001</v>
      </c>
      <c r="AF639" s="52" t="s">
        <v>831</v>
      </c>
      <c r="AG639" s="52">
        <v>3.9489999999999998</v>
      </c>
    </row>
    <row r="640" spans="2:33">
      <c r="B640" s="52" vm="5082">
        <f ca="1"/>
        <v>44727</v>
      </c>
      <c r="C640" s="52" vm="1147">
        <f ca="1"/>
        <v>504</v>
      </c>
      <c r="D640" s="52" vm="5108">
        <f ca="1"/>
        <v>502.7</v>
      </c>
      <c r="E640" s="52" vm="426">
        <f ca="1"/>
        <v>510</v>
      </c>
      <c r="F640" s="52" vm="5109">
        <f ca="1"/>
        <v>498.45</v>
      </c>
      <c r="G640" s="52" vm="5110">
        <f ca="1"/>
        <v>301613</v>
      </c>
      <c r="H640" s="55">
        <f t="shared" ca="1" si="38"/>
        <v>2.5849786281294529E-2</v>
      </c>
      <c r="I640" s="55">
        <f t="shared" ca="1" si="36"/>
        <v>2.5521328896766064E-2</v>
      </c>
      <c r="N640" s="52" vm="5111">
        <f ca="1"/>
        <v>44733</v>
      </c>
      <c r="O640" s="52" vm="5112">
        <f ca="1"/>
        <v>37.090000000000003</v>
      </c>
      <c r="P640" s="52" vm="5113">
        <f ca="1"/>
        <v>37.619999999999997</v>
      </c>
      <c r="Q640" s="52" vm="329">
        <f ca="1"/>
        <v>37.9</v>
      </c>
      <c r="R640" s="52" vm="5114">
        <f ca="1"/>
        <v>36.94</v>
      </c>
      <c r="S640" s="52" vm="5115">
        <f ca="1"/>
        <v>560768</v>
      </c>
      <c r="T640" s="55">
        <f t="shared" ca="1" si="39"/>
        <v>8.0949811117103643E-4</v>
      </c>
      <c r="U640" s="55">
        <f t="shared" ca="1" si="37"/>
        <v>8.091706442856756E-4</v>
      </c>
      <c r="Z640" s="52" t="s">
        <v>864</v>
      </c>
      <c r="AA640" s="52">
        <v>1.835</v>
      </c>
      <c r="AF640" s="52" t="s">
        <v>832</v>
      </c>
      <c r="AG640" s="52">
        <v>3.883</v>
      </c>
    </row>
    <row r="641" spans="2:33">
      <c r="B641" s="52" vm="5089">
        <f ca="1"/>
        <v>44728</v>
      </c>
      <c r="C641" s="52" vm="1033">
        <f ca="1"/>
        <v>489.15</v>
      </c>
      <c r="D641" s="52" vm="5116">
        <f ca="1"/>
        <v>501.1</v>
      </c>
      <c r="E641" s="52" vm="1318">
        <f ca="1"/>
        <v>503.3</v>
      </c>
      <c r="F641" s="52" vm="5117">
        <f ca="1"/>
        <v>489.1</v>
      </c>
      <c r="G641" s="52" vm="5118">
        <f ca="1"/>
        <v>221298</v>
      </c>
      <c r="H641" s="55">
        <f t="shared" ca="1" si="38"/>
        <v>-2.9464285714285721E-2</v>
      </c>
      <c r="I641" s="55">
        <f t="shared" ca="1" si="36"/>
        <v>-2.9907077167930791E-2</v>
      </c>
      <c r="N641" s="52" vm="5119">
        <f ca="1"/>
        <v>44734</v>
      </c>
      <c r="O641" s="52" vm="5120">
        <f ca="1"/>
        <v>37.020000000000003</v>
      </c>
      <c r="P641" s="52" vm="5121">
        <f ca="1"/>
        <v>36.409999999999997</v>
      </c>
      <c r="Q641" s="52" vm="5122">
        <f ca="1"/>
        <v>37.270000000000003</v>
      </c>
      <c r="R641" s="52" vm="366">
        <f ca="1"/>
        <v>35</v>
      </c>
      <c r="S641" s="52" vm="5123">
        <f ca="1"/>
        <v>627128</v>
      </c>
      <c r="T641" s="55">
        <f t="shared" ca="1" si="39"/>
        <v>-1.887301159342103E-3</v>
      </c>
      <c r="U641" s="55">
        <f t="shared" ca="1" si="37"/>
        <v>-1.8890843561479504E-3</v>
      </c>
      <c r="Z641" s="52" t="s">
        <v>865</v>
      </c>
      <c r="AA641" s="52">
        <v>1.853</v>
      </c>
      <c r="AF641" s="52" t="s">
        <v>833</v>
      </c>
      <c r="AG641" s="52">
        <v>3.8239999999999998</v>
      </c>
    </row>
    <row r="642" spans="2:33">
      <c r="B642" s="52" vm="5096">
        <f ca="1"/>
        <v>44729</v>
      </c>
      <c r="C642" s="52" vm="5124">
        <f ca="1"/>
        <v>481.85</v>
      </c>
      <c r="D642" s="52" vm="1358">
        <f ca="1"/>
        <v>492.15</v>
      </c>
      <c r="E642" s="52" vm="1378">
        <f ca="1"/>
        <v>494.3</v>
      </c>
      <c r="F642" s="52" vm="5125">
        <f ca="1"/>
        <v>480.1</v>
      </c>
      <c r="G642" s="52" vm="5126">
        <f ca="1"/>
        <v>505796</v>
      </c>
      <c r="H642" s="55">
        <f t="shared" ca="1" si="38"/>
        <v>-1.4923847490544762E-2</v>
      </c>
      <c r="I642" s="55">
        <f t="shared" ca="1" si="36"/>
        <v>-1.5036328606141342E-2</v>
      </c>
      <c r="N642" s="52" vm="5127">
        <f ca="1"/>
        <v>44735</v>
      </c>
      <c r="O642" s="52" vm="5128">
        <f ca="1"/>
        <v>37.81</v>
      </c>
      <c r="P642" s="52" vm="1836">
        <f ca="1"/>
        <v>37</v>
      </c>
      <c r="Q642" s="52" vm="5129">
        <f ca="1"/>
        <v>38.11</v>
      </c>
      <c r="R642" s="52" vm="5130">
        <f ca="1"/>
        <v>36.479999999999997</v>
      </c>
      <c r="S642" s="52" vm="5131">
        <f ca="1"/>
        <v>1108193</v>
      </c>
      <c r="T642" s="55">
        <f t="shared" ca="1" si="39"/>
        <v>2.1339816315505189E-2</v>
      </c>
      <c r="U642" s="55">
        <f t="shared" ca="1" si="37"/>
        <v>2.1115310757490097E-2</v>
      </c>
      <c r="Z642" s="52" t="s">
        <v>866</v>
      </c>
      <c r="AA642" s="52">
        <v>1.8169999999999999</v>
      </c>
      <c r="AF642" s="52" t="s">
        <v>834</v>
      </c>
      <c r="AG642" s="52">
        <v>3.7909999999999999</v>
      </c>
    </row>
    <row r="643" spans="2:33">
      <c r="B643" s="52" vm="5104">
        <f ca="1"/>
        <v>44732</v>
      </c>
      <c r="C643" s="52" vm="5132">
        <f ca="1"/>
        <v>484.4</v>
      </c>
      <c r="D643" s="52" vm="1096">
        <f ca="1"/>
        <v>487.35</v>
      </c>
      <c r="E643" s="52" vm="5133">
        <f ca="1"/>
        <v>489.8</v>
      </c>
      <c r="F643" s="52" vm="5134">
        <f ca="1"/>
        <v>482.5</v>
      </c>
      <c r="G643" s="52" vm="5135">
        <f ca="1"/>
        <v>160041</v>
      </c>
      <c r="H643" s="55">
        <f t="shared" ca="1" si="38"/>
        <v>5.2921033516653004E-3</v>
      </c>
      <c r="I643" s="55">
        <f t="shared" ca="1" si="36"/>
        <v>5.2781493816406039E-3</v>
      </c>
      <c r="N643" s="52" vm="5136">
        <f ca="1"/>
        <v>44736</v>
      </c>
      <c r="O643" s="52" vm="5137">
        <f ca="1"/>
        <v>39.700000000000003</v>
      </c>
      <c r="P643" s="52" vm="296">
        <f ca="1"/>
        <v>38.340000000000003</v>
      </c>
      <c r="Q643" s="52" vm="5138">
        <f ca="1"/>
        <v>39.78</v>
      </c>
      <c r="R643" s="52" vm="5139">
        <f ca="1"/>
        <v>38.17</v>
      </c>
      <c r="S643" s="52" vm="5140">
        <f ca="1"/>
        <v>902653</v>
      </c>
      <c r="T643" s="55">
        <f t="shared" ca="1" si="39"/>
        <v>4.998677598518908E-2</v>
      </c>
      <c r="U643" s="55">
        <f t="shared" ca="1" si="37"/>
        <v>4.8777569790303218E-2</v>
      </c>
      <c r="Z643" s="52" t="s">
        <v>867</v>
      </c>
      <c r="AA643" s="52">
        <v>1.66</v>
      </c>
      <c r="AF643" s="52" t="s">
        <v>836</v>
      </c>
      <c r="AG643" s="52">
        <v>3.5529999999999999</v>
      </c>
    </row>
    <row r="644" spans="2:33">
      <c r="B644" s="52" vm="5111">
        <f ca="1"/>
        <v>44733</v>
      </c>
      <c r="C644" s="52" vm="1378">
        <f ca="1"/>
        <v>494.3</v>
      </c>
      <c r="D644" s="52" vm="5141">
        <f ca="1"/>
        <v>487.65</v>
      </c>
      <c r="E644" s="52" vm="1254">
        <f ca="1"/>
        <v>500.4</v>
      </c>
      <c r="F644" s="52" vm="1096">
        <f ca="1"/>
        <v>487.35</v>
      </c>
      <c r="G644" s="52" vm="5142">
        <f ca="1"/>
        <v>139045</v>
      </c>
      <c r="H644" s="55">
        <f t="shared" ca="1" si="38"/>
        <v>2.0437654830718577E-2</v>
      </c>
      <c r="I644" s="55">
        <f t="shared" ca="1" si="36"/>
        <v>2.0231608633976585E-2</v>
      </c>
      <c r="N644" s="52" vm="5143">
        <f ca="1"/>
        <v>44739</v>
      </c>
      <c r="O644" s="52" vm="233">
        <f ca="1"/>
        <v>39.96</v>
      </c>
      <c r="P644" s="52" vm="5144">
        <f ca="1"/>
        <v>41.48</v>
      </c>
      <c r="Q644" s="52" vm="5145">
        <f ca="1"/>
        <v>42.09</v>
      </c>
      <c r="R644" s="52" vm="5146">
        <f ca="1"/>
        <v>39.67</v>
      </c>
      <c r="S644" s="52" vm="5147">
        <f ca="1"/>
        <v>885566</v>
      </c>
      <c r="T644" s="55">
        <f t="shared" ca="1" si="39"/>
        <v>6.5491183879091697E-3</v>
      </c>
      <c r="U644" s="55">
        <f t="shared" ca="1" si="37"/>
        <v>6.527766087207891E-3</v>
      </c>
      <c r="Z644" s="52" t="s">
        <v>868</v>
      </c>
      <c r="AA644" s="52">
        <v>1.6579999999999999</v>
      </c>
      <c r="AF644" s="52" t="s">
        <v>837</v>
      </c>
      <c r="AG644" s="52">
        <v>3.5529999999999999</v>
      </c>
    </row>
    <row r="645" spans="2:33">
      <c r="B645" s="52" vm="5119">
        <f ca="1"/>
        <v>44734</v>
      </c>
      <c r="C645" s="52" vm="1471">
        <f ca="1"/>
        <v>487.9</v>
      </c>
      <c r="D645" s="52" vm="5148">
        <f ca="1"/>
        <v>486</v>
      </c>
      <c r="E645" s="52" vm="1329">
        <f ca="1"/>
        <v>488.05</v>
      </c>
      <c r="F645" s="52" vm="5149">
        <f ca="1"/>
        <v>478.9</v>
      </c>
      <c r="G645" s="52" vm="5150">
        <f ca="1"/>
        <v>252262</v>
      </c>
      <c r="H645" s="55">
        <f t="shared" ca="1" si="38"/>
        <v>-1.2947602670443148E-2</v>
      </c>
      <c r="I645" s="55">
        <f t="shared" ca="1" si="36"/>
        <v>-1.3032153491122205E-2</v>
      </c>
      <c r="N645" s="52" vm="5151">
        <f ca="1"/>
        <v>44740</v>
      </c>
      <c r="O645" s="52" vm="5152">
        <f ca="1"/>
        <v>40.69</v>
      </c>
      <c r="P645" s="52" vm="1956">
        <f ca="1"/>
        <v>40.25</v>
      </c>
      <c r="Q645" s="52" vm="5153">
        <f ca="1"/>
        <v>41.17</v>
      </c>
      <c r="R645" s="52" vm="5154">
        <f ca="1"/>
        <v>40.04</v>
      </c>
      <c r="S645" s="52" vm="5155">
        <f ca="1"/>
        <v>715407</v>
      </c>
      <c r="T645" s="55">
        <f t="shared" ca="1" si="39"/>
        <v>1.8268268268268217E-2</v>
      </c>
      <c r="U645" s="55">
        <f t="shared" ca="1" si="37"/>
        <v>1.8103408233245764E-2</v>
      </c>
      <c r="Z645" s="52" t="s">
        <v>869</v>
      </c>
      <c r="AA645" s="52">
        <v>1.6850000000000001</v>
      </c>
      <c r="AF645" s="52" t="s">
        <v>838</v>
      </c>
      <c r="AG645" s="52">
        <v>3.6709999999999998</v>
      </c>
    </row>
    <row r="646" spans="2:33">
      <c r="B646" s="52" vm="5127">
        <f ca="1"/>
        <v>44735</v>
      </c>
      <c r="C646" s="52" vm="5156">
        <f ca="1"/>
        <v>490</v>
      </c>
      <c r="D646" s="52" vm="1007">
        <f ca="1"/>
        <v>483.6</v>
      </c>
      <c r="E646" s="52" vm="5157">
        <f ca="1"/>
        <v>492.75</v>
      </c>
      <c r="F646" s="52" vm="5158">
        <f ca="1"/>
        <v>476.85</v>
      </c>
      <c r="G646" s="52" vm="5159">
        <f ca="1"/>
        <v>196224</v>
      </c>
      <c r="H646" s="55">
        <f t="shared" ca="1" si="38"/>
        <v>4.3041606886657924E-3</v>
      </c>
      <c r="I646" s="55">
        <f t="shared" ca="1" si="36"/>
        <v>4.2949242828808709E-3</v>
      </c>
      <c r="N646" s="52" vm="5160">
        <f ca="1"/>
        <v>44741</v>
      </c>
      <c r="O646" s="52" vm="73">
        <f ca="1"/>
        <v>40.799999999999997</v>
      </c>
      <c r="P646" s="52" vm="196">
        <f ca="1"/>
        <v>40</v>
      </c>
      <c r="Q646" s="52" vm="2060">
        <f ca="1"/>
        <v>41.44</v>
      </c>
      <c r="R646" s="52" vm="5161">
        <f ca="1"/>
        <v>39.82</v>
      </c>
      <c r="S646" s="52" vm="5162">
        <f ca="1"/>
        <v>538912</v>
      </c>
      <c r="T646" s="55">
        <f t="shared" ca="1" si="39"/>
        <v>2.7033669206193434E-3</v>
      </c>
      <c r="U646" s="55">
        <f t="shared" ca="1" si="37"/>
        <v>2.6997193965174575E-3</v>
      </c>
      <c r="Z646" s="52" t="s">
        <v>870</v>
      </c>
      <c r="AA646" s="52">
        <v>1.665</v>
      </c>
      <c r="AF646" s="52" t="s">
        <v>839</v>
      </c>
      <c r="AG646" s="52">
        <v>3.6349999999999998</v>
      </c>
    </row>
    <row r="647" spans="2:33">
      <c r="B647" s="52" vm="5136">
        <f ca="1"/>
        <v>44736</v>
      </c>
      <c r="C647" s="52" vm="5163">
        <f ca="1"/>
        <v>502.5</v>
      </c>
      <c r="D647" s="52" vm="748">
        <f ca="1"/>
        <v>493</v>
      </c>
      <c r="E647" s="52" vm="439">
        <f ca="1"/>
        <v>506.1</v>
      </c>
      <c r="F647" s="52" vm="5164">
        <f ca="1"/>
        <v>486.85</v>
      </c>
      <c r="G647" s="52" vm="5165">
        <f ca="1"/>
        <v>244003</v>
      </c>
      <c r="H647" s="55">
        <f t="shared" ca="1" si="38"/>
        <v>2.5510204081632626E-2</v>
      </c>
      <c r="I647" s="55">
        <f t="shared" ca="1" si="36"/>
        <v>2.5190248828558495E-2</v>
      </c>
      <c r="N647" s="52" vm="5166">
        <f ca="1"/>
        <v>44742</v>
      </c>
      <c r="O647" s="52" vm="5167">
        <f ca="1"/>
        <v>40.93</v>
      </c>
      <c r="P647" s="52" vm="245">
        <f ca="1"/>
        <v>39.72</v>
      </c>
      <c r="Q647" s="52" vm="84">
        <f ca="1"/>
        <v>40.99</v>
      </c>
      <c r="R647" s="52" vm="5168">
        <f ca="1"/>
        <v>39.15</v>
      </c>
      <c r="S647" s="52" vm="5169">
        <f ca="1"/>
        <v>681199</v>
      </c>
      <c r="T647" s="55">
        <f t="shared" ca="1" si="39"/>
        <v>3.1862745098039102E-3</v>
      </c>
      <c r="U647" s="55">
        <f t="shared" ca="1" si="37"/>
        <v>3.181209094195607E-3</v>
      </c>
      <c r="Z647" s="52" t="s">
        <v>871</v>
      </c>
      <c r="AA647" s="52">
        <v>1.645</v>
      </c>
      <c r="AF647" s="52" t="s">
        <v>840</v>
      </c>
      <c r="AG647" s="52">
        <v>3.6</v>
      </c>
    </row>
    <row r="648" spans="2:33">
      <c r="B648" s="52" vm="5143">
        <f ca="1"/>
        <v>44739</v>
      </c>
      <c r="C648" s="52" vm="5170">
        <f ca="1"/>
        <v>496.65</v>
      </c>
      <c r="D648" s="52" vm="426">
        <f ca="1"/>
        <v>510</v>
      </c>
      <c r="E648" s="52" vm="1521">
        <f ca="1"/>
        <v>512.4</v>
      </c>
      <c r="F648" s="52" vm="1158">
        <f ca="1"/>
        <v>492.9</v>
      </c>
      <c r="G648" s="52" vm="5171">
        <f ca="1"/>
        <v>197356</v>
      </c>
      <c r="H648" s="55">
        <f t="shared" ca="1" si="38"/>
        <v>-1.164179104477614E-2</v>
      </c>
      <c r="I648" s="55">
        <f t="shared" ca="1" si="36"/>
        <v>-1.1710087271865866E-2</v>
      </c>
      <c r="N648" s="52" vm="5172">
        <f ca="1"/>
        <v>44743</v>
      </c>
      <c r="O648" s="52" vm="156">
        <f ca="1"/>
        <v>40.340000000000003</v>
      </c>
      <c r="P648" s="52" vm="1911">
        <f ca="1"/>
        <v>40.35</v>
      </c>
      <c r="Q648" s="52" vm="5173">
        <f ca="1"/>
        <v>41.23</v>
      </c>
      <c r="R648" s="52" vm="5174">
        <f ca="1"/>
        <v>40.06</v>
      </c>
      <c r="S648" s="52" vm="5175">
        <f ca="1"/>
        <v>427728</v>
      </c>
      <c r="T648" s="55">
        <f t="shared" ca="1" si="39"/>
        <v>-1.4414854629855811E-2</v>
      </c>
      <c r="U648" s="55">
        <f t="shared" ca="1" si="37"/>
        <v>-1.451975797824588E-2</v>
      </c>
      <c r="Z648" s="52" t="s">
        <v>872</v>
      </c>
      <c r="AA648" s="52">
        <v>1.7769999999999999</v>
      </c>
      <c r="AF648" s="52" t="s">
        <v>841</v>
      </c>
      <c r="AG648" s="52">
        <v>3.4910000000000001</v>
      </c>
    </row>
    <row r="649" spans="2:33">
      <c r="B649" s="52" vm="5151">
        <f ca="1"/>
        <v>44740</v>
      </c>
      <c r="C649" s="52" vm="1048">
        <f ca="1"/>
        <v>503.6</v>
      </c>
      <c r="D649" s="52" vm="1147">
        <f ca="1"/>
        <v>504</v>
      </c>
      <c r="E649" s="52" vm="5176">
        <f ca="1"/>
        <v>511.4</v>
      </c>
      <c r="F649" s="52" vm="755">
        <f ca="1"/>
        <v>500.1</v>
      </c>
      <c r="G649" s="52" vm="5177">
        <f ca="1"/>
        <v>198313</v>
      </c>
      <c r="H649" s="55">
        <f t="shared" ca="1" si="38"/>
        <v>1.399375817980486E-2</v>
      </c>
      <c r="I649" s="55">
        <f t="shared" ca="1" si="36"/>
        <v>1.3896749508827298E-2</v>
      </c>
      <c r="N649" s="52" vm="5178">
        <f ca="1"/>
        <v>44746</v>
      </c>
      <c r="O649" s="52" vm="156">
        <f ca="1"/>
        <v>40.340000000000003</v>
      </c>
      <c r="P649" s="52" vm="165">
        <f ca="1"/>
        <v>40.549999999999997</v>
      </c>
      <c r="Q649" s="52" vm="5179">
        <f ca="1"/>
        <v>40.72</v>
      </c>
      <c r="R649" s="52" vm="177">
        <f ca="1"/>
        <v>39.86</v>
      </c>
      <c r="S649" s="52" vm="5180">
        <f ca="1"/>
        <v>374990</v>
      </c>
      <c r="T649" s="55">
        <f t="shared" ca="1" si="39"/>
        <v>0</v>
      </c>
      <c r="U649" s="55">
        <f t="shared" ca="1" si="37"/>
        <v>0</v>
      </c>
      <c r="Z649" s="52" t="s">
        <v>873</v>
      </c>
      <c r="AA649" s="52">
        <v>1.8779999999999999</v>
      </c>
      <c r="AF649" s="52" t="s">
        <v>842</v>
      </c>
      <c r="AG649" s="52">
        <v>3.3220000000000001</v>
      </c>
    </row>
    <row r="650" spans="2:33">
      <c r="B650" s="52" vm="5160">
        <f ca="1"/>
        <v>44741</v>
      </c>
      <c r="C650" s="52" vm="5028">
        <f ca="1"/>
        <v>500.6</v>
      </c>
      <c r="D650" s="52" vm="5181">
        <f ca="1"/>
        <v>493.6</v>
      </c>
      <c r="E650" s="52" vm="5182">
        <f ca="1"/>
        <v>503.1</v>
      </c>
      <c r="F650" s="52" vm="1377">
        <f ca="1"/>
        <v>492</v>
      </c>
      <c r="G650" s="52" vm="5183">
        <f ca="1"/>
        <v>177178</v>
      </c>
      <c r="H650" s="55">
        <f t="shared" ca="1" si="38"/>
        <v>-5.9571088165210062E-3</v>
      </c>
      <c r="I650" s="55">
        <f t="shared" ca="1" si="36"/>
        <v>-5.9749231725182194E-3</v>
      </c>
      <c r="N650" s="52" vm="5184">
        <f ca="1"/>
        <v>44747</v>
      </c>
      <c r="O650" s="52" vm="246">
        <f ca="1"/>
        <v>39.61</v>
      </c>
      <c r="P650" s="52" vm="5185">
        <f ca="1"/>
        <v>41.33</v>
      </c>
      <c r="Q650" s="52" vm="56">
        <f ca="1"/>
        <v>41.38</v>
      </c>
      <c r="R650" s="52" vm="5186">
        <f ca="1"/>
        <v>39.39</v>
      </c>
      <c r="S650" s="52" vm="5187">
        <f ca="1"/>
        <v>692807</v>
      </c>
      <c r="T650" s="55">
        <f t="shared" ca="1" si="39"/>
        <v>-1.8096182449182097E-2</v>
      </c>
      <c r="U650" s="55">
        <f t="shared" ca="1" si="37"/>
        <v>-1.8261920892240581E-2</v>
      </c>
      <c r="Z650" s="52" t="s">
        <v>874</v>
      </c>
      <c r="AA650" s="52">
        <v>1.8839999999999999</v>
      </c>
      <c r="AF650" s="52" t="s">
        <v>843</v>
      </c>
      <c r="AG650" s="52">
        <v>3.302</v>
      </c>
    </row>
    <row r="651" spans="2:33">
      <c r="B651" s="52" vm="5166">
        <f ca="1"/>
        <v>44742</v>
      </c>
      <c r="C651" s="52" vm="5188">
        <f ca="1"/>
        <v>490.1</v>
      </c>
      <c r="D651" s="52" vm="1040">
        <f ca="1"/>
        <v>492.2</v>
      </c>
      <c r="E651" s="52" vm="5189">
        <f ca="1"/>
        <v>494.35</v>
      </c>
      <c r="F651" s="52" vm="1379">
        <f ca="1"/>
        <v>480.4</v>
      </c>
      <c r="G651" s="52" vm="5190">
        <f ca="1"/>
        <v>224700</v>
      </c>
      <c r="H651" s="55">
        <f t="shared" ca="1" si="38"/>
        <v>-2.0974830203755457E-2</v>
      </c>
      <c r="I651" s="55">
        <f t="shared" ca="1" si="36"/>
        <v>-2.1197927082171986E-2</v>
      </c>
      <c r="N651" s="52" vm="5191">
        <f ca="1"/>
        <v>44748</v>
      </c>
      <c r="O651" s="52" vm="66">
        <f ca="1"/>
        <v>41.22</v>
      </c>
      <c r="P651" s="52" vm="5192">
        <f ca="1"/>
        <v>40.42</v>
      </c>
      <c r="Q651" s="52" vm="2050">
        <f ca="1"/>
        <v>41.4</v>
      </c>
      <c r="R651" s="52" vm="5193">
        <f ca="1"/>
        <v>40.119999999999997</v>
      </c>
      <c r="S651" s="52" vm="5194">
        <f ca="1"/>
        <v>526824</v>
      </c>
      <c r="T651" s="55">
        <f t="shared" ca="1" si="39"/>
        <v>4.0646301439030585E-2</v>
      </c>
      <c r="U651" s="55">
        <f t="shared" ca="1" si="37"/>
        <v>3.9841963828487731E-2</v>
      </c>
      <c r="Z651" s="52" t="s">
        <v>875</v>
      </c>
      <c r="AA651" s="52">
        <v>1.853</v>
      </c>
      <c r="AF651" s="52" t="s">
        <v>844</v>
      </c>
      <c r="AG651" s="52">
        <v>2.972</v>
      </c>
    </row>
    <row r="652" spans="2:33">
      <c r="B652" s="52" vm="5172">
        <f ca="1"/>
        <v>44743</v>
      </c>
      <c r="C652" s="52" vm="5195">
        <f ca="1"/>
        <v>487.25</v>
      </c>
      <c r="D652" s="52" vm="5196">
        <f ca="1"/>
        <v>486.6</v>
      </c>
      <c r="E652" s="52" vm="1417">
        <f ca="1"/>
        <v>499.45</v>
      </c>
      <c r="F652" s="52" vm="5197">
        <f ca="1"/>
        <v>483.1</v>
      </c>
      <c r="G652" s="52" vm="5198">
        <f ca="1"/>
        <v>128375</v>
      </c>
      <c r="H652" s="55">
        <f t="shared" ca="1" si="38"/>
        <v>-5.8151397673944505E-3</v>
      </c>
      <c r="I652" s="55">
        <f t="shared" ref="I652:I715" ca="1" si="40">LN(1+H652)</f>
        <v>-5.8321135278316645E-3</v>
      </c>
      <c r="N652" s="52" vm="5199">
        <f ca="1"/>
        <v>44749</v>
      </c>
      <c r="O652" s="52" vm="2004">
        <f ca="1"/>
        <v>41.39</v>
      </c>
      <c r="P652" s="52" vm="5200">
        <f ca="1"/>
        <v>41.36</v>
      </c>
      <c r="Q652" s="52" vm="2023">
        <f ca="1"/>
        <v>41.83</v>
      </c>
      <c r="R652" s="52" vm="1986">
        <f ca="1"/>
        <v>41.15</v>
      </c>
      <c r="S652" s="52" vm="5201">
        <f ca="1"/>
        <v>457097</v>
      </c>
      <c r="T652" s="55">
        <f t="shared" ca="1" si="39"/>
        <v>4.1242115477924113E-3</v>
      </c>
      <c r="U652" s="55">
        <f t="shared" ref="U652:U715" ca="1" si="41">LN(1+T652)</f>
        <v>4.1157302983281406E-3</v>
      </c>
      <c r="Z652" s="52" t="s">
        <v>876</v>
      </c>
      <c r="AA652" s="52">
        <v>1.7629999999999999</v>
      </c>
      <c r="AF652" s="52" t="s">
        <v>845</v>
      </c>
      <c r="AG652" s="52">
        <v>3.0720000000000001</v>
      </c>
    </row>
    <row r="653" spans="2:33">
      <c r="B653" s="52" vm="5178">
        <f ca="1"/>
        <v>44746</v>
      </c>
      <c r="C653" s="52" vm="5202">
        <f ca="1"/>
        <v>490.4</v>
      </c>
      <c r="D653" s="52" vm="5203">
        <f ca="1"/>
        <v>490.65</v>
      </c>
      <c r="E653" s="52" vm="5204">
        <f ca="1"/>
        <v>497.85</v>
      </c>
      <c r="F653" s="52" vm="5205">
        <f ca="1"/>
        <v>488.55</v>
      </c>
      <c r="G653" s="52" vm="5206">
        <f ca="1"/>
        <v>142666</v>
      </c>
      <c r="H653" s="55">
        <f t="shared" ref="H653:H716" ca="1" si="42">C653/C652-1</f>
        <v>6.4648537711646803E-3</v>
      </c>
      <c r="I653" s="55">
        <f t="shared" ca="1" si="40"/>
        <v>6.444046234331432E-3</v>
      </c>
      <c r="N653" s="52" vm="5207">
        <f ca="1"/>
        <v>44750</v>
      </c>
      <c r="O653" s="52" vm="5144">
        <f ca="1"/>
        <v>41.48</v>
      </c>
      <c r="P653" s="52" vm="5208">
        <f ca="1"/>
        <v>41.45</v>
      </c>
      <c r="Q653" s="52" vm="5209">
        <f ca="1"/>
        <v>41.98</v>
      </c>
      <c r="R653" s="52" vm="4596">
        <f ca="1"/>
        <v>41</v>
      </c>
      <c r="S653" s="52" vm="5210">
        <f ca="1"/>
        <v>424091</v>
      </c>
      <c r="T653" s="55">
        <f t="shared" ref="T653:T716" ca="1" si="43">O653/O652-1</f>
        <v>2.1744382701134324E-3</v>
      </c>
      <c r="U653" s="55">
        <f t="shared" ca="1" si="41"/>
        <v>2.1720776006854221E-3</v>
      </c>
      <c r="Z653" s="52" t="s">
        <v>877</v>
      </c>
      <c r="AA653" s="52">
        <v>1.81</v>
      </c>
      <c r="AF653" s="52" t="s">
        <v>878</v>
      </c>
      <c r="AG653" s="52">
        <v>3.06</v>
      </c>
    </row>
    <row r="654" spans="2:33">
      <c r="B654" s="52" vm="5184">
        <f ca="1"/>
        <v>44747</v>
      </c>
      <c r="C654" s="52" vm="5211">
        <f ca="1"/>
        <v>479.65</v>
      </c>
      <c r="D654" s="52" vm="5212">
        <f ca="1"/>
        <v>494.55</v>
      </c>
      <c r="E654" s="52" vm="5213">
        <f ca="1"/>
        <v>495.9</v>
      </c>
      <c r="F654" s="52" vm="5214">
        <f ca="1"/>
        <v>474.5</v>
      </c>
      <c r="G654" s="52" vm="5215">
        <f ca="1"/>
        <v>206503</v>
      </c>
      <c r="H654" s="55">
        <f t="shared" ca="1" si="42"/>
        <v>-2.1920880913539942E-2</v>
      </c>
      <c r="I654" s="55">
        <f t="shared" ca="1" si="40"/>
        <v>-2.216471335804503E-2</v>
      </c>
      <c r="N654" s="52" vm="5216">
        <f ca="1"/>
        <v>44753</v>
      </c>
      <c r="O654" s="52" vm="5217">
        <f ca="1"/>
        <v>40.83</v>
      </c>
      <c r="P654" s="52" vm="5218">
        <f ca="1"/>
        <v>40.51</v>
      </c>
      <c r="Q654" s="52" vm="5219">
        <f ca="1"/>
        <v>41.07</v>
      </c>
      <c r="R654" s="52" vm="5154">
        <f ca="1"/>
        <v>40.04</v>
      </c>
      <c r="S654" s="52" vm="5220">
        <f ca="1"/>
        <v>307116</v>
      </c>
      <c r="T654" s="55">
        <f t="shared" ca="1" si="43"/>
        <v>-1.5670202507232389E-2</v>
      </c>
      <c r="U654" s="55">
        <f t="shared" ca="1" si="41"/>
        <v>-1.5794278029842172E-2</v>
      </c>
      <c r="Z654" s="52" t="s">
        <v>879</v>
      </c>
      <c r="AA654" s="52">
        <v>1.9359999999999999</v>
      </c>
      <c r="AF654" s="52" t="s">
        <v>846</v>
      </c>
      <c r="AG654" s="52">
        <v>3.0720000000000001</v>
      </c>
    </row>
    <row r="655" spans="2:33">
      <c r="B655" s="52" vm="5191">
        <f ca="1"/>
        <v>44748</v>
      </c>
      <c r="C655" s="52" vm="5221">
        <f ca="1"/>
        <v>489.45</v>
      </c>
      <c r="D655" s="52" vm="5222">
        <f ca="1"/>
        <v>488.3</v>
      </c>
      <c r="E655" s="52" vm="1158">
        <f ca="1"/>
        <v>492.9</v>
      </c>
      <c r="F655" s="52" vm="5223">
        <f ca="1"/>
        <v>484.95</v>
      </c>
      <c r="G655" s="52" vm="5224">
        <f ca="1"/>
        <v>214729</v>
      </c>
      <c r="H655" s="55">
        <f t="shared" ca="1" si="42"/>
        <v>2.0431564682581005E-2</v>
      </c>
      <c r="I655" s="55">
        <f t="shared" ca="1" si="40"/>
        <v>2.0225640443482691E-2</v>
      </c>
      <c r="N655" s="52" vm="5225">
        <f ca="1"/>
        <v>44754</v>
      </c>
      <c r="O655" s="52" vm="4967">
        <f ca="1"/>
        <v>41.32</v>
      </c>
      <c r="P655" s="52" vm="5226">
        <f ca="1"/>
        <v>40.33</v>
      </c>
      <c r="Q655" s="52" vm="4967">
        <f ca="1"/>
        <v>41.32</v>
      </c>
      <c r="R655" s="52" vm="178">
        <f ca="1"/>
        <v>39.9</v>
      </c>
      <c r="S655" s="52" vm="5227">
        <f ca="1"/>
        <v>317653</v>
      </c>
      <c r="T655" s="55">
        <f t="shared" ca="1" si="43"/>
        <v>1.2000979671809908E-2</v>
      </c>
      <c r="U655" s="55">
        <f t="shared" ca="1" si="41"/>
        <v>1.1929538919953367E-2</v>
      </c>
      <c r="Z655" s="52" t="s">
        <v>880</v>
      </c>
      <c r="AA655" s="52">
        <v>1.7929999999999999</v>
      </c>
      <c r="AF655" s="52" t="s">
        <v>847</v>
      </c>
      <c r="AG655" s="52">
        <v>3.016</v>
      </c>
    </row>
    <row r="656" spans="2:33">
      <c r="B656" s="52" vm="5199">
        <f ca="1"/>
        <v>44749</v>
      </c>
      <c r="C656" s="52" vm="5228">
        <f ca="1"/>
        <v>505.2</v>
      </c>
      <c r="D656" s="52" vm="1469">
        <f ca="1"/>
        <v>495.5</v>
      </c>
      <c r="E656" s="52" vm="426">
        <f ca="1"/>
        <v>510</v>
      </c>
      <c r="F656" s="52" vm="746">
        <f ca="1"/>
        <v>493.95</v>
      </c>
      <c r="G656" s="52" vm="5229">
        <f ca="1"/>
        <v>279207</v>
      </c>
      <c r="H656" s="55">
        <f t="shared" ca="1" si="42"/>
        <v>3.2178976402083892E-2</v>
      </c>
      <c r="I656" s="55">
        <f t="shared" ca="1" si="40"/>
        <v>3.1672078768896647E-2</v>
      </c>
      <c r="N656" s="52" vm="5230">
        <f ca="1"/>
        <v>44755</v>
      </c>
      <c r="O656" s="52" vm="5231">
        <f ca="1"/>
        <v>40.98</v>
      </c>
      <c r="P656" s="52" vm="66">
        <f ca="1"/>
        <v>41.22</v>
      </c>
      <c r="Q656" s="52" vm="5232">
        <f ca="1"/>
        <v>41.7</v>
      </c>
      <c r="R656" s="52" vm="1946">
        <f ca="1"/>
        <v>39.81</v>
      </c>
      <c r="S656" s="52" vm="5233">
        <f ca="1"/>
        <v>533084</v>
      </c>
      <c r="T656" s="55">
        <f t="shared" ca="1" si="43"/>
        <v>-8.2284607938045706E-3</v>
      </c>
      <c r="U656" s="55">
        <f t="shared" ca="1" si="41"/>
        <v>-8.2625014406842202E-3</v>
      </c>
      <c r="Z656" s="52" t="s">
        <v>881</v>
      </c>
      <c r="AA656" s="52">
        <v>1.9570000000000001</v>
      </c>
      <c r="AF656" s="52" t="s">
        <v>848</v>
      </c>
      <c r="AG656" s="52">
        <v>2.9860000000000002</v>
      </c>
    </row>
    <row r="657" spans="2:33">
      <c r="B657" s="52" vm="5207">
        <f ca="1"/>
        <v>44750</v>
      </c>
      <c r="C657" s="52" vm="5234">
        <f ca="1"/>
        <v>501</v>
      </c>
      <c r="D657" s="52" vm="5235">
        <f ca="1"/>
        <v>507.5</v>
      </c>
      <c r="E657" s="52" vm="1857">
        <f ca="1"/>
        <v>510.4</v>
      </c>
      <c r="F657" s="52" vm="748">
        <f ca="1"/>
        <v>493</v>
      </c>
      <c r="G657" s="52" vm="5236">
        <f ca="1"/>
        <v>167411</v>
      </c>
      <c r="H657" s="55">
        <f t="shared" ca="1" si="42"/>
        <v>-8.3135391923990776E-3</v>
      </c>
      <c r="I657" s="55">
        <f t="shared" ca="1" si="40"/>
        <v>-8.3482893914712739E-3</v>
      </c>
      <c r="N657" s="52" vm="5237">
        <f ca="1"/>
        <v>44756</v>
      </c>
      <c r="O657" s="52" vm="5238">
        <f ca="1"/>
        <v>40.22</v>
      </c>
      <c r="P657" s="52" vm="5239">
        <f ca="1"/>
        <v>40.17</v>
      </c>
      <c r="Q657" s="52" vm="75">
        <f ca="1"/>
        <v>41.05</v>
      </c>
      <c r="R657" s="52" vm="5186">
        <f ca="1"/>
        <v>39.39</v>
      </c>
      <c r="S657" s="52" vm="5240">
        <f ca="1"/>
        <v>466045</v>
      </c>
      <c r="T657" s="55">
        <f t="shared" ca="1" si="43"/>
        <v>-1.8545632015617319E-2</v>
      </c>
      <c r="U657" s="55">
        <f t="shared" ca="1" si="41"/>
        <v>-1.8719758466247651E-2</v>
      </c>
      <c r="Z657" s="52" t="s">
        <v>882</v>
      </c>
      <c r="AA657" s="52">
        <v>2.0630000000000002</v>
      </c>
      <c r="AF657" s="52" t="s">
        <v>849</v>
      </c>
      <c r="AG657" s="52">
        <v>3.0579999999999998</v>
      </c>
    </row>
    <row r="658" spans="2:33">
      <c r="B658" s="52" vm="5216">
        <f ca="1"/>
        <v>44753</v>
      </c>
      <c r="C658" s="52" vm="5241">
        <f ca="1"/>
        <v>496.15</v>
      </c>
      <c r="D658" s="52" vm="707">
        <f ca="1"/>
        <v>485.8</v>
      </c>
      <c r="E658" s="52" vm="5242">
        <f ca="1"/>
        <v>496.7</v>
      </c>
      <c r="F658" s="52" vm="5243">
        <f ca="1"/>
        <v>484.45</v>
      </c>
      <c r="G658" s="52" vm="5244">
        <f ca="1"/>
        <v>154247</v>
      </c>
      <c r="H658" s="55">
        <f t="shared" ca="1" si="42"/>
        <v>-9.6806387225549795E-3</v>
      </c>
      <c r="I658" s="55">
        <f t="shared" ca="1" si="40"/>
        <v>-9.7278007246143737E-3</v>
      </c>
      <c r="N658" s="52" vm="5245">
        <f ca="1"/>
        <v>44757</v>
      </c>
      <c r="O658" s="52" vm="16">
        <f ca="1"/>
        <v>40.090000000000003</v>
      </c>
      <c r="P658" s="52" vm="5246">
        <f ca="1"/>
        <v>39.79</v>
      </c>
      <c r="Q658" s="52" vm="5247">
        <f ca="1"/>
        <v>40.229999999999997</v>
      </c>
      <c r="R658" s="52" vm="5248">
        <f ca="1"/>
        <v>38.47</v>
      </c>
      <c r="S658" s="52" vm="5249">
        <f ca="1"/>
        <v>604033</v>
      </c>
      <c r="T658" s="55">
        <f t="shared" ca="1" si="43"/>
        <v>-3.2322227747387799E-3</v>
      </c>
      <c r="U658" s="55">
        <f t="shared" ca="1" si="41"/>
        <v>-3.2374576900902441E-3</v>
      </c>
      <c r="Z658" s="52" t="s">
        <v>883</v>
      </c>
      <c r="AA658" s="52">
        <v>2.177</v>
      </c>
      <c r="AF658" s="52" t="s">
        <v>850</v>
      </c>
      <c r="AG658" s="52">
        <v>3.0390000000000001</v>
      </c>
    </row>
    <row r="659" spans="2:33">
      <c r="B659" s="52" vm="5225">
        <f ca="1"/>
        <v>44754</v>
      </c>
      <c r="C659" s="52" vm="5250">
        <f ca="1"/>
        <v>504.9</v>
      </c>
      <c r="D659" s="52" vm="1423">
        <f ca="1"/>
        <v>491.65</v>
      </c>
      <c r="E659" s="52" vm="5250">
        <f ca="1"/>
        <v>504.9</v>
      </c>
      <c r="F659" s="52" vm="5251">
        <f ca="1"/>
        <v>488.15</v>
      </c>
      <c r="G659" s="52" vm="5252">
        <f ca="1"/>
        <v>145265</v>
      </c>
      <c r="H659" s="55">
        <f t="shared" ca="1" si="42"/>
        <v>1.763579562632267E-2</v>
      </c>
      <c r="I659" s="55">
        <f t="shared" ca="1" si="40"/>
        <v>1.7482089504619484E-2</v>
      </c>
      <c r="N659" s="52" vm="5253">
        <f ca="1"/>
        <v>44760</v>
      </c>
      <c r="O659" s="52" vm="4975">
        <f ca="1"/>
        <v>40.880000000000003</v>
      </c>
      <c r="P659" s="52" vm="27">
        <f ca="1"/>
        <v>40.19</v>
      </c>
      <c r="Q659" s="52" vm="5254">
        <f ca="1"/>
        <v>41.13</v>
      </c>
      <c r="R659" s="52" vm="5255">
        <f ca="1"/>
        <v>40.08</v>
      </c>
      <c r="S659" s="52" vm="5256">
        <f ca="1"/>
        <v>344026</v>
      </c>
      <c r="T659" s="55">
        <f t="shared" ca="1" si="43"/>
        <v>1.9705662259915213E-2</v>
      </c>
      <c r="U659" s="55">
        <f t="shared" ca="1" si="41"/>
        <v>1.951401924103343E-2</v>
      </c>
      <c r="Z659" s="52" t="s">
        <v>884</v>
      </c>
      <c r="AA659" s="52">
        <v>2.081</v>
      </c>
      <c r="AF659" s="52" t="s">
        <v>851</v>
      </c>
      <c r="AG659" s="52">
        <v>3.0259999999999998</v>
      </c>
    </row>
    <row r="660" spans="2:33">
      <c r="B660" s="52" vm="5230">
        <f ca="1"/>
        <v>44755</v>
      </c>
      <c r="C660" s="52" vm="1336">
        <f ca="1"/>
        <v>500</v>
      </c>
      <c r="D660" s="52" vm="5028">
        <f ca="1"/>
        <v>500.6</v>
      </c>
      <c r="E660" s="52" vm="1301">
        <f ca="1"/>
        <v>508.4</v>
      </c>
      <c r="F660" s="52" vm="5257">
        <f ca="1"/>
        <v>491.7</v>
      </c>
      <c r="G660" s="52" vm="5258">
        <f ca="1"/>
        <v>159651</v>
      </c>
      <c r="H660" s="55">
        <f t="shared" ca="1" si="42"/>
        <v>-9.7048920578332032E-3</v>
      </c>
      <c r="I660" s="55">
        <f t="shared" ca="1" si="40"/>
        <v>-9.752291442678241E-3</v>
      </c>
      <c r="N660" s="52" vm="5259">
        <f ca="1"/>
        <v>44761</v>
      </c>
      <c r="O660" s="52" vm="5260">
        <f ca="1"/>
        <v>42.56</v>
      </c>
      <c r="P660" s="52" vm="5261">
        <f ca="1"/>
        <v>40.479999999999997</v>
      </c>
      <c r="Q660" s="52" vm="5260">
        <f ca="1"/>
        <v>42.56</v>
      </c>
      <c r="R660" s="52" vm="5193">
        <f ca="1"/>
        <v>40.119999999999997</v>
      </c>
      <c r="S660" s="52" vm="5262">
        <f ca="1"/>
        <v>474044</v>
      </c>
      <c r="T660" s="55">
        <f t="shared" ca="1" si="43"/>
        <v>4.1095890410958846E-2</v>
      </c>
      <c r="U660" s="55">
        <f t="shared" ca="1" si="41"/>
        <v>4.0273899137939898E-2</v>
      </c>
      <c r="Z660" s="52" t="s">
        <v>885</v>
      </c>
      <c r="AA660" s="52">
        <v>1.968</v>
      </c>
      <c r="AF660" s="52" t="s">
        <v>852</v>
      </c>
      <c r="AG660" s="52">
        <v>2.9390000000000001</v>
      </c>
    </row>
    <row r="661" spans="2:33">
      <c r="B661" s="52" vm="5237">
        <f ca="1"/>
        <v>44756</v>
      </c>
      <c r="C661" s="52" vm="1335">
        <f ca="1"/>
        <v>496.75</v>
      </c>
      <c r="D661" s="52" vm="5263">
        <f ca="1"/>
        <v>498.65</v>
      </c>
      <c r="E661" s="52" vm="745">
        <f ca="1"/>
        <v>503.4</v>
      </c>
      <c r="F661" s="52" vm="5257">
        <f ca="1"/>
        <v>491.7</v>
      </c>
      <c r="G661" s="52" vm="5264">
        <f ca="1"/>
        <v>171702</v>
      </c>
      <c r="H661" s="55">
        <f t="shared" ca="1" si="42"/>
        <v>-6.4999999999999503E-3</v>
      </c>
      <c r="I661" s="55">
        <f t="shared" ca="1" si="40"/>
        <v>-6.5212169902654632E-3</v>
      </c>
      <c r="N661" s="52" vm="5265">
        <f ca="1"/>
        <v>44762</v>
      </c>
      <c r="O661" s="52" vm="5266">
        <f ca="1"/>
        <v>42.76</v>
      </c>
      <c r="P661" s="52" vm="105">
        <f ca="1"/>
        <v>42.77</v>
      </c>
      <c r="Q661" s="52" vm="4595">
        <f ca="1"/>
        <v>42.97</v>
      </c>
      <c r="R661" s="52" vm="4945">
        <f ca="1"/>
        <v>42.11</v>
      </c>
      <c r="S661" s="52" vm="5267">
        <f ca="1"/>
        <v>484007</v>
      </c>
      <c r="T661" s="55">
        <f t="shared" ca="1" si="43"/>
        <v>4.6992481203007586E-3</v>
      </c>
      <c r="U661" s="55">
        <f t="shared" ca="1" si="41"/>
        <v>4.6882411234555384E-3</v>
      </c>
      <c r="Z661" s="52" t="s">
        <v>886</v>
      </c>
      <c r="AA661" s="52">
        <v>1.9710000000000001</v>
      </c>
      <c r="AF661" s="52" t="s">
        <v>853</v>
      </c>
      <c r="AG661" s="52">
        <v>3.032</v>
      </c>
    </row>
    <row r="662" spans="2:33">
      <c r="B662" s="52" vm="5245">
        <f ca="1"/>
        <v>44757</v>
      </c>
      <c r="C662" s="52" vm="1123">
        <f ca="1"/>
        <v>496.9</v>
      </c>
      <c r="D662" s="52" vm="5268">
        <f ca="1"/>
        <v>494.2</v>
      </c>
      <c r="E662" s="52" vm="5269">
        <f ca="1"/>
        <v>497.45</v>
      </c>
      <c r="F662" s="52" vm="5270">
        <f ca="1"/>
        <v>477.9</v>
      </c>
      <c r="G662" s="52" vm="5271">
        <f ca="1"/>
        <v>323352</v>
      </c>
      <c r="H662" s="55">
        <f t="shared" ca="1" si="42"/>
        <v>3.0196275792637728E-4</v>
      </c>
      <c r="I662" s="55">
        <f t="shared" ca="1" si="40"/>
        <v>3.0191717634851849E-4</v>
      </c>
      <c r="N662" s="52" vm="5272">
        <f ca="1"/>
        <v>44763</v>
      </c>
      <c r="O662" s="52" vm="5273">
        <f ca="1"/>
        <v>43.19</v>
      </c>
      <c r="P662" s="52" vm="5274">
        <f ca="1"/>
        <v>41.65</v>
      </c>
      <c r="Q662" s="52" vm="5275">
        <f ca="1"/>
        <v>43.63</v>
      </c>
      <c r="R662" s="52" vm="147">
        <f ca="1"/>
        <v>41.58</v>
      </c>
      <c r="S662" s="52" vm="5276">
        <f ca="1"/>
        <v>573705</v>
      </c>
      <c r="T662" s="55">
        <f t="shared" ca="1" si="43"/>
        <v>1.0056127221702571E-2</v>
      </c>
      <c r="U662" s="55">
        <f t="shared" ca="1" si="41"/>
        <v>1.000590081576532E-2</v>
      </c>
      <c r="Z662" s="52" t="s">
        <v>887</v>
      </c>
      <c r="AA662" s="52">
        <v>1.9710000000000001</v>
      </c>
      <c r="AF662" s="52" t="s">
        <v>854</v>
      </c>
      <c r="AG662" s="52">
        <v>3.0379999999999998</v>
      </c>
    </row>
    <row r="663" spans="2:33">
      <c r="B663" s="52" vm="5253">
        <f ca="1"/>
        <v>44760</v>
      </c>
      <c r="C663" s="52" vm="1275">
        <f ca="1"/>
        <v>510.8</v>
      </c>
      <c r="D663" s="52" vm="5277">
        <f ca="1"/>
        <v>501.6</v>
      </c>
      <c r="E663" s="52" vm="1505">
        <f ca="1"/>
        <v>516.29999999999995</v>
      </c>
      <c r="F663" s="52" vm="5278">
        <f ca="1"/>
        <v>499.7</v>
      </c>
      <c r="G663" s="52" vm="5279">
        <f ca="1"/>
        <v>197476</v>
      </c>
      <c r="H663" s="55">
        <f t="shared" ca="1" si="42"/>
        <v>2.7973435298852989E-2</v>
      </c>
      <c r="I663" s="55">
        <f t="shared" ca="1" si="40"/>
        <v>2.7589325550109432E-2</v>
      </c>
      <c r="N663" s="52" vm="5280">
        <f ca="1"/>
        <v>44764</v>
      </c>
      <c r="O663" s="52" vm="5281">
        <f ca="1"/>
        <v>43.61</v>
      </c>
      <c r="P663" s="52" vm="5282">
        <f ca="1"/>
        <v>42.85</v>
      </c>
      <c r="Q663" s="52" vm="5283">
        <f ca="1"/>
        <v>44.18</v>
      </c>
      <c r="R663" s="52" vm="5284">
        <f ca="1"/>
        <v>42.83</v>
      </c>
      <c r="S663" s="52" vm="5285">
        <f ca="1"/>
        <v>476741</v>
      </c>
      <c r="T663" s="55">
        <f t="shared" ca="1" si="43"/>
        <v>9.7244732576986515E-3</v>
      </c>
      <c r="U663" s="55">
        <f t="shared" ca="1" si="41"/>
        <v>9.6774948820654381E-3</v>
      </c>
      <c r="Z663" s="52" t="s">
        <v>888</v>
      </c>
      <c r="AA663" s="52">
        <v>2.1640000000000001</v>
      </c>
      <c r="AF663" s="52" t="s">
        <v>855</v>
      </c>
      <c r="AG663" s="52">
        <v>2.9740000000000002</v>
      </c>
    </row>
    <row r="664" spans="2:33">
      <c r="B664" s="52" vm="5259">
        <f ca="1"/>
        <v>44761</v>
      </c>
      <c r="C664" s="52" vm="5286">
        <f ca="1"/>
        <v>528.29999999999995</v>
      </c>
      <c r="D664" s="52" vm="1267">
        <f ca="1"/>
        <v>506.6</v>
      </c>
      <c r="E664" s="52" vm="5287">
        <f ca="1"/>
        <v>530.1</v>
      </c>
      <c r="F664" s="52" vm="1312">
        <f ca="1"/>
        <v>506</v>
      </c>
      <c r="G664" s="52" vm="5288">
        <f ca="1"/>
        <v>241485</v>
      </c>
      <c r="H664" s="55">
        <f t="shared" ca="1" si="42"/>
        <v>3.4259984338292693E-2</v>
      </c>
      <c r="I664" s="55">
        <f t="shared" ca="1" si="40"/>
        <v>3.3686180011885745E-2</v>
      </c>
      <c r="N664" s="52" vm="5289">
        <f ca="1"/>
        <v>44767</v>
      </c>
      <c r="O664" s="52" vm="5290">
        <f ca="1"/>
        <v>44.04</v>
      </c>
      <c r="P664" s="52" vm="4983">
        <f ca="1"/>
        <v>43.36</v>
      </c>
      <c r="Q664" s="52" vm="5291">
        <f ca="1"/>
        <v>44.11</v>
      </c>
      <c r="R664" s="52" vm="4983">
        <f ca="1"/>
        <v>43.36</v>
      </c>
      <c r="S664" s="52" vm="5292">
        <f ca="1"/>
        <v>402516</v>
      </c>
      <c r="T664" s="55">
        <f t="shared" ca="1" si="43"/>
        <v>9.8601238248108292E-3</v>
      </c>
      <c r="U664" s="55">
        <f t="shared" ca="1" si="41"/>
        <v>9.8118299998041399E-3</v>
      </c>
      <c r="Z664" s="52" t="s">
        <v>889</v>
      </c>
      <c r="AA664" s="52">
        <v>2.3380000000000001</v>
      </c>
      <c r="AF664" s="52" t="s">
        <v>890</v>
      </c>
      <c r="AG664" s="52">
        <v>3.1469999999999998</v>
      </c>
    </row>
    <row r="665" spans="2:33">
      <c r="B665" s="52" vm="5265">
        <f ca="1"/>
        <v>44762</v>
      </c>
      <c r="C665" s="52" vm="4632">
        <f ca="1"/>
        <v>526.79999999999995</v>
      </c>
      <c r="D665" s="52" vm="1528">
        <f ca="1"/>
        <v>531</v>
      </c>
      <c r="E665" s="52" vm="1865">
        <f ca="1"/>
        <v>531.6</v>
      </c>
      <c r="F665" s="52" vm="1856">
        <f ca="1"/>
        <v>520.1</v>
      </c>
      <c r="G665" s="52" vm="5293">
        <f ca="1"/>
        <v>151594</v>
      </c>
      <c r="H665" s="55">
        <f t="shared" ca="1" si="42"/>
        <v>-2.8392958546280544E-3</v>
      </c>
      <c r="I665" s="55">
        <f t="shared" ca="1" si="40"/>
        <v>-2.8433343011441733E-3</v>
      </c>
      <c r="N665" s="52" vm="5294">
        <f ca="1"/>
        <v>44768</v>
      </c>
      <c r="O665" s="52" vm="5295">
        <f ca="1"/>
        <v>42.03</v>
      </c>
      <c r="P665" s="52" vm="5296">
        <f ca="1"/>
        <v>43.72</v>
      </c>
      <c r="Q665" s="52" vm="5297">
        <f ca="1"/>
        <v>43.84</v>
      </c>
      <c r="R665" s="52" vm="5298">
        <f ca="1"/>
        <v>42.01</v>
      </c>
      <c r="S665" s="52" vm="5299">
        <f ca="1"/>
        <v>675725</v>
      </c>
      <c r="T665" s="55">
        <f t="shared" ca="1" si="43"/>
        <v>-4.5640326975476819E-2</v>
      </c>
      <c r="U665" s="55">
        <f t="shared" ca="1" si="41"/>
        <v>-4.6714662837453867E-2</v>
      </c>
      <c r="Z665" s="52" t="s">
        <v>891</v>
      </c>
      <c r="AA665" s="52">
        <v>2.3180000000000001</v>
      </c>
      <c r="AF665" s="52" t="s">
        <v>856</v>
      </c>
      <c r="AG665" s="52">
        <v>3.1120000000000001</v>
      </c>
    </row>
    <row r="666" spans="2:33">
      <c r="B666" s="52" vm="5272">
        <f ca="1"/>
        <v>44763</v>
      </c>
      <c r="C666" s="52" vm="5300">
        <f ca="1"/>
        <v>530.20000000000005</v>
      </c>
      <c r="D666" s="52" vm="5301">
        <f ca="1"/>
        <v>526</v>
      </c>
      <c r="E666" s="52" vm="5302">
        <f ca="1"/>
        <v>533.4</v>
      </c>
      <c r="F666" s="52" vm="5066">
        <f ca="1"/>
        <v>523</v>
      </c>
      <c r="G666" s="52" vm="5303">
        <f ca="1"/>
        <v>149810</v>
      </c>
      <c r="H666" s="55">
        <f t="shared" ca="1" si="42"/>
        <v>6.4540622627184963E-3</v>
      </c>
      <c r="I666" s="55">
        <f t="shared" ca="1" si="40"/>
        <v>6.4333239857993843E-3</v>
      </c>
      <c r="N666" s="52" vm="5304">
        <f ca="1"/>
        <v>44769</v>
      </c>
      <c r="O666" s="52" vm="5305">
        <f ca="1"/>
        <v>43.16</v>
      </c>
      <c r="P666" s="52" vm="5306">
        <f ca="1"/>
        <v>41.95</v>
      </c>
      <c r="Q666" s="52" vm="5305">
        <f ca="1"/>
        <v>43.16</v>
      </c>
      <c r="R666" s="52" vm="5307">
        <f ca="1"/>
        <v>41.04</v>
      </c>
      <c r="S666" s="52" vm="5308">
        <f ca="1"/>
        <v>652068</v>
      </c>
      <c r="T666" s="55">
        <f t="shared" ca="1" si="43"/>
        <v>2.6885557934808402E-2</v>
      </c>
      <c r="U666" s="55">
        <f t="shared" ca="1" si="41"/>
        <v>2.6530491372908516E-2</v>
      </c>
      <c r="Z666" s="52" t="s">
        <v>892</v>
      </c>
      <c r="AA666" s="52">
        <v>2.1989999999999998</v>
      </c>
      <c r="AF666" s="52" t="s">
        <v>857</v>
      </c>
      <c r="AG666" s="52">
        <v>3.1520000000000001</v>
      </c>
    </row>
    <row r="667" spans="2:33">
      <c r="B667" s="52" vm="5280">
        <f ca="1"/>
        <v>44764</v>
      </c>
      <c r="C667" s="52" vm="5309">
        <f ca="1"/>
        <v>531.29999999999995</v>
      </c>
      <c r="D667" s="52" vm="363">
        <f ca="1"/>
        <v>525.5</v>
      </c>
      <c r="E667" s="52" vm="2494">
        <f ca="1"/>
        <v>535.9</v>
      </c>
      <c r="F667" s="52" vm="5310">
        <f ca="1"/>
        <v>524.29999999999995</v>
      </c>
      <c r="G667" s="52" vm="5311">
        <f ca="1"/>
        <v>130863</v>
      </c>
      <c r="H667" s="55">
        <f t="shared" ca="1" si="42"/>
        <v>2.0746887966802685E-3</v>
      </c>
      <c r="I667" s="55">
        <f t="shared" ca="1" si="40"/>
        <v>2.0725396019721535E-3</v>
      </c>
      <c r="N667" s="52" vm="5312">
        <f ca="1"/>
        <v>44770</v>
      </c>
      <c r="O667" s="52" vm="5313">
        <f ca="1"/>
        <v>46.63</v>
      </c>
      <c r="P667" s="52" vm="5314">
        <f ca="1"/>
        <v>45.75</v>
      </c>
      <c r="Q667" s="52" vm="5313">
        <f ca="1"/>
        <v>46.63</v>
      </c>
      <c r="R667" s="52" vm="5012">
        <f ca="1"/>
        <v>44.59</v>
      </c>
      <c r="S667" s="52" vm="5315">
        <f ca="1"/>
        <v>1402971</v>
      </c>
      <c r="T667" s="55">
        <f t="shared" ca="1" si="43"/>
        <v>8.0398517145505277E-2</v>
      </c>
      <c r="U667" s="55">
        <f t="shared" ca="1" si="41"/>
        <v>7.7329970430295741E-2</v>
      </c>
      <c r="Z667" s="52" t="s">
        <v>893</v>
      </c>
      <c r="AA667" s="52">
        <v>2.206</v>
      </c>
      <c r="AF667" s="52" t="s">
        <v>858</v>
      </c>
      <c r="AG667" s="52">
        <v>3.254</v>
      </c>
    </row>
    <row r="668" spans="2:33">
      <c r="B668" s="52" vm="5289">
        <f ca="1"/>
        <v>44767</v>
      </c>
      <c r="C668" s="52" vm="1873">
        <f ca="1"/>
        <v>533</v>
      </c>
      <c r="D668" s="52" vm="5300">
        <f ca="1"/>
        <v>530.20000000000005</v>
      </c>
      <c r="E668" s="52" vm="2383">
        <f ca="1"/>
        <v>537.4</v>
      </c>
      <c r="F668" s="52" vm="5316">
        <f ca="1"/>
        <v>526.4</v>
      </c>
      <c r="G668" s="52" vm="5317">
        <f ca="1"/>
        <v>100760</v>
      </c>
      <c r="H668" s="55">
        <f t="shared" ca="1" si="42"/>
        <v>3.1996988518727676E-3</v>
      </c>
      <c r="I668" s="55">
        <f t="shared" ca="1" si="40"/>
        <v>3.194590708946995E-3</v>
      </c>
      <c r="N668" s="52" vm="5318">
        <f ca="1"/>
        <v>44771</v>
      </c>
      <c r="O668" s="52" vm="2311">
        <f ca="1"/>
        <v>48.67</v>
      </c>
      <c r="P668" s="52" vm="2368">
        <f ca="1"/>
        <v>47.46</v>
      </c>
      <c r="Q668" s="52" vm="5319">
        <f ca="1"/>
        <v>49.07</v>
      </c>
      <c r="R668" s="52" vm="5320">
        <f ca="1"/>
        <v>47.02</v>
      </c>
      <c r="S668" s="52" vm="5321">
        <f ca="1"/>
        <v>1448455</v>
      </c>
      <c r="T668" s="55">
        <f t="shared" ca="1" si="43"/>
        <v>4.3748659661162259E-2</v>
      </c>
      <c r="U668" s="55">
        <f t="shared" ca="1" si="41"/>
        <v>4.2818713025133362E-2</v>
      </c>
      <c r="Z668" s="52" t="s">
        <v>894</v>
      </c>
      <c r="AA668" s="52">
        <v>2.258</v>
      </c>
      <c r="AF668" s="52" t="s">
        <v>859</v>
      </c>
      <c r="AG668" s="52">
        <v>3.4180000000000001</v>
      </c>
    </row>
    <row r="669" spans="2:33">
      <c r="B669" s="52" vm="5294">
        <f ca="1"/>
        <v>44768</v>
      </c>
      <c r="C669" s="52" vm="2485">
        <f ca="1"/>
        <v>524.9</v>
      </c>
      <c r="D669" s="52" vm="5309">
        <f ca="1"/>
        <v>531.29999999999995</v>
      </c>
      <c r="E669" s="52" vm="2493">
        <f ca="1"/>
        <v>532.79999999999995</v>
      </c>
      <c r="F669" s="52" vm="1068">
        <f ca="1"/>
        <v>518.5</v>
      </c>
      <c r="G669" s="52" vm="5322">
        <f ca="1"/>
        <v>173157</v>
      </c>
      <c r="H669" s="55">
        <f t="shared" ca="1" si="42"/>
        <v>-1.5196998123827465E-2</v>
      </c>
      <c r="I669" s="55">
        <f t="shared" ca="1" si="40"/>
        <v>-1.5313655907590524E-2</v>
      </c>
      <c r="N669" s="52" vm="5323">
        <f ca="1"/>
        <v>44774</v>
      </c>
      <c r="O669" s="52" vm="2183">
        <f ca="1"/>
        <v>48.73</v>
      </c>
      <c r="P669" s="52" vm="2286">
        <f ca="1"/>
        <v>48.3</v>
      </c>
      <c r="Q669" s="52" vm="2216">
        <f ca="1"/>
        <v>50.4</v>
      </c>
      <c r="R669" s="52" vm="4580">
        <f ca="1"/>
        <v>48.12</v>
      </c>
      <c r="S669" s="52" vm="5324">
        <f ca="1"/>
        <v>1048187</v>
      </c>
      <c r="T669" s="55">
        <f t="shared" ca="1" si="43"/>
        <v>1.2327922745016817E-3</v>
      </c>
      <c r="U669" s="55">
        <f t="shared" ca="1" si="41"/>
        <v>1.2320330100518142E-3</v>
      </c>
      <c r="Z669" s="52" t="s">
        <v>895</v>
      </c>
      <c r="AA669" s="52">
        <v>2.2250000000000001</v>
      </c>
      <c r="AF669" s="52" t="s">
        <v>860</v>
      </c>
      <c r="AG669" s="52">
        <v>3.34</v>
      </c>
    </row>
    <row r="670" spans="2:33">
      <c r="B670" s="52" vm="5304">
        <f ca="1"/>
        <v>44769</v>
      </c>
      <c r="C670" s="52" vm="2503">
        <f ca="1"/>
        <v>528</v>
      </c>
      <c r="D670" s="52" vm="1498">
        <f ca="1"/>
        <v>521.1</v>
      </c>
      <c r="E670" s="52" vm="2549">
        <f ca="1"/>
        <v>530.9</v>
      </c>
      <c r="F670" s="52" vm="5176">
        <f ca="1"/>
        <v>511.4</v>
      </c>
      <c r="G670" s="52" vm="5325">
        <f ca="1"/>
        <v>168721</v>
      </c>
      <c r="H670" s="55">
        <f t="shared" ca="1" si="42"/>
        <v>5.9058868355876815E-3</v>
      </c>
      <c r="I670" s="55">
        <f t="shared" ca="1" si="40"/>
        <v>5.8885154480073339E-3</v>
      </c>
      <c r="N670" s="52" vm="5326">
        <f ca="1"/>
        <v>44775</v>
      </c>
      <c r="O670" s="52" vm="2370">
        <f ca="1"/>
        <v>47.74</v>
      </c>
      <c r="P670" s="52" vm="4617">
        <f ca="1"/>
        <v>48.28</v>
      </c>
      <c r="Q670" s="52" vm="5327">
        <f ca="1"/>
        <v>48.54</v>
      </c>
      <c r="R670" s="52" vm="5328">
        <f ca="1"/>
        <v>46.58</v>
      </c>
      <c r="S670" s="52" vm="5329">
        <f ca="1"/>
        <v>1024710</v>
      </c>
      <c r="T670" s="55">
        <f t="shared" ca="1" si="43"/>
        <v>-2.0316027088036037E-2</v>
      </c>
      <c r="U670" s="55">
        <f t="shared" ca="1" si="41"/>
        <v>-2.0525235944730696E-2</v>
      </c>
      <c r="Z670" s="52" t="s">
        <v>896</v>
      </c>
      <c r="AA670" s="52">
        <v>2.395</v>
      </c>
      <c r="AF670" s="52" t="s">
        <v>861</v>
      </c>
      <c r="AG670" s="52">
        <v>3.3940000000000001</v>
      </c>
    </row>
    <row r="671" spans="2:33">
      <c r="B671" s="52" vm="5312">
        <f ca="1"/>
        <v>44770</v>
      </c>
      <c r="C671" s="52" vm="2301">
        <f ca="1"/>
        <v>556.1</v>
      </c>
      <c r="D671" s="52" vm="382">
        <f ca="1"/>
        <v>530</v>
      </c>
      <c r="E671" s="52" vm="5330">
        <f ca="1"/>
        <v>557</v>
      </c>
      <c r="F671" s="52" vm="5316">
        <f ca="1"/>
        <v>526.4</v>
      </c>
      <c r="G671" s="52" vm="5331">
        <f ca="1"/>
        <v>275962</v>
      </c>
      <c r="H671" s="55">
        <f t="shared" ca="1" si="42"/>
        <v>5.3219696969696972E-2</v>
      </c>
      <c r="I671" s="55">
        <f t="shared" ca="1" si="40"/>
        <v>5.185185048725683E-2</v>
      </c>
      <c r="N671" s="52" vm="5332">
        <f ca="1"/>
        <v>44776</v>
      </c>
      <c r="O671" s="52" vm="5333">
        <f ca="1"/>
        <v>48.05</v>
      </c>
      <c r="P671" s="52" vm="5334">
        <f ca="1"/>
        <v>47.28</v>
      </c>
      <c r="Q671" s="52" vm="5335">
        <f ca="1"/>
        <v>48.13</v>
      </c>
      <c r="R671" s="52" vm="2174">
        <f ca="1"/>
        <v>47.18</v>
      </c>
      <c r="S671" s="52" vm="5336">
        <f ca="1"/>
        <v>385128</v>
      </c>
      <c r="T671" s="55">
        <f t="shared" ca="1" si="43"/>
        <v>6.4935064935063291E-3</v>
      </c>
      <c r="U671" s="55">
        <f t="shared" ca="1" si="41"/>
        <v>6.4725145056172984E-3</v>
      </c>
      <c r="Z671" s="52" t="s">
        <v>897</v>
      </c>
      <c r="AA671" s="52">
        <v>2.2429999999999999</v>
      </c>
      <c r="AF671" s="52" t="s">
        <v>862</v>
      </c>
      <c r="AG671" s="52">
        <v>3.42</v>
      </c>
    </row>
    <row r="672" spans="2:33">
      <c r="B672" s="52" vm="5318">
        <f ca="1"/>
        <v>44771</v>
      </c>
      <c r="C672" s="52" vm="201">
        <f ca="1"/>
        <v>556.9</v>
      </c>
      <c r="D672" s="52" vm="2188">
        <f ca="1"/>
        <v>560</v>
      </c>
      <c r="E672" s="52" vm="4658">
        <f ca="1"/>
        <v>564.6</v>
      </c>
      <c r="F672" s="52" vm="2470">
        <f ca="1"/>
        <v>550.6</v>
      </c>
      <c r="G672" s="52" vm="5337">
        <f ca="1"/>
        <v>248726</v>
      </c>
      <c r="H672" s="55">
        <f t="shared" ca="1" si="42"/>
        <v>1.438590181621846E-3</v>
      </c>
      <c r="I672" s="55">
        <f t="shared" ca="1" si="40"/>
        <v>1.4375564021044587E-3</v>
      </c>
      <c r="N672" s="52" vm="5338">
        <f ca="1"/>
        <v>44777</v>
      </c>
      <c r="O672" s="52" vm="5339">
        <f ca="1"/>
        <v>49.31</v>
      </c>
      <c r="P672" s="52" vm="2329">
        <f ca="1"/>
        <v>48.24</v>
      </c>
      <c r="Q672" s="52" vm="5339">
        <f ca="1"/>
        <v>49.31</v>
      </c>
      <c r="R672" s="52" vm="2265">
        <f ca="1"/>
        <v>48.18</v>
      </c>
      <c r="S672" s="52" vm="5340">
        <f ca="1"/>
        <v>637001</v>
      </c>
      <c r="T672" s="55">
        <f t="shared" ca="1" si="43"/>
        <v>2.622268470343414E-2</v>
      </c>
      <c r="U672" s="55">
        <f t="shared" ca="1" si="41"/>
        <v>2.5884764819733456E-2</v>
      </c>
      <c r="Z672" s="52" t="s">
        <v>898</v>
      </c>
      <c r="AA672" s="52">
        <v>2.093</v>
      </c>
      <c r="AF672" s="52" t="s">
        <v>863</v>
      </c>
      <c r="AG672" s="52">
        <v>3.57</v>
      </c>
    </row>
    <row r="673" spans="2:33">
      <c r="B673" s="52" vm="5323">
        <f ca="1"/>
        <v>44774</v>
      </c>
      <c r="C673" s="52" vm="213">
        <f ca="1"/>
        <v>552.9</v>
      </c>
      <c r="D673" s="52" vm="5330">
        <f ca="1"/>
        <v>557</v>
      </c>
      <c r="E673" s="52" vm="1812">
        <f ca="1"/>
        <v>557.6</v>
      </c>
      <c r="F673" s="52" vm="2571">
        <f ca="1"/>
        <v>548.4</v>
      </c>
      <c r="G673" s="52" vm="5341">
        <f ca="1"/>
        <v>144111</v>
      </c>
      <c r="H673" s="55">
        <f t="shared" ca="1" si="42"/>
        <v>-7.1826180642844406E-3</v>
      </c>
      <c r="I673" s="55">
        <f t="shared" ca="1" si="40"/>
        <v>-7.2085372517356411E-3</v>
      </c>
      <c r="N673" s="52" vm="5342">
        <f ca="1"/>
        <v>44778</v>
      </c>
      <c r="O673" s="52" vm="5343">
        <f ca="1"/>
        <v>49.3</v>
      </c>
      <c r="P673" s="52" vm="5344">
        <f ca="1"/>
        <v>49.41</v>
      </c>
      <c r="Q673" s="52" vm="2734">
        <f ca="1"/>
        <v>50.28</v>
      </c>
      <c r="R673" s="52" vm="2695">
        <f ca="1"/>
        <v>49.06</v>
      </c>
      <c r="S673" s="52" vm="5345">
        <f ca="1"/>
        <v>819559</v>
      </c>
      <c r="T673" s="55">
        <f t="shared" ca="1" si="43"/>
        <v>-2.0279862096950207E-4</v>
      </c>
      <c r="U673" s="55">
        <f t="shared" ca="1" si="41"/>
        <v>-2.0281918739044384E-4</v>
      </c>
      <c r="Z673" s="52" t="s">
        <v>899</v>
      </c>
      <c r="AA673" s="52">
        <v>1.9830000000000001</v>
      </c>
      <c r="AF673" s="52" t="s">
        <v>864</v>
      </c>
      <c r="AG673" s="52">
        <v>3.468</v>
      </c>
    </row>
    <row r="674" spans="2:33">
      <c r="B674" s="52" vm="5326">
        <f ca="1"/>
        <v>44775</v>
      </c>
      <c r="C674" s="52" vm="5346">
        <f ca="1"/>
        <v>543.5</v>
      </c>
      <c r="D674" s="52" vm="2439">
        <f ca="1"/>
        <v>548</v>
      </c>
      <c r="E674" s="52" vm="2571">
        <f ca="1"/>
        <v>548.4</v>
      </c>
      <c r="F674" s="52" vm="5347">
        <f ca="1"/>
        <v>540.9</v>
      </c>
      <c r="G674" s="52" vm="5348">
        <f ca="1"/>
        <v>140891</v>
      </c>
      <c r="H674" s="55">
        <f t="shared" ca="1" si="42"/>
        <v>-1.7001266051727248E-2</v>
      </c>
      <c r="I674" s="55">
        <f t="shared" ca="1" si="40"/>
        <v>-1.7147446782623147E-2</v>
      </c>
      <c r="N674" s="52" vm="5349">
        <f ca="1"/>
        <v>44781</v>
      </c>
      <c r="O674" s="52" vm="2574">
        <f ca="1"/>
        <v>49.28</v>
      </c>
      <c r="P674" s="52" vm="2597">
        <f ca="1"/>
        <v>49.61</v>
      </c>
      <c r="Q674" s="52" vm="5350">
        <f ca="1"/>
        <v>49.86</v>
      </c>
      <c r="R674" s="52" vm="2574">
        <f ca="1"/>
        <v>49.28</v>
      </c>
      <c r="S674" s="52" vm="5351">
        <f ca="1"/>
        <v>339827</v>
      </c>
      <c r="T674" s="55">
        <f t="shared" ca="1" si="43"/>
        <v>-4.0567951318448703E-4</v>
      </c>
      <c r="U674" s="55">
        <f t="shared" ca="1" si="41"/>
        <v>-4.0576182337998857E-4</v>
      </c>
      <c r="Z674" s="52" t="s">
        <v>900</v>
      </c>
      <c r="AA674" s="52">
        <v>1.8740000000000001</v>
      </c>
      <c r="AF674" s="52" t="s">
        <v>865</v>
      </c>
      <c r="AG674" s="52">
        <v>3.4239999999999999</v>
      </c>
    </row>
    <row r="675" spans="2:33">
      <c r="B675" s="52" vm="5332">
        <f ca="1"/>
        <v>44776</v>
      </c>
      <c r="C675" s="52" vm="4760">
        <f ca="1"/>
        <v>553.4</v>
      </c>
      <c r="D675" s="52" vm="5352">
        <f ca="1"/>
        <v>539.29999999999995</v>
      </c>
      <c r="E675" s="52" vm="5353">
        <f ca="1"/>
        <v>554.70000000000005</v>
      </c>
      <c r="F675" s="52" vm="373">
        <f ca="1"/>
        <v>539.1</v>
      </c>
      <c r="G675" s="52" vm="5354">
        <f ca="1"/>
        <v>121246</v>
      </c>
      <c r="H675" s="55">
        <f t="shared" ca="1" si="42"/>
        <v>1.8215271389144361E-2</v>
      </c>
      <c r="I675" s="55">
        <f t="shared" ca="1" si="40"/>
        <v>1.8051360791561326E-2</v>
      </c>
      <c r="N675" s="52" vm="5355">
        <f ca="1"/>
        <v>44782</v>
      </c>
      <c r="O675" s="52" vm="2155">
        <f ca="1"/>
        <v>48.6</v>
      </c>
      <c r="P675" s="52" vm="4627">
        <f ca="1"/>
        <v>49.39</v>
      </c>
      <c r="Q675" s="52" vm="2580">
        <f ca="1"/>
        <v>49.84</v>
      </c>
      <c r="R675" s="52" vm="2181">
        <f ca="1"/>
        <v>48.38</v>
      </c>
      <c r="S675" s="52" vm="5356">
        <f ca="1"/>
        <v>443063</v>
      </c>
      <c r="T675" s="55">
        <f t="shared" ca="1" si="43"/>
        <v>-1.379870129870131E-2</v>
      </c>
      <c r="U675" s="55">
        <f t="shared" ca="1" si="41"/>
        <v>-1.3894788318816267E-2</v>
      </c>
      <c r="Z675" s="52" t="s">
        <v>901</v>
      </c>
      <c r="AA675" s="52">
        <v>1.81</v>
      </c>
      <c r="AF675" s="52" t="s">
        <v>866</v>
      </c>
      <c r="AG675" s="52">
        <v>3.383</v>
      </c>
    </row>
    <row r="676" spans="2:33">
      <c r="B676" s="52" vm="5338">
        <f ca="1"/>
        <v>44777</v>
      </c>
      <c r="C676" s="52" vm="5357">
        <f ca="1"/>
        <v>556.4</v>
      </c>
      <c r="D676" s="52" vm="5358">
        <f ca="1"/>
        <v>556.79999999999995</v>
      </c>
      <c r="E676" s="52" vm="2188">
        <f ca="1"/>
        <v>560</v>
      </c>
      <c r="F676" s="52" vm="2470">
        <f ca="1"/>
        <v>550.6</v>
      </c>
      <c r="G676" s="52" vm="5359">
        <f ca="1"/>
        <v>130706</v>
      </c>
      <c r="H676" s="55">
        <f t="shared" ca="1" si="42"/>
        <v>5.4210336104083545E-3</v>
      </c>
      <c r="I676" s="55">
        <f t="shared" ca="1" si="40"/>
        <v>5.4063926964622831E-3</v>
      </c>
      <c r="N676" s="52" vm="5360">
        <f ca="1"/>
        <v>44783</v>
      </c>
      <c r="O676" s="52" vm="5361">
        <f ca="1"/>
        <v>49.51</v>
      </c>
      <c r="P676" s="52" vm="5362">
        <f ca="1"/>
        <v>48.22</v>
      </c>
      <c r="Q676" s="52" vm="4694">
        <f ca="1"/>
        <v>49.76</v>
      </c>
      <c r="R676" s="52" vm="2258">
        <f ca="1"/>
        <v>47.68</v>
      </c>
      <c r="S676" s="52" vm="5363">
        <f ca="1"/>
        <v>375934</v>
      </c>
      <c r="T676" s="55">
        <f t="shared" ca="1" si="43"/>
        <v>1.8724279835390822E-2</v>
      </c>
      <c r="U676" s="55">
        <f t="shared" ca="1" si="41"/>
        <v>1.8551138466883482E-2</v>
      </c>
      <c r="Z676" s="52" t="s">
        <v>902</v>
      </c>
      <c r="AA676" s="52">
        <v>1.84</v>
      </c>
      <c r="AF676" s="52" t="s">
        <v>868</v>
      </c>
      <c r="AG676" s="52">
        <v>3.407</v>
      </c>
    </row>
    <row r="677" spans="2:33">
      <c r="B677" s="52" vm="5342">
        <f ca="1"/>
        <v>44778</v>
      </c>
      <c r="C677" s="52" vm="2419">
        <f ca="1"/>
        <v>543.6</v>
      </c>
      <c r="D677" s="52" vm="5330">
        <f ca="1"/>
        <v>557</v>
      </c>
      <c r="E677" s="52" vm="5364">
        <f ca="1"/>
        <v>558.5</v>
      </c>
      <c r="F677" s="52" vm="5365">
        <f ca="1"/>
        <v>540.29999999999995</v>
      </c>
      <c r="G677" s="52" vm="5366">
        <f ca="1"/>
        <v>152773</v>
      </c>
      <c r="H677" s="55">
        <f t="shared" ca="1" si="42"/>
        <v>-2.3005032350826626E-2</v>
      </c>
      <c r="I677" s="55">
        <f t="shared" ca="1" si="40"/>
        <v>-2.3273777772299078E-2</v>
      </c>
      <c r="N677" s="52" vm="5367">
        <f ca="1"/>
        <v>44784</v>
      </c>
      <c r="O677" s="52" vm="4694">
        <f ca="1"/>
        <v>49.76</v>
      </c>
      <c r="P677" s="52" vm="2202">
        <f ca="1"/>
        <v>49.73</v>
      </c>
      <c r="Q677" s="52" vm="2784">
        <f ca="1"/>
        <v>50.18</v>
      </c>
      <c r="R677" s="52" vm="4763">
        <f ca="1"/>
        <v>49.48</v>
      </c>
      <c r="S677" s="52" vm="5368">
        <f ca="1"/>
        <v>400898</v>
      </c>
      <c r="T677" s="55">
        <f t="shared" ca="1" si="43"/>
        <v>5.0494849525348773E-3</v>
      </c>
      <c r="U677" s="55">
        <f t="shared" ca="1" si="41"/>
        <v>5.0367790575923544E-3</v>
      </c>
      <c r="Z677" s="52" t="s">
        <v>903</v>
      </c>
      <c r="AA677" s="52">
        <v>1.8</v>
      </c>
      <c r="AF677" s="52" t="s">
        <v>869</v>
      </c>
      <c r="AG677" s="52">
        <v>3.407</v>
      </c>
    </row>
    <row r="678" spans="2:33">
      <c r="B678" s="52" vm="5349">
        <f ca="1"/>
        <v>44781</v>
      </c>
      <c r="C678" s="52" vm="5369">
        <f ca="1"/>
        <v>550.79999999999995</v>
      </c>
      <c r="D678" s="52" vm="2373">
        <f ca="1"/>
        <v>547.70000000000005</v>
      </c>
      <c r="E678" s="52" vm="203">
        <f ca="1"/>
        <v>555.20000000000005</v>
      </c>
      <c r="F678" s="52" vm="4765">
        <f ca="1"/>
        <v>545.9</v>
      </c>
      <c r="G678" s="52" vm="5370">
        <f ca="1"/>
        <v>90329</v>
      </c>
      <c r="H678" s="55">
        <f t="shared" ca="1" si="42"/>
        <v>1.3245033112582627E-2</v>
      </c>
      <c r="I678" s="55">
        <f t="shared" ca="1" si="40"/>
        <v>1.3158084577510982E-2</v>
      </c>
      <c r="N678" s="52" vm="5371">
        <f ca="1"/>
        <v>44785</v>
      </c>
      <c r="O678" s="52" vm="5372">
        <f ca="1"/>
        <v>49.38</v>
      </c>
      <c r="P678" s="52" vm="4828">
        <f ca="1"/>
        <v>49.47</v>
      </c>
      <c r="Q678" s="52" vm="2405">
        <f ca="1"/>
        <v>49.94</v>
      </c>
      <c r="R678" s="52" vm="2250">
        <f ca="1"/>
        <v>48.85</v>
      </c>
      <c r="S678" s="52" vm="5373">
        <f ca="1"/>
        <v>318762</v>
      </c>
      <c r="T678" s="55">
        <f t="shared" ca="1" si="43"/>
        <v>-7.6366559485530061E-3</v>
      </c>
      <c r="U678" s="55">
        <f t="shared" ca="1" si="41"/>
        <v>-7.6659645138905099E-3</v>
      </c>
      <c r="Z678" s="52" t="s">
        <v>904</v>
      </c>
      <c r="AA678" s="52">
        <v>1.762</v>
      </c>
      <c r="AF678" s="52" t="s">
        <v>870</v>
      </c>
      <c r="AG678" s="52">
        <v>3.2330000000000001</v>
      </c>
    </row>
    <row r="679" spans="2:33">
      <c r="B679" s="52" vm="5355">
        <f ca="1"/>
        <v>44782</v>
      </c>
      <c r="C679" s="52" vm="4765">
        <f ca="1"/>
        <v>545.9</v>
      </c>
      <c r="D679" s="52" vm="5374">
        <f ca="1"/>
        <v>551.4</v>
      </c>
      <c r="E679" s="52" vm="5375">
        <f ca="1"/>
        <v>554.20000000000005</v>
      </c>
      <c r="F679" s="52" vm="184">
        <f ca="1"/>
        <v>545.6</v>
      </c>
      <c r="G679" s="52" vm="5376">
        <f ca="1"/>
        <v>114802</v>
      </c>
      <c r="H679" s="55">
        <f t="shared" ca="1" si="42"/>
        <v>-8.8961510530137788E-3</v>
      </c>
      <c r="I679" s="55">
        <f t="shared" ca="1" si="40"/>
        <v>-8.9359580667878399E-3</v>
      </c>
      <c r="N679" s="52" vm="5377">
        <f ca="1"/>
        <v>44789</v>
      </c>
      <c r="O679" s="52" vm="5378">
        <f ca="1"/>
        <v>49.23</v>
      </c>
      <c r="P679" s="52" vm="2328">
        <f ca="1"/>
        <v>49.57</v>
      </c>
      <c r="Q679" s="52" vm="4781">
        <f ca="1"/>
        <v>49.65</v>
      </c>
      <c r="R679" s="52" vm="2319">
        <f ca="1"/>
        <v>48.88</v>
      </c>
      <c r="S679" s="52" vm="5379">
        <f ca="1"/>
        <v>320925</v>
      </c>
      <c r="T679" s="55">
        <f t="shared" ca="1" si="43"/>
        <v>-3.0376670716890652E-3</v>
      </c>
      <c r="U679" s="55">
        <f t="shared" ca="1" si="41"/>
        <v>-3.0422901469243468E-3</v>
      </c>
      <c r="Z679" s="52" t="s">
        <v>905</v>
      </c>
      <c r="AA679" s="52">
        <v>1.7030000000000001</v>
      </c>
      <c r="AF679" s="52" t="s">
        <v>871</v>
      </c>
      <c r="AG679" s="52">
        <v>3.2</v>
      </c>
    </row>
    <row r="680" spans="2:33">
      <c r="B680" s="52" vm="5360">
        <f ca="1"/>
        <v>44783</v>
      </c>
      <c r="C680" s="52" vm="1881">
        <f ca="1"/>
        <v>554</v>
      </c>
      <c r="D680" s="52" vm="2400">
        <f ca="1"/>
        <v>541.70000000000005</v>
      </c>
      <c r="E680" s="52" vm="5380">
        <f ca="1"/>
        <v>555.4</v>
      </c>
      <c r="F680" s="52" vm="2585">
        <f ca="1"/>
        <v>537.1</v>
      </c>
      <c r="G680" s="52" vm="5381">
        <f ca="1"/>
        <v>137121</v>
      </c>
      <c r="H680" s="55">
        <f t="shared" ca="1" si="42"/>
        <v>1.4837882396043334E-2</v>
      </c>
      <c r="I680" s="55">
        <f t="shared" ca="1" si="40"/>
        <v>1.4728877959571989E-2</v>
      </c>
      <c r="N680" s="52" vm="5382">
        <f ca="1"/>
        <v>44790</v>
      </c>
      <c r="O680" s="52" vm="5383">
        <f ca="1"/>
        <v>48.76</v>
      </c>
      <c r="P680" s="52" vm="4835">
        <f ca="1"/>
        <v>49.27</v>
      </c>
      <c r="Q680" s="52" vm="2538">
        <f ca="1"/>
        <v>50.06</v>
      </c>
      <c r="R680" s="52" vm="5384">
        <f ca="1"/>
        <v>48.48</v>
      </c>
      <c r="S680" s="52" vm="5385">
        <f ca="1"/>
        <v>411955</v>
      </c>
      <c r="T680" s="55">
        <f t="shared" ca="1" si="43"/>
        <v>-9.5470241722526161E-3</v>
      </c>
      <c r="U680" s="55">
        <f t="shared" ca="1" si="41"/>
        <v>-9.5928891570383687E-3</v>
      </c>
      <c r="Z680" s="52" t="s">
        <v>906</v>
      </c>
      <c r="AA680" s="52">
        <v>1.645</v>
      </c>
      <c r="AF680" s="52" t="s">
        <v>872</v>
      </c>
      <c r="AG680" s="52">
        <v>3.2959999999999998</v>
      </c>
    </row>
    <row r="681" spans="2:33">
      <c r="B681" s="52" vm="5367">
        <f ca="1"/>
        <v>44784</v>
      </c>
      <c r="C681" s="52" vm="173">
        <f ca="1"/>
        <v>559.70000000000005</v>
      </c>
      <c r="D681" s="52" vm="4639">
        <f ca="1"/>
        <v>557.4</v>
      </c>
      <c r="E681" s="52" vm="5386">
        <f ca="1"/>
        <v>561.29999999999995</v>
      </c>
      <c r="F681" s="52" vm="2196">
        <f ca="1"/>
        <v>552.70000000000005</v>
      </c>
      <c r="G681" s="52" vm="5387">
        <f ca="1"/>
        <v>121819</v>
      </c>
      <c r="H681" s="55">
        <f t="shared" ca="1" si="42"/>
        <v>1.0288808664260074E-2</v>
      </c>
      <c r="I681" s="55">
        <f t="shared" ca="1" si="40"/>
        <v>1.0236239150030231E-2</v>
      </c>
      <c r="N681" s="52" vm="5388">
        <f ca="1"/>
        <v>44791</v>
      </c>
      <c r="O681" s="52" vm="2154">
        <f ca="1"/>
        <v>49.55</v>
      </c>
      <c r="P681" s="52" vm="5389">
        <f ca="1"/>
        <v>48.77</v>
      </c>
      <c r="Q681" s="52" vm="2396">
        <f ca="1"/>
        <v>50.02</v>
      </c>
      <c r="R681" s="52" vm="5389">
        <f ca="1"/>
        <v>48.77</v>
      </c>
      <c r="S681" s="52" vm="5390">
        <f ca="1"/>
        <v>442134</v>
      </c>
      <c r="T681" s="55">
        <f t="shared" ca="1" si="43"/>
        <v>1.6201804757998373E-2</v>
      </c>
      <c r="U681" s="55">
        <f t="shared" ca="1" si="41"/>
        <v>1.6071956162926233E-2</v>
      </c>
      <c r="Z681" s="52" t="s">
        <v>907</v>
      </c>
      <c r="AA681" s="52">
        <v>1.5629999999999999</v>
      </c>
      <c r="AF681" s="52" t="s">
        <v>874</v>
      </c>
      <c r="AG681" s="52">
        <v>3.3620000000000001</v>
      </c>
    </row>
    <row r="682" spans="2:33">
      <c r="B682" s="52" vm="5371">
        <f ca="1"/>
        <v>44785</v>
      </c>
      <c r="C682" s="52" vm="1549">
        <f ca="1"/>
        <v>561</v>
      </c>
      <c r="D682" s="52" vm="1889">
        <f ca="1"/>
        <v>558</v>
      </c>
      <c r="E682" s="52" vm="2308">
        <f ca="1"/>
        <v>565.9</v>
      </c>
      <c r="F682" s="52" vm="193">
        <f ca="1"/>
        <v>555.9</v>
      </c>
      <c r="G682" s="52" vm="5391">
        <f ca="1"/>
        <v>144704</v>
      </c>
      <c r="H682" s="55">
        <f t="shared" ca="1" si="42"/>
        <v>2.3226728604608393E-3</v>
      </c>
      <c r="I682" s="55">
        <f t="shared" ca="1" si="40"/>
        <v>2.3199796253822991E-3</v>
      </c>
      <c r="N682" s="52" vm="5392">
        <f ca="1"/>
        <v>44792</v>
      </c>
      <c r="O682" s="52" vm="2387">
        <f ca="1"/>
        <v>48.89</v>
      </c>
      <c r="P682" s="52" vm="2574">
        <f ca="1"/>
        <v>49.28</v>
      </c>
      <c r="Q682" s="52" vm="4773">
        <f ca="1"/>
        <v>49.6</v>
      </c>
      <c r="R682" s="52" vm="5389">
        <f ca="1"/>
        <v>48.77</v>
      </c>
      <c r="S682" s="52" vm="5393">
        <f ca="1"/>
        <v>446852</v>
      </c>
      <c r="T682" s="55">
        <f t="shared" ca="1" si="43"/>
        <v>-1.3319878910191707E-2</v>
      </c>
      <c r="U682" s="55">
        <f t="shared" ca="1" si="41"/>
        <v>-1.3409384185442791E-2</v>
      </c>
      <c r="Z682" s="52" t="s">
        <v>908</v>
      </c>
      <c r="AA682" s="52">
        <v>1.474</v>
      </c>
      <c r="AF682" s="52" t="s">
        <v>875</v>
      </c>
      <c r="AG682" s="52">
        <v>3.36</v>
      </c>
    </row>
    <row r="683" spans="2:33">
      <c r="B683" s="52" vm="5394">
        <f ca="1"/>
        <v>44788</v>
      </c>
      <c r="C683" s="52" vm="5386">
        <f ca="1"/>
        <v>561.29999999999995</v>
      </c>
      <c r="D683" s="52" vm="1549">
        <f ca="1"/>
        <v>561</v>
      </c>
      <c r="E683" s="52" vm="5395">
        <f ca="1"/>
        <v>564.5</v>
      </c>
      <c r="F683" s="52" vm="5396">
        <f ca="1"/>
        <v>559.20000000000005</v>
      </c>
      <c r="G683" s="52" vm="5397">
        <f ca="1"/>
        <v>83280</v>
      </c>
      <c r="H683" s="55">
        <f t="shared" ca="1" si="42"/>
        <v>5.3475935828872778E-4</v>
      </c>
      <c r="I683" s="55">
        <f t="shared" ca="1" si="40"/>
        <v>5.3461642545726514E-4</v>
      </c>
      <c r="N683" s="52" vm="5398">
        <f ca="1"/>
        <v>44795</v>
      </c>
      <c r="O683" s="52" vm="5399">
        <f ca="1"/>
        <v>46.66</v>
      </c>
      <c r="P683" s="52" vm="5400">
        <f ca="1"/>
        <v>48.52</v>
      </c>
      <c r="Q683" s="52" vm="2678">
        <f ca="1"/>
        <v>48.83</v>
      </c>
      <c r="R683" s="52" vm="5401">
        <f ca="1"/>
        <v>46.57</v>
      </c>
      <c r="S683" s="52" vm="5402">
        <f ca="1"/>
        <v>563509</v>
      </c>
      <c r="T683" s="55">
        <f t="shared" ca="1" si="43"/>
        <v>-4.5612599713642954E-2</v>
      </c>
      <c r="U683" s="55">
        <f t="shared" ca="1" si="41"/>
        <v>-4.6685609997270366E-2</v>
      </c>
      <c r="Z683" s="52" t="s">
        <v>909</v>
      </c>
      <c r="AA683" s="52">
        <v>1.4790000000000001</v>
      </c>
      <c r="AF683" s="52" t="s">
        <v>876</v>
      </c>
      <c r="AG683" s="52">
        <v>3.2440000000000002</v>
      </c>
    </row>
    <row r="684" spans="2:33">
      <c r="B684" s="52" vm="5377">
        <f ca="1"/>
        <v>44789</v>
      </c>
      <c r="C684" s="52" vm="2124">
        <f ca="1"/>
        <v>564.1</v>
      </c>
      <c r="D684" s="52" vm="182">
        <f ca="1"/>
        <v>561.79999999999995</v>
      </c>
      <c r="E684" s="52" vm="2124">
        <f ca="1"/>
        <v>564.1</v>
      </c>
      <c r="F684" s="52" vm="2187">
        <f ca="1"/>
        <v>558.29999999999995</v>
      </c>
      <c r="G684" s="52" vm="5403">
        <f ca="1"/>
        <v>124792</v>
      </c>
      <c r="H684" s="55">
        <f t="shared" ca="1" si="42"/>
        <v>4.9884197398897268E-3</v>
      </c>
      <c r="I684" s="55">
        <f t="shared" ca="1" si="40"/>
        <v>4.9760187977769743E-3</v>
      </c>
      <c r="N684" s="52" vm="5404">
        <f ca="1"/>
        <v>44796</v>
      </c>
      <c r="O684" s="52" vm="5405">
        <f ca="1"/>
        <v>47.52</v>
      </c>
      <c r="P684" s="52" vm="5406">
        <f ca="1"/>
        <v>46.2</v>
      </c>
      <c r="Q684" s="52" vm="5405">
        <f ca="1"/>
        <v>47.52</v>
      </c>
      <c r="R684" s="52" vm="2087">
        <f ca="1"/>
        <v>46</v>
      </c>
      <c r="S684" s="52" vm="5407">
        <f ca="1"/>
        <v>507895</v>
      </c>
      <c r="T684" s="55">
        <f t="shared" ca="1" si="43"/>
        <v>1.8431204457779904E-2</v>
      </c>
      <c r="U684" s="55">
        <f t="shared" ca="1" si="41"/>
        <v>1.8263408461105794E-2</v>
      </c>
      <c r="Z684" s="52" t="s">
        <v>910</v>
      </c>
      <c r="AA684" s="52">
        <v>1.5129999999999999</v>
      </c>
      <c r="AF684" s="52" t="s">
        <v>877</v>
      </c>
      <c r="AG684" s="52">
        <v>3.2770000000000001</v>
      </c>
    </row>
    <row r="685" spans="2:33">
      <c r="B685" s="52" vm="5382">
        <f ca="1"/>
        <v>44790</v>
      </c>
      <c r="C685" s="52" vm="1558">
        <f ca="1"/>
        <v>563.5</v>
      </c>
      <c r="D685" s="52" vm="2308">
        <f ca="1"/>
        <v>565.9</v>
      </c>
      <c r="E685" s="52" vm="2674">
        <f ca="1"/>
        <v>571.20000000000005</v>
      </c>
      <c r="F685" s="52" vm="350">
        <f ca="1"/>
        <v>561.6</v>
      </c>
      <c r="G685" s="52" vm="5408">
        <f ca="1"/>
        <v>160113</v>
      </c>
      <c r="H685" s="55">
        <f t="shared" ca="1" si="42"/>
        <v>-1.063641198369103E-3</v>
      </c>
      <c r="I685" s="55">
        <f t="shared" ca="1" si="40"/>
        <v>-1.0642072660994417E-3</v>
      </c>
      <c r="N685" s="52" vm="5409">
        <f ca="1"/>
        <v>44797</v>
      </c>
      <c r="O685" s="52" vm="2377">
        <f ca="1"/>
        <v>47.92</v>
      </c>
      <c r="P685" s="52" vm="5334">
        <f ca="1"/>
        <v>47.28</v>
      </c>
      <c r="Q685" s="52" vm="2193">
        <f ca="1"/>
        <v>48.08</v>
      </c>
      <c r="R685" s="52" vm="5410">
        <f ca="1"/>
        <v>46.78</v>
      </c>
      <c r="S685" s="52" vm="5411">
        <f ca="1"/>
        <v>243165</v>
      </c>
      <c r="T685" s="55">
        <f t="shared" ca="1" si="43"/>
        <v>8.4175084175084347E-3</v>
      </c>
      <c r="U685" s="55">
        <f t="shared" ca="1" si="41"/>
        <v>8.3822787528044385E-3</v>
      </c>
      <c r="Z685" s="52" t="s">
        <v>911</v>
      </c>
      <c r="AA685" s="52">
        <v>1.4830000000000001</v>
      </c>
      <c r="AF685" s="52" t="s">
        <v>879</v>
      </c>
      <c r="AG685" s="52">
        <v>3.3479999999999999</v>
      </c>
    </row>
    <row r="686" spans="2:33">
      <c r="B686" s="52" vm="5388">
        <f ca="1"/>
        <v>44791</v>
      </c>
      <c r="C686" s="52" vm="281">
        <f ca="1"/>
        <v>562.70000000000005</v>
      </c>
      <c r="D686" s="52" vm="2134">
        <f ca="1"/>
        <v>563.9</v>
      </c>
      <c r="E686" s="52" vm="283">
        <f ca="1"/>
        <v>571.29999999999995</v>
      </c>
      <c r="F686" s="52" vm="5412">
        <f ca="1"/>
        <v>560.70000000000005</v>
      </c>
      <c r="G686" s="52" vm="5413">
        <f ca="1"/>
        <v>103080</v>
      </c>
      <c r="H686" s="55">
        <f t="shared" ca="1" si="42"/>
        <v>-1.4196983141081532E-3</v>
      </c>
      <c r="I686" s="55">
        <f t="shared" ca="1" si="40"/>
        <v>-1.4207070405975956E-3</v>
      </c>
      <c r="N686" s="52" vm="5414">
        <f ca="1"/>
        <v>44798</v>
      </c>
      <c r="O686" s="52" vm="5415">
        <f ca="1"/>
        <v>47.98</v>
      </c>
      <c r="P686" s="52" vm="4610">
        <f ca="1"/>
        <v>48.35</v>
      </c>
      <c r="Q686" s="52" vm="2147">
        <f ca="1"/>
        <v>48.44</v>
      </c>
      <c r="R686" s="52" vm="5416">
        <f ca="1"/>
        <v>47.66</v>
      </c>
      <c r="S686" s="52" vm="5417">
        <f ca="1"/>
        <v>304849</v>
      </c>
      <c r="T686" s="55">
        <f t="shared" ca="1" si="43"/>
        <v>1.2520868113521377E-3</v>
      </c>
      <c r="U686" s="55">
        <f t="shared" ca="1" si="41"/>
        <v>1.2513036043544899E-3</v>
      </c>
      <c r="Z686" s="52" t="s">
        <v>912</v>
      </c>
      <c r="AA686" s="52">
        <v>1.4970000000000001</v>
      </c>
      <c r="AF686" s="52" t="s">
        <v>880</v>
      </c>
      <c r="AG686" s="52">
        <v>3.2050000000000001</v>
      </c>
    </row>
    <row r="687" spans="2:33">
      <c r="B687" s="52" vm="5392">
        <f ca="1"/>
        <v>44792</v>
      </c>
      <c r="C687" s="52" vm="2197">
        <f ca="1"/>
        <v>558.1</v>
      </c>
      <c r="D687" s="52" vm="1889">
        <f ca="1"/>
        <v>558</v>
      </c>
      <c r="E687" s="52" vm="2253">
        <f ca="1"/>
        <v>567.70000000000005</v>
      </c>
      <c r="F687" s="52" vm="5330">
        <f ca="1"/>
        <v>557</v>
      </c>
      <c r="G687" s="52" vm="5418">
        <f ca="1"/>
        <v>136955</v>
      </c>
      <c r="H687" s="55">
        <f t="shared" ca="1" si="42"/>
        <v>-8.1748711569220589E-3</v>
      </c>
      <c r="I687" s="55">
        <f t="shared" ca="1" si="40"/>
        <v>-8.2084686448454861E-3</v>
      </c>
      <c r="N687" s="52" vm="5419">
        <f ca="1"/>
        <v>44799</v>
      </c>
      <c r="O687" s="52" vm="5420">
        <f ca="1"/>
        <v>45.62</v>
      </c>
      <c r="P687" s="52" vm="5384">
        <f ca="1"/>
        <v>48.48</v>
      </c>
      <c r="Q687" s="52" vm="5384">
        <f ca="1"/>
        <v>48.48</v>
      </c>
      <c r="R687" s="52" vm="5421">
        <f ca="1"/>
        <v>45.56</v>
      </c>
      <c r="S687" s="52" vm="5422">
        <f ca="1"/>
        <v>623786</v>
      </c>
      <c r="T687" s="55">
        <f t="shared" ca="1" si="43"/>
        <v>-4.9187161317215455E-2</v>
      </c>
      <c r="U687" s="55">
        <f t="shared" ca="1" si="41"/>
        <v>-5.0438040555306492E-2</v>
      </c>
      <c r="Z687" s="52" t="s">
        <v>913</v>
      </c>
      <c r="AA687" s="52">
        <v>1.5369999999999999</v>
      </c>
      <c r="AF687" s="52" t="s">
        <v>881</v>
      </c>
      <c r="AG687" s="52">
        <v>3.3919999999999999</v>
      </c>
    </row>
    <row r="688" spans="2:33">
      <c r="B688" s="52" vm="5398">
        <f ca="1"/>
        <v>44795</v>
      </c>
      <c r="C688" s="52" vm="5423">
        <f ca="1"/>
        <v>540.5</v>
      </c>
      <c r="D688" s="52" vm="183">
        <f ca="1"/>
        <v>555</v>
      </c>
      <c r="E688" s="52" vm="1535">
        <f ca="1"/>
        <v>555.29999999999995</v>
      </c>
      <c r="F688" s="52" vm="5424">
        <f ca="1"/>
        <v>537.79999999999995</v>
      </c>
      <c r="G688" s="52" vm="5425">
        <f ca="1"/>
        <v>161011</v>
      </c>
      <c r="H688" s="55">
        <f t="shared" ca="1" si="42"/>
        <v>-3.1535567102669804E-2</v>
      </c>
      <c r="I688" s="55">
        <f t="shared" ca="1" si="40"/>
        <v>-3.2043520715124951E-2</v>
      </c>
      <c r="N688" s="52" vm="5426">
        <f ca="1"/>
        <v>44802</v>
      </c>
      <c r="O688" s="52" vm="5427">
        <f ca="1"/>
        <v>44.67</v>
      </c>
      <c r="P688" s="52" vm="5428">
        <f ca="1"/>
        <v>44.82</v>
      </c>
      <c r="Q688" s="52" vm="2101">
        <f ca="1"/>
        <v>45.45</v>
      </c>
      <c r="R688" s="52" vm="5429">
        <f ca="1"/>
        <v>44.24</v>
      </c>
      <c r="S688" s="52" vm="5430">
        <f ca="1"/>
        <v>512613</v>
      </c>
      <c r="T688" s="55">
        <f t="shared" ca="1" si="43"/>
        <v>-2.0824199912319097E-2</v>
      </c>
      <c r="U688" s="55">
        <f t="shared" ca="1" si="41"/>
        <v>-2.1044081492214602E-2</v>
      </c>
      <c r="Z688" s="52" t="s">
        <v>914</v>
      </c>
      <c r="AA688" s="52">
        <v>1.4710000000000001</v>
      </c>
      <c r="AF688" s="52" t="s">
        <v>882</v>
      </c>
      <c r="AG688" s="52">
        <v>3.4929999999999999</v>
      </c>
    </row>
    <row r="689" spans="2:33">
      <c r="B689" s="52" vm="5404">
        <f ca="1"/>
        <v>44796</v>
      </c>
      <c r="C689" s="52" vm="5431">
        <f ca="1"/>
        <v>538.70000000000005</v>
      </c>
      <c r="D689" s="52" vm="5432">
        <f ca="1"/>
        <v>535.5</v>
      </c>
      <c r="E689" s="52" vm="2576">
        <f ca="1"/>
        <v>546.6</v>
      </c>
      <c r="F689" s="52" vm="5433">
        <f ca="1"/>
        <v>533.5</v>
      </c>
      <c r="G689" s="52" vm="5434">
        <f ca="1"/>
        <v>144430</v>
      </c>
      <c r="H689" s="55">
        <f t="shared" ca="1" si="42"/>
        <v>-3.3302497687325294E-3</v>
      </c>
      <c r="I689" s="55">
        <f t="shared" ca="1" si="40"/>
        <v>-3.3358073927747716E-3</v>
      </c>
      <c r="N689" s="52" vm="5435">
        <f ca="1"/>
        <v>44803</v>
      </c>
      <c r="O689" s="52" vm="5436">
        <f ca="1"/>
        <v>44.84</v>
      </c>
      <c r="P689" s="52" vm="5001">
        <f ca="1"/>
        <v>44.95</v>
      </c>
      <c r="Q689" s="52" vm="5437">
        <f ca="1"/>
        <v>46.18</v>
      </c>
      <c r="R689" s="52" vm="5438">
        <f ca="1"/>
        <v>44.49</v>
      </c>
      <c r="S689" s="52" vm="5439">
        <f ca="1"/>
        <v>420782</v>
      </c>
      <c r="T689" s="55">
        <f t="shared" ca="1" si="43"/>
        <v>3.8056861428252819E-3</v>
      </c>
      <c r="U689" s="55">
        <f t="shared" ca="1" si="41"/>
        <v>3.7984628399319723E-3</v>
      </c>
      <c r="Z689" s="52" t="s">
        <v>915</v>
      </c>
      <c r="AA689" s="52">
        <v>1.4650000000000001</v>
      </c>
      <c r="AF689" s="52" t="s">
        <v>883</v>
      </c>
      <c r="AG689" s="52">
        <v>3.669</v>
      </c>
    </row>
    <row r="690" spans="2:33">
      <c r="B690" s="52" vm="5409">
        <f ca="1"/>
        <v>44797</v>
      </c>
      <c r="C690" s="52" vm="2419">
        <f ca="1"/>
        <v>543.6</v>
      </c>
      <c r="D690" s="52" vm="5440">
        <f ca="1"/>
        <v>535</v>
      </c>
      <c r="E690" s="52" vm="5441">
        <f ca="1"/>
        <v>545.20000000000005</v>
      </c>
      <c r="F690" s="52" vm="5442">
        <f ca="1"/>
        <v>530.4</v>
      </c>
      <c r="G690" s="52" vm="5443">
        <f ca="1"/>
        <v>130150</v>
      </c>
      <c r="H690" s="55">
        <f t="shared" ca="1" si="42"/>
        <v>9.0959717839242948E-3</v>
      </c>
      <c r="I690" s="55">
        <f t="shared" ca="1" si="40"/>
        <v>9.0548525905006089E-3</v>
      </c>
      <c r="N690" s="52" vm="5444">
        <f ca="1"/>
        <v>44804</v>
      </c>
      <c r="O690" s="52" vm="5445">
        <f ca="1"/>
        <v>44.64</v>
      </c>
      <c r="P690" s="52" vm="5446">
        <f ca="1"/>
        <v>45.15</v>
      </c>
      <c r="Q690" s="52" vm="4925">
        <f ca="1"/>
        <v>45.32</v>
      </c>
      <c r="R690" s="52" vm="5291">
        <f ca="1"/>
        <v>44.11</v>
      </c>
      <c r="S690" s="52" vm="5447">
        <f ca="1"/>
        <v>744948</v>
      </c>
      <c r="T690" s="55">
        <f t="shared" ca="1" si="43"/>
        <v>-4.4603033006245241E-3</v>
      </c>
      <c r="U690" s="55">
        <f t="shared" ca="1" si="41"/>
        <v>-4.4702801309037454E-3</v>
      </c>
      <c r="Z690" s="52" t="s">
        <v>916</v>
      </c>
      <c r="AA690" s="52">
        <v>1.528</v>
      </c>
      <c r="AF690" s="52" t="s">
        <v>884</v>
      </c>
      <c r="AG690" s="52">
        <v>3.63</v>
      </c>
    </row>
    <row r="691" spans="2:33">
      <c r="B691" s="52" vm="5414">
        <f ca="1"/>
        <v>44798</v>
      </c>
      <c r="C691" s="52" vm="5346">
        <f ca="1"/>
        <v>543.5</v>
      </c>
      <c r="D691" s="52" vm="1822">
        <f ca="1"/>
        <v>549.4</v>
      </c>
      <c r="E691" s="52" vm="1822">
        <f ca="1"/>
        <v>549.4</v>
      </c>
      <c r="F691" s="52" vm="5448">
        <f ca="1"/>
        <v>540.20000000000005</v>
      </c>
      <c r="G691" s="52" vm="5449">
        <f ca="1"/>
        <v>109158</v>
      </c>
      <c r="H691" s="55">
        <f t="shared" ca="1" si="42"/>
        <v>-1.8395879323040987E-4</v>
      </c>
      <c r="I691" s="55">
        <f t="shared" ca="1" si="40"/>
        <v>-1.8397571572460614E-4</v>
      </c>
      <c r="N691" s="52" vm="5450">
        <f ca="1"/>
        <v>44805</v>
      </c>
      <c r="O691" s="52" vm="5451">
        <f ca="1"/>
        <v>43.5</v>
      </c>
      <c r="P691" s="52" vm="2086">
        <f ca="1"/>
        <v>44</v>
      </c>
      <c r="Q691" s="52" vm="4849">
        <f ca="1"/>
        <v>44.1</v>
      </c>
      <c r="R691" s="52" vm="5305">
        <f ca="1"/>
        <v>43.16</v>
      </c>
      <c r="S691" s="52" vm="5452">
        <f ca="1"/>
        <v>510210</v>
      </c>
      <c r="T691" s="55">
        <f t="shared" ca="1" si="43"/>
        <v>-2.5537634408602128E-2</v>
      </c>
      <c r="U691" s="55">
        <f t="shared" ca="1" si="41"/>
        <v>-2.5869379978417067E-2</v>
      </c>
      <c r="Z691" s="52" t="s">
        <v>917</v>
      </c>
      <c r="AA691" s="52">
        <v>1.544</v>
      </c>
      <c r="AF691" s="52" t="s">
        <v>885</v>
      </c>
      <c r="AG691" s="52">
        <v>3.5430000000000001</v>
      </c>
    </row>
    <row r="692" spans="2:33">
      <c r="B692" s="52" vm="5419">
        <f ca="1"/>
        <v>44799</v>
      </c>
      <c r="C692" s="52" vm="1082">
        <f ca="1"/>
        <v>528.9</v>
      </c>
      <c r="D692" s="52" vm="5453">
        <f ca="1"/>
        <v>548.1</v>
      </c>
      <c r="E692" s="52" vm="1823">
        <f ca="1"/>
        <v>548.20000000000005</v>
      </c>
      <c r="F692" s="52" vm="5454">
        <f ca="1"/>
        <v>524.1</v>
      </c>
      <c r="G692" s="52" vm="5455">
        <f ca="1"/>
        <v>181184</v>
      </c>
      <c r="H692" s="55">
        <f t="shared" ca="1" si="42"/>
        <v>-2.6862925482980748E-2</v>
      </c>
      <c r="I692" s="55">
        <f t="shared" ca="1" si="40"/>
        <v>-2.7230328489329967E-2</v>
      </c>
      <c r="N692" s="52" vm="5456">
        <f ca="1"/>
        <v>44806</v>
      </c>
      <c r="O692" s="52" vm="5457">
        <f ca="1"/>
        <v>44.75</v>
      </c>
      <c r="P692" s="52" vm="5458">
        <f ca="1"/>
        <v>43.94</v>
      </c>
      <c r="Q692" s="52" vm="5459">
        <f ca="1"/>
        <v>44.87</v>
      </c>
      <c r="R692" s="52" vm="5460">
        <f ca="1"/>
        <v>43.56</v>
      </c>
      <c r="S692" s="52" vm="5461">
        <f ca="1"/>
        <v>441045</v>
      </c>
      <c r="T692" s="55">
        <f t="shared" ca="1" si="43"/>
        <v>2.8735632183908066E-2</v>
      </c>
      <c r="U692" s="55">
        <f t="shared" ca="1" si="41"/>
        <v>2.833050662622599E-2</v>
      </c>
      <c r="Z692" s="52" t="s">
        <v>918</v>
      </c>
      <c r="AA692" s="52">
        <v>1.45</v>
      </c>
      <c r="AF692" s="52" t="s">
        <v>886</v>
      </c>
      <c r="AG692" s="52">
        <v>3.4849999999999999</v>
      </c>
    </row>
    <row r="693" spans="2:33">
      <c r="B693" s="52" vm="5426">
        <f ca="1"/>
        <v>44802</v>
      </c>
      <c r="C693" s="52" vm="5462">
        <f ca="1"/>
        <v>517.1</v>
      </c>
      <c r="D693" s="52" vm="1850">
        <f ca="1"/>
        <v>520.5</v>
      </c>
      <c r="E693" s="52" vm="5463">
        <f ca="1"/>
        <v>523.4</v>
      </c>
      <c r="F693" s="52" vm="5464">
        <f ca="1"/>
        <v>512.1</v>
      </c>
      <c r="G693" s="52" vm="5465">
        <f ca="1"/>
        <v>160075</v>
      </c>
      <c r="H693" s="55">
        <f t="shared" ca="1" si="42"/>
        <v>-2.2310455662696071E-2</v>
      </c>
      <c r="I693" s="55">
        <f t="shared" ca="1" si="40"/>
        <v>-2.256309866975835E-2</v>
      </c>
      <c r="N693" s="52" vm="5466">
        <f ca="1"/>
        <v>44809</v>
      </c>
      <c r="O693" s="52" vm="4926">
        <f ca="1"/>
        <v>43.6</v>
      </c>
      <c r="P693" s="52" vm="5467">
        <f ca="1"/>
        <v>43.71</v>
      </c>
      <c r="Q693" s="52" vm="5468">
        <f ca="1"/>
        <v>43.99</v>
      </c>
      <c r="R693" s="52" vm="5469">
        <f ca="1"/>
        <v>43.21</v>
      </c>
      <c r="S693" s="52" vm="5470">
        <f ca="1"/>
        <v>341442</v>
      </c>
      <c r="T693" s="55">
        <f t="shared" ca="1" si="43"/>
        <v>-2.5698324022346286E-2</v>
      </c>
      <c r="U693" s="55">
        <f t="shared" ca="1" si="41"/>
        <v>-2.6034294365875656E-2</v>
      </c>
      <c r="Z693" s="52" t="s">
        <v>919</v>
      </c>
      <c r="AA693" s="52">
        <v>1.4510000000000001</v>
      </c>
      <c r="AF693" s="52" t="s">
        <v>887</v>
      </c>
      <c r="AG693" s="52">
        <v>3.4849999999999999</v>
      </c>
    </row>
    <row r="694" spans="2:33">
      <c r="B694" s="52" vm="5435">
        <f ca="1"/>
        <v>44803</v>
      </c>
      <c r="C694" s="52" vm="5471">
        <f ca="1"/>
        <v>515.5</v>
      </c>
      <c r="D694" s="52" vm="5472">
        <f ca="1"/>
        <v>519.6</v>
      </c>
      <c r="E694" s="52" vm="5473">
        <f ca="1"/>
        <v>527.79999999999995</v>
      </c>
      <c r="F694" s="52" vm="5474">
        <f ca="1"/>
        <v>511.5</v>
      </c>
      <c r="G694" s="52" vm="5475">
        <f ca="1"/>
        <v>118928</v>
      </c>
      <c r="H694" s="55">
        <f t="shared" ca="1" si="42"/>
        <v>-3.0941790756140453E-3</v>
      </c>
      <c r="I694" s="55">
        <f t="shared" ca="1" si="40"/>
        <v>-3.0989759451612222E-3</v>
      </c>
      <c r="N694" s="52" vm="5476">
        <f ca="1"/>
        <v>44810</v>
      </c>
      <c r="O694" s="52" vm="4885">
        <f ca="1"/>
        <v>43.64</v>
      </c>
      <c r="P694" s="52" vm="5477">
        <f ca="1"/>
        <v>43.39</v>
      </c>
      <c r="Q694" s="52" vm="5478">
        <f ca="1"/>
        <v>44.06</v>
      </c>
      <c r="R694" s="52" vm="5479">
        <f ca="1"/>
        <v>43.07</v>
      </c>
      <c r="S694" s="52" vm="5480">
        <f ca="1"/>
        <v>373850</v>
      </c>
      <c r="T694" s="55">
        <f t="shared" ca="1" si="43"/>
        <v>9.1743119266052275E-4</v>
      </c>
      <c r="U694" s="55">
        <f t="shared" ca="1" si="41"/>
        <v>9.1701060988140645E-4</v>
      </c>
      <c r="Z694" s="52" t="s">
        <v>920</v>
      </c>
      <c r="AA694" s="52">
        <v>1.456</v>
      </c>
      <c r="AF694" s="52" t="s">
        <v>888</v>
      </c>
      <c r="AG694" s="52">
        <v>3.637</v>
      </c>
    </row>
    <row r="695" spans="2:33">
      <c r="B695" s="52" vm="5444">
        <f ca="1"/>
        <v>44804</v>
      </c>
      <c r="C695" s="52" vm="1148">
        <f ca="1"/>
        <v>503</v>
      </c>
      <c r="D695" s="52" vm="5481">
        <f ca="1"/>
        <v>519</v>
      </c>
      <c r="E695" s="52" vm="1850">
        <f ca="1"/>
        <v>520.5</v>
      </c>
      <c r="F695" s="52" vm="1148">
        <f ca="1"/>
        <v>503</v>
      </c>
      <c r="G695" s="52" vm="5482">
        <f ca="1"/>
        <v>205228</v>
      </c>
      <c r="H695" s="55">
        <f t="shared" ca="1" si="42"/>
        <v>-2.4248302618816719E-2</v>
      </c>
      <c r="I695" s="55">
        <f t="shared" ca="1" si="40"/>
        <v>-2.4547133357275448E-2</v>
      </c>
      <c r="N695" s="52" vm="5483">
        <f ca="1"/>
        <v>44811</v>
      </c>
      <c r="O695" s="52" vm="4884">
        <f ca="1"/>
        <v>43.87</v>
      </c>
      <c r="P695" s="52" vm="5484">
        <f ca="1"/>
        <v>43.59</v>
      </c>
      <c r="Q695" s="52" vm="4884">
        <f ca="1"/>
        <v>43.87</v>
      </c>
      <c r="R695" s="52" vm="5485">
        <f ca="1"/>
        <v>42.81</v>
      </c>
      <c r="S695" s="52" vm="5486">
        <f ca="1"/>
        <v>362220</v>
      </c>
      <c r="T695" s="55">
        <f t="shared" ca="1" si="43"/>
        <v>5.2703941338221316E-3</v>
      </c>
      <c r="U695" s="55">
        <f t="shared" ca="1" si="41"/>
        <v>5.2565542132524904E-3</v>
      </c>
      <c r="Z695" s="52" t="s">
        <v>921</v>
      </c>
      <c r="AA695" s="52">
        <v>1.375</v>
      </c>
      <c r="AF695" s="52" t="s">
        <v>889</v>
      </c>
      <c r="AG695" s="52">
        <v>3.79</v>
      </c>
    </row>
    <row r="696" spans="2:33">
      <c r="B696" s="52" vm="5450">
        <f ca="1"/>
        <v>44805</v>
      </c>
      <c r="C696" s="52" vm="1040">
        <f ca="1"/>
        <v>492.2</v>
      </c>
      <c r="D696" s="52" vm="5487">
        <f ca="1"/>
        <v>494.5</v>
      </c>
      <c r="E696" s="52" vm="1392">
        <f ca="1"/>
        <v>495.6</v>
      </c>
      <c r="F696" s="52" vm="5488">
        <f ca="1"/>
        <v>485.5</v>
      </c>
      <c r="G696" s="52" vm="5489">
        <f ca="1"/>
        <v>226790</v>
      </c>
      <c r="H696" s="55">
        <f t="shared" ca="1" si="42"/>
        <v>-2.147117296222667E-2</v>
      </c>
      <c r="I696" s="55">
        <f t="shared" ca="1" si="40"/>
        <v>-2.1705032142783746E-2</v>
      </c>
      <c r="N696" s="52" vm="5490">
        <f ca="1"/>
        <v>44812</v>
      </c>
      <c r="O696" s="52" vm="5491">
        <f ca="1"/>
        <v>44.19</v>
      </c>
      <c r="P696" s="52" vm="5491">
        <f ca="1"/>
        <v>44.19</v>
      </c>
      <c r="Q696" s="52" vm="5492">
        <f ca="1"/>
        <v>44.25</v>
      </c>
      <c r="R696" s="52" vm="4952">
        <f ca="1"/>
        <v>42.45</v>
      </c>
      <c r="S696" s="52" vm="5493">
        <f ca="1"/>
        <v>566966</v>
      </c>
      <c r="T696" s="55">
        <f t="shared" ca="1" si="43"/>
        <v>7.294278550262101E-3</v>
      </c>
      <c r="U696" s="55">
        <f t="shared" ca="1" si="41"/>
        <v>7.2678039645259476E-3</v>
      </c>
      <c r="Z696" s="52" t="s">
        <v>922</v>
      </c>
      <c r="AA696" s="52">
        <v>1.496</v>
      </c>
      <c r="AF696" s="52" t="s">
        <v>891</v>
      </c>
      <c r="AG696" s="52">
        <v>3.7719999999999998</v>
      </c>
    </row>
    <row r="697" spans="2:33">
      <c r="B697" s="52" vm="5456">
        <f ca="1"/>
        <v>44806</v>
      </c>
      <c r="C697" s="52" vm="5494">
        <f ca="1"/>
        <v>496.1</v>
      </c>
      <c r="D697" s="52" vm="1245">
        <f ca="1"/>
        <v>498.4</v>
      </c>
      <c r="E697" s="52" vm="5495">
        <f ca="1"/>
        <v>499.2</v>
      </c>
      <c r="F697" s="52" vm="5496">
        <f ca="1"/>
        <v>487.85</v>
      </c>
      <c r="G697" s="52" vm="5497">
        <f ca="1"/>
        <v>184224</v>
      </c>
      <c r="H697" s="55">
        <f t="shared" ca="1" si="42"/>
        <v>7.9236082893132664E-3</v>
      </c>
      <c r="I697" s="55">
        <f t="shared" ca="1" si="40"/>
        <v>7.8923813500476978E-3</v>
      </c>
      <c r="N697" s="52" vm="5498">
        <f ca="1"/>
        <v>44813</v>
      </c>
      <c r="O697" s="52" vm="2103">
        <f ca="1"/>
        <v>45.01</v>
      </c>
      <c r="P697" s="52" vm="5499">
        <f ca="1"/>
        <v>44.27</v>
      </c>
      <c r="Q697" s="52" vm="4894">
        <f ca="1"/>
        <v>45.36</v>
      </c>
      <c r="R697" s="52" vm="5500">
        <f ca="1"/>
        <v>44.16</v>
      </c>
      <c r="S697" s="52" vm="5501">
        <f ca="1"/>
        <v>558865</v>
      </c>
      <c r="T697" s="55">
        <f t="shared" ca="1" si="43"/>
        <v>1.8556234442181463E-2</v>
      </c>
      <c r="U697" s="55">
        <f t="shared" ca="1" si="41"/>
        <v>1.8386168162192705E-2</v>
      </c>
      <c r="Z697" s="52" t="s">
        <v>923</v>
      </c>
      <c r="AA697" s="52">
        <v>1.5489999999999999</v>
      </c>
      <c r="AF697" s="52" t="s">
        <v>893</v>
      </c>
      <c r="AG697" s="52">
        <v>3.6749999999999998</v>
      </c>
    </row>
    <row r="698" spans="2:33">
      <c r="B698" s="52" vm="5466">
        <f ca="1"/>
        <v>44809</v>
      </c>
      <c r="C698" s="52" vm="1462">
        <f ca="1"/>
        <v>494.25</v>
      </c>
      <c r="D698" s="52" vm="1376">
        <f ca="1"/>
        <v>486.55</v>
      </c>
      <c r="E698" s="52" vm="1462">
        <f ca="1"/>
        <v>494.25</v>
      </c>
      <c r="F698" s="52" vm="5502">
        <f ca="1"/>
        <v>483.9</v>
      </c>
      <c r="G698" s="52" vm="5503">
        <f ca="1"/>
        <v>147592</v>
      </c>
      <c r="H698" s="55">
        <f t="shared" ca="1" si="42"/>
        <v>-3.7290868776457264E-3</v>
      </c>
      <c r="I698" s="55">
        <f t="shared" ca="1" si="40"/>
        <v>-3.7360572562770071E-3</v>
      </c>
      <c r="N698" s="52" vm="5504">
        <f ca="1"/>
        <v>44816</v>
      </c>
      <c r="O698" s="52" vm="5505">
        <f ca="1"/>
        <v>45.57</v>
      </c>
      <c r="P698" s="52" vm="5506">
        <f ca="1"/>
        <v>45.42</v>
      </c>
      <c r="Q698" s="52" vm="5031">
        <f ca="1"/>
        <v>46.08</v>
      </c>
      <c r="R698" s="52" vm="5507">
        <f ca="1"/>
        <v>45.17</v>
      </c>
      <c r="S698" s="52" vm="5508">
        <f ca="1"/>
        <v>473241</v>
      </c>
      <c r="T698" s="55">
        <f t="shared" ca="1" si="43"/>
        <v>1.2441679626749691E-2</v>
      </c>
      <c r="U698" s="55">
        <f t="shared" ca="1" si="41"/>
        <v>1.2364917970949935E-2</v>
      </c>
      <c r="Z698" s="52" t="s">
        <v>924</v>
      </c>
      <c r="AA698" s="52">
        <v>1.6259999999999999</v>
      </c>
      <c r="AF698" s="52" t="s">
        <v>894</v>
      </c>
      <c r="AG698" s="52">
        <v>3.859</v>
      </c>
    </row>
    <row r="699" spans="2:33">
      <c r="B699" s="52" vm="5476">
        <f ca="1"/>
        <v>44810</v>
      </c>
      <c r="C699" s="52" vm="5509">
        <f ca="1"/>
        <v>499.5</v>
      </c>
      <c r="D699" s="52" vm="748">
        <f ca="1"/>
        <v>493</v>
      </c>
      <c r="E699" s="52" vm="5163">
        <f ca="1"/>
        <v>502.5</v>
      </c>
      <c r="F699" s="52" vm="4866">
        <f ca="1"/>
        <v>492.8</v>
      </c>
      <c r="G699" s="52" vm="5510">
        <f ca="1"/>
        <v>282426</v>
      </c>
      <c r="H699" s="55">
        <f t="shared" ca="1" si="42"/>
        <v>1.0622154779969639E-2</v>
      </c>
      <c r="I699" s="55">
        <f t="shared" ca="1" si="40"/>
        <v>1.0566136037881906E-2</v>
      </c>
      <c r="N699" s="52" vm="5511">
        <f ca="1"/>
        <v>44817</v>
      </c>
      <c r="O699" s="52" vm="5512">
        <f ca="1"/>
        <v>44.53</v>
      </c>
      <c r="P699" s="52" vm="5513">
        <f ca="1"/>
        <v>45.8</v>
      </c>
      <c r="Q699" s="52" vm="5514">
        <f ca="1"/>
        <v>46.22</v>
      </c>
      <c r="R699" s="52" vm="5512">
        <f ca="1"/>
        <v>44.53</v>
      </c>
      <c r="S699" s="52" vm="5515">
        <f ca="1"/>
        <v>596099</v>
      </c>
      <c r="T699" s="55">
        <f t="shared" ca="1" si="43"/>
        <v>-2.2822032038621876E-2</v>
      </c>
      <c r="U699" s="55">
        <f t="shared" ca="1" si="41"/>
        <v>-2.3086485942180143E-2</v>
      </c>
      <c r="Z699" s="52" t="s">
        <v>925</v>
      </c>
      <c r="AA699" s="52">
        <v>1.6659999999999999</v>
      </c>
      <c r="AF699" s="52" t="s">
        <v>895</v>
      </c>
      <c r="AG699" s="52">
        <v>3.9119999999999999</v>
      </c>
    </row>
    <row r="700" spans="2:33">
      <c r="B700" s="52" vm="5483">
        <f ca="1"/>
        <v>44811</v>
      </c>
      <c r="C700" s="52" vm="392">
        <f ca="1"/>
        <v>511.7</v>
      </c>
      <c r="D700" s="52" vm="5516">
        <f ca="1"/>
        <v>496.45</v>
      </c>
      <c r="E700" s="52" vm="5517">
        <f ca="1"/>
        <v>514.70000000000005</v>
      </c>
      <c r="F700" s="52" vm="748">
        <f ca="1"/>
        <v>493</v>
      </c>
      <c r="G700" s="52" vm="5518">
        <f ca="1"/>
        <v>241319</v>
      </c>
      <c r="H700" s="55">
        <f t="shared" ca="1" si="42"/>
        <v>2.4424424424424496E-2</v>
      </c>
      <c r="I700" s="55">
        <f t="shared" ca="1" si="40"/>
        <v>2.4130917722437986E-2</v>
      </c>
      <c r="N700" s="52" vm="5519">
        <f ca="1"/>
        <v>44818</v>
      </c>
      <c r="O700" s="52" vm="4912">
        <f ca="1"/>
        <v>45.27</v>
      </c>
      <c r="P700" s="52" vm="5520">
        <f ca="1"/>
        <v>44.2</v>
      </c>
      <c r="Q700" s="52" vm="5505">
        <f ca="1"/>
        <v>45.57</v>
      </c>
      <c r="R700" s="52" vm="5521">
        <f ca="1"/>
        <v>44.17</v>
      </c>
      <c r="S700" s="52" vm="5522">
        <f ca="1"/>
        <v>583640</v>
      </c>
      <c r="T700" s="55">
        <f t="shared" ca="1" si="43"/>
        <v>1.6618010330114563E-2</v>
      </c>
      <c r="U700" s="55">
        <f t="shared" ca="1" si="41"/>
        <v>1.6481442114256246E-2</v>
      </c>
      <c r="Z700" s="52" t="s">
        <v>926</v>
      </c>
      <c r="AA700" s="52">
        <v>1.57</v>
      </c>
      <c r="AF700" s="52" t="s">
        <v>896</v>
      </c>
      <c r="AG700" s="52">
        <v>4.2190000000000003</v>
      </c>
    </row>
    <row r="701" spans="2:33">
      <c r="B701" s="52" vm="5490">
        <f ca="1"/>
        <v>44812</v>
      </c>
      <c r="C701" s="52" vm="1288">
        <f ca="1"/>
        <v>515.4</v>
      </c>
      <c r="D701" s="52" vm="5523">
        <f ca="1"/>
        <v>513</v>
      </c>
      <c r="E701" s="52" vm="2517">
        <f ca="1"/>
        <v>520.9</v>
      </c>
      <c r="F701" s="52" vm="1267">
        <f ca="1"/>
        <v>506.6</v>
      </c>
      <c r="G701" s="52" vm="5524">
        <f ca="1"/>
        <v>192600</v>
      </c>
      <c r="H701" s="55">
        <f t="shared" ca="1" si="42"/>
        <v>7.2307992964626422E-3</v>
      </c>
      <c r="I701" s="55">
        <f t="shared" ca="1" si="40"/>
        <v>7.204782407218435E-3</v>
      </c>
      <c r="N701" s="52" vm="5525">
        <f ca="1"/>
        <v>44819</v>
      </c>
      <c r="O701" s="52" vm="5526">
        <f ca="1"/>
        <v>44.05</v>
      </c>
      <c r="P701" s="52" vm="4925">
        <f ca="1"/>
        <v>45.32</v>
      </c>
      <c r="Q701" s="52" vm="5527">
        <f ca="1"/>
        <v>45.52</v>
      </c>
      <c r="R701" s="52" vm="5528">
        <f ca="1"/>
        <v>43.79</v>
      </c>
      <c r="S701" s="52" vm="5529">
        <f ca="1"/>
        <v>808011</v>
      </c>
      <c r="T701" s="55">
        <f t="shared" ca="1" si="43"/>
        <v>-2.6949414623370971E-2</v>
      </c>
      <c r="U701" s="55">
        <f t="shared" ca="1" si="41"/>
        <v>-2.7319209065678793E-2</v>
      </c>
      <c r="Z701" s="52" t="s">
        <v>927</v>
      </c>
      <c r="AA701" s="52">
        <v>1.5089999999999999</v>
      </c>
      <c r="AF701" s="52" t="s">
        <v>897</v>
      </c>
      <c r="AG701" s="52">
        <v>4.0990000000000002</v>
      </c>
    </row>
    <row r="702" spans="2:33">
      <c r="B702" s="52" vm="5498">
        <f ca="1"/>
        <v>44813</v>
      </c>
      <c r="C702" s="52" vm="5530">
        <f ca="1"/>
        <v>522.20000000000005</v>
      </c>
      <c r="D702" s="52" vm="5517">
        <f ca="1"/>
        <v>514.70000000000005</v>
      </c>
      <c r="E702" s="52" vm="5531">
        <f ca="1"/>
        <v>528.1</v>
      </c>
      <c r="F702" s="52" vm="5517">
        <f ca="1"/>
        <v>514.70000000000005</v>
      </c>
      <c r="G702" s="52" vm="5532">
        <f ca="1"/>
        <v>143318</v>
      </c>
      <c r="H702" s="55">
        <f t="shared" ca="1" si="42"/>
        <v>1.3193636010865539E-2</v>
      </c>
      <c r="I702" s="55">
        <f t="shared" ca="1" si="40"/>
        <v>1.3107358046763972E-2</v>
      </c>
      <c r="N702" s="52" vm="5533">
        <f ca="1"/>
        <v>44820</v>
      </c>
      <c r="O702" s="52" vm="5534">
        <f ca="1"/>
        <v>43.37</v>
      </c>
      <c r="P702" s="52" vm="5535">
        <f ca="1"/>
        <v>43.18</v>
      </c>
      <c r="Q702" s="52" vm="5534">
        <f ca="1"/>
        <v>43.37</v>
      </c>
      <c r="R702" s="52" vm="2070">
        <f ca="1"/>
        <v>42.59</v>
      </c>
      <c r="S702" s="52" vm="5536">
        <f ca="1"/>
        <v>1570404</v>
      </c>
      <c r="T702" s="55">
        <f t="shared" ca="1" si="43"/>
        <v>-1.5437003405221361E-2</v>
      </c>
      <c r="U702" s="55">
        <f t="shared" ca="1" si="41"/>
        <v>-1.5557394534913669E-2</v>
      </c>
      <c r="Z702" s="52" t="s">
        <v>928</v>
      </c>
      <c r="AA702" s="52">
        <v>1.478</v>
      </c>
      <c r="AF702" s="52" t="s">
        <v>898</v>
      </c>
      <c r="AG702" s="52">
        <v>3.8450000000000002</v>
      </c>
    </row>
    <row r="703" spans="2:33">
      <c r="B703" s="52" vm="5504">
        <f ca="1"/>
        <v>44816</v>
      </c>
      <c r="C703" s="52" vm="5287">
        <f ca="1"/>
        <v>530.1</v>
      </c>
      <c r="D703" s="52" vm="5316">
        <f ca="1"/>
        <v>526.4</v>
      </c>
      <c r="E703" s="52" vm="4797">
        <f ca="1"/>
        <v>534.20000000000005</v>
      </c>
      <c r="F703" s="52" vm="1498">
        <f ca="1"/>
        <v>521.1</v>
      </c>
      <c r="G703" s="52" vm="5537">
        <f ca="1"/>
        <v>168292</v>
      </c>
      <c r="H703" s="55">
        <f t="shared" ca="1" si="42"/>
        <v>1.5128303332056614E-2</v>
      </c>
      <c r="I703" s="55">
        <f t="shared" ca="1" si="40"/>
        <v>1.5015011728731865E-2</v>
      </c>
      <c r="N703" s="52" vm="5538">
        <f ca="1"/>
        <v>44823</v>
      </c>
      <c r="O703" s="52" vm="5539">
        <f ca="1"/>
        <v>43.97</v>
      </c>
      <c r="P703" s="52" vm="5535">
        <f ca="1"/>
        <v>43.18</v>
      </c>
      <c r="Q703" s="52" vm="5540">
        <f ca="1"/>
        <v>44.58</v>
      </c>
      <c r="R703" s="52" vm="5485">
        <f ca="1"/>
        <v>42.81</v>
      </c>
      <c r="S703" s="52" vm="5541">
        <f ca="1"/>
        <v>525538</v>
      </c>
      <c r="T703" s="55">
        <f t="shared" ca="1" si="43"/>
        <v>1.3834447774959679E-2</v>
      </c>
      <c r="U703" s="55">
        <f t="shared" ca="1" si="41"/>
        <v>1.3739625345443913E-2</v>
      </c>
      <c r="Z703" s="52" t="s">
        <v>929</v>
      </c>
      <c r="AA703" s="52">
        <v>1.5</v>
      </c>
      <c r="AF703" s="52" t="s">
        <v>899</v>
      </c>
      <c r="AG703" s="52">
        <v>3.7120000000000002</v>
      </c>
    </row>
    <row r="704" spans="2:33">
      <c r="B704" s="52" vm="5511">
        <f ca="1"/>
        <v>44817</v>
      </c>
      <c r="C704" s="52" vm="1500">
        <f ca="1"/>
        <v>523.1</v>
      </c>
      <c r="D704" s="52" vm="5440">
        <f ca="1"/>
        <v>535</v>
      </c>
      <c r="E704" s="52" vm="5542">
        <f ca="1"/>
        <v>540.4</v>
      </c>
      <c r="F704" s="52" vm="5543">
        <f ca="1"/>
        <v>522.79999999999995</v>
      </c>
      <c r="G704" s="52" vm="5544">
        <f ca="1"/>
        <v>155988</v>
      </c>
      <c r="H704" s="55">
        <f t="shared" ca="1" si="42"/>
        <v>-1.3205055649877395E-2</v>
      </c>
      <c r="I704" s="55">
        <f t="shared" ca="1" si="40"/>
        <v>-1.3293017617195034E-2</v>
      </c>
      <c r="N704" s="52" vm="5545">
        <f ca="1"/>
        <v>44824</v>
      </c>
      <c r="O704" s="52" vm="5546">
        <f ca="1"/>
        <v>44.3</v>
      </c>
      <c r="P704" s="52" vm="5547">
        <f ca="1"/>
        <v>44.34</v>
      </c>
      <c r="Q704" s="52" vm="5548">
        <f ca="1"/>
        <v>45.05</v>
      </c>
      <c r="R704" s="52" vm="5549">
        <f ca="1"/>
        <v>43.95</v>
      </c>
      <c r="S704" s="52" vm="5550">
        <f ca="1"/>
        <v>557779</v>
      </c>
      <c r="T704" s="55">
        <f t="shared" ca="1" si="43"/>
        <v>7.5051171253126547E-3</v>
      </c>
      <c r="U704" s="55">
        <f t="shared" ca="1" si="41"/>
        <v>7.4770938583711448E-3</v>
      </c>
      <c r="Z704" s="52" t="s">
        <v>930</v>
      </c>
      <c r="AA704" s="52">
        <v>1.4630000000000001</v>
      </c>
      <c r="AF704" s="52" t="s">
        <v>900</v>
      </c>
      <c r="AG704" s="52">
        <v>3.4620000000000002</v>
      </c>
    </row>
    <row r="705" spans="2:33">
      <c r="B705" s="52" vm="5519">
        <f ca="1"/>
        <v>44818</v>
      </c>
      <c r="C705" s="52" vm="5551">
        <f ca="1"/>
        <v>519.1</v>
      </c>
      <c r="D705" s="52" vm="393">
        <f ca="1"/>
        <v>518</v>
      </c>
      <c r="E705" s="52" vm="363">
        <f ca="1"/>
        <v>525.5</v>
      </c>
      <c r="F705" s="52" vm="5552">
        <f ca="1"/>
        <v>514</v>
      </c>
      <c r="G705" s="52" vm="5553">
        <f ca="1"/>
        <v>150314</v>
      </c>
      <c r="H705" s="55">
        <f t="shared" ca="1" si="42"/>
        <v>-7.6467214681704698E-3</v>
      </c>
      <c r="I705" s="55">
        <f t="shared" ca="1" si="40"/>
        <v>-7.6761075433819936E-3</v>
      </c>
      <c r="N705" s="52" vm="5554">
        <f ca="1"/>
        <v>44825</v>
      </c>
      <c r="O705" s="52" vm="5555">
        <f ca="1"/>
        <v>45</v>
      </c>
      <c r="P705" s="52" vm="5467">
        <f ca="1"/>
        <v>43.71</v>
      </c>
      <c r="Q705" s="52" vm="5556">
        <f ca="1"/>
        <v>45.03</v>
      </c>
      <c r="R705" s="52" vm="5467">
        <f ca="1"/>
        <v>43.71</v>
      </c>
      <c r="S705" s="52" vm="5557">
        <f ca="1"/>
        <v>375606</v>
      </c>
      <c r="T705" s="55">
        <f t="shared" ca="1" si="43"/>
        <v>1.5801354401805856E-2</v>
      </c>
      <c r="U705" s="55">
        <f t="shared" ca="1" si="41"/>
        <v>1.567781271922979E-2</v>
      </c>
      <c r="Z705" s="52" t="s">
        <v>931</v>
      </c>
      <c r="AA705" s="52">
        <v>1.4019999999999999</v>
      </c>
      <c r="AF705" s="52" t="s">
        <v>901</v>
      </c>
      <c r="AG705" s="52">
        <v>3.391</v>
      </c>
    </row>
    <row r="706" spans="2:33">
      <c r="B706" s="52" vm="5525">
        <f ca="1"/>
        <v>44819</v>
      </c>
      <c r="C706" s="52" vm="395">
        <f ca="1"/>
        <v>504.2</v>
      </c>
      <c r="D706" s="52" vm="5558">
        <f ca="1"/>
        <v>517.79999999999995</v>
      </c>
      <c r="E706" s="52" vm="374">
        <f ca="1"/>
        <v>521.5</v>
      </c>
      <c r="F706" s="52" vm="1112">
        <f ca="1"/>
        <v>502.3</v>
      </c>
      <c r="G706" s="52" vm="5559">
        <f ca="1"/>
        <v>179204</v>
      </c>
      <c r="H706" s="55">
        <f t="shared" ca="1" si="42"/>
        <v>-2.8703525332306024E-2</v>
      </c>
      <c r="I706" s="55">
        <f t="shared" ca="1" si="40"/>
        <v>-2.9123528079364001E-2</v>
      </c>
      <c r="N706" s="52" vm="5560">
        <f ca="1"/>
        <v>44826</v>
      </c>
      <c r="O706" s="52" vm="2079">
        <f ca="1"/>
        <v>42.34</v>
      </c>
      <c r="P706" s="52" vm="5561">
        <f ca="1"/>
        <v>43.93</v>
      </c>
      <c r="Q706" s="52" vm="5562">
        <f ca="1"/>
        <v>44.44</v>
      </c>
      <c r="R706" s="52" vm="2079">
        <f ca="1"/>
        <v>42.34</v>
      </c>
      <c r="S706" s="52" vm="5563">
        <f ca="1"/>
        <v>830424</v>
      </c>
      <c r="T706" s="55">
        <f t="shared" ca="1" si="43"/>
        <v>-5.9111111111111003E-2</v>
      </c>
      <c r="U706" s="55">
        <f t="shared" ca="1" si="41"/>
        <v>-6.0930224063600547E-2</v>
      </c>
      <c r="Z706" s="52" t="s">
        <v>932</v>
      </c>
      <c r="AA706" s="52">
        <v>1.3029999999999999</v>
      </c>
      <c r="AF706" s="52" t="s">
        <v>902</v>
      </c>
      <c r="AG706" s="52">
        <v>3.4260000000000002</v>
      </c>
    </row>
    <row r="707" spans="2:33">
      <c r="B707" s="52" vm="5533">
        <f ca="1"/>
        <v>44820</v>
      </c>
      <c r="C707" s="52" vm="1461">
        <f ca="1"/>
        <v>494.15</v>
      </c>
      <c r="D707" s="52" vm="5509">
        <f ca="1"/>
        <v>499.5</v>
      </c>
      <c r="E707" s="52" vm="448">
        <f ca="1"/>
        <v>500.2</v>
      </c>
      <c r="F707" s="52" vm="5564">
        <f ca="1"/>
        <v>492.25</v>
      </c>
      <c r="G707" s="52" vm="5565">
        <f ca="1"/>
        <v>372673</v>
      </c>
      <c r="H707" s="55">
        <f t="shared" ca="1" si="42"/>
        <v>-1.9932566441888122E-2</v>
      </c>
      <c r="I707" s="55">
        <f t="shared" ca="1" si="40"/>
        <v>-2.0133899931626533E-2</v>
      </c>
      <c r="N707" s="52" vm="5566">
        <f ca="1"/>
        <v>44827</v>
      </c>
      <c r="O707" s="52" vm="5567">
        <f ca="1"/>
        <v>41.61</v>
      </c>
      <c r="P707" s="52" vm="5145">
        <f ca="1"/>
        <v>42.09</v>
      </c>
      <c r="Q707" s="52" vm="2081">
        <f ca="1"/>
        <v>42.24</v>
      </c>
      <c r="R707" s="52" vm="5239">
        <f ca="1"/>
        <v>40.17</v>
      </c>
      <c r="S707" s="52" vm="5568">
        <f ca="1"/>
        <v>811954</v>
      </c>
      <c r="T707" s="55">
        <f t="shared" ca="1" si="43"/>
        <v>-1.7241379310344973E-2</v>
      </c>
      <c r="U707" s="55">
        <f t="shared" ca="1" si="41"/>
        <v>-1.7391742711869333E-2</v>
      </c>
      <c r="Z707" s="52" t="s">
        <v>933</v>
      </c>
      <c r="AA707" s="52">
        <v>1.3120000000000001</v>
      </c>
      <c r="AF707" s="52" t="s">
        <v>903</v>
      </c>
      <c r="AG707" s="52">
        <v>3.4020000000000001</v>
      </c>
    </row>
    <row r="708" spans="2:33">
      <c r="B708" s="52" vm="5538">
        <f ca="1"/>
        <v>44823</v>
      </c>
      <c r="C708" s="52" vm="1247">
        <f ca="1"/>
        <v>493.15</v>
      </c>
      <c r="D708" s="52" vm="603">
        <f ca="1"/>
        <v>492.35</v>
      </c>
      <c r="E708" s="52" vm="5569">
        <f ca="1"/>
        <v>498.3</v>
      </c>
      <c r="F708" s="52" vm="5195">
        <f ca="1"/>
        <v>487.25</v>
      </c>
      <c r="G708" s="52" vm="5570">
        <f ca="1"/>
        <v>151997</v>
      </c>
      <c r="H708" s="55">
        <f t="shared" ca="1" si="42"/>
        <v>-2.0236770211474742E-3</v>
      </c>
      <c r="I708" s="55">
        <f t="shared" ca="1" si="40"/>
        <v>-2.0257274221904186E-3</v>
      </c>
      <c r="N708" s="52" vm="5571">
        <f ca="1"/>
        <v>44830</v>
      </c>
      <c r="O708" s="52" vm="5572">
        <f ca="1"/>
        <v>43.05</v>
      </c>
      <c r="P708" s="52" vm="4856">
        <f ca="1"/>
        <v>42.02</v>
      </c>
      <c r="Q708" s="52" vm="5573">
        <f ca="1"/>
        <v>43.76</v>
      </c>
      <c r="R708" s="52" vm="2011">
        <f ca="1"/>
        <v>41.97</v>
      </c>
      <c r="S708" s="52" vm="5574">
        <f ca="1"/>
        <v>805678</v>
      </c>
      <c r="T708" s="55">
        <f t="shared" ca="1" si="43"/>
        <v>3.4607065609228549E-2</v>
      </c>
      <c r="U708" s="55">
        <f t="shared" ca="1" si="41"/>
        <v>3.402170787888989E-2</v>
      </c>
      <c r="Z708" s="52" t="s">
        <v>934</v>
      </c>
      <c r="AA708" s="52">
        <v>1.3089999999999999</v>
      </c>
      <c r="AF708" s="52" t="s">
        <v>904</v>
      </c>
      <c r="AG708" s="52">
        <v>3.29</v>
      </c>
    </row>
    <row r="709" spans="2:33">
      <c r="B709" s="52" vm="5545">
        <f ca="1"/>
        <v>44824</v>
      </c>
      <c r="C709" s="52" vm="5575">
        <f ca="1"/>
        <v>495.4</v>
      </c>
      <c r="D709" s="52" vm="5576">
        <f ca="1"/>
        <v>497.2</v>
      </c>
      <c r="E709" s="52" vm="5577">
        <f ca="1"/>
        <v>504.5</v>
      </c>
      <c r="F709" s="52" vm="5212">
        <f ca="1"/>
        <v>494.55</v>
      </c>
      <c r="G709" s="52" vm="5578">
        <f ca="1"/>
        <v>168181</v>
      </c>
      <c r="H709" s="55">
        <f t="shared" ca="1" si="42"/>
        <v>4.5625063368144314E-3</v>
      </c>
      <c r="I709" s="55">
        <f t="shared" ca="1" si="40"/>
        <v>4.5521296552567285E-3</v>
      </c>
      <c r="N709" s="52" vm="5579">
        <f ca="1"/>
        <v>44831</v>
      </c>
      <c r="O709" s="52" vm="5580">
        <f ca="1"/>
        <v>42.99</v>
      </c>
      <c r="P709" s="52" vm="5581">
        <f ca="1"/>
        <v>43.13</v>
      </c>
      <c r="Q709" s="52" vm="5582">
        <f ca="1"/>
        <v>44.12</v>
      </c>
      <c r="R709" s="52" vm="5583">
        <f ca="1"/>
        <v>42.8</v>
      </c>
      <c r="S709" s="52" vm="5584">
        <f ca="1"/>
        <v>543518</v>
      </c>
      <c r="T709" s="55">
        <f t="shared" ca="1" si="43"/>
        <v>-1.3937282229964376E-3</v>
      </c>
      <c r="U709" s="55">
        <f t="shared" ca="1" si="41"/>
        <v>-1.3947003655495553E-3</v>
      </c>
      <c r="Z709" s="52" t="s">
        <v>935</v>
      </c>
      <c r="AA709" s="52">
        <v>1.427</v>
      </c>
      <c r="AF709" s="52" t="s">
        <v>905</v>
      </c>
      <c r="AG709" s="52">
        <v>3.1829999999999998</v>
      </c>
    </row>
    <row r="710" spans="2:33">
      <c r="B710" s="52" vm="5554">
        <f ca="1"/>
        <v>44825</v>
      </c>
      <c r="C710" s="52" vm="445">
        <f ca="1"/>
        <v>501.5</v>
      </c>
      <c r="D710" s="52" vm="5585">
        <f ca="1"/>
        <v>490.45</v>
      </c>
      <c r="E710" s="52" vm="1318">
        <f ca="1"/>
        <v>503.3</v>
      </c>
      <c r="F710" s="52" vm="5586">
        <f ca="1"/>
        <v>488.65</v>
      </c>
      <c r="G710" s="52" vm="5587">
        <f ca="1"/>
        <v>166969</v>
      </c>
      <c r="H710" s="55">
        <f t="shared" ca="1" si="42"/>
        <v>1.2313282196205089E-2</v>
      </c>
      <c r="I710" s="55">
        <f t="shared" ca="1" si="40"/>
        <v>1.223809034673104E-2</v>
      </c>
      <c r="N710" s="52" vm="5588">
        <f ca="1"/>
        <v>44832</v>
      </c>
      <c r="O710" s="52" vm="5064">
        <f ca="1"/>
        <v>43.52</v>
      </c>
      <c r="P710" s="52" vm="5589">
        <f ca="1"/>
        <v>42.47</v>
      </c>
      <c r="Q710" s="52" vm="5064">
        <f ca="1"/>
        <v>43.52</v>
      </c>
      <c r="R710" s="52" vm="5590">
        <f ca="1"/>
        <v>41.81</v>
      </c>
      <c r="S710" s="52" vm="5591">
        <f ca="1"/>
        <v>719593</v>
      </c>
      <c r="T710" s="55">
        <f t="shared" ca="1" si="43"/>
        <v>1.2328448476389919E-2</v>
      </c>
      <c r="U710" s="55">
        <f t="shared" ca="1" si="41"/>
        <v>1.2253072039497074E-2</v>
      </c>
      <c r="Z710" s="52" t="s">
        <v>936</v>
      </c>
      <c r="AA710" s="52">
        <v>1.407</v>
      </c>
      <c r="AF710" s="52" t="s">
        <v>906</v>
      </c>
      <c r="AG710" s="52">
        <v>3.1349999999999998</v>
      </c>
    </row>
    <row r="711" spans="2:33">
      <c r="B711" s="52" vm="5560">
        <f ca="1"/>
        <v>44826</v>
      </c>
      <c r="C711" s="52" vm="1469">
        <f ca="1"/>
        <v>495.5</v>
      </c>
      <c r="D711" s="52" vm="4858">
        <f ca="1"/>
        <v>490.3</v>
      </c>
      <c r="E711" s="52" vm="1318">
        <f ca="1"/>
        <v>503.3</v>
      </c>
      <c r="F711" s="52" vm="5156">
        <f ca="1"/>
        <v>490</v>
      </c>
      <c r="G711" s="52" vm="5592">
        <f ca="1"/>
        <v>178722</v>
      </c>
      <c r="H711" s="55">
        <f t="shared" ca="1" si="42"/>
        <v>-1.1964107676969093E-2</v>
      </c>
      <c r="I711" s="55">
        <f t="shared" ca="1" si="40"/>
        <v>-1.2036253631947541E-2</v>
      </c>
      <c r="N711" s="52" vm="5593">
        <f ca="1"/>
        <v>44833</v>
      </c>
      <c r="O711" s="52" vm="5594">
        <f ca="1"/>
        <v>42.19</v>
      </c>
      <c r="P711" s="52" vm="2078">
        <f ca="1"/>
        <v>43.2</v>
      </c>
      <c r="Q711" s="52" vm="5595">
        <f ca="1"/>
        <v>43.38</v>
      </c>
      <c r="R711" s="52" vm="5596">
        <f ca="1"/>
        <v>41.31</v>
      </c>
      <c r="S711" s="52" vm="5597">
        <f ca="1"/>
        <v>779188</v>
      </c>
      <c r="T711" s="55">
        <f t="shared" ca="1" si="43"/>
        <v>-3.0560661764705954E-2</v>
      </c>
      <c r="U711" s="55">
        <f t="shared" ca="1" si="41"/>
        <v>-3.1037376411439957E-2</v>
      </c>
      <c r="Z711" s="52" t="s">
        <v>937</v>
      </c>
      <c r="AA711" s="52">
        <v>1.3380000000000001</v>
      </c>
      <c r="AF711" s="52" t="s">
        <v>907</v>
      </c>
      <c r="AG711" s="52">
        <v>2.9889999999999999</v>
      </c>
    </row>
    <row r="712" spans="2:33">
      <c r="B712" s="52" vm="5566">
        <f ca="1"/>
        <v>44827</v>
      </c>
      <c r="C712" s="52" vm="1401">
        <f ca="1"/>
        <v>477.2</v>
      </c>
      <c r="D712" s="52" vm="1392">
        <f ca="1"/>
        <v>495.6</v>
      </c>
      <c r="E712" s="52" vm="1392">
        <f ca="1"/>
        <v>495.6</v>
      </c>
      <c r="F712" s="52" vm="5598">
        <f ca="1"/>
        <v>476.7</v>
      </c>
      <c r="G712" s="52" vm="5599">
        <f ca="1"/>
        <v>195241</v>
      </c>
      <c r="H712" s="55">
        <f t="shared" ca="1" si="42"/>
        <v>-3.6932391523713415E-2</v>
      </c>
      <c r="I712" s="55">
        <f t="shared" ca="1" si="40"/>
        <v>-3.7631663546281627E-2</v>
      </c>
      <c r="N712" s="52" vm="5600">
        <f ca="1"/>
        <v>44834</v>
      </c>
      <c r="O712" s="52" vm="5601">
        <f ca="1"/>
        <v>42.39</v>
      </c>
      <c r="P712" s="52" vm="5602">
        <f ca="1"/>
        <v>42.15</v>
      </c>
      <c r="Q712" s="52" vm="5603">
        <f ca="1"/>
        <v>42.57</v>
      </c>
      <c r="R712" s="52" vm="2002">
        <f ca="1"/>
        <v>41.5</v>
      </c>
      <c r="S712" s="52" vm="5604">
        <f ca="1"/>
        <v>689416</v>
      </c>
      <c r="T712" s="55">
        <f t="shared" ca="1" si="43"/>
        <v>4.7404598246030272E-3</v>
      </c>
      <c r="U712" s="55">
        <f t="shared" ca="1" si="41"/>
        <v>4.7292592282985003E-3</v>
      </c>
      <c r="Z712" s="52" t="s">
        <v>938</v>
      </c>
      <c r="AA712" s="52">
        <v>1.3919999999999999</v>
      </c>
      <c r="AF712" s="52" t="s">
        <v>908</v>
      </c>
      <c r="AG712" s="52">
        <v>2.891</v>
      </c>
    </row>
    <row r="713" spans="2:33">
      <c r="B713" s="52" vm="5571">
        <f ca="1"/>
        <v>44830</v>
      </c>
      <c r="C713" s="52" vm="5605">
        <f ca="1"/>
        <v>473.05</v>
      </c>
      <c r="D713" s="52" vm="5606">
        <f ca="1"/>
        <v>474.25</v>
      </c>
      <c r="E713" s="52" vm="5502">
        <f ca="1"/>
        <v>483.9</v>
      </c>
      <c r="F713" s="52" vm="5607">
        <f ca="1"/>
        <v>472.85</v>
      </c>
      <c r="G713" s="52" vm="5608">
        <f ca="1"/>
        <v>181905</v>
      </c>
      <c r="H713" s="55">
        <f t="shared" ca="1" si="42"/>
        <v>-8.6965632858340136E-3</v>
      </c>
      <c r="I713" s="55">
        <f t="shared" ca="1" si="40"/>
        <v>-8.7345990733077843E-3</v>
      </c>
      <c r="N713" s="52" vm="5609">
        <f ca="1"/>
        <v>44837</v>
      </c>
      <c r="O713" s="52" vm="5610">
        <f ca="1"/>
        <v>42.37</v>
      </c>
      <c r="P713" s="52" vm="5611">
        <f ca="1"/>
        <v>41.82</v>
      </c>
      <c r="Q713" s="52" vm="5610">
        <f ca="1"/>
        <v>42.37</v>
      </c>
      <c r="R713" s="52" vm="73">
        <f ca="1"/>
        <v>40.799999999999997</v>
      </c>
      <c r="S713" s="52" vm="5612">
        <f ca="1"/>
        <v>569513</v>
      </c>
      <c r="T713" s="55">
        <f t="shared" ca="1" si="43"/>
        <v>-4.7180938900692748E-4</v>
      </c>
      <c r="U713" s="55">
        <f t="shared" ca="1" si="41"/>
        <v>-4.7192072607799923E-4</v>
      </c>
      <c r="Z713" s="52" t="s">
        <v>939</v>
      </c>
      <c r="AA713" s="52">
        <v>1.331</v>
      </c>
      <c r="AF713" s="52" t="s">
        <v>909</v>
      </c>
      <c r="AG713" s="52">
        <v>2.9</v>
      </c>
    </row>
    <row r="714" spans="2:33">
      <c r="B714" s="52" vm="5579">
        <f ca="1"/>
        <v>44831</v>
      </c>
      <c r="C714" s="52" vm="839">
        <f ca="1"/>
        <v>458.4</v>
      </c>
      <c r="D714" s="52" vm="5613">
        <f ca="1"/>
        <v>468.15</v>
      </c>
      <c r="E714" s="52" vm="5614">
        <f ca="1"/>
        <v>473.35</v>
      </c>
      <c r="F714" s="52" vm="5615">
        <f ca="1"/>
        <v>457.2</v>
      </c>
      <c r="G714" s="52" vm="5616">
        <f ca="1"/>
        <v>301575</v>
      </c>
      <c r="H714" s="55">
        <f t="shared" ca="1" si="42"/>
        <v>-3.0969242151992482E-2</v>
      </c>
      <c r="I714" s="55">
        <f t="shared" ca="1" si="40"/>
        <v>-3.1458925749923532E-2</v>
      </c>
      <c r="N714" s="52" vm="5617">
        <f ca="1"/>
        <v>44838</v>
      </c>
      <c r="O714" s="52" vm="5618">
        <f ca="1"/>
        <v>45.79</v>
      </c>
      <c r="P714" s="52" vm="4933">
        <f ca="1"/>
        <v>43.1</v>
      </c>
      <c r="Q714" s="52" vm="5618">
        <f ca="1"/>
        <v>45.79</v>
      </c>
      <c r="R714" s="52" vm="105">
        <f ca="1"/>
        <v>42.77</v>
      </c>
      <c r="S714" s="52" vm="5619">
        <f ca="1"/>
        <v>1090865</v>
      </c>
      <c r="T714" s="55">
        <f t="shared" ca="1" si="43"/>
        <v>8.0717488789237679E-2</v>
      </c>
      <c r="U714" s="55">
        <f t="shared" ca="1" si="41"/>
        <v>7.7625162030536252E-2</v>
      </c>
      <c r="Z714" s="52" t="s">
        <v>940</v>
      </c>
      <c r="AA714" s="52">
        <v>1.331</v>
      </c>
      <c r="AF714" s="52" t="s">
        <v>910</v>
      </c>
      <c r="AG714" s="52">
        <v>2.9089999999999998</v>
      </c>
    </row>
    <row r="715" spans="2:33">
      <c r="B715" s="52" vm="5588">
        <f ca="1"/>
        <v>44832</v>
      </c>
      <c r="C715" s="52" vm="5620">
        <f ca="1"/>
        <v>462.7</v>
      </c>
      <c r="D715" s="52" vm="847">
        <f ca="1"/>
        <v>451.8</v>
      </c>
      <c r="E715" s="52" vm="5620">
        <f ca="1"/>
        <v>462.7</v>
      </c>
      <c r="F715" s="52" vm="5621">
        <f ca="1"/>
        <v>447.2</v>
      </c>
      <c r="G715" s="52" vm="5622">
        <f ca="1"/>
        <v>229638</v>
      </c>
      <c r="H715" s="55">
        <f t="shared" ca="1" si="42"/>
        <v>9.3804537521815501E-3</v>
      </c>
      <c r="I715" s="55">
        <f t="shared" ca="1" si="40"/>
        <v>9.3367305124241479E-3</v>
      </c>
      <c r="N715" s="52" vm="5623">
        <f ca="1"/>
        <v>44839</v>
      </c>
      <c r="O715" s="52" vm="5624">
        <f ca="1"/>
        <v>45.4</v>
      </c>
      <c r="P715" s="52" vm="5625">
        <f ca="1"/>
        <v>45.22</v>
      </c>
      <c r="Q715" s="52" vm="5626">
        <f ca="1"/>
        <v>45.88</v>
      </c>
      <c r="R715" s="52" vm="2092">
        <f ca="1"/>
        <v>44.9</v>
      </c>
      <c r="S715" s="52" vm="5627">
        <f ca="1"/>
        <v>485662</v>
      </c>
      <c r="T715" s="55">
        <f t="shared" ca="1" si="43"/>
        <v>-8.5171434811094349E-3</v>
      </c>
      <c r="U715" s="55">
        <f t="shared" ca="1" si="41"/>
        <v>-8.5536216217018089E-3</v>
      </c>
      <c r="Z715" s="52" t="s">
        <v>941</v>
      </c>
      <c r="AA715" s="52">
        <v>1.3420000000000001</v>
      </c>
      <c r="AF715" s="52" t="s">
        <v>911</v>
      </c>
      <c r="AG715" s="52">
        <v>2.9409999999999998</v>
      </c>
    </row>
    <row r="716" spans="2:33">
      <c r="B716" s="52" vm="5593">
        <f ca="1"/>
        <v>44833</v>
      </c>
      <c r="C716" s="52" vm="5628">
        <f ca="1"/>
        <v>455.05</v>
      </c>
      <c r="D716" s="52" vm="5629">
        <f ca="1"/>
        <v>461.5</v>
      </c>
      <c r="E716" s="52" vm="5629">
        <f ca="1"/>
        <v>461.5</v>
      </c>
      <c r="F716" s="52" vm="5630">
        <f ca="1"/>
        <v>450.2</v>
      </c>
      <c r="G716" s="52" vm="5631">
        <f ca="1"/>
        <v>209337</v>
      </c>
      <c r="H716" s="55">
        <f t="shared" ca="1" si="42"/>
        <v>-1.6533390966068651E-2</v>
      </c>
      <c r="I716" s="55">
        <f t="shared" ref="I716:I779" ca="1" si="44">LN(1+H716)</f>
        <v>-1.6671592889589127E-2</v>
      </c>
      <c r="N716" s="52" vm="5632">
        <f ca="1"/>
        <v>44840</v>
      </c>
      <c r="O716" s="52" vm="5420">
        <f ca="1"/>
        <v>45.62</v>
      </c>
      <c r="P716" s="52" vm="5626">
        <f ca="1"/>
        <v>45.88</v>
      </c>
      <c r="Q716" s="52" vm="5633">
        <f ca="1"/>
        <v>46.27</v>
      </c>
      <c r="R716" s="52" vm="5634">
        <f ca="1"/>
        <v>45.14</v>
      </c>
      <c r="S716" s="52" vm="5635">
        <f ca="1"/>
        <v>533369</v>
      </c>
      <c r="T716" s="55">
        <f t="shared" ca="1" si="43"/>
        <v>4.8458149779735393E-3</v>
      </c>
      <c r="U716" s="55">
        <f t="shared" ref="U716:U779" ca="1" si="45">LN(1+T716)</f>
        <v>4.834111808939643E-3</v>
      </c>
      <c r="Z716" s="52" t="s">
        <v>942</v>
      </c>
      <c r="AA716" s="52">
        <v>1.272</v>
      </c>
      <c r="AF716" s="52" t="s">
        <v>912</v>
      </c>
      <c r="AG716" s="52">
        <v>2.9729999999999999</v>
      </c>
    </row>
    <row r="717" spans="2:33">
      <c r="B717" s="52" vm="5600">
        <f ca="1"/>
        <v>44834</v>
      </c>
      <c r="C717" s="52" vm="5636">
        <f ca="1"/>
        <v>458.55</v>
      </c>
      <c r="D717" s="52" vm="5637">
        <f ca="1"/>
        <v>457</v>
      </c>
      <c r="E717" s="52" vm="5636">
        <f ca="1"/>
        <v>458.55</v>
      </c>
      <c r="F717" s="52" vm="5638">
        <f ca="1"/>
        <v>446.35</v>
      </c>
      <c r="G717" s="52" vm="5639">
        <f ca="1"/>
        <v>237869</v>
      </c>
      <c r="H717" s="55">
        <f t="shared" ref="H717:H780" ca="1" si="46">C717/C716-1</f>
        <v>7.6914624766508677E-3</v>
      </c>
      <c r="I717" s="55">
        <f t="shared" ca="1" si="44"/>
        <v>7.6620339815884515E-3</v>
      </c>
      <c r="N717" s="52" vm="5640">
        <f ca="1"/>
        <v>44841</v>
      </c>
      <c r="O717" s="52" vm="5641">
        <f ca="1"/>
        <v>44.48</v>
      </c>
      <c r="P717" s="52" vm="5642">
        <f ca="1"/>
        <v>45.11</v>
      </c>
      <c r="Q717" s="52" vm="5643">
        <f ca="1"/>
        <v>45.26</v>
      </c>
      <c r="R717" s="52" vm="5644">
        <f ca="1"/>
        <v>44.28</v>
      </c>
      <c r="S717" s="52" vm="5645">
        <f ca="1"/>
        <v>607719</v>
      </c>
      <c r="T717" s="55">
        <f t="shared" ref="T717:T780" ca="1" si="47">O717/O716-1</f>
        <v>-2.4989039894782961E-2</v>
      </c>
      <c r="U717" s="55">
        <f t="shared" ca="1" si="45"/>
        <v>-2.5306566913915005E-2</v>
      </c>
      <c r="Z717" s="52" t="s">
        <v>943</v>
      </c>
      <c r="AA717" s="52">
        <v>1.2989999999999999</v>
      </c>
      <c r="AF717" s="52" t="s">
        <v>913</v>
      </c>
      <c r="AG717" s="52">
        <v>3.032</v>
      </c>
    </row>
    <row r="718" spans="2:33">
      <c r="B718" s="52" vm="5609">
        <f ca="1"/>
        <v>44837</v>
      </c>
      <c r="C718" s="52" vm="5646">
        <f ca="1"/>
        <v>454.8</v>
      </c>
      <c r="D718" s="52" vm="5647">
        <f ca="1"/>
        <v>454</v>
      </c>
      <c r="E718" s="52" vm="5648">
        <f ca="1"/>
        <v>458.05</v>
      </c>
      <c r="F718" s="52" vm="5649">
        <f ca="1"/>
        <v>446.7</v>
      </c>
      <c r="G718" s="52" vm="5650">
        <f ca="1"/>
        <v>193542</v>
      </c>
      <c r="H718" s="55">
        <f t="shared" ca="1" si="46"/>
        <v>-8.1779522407589011E-3</v>
      </c>
      <c r="I718" s="55">
        <f t="shared" ca="1" si="44"/>
        <v>-8.2115751285722158E-3</v>
      </c>
      <c r="N718" s="52" vm="5651">
        <f ca="1"/>
        <v>44844</v>
      </c>
      <c r="O718" s="52" vm="2086">
        <f ca="1"/>
        <v>44</v>
      </c>
      <c r="P718" s="52" vm="4923">
        <f ca="1"/>
        <v>43.7</v>
      </c>
      <c r="Q718" s="52" vm="5457">
        <f ca="1"/>
        <v>44.75</v>
      </c>
      <c r="R718" s="52" vm="5652">
        <f ca="1"/>
        <v>43.01</v>
      </c>
      <c r="S718" s="52" vm="5653">
        <f ca="1"/>
        <v>480973</v>
      </c>
      <c r="T718" s="55">
        <f t="shared" ca="1" si="47"/>
        <v>-1.0791366906474753E-2</v>
      </c>
      <c r="U718" s="55">
        <f t="shared" ca="1" si="45"/>
        <v>-1.0850016024065705E-2</v>
      </c>
      <c r="Z718" s="52" t="s">
        <v>944</v>
      </c>
      <c r="AA718" s="52">
        <v>1.3160000000000001</v>
      </c>
      <c r="AF718" s="52" t="s">
        <v>914</v>
      </c>
      <c r="AG718" s="52">
        <v>2.98</v>
      </c>
    </row>
    <row r="719" spans="2:33">
      <c r="B719" s="52" vm="5617">
        <f ca="1"/>
        <v>44838</v>
      </c>
      <c r="C719" s="52" vm="1102">
        <f ca="1"/>
        <v>480.5</v>
      </c>
      <c r="D719" s="52" vm="773">
        <f ca="1"/>
        <v>461</v>
      </c>
      <c r="E719" s="52" vm="1104">
        <f ca="1"/>
        <v>483.45</v>
      </c>
      <c r="F719" s="52" vm="5654">
        <f ca="1"/>
        <v>459.65</v>
      </c>
      <c r="G719" s="52" vm="5655">
        <f ca="1"/>
        <v>294144</v>
      </c>
      <c r="H719" s="55">
        <f t="shared" ca="1" si="46"/>
        <v>5.6508355321020165E-2</v>
      </c>
      <c r="I719" s="55">
        <f t="shared" ca="1" si="44"/>
        <v>5.4969466533966151E-2</v>
      </c>
      <c r="N719" s="52" vm="5656">
        <f ca="1"/>
        <v>44845</v>
      </c>
      <c r="O719" s="52" vm="5657">
        <f ca="1"/>
        <v>44.37</v>
      </c>
      <c r="P719" s="52" vm="5451">
        <f ca="1"/>
        <v>43.5</v>
      </c>
      <c r="Q719" s="52" vm="5658">
        <f ca="1"/>
        <v>44.85</v>
      </c>
      <c r="R719" s="52" vm="4933">
        <f ca="1"/>
        <v>43.1</v>
      </c>
      <c r="S719" s="52" vm="5659">
        <f ca="1"/>
        <v>650692</v>
      </c>
      <c r="T719" s="55">
        <f t="shared" ca="1" si="47"/>
        <v>8.4090909090908106E-3</v>
      </c>
      <c r="U719" s="55">
        <f t="shared" ca="1" si="45"/>
        <v>8.3739314725568611E-3</v>
      </c>
      <c r="Z719" s="52" t="s">
        <v>945</v>
      </c>
      <c r="AA719" s="52">
        <v>1.2589999999999999</v>
      </c>
      <c r="AF719" s="52" t="s">
        <v>915</v>
      </c>
      <c r="AG719" s="52">
        <v>2.8919999999999999</v>
      </c>
    </row>
    <row r="720" spans="2:33">
      <c r="B720" s="52" vm="5623">
        <f ca="1"/>
        <v>44839</v>
      </c>
      <c r="C720" s="52" vm="5660">
        <f ca="1"/>
        <v>464.6</v>
      </c>
      <c r="D720" s="52" vm="5661">
        <f ca="1"/>
        <v>477.35</v>
      </c>
      <c r="E720" s="52" vm="1379">
        <f ca="1"/>
        <v>480.4</v>
      </c>
      <c r="F720" s="52" vm="5662">
        <f ca="1"/>
        <v>461.65</v>
      </c>
      <c r="G720" s="52" vm="5663">
        <f ca="1"/>
        <v>251948</v>
      </c>
      <c r="H720" s="55">
        <f t="shared" ca="1" si="46"/>
        <v>-3.3090530697190368E-2</v>
      </c>
      <c r="I720" s="55">
        <f t="shared" ca="1" si="44"/>
        <v>-3.3650408074038352E-2</v>
      </c>
      <c r="N720" s="52" vm="5664">
        <f ca="1"/>
        <v>44846</v>
      </c>
      <c r="O720" s="52" vm="5665">
        <f ca="1"/>
        <v>45.6</v>
      </c>
      <c r="P720" s="52" vm="5666">
        <f ca="1"/>
        <v>44.45</v>
      </c>
      <c r="Q720" s="52" vm="5626">
        <f ca="1"/>
        <v>45.88</v>
      </c>
      <c r="R720" s="52" vm="5499">
        <f ca="1"/>
        <v>44.27</v>
      </c>
      <c r="S720" s="52" vm="5667">
        <f ca="1"/>
        <v>959182</v>
      </c>
      <c r="T720" s="55">
        <f t="shared" ca="1" si="47"/>
        <v>2.7721433400946571E-2</v>
      </c>
      <c r="U720" s="55">
        <f t="shared" ca="1" si="45"/>
        <v>2.7344151129522258E-2</v>
      </c>
      <c r="Z720" s="52" t="s">
        <v>946</v>
      </c>
      <c r="AA720" s="52">
        <v>1.216</v>
      </c>
      <c r="AF720" s="52" t="s">
        <v>916</v>
      </c>
      <c r="AG720" s="52">
        <v>2.9409999999999998</v>
      </c>
    </row>
    <row r="721" spans="2:33">
      <c r="B721" s="52" vm="5632">
        <f ca="1"/>
        <v>44840</v>
      </c>
      <c r="C721" s="52" vm="5668">
        <f ca="1"/>
        <v>456</v>
      </c>
      <c r="D721" s="52" vm="5669">
        <f ca="1"/>
        <v>467.5</v>
      </c>
      <c r="E721" s="52" vm="5670">
        <f ca="1"/>
        <v>469.3</v>
      </c>
      <c r="F721" s="52" vm="5671">
        <f ca="1"/>
        <v>453.75</v>
      </c>
      <c r="G721" s="52" vm="5672">
        <f ca="1"/>
        <v>186994</v>
      </c>
      <c r="H721" s="55">
        <f t="shared" ca="1" si="46"/>
        <v>-1.8510546706844599E-2</v>
      </c>
      <c r="I721" s="55">
        <f t="shared" ca="1" si="44"/>
        <v>-1.8684010821922691E-2</v>
      </c>
      <c r="N721" s="52" vm="5673">
        <f ca="1"/>
        <v>44847</v>
      </c>
      <c r="O721" s="52" vm="4924">
        <f ca="1"/>
        <v>45.2</v>
      </c>
      <c r="P721" s="52" vm="4894">
        <f ca="1"/>
        <v>45.36</v>
      </c>
      <c r="Q721" s="52" vm="2087">
        <f ca="1"/>
        <v>46</v>
      </c>
      <c r="R721" s="52" vm="5674">
        <f ca="1"/>
        <v>42.93</v>
      </c>
      <c r="S721" s="52" vm="5675">
        <f ca="1"/>
        <v>1009964</v>
      </c>
      <c r="T721" s="55">
        <f t="shared" ca="1" si="47"/>
        <v>-8.7719298245613198E-3</v>
      </c>
      <c r="U721" s="55">
        <f t="shared" ca="1" si="45"/>
        <v>-8.810629682154807E-3</v>
      </c>
      <c r="Z721" s="52" t="s">
        <v>947</v>
      </c>
      <c r="AA721" s="52">
        <v>1.1739999999999999</v>
      </c>
      <c r="AF721" s="52" t="s">
        <v>917</v>
      </c>
      <c r="AG721" s="52">
        <v>2.97</v>
      </c>
    </row>
    <row r="722" spans="2:33">
      <c r="B722" s="52" vm="5640">
        <f ca="1"/>
        <v>44841</v>
      </c>
      <c r="C722" s="52" vm="5676">
        <f ca="1"/>
        <v>449.5</v>
      </c>
      <c r="D722" s="52" vm="858">
        <f ca="1"/>
        <v>452</v>
      </c>
      <c r="E722" s="52" vm="657">
        <f ca="1"/>
        <v>455.55</v>
      </c>
      <c r="F722" s="52" vm="5677">
        <f ca="1"/>
        <v>446</v>
      </c>
      <c r="G722" s="52" vm="5678">
        <f ca="1"/>
        <v>207891</v>
      </c>
      <c r="H722" s="55">
        <f t="shared" ca="1" si="46"/>
        <v>-1.4254385964912242E-2</v>
      </c>
      <c r="I722" s="55">
        <f t="shared" ca="1" si="44"/>
        <v>-1.4356955602711077E-2</v>
      </c>
      <c r="N722" s="52" vm="5679">
        <f ca="1"/>
        <v>44848</v>
      </c>
      <c r="O722" s="52" vm="5680">
        <f ca="1"/>
        <v>45.28</v>
      </c>
      <c r="P722" s="52" vm="2087">
        <f ca="1"/>
        <v>46</v>
      </c>
      <c r="Q722" s="52" vm="4829">
        <f ca="1"/>
        <v>47</v>
      </c>
      <c r="R722" s="52" vm="5042">
        <f ca="1"/>
        <v>45.23</v>
      </c>
      <c r="S722" s="52" vm="5681">
        <f ca="1"/>
        <v>832732</v>
      </c>
      <c r="T722" s="55">
        <f t="shared" ca="1" si="47"/>
        <v>1.7699115044247371E-3</v>
      </c>
      <c r="U722" s="55">
        <f t="shared" ca="1" si="45"/>
        <v>1.7683470567419492E-3</v>
      </c>
      <c r="Z722" s="52" t="s">
        <v>948</v>
      </c>
      <c r="AA722" s="52">
        <v>1.1539999999999999</v>
      </c>
      <c r="AF722" s="52" t="s">
        <v>918</v>
      </c>
      <c r="AG722" s="52">
        <v>2.8410000000000002</v>
      </c>
    </row>
    <row r="723" spans="2:33">
      <c r="B723" s="52" vm="5651">
        <f ca="1"/>
        <v>44844</v>
      </c>
      <c r="C723" s="52" vm="5682">
        <f ca="1"/>
        <v>443.55</v>
      </c>
      <c r="D723" s="52" vm="4988">
        <f ca="1"/>
        <v>441.75</v>
      </c>
      <c r="E723" s="52" vm="5683">
        <f ca="1"/>
        <v>448.4</v>
      </c>
      <c r="F723" s="52" vm="5684">
        <f ca="1"/>
        <v>437.9</v>
      </c>
      <c r="G723" s="52" vm="5685">
        <f ca="1"/>
        <v>157597</v>
      </c>
      <c r="H723" s="55">
        <f t="shared" ca="1" si="46"/>
        <v>-1.3236929922135654E-2</v>
      </c>
      <c r="I723" s="55">
        <f t="shared" ca="1" si="44"/>
        <v>-1.3325318945078995E-2</v>
      </c>
      <c r="N723" s="52" vm="5686">
        <f ca="1"/>
        <v>44851</v>
      </c>
      <c r="O723" s="52" vm="5687">
        <f ca="1"/>
        <v>46.42</v>
      </c>
      <c r="P723" s="52" vm="4912">
        <f ca="1"/>
        <v>45.27</v>
      </c>
      <c r="Q723" s="52" vm="5688">
        <f ca="1"/>
        <v>46.47</v>
      </c>
      <c r="R723" s="52" vm="5689">
        <f ca="1"/>
        <v>43.74</v>
      </c>
      <c r="S723" s="52" vm="5690">
        <f ca="1"/>
        <v>747030</v>
      </c>
      <c r="T723" s="55">
        <f t="shared" ca="1" si="47"/>
        <v>2.5176678445229639E-2</v>
      </c>
      <c r="U723" s="55">
        <f t="shared" ca="1" si="45"/>
        <v>2.4864966951363445E-2</v>
      </c>
      <c r="Z723" s="52" t="s">
        <v>949</v>
      </c>
      <c r="AA723" s="52">
        <v>1.0089999999999999</v>
      </c>
      <c r="AF723" s="52" t="s">
        <v>919</v>
      </c>
      <c r="AG723" s="52">
        <v>2.8420000000000001</v>
      </c>
    </row>
    <row r="724" spans="2:33">
      <c r="B724" s="52" vm="5656">
        <f ca="1"/>
        <v>44845</v>
      </c>
      <c r="C724" s="52" vm="5691">
        <f ca="1"/>
        <v>445.25</v>
      </c>
      <c r="D724" s="52" vm="5692">
        <f ca="1"/>
        <v>440.65</v>
      </c>
      <c r="E724" s="52" vm="5693">
        <f ca="1"/>
        <v>445.35</v>
      </c>
      <c r="F724" s="52" vm="5694">
        <f ca="1"/>
        <v>438.15</v>
      </c>
      <c r="G724" s="52" vm="5695">
        <f ca="1"/>
        <v>136357</v>
      </c>
      <c r="H724" s="55">
        <f t="shared" ca="1" si="46"/>
        <v>3.8327133355877674E-3</v>
      </c>
      <c r="I724" s="55">
        <f t="shared" ca="1" si="44"/>
        <v>3.8253872031750145E-3</v>
      </c>
      <c r="N724" s="52" vm="5696">
        <f ca="1"/>
        <v>44852</v>
      </c>
      <c r="O724" s="52" vm="4842">
        <f ca="1"/>
        <v>46.69</v>
      </c>
      <c r="P724" s="52" vm="4829">
        <f ca="1"/>
        <v>47</v>
      </c>
      <c r="Q724" s="52" vm="5697">
        <f ca="1"/>
        <v>47.38</v>
      </c>
      <c r="R724" s="52" vm="5698">
        <f ca="1"/>
        <v>46.14</v>
      </c>
      <c r="S724" s="52" vm="5699">
        <f ca="1"/>
        <v>673135</v>
      </c>
      <c r="T724" s="55">
        <f t="shared" ca="1" si="47"/>
        <v>5.816458423093307E-3</v>
      </c>
      <c r="U724" s="55">
        <f t="shared" ca="1" si="45"/>
        <v>5.7996081365544877E-3</v>
      </c>
      <c r="Z724" s="52" t="s">
        <v>950</v>
      </c>
      <c r="AA724" s="52">
        <v>1.02</v>
      </c>
      <c r="AF724" s="52" t="s">
        <v>920</v>
      </c>
      <c r="AG724" s="52">
        <v>2.85</v>
      </c>
    </row>
    <row r="725" spans="2:33">
      <c r="B725" s="52" vm="5664">
        <f ca="1"/>
        <v>44846</v>
      </c>
      <c r="C725" s="52" vm="795">
        <f ca="1"/>
        <v>445.45</v>
      </c>
      <c r="D725" s="52" vm="5677">
        <f ca="1"/>
        <v>446</v>
      </c>
      <c r="E725" s="52" vm="5700">
        <f ca="1"/>
        <v>451.45</v>
      </c>
      <c r="F725" s="52" vm="5701">
        <f ca="1"/>
        <v>440.6</v>
      </c>
      <c r="G725" s="52" vm="5702">
        <f ca="1"/>
        <v>182607</v>
      </c>
      <c r="H725" s="55">
        <f t="shared" ca="1" si="46"/>
        <v>4.4918585064568362E-4</v>
      </c>
      <c r="I725" s="55">
        <f t="shared" ca="1" si="44"/>
        <v>4.4908499688173242E-4</v>
      </c>
      <c r="N725" s="52" vm="5703">
        <f ca="1"/>
        <v>44853</v>
      </c>
      <c r="O725" s="52" vm="5704">
        <f ca="1"/>
        <v>46.33</v>
      </c>
      <c r="P725" s="52" vm="4842">
        <f ca="1"/>
        <v>46.69</v>
      </c>
      <c r="Q725" s="52" vm="5705">
        <f ca="1"/>
        <v>46.82</v>
      </c>
      <c r="R725" s="52" vm="5706">
        <f ca="1"/>
        <v>45.95</v>
      </c>
      <c r="S725" s="52" vm="5707">
        <f ca="1"/>
        <v>614357</v>
      </c>
      <c r="T725" s="55">
        <f t="shared" ca="1" si="47"/>
        <v>-7.7104304990361916E-3</v>
      </c>
      <c r="U725" s="55">
        <f t="shared" ca="1" si="45"/>
        <v>-7.7403095542886461E-3</v>
      </c>
      <c r="Z725" s="52" t="s">
        <v>951</v>
      </c>
      <c r="AA725" s="52">
        <v>0.98499999999999999</v>
      </c>
      <c r="AF725" s="52" t="s">
        <v>921</v>
      </c>
      <c r="AG725" s="52">
        <v>2.718</v>
      </c>
    </row>
    <row r="726" spans="2:33">
      <c r="B726" s="52" vm="5673">
        <f ca="1"/>
        <v>44847</v>
      </c>
      <c r="C726" s="52" vm="5708">
        <f ca="1"/>
        <v>443.2</v>
      </c>
      <c r="D726" s="52" vm="5709">
        <f ca="1"/>
        <v>444.95</v>
      </c>
      <c r="E726" s="52" vm="5710">
        <f ca="1"/>
        <v>447.7</v>
      </c>
      <c r="F726" s="52" vm="5711">
        <f ca="1"/>
        <v>427.55</v>
      </c>
      <c r="G726" s="52" vm="5712">
        <f ca="1"/>
        <v>197814</v>
      </c>
      <c r="H726" s="55">
        <f t="shared" ca="1" si="46"/>
        <v>-5.0510719497137702E-3</v>
      </c>
      <c r="I726" s="55">
        <f t="shared" ca="1" si="44"/>
        <v>-5.06387173357873E-3</v>
      </c>
      <c r="N726" s="52" vm="5713">
        <f ca="1"/>
        <v>44854</v>
      </c>
      <c r="O726" s="52" vm="2336">
        <f ca="1"/>
        <v>47.34</v>
      </c>
      <c r="P726" s="52" vm="5687">
        <f ca="1"/>
        <v>46.42</v>
      </c>
      <c r="Q726" s="52" vm="5714">
        <f ca="1"/>
        <v>47.64</v>
      </c>
      <c r="R726" s="52" vm="5715">
        <f ca="1"/>
        <v>45.99</v>
      </c>
      <c r="S726" s="52" vm="5716">
        <f ca="1"/>
        <v>1120928</v>
      </c>
      <c r="T726" s="55">
        <f t="shared" ca="1" si="47"/>
        <v>2.1800129505719967E-2</v>
      </c>
      <c r="U726" s="55">
        <f t="shared" ca="1" si="45"/>
        <v>2.1565904657281001E-2</v>
      </c>
      <c r="Z726" s="52" t="s">
        <v>952</v>
      </c>
      <c r="AA726" s="52">
        <v>1.077</v>
      </c>
      <c r="AF726" s="52" t="s">
        <v>922</v>
      </c>
      <c r="AG726" s="52">
        <v>3.0169999999999999</v>
      </c>
    </row>
    <row r="727" spans="2:33">
      <c r="B727" s="52" vm="5679">
        <f ca="1"/>
        <v>44848</v>
      </c>
      <c r="C727" s="52" vm="875">
        <f ca="1"/>
        <v>448</v>
      </c>
      <c r="D727" s="52" vm="858">
        <f ca="1"/>
        <v>452</v>
      </c>
      <c r="E727" s="52" vm="638">
        <f ca="1"/>
        <v>460.5</v>
      </c>
      <c r="F727" s="52" vm="5717">
        <f ca="1"/>
        <v>445.8</v>
      </c>
      <c r="G727" s="52" vm="5718">
        <f ca="1"/>
        <v>221837</v>
      </c>
      <c r="H727" s="55">
        <f t="shared" ca="1" si="46"/>
        <v>1.0830324909747224E-2</v>
      </c>
      <c r="I727" s="55">
        <f t="shared" ca="1" si="44"/>
        <v>1.077209698191104E-2</v>
      </c>
      <c r="N727" s="52" vm="5719">
        <f ca="1"/>
        <v>44855</v>
      </c>
      <c r="O727" s="52" vm="5706">
        <f ca="1"/>
        <v>45.95</v>
      </c>
      <c r="P727" s="52" vm="4842">
        <f ca="1"/>
        <v>46.69</v>
      </c>
      <c r="Q727" s="52" vm="4842">
        <f ca="1"/>
        <v>46.69</v>
      </c>
      <c r="R727" s="52" vm="5720">
        <f ca="1"/>
        <v>45.34</v>
      </c>
      <c r="S727" s="52" vm="5721">
        <f ca="1"/>
        <v>915604</v>
      </c>
      <c r="T727" s="55">
        <f t="shared" ca="1" si="47"/>
        <v>-2.9362061681453278E-2</v>
      </c>
      <c r="U727" s="55">
        <f t="shared" ca="1" si="45"/>
        <v>-2.9801755284141779E-2</v>
      </c>
      <c r="Z727" s="52" t="s">
        <v>953</v>
      </c>
      <c r="AA727" s="52">
        <v>1.0649999999999999</v>
      </c>
      <c r="AF727" s="52" t="s">
        <v>923</v>
      </c>
      <c r="AG727" s="52">
        <v>3.0169999999999999</v>
      </c>
    </row>
    <row r="728" spans="2:33">
      <c r="B728" s="52" vm="5686">
        <f ca="1"/>
        <v>44851</v>
      </c>
      <c r="C728" s="52" vm="5722">
        <f ca="1"/>
        <v>462.9</v>
      </c>
      <c r="D728" s="52" vm="4918">
        <f ca="1"/>
        <v>447</v>
      </c>
      <c r="E728" s="52" vm="5723">
        <f ca="1"/>
        <v>465.95</v>
      </c>
      <c r="F728" s="52" vm="5724">
        <f ca="1"/>
        <v>440.8</v>
      </c>
      <c r="G728" s="52" vm="5725">
        <f ca="1"/>
        <v>177124</v>
      </c>
      <c r="H728" s="55">
        <f t="shared" ca="1" si="46"/>
        <v>3.3258928571428426E-2</v>
      </c>
      <c r="I728" s="55">
        <f t="shared" ca="1" si="44"/>
        <v>3.2717815622239542E-2</v>
      </c>
      <c r="N728" s="52" vm="5726">
        <f ca="1"/>
        <v>44858</v>
      </c>
      <c r="O728" s="52" vm="5727">
        <f ca="1"/>
        <v>46.03</v>
      </c>
      <c r="P728" s="52" vm="5728">
        <f ca="1"/>
        <v>46.21</v>
      </c>
      <c r="Q728" s="52" vm="5729">
        <f ca="1"/>
        <v>46.4</v>
      </c>
      <c r="R728" s="52" vm="5730">
        <f ca="1"/>
        <v>44.42</v>
      </c>
      <c r="S728" s="52" vm="5731">
        <f ca="1"/>
        <v>881810</v>
      </c>
      <c r="T728" s="55">
        <f t="shared" ca="1" si="47"/>
        <v>1.7410228509249226E-3</v>
      </c>
      <c r="U728" s="55">
        <f t="shared" ca="1" si="45"/>
        <v>1.7395090274540165E-3</v>
      </c>
      <c r="Z728" s="52" t="s">
        <v>954</v>
      </c>
      <c r="AA728" s="52">
        <v>1</v>
      </c>
      <c r="AF728" s="52" t="s">
        <v>924</v>
      </c>
      <c r="AG728" s="52">
        <v>3.1379999999999999</v>
      </c>
    </row>
    <row r="729" spans="2:33">
      <c r="B729" s="52" vm="5696">
        <f ca="1"/>
        <v>44852</v>
      </c>
      <c r="C729" s="52" vm="774">
        <f ca="1"/>
        <v>465.5</v>
      </c>
      <c r="D729" s="52" vm="1026">
        <f ca="1"/>
        <v>469.65</v>
      </c>
      <c r="E729" s="52" vm="5732">
        <f ca="1"/>
        <v>474.05</v>
      </c>
      <c r="F729" s="52" vm="5733">
        <f ca="1"/>
        <v>463.35</v>
      </c>
      <c r="G729" s="52" vm="5734">
        <f ca="1"/>
        <v>164398</v>
      </c>
      <c r="H729" s="55">
        <f t="shared" ca="1" si="46"/>
        <v>5.6167638798876318E-3</v>
      </c>
      <c r="I729" s="55">
        <f t="shared" ca="1" si="44"/>
        <v>5.6010486798968809E-3</v>
      </c>
      <c r="N729" s="52" vm="5735">
        <f ca="1"/>
        <v>44859</v>
      </c>
      <c r="O729" s="52" vm="4564">
        <f ca="1"/>
        <v>48.93</v>
      </c>
      <c r="P729" s="52" vm="5736">
        <f ca="1"/>
        <v>46.32</v>
      </c>
      <c r="Q729" s="52" vm="2243">
        <f ca="1"/>
        <v>48.99</v>
      </c>
      <c r="R729" s="52" vm="5737">
        <f ca="1"/>
        <v>45.78</v>
      </c>
      <c r="S729" s="52" vm="5738">
        <f ca="1"/>
        <v>1183803</v>
      </c>
      <c r="T729" s="55">
        <f t="shared" ca="1" si="47"/>
        <v>6.3002389745817844E-2</v>
      </c>
      <c r="U729" s="55">
        <f t="shared" ca="1" si="45"/>
        <v>6.109734747188203E-2</v>
      </c>
      <c r="Z729" s="52" t="s">
        <v>955</v>
      </c>
      <c r="AA729" s="52">
        <v>1.01</v>
      </c>
      <c r="AF729" s="52" t="s">
        <v>925</v>
      </c>
      <c r="AG729" s="52">
        <v>3.15</v>
      </c>
    </row>
    <row r="730" spans="2:33">
      <c r="B730" s="52" vm="5703">
        <f ca="1"/>
        <v>44853</v>
      </c>
      <c r="C730" s="52" vm="5739">
        <f ca="1"/>
        <v>459</v>
      </c>
      <c r="D730" s="52" vm="774">
        <f ca="1"/>
        <v>465.5</v>
      </c>
      <c r="E730" s="52" vm="5740">
        <f ca="1"/>
        <v>468</v>
      </c>
      <c r="F730" s="52" vm="839">
        <f ca="1"/>
        <v>458.4</v>
      </c>
      <c r="G730" s="52" vm="5741">
        <f ca="1"/>
        <v>143063</v>
      </c>
      <c r="H730" s="55">
        <f t="shared" ca="1" si="46"/>
        <v>-1.3963480128893702E-2</v>
      </c>
      <c r="I730" s="55">
        <f t="shared" ca="1" si="44"/>
        <v>-1.4061886656576646E-2</v>
      </c>
      <c r="N730" s="52" vm="5742">
        <f ca="1"/>
        <v>44860</v>
      </c>
      <c r="O730" s="52" vm="5743">
        <f ca="1"/>
        <v>48.4</v>
      </c>
      <c r="P730" s="52" vm="5744">
        <f ca="1"/>
        <v>48.78</v>
      </c>
      <c r="Q730" s="52" vm="2704">
        <f ca="1"/>
        <v>48.91</v>
      </c>
      <c r="R730" s="52" vm="2671">
        <f ca="1"/>
        <v>47.79</v>
      </c>
      <c r="S730" s="52" vm="5745">
        <f ca="1"/>
        <v>779016</v>
      </c>
      <c r="T730" s="55">
        <f t="shared" ca="1" si="47"/>
        <v>-1.0831800531371338E-2</v>
      </c>
      <c r="U730" s="55">
        <f t="shared" ca="1" si="45"/>
        <v>-1.0890891578446162E-2</v>
      </c>
      <c r="Z730" s="52" t="s">
        <v>956</v>
      </c>
      <c r="AA730" s="52">
        <v>0.98299999999999998</v>
      </c>
      <c r="AF730" s="52" t="s">
        <v>926</v>
      </c>
      <c r="AG730" s="52">
        <v>3.0219999999999998</v>
      </c>
    </row>
    <row r="731" spans="2:33">
      <c r="B731" s="52" vm="5713">
        <f ca="1"/>
        <v>44854</v>
      </c>
      <c r="C731" s="52" vm="1015">
        <f ca="1"/>
        <v>469.6</v>
      </c>
      <c r="D731" s="52" vm="773">
        <f ca="1"/>
        <v>461</v>
      </c>
      <c r="E731" s="52" vm="5746">
        <f ca="1"/>
        <v>470.95</v>
      </c>
      <c r="F731" s="52" vm="5747">
        <f ca="1"/>
        <v>457.55</v>
      </c>
      <c r="G731" s="52" vm="5748">
        <f ca="1"/>
        <v>317130</v>
      </c>
      <c r="H731" s="55">
        <f t="shared" ca="1" si="46"/>
        <v>2.3093681917211395E-2</v>
      </c>
      <c r="I731" s="55">
        <f t="shared" ca="1" si="44"/>
        <v>2.2831058453341602E-2</v>
      </c>
      <c r="N731" s="52" vm="5749">
        <f ca="1"/>
        <v>44861</v>
      </c>
      <c r="O731" s="52" vm="5750">
        <f ca="1"/>
        <v>46.36</v>
      </c>
      <c r="P731" s="52" vm="5751">
        <f ca="1"/>
        <v>47.14</v>
      </c>
      <c r="Q731" s="52" vm="5752">
        <f ca="1"/>
        <v>47.36</v>
      </c>
      <c r="R731" s="52" vm="5680">
        <f ca="1"/>
        <v>45.28</v>
      </c>
      <c r="S731" s="52" vm="5753">
        <f ca="1"/>
        <v>1776432</v>
      </c>
      <c r="T731" s="55">
        <f t="shared" ca="1" si="47"/>
        <v>-4.2148760330578461E-2</v>
      </c>
      <c r="U731" s="55">
        <f t="shared" ca="1" si="45"/>
        <v>-4.3062795251035006E-2</v>
      </c>
      <c r="Z731" s="52" t="s">
        <v>957</v>
      </c>
      <c r="AA731" s="52">
        <v>0.93</v>
      </c>
      <c r="AF731" s="52" t="s">
        <v>927</v>
      </c>
      <c r="AG731" s="52">
        <v>2.9630000000000001</v>
      </c>
    </row>
    <row r="732" spans="2:33">
      <c r="B732" s="52" vm="5719">
        <f ca="1"/>
        <v>44855</v>
      </c>
      <c r="C732" s="52" vm="4962">
        <f ca="1"/>
        <v>454.1</v>
      </c>
      <c r="D732" s="52" vm="467">
        <f ca="1"/>
        <v>457.05</v>
      </c>
      <c r="E732" s="52" vm="5754">
        <f ca="1"/>
        <v>460.45</v>
      </c>
      <c r="F732" s="52" vm="5755">
        <f ca="1"/>
        <v>445.75</v>
      </c>
      <c r="G732" s="52" vm="5756">
        <f ca="1"/>
        <v>297815</v>
      </c>
      <c r="H732" s="55">
        <f t="shared" ca="1" si="46"/>
        <v>-3.3006814310051147E-2</v>
      </c>
      <c r="I732" s="55">
        <f t="shared" ca="1" si="44"/>
        <v>-3.3563830409981288E-2</v>
      </c>
      <c r="N732" s="52" vm="5757">
        <f ca="1"/>
        <v>44862</v>
      </c>
      <c r="O732" s="52" vm="5758">
        <f ca="1"/>
        <v>45.29</v>
      </c>
      <c r="P732" s="52" vm="5759">
        <f ca="1"/>
        <v>45.5</v>
      </c>
      <c r="Q732" s="52" vm="5760">
        <f ca="1"/>
        <v>45.91</v>
      </c>
      <c r="R732" s="52" vm="2092">
        <f ca="1"/>
        <v>44.9</v>
      </c>
      <c r="S732" s="52" vm="5761">
        <f ca="1"/>
        <v>878616</v>
      </c>
      <c r="T732" s="55">
        <f t="shared" ca="1" si="47"/>
        <v>-2.308024158757549E-2</v>
      </c>
      <c r="U732" s="55">
        <f t="shared" ca="1" si="45"/>
        <v>-2.3350760903428452E-2</v>
      </c>
      <c r="Z732" s="52" t="s">
        <v>958</v>
      </c>
      <c r="AA732" s="52">
        <v>0.96</v>
      </c>
      <c r="AF732" s="52" t="s">
        <v>928</v>
      </c>
      <c r="AG732" s="52">
        <v>2.85</v>
      </c>
    </row>
    <row r="733" spans="2:33">
      <c r="B733" s="52" vm="5726">
        <f ca="1"/>
        <v>44858</v>
      </c>
      <c r="C733" s="52" vm="5762">
        <f ca="1"/>
        <v>456.4</v>
      </c>
      <c r="D733" s="52" vm="5763">
        <f ca="1"/>
        <v>455.5</v>
      </c>
      <c r="E733" s="52" vm="813">
        <f ca="1"/>
        <v>462.8</v>
      </c>
      <c r="F733" s="52" vm="5764">
        <f ca="1"/>
        <v>450.5</v>
      </c>
      <c r="G733" s="52" vm="5765">
        <f ca="1"/>
        <v>227877</v>
      </c>
      <c r="H733" s="55">
        <f t="shared" ca="1" si="46"/>
        <v>5.0649636643909091E-3</v>
      </c>
      <c r="I733" s="55">
        <f t="shared" ca="1" si="44"/>
        <v>5.052179884014938E-3</v>
      </c>
      <c r="N733" s="52" vm="5766">
        <f ca="1"/>
        <v>44865</v>
      </c>
      <c r="O733" s="52" vm="5767">
        <f ca="1"/>
        <v>43.69</v>
      </c>
      <c r="P733" s="52" vm="5768">
        <f ca="1"/>
        <v>45.51</v>
      </c>
      <c r="Q733" s="52" vm="5768">
        <f ca="1"/>
        <v>45.51</v>
      </c>
      <c r="R733" s="52" vm="4926">
        <f ca="1"/>
        <v>43.6</v>
      </c>
      <c r="S733" s="52" vm="5769">
        <f ca="1"/>
        <v>929757</v>
      </c>
      <c r="T733" s="55">
        <f t="shared" ca="1" si="47"/>
        <v>-3.5327886950761833E-2</v>
      </c>
      <c r="U733" s="55">
        <f t="shared" ca="1" si="45"/>
        <v>-3.5967014604778066E-2</v>
      </c>
      <c r="Z733" s="52" t="s">
        <v>959</v>
      </c>
      <c r="AA733" s="52">
        <v>0.91600000000000004</v>
      </c>
      <c r="AF733" s="52" t="s">
        <v>929</v>
      </c>
      <c r="AG733" s="52">
        <v>2.8479999999999999</v>
      </c>
    </row>
    <row r="734" spans="2:33">
      <c r="B734" s="52" vm="5735">
        <f ca="1"/>
        <v>44859</v>
      </c>
      <c r="C734" s="52" vm="5770">
        <f ca="1"/>
        <v>472.4</v>
      </c>
      <c r="D734" s="52" vm="604">
        <f ca="1"/>
        <v>457.95</v>
      </c>
      <c r="E734" s="52" vm="5770">
        <f ca="1"/>
        <v>472.4</v>
      </c>
      <c r="F734" s="52" vm="5771">
        <f ca="1"/>
        <v>455.75</v>
      </c>
      <c r="G734" s="52" vm="5772">
        <f ca="1"/>
        <v>224854</v>
      </c>
      <c r="H734" s="55">
        <f t="shared" ca="1" si="46"/>
        <v>3.505696757230492E-2</v>
      </c>
      <c r="I734" s="55">
        <f t="shared" ca="1" si="44"/>
        <v>3.4456466335286595E-2</v>
      </c>
      <c r="N734" s="52" vm="5773">
        <f ca="1"/>
        <v>44866</v>
      </c>
      <c r="O734" s="52" vm="5283">
        <f ca="1"/>
        <v>44.18</v>
      </c>
      <c r="P734" s="52" vm="4854">
        <f ca="1"/>
        <v>44.4</v>
      </c>
      <c r="Q734" s="52" vm="5774">
        <f ca="1"/>
        <v>45.33</v>
      </c>
      <c r="R734" s="52" vm="4926">
        <f ca="1"/>
        <v>43.6</v>
      </c>
      <c r="S734" s="52" vm="5775">
        <f ca="1"/>
        <v>758077</v>
      </c>
      <c r="T734" s="55">
        <f t="shared" ca="1" si="47"/>
        <v>1.121538109407183E-2</v>
      </c>
      <c r="U734" s="55">
        <f t="shared" ca="1" si="45"/>
        <v>1.1152955028626566E-2</v>
      </c>
      <c r="Z734" s="52" t="s">
        <v>960</v>
      </c>
      <c r="AA734" s="52">
        <v>0.83499999999999996</v>
      </c>
      <c r="AF734" s="52" t="s">
        <v>930</v>
      </c>
      <c r="AG734" s="52">
        <v>2.78</v>
      </c>
    </row>
    <row r="735" spans="2:33">
      <c r="B735" s="52" vm="5742">
        <f ca="1"/>
        <v>44860</v>
      </c>
      <c r="C735" s="52" vm="1401">
        <f ca="1"/>
        <v>477.2</v>
      </c>
      <c r="D735" s="52" vm="5776">
        <f ca="1"/>
        <v>472.75</v>
      </c>
      <c r="E735" s="52" vm="5777">
        <f ca="1"/>
        <v>479.9</v>
      </c>
      <c r="F735" s="52" vm="5778">
        <f ca="1"/>
        <v>470.25</v>
      </c>
      <c r="G735" s="52" vm="5779">
        <f ca="1"/>
        <v>167622</v>
      </c>
      <c r="H735" s="55">
        <f t="shared" ca="1" si="46"/>
        <v>1.0160880609652923E-2</v>
      </c>
      <c r="I735" s="55">
        <f t="shared" ca="1" si="44"/>
        <v>1.0109605900553893E-2</v>
      </c>
      <c r="N735" s="52" vm="5780">
        <f ca="1"/>
        <v>44867</v>
      </c>
      <c r="O735" s="52" vm="5781">
        <f ca="1"/>
        <v>43.47</v>
      </c>
      <c r="P735" s="52" vm="5782">
        <f ca="1"/>
        <v>44.33</v>
      </c>
      <c r="Q735" s="52" vm="5001">
        <f ca="1"/>
        <v>44.95</v>
      </c>
      <c r="R735" s="52" vm="5783">
        <f ca="1"/>
        <v>43.17</v>
      </c>
      <c r="S735" s="52" vm="5784">
        <f ca="1"/>
        <v>1146494</v>
      </c>
      <c r="T735" s="55">
        <f t="shared" ca="1" si="47"/>
        <v>-1.607062019013128E-2</v>
      </c>
      <c r="U735" s="55">
        <f t="shared" ca="1" si="45"/>
        <v>-1.6201152991270413E-2</v>
      </c>
      <c r="Z735" s="52" t="s">
        <v>961</v>
      </c>
      <c r="AA735" s="52">
        <v>0.83799999999999997</v>
      </c>
      <c r="AF735" s="52" t="s">
        <v>931</v>
      </c>
      <c r="AG735" s="52">
        <v>2.7269999999999999</v>
      </c>
    </row>
    <row r="736" spans="2:33">
      <c r="B736" s="52" vm="5749">
        <f ca="1"/>
        <v>44861</v>
      </c>
      <c r="C736" s="52" vm="5785">
        <f ca="1"/>
        <v>471.1</v>
      </c>
      <c r="D736" s="52" vm="5786">
        <f ca="1"/>
        <v>473.6</v>
      </c>
      <c r="E736" s="52" vm="5787">
        <f ca="1"/>
        <v>476.6</v>
      </c>
      <c r="F736" s="52" vm="5788">
        <f ca="1"/>
        <v>468.35</v>
      </c>
      <c r="G736" s="52" vm="5789">
        <f ca="1"/>
        <v>274841</v>
      </c>
      <c r="H736" s="55">
        <f t="shared" ca="1" si="46"/>
        <v>-1.2782900251466778E-2</v>
      </c>
      <c r="I736" s="55">
        <f t="shared" ca="1" si="44"/>
        <v>-1.2865304517765509E-2</v>
      </c>
      <c r="N736" s="52" vm="5790">
        <f ca="1"/>
        <v>44868</v>
      </c>
      <c r="O736" s="52" vm="4943">
        <f ca="1"/>
        <v>42.26</v>
      </c>
      <c r="P736" s="52" vm="5791">
        <f ca="1"/>
        <v>42.79</v>
      </c>
      <c r="Q736" s="52" vm="5580">
        <f ca="1"/>
        <v>42.99</v>
      </c>
      <c r="R736" s="52" vm="5792">
        <f ca="1"/>
        <v>40.659999999999997</v>
      </c>
      <c r="S736" s="52" vm="5793">
        <f ca="1"/>
        <v>775953</v>
      </c>
      <c r="T736" s="55">
        <f t="shared" ca="1" si="47"/>
        <v>-2.7835288704853967E-2</v>
      </c>
      <c r="U736" s="55">
        <f t="shared" ca="1" si="45"/>
        <v>-2.8230032812790108E-2</v>
      </c>
      <c r="Z736" s="52" t="s">
        <v>962</v>
      </c>
      <c r="AA736" s="52">
        <v>0.85199999999999998</v>
      </c>
      <c r="AF736" s="52" t="s">
        <v>932</v>
      </c>
      <c r="AG736" s="52">
        <v>2.5739999999999998</v>
      </c>
    </row>
    <row r="737" spans="2:33">
      <c r="B737" s="52" vm="5757">
        <f ca="1"/>
        <v>44862</v>
      </c>
      <c r="C737" s="52" vm="5794">
        <f ca="1"/>
        <v>463.75</v>
      </c>
      <c r="D737" s="52" vm="5795">
        <f ca="1"/>
        <v>465.05</v>
      </c>
      <c r="E737" s="52" vm="5796">
        <f ca="1"/>
        <v>466.65</v>
      </c>
      <c r="F737" s="52" vm="5797">
        <f ca="1"/>
        <v>458.5</v>
      </c>
      <c r="G737" s="52" vm="5798">
        <f ca="1"/>
        <v>237840</v>
      </c>
      <c r="H737" s="55">
        <f t="shared" ca="1" si="46"/>
        <v>-1.5601783060921304E-2</v>
      </c>
      <c r="I737" s="55">
        <f t="shared" ca="1" si="44"/>
        <v>-1.5724771784350586E-2</v>
      </c>
      <c r="N737" s="52" vm="5799">
        <f ca="1"/>
        <v>44869</v>
      </c>
      <c r="O737" s="52" vm="5800">
        <f ca="1"/>
        <v>45.39</v>
      </c>
      <c r="P737" s="52" vm="5469">
        <f ca="1"/>
        <v>43.21</v>
      </c>
      <c r="Q737" s="52" vm="5633">
        <f ca="1"/>
        <v>46.27</v>
      </c>
      <c r="R737" s="52" vm="5801">
        <f ca="1"/>
        <v>43.03</v>
      </c>
      <c r="S737" s="52" vm="5802">
        <f ca="1"/>
        <v>1690841</v>
      </c>
      <c r="T737" s="55">
        <f t="shared" ca="1" si="47"/>
        <v>7.4065309985802186E-2</v>
      </c>
      <c r="U737" s="55">
        <f t="shared" ca="1" si="45"/>
        <v>7.1450804280463603E-2</v>
      </c>
      <c r="Z737" s="52" t="s">
        <v>963</v>
      </c>
      <c r="AA737" s="52">
        <v>0.80900000000000005</v>
      </c>
      <c r="AF737" s="52" t="s">
        <v>933</v>
      </c>
      <c r="AG737" s="52">
        <v>2.5390000000000001</v>
      </c>
    </row>
    <row r="738" spans="2:33">
      <c r="B738" s="52" vm="5766">
        <f ca="1"/>
        <v>44865</v>
      </c>
      <c r="C738" s="52" vm="5803">
        <f ca="1"/>
        <v>463.7</v>
      </c>
      <c r="D738" s="52" vm="5804">
        <f ca="1"/>
        <v>465.8</v>
      </c>
      <c r="E738" s="52" vm="5805">
        <f ca="1"/>
        <v>466.4</v>
      </c>
      <c r="F738" s="52" vm="628">
        <f ca="1"/>
        <v>460.95</v>
      </c>
      <c r="G738" s="52" vm="5806">
        <f ca="1"/>
        <v>156133</v>
      </c>
      <c r="H738" s="55">
        <f t="shared" ca="1" si="46"/>
        <v>-1.0781671159032502E-4</v>
      </c>
      <c r="I738" s="55">
        <f t="shared" ca="1" si="44"/>
        <v>-1.0782252422977763E-4</v>
      </c>
      <c r="N738" s="52" vm="5807">
        <f ca="1"/>
        <v>44872</v>
      </c>
      <c r="O738" s="52" vm="5768">
        <f ca="1"/>
        <v>45.51</v>
      </c>
      <c r="P738" s="52" vm="5808">
        <f ca="1"/>
        <v>44.94</v>
      </c>
      <c r="Q738" s="52" vm="5809">
        <f ca="1"/>
        <v>46.13</v>
      </c>
      <c r="R738" s="52" vm="5810">
        <f ca="1"/>
        <v>44.78</v>
      </c>
      <c r="S738" s="52" vm="5811">
        <f ca="1"/>
        <v>532195</v>
      </c>
      <c r="T738" s="55">
        <f t="shared" ca="1" si="47"/>
        <v>2.6437541308657053E-3</v>
      </c>
      <c r="U738" s="55">
        <f t="shared" ca="1" si="45"/>
        <v>2.6402655601762059E-3</v>
      </c>
      <c r="Z738" s="52" t="s">
        <v>964</v>
      </c>
      <c r="AA738" s="52">
        <v>0.83899999999999997</v>
      </c>
      <c r="AF738" s="52" t="s">
        <v>934</v>
      </c>
      <c r="AG738" s="52">
        <v>2.5840000000000001</v>
      </c>
    </row>
    <row r="739" spans="2:33">
      <c r="B739" s="52" vm="5773">
        <f ca="1"/>
        <v>44866</v>
      </c>
      <c r="C739" s="52" vm="820">
        <f ca="1"/>
        <v>476.45</v>
      </c>
      <c r="D739" s="52" vm="5812">
        <f ca="1"/>
        <v>473</v>
      </c>
      <c r="E739" s="52" vm="5813">
        <f ca="1"/>
        <v>484.8</v>
      </c>
      <c r="F739" s="52" vm="5776">
        <f ca="1"/>
        <v>472.75</v>
      </c>
      <c r="G739" s="52" vm="5814">
        <f ca="1"/>
        <v>159782</v>
      </c>
      <c r="H739" s="55">
        <f t="shared" ca="1" si="46"/>
        <v>2.7496226008195013E-2</v>
      </c>
      <c r="I739" s="55">
        <f t="shared" ca="1" si="44"/>
        <v>2.7124994396782145E-2</v>
      </c>
      <c r="N739" s="52" vm="5815">
        <f ca="1"/>
        <v>44873</v>
      </c>
      <c r="O739" s="52" vm="4604">
        <f ca="1"/>
        <v>46.45</v>
      </c>
      <c r="P739" s="52" vm="4612">
        <f ca="1"/>
        <v>45.12</v>
      </c>
      <c r="Q739" s="52" vm="5816">
        <f ca="1"/>
        <v>46.65</v>
      </c>
      <c r="R739" s="52" vm="5817">
        <f ca="1"/>
        <v>44.81</v>
      </c>
      <c r="S739" s="52" vm="5818">
        <f ca="1"/>
        <v>649635</v>
      </c>
      <c r="T739" s="55">
        <f t="shared" ca="1" si="47"/>
        <v>2.0654801142606205E-2</v>
      </c>
      <c r="U739" s="55">
        <f t="shared" ca="1" si="45"/>
        <v>2.0444383231297134E-2</v>
      </c>
      <c r="Z739" s="52" t="s">
        <v>965</v>
      </c>
      <c r="AA739" s="52">
        <v>0.73099999999999998</v>
      </c>
      <c r="AF739" s="52" t="s">
        <v>935</v>
      </c>
      <c r="AG739" s="52">
        <v>2.665</v>
      </c>
    </row>
    <row r="740" spans="2:33">
      <c r="B740" s="52" vm="5780">
        <f ca="1"/>
        <v>44867</v>
      </c>
      <c r="C740" s="52" vm="5605">
        <f ca="1"/>
        <v>473.05</v>
      </c>
      <c r="D740" s="52" vm="5819">
        <f ca="1"/>
        <v>479.45</v>
      </c>
      <c r="E740" s="52" vm="5820">
        <f ca="1"/>
        <v>484.85</v>
      </c>
      <c r="F740" s="52" vm="5821">
        <f ca="1"/>
        <v>468.1</v>
      </c>
      <c r="G740" s="52" vm="5822">
        <f ca="1"/>
        <v>229116</v>
      </c>
      <c r="H740" s="55">
        <f t="shared" ca="1" si="46"/>
        <v>-7.136110819603303E-3</v>
      </c>
      <c r="I740" s="55">
        <f t="shared" ca="1" si="44"/>
        <v>-7.1616946437439762E-3</v>
      </c>
      <c r="N740" s="52" vm="5823">
        <f ca="1"/>
        <v>44874</v>
      </c>
      <c r="O740" s="52" vm="5824">
        <f ca="1"/>
        <v>46.72</v>
      </c>
      <c r="P740" s="52" vm="2087">
        <f ca="1"/>
        <v>46</v>
      </c>
      <c r="Q740" s="52" vm="4829">
        <f ca="1"/>
        <v>47</v>
      </c>
      <c r="R740" s="52" vm="5706">
        <f ca="1"/>
        <v>45.95</v>
      </c>
      <c r="S740" s="52" vm="5825">
        <f ca="1"/>
        <v>503971</v>
      </c>
      <c r="T740" s="55">
        <f t="shared" ca="1" si="47"/>
        <v>5.8127018299245492E-3</v>
      </c>
      <c r="U740" s="55">
        <f t="shared" ca="1" si="45"/>
        <v>5.7958732601239935E-3</v>
      </c>
      <c r="Z740" s="52" t="s">
        <v>966</v>
      </c>
      <c r="AA740" s="52">
        <v>0.748</v>
      </c>
      <c r="AF740" s="52" t="s">
        <v>936</v>
      </c>
      <c r="AG740" s="52">
        <v>2.5779999999999998</v>
      </c>
    </row>
    <row r="741" spans="2:33">
      <c r="B741" s="52" vm="5790">
        <f ca="1"/>
        <v>44868</v>
      </c>
      <c r="C741" s="52" vm="5826">
        <f ca="1"/>
        <v>470.15</v>
      </c>
      <c r="D741" s="52" vm="5827">
        <f ca="1"/>
        <v>468.3</v>
      </c>
      <c r="E741" s="52" vm="5605">
        <f ca="1"/>
        <v>473.05</v>
      </c>
      <c r="F741" s="52" vm="5660">
        <f ca="1"/>
        <v>464.6</v>
      </c>
      <c r="G741" s="52" vm="5828">
        <f ca="1"/>
        <v>178681</v>
      </c>
      <c r="H741" s="55">
        <f t="shared" ca="1" si="46"/>
        <v>-6.130430187083924E-3</v>
      </c>
      <c r="I741" s="55">
        <f t="shared" ca="1" si="44"/>
        <v>-6.1492984273674419E-3</v>
      </c>
      <c r="N741" s="52" vm="5829">
        <f ca="1"/>
        <v>44875</v>
      </c>
      <c r="O741" s="52" vm="2328">
        <f ca="1"/>
        <v>49.57</v>
      </c>
      <c r="P741" s="52" vm="5830">
        <f ca="1"/>
        <v>46.31</v>
      </c>
      <c r="Q741" s="52" vm="2643">
        <f ca="1"/>
        <v>49.66</v>
      </c>
      <c r="R741" s="52" vm="5314">
        <f ca="1"/>
        <v>45.75</v>
      </c>
      <c r="S741" s="52" vm="5831">
        <f ca="1"/>
        <v>1170063</v>
      </c>
      <c r="T741" s="55">
        <f t="shared" ca="1" si="47"/>
        <v>6.1001712328767166E-2</v>
      </c>
      <c r="U741" s="55">
        <f t="shared" ca="1" si="45"/>
        <v>5.9213473512510946E-2</v>
      </c>
      <c r="Z741" s="52" t="s">
        <v>967</v>
      </c>
      <c r="AA741" s="52">
        <v>0.64700000000000002</v>
      </c>
      <c r="AF741" s="52" t="s">
        <v>937</v>
      </c>
      <c r="AG741" s="52">
        <v>2.5179999999999998</v>
      </c>
    </row>
    <row r="742" spans="2:33">
      <c r="B742" s="52" vm="5799">
        <f ca="1"/>
        <v>44869</v>
      </c>
      <c r="C742" s="52" vm="745">
        <f ca="1"/>
        <v>503.4</v>
      </c>
      <c r="D742" s="52" vm="833">
        <f ca="1"/>
        <v>482</v>
      </c>
      <c r="E742" s="52" vm="753">
        <f ca="1"/>
        <v>508.9</v>
      </c>
      <c r="F742" s="52" vm="625">
        <f ca="1"/>
        <v>481.5</v>
      </c>
      <c r="G742" s="52" vm="5832">
        <f ca="1"/>
        <v>402719</v>
      </c>
      <c r="H742" s="55">
        <f t="shared" ca="1" si="46"/>
        <v>7.0722109964904911E-2</v>
      </c>
      <c r="I742" s="55">
        <f t="shared" ca="1" si="44"/>
        <v>6.8333289978129666E-2</v>
      </c>
      <c r="N742" s="52" vm="5833">
        <f ca="1"/>
        <v>44876</v>
      </c>
      <c r="O742" s="52" vm="2545">
        <f ca="1"/>
        <v>51.52</v>
      </c>
      <c r="P742" s="52" vm="2546">
        <f ca="1"/>
        <v>52.4</v>
      </c>
      <c r="Q742" s="52" vm="5834">
        <f ca="1"/>
        <v>52.96</v>
      </c>
      <c r="R742" s="52" vm="4656">
        <f ca="1"/>
        <v>50.8</v>
      </c>
      <c r="S742" s="52" vm="5835">
        <f ca="1"/>
        <v>1655800</v>
      </c>
      <c r="T742" s="55">
        <f t="shared" ca="1" si="47"/>
        <v>3.9338309461367738E-2</v>
      </c>
      <c r="U742" s="55">
        <f t="shared" ca="1" si="45"/>
        <v>3.8584269763615626E-2</v>
      </c>
      <c r="Z742" s="52" t="s">
        <v>968</v>
      </c>
      <c r="AA742" s="52">
        <v>0.55900000000000005</v>
      </c>
      <c r="AF742" s="52" t="s">
        <v>938</v>
      </c>
      <c r="AG742" s="52">
        <v>2.5579999999999998</v>
      </c>
    </row>
    <row r="743" spans="2:33">
      <c r="B743" s="52" vm="5807">
        <f ca="1"/>
        <v>44872</v>
      </c>
      <c r="C743" s="52" vm="1261">
        <f ca="1"/>
        <v>505</v>
      </c>
      <c r="D743" s="52" vm="5163">
        <f ca="1"/>
        <v>502.5</v>
      </c>
      <c r="E743" s="52" vm="4844">
        <f ca="1"/>
        <v>511</v>
      </c>
      <c r="F743" s="52" vm="1218">
        <f ca="1"/>
        <v>498.5</v>
      </c>
      <c r="G743" s="52" vm="5836">
        <f ca="1"/>
        <v>160109</v>
      </c>
      <c r="H743" s="55">
        <f t="shared" ca="1" si="46"/>
        <v>3.1783869686135002E-3</v>
      </c>
      <c r="I743" s="55">
        <f t="shared" ca="1" si="44"/>
        <v>3.1733465741444027E-3</v>
      </c>
      <c r="N743" s="52" vm="5837">
        <f ca="1"/>
        <v>44879</v>
      </c>
      <c r="O743" s="52" vm="5838">
        <f ca="1"/>
        <v>50.46</v>
      </c>
      <c r="P743" s="52" vm="2929">
        <f ca="1"/>
        <v>52</v>
      </c>
      <c r="Q743" s="52" vm="2929">
        <f ca="1"/>
        <v>52</v>
      </c>
      <c r="R743" s="52" vm="2235">
        <f ca="1"/>
        <v>50.2</v>
      </c>
      <c r="S743" s="52" vm="5839">
        <f ca="1"/>
        <v>658487</v>
      </c>
      <c r="T743" s="55">
        <f t="shared" ca="1" si="47"/>
        <v>-2.0574534161490687E-2</v>
      </c>
      <c r="U743" s="55">
        <f t="shared" ca="1" si="45"/>
        <v>-2.0789138583186491E-2</v>
      </c>
      <c r="Z743" s="52" t="s">
        <v>969</v>
      </c>
      <c r="AA743" s="52">
        <v>0.47699999999999998</v>
      </c>
      <c r="AF743" s="52" t="s">
        <v>939</v>
      </c>
      <c r="AG743" s="52">
        <v>2.5030000000000001</v>
      </c>
    </row>
    <row r="744" spans="2:33">
      <c r="B744" s="52" vm="5815">
        <f ca="1"/>
        <v>44873</v>
      </c>
      <c r="C744" s="52" vm="5840">
        <f ca="1"/>
        <v>515.6</v>
      </c>
      <c r="D744" s="52" vm="1048">
        <f ca="1"/>
        <v>503.6</v>
      </c>
      <c r="E744" s="52" vm="5841">
        <f ca="1"/>
        <v>517.70000000000005</v>
      </c>
      <c r="F744" s="52" vm="5028">
        <f ca="1"/>
        <v>500.6</v>
      </c>
      <c r="G744" s="52" vm="5842">
        <f ca="1"/>
        <v>168882</v>
      </c>
      <c r="H744" s="55">
        <f t="shared" ca="1" si="46"/>
        <v>2.0990099009901009E-2</v>
      </c>
      <c r="I744" s="55">
        <f t="shared" ca="1" si="44"/>
        <v>2.0772841789672515E-2</v>
      </c>
      <c r="N744" s="52" vm="5843">
        <f ca="1"/>
        <v>44880</v>
      </c>
      <c r="O744" s="52" vm="2225">
        <f ca="1"/>
        <v>50.62</v>
      </c>
      <c r="P744" s="52" vm="2846">
        <f ca="1"/>
        <v>50.96</v>
      </c>
      <c r="Q744" s="52" vm="2822">
        <f ca="1"/>
        <v>51.2</v>
      </c>
      <c r="R744" s="52" vm="2207">
        <f ca="1"/>
        <v>50.3</v>
      </c>
      <c r="S744" s="52" vm="5844">
        <f ca="1"/>
        <v>615104</v>
      </c>
      <c r="T744" s="55">
        <f t="shared" ca="1" si="47"/>
        <v>3.1708283789140257E-3</v>
      </c>
      <c r="U744" s="55">
        <f t="shared" ca="1" si="45"/>
        <v>3.1658119040663415E-3</v>
      </c>
      <c r="Z744" s="52" t="s">
        <v>970</v>
      </c>
      <c r="AA744" s="52">
        <v>0.42799999999999999</v>
      </c>
      <c r="AF744" s="52" t="s">
        <v>940</v>
      </c>
      <c r="AG744" s="52">
        <v>2.5030000000000001</v>
      </c>
    </row>
    <row r="745" spans="2:33">
      <c r="B745" s="52" vm="5823">
        <f ca="1"/>
        <v>44874</v>
      </c>
      <c r="C745" s="52" vm="5845">
        <f ca="1"/>
        <v>512.20000000000005</v>
      </c>
      <c r="D745" s="52" vm="1515">
        <f ca="1"/>
        <v>512.6</v>
      </c>
      <c r="E745" s="52" vm="5840">
        <f ca="1"/>
        <v>515.6</v>
      </c>
      <c r="F745" s="52" vm="1484">
        <f ca="1"/>
        <v>510.1</v>
      </c>
      <c r="G745" s="52" vm="5846">
        <f ca="1"/>
        <v>125652</v>
      </c>
      <c r="H745" s="55">
        <f t="shared" ca="1" si="46"/>
        <v>-6.5942591155934149E-3</v>
      </c>
      <c r="I745" s="55">
        <f t="shared" ca="1" si="44"/>
        <v>-6.6160972996073854E-3</v>
      </c>
      <c r="N745" s="52" vm="5847">
        <f ca="1"/>
        <v>44881</v>
      </c>
      <c r="O745" s="52" vm="2396">
        <f ca="1"/>
        <v>50.02</v>
      </c>
      <c r="P745" s="52" vm="4715">
        <f ca="1"/>
        <v>50.74</v>
      </c>
      <c r="Q745" s="52" vm="2451">
        <f ca="1"/>
        <v>51.24</v>
      </c>
      <c r="R745" s="52" vm="5848">
        <f ca="1"/>
        <v>49.88</v>
      </c>
      <c r="S745" s="52" vm="5849">
        <f ca="1"/>
        <v>733751</v>
      </c>
      <c r="T745" s="55">
        <f t="shared" ca="1" si="47"/>
        <v>-1.1853022520742718E-2</v>
      </c>
      <c r="U745" s="55">
        <f t="shared" ca="1" si="45"/>
        <v>-1.1923829667504928E-2</v>
      </c>
      <c r="Z745" s="52" t="s">
        <v>971</v>
      </c>
      <c r="AA745" s="52">
        <v>0.495</v>
      </c>
      <c r="AF745" s="52" t="s">
        <v>941</v>
      </c>
      <c r="AG745" s="52">
        <v>2.4929999999999999</v>
      </c>
    </row>
    <row r="746" spans="2:33">
      <c r="B746" s="52" vm="5829">
        <f ca="1"/>
        <v>44875</v>
      </c>
      <c r="C746" s="52" vm="4778">
        <f ca="1"/>
        <v>532</v>
      </c>
      <c r="D746" s="52" vm="5850">
        <f ca="1"/>
        <v>507.3</v>
      </c>
      <c r="E746" s="52" vm="5432">
        <f ca="1"/>
        <v>535.5</v>
      </c>
      <c r="F746" s="52" vm="5851">
        <f ca="1"/>
        <v>506.4</v>
      </c>
      <c r="G746" s="52" vm="5852">
        <f ca="1"/>
        <v>268972</v>
      </c>
      <c r="H746" s="55">
        <f t="shared" ca="1" si="46"/>
        <v>3.8656774697383822E-2</v>
      </c>
      <c r="I746" s="55">
        <f t="shared" ca="1" si="44"/>
        <v>3.7928315576219507E-2</v>
      </c>
      <c r="N746" s="52" vm="5853">
        <f ca="1"/>
        <v>44882</v>
      </c>
      <c r="O746" s="52" vm="5848">
        <f ca="1"/>
        <v>49.88</v>
      </c>
      <c r="P746" s="52" vm="2476">
        <f ca="1"/>
        <v>50.38</v>
      </c>
      <c r="Q746" s="52" vm="4715">
        <f ca="1"/>
        <v>50.74</v>
      </c>
      <c r="R746" s="52" vm="2154">
        <f ca="1"/>
        <v>49.55</v>
      </c>
      <c r="S746" s="52" vm="5854">
        <f ca="1"/>
        <v>615979</v>
      </c>
      <c r="T746" s="55">
        <f t="shared" ca="1" si="47"/>
        <v>-2.7988804478208396E-3</v>
      </c>
      <c r="U746" s="55">
        <f t="shared" ca="1" si="45"/>
        <v>-2.8028046376372602E-3</v>
      </c>
      <c r="Z746" s="52" t="s">
        <v>972</v>
      </c>
      <c r="AA746" s="52">
        <v>0.47899999999999998</v>
      </c>
      <c r="AF746" s="52" t="s">
        <v>942</v>
      </c>
      <c r="AG746" s="52">
        <v>2.3690000000000002</v>
      </c>
    </row>
    <row r="747" spans="2:33">
      <c r="B747" s="52" vm="5833">
        <f ca="1"/>
        <v>44876</v>
      </c>
      <c r="C747" s="52" vm="2419">
        <f ca="1"/>
        <v>543.6</v>
      </c>
      <c r="D747" s="52" vm="1889">
        <f ca="1"/>
        <v>558</v>
      </c>
      <c r="E747" s="52" vm="5855">
        <f ca="1"/>
        <v>559.5</v>
      </c>
      <c r="F747" s="52" vm="2383">
        <f ca="1"/>
        <v>537.4</v>
      </c>
      <c r="G747" s="52" vm="5856">
        <f ca="1"/>
        <v>289923</v>
      </c>
      <c r="H747" s="55">
        <f t="shared" ca="1" si="46"/>
        <v>2.1804511278195493E-2</v>
      </c>
      <c r="I747" s="55">
        <f t="shared" ca="1" si="44"/>
        <v>2.1570192935344266E-2</v>
      </c>
      <c r="N747" s="52" vm="5857">
        <f ca="1"/>
        <v>44883</v>
      </c>
      <c r="O747" s="52" vm="5858">
        <f ca="1"/>
        <v>49.83</v>
      </c>
      <c r="P747" s="52" vm="2207">
        <f ca="1"/>
        <v>50.3</v>
      </c>
      <c r="Q747" s="52" vm="2207">
        <f ca="1"/>
        <v>50.3</v>
      </c>
      <c r="R747" s="52" vm="5859">
        <f ca="1"/>
        <v>49.34</v>
      </c>
      <c r="S747" s="52" vm="5860">
        <f ca="1"/>
        <v>815382</v>
      </c>
      <c r="T747" s="55">
        <f t="shared" ca="1" si="47"/>
        <v>-1.0024057738573511E-3</v>
      </c>
      <c r="U747" s="55">
        <f t="shared" ca="1" si="45"/>
        <v>-1.002908518522599E-3</v>
      </c>
      <c r="Z747" s="52" t="s">
        <v>973</v>
      </c>
      <c r="AA747" s="52">
        <v>0.35</v>
      </c>
      <c r="AF747" s="52" t="s">
        <v>943</v>
      </c>
      <c r="AG747" s="52">
        <v>2.46</v>
      </c>
    </row>
    <row r="748" spans="2:33">
      <c r="B748" s="52" vm="5837">
        <f ca="1"/>
        <v>44879</v>
      </c>
      <c r="C748" s="52" vm="5861">
        <f ca="1"/>
        <v>541.79999999999995</v>
      </c>
      <c r="D748" s="52" vm="2419">
        <f ca="1"/>
        <v>543.6</v>
      </c>
      <c r="E748" s="52" vm="5862">
        <f ca="1"/>
        <v>546.29999999999995</v>
      </c>
      <c r="F748" s="52" vm="5302">
        <f ca="1"/>
        <v>533.4</v>
      </c>
      <c r="G748" s="52" vm="5863">
        <f ca="1"/>
        <v>225384</v>
      </c>
      <c r="H748" s="55">
        <f t="shared" ca="1" si="46"/>
        <v>-3.3112582781458233E-3</v>
      </c>
      <c r="I748" s="55">
        <f t="shared" ca="1" si="44"/>
        <v>-3.3167526259940379E-3</v>
      </c>
      <c r="N748" s="52" vm="5864">
        <f ca="1"/>
        <v>44886</v>
      </c>
      <c r="O748" s="52" vm="5865">
        <f ca="1"/>
        <v>48.36</v>
      </c>
      <c r="P748" s="52" vm="2312">
        <f ca="1"/>
        <v>49.04</v>
      </c>
      <c r="Q748" s="52" vm="5866">
        <f ca="1"/>
        <v>49.56</v>
      </c>
      <c r="R748" s="52" vm="5867">
        <f ca="1"/>
        <v>47.85</v>
      </c>
      <c r="S748" s="52" vm="5868">
        <f ca="1"/>
        <v>684195</v>
      </c>
      <c r="T748" s="55">
        <f t="shared" ca="1" si="47"/>
        <v>-2.950030102347978E-2</v>
      </c>
      <c r="U748" s="55">
        <f t="shared" ca="1" si="45"/>
        <v>-2.9944186546721218E-2</v>
      </c>
      <c r="Z748" s="52" t="s">
        <v>974</v>
      </c>
      <c r="AA748" s="52">
        <v>0.61599999999999999</v>
      </c>
      <c r="AF748" s="52" t="s">
        <v>944</v>
      </c>
      <c r="AG748" s="52">
        <v>2.46</v>
      </c>
    </row>
    <row r="749" spans="2:33">
      <c r="B749" s="52" vm="5843">
        <f ca="1"/>
        <v>44880</v>
      </c>
      <c r="C749" s="52" vm="2556">
        <f ca="1"/>
        <v>547.20000000000005</v>
      </c>
      <c r="D749" s="52" vm="1543">
        <f ca="1"/>
        <v>544.70000000000005</v>
      </c>
      <c r="E749" s="52" vm="5869">
        <f ca="1"/>
        <v>549.79999999999995</v>
      </c>
      <c r="F749" s="52" vm="5870">
        <f ca="1"/>
        <v>542.70000000000005</v>
      </c>
      <c r="G749" s="52" vm="5871">
        <f ca="1"/>
        <v>173255</v>
      </c>
      <c r="H749" s="55">
        <f t="shared" ca="1" si="46"/>
        <v>9.9667774086380501E-3</v>
      </c>
      <c r="I749" s="55">
        <f t="shared" ca="1" si="44"/>
        <v>9.9174366573461445E-3</v>
      </c>
      <c r="N749" s="52" vm="5872">
        <f ca="1"/>
        <v>44887</v>
      </c>
      <c r="O749" s="52" vm="2257">
        <f ca="1"/>
        <v>48.33</v>
      </c>
      <c r="P749" s="52" vm="2173">
        <f ca="1"/>
        <v>48.1</v>
      </c>
      <c r="Q749" s="52" vm="5873">
        <f ca="1"/>
        <v>48.47</v>
      </c>
      <c r="R749" s="52" vm="5874">
        <f ca="1"/>
        <v>47.43</v>
      </c>
      <c r="S749" s="52" vm="5875">
        <f ca="1"/>
        <v>478140</v>
      </c>
      <c r="T749" s="55">
        <f t="shared" ca="1" si="47"/>
        <v>-6.2034739454097654E-4</v>
      </c>
      <c r="U749" s="55">
        <f t="shared" ca="1" si="45"/>
        <v>-6.2053988959925551E-4</v>
      </c>
      <c r="Z749" s="52" t="s">
        <v>975</v>
      </c>
      <c r="AA749" s="52">
        <v>0.70799999999999996</v>
      </c>
      <c r="AF749" s="52" t="s">
        <v>945</v>
      </c>
      <c r="AG749" s="52">
        <v>2.3639999999999999</v>
      </c>
    </row>
    <row r="750" spans="2:33">
      <c r="B750" s="52" vm="5847">
        <f ca="1"/>
        <v>44881</v>
      </c>
      <c r="C750" s="52" vm="2364">
        <f ca="1"/>
        <v>538</v>
      </c>
      <c r="D750" s="52" vm="184">
        <f ca="1"/>
        <v>545.6</v>
      </c>
      <c r="E750" s="52" vm="2179">
        <f ca="1"/>
        <v>546.4</v>
      </c>
      <c r="F750" s="52" vm="1083">
        <f ca="1"/>
        <v>534.5</v>
      </c>
      <c r="G750" s="52" vm="5876">
        <f ca="1"/>
        <v>252240</v>
      </c>
      <c r="H750" s="55">
        <f t="shared" ca="1" si="46"/>
        <v>-1.6812865497076057E-2</v>
      </c>
      <c r="I750" s="55">
        <f t="shared" ca="1" si="44"/>
        <v>-1.6955806146556323E-2</v>
      </c>
      <c r="N750" s="52" vm="5877">
        <f ca="1"/>
        <v>44888</v>
      </c>
      <c r="O750" s="52" vm="5878">
        <f ca="1"/>
        <v>48.29</v>
      </c>
      <c r="P750" s="52" vm="5743">
        <f ca="1"/>
        <v>48.4</v>
      </c>
      <c r="Q750" s="52" vm="2311">
        <f ca="1"/>
        <v>48.67</v>
      </c>
      <c r="R750" s="52" vm="2285">
        <f ca="1"/>
        <v>47.78</v>
      </c>
      <c r="S750" s="52" vm="5879">
        <f ca="1"/>
        <v>557018</v>
      </c>
      <c r="T750" s="55">
        <f t="shared" ca="1" si="47"/>
        <v>-8.2764328574380652E-4</v>
      </c>
      <c r="U750" s="55">
        <f t="shared" ca="1" si="45"/>
        <v>-8.2798597154213835E-4</v>
      </c>
      <c r="Z750" s="52" t="s">
        <v>976</v>
      </c>
      <c r="AA750" s="52">
        <v>0.66200000000000003</v>
      </c>
      <c r="AF750" s="52" t="s">
        <v>946</v>
      </c>
      <c r="AG750" s="52">
        <v>2.339</v>
      </c>
    </row>
    <row r="751" spans="2:33">
      <c r="B751" s="52" vm="5853">
        <f ca="1"/>
        <v>44882</v>
      </c>
      <c r="C751" s="52" vm="5542">
        <f ca="1"/>
        <v>540.4</v>
      </c>
      <c r="D751" s="52" vm="5448">
        <f ca="1"/>
        <v>540.20000000000005</v>
      </c>
      <c r="E751" s="52" vm="2419">
        <f ca="1"/>
        <v>543.6</v>
      </c>
      <c r="F751" s="52" vm="5880">
        <f ca="1"/>
        <v>537.6</v>
      </c>
      <c r="G751" s="52" vm="5881">
        <f ca="1"/>
        <v>146116</v>
      </c>
      <c r="H751" s="55">
        <f t="shared" ca="1" si="46"/>
        <v>4.4609665427508549E-3</v>
      </c>
      <c r="I751" s="55">
        <f t="shared" ca="1" si="44"/>
        <v>4.4510459242593017E-3</v>
      </c>
      <c r="N751" s="52" vm="5882">
        <f ca="1"/>
        <v>44889</v>
      </c>
      <c r="O751" s="52" vm="5335">
        <f ca="1"/>
        <v>48.13</v>
      </c>
      <c r="P751" s="52" vm="4756">
        <f ca="1"/>
        <v>48.2</v>
      </c>
      <c r="Q751" s="52" vm="2257">
        <f ca="1"/>
        <v>48.33</v>
      </c>
      <c r="R751" s="52" vm="5883">
        <f ca="1"/>
        <v>47.55</v>
      </c>
      <c r="S751" s="52" vm="5884">
        <f ca="1"/>
        <v>482235</v>
      </c>
      <c r="T751" s="55">
        <f t="shared" ca="1" si="47"/>
        <v>-3.3133153862082709E-3</v>
      </c>
      <c r="U751" s="55">
        <f t="shared" ca="1" si="45"/>
        <v>-3.3188165704324721E-3</v>
      </c>
      <c r="Z751" s="52" t="s">
        <v>977</v>
      </c>
      <c r="AA751" s="52">
        <v>0.72799999999999998</v>
      </c>
      <c r="AF751" s="52" t="s">
        <v>947</v>
      </c>
      <c r="AG751" s="52">
        <v>2.3210000000000002</v>
      </c>
    </row>
    <row r="752" spans="2:33">
      <c r="B752" s="52" vm="5857">
        <f ca="1"/>
        <v>44883</v>
      </c>
      <c r="C752" s="52" vm="5885">
        <f ca="1"/>
        <v>551.1</v>
      </c>
      <c r="D752" s="52" vm="5886">
        <f ca="1"/>
        <v>544.20000000000005</v>
      </c>
      <c r="E752" s="52" vm="213">
        <f ca="1"/>
        <v>552.9</v>
      </c>
      <c r="F752" s="52" vm="5887">
        <f ca="1"/>
        <v>541.20000000000005</v>
      </c>
      <c r="G752" s="52" vm="5888">
        <f ca="1"/>
        <v>273183</v>
      </c>
      <c r="H752" s="55">
        <f t="shared" ca="1" si="46"/>
        <v>1.9800148038490173E-2</v>
      </c>
      <c r="I752" s="55">
        <f t="shared" ca="1" si="44"/>
        <v>1.960667480314603E-2</v>
      </c>
      <c r="N752" s="52" vm="5889">
        <f ca="1"/>
        <v>44890</v>
      </c>
      <c r="O752" s="52" vm="2263">
        <f ca="1"/>
        <v>48</v>
      </c>
      <c r="P752" s="52" vm="5335">
        <f ca="1"/>
        <v>48.13</v>
      </c>
      <c r="Q752" s="52" vm="2265">
        <f ca="1"/>
        <v>48.18</v>
      </c>
      <c r="R752" s="52" vm="4644">
        <f ca="1"/>
        <v>47.44</v>
      </c>
      <c r="S752" s="52" vm="5890">
        <f ca="1"/>
        <v>416514</v>
      </c>
      <c r="T752" s="55">
        <f t="shared" ca="1" si="47"/>
        <v>-2.7010180760440594E-3</v>
      </c>
      <c r="U752" s="55">
        <f t="shared" ca="1" si="45"/>
        <v>-2.7046724071270829E-3</v>
      </c>
      <c r="Z752" s="52" t="s">
        <v>978</v>
      </c>
      <c r="AA752" s="52">
        <v>0.73699999999999999</v>
      </c>
      <c r="AF752" s="52" t="s">
        <v>948</v>
      </c>
      <c r="AG752" s="52">
        <v>2.2429999999999999</v>
      </c>
    </row>
    <row r="753" spans="2:33">
      <c r="B753" s="52" vm="5864">
        <f ca="1"/>
        <v>44886</v>
      </c>
      <c r="C753" s="52" vm="5891">
        <f ca="1"/>
        <v>549.6</v>
      </c>
      <c r="D753" s="52" vm="1832">
        <f ca="1"/>
        <v>546.5</v>
      </c>
      <c r="E753" s="52" vm="2199">
        <f ca="1"/>
        <v>552.20000000000005</v>
      </c>
      <c r="F753" s="52" vm="1832">
        <f ca="1"/>
        <v>546.5</v>
      </c>
      <c r="G753" s="52" vm="5892">
        <f ca="1"/>
        <v>148038</v>
      </c>
      <c r="H753" s="55">
        <f t="shared" ca="1" si="46"/>
        <v>-2.7218290691344293E-3</v>
      </c>
      <c r="I753" s="55">
        <f t="shared" ca="1" si="44"/>
        <v>-2.7255399810500454E-3</v>
      </c>
      <c r="N753" s="52" vm="5893">
        <f ca="1"/>
        <v>44893</v>
      </c>
      <c r="O753" s="52" vm="4626">
        <f ca="1"/>
        <v>47.5</v>
      </c>
      <c r="P753" s="52" vm="4834">
        <f ca="1"/>
        <v>47.96</v>
      </c>
      <c r="Q753" s="52" vm="5362">
        <f ca="1"/>
        <v>48.22</v>
      </c>
      <c r="R753" s="52" vm="5894">
        <f ca="1"/>
        <v>47.32</v>
      </c>
      <c r="S753" s="52" vm="5895">
        <f ca="1"/>
        <v>564456</v>
      </c>
      <c r="T753" s="55">
        <f t="shared" ca="1" si="47"/>
        <v>-1.041666666666663E-2</v>
      </c>
      <c r="U753" s="55">
        <f t="shared" ca="1" si="45"/>
        <v>-1.0471299867295366E-2</v>
      </c>
      <c r="Z753" s="52" t="s">
        <v>979</v>
      </c>
      <c r="AA753" s="52">
        <v>0.71599999999999997</v>
      </c>
      <c r="AF753" s="52" t="s">
        <v>949</v>
      </c>
      <c r="AG753" s="52">
        <v>2.0779999999999998</v>
      </c>
    </row>
    <row r="754" spans="2:33">
      <c r="B754" s="52" vm="5872">
        <f ca="1"/>
        <v>44887</v>
      </c>
      <c r="C754" s="52" vm="5896">
        <f ca="1"/>
        <v>542.9</v>
      </c>
      <c r="D754" s="52" vm="5897">
        <f ca="1"/>
        <v>549.5</v>
      </c>
      <c r="E754" s="52" vm="1563">
        <f ca="1"/>
        <v>551.9</v>
      </c>
      <c r="F754" s="52" vm="5861">
        <f ca="1"/>
        <v>541.79999999999995</v>
      </c>
      <c r="G754" s="52" vm="5898">
        <f ca="1"/>
        <v>167434</v>
      </c>
      <c r="H754" s="55">
        <f t="shared" ca="1" si="46"/>
        <v>-1.2190684133915664E-2</v>
      </c>
      <c r="I754" s="55">
        <f t="shared" ca="1" si="44"/>
        <v>-1.226559999673427E-2</v>
      </c>
      <c r="N754" s="52" vm="5899">
        <f ca="1"/>
        <v>44894</v>
      </c>
      <c r="O754" s="52" vm="2263">
        <f ca="1"/>
        <v>48</v>
      </c>
      <c r="P754" s="52" vm="4756">
        <f ca="1"/>
        <v>48.2</v>
      </c>
      <c r="Q754" s="52" vm="5383">
        <f ca="1"/>
        <v>48.76</v>
      </c>
      <c r="R754" s="52" vm="2171">
        <f ca="1"/>
        <v>47.56</v>
      </c>
      <c r="S754" s="52" vm="5900">
        <f ca="1"/>
        <v>591874</v>
      </c>
      <c r="T754" s="55">
        <f t="shared" ca="1" si="47"/>
        <v>1.0526315789473717E-2</v>
      </c>
      <c r="U754" s="55">
        <f t="shared" ca="1" si="45"/>
        <v>1.0471299867295437E-2</v>
      </c>
      <c r="Z754" s="52" t="s">
        <v>980</v>
      </c>
      <c r="AA754" s="52">
        <v>0.68600000000000005</v>
      </c>
      <c r="AF754" s="52" t="s">
        <v>950</v>
      </c>
      <c r="AG754" s="52">
        <v>2.109</v>
      </c>
    </row>
    <row r="755" spans="2:33">
      <c r="B755" s="52" vm="5877">
        <f ca="1"/>
        <v>44888</v>
      </c>
      <c r="C755" s="52" vm="5901">
        <f ca="1"/>
        <v>546.1</v>
      </c>
      <c r="D755" s="52" vm="1881">
        <f ca="1"/>
        <v>554</v>
      </c>
      <c r="E755" s="52" vm="183">
        <f ca="1"/>
        <v>555</v>
      </c>
      <c r="F755" s="52" vm="2585">
        <f ca="1"/>
        <v>537.1</v>
      </c>
      <c r="G755" s="52" vm="5902">
        <f ca="1"/>
        <v>196711</v>
      </c>
      <c r="H755" s="55">
        <f t="shared" ca="1" si="46"/>
        <v>5.8942715048813099E-3</v>
      </c>
      <c r="I755" s="55">
        <f t="shared" ca="1" si="44"/>
        <v>5.8769682467027249E-3</v>
      </c>
      <c r="N755" s="52" vm="5903">
        <f ca="1"/>
        <v>44895</v>
      </c>
      <c r="O755" s="52" vm="5904">
        <f ca="1"/>
        <v>49.05</v>
      </c>
      <c r="P755" s="52" vm="4756">
        <f ca="1"/>
        <v>48.2</v>
      </c>
      <c r="Q755" s="52" vm="4663">
        <f ca="1"/>
        <v>49.13</v>
      </c>
      <c r="R755" s="52" vm="5905">
        <f ca="1"/>
        <v>48.16</v>
      </c>
      <c r="S755" s="52" vm="5906">
        <f ca="1"/>
        <v>1342195</v>
      </c>
      <c r="T755" s="55">
        <f t="shared" ca="1" si="47"/>
        <v>2.1874999999999867E-2</v>
      </c>
      <c r="U755" s="55">
        <f t="shared" ca="1" si="45"/>
        <v>2.1639175103481029E-2</v>
      </c>
      <c r="Z755" s="52" t="s">
        <v>981</v>
      </c>
      <c r="AA755" s="52">
        <v>0.70099999999999996</v>
      </c>
      <c r="AF755" s="52" t="s">
        <v>951</v>
      </c>
      <c r="AG755" s="52">
        <v>2.044</v>
      </c>
    </row>
    <row r="756" spans="2:33">
      <c r="B756" s="52" vm="5882">
        <f ca="1"/>
        <v>44889</v>
      </c>
      <c r="C756" s="52" vm="2373">
        <f ca="1"/>
        <v>547.70000000000005</v>
      </c>
      <c r="D756" s="52" vm="2314">
        <f ca="1"/>
        <v>541</v>
      </c>
      <c r="E756" s="52" vm="5907">
        <f ca="1"/>
        <v>550.4</v>
      </c>
      <c r="F756" s="52" vm="2410">
        <f ca="1"/>
        <v>538.1</v>
      </c>
      <c r="G756" s="52" vm="5908">
        <f ca="1"/>
        <v>132748</v>
      </c>
      <c r="H756" s="55">
        <f t="shared" ca="1" si="46"/>
        <v>2.9298663248489287E-3</v>
      </c>
      <c r="I756" s="55">
        <f t="shared" ca="1" si="44"/>
        <v>2.9255826315676267E-3</v>
      </c>
      <c r="N756" s="52" vm="5909">
        <f ca="1"/>
        <v>44896</v>
      </c>
      <c r="O756" s="52" vm="5848">
        <f ca="1"/>
        <v>49.88</v>
      </c>
      <c r="P756" s="52" vm="5910">
        <f ca="1"/>
        <v>50.34</v>
      </c>
      <c r="Q756" s="52" vm="2590">
        <f ca="1"/>
        <v>50.5</v>
      </c>
      <c r="R756" s="52" vm="2154">
        <f ca="1"/>
        <v>49.55</v>
      </c>
      <c r="S756" s="52" vm="5911">
        <f ca="1"/>
        <v>803165</v>
      </c>
      <c r="T756" s="55">
        <f t="shared" ca="1" si="47"/>
        <v>1.6921508664627938E-2</v>
      </c>
      <c r="U756" s="55">
        <f t="shared" ca="1" si="45"/>
        <v>1.6779934800463619E-2</v>
      </c>
      <c r="Z756" s="52" t="s">
        <v>982</v>
      </c>
      <c r="AA756" s="52">
        <v>0.752</v>
      </c>
      <c r="AF756" s="52" t="s">
        <v>952</v>
      </c>
      <c r="AG756" s="52">
        <v>2.1440000000000001</v>
      </c>
    </row>
    <row r="757" spans="2:33">
      <c r="B757" s="52" vm="5889">
        <f ca="1"/>
        <v>44890</v>
      </c>
      <c r="C757" s="52" vm="5912">
        <f ca="1"/>
        <v>545.29999999999995</v>
      </c>
      <c r="D757" s="52" vm="1832">
        <f ca="1"/>
        <v>546.5</v>
      </c>
      <c r="E757" s="52" vm="2558">
        <f ca="1"/>
        <v>548.29999999999995</v>
      </c>
      <c r="F757" s="52" vm="4620">
        <f ca="1"/>
        <v>542</v>
      </c>
      <c r="G757" s="52" vm="5913">
        <f ca="1"/>
        <v>152949</v>
      </c>
      <c r="H757" s="55">
        <f t="shared" ca="1" si="46"/>
        <v>-4.3819609275151938E-3</v>
      </c>
      <c r="I757" s="55">
        <f t="shared" ca="1" si="44"/>
        <v>-4.3915898576598854E-3</v>
      </c>
      <c r="N757" s="52" vm="5914">
        <f ca="1"/>
        <v>44897</v>
      </c>
      <c r="O757" s="52" vm="5915">
        <f ca="1"/>
        <v>48.27</v>
      </c>
      <c r="P757" s="52" vm="2154">
        <f ca="1"/>
        <v>49.55</v>
      </c>
      <c r="Q757" s="52" vm="4818">
        <f ca="1"/>
        <v>49.74</v>
      </c>
      <c r="R757" s="52" vm="2386">
        <f ca="1"/>
        <v>47.93</v>
      </c>
      <c r="S757" s="52" vm="5916">
        <f ca="1"/>
        <v>995957</v>
      </c>
      <c r="T757" s="55">
        <f t="shared" ca="1" si="47"/>
        <v>-3.2277465918203685E-2</v>
      </c>
      <c r="U757" s="55">
        <f t="shared" ca="1" si="45"/>
        <v>-3.2809871139434163E-2</v>
      </c>
      <c r="Z757" s="52" t="s">
        <v>983</v>
      </c>
      <c r="AA757" s="52">
        <v>0.78400000000000003</v>
      </c>
      <c r="AF757" s="52" t="s">
        <v>953</v>
      </c>
      <c r="AG757" s="52">
        <v>2.1280000000000001</v>
      </c>
    </row>
    <row r="758" spans="2:33">
      <c r="B758" s="52" vm="5893">
        <f ca="1"/>
        <v>44893</v>
      </c>
      <c r="C758" s="52" vm="5441">
        <f ca="1"/>
        <v>545.20000000000005</v>
      </c>
      <c r="D758" s="52" vm="5917">
        <f ca="1"/>
        <v>538.20000000000005</v>
      </c>
      <c r="E758" s="52" vm="2373">
        <f ca="1"/>
        <v>547.70000000000005</v>
      </c>
      <c r="F758" s="52" vm="4667">
        <f ca="1"/>
        <v>537.9</v>
      </c>
      <c r="G758" s="52" vm="5918">
        <f ca="1"/>
        <v>160886</v>
      </c>
      <c r="H758" s="55">
        <f t="shared" ca="1" si="46"/>
        <v>-1.8338529249939395E-4</v>
      </c>
      <c r="I758" s="55">
        <f t="shared" ca="1" si="44"/>
        <v>-1.8340210963818852E-4</v>
      </c>
      <c r="N758" s="52" vm="5919">
        <f ca="1"/>
        <v>44900</v>
      </c>
      <c r="O758" s="52" vm="4578">
        <f ca="1"/>
        <v>48.32</v>
      </c>
      <c r="P758" s="52" vm="2146">
        <f ca="1"/>
        <v>49.24</v>
      </c>
      <c r="Q758" s="52" vm="5920">
        <f ca="1"/>
        <v>49.25</v>
      </c>
      <c r="R758" s="52" vm="5921">
        <f ca="1"/>
        <v>48.19</v>
      </c>
      <c r="S758" s="52" vm="5922">
        <f ca="1"/>
        <v>554627</v>
      </c>
      <c r="T758" s="55">
        <f t="shared" ca="1" si="47"/>
        <v>1.0358400662937584E-3</v>
      </c>
      <c r="U758" s="55">
        <f t="shared" ca="1" si="45"/>
        <v>1.0353039541579692E-3</v>
      </c>
      <c r="Z758" s="52" t="s">
        <v>984</v>
      </c>
      <c r="AA758" s="52">
        <v>0.76200000000000001</v>
      </c>
      <c r="AF758" s="52" t="s">
        <v>954</v>
      </c>
      <c r="AG758" s="52">
        <v>2.1070000000000002</v>
      </c>
    </row>
    <row r="759" spans="2:33">
      <c r="B759" s="52" vm="5899">
        <f ca="1"/>
        <v>44894</v>
      </c>
      <c r="C759" s="52" vm="171">
        <f ca="1"/>
        <v>552.6</v>
      </c>
      <c r="D759" s="52" vm="183">
        <f ca="1"/>
        <v>555</v>
      </c>
      <c r="E759" s="52" vm="2608">
        <f ca="1"/>
        <v>559.79999999999995</v>
      </c>
      <c r="F759" s="52" vm="4770">
        <f ca="1"/>
        <v>545.79999999999995</v>
      </c>
      <c r="G759" s="52" vm="5923">
        <f ca="1"/>
        <v>216690</v>
      </c>
      <c r="H759" s="55">
        <f t="shared" ca="1" si="46"/>
        <v>1.3573000733675622E-2</v>
      </c>
      <c r="I759" s="55">
        <f t="shared" ca="1" si="44"/>
        <v>1.3481712666938522E-2</v>
      </c>
      <c r="N759" s="52" vm="5924">
        <f ca="1"/>
        <v>44901</v>
      </c>
      <c r="O759" s="52" vm="5874">
        <f ca="1"/>
        <v>47.43</v>
      </c>
      <c r="P759" s="52" vm="5921">
        <f ca="1"/>
        <v>48.19</v>
      </c>
      <c r="Q759" s="52" vm="2257">
        <f ca="1"/>
        <v>48.33</v>
      </c>
      <c r="R759" s="52" vm="5925">
        <f ca="1"/>
        <v>47.17</v>
      </c>
      <c r="S759" s="52" vm="5926">
        <f ca="1"/>
        <v>791018</v>
      </c>
      <c r="T759" s="55">
        <f t="shared" ca="1" si="47"/>
        <v>-1.8418874172185462E-2</v>
      </c>
      <c r="U759" s="55">
        <f t="shared" ca="1" si="45"/>
        <v>-1.85906137370692E-2</v>
      </c>
      <c r="Z759" s="52" t="s">
        <v>985</v>
      </c>
      <c r="AA759" s="52">
        <v>0.77200000000000002</v>
      </c>
      <c r="AF759" s="52" t="s">
        <v>955</v>
      </c>
      <c r="AG759" s="52">
        <v>2.0739999999999998</v>
      </c>
    </row>
    <row r="760" spans="2:33">
      <c r="B760" s="52" vm="5903">
        <f ca="1"/>
        <v>44895</v>
      </c>
      <c r="C760" s="52" vm="1551">
        <f ca="1"/>
        <v>567.4</v>
      </c>
      <c r="D760" s="52" vm="5927">
        <f ca="1"/>
        <v>555.70000000000005</v>
      </c>
      <c r="E760" s="52" vm="2159">
        <f ca="1"/>
        <v>571.79999999999995</v>
      </c>
      <c r="F760" s="52" vm="4769">
        <f ca="1"/>
        <v>551.29999999999995</v>
      </c>
      <c r="G760" s="52" vm="5928">
        <f ca="1"/>
        <v>387048</v>
      </c>
      <c r="H760" s="55">
        <f t="shared" ca="1" si="46"/>
        <v>2.6782482808541452E-2</v>
      </c>
      <c r="I760" s="55">
        <f t="shared" ca="1" si="44"/>
        <v>2.6430109885434823E-2</v>
      </c>
      <c r="N760" s="52" vm="5929">
        <f ca="1"/>
        <v>44902</v>
      </c>
      <c r="O760" s="52" vm="2336">
        <f ca="1"/>
        <v>47.34</v>
      </c>
      <c r="P760" s="52" vm="2368">
        <f ca="1"/>
        <v>47.46</v>
      </c>
      <c r="Q760" s="52" vm="2285">
        <f ca="1"/>
        <v>47.78</v>
      </c>
      <c r="R760" s="52" vm="5930">
        <f ca="1"/>
        <v>46.98</v>
      </c>
      <c r="S760" s="52" vm="5931">
        <f ca="1"/>
        <v>494388</v>
      </c>
      <c r="T760" s="55">
        <f t="shared" ca="1" si="47"/>
        <v>-1.8975332068310591E-3</v>
      </c>
      <c r="U760" s="55">
        <f t="shared" ca="1" si="45"/>
        <v>-1.8993358036524051E-3</v>
      </c>
      <c r="Z760" s="52" t="s">
        <v>986</v>
      </c>
      <c r="AA760" s="52">
        <v>0.75</v>
      </c>
      <c r="AF760" s="52" t="s">
        <v>956</v>
      </c>
      <c r="AG760" s="52">
        <v>2.052</v>
      </c>
    </row>
    <row r="761" spans="2:33">
      <c r="B761" s="52" vm="5909">
        <f ca="1"/>
        <v>44896</v>
      </c>
      <c r="C761" s="52" vm="5932">
        <f ca="1"/>
        <v>567.1</v>
      </c>
      <c r="D761" s="52" vm="4660">
        <f ca="1"/>
        <v>573</v>
      </c>
      <c r="E761" s="52" vm="2252">
        <f ca="1"/>
        <v>574.9</v>
      </c>
      <c r="F761" s="52" vm="5933">
        <f ca="1"/>
        <v>563</v>
      </c>
      <c r="G761" s="52" vm="5934">
        <f ca="1"/>
        <v>171799</v>
      </c>
      <c r="H761" s="55">
        <f t="shared" ca="1" si="46"/>
        <v>-5.2872752907995313E-4</v>
      </c>
      <c r="I761" s="55">
        <f t="shared" ca="1" si="44"/>
        <v>-5.2886735476858943E-4</v>
      </c>
      <c r="N761" s="52" vm="5935">
        <f ca="1"/>
        <v>44903</v>
      </c>
      <c r="O761" s="52" vm="5384">
        <f ca="1"/>
        <v>48.48</v>
      </c>
      <c r="P761" s="52" vm="2266">
        <f ca="1"/>
        <v>47.48</v>
      </c>
      <c r="Q761" s="52" vm="5384">
        <f ca="1"/>
        <v>48.48</v>
      </c>
      <c r="R761" s="52" vm="2336">
        <f ca="1"/>
        <v>47.34</v>
      </c>
      <c r="S761" s="52" vm="5936">
        <f ca="1"/>
        <v>573354</v>
      </c>
      <c r="T761" s="55">
        <f t="shared" ca="1" si="47"/>
        <v>2.4081115335867986E-2</v>
      </c>
      <c r="U761" s="55">
        <f t="shared" ca="1" si="45"/>
        <v>2.3795737675220939E-2</v>
      </c>
      <c r="Z761" s="52" t="s">
        <v>987</v>
      </c>
      <c r="AA761" s="52">
        <v>0.67</v>
      </c>
      <c r="AF761" s="52" t="s">
        <v>957</v>
      </c>
      <c r="AG761" s="52">
        <v>1.9970000000000001</v>
      </c>
    </row>
    <row r="762" spans="2:33">
      <c r="B762" s="52" vm="5914">
        <f ca="1"/>
        <v>44897</v>
      </c>
      <c r="C762" s="52" vm="173">
        <f ca="1"/>
        <v>559.70000000000005</v>
      </c>
      <c r="D762" s="52" vm="5933">
        <f ca="1"/>
        <v>563</v>
      </c>
      <c r="E762" s="52" vm="5937">
        <f ca="1"/>
        <v>566.29999999999995</v>
      </c>
      <c r="F762" s="52" vm="4760">
        <f ca="1"/>
        <v>553.4</v>
      </c>
      <c r="G762" s="52" vm="5938">
        <f ca="1"/>
        <v>209701</v>
      </c>
      <c r="H762" s="55">
        <f t="shared" ca="1" si="46"/>
        <v>-1.3048845000881659E-2</v>
      </c>
      <c r="I762" s="55">
        <f t="shared" ca="1" si="44"/>
        <v>-1.3134729122668408E-2</v>
      </c>
      <c r="N762" s="52" vm="5939">
        <f ca="1"/>
        <v>44904</v>
      </c>
      <c r="O762" s="52" vm="2702">
        <f ca="1"/>
        <v>49.37</v>
      </c>
      <c r="P762" s="52" vm="2161">
        <f ca="1"/>
        <v>48.5</v>
      </c>
      <c r="Q762" s="52" vm="2702">
        <f ca="1"/>
        <v>49.37</v>
      </c>
      <c r="R762" s="52" vm="5865">
        <f ca="1"/>
        <v>48.36</v>
      </c>
      <c r="S762" s="52" vm="5940">
        <f ca="1"/>
        <v>779194</v>
      </c>
      <c r="T762" s="55">
        <f t="shared" ca="1" si="47"/>
        <v>1.8358085808580782E-2</v>
      </c>
      <c r="U762" s="55">
        <f t="shared" ca="1" si="45"/>
        <v>1.8191610509712432E-2</v>
      </c>
      <c r="Z762" s="52" t="s">
        <v>988</v>
      </c>
      <c r="AA762" s="52">
        <v>0.71799999999999997</v>
      </c>
      <c r="AF762" s="52" t="s">
        <v>958</v>
      </c>
      <c r="AG762" s="52">
        <v>2.0369999999999999</v>
      </c>
    </row>
    <row r="763" spans="2:33">
      <c r="B763" s="52" vm="5919">
        <f ca="1"/>
        <v>44900</v>
      </c>
      <c r="C763" s="52" vm="5941">
        <f ca="1"/>
        <v>546.20000000000005</v>
      </c>
      <c r="D763" s="52" vm="5855">
        <f ca="1"/>
        <v>559.5</v>
      </c>
      <c r="E763" s="52" vm="4659">
        <f ca="1"/>
        <v>561.70000000000005</v>
      </c>
      <c r="F763" s="52" vm="1872">
        <f ca="1"/>
        <v>543.29999999999995</v>
      </c>
      <c r="G763" s="52" vm="5942">
        <f ca="1"/>
        <v>203672</v>
      </c>
      <c r="H763" s="55">
        <f t="shared" ca="1" si="46"/>
        <v>-2.4120064320171553E-2</v>
      </c>
      <c r="I763" s="55">
        <f t="shared" ca="1" si="44"/>
        <v>-2.4415716857709293E-2</v>
      </c>
      <c r="N763" s="52" vm="5943">
        <f ca="1"/>
        <v>44907</v>
      </c>
      <c r="O763" s="52" vm="2757">
        <f ca="1"/>
        <v>50.08</v>
      </c>
      <c r="P763" s="52" vm="5389">
        <f ca="1"/>
        <v>48.77</v>
      </c>
      <c r="Q763" s="52" vm="2734">
        <f ca="1"/>
        <v>50.28</v>
      </c>
      <c r="R763" s="52" vm="2183">
        <f ca="1"/>
        <v>48.73</v>
      </c>
      <c r="S763" s="52" vm="5944">
        <f ca="1"/>
        <v>618971</v>
      </c>
      <c r="T763" s="55">
        <f t="shared" ca="1" si="47"/>
        <v>1.4381203159813616E-2</v>
      </c>
      <c r="U763" s="55">
        <f t="shared" ca="1" si="45"/>
        <v>1.4278774521071531E-2</v>
      </c>
      <c r="Z763" s="52" t="s">
        <v>989</v>
      </c>
      <c r="AA763" s="52">
        <v>0.67400000000000004</v>
      </c>
      <c r="AF763" s="52" t="s">
        <v>959</v>
      </c>
      <c r="AG763" s="52">
        <v>1.974</v>
      </c>
    </row>
    <row r="764" spans="2:33">
      <c r="B764" s="52" vm="5924">
        <f ca="1"/>
        <v>44901</v>
      </c>
      <c r="C764" s="52" vm="5441">
        <f ca="1"/>
        <v>545.20000000000005</v>
      </c>
      <c r="D764" s="52" vm="5945">
        <f ca="1"/>
        <v>544.9</v>
      </c>
      <c r="E764" s="52" vm="4777">
        <f ca="1"/>
        <v>549.29999999999995</v>
      </c>
      <c r="F764" s="52" vm="5861">
        <f ca="1"/>
        <v>541.79999999999995</v>
      </c>
      <c r="G764" s="52" vm="5946">
        <f ca="1"/>
        <v>154794</v>
      </c>
      <c r="H764" s="55">
        <f t="shared" ca="1" si="46"/>
        <v>-1.8308311973636027E-3</v>
      </c>
      <c r="I764" s="55">
        <f t="shared" ca="1" si="44"/>
        <v>-1.8325092172270846E-3</v>
      </c>
      <c r="N764" s="52" vm="5947">
        <f ca="1"/>
        <v>44908</v>
      </c>
      <c r="O764" s="52" vm="2434">
        <f ca="1"/>
        <v>51.66</v>
      </c>
      <c r="P764" s="52" vm="2397">
        <f ca="1"/>
        <v>50.1</v>
      </c>
      <c r="Q764" s="52" vm="2546">
        <f ca="1"/>
        <v>52.4</v>
      </c>
      <c r="R764" s="52" vm="5361">
        <f ca="1"/>
        <v>49.51</v>
      </c>
      <c r="S764" s="52" vm="5948">
        <f ca="1"/>
        <v>1144836</v>
      </c>
      <c r="T764" s="55">
        <f t="shared" ca="1" si="47"/>
        <v>3.1549520766773087E-2</v>
      </c>
      <c r="U764" s="55">
        <f t="shared" ca="1" si="45"/>
        <v>3.1062060875851272E-2</v>
      </c>
      <c r="Z764" s="52" t="s">
        <v>990</v>
      </c>
      <c r="AA764" s="52">
        <v>0.64900000000000002</v>
      </c>
      <c r="AF764" s="52" t="s">
        <v>960</v>
      </c>
      <c r="AG764" s="52">
        <v>1.8839999999999999</v>
      </c>
    </row>
    <row r="765" spans="2:33">
      <c r="B765" s="52" vm="5929">
        <f ca="1"/>
        <v>44902</v>
      </c>
      <c r="C765" s="52" vm="5949">
        <f ca="1"/>
        <v>522.6</v>
      </c>
      <c r="D765" s="52" vm="361">
        <f ca="1"/>
        <v>535.6</v>
      </c>
      <c r="E765" s="52" vm="2364">
        <f ca="1"/>
        <v>538</v>
      </c>
      <c r="F765" s="52" vm="1840">
        <f ca="1"/>
        <v>521.6</v>
      </c>
      <c r="G765" s="52" vm="5950">
        <f ca="1"/>
        <v>316000</v>
      </c>
      <c r="H765" s="55">
        <f t="shared" ca="1" si="46"/>
        <v>-4.145267791636098E-2</v>
      </c>
      <c r="I765" s="55">
        <f t="shared" ca="1" si="44"/>
        <v>-4.2336346735865449E-2</v>
      </c>
      <c r="N765" s="52" vm="5951">
        <f ca="1"/>
        <v>44909</v>
      </c>
      <c r="O765" s="52" vm="2545">
        <f ca="1"/>
        <v>51.52</v>
      </c>
      <c r="P765" s="52" vm="2813">
        <f ca="1"/>
        <v>51.36</v>
      </c>
      <c r="Q765" s="52" vm="2466">
        <f ca="1"/>
        <v>51.82</v>
      </c>
      <c r="R765" s="52" vm="2416">
        <f ca="1"/>
        <v>50.92</v>
      </c>
      <c r="S765" s="52" vm="5952">
        <f ca="1"/>
        <v>519106</v>
      </c>
      <c r="T765" s="55">
        <f t="shared" ca="1" si="47"/>
        <v>-2.7100271002709064E-3</v>
      </c>
      <c r="U765" s="55">
        <f t="shared" ca="1" si="45"/>
        <v>-2.7137058715961618E-3</v>
      </c>
      <c r="Z765" s="52" t="s">
        <v>991</v>
      </c>
      <c r="AA765" s="52">
        <v>0.58699999999999997</v>
      </c>
      <c r="AF765" s="52" t="s">
        <v>961</v>
      </c>
      <c r="AG765" s="52">
        <v>1.91</v>
      </c>
    </row>
    <row r="766" spans="2:33">
      <c r="B766" s="52" vm="5935">
        <f ca="1"/>
        <v>44903</v>
      </c>
      <c r="C766" s="52" vm="5949">
        <f ca="1"/>
        <v>522.6</v>
      </c>
      <c r="D766" s="52" vm="5463">
        <f ca="1"/>
        <v>523.4</v>
      </c>
      <c r="E766" s="52" vm="5057">
        <f ca="1"/>
        <v>526.1</v>
      </c>
      <c r="F766" s="52" vm="446">
        <f ca="1"/>
        <v>518.1</v>
      </c>
      <c r="G766" s="52" vm="5953">
        <f ca="1"/>
        <v>228464</v>
      </c>
      <c r="H766" s="55">
        <f t="shared" ca="1" si="46"/>
        <v>0</v>
      </c>
      <c r="I766" s="55">
        <f t="shared" ca="1" si="44"/>
        <v>0</v>
      </c>
      <c r="N766" s="52" vm="5954">
        <f ca="1"/>
        <v>44910</v>
      </c>
      <c r="O766" s="52" vm="2652">
        <f ca="1"/>
        <v>49.42</v>
      </c>
      <c r="P766" s="52" vm="2629">
        <f ca="1"/>
        <v>50.78</v>
      </c>
      <c r="Q766" s="52" vm="2709">
        <f ca="1"/>
        <v>50.88</v>
      </c>
      <c r="R766" s="52" vm="5389">
        <f ca="1"/>
        <v>48.77</v>
      </c>
      <c r="S766" s="52" vm="5955">
        <f ca="1"/>
        <v>1043622</v>
      </c>
      <c r="T766" s="55">
        <f t="shared" ca="1" si="47"/>
        <v>-4.0760869565217406E-2</v>
      </c>
      <c r="U766" s="55">
        <f t="shared" ca="1" si="45"/>
        <v>-4.1614881235634178E-2</v>
      </c>
      <c r="Z766" s="52" t="s">
        <v>992</v>
      </c>
      <c r="AA766" s="52">
        <v>0.44700000000000001</v>
      </c>
      <c r="AF766" s="52" t="s">
        <v>962</v>
      </c>
      <c r="AG766" s="52">
        <v>1.9019999999999999</v>
      </c>
    </row>
    <row r="767" spans="2:33">
      <c r="B767" s="52" vm="5939">
        <f ca="1"/>
        <v>44904</v>
      </c>
      <c r="C767" s="52" vm="427">
        <f ca="1"/>
        <v>523.5</v>
      </c>
      <c r="D767" s="52" vm="1864">
        <f ca="1"/>
        <v>527</v>
      </c>
      <c r="E767" s="52" vm="5956">
        <f ca="1"/>
        <v>528.20000000000005</v>
      </c>
      <c r="F767" s="52" vm="5957">
        <f ca="1"/>
        <v>519.20000000000005</v>
      </c>
      <c r="G767" s="52" vm="5958">
        <f ca="1"/>
        <v>187361</v>
      </c>
      <c r="H767" s="55">
        <f t="shared" ca="1" si="46"/>
        <v>1.7221584385762601E-3</v>
      </c>
      <c r="I767" s="55">
        <f t="shared" ca="1" si="44"/>
        <v>1.7206772240793439E-3</v>
      </c>
      <c r="N767" s="52" vm="5959">
        <f ca="1"/>
        <v>44911</v>
      </c>
      <c r="O767" s="52" vm="5960">
        <f ca="1"/>
        <v>49.19</v>
      </c>
      <c r="P767" s="52" vm="2664">
        <f ca="1"/>
        <v>48.82</v>
      </c>
      <c r="Q767" s="52" vm="2650">
        <f ca="1"/>
        <v>49.2</v>
      </c>
      <c r="R767" s="52" vm="5961">
        <f ca="1"/>
        <v>47.77</v>
      </c>
      <c r="S767" s="52" vm="5962">
        <f ca="1"/>
        <v>1243481</v>
      </c>
      <c r="T767" s="55">
        <f t="shared" ca="1" si="47"/>
        <v>-4.6539862403885968E-3</v>
      </c>
      <c r="U767" s="55">
        <f t="shared" ca="1" si="45"/>
        <v>-4.664849753215663E-3</v>
      </c>
      <c r="Z767" s="52" t="s">
        <v>993</v>
      </c>
      <c r="AA767" s="52">
        <v>0.45100000000000001</v>
      </c>
      <c r="AF767" s="52" t="s">
        <v>963</v>
      </c>
      <c r="AG767" s="52">
        <v>1.9079999999999999</v>
      </c>
    </row>
    <row r="768" spans="2:33">
      <c r="B768" s="52" vm="5943">
        <f ca="1"/>
        <v>44907</v>
      </c>
      <c r="C768" s="52" vm="1290">
        <f ca="1"/>
        <v>517.9</v>
      </c>
      <c r="D768" s="52" vm="1506">
        <f ca="1"/>
        <v>519.9</v>
      </c>
      <c r="E768" s="52" vm="5949">
        <f ca="1"/>
        <v>522.6</v>
      </c>
      <c r="F768" s="52" vm="5963">
        <f ca="1"/>
        <v>516.1</v>
      </c>
      <c r="G768" s="52" vm="5964">
        <f ca="1"/>
        <v>218403</v>
      </c>
      <c r="H768" s="55">
        <f t="shared" ca="1" si="46"/>
        <v>-1.0697230181470951E-2</v>
      </c>
      <c r="I768" s="55">
        <f t="shared" ca="1" si="44"/>
        <v>-1.0754856880745851E-2</v>
      </c>
      <c r="N768" s="52" vm="5965">
        <f ca="1"/>
        <v>44914</v>
      </c>
      <c r="O768" s="52" vm="2305">
        <f ca="1"/>
        <v>48.53</v>
      </c>
      <c r="P768" s="52" vm="5966">
        <f ca="1"/>
        <v>49.49</v>
      </c>
      <c r="Q768" s="52" vm="5966">
        <f ca="1"/>
        <v>49.49</v>
      </c>
      <c r="R768" s="52" vm="2164">
        <f ca="1"/>
        <v>48.31</v>
      </c>
      <c r="S768" s="52" vm="5967">
        <f ca="1"/>
        <v>538935</v>
      </c>
      <c r="T768" s="55">
        <f t="shared" ca="1" si="47"/>
        <v>-1.3417361252286986E-2</v>
      </c>
      <c r="U768" s="55">
        <f t="shared" ca="1" si="45"/>
        <v>-1.3508187390123558E-2</v>
      </c>
      <c r="Z768" s="52" t="s">
        <v>994</v>
      </c>
      <c r="AA768" s="52">
        <v>0.42699999999999999</v>
      </c>
      <c r="AF768" s="52" t="s">
        <v>964</v>
      </c>
      <c r="AG768" s="52">
        <v>1.966</v>
      </c>
    </row>
    <row r="769" spans="2:33">
      <c r="B769" s="52" vm="5947">
        <f ca="1"/>
        <v>44908</v>
      </c>
      <c r="C769" s="52" vm="5968">
        <f ca="1"/>
        <v>524</v>
      </c>
      <c r="D769" s="52" vm="5969">
        <f ca="1"/>
        <v>522.1</v>
      </c>
      <c r="E769" s="52" vm="1873">
        <f ca="1"/>
        <v>533</v>
      </c>
      <c r="F769" s="52" vm="5957">
        <f ca="1"/>
        <v>519.20000000000005</v>
      </c>
      <c r="G769" s="52" vm="5970">
        <f ca="1"/>
        <v>246781</v>
      </c>
      <c r="H769" s="55">
        <f t="shared" ca="1" si="46"/>
        <v>1.1778335586020594E-2</v>
      </c>
      <c r="I769" s="55">
        <f t="shared" ca="1" si="44"/>
        <v>1.170951089119651E-2</v>
      </c>
      <c r="N769" s="52" vm="5971">
        <f ca="1"/>
        <v>44915</v>
      </c>
      <c r="O769" s="52" vm="5972">
        <f ca="1"/>
        <v>47.59</v>
      </c>
      <c r="P769" s="52" vm="5973">
        <f ca="1"/>
        <v>47.73</v>
      </c>
      <c r="Q769" s="52" vm="2348">
        <f ca="1"/>
        <v>48.26</v>
      </c>
      <c r="R769" s="52" vm="2379">
        <f ca="1"/>
        <v>47.45</v>
      </c>
      <c r="S769" s="52" vm="5974">
        <f ca="1"/>
        <v>552077</v>
      </c>
      <c r="T769" s="55">
        <f t="shared" ca="1" si="47"/>
        <v>-1.9369462188337017E-2</v>
      </c>
      <c r="U769" s="55">
        <f t="shared" ca="1" si="45"/>
        <v>-1.9559508284105631E-2</v>
      </c>
      <c r="Z769" s="52" t="s">
        <v>995</v>
      </c>
      <c r="AA769" s="52">
        <v>0.36499999999999999</v>
      </c>
      <c r="AF769" s="52" t="s">
        <v>965</v>
      </c>
      <c r="AG769" s="52">
        <v>1.867</v>
      </c>
    </row>
    <row r="770" spans="2:33">
      <c r="B770" s="52" vm="5951">
        <f ca="1"/>
        <v>44909</v>
      </c>
      <c r="C770" s="52" vm="5975">
        <f ca="1"/>
        <v>524.70000000000005</v>
      </c>
      <c r="D770" s="52" vm="5066">
        <f ca="1"/>
        <v>523</v>
      </c>
      <c r="E770" s="52" vm="1075">
        <f ca="1"/>
        <v>525</v>
      </c>
      <c r="F770" s="52" vm="5976">
        <f ca="1"/>
        <v>517.4</v>
      </c>
      <c r="G770" s="52" vm="5977">
        <f ca="1"/>
        <v>195862</v>
      </c>
      <c r="H770" s="55">
        <f t="shared" ca="1" si="46"/>
        <v>1.3358778625955914E-3</v>
      </c>
      <c r="I770" s="55">
        <f t="shared" ca="1" si="44"/>
        <v>1.3349863716240853E-3</v>
      </c>
      <c r="N770" s="52" vm="5978">
        <f ca="1"/>
        <v>44916</v>
      </c>
      <c r="O770" s="52" vm="2704">
        <f ca="1"/>
        <v>48.91</v>
      </c>
      <c r="P770" s="52" vm="2263">
        <f ca="1"/>
        <v>48</v>
      </c>
      <c r="Q770" s="52" vm="2704">
        <f ca="1"/>
        <v>48.91</v>
      </c>
      <c r="R770" s="52" vm="5714">
        <f ca="1"/>
        <v>47.64</v>
      </c>
      <c r="S770" s="52" vm="5979">
        <f ca="1"/>
        <v>548697</v>
      </c>
      <c r="T770" s="55">
        <f t="shared" ca="1" si="47"/>
        <v>2.7736919520907621E-2</v>
      </c>
      <c r="U770" s="55">
        <f t="shared" ca="1" si="45"/>
        <v>2.7359219418246601E-2</v>
      </c>
      <c r="Z770" s="52" t="s">
        <v>996</v>
      </c>
      <c r="AA770" s="52">
        <v>0.34499999999999997</v>
      </c>
      <c r="AF770" s="52" t="s">
        <v>966</v>
      </c>
      <c r="AG770" s="52">
        <v>1.919</v>
      </c>
    </row>
    <row r="771" spans="2:33">
      <c r="B771" s="52" vm="5954">
        <f ca="1"/>
        <v>44910</v>
      </c>
      <c r="C771" s="52" vm="1469">
        <f ca="1"/>
        <v>495.5</v>
      </c>
      <c r="D771" s="52" vm="1431">
        <f ca="1"/>
        <v>511.1</v>
      </c>
      <c r="E771" s="52" vm="5980">
        <f ca="1"/>
        <v>512.70000000000005</v>
      </c>
      <c r="F771" s="52" vm="5101">
        <f ca="1"/>
        <v>491.3</v>
      </c>
      <c r="G771" s="52" vm="5981">
        <f ca="1"/>
        <v>462629</v>
      </c>
      <c r="H771" s="55">
        <f t="shared" ca="1" si="46"/>
        <v>-5.5650848103678374E-2</v>
      </c>
      <c r="I771" s="55">
        <f t="shared" ca="1" si="44"/>
        <v>-5.7259316922623482E-2</v>
      </c>
      <c r="N771" s="52" vm="5982">
        <f ca="1"/>
        <v>44917</v>
      </c>
      <c r="O771" s="52" vm="5743">
        <f ca="1"/>
        <v>48.4</v>
      </c>
      <c r="P771" s="52" vm="2644">
        <f ca="1"/>
        <v>48.56</v>
      </c>
      <c r="Q771" s="52" vm="2138">
        <f ca="1"/>
        <v>48.98</v>
      </c>
      <c r="R771" s="52" vm="2172">
        <f ca="1"/>
        <v>47.91</v>
      </c>
      <c r="S771" s="52" vm="5983">
        <f ca="1"/>
        <v>443168</v>
      </c>
      <c r="T771" s="55">
        <f t="shared" ca="1" si="47"/>
        <v>-1.0427315477407495E-2</v>
      </c>
      <c r="U771" s="55">
        <f t="shared" ca="1" si="45"/>
        <v>-1.048206082867981E-2</v>
      </c>
      <c r="Z771" s="52" t="s">
        <v>997</v>
      </c>
      <c r="AA771" s="52">
        <v>0.34499999999999997</v>
      </c>
      <c r="AF771" s="52" t="s">
        <v>967</v>
      </c>
      <c r="AG771" s="52">
        <v>1.6679999999999999</v>
      </c>
    </row>
    <row r="772" spans="2:33">
      <c r="B772" s="52" vm="5959">
        <f ca="1"/>
        <v>44911</v>
      </c>
      <c r="C772" s="52" vm="5984">
        <f ca="1"/>
        <v>491.05</v>
      </c>
      <c r="D772" s="52" vm="1377">
        <f ca="1"/>
        <v>492</v>
      </c>
      <c r="E772" s="52" vm="5985">
        <f ca="1"/>
        <v>493.4</v>
      </c>
      <c r="F772" s="52" vm="5986">
        <f ca="1"/>
        <v>481.15</v>
      </c>
      <c r="G772" s="52" vm="5987">
        <f ca="1"/>
        <v>418116</v>
      </c>
      <c r="H772" s="55">
        <f t="shared" ca="1" si="46"/>
        <v>-8.9808274470232208E-3</v>
      </c>
      <c r="I772" s="55">
        <f t="shared" ca="1" si="44"/>
        <v>-9.0213981662594419E-3</v>
      </c>
      <c r="N772" s="52" vm="5988">
        <f ca="1"/>
        <v>44918</v>
      </c>
      <c r="O772" s="52" vm="2173">
        <f ca="1"/>
        <v>48.1</v>
      </c>
      <c r="P772" s="52" vm="5989">
        <f ca="1"/>
        <v>48.11</v>
      </c>
      <c r="Q772" s="52" vm="5384">
        <f ca="1"/>
        <v>48.48</v>
      </c>
      <c r="R772" s="52" vm="2370">
        <f ca="1"/>
        <v>47.74</v>
      </c>
      <c r="S772" s="52" vm="5990">
        <f ca="1"/>
        <v>332804</v>
      </c>
      <c r="T772" s="55">
        <f t="shared" ca="1" si="47"/>
        <v>-6.1983471074379404E-3</v>
      </c>
      <c r="U772" s="55">
        <f t="shared" ca="1" si="45"/>
        <v>-6.2176366108704501E-3</v>
      </c>
      <c r="Z772" s="52" t="s">
        <v>998</v>
      </c>
      <c r="AA772" s="52">
        <v>0.33300000000000002</v>
      </c>
      <c r="AF772" s="52" t="s">
        <v>968</v>
      </c>
      <c r="AG772" s="52">
        <v>1.601</v>
      </c>
    </row>
    <row r="773" spans="2:33">
      <c r="B773" s="52" vm="5965">
        <f ca="1"/>
        <v>44914</v>
      </c>
      <c r="C773" s="52" vm="737">
        <f ca="1"/>
        <v>485.85</v>
      </c>
      <c r="D773" s="52" vm="5991">
        <f ca="1"/>
        <v>489.75</v>
      </c>
      <c r="E773" s="52" vm="4851">
        <f ca="1"/>
        <v>492.65</v>
      </c>
      <c r="F773" s="52" vm="1212">
        <f ca="1"/>
        <v>484.35</v>
      </c>
      <c r="G773" s="52" vm="5992">
        <f ca="1"/>
        <v>171059</v>
      </c>
      <c r="H773" s="55">
        <f t="shared" ca="1" si="46"/>
        <v>-1.0589552998676255E-2</v>
      </c>
      <c r="I773" s="55">
        <f t="shared" ca="1" si="44"/>
        <v>-1.0646021318335204E-2</v>
      </c>
      <c r="N773" s="52" vm="5993">
        <f ca="1"/>
        <v>44922</v>
      </c>
      <c r="O773" s="52" vm="2154">
        <f ca="1"/>
        <v>49.55</v>
      </c>
      <c r="P773" s="52" vm="2243">
        <f ca="1"/>
        <v>48.99</v>
      </c>
      <c r="Q773" s="52" vm="2643">
        <f ca="1"/>
        <v>49.66</v>
      </c>
      <c r="R773" s="52" vm="5994">
        <f ca="1"/>
        <v>48.59</v>
      </c>
      <c r="S773" s="52" vm="5995">
        <f ca="1"/>
        <v>546789</v>
      </c>
      <c r="T773" s="55">
        <f t="shared" ca="1" si="47"/>
        <v>3.0145530145530008E-2</v>
      </c>
      <c r="U773" s="55">
        <f t="shared" ca="1" si="45"/>
        <v>2.9700083664281368E-2</v>
      </c>
      <c r="Z773" s="52" t="s">
        <v>999</v>
      </c>
      <c r="AA773" s="52">
        <v>0.307</v>
      </c>
      <c r="AF773" s="52" t="s">
        <v>969</v>
      </c>
      <c r="AG773" s="52">
        <v>1.601</v>
      </c>
    </row>
    <row r="774" spans="2:33">
      <c r="B774" s="52" vm="5971">
        <f ca="1"/>
        <v>44915</v>
      </c>
      <c r="C774" s="52" vm="594">
        <f ca="1"/>
        <v>467.35</v>
      </c>
      <c r="D774" s="52" vm="5606">
        <f ca="1"/>
        <v>474.25</v>
      </c>
      <c r="E774" s="52" vm="1016">
        <f ca="1"/>
        <v>477.1</v>
      </c>
      <c r="F774" s="52" vm="5996">
        <f ca="1"/>
        <v>464.4</v>
      </c>
      <c r="G774" s="52" vm="5997">
        <f ca="1"/>
        <v>287111</v>
      </c>
      <c r="H774" s="55">
        <f t="shared" ca="1" si="46"/>
        <v>-3.8077595965833044E-2</v>
      </c>
      <c r="I774" s="55">
        <f t="shared" ca="1" si="44"/>
        <v>-3.8821492656855534E-2</v>
      </c>
      <c r="N774" s="52" vm="5998">
        <f ca="1"/>
        <v>44923</v>
      </c>
      <c r="O774" s="52" vm="4828">
        <f ca="1"/>
        <v>49.47</v>
      </c>
      <c r="P774" s="52" vm="2652">
        <f ca="1"/>
        <v>49.42</v>
      </c>
      <c r="Q774" s="52" vm="2538">
        <f ca="1"/>
        <v>50.06</v>
      </c>
      <c r="R774" s="52" vm="5344">
        <f ca="1"/>
        <v>49.41</v>
      </c>
      <c r="S774" s="52" vm="5999">
        <f ca="1"/>
        <v>353563</v>
      </c>
      <c r="T774" s="55">
        <f t="shared" ca="1" si="47"/>
        <v>-1.6145307769929174E-3</v>
      </c>
      <c r="U774" s="55">
        <f t="shared" ca="1" si="45"/>
        <v>-1.6158355363797515E-3</v>
      </c>
      <c r="Z774" s="52" t="s">
        <v>1000</v>
      </c>
      <c r="AA774" s="52">
        <v>0.33100000000000002</v>
      </c>
      <c r="AF774" s="52" t="s">
        <v>970</v>
      </c>
      <c r="AG774" s="52">
        <v>1.5229999999999999</v>
      </c>
    </row>
    <row r="775" spans="2:33">
      <c r="B775" s="52" vm="5978">
        <f ca="1"/>
        <v>44916</v>
      </c>
      <c r="C775" s="52" vm="6000">
        <f ca="1"/>
        <v>481.35</v>
      </c>
      <c r="D775" s="52" vm="6001">
        <f ca="1"/>
        <v>471.85</v>
      </c>
      <c r="E775" s="52" vm="6002">
        <f ca="1"/>
        <v>482.7</v>
      </c>
      <c r="F775" s="52" vm="6003">
        <f ca="1"/>
        <v>471.55</v>
      </c>
      <c r="G775" s="52" vm="6004">
        <f ca="1"/>
        <v>233646</v>
      </c>
      <c r="H775" s="55">
        <f t="shared" ca="1" si="46"/>
        <v>2.9956135658500083E-2</v>
      </c>
      <c r="I775" s="55">
        <f t="shared" ca="1" si="44"/>
        <v>2.9516214595383165E-2</v>
      </c>
      <c r="N775" s="52" vm="6005">
        <f ca="1"/>
        <v>44924</v>
      </c>
      <c r="O775" s="52" vm="2215">
        <f ca="1"/>
        <v>50.14</v>
      </c>
      <c r="P775" s="52" vm="5378">
        <f ca="1"/>
        <v>49.23</v>
      </c>
      <c r="Q775" s="52" vm="2215">
        <f ca="1"/>
        <v>50.14</v>
      </c>
      <c r="R775" s="52" vm="2183">
        <f ca="1"/>
        <v>48.73</v>
      </c>
      <c r="S775" s="52" vm="6006">
        <f ca="1"/>
        <v>304821</v>
      </c>
      <c r="T775" s="55">
        <f t="shared" ca="1" si="47"/>
        <v>1.3543561754598699E-2</v>
      </c>
      <c r="U775" s="55">
        <f t="shared" ca="1" si="45"/>
        <v>1.3452667490530059E-2</v>
      </c>
      <c r="Z775" s="52" t="s">
        <v>1001</v>
      </c>
      <c r="AA775" s="52">
        <v>0.36299999999999999</v>
      </c>
      <c r="AF775" s="52" t="s">
        <v>971</v>
      </c>
      <c r="AG775" s="52">
        <v>1.589</v>
      </c>
    </row>
    <row r="776" spans="2:33">
      <c r="B776" s="52" vm="5982">
        <f ca="1"/>
        <v>44917</v>
      </c>
      <c r="C776" s="52" vm="6007">
        <f ca="1"/>
        <v>475.1</v>
      </c>
      <c r="D776" s="52" vm="1025">
        <f ca="1"/>
        <v>481.05</v>
      </c>
      <c r="E776" s="52" vm="5820">
        <f ca="1"/>
        <v>484.85</v>
      </c>
      <c r="F776" s="52" vm="6008">
        <f ca="1"/>
        <v>472.15</v>
      </c>
      <c r="G776" s="52" vm="6009">
        <f ca="1"/>
        <v>184295</v>
      </c>
      <c r="H776" s="55">
        <f t="shared" ca="1" si="46"/>
        <v>-1.2984314947543374E-2</v>
      </c>
      <c r="I776" s="55">
        <f t="shared" ca="1" si="44"/>
        <v>-1.3069348031099933E-2</v>
      </c>
      <c r="N776" s="52" vm="6010">
        <f ca="1"/>
        <v>44925</v>
      </c>
      <c r="O776" s="52" vm="2327">
        <f ca="1"/>
        <v>49.5</v>
      </c>
      <c r="P776" s="52" vm="2208">
        <f ca="1"/>
        <v>49.95</v>
      </c>
      <c r="Q776" s="52" vm="2223">
        <f ca="1"/>
        <v>50</v>
      </c>
      <c r="R776" s="52" vm="5339">
        <f ca="1"/>
        <v>49.31</v>
      </c>
      <c r="S776" s="52" vm="6011">
        <f ca="1"/>
        <v>307135</v>
      </c>
      <c r="T776" s="55">
        <f t="shared" ca="1" si="47"/>
        <v>-1.2764260071798983E-2</v>
      </c>
      <c r="U776" s="55">
        <f t="shared" ca="1" si="45"/>
        <v>-1.2846423155502735E-2</v>
      </c>
      <c r="Z776" s="52" t="s">
        <v>1002</v>
      </c>
      <c r="AA776" s="52">
        <v>0.375</v>
      </c>
      <c r="AF776" s="52" t="s">
        <v>972</v>
      </c>
      <c r="AG776" s="52">
        <v>1.5329999999999999</v>
      </c>
    </row>
    <row r="777" spans="2:33">
      <c r="B777" s="52" vm="5988">
        <f ca="1"/>
        <v>44918</v>
      </c>
      <c r="C777" s="52" vm="6012">
        <f ca="1"/>
        <v>471.95</v>
      </c>
      <c r="D777" s="52" vm="6013">
        <f ca="1"/>
        <v>475.6</v>
      </c>
      <c r="E777" s="52" vm="6014">
        <f ca="1"/>
        <v>475.95</v>
      </c>
      <c r="F777" s="52" vm="5827">
        <f ca="1"/>
        <v>468.3</v>
      </c>
      <c r="G777" s="52" vm="6015">
        <f ca="1"/>
        <v>99896</v>
      </c>
      <c r="H777" s="55">
        <f t="shared" ca="1" si="46"/>
        <v>-6.6301831193433802E-3</v>
      </c>
      <c r="I777" s="55">
        <f t="shared" ca="1" si="44"/>
        <v>-6.6522604219223097E-3</v>
      </c>
      <c r="N777" s="52" vm="6016">
        <f ca="1"/>
        <v>44928</v>
      </c>
      <c r="O777" s="52" vm="4571">
        <f ca="1"/>
        <v>50.66</v>
      </c>
      <c r="P777" s="52" vm="4786">
        <f ca="1"/>
        <v>49.8</v>
      </c>
      <c r="Q777" s="52" vm="4571">
        <f ca="1"/>
        <v>50.66</v>
      </c>
      <c r="R777" s="52" vm="5966">
        <f ca="1"/>
        <v>49.49</v>
      </c>
      <c r="S777" s="52" vm="6017">
        <f ca="1"/>
        <v>434995</v>
      </c>
      <c r="T777" s="55">
        <f t="shared" ca="1" si="47"/>
        <v>2.3434343434343363E-2</v>
      </c>
      <c r="U777" s="55">
        <f t="shared" ca="1" si="45"/>
        <v>2.3163974998884476E-2</v>
      </c>
      <c r="Z777" s="52" t="s">
        <v>1003</v>
      </c>
      <c r="AA777" s="52">
        <v>0.36799999999999999</v>
      </c>
      <c r="AF777" s="52" t="s">
        <v>973</v>
      </c>
      <c r="AG777" s="52">
        <v>1.4159999999999999</v>
      </c>
    </row>
    <row r="778" spans="2:33">
      <c r="B778" s="52" vm="5993">
        <f ca="1"/>
        <v>44922</v>
      </c>
      <c r="C778" s="52" vm="6018">
        <f ca="1"/>
        <v>478.5</v>
      </c>
      <c r="D778" s="52" vm="820">
        <f ca="1"/>
        <v>476.45</v>
      </c>
      <c r="E778" s="52" vm="6019">
        <f ca="1"/>
        <v>482.95</v>
      </c>
      <c r="F778" s="52" vm="6020">
        <f ca="1"/>
        <v>475.8</v>
      </c>
      <c r="G778" s="52" vm="6021">
        <f ca="1"/>
        <v>121277</v>
      </c>
      <c r="H778" s="55">
        <f t="shared" ca="1" si="46"/>
        <v>1.3878588833562855E-2</v>
      </c>
      <c r="I778" s="55">
        <f t="shared" ca="1" si="44"/>
        <v>1.3783163122055516E-2</v>
      </c>
      <c r="N778" s="52" vm="6022">
        <f ca="1"/>
        <v>44929</v>
      </c>
      <c r="O778" s="52" vm="2216">
        <f ca="1"/>
        <v>50.4</v>
      </c>
      <c r="P778" s="52" vm="2766">
        <f ca="1"/>
        <v>50.16</v>
      </c>
      <c r="Q778" s="52" vm="2427">
        <f ca="1"/>
        <v>51.62</v>
      </c>
      <c r="R778" s="52" vm="2739">
        <f ca="1"/>
        <v>50.04</v>
      </c>
      <c r="S778" s="52" vm="6023">
        <f ca="1"/>
        <v>646629</v>
      </c>
      <c r="T778" s="55">
        <f t="shared" ca="1" si="47"/>
        <v>-5.1322542439794505E-3</v>
      </c>
      <c r="U778" s="55">
        <f t="shared" ca="1" si="45"/>
        <v>-5.1454694962062095E-3</v>
      </c>
      <c r="Z778" s="52" t="s">
        <v>1004</v>
      </c>
      <c r="AA778" s="52">
        <v>0.35799999999999998</v>
      </c>
      <c r="AF778" s="52" t="s">
        <v>974</v>
      </c>
      <c r="AG778" s="52">
        <v>1.758</v>
      </c>
    </row>
    <row r="779" spans="2:33">
      <c r="B779" s="52" vm="5998">
        <f ca="1"/>
        <v>44923</v>
      </c>
      <c r="C779" s="52" vm="6024">
        <f ca="1"/>
        <v>476.3</v>
      </c>
      <c r="D779" s="52" vm="6025">
        <f ca="1"/>
        <v>480.15</v>
      </c>
      <c r="E779" s="52" vm="6026">
        <f ca="1"/>
        <v>484.05</v>
      </c>
      <c r="F779" s="52" vm="6027">
        <f ca="1"/>
        <v>475.3</v>
      </c>
      <c r="G779" s="52" vm="6028">
        <f ca="1"/>
        <v>107925</v>
      </c>
      <c r="H779" s="55">
        <f t="shared" ca="1" si="46"/>
        <v>-4.5977011494252595E-3</v>
      </c>
      <c r="I779" s="55">
        <f t="shared" ca="1" si="44"/>
        <v>-4.6083030861942187E-3</v>
      </c>
      <c r="N779" s="52" vm="6029">
        <f ca="1"/>
        <v>44930</v>
      </c>
      <c r="O779" s="52" vm="2474">
        <f ca="1"/>
        <v>51.46</v>
      </c>
      <c r="P779" s="52" vm="4656">
        <f ca="1"/>
        <v>50.8</v>
      </c>
      <c r="Q779" s="52" vm="2547">
        <f ca="1"/>
        <v>51.5</v>
      </c>
      <c r="R779" s="52" vm="2473">
        <f ca="1"/>
        <v>50.64</v>
      </c>
      <c r="S779" s="52" vm="6030">
        <f ca="1"/>
        <v>556271</v>
      </c>
      <c r="T779" s="55">
        <f t="shared" ca="1" si="47"/>
        <v>2.1031746031746179E-2</v>
      </c>
      <c r="U779" s="55">
        <f t="shared" ca="1" si="45"/>
        <v>2.0813631776275324E-2</v>
      </c>
      <c r="Z779" s="52" t="s">
        <v>1005</v>
      </c>
      <c r="AA779" s="52">
        <v>0.33200000000000002</v>
      </c>
      <c r="AF779" s="52" t="s">
        <v>975</v>
      </c>
      <c r="AG779" s="52">
        <v>1.847</v>
      </c>
    </row>
    <row r="780" spans="2:33">
      <c r="B780" s="52" vm="6005">
        <f ca="1"/>
        <v>44924</v>
      </c>
      <c r="C780" s="52" vm="6031">
        <f ca="1"/>
        <v>482.6</v>
      </c>
      <c r="D780" s="52" vm="647">
        <f ca="1"/>
        <v>474</v>
      </c>
      <c r="E780" s="52" vm="6032">
        <f ca="1"/>
        <v>483.25</v>
      </c>
      <c r="F780" s="52" vm="719">
        <f ca="1"/>
        <v>472.9</v>
      </c>
      <c r="G780" s="52" vm="6033">
        <f ca="1"/>
        <v>132562</v>
      </c>
      <c r="H780" s="55">
        <f t="shared" ca="1" si="46"/>
        <v>1.3226957799706174E-2</v>
      </c>
      <c r="I780" s="55">
        <f t="shared" ref="I780:I843" ca="1" si="48">LN(1+H780)</f>
        <v>1.3140245384116756E-2</v>
      </c>
      <c r="N780" s="52" vm="6034">
        <f ca="1"/>
        <v>44931</v>
      </c>
      <c r="O780" s="52" vm="2434">
        <f ca="1"/>
        <v>51.66</v>
      </c>
      <c r="P780" s="52" vm="2547">
        <f ca="1"/>
        <v>51.5</v>
      </c>
      <c r="Q780" s="52" vm="2415">
        <f ca="1"/>
        <v>51.72</v>
      </c>
      <c r="R780" s="52" vm="2416">
        <f ca="1"/>
        <v>50.92</v>
      </c>
      <c r="S780" s="52" vm="6035">
        <f ca="1"/>
        <v>497373</v>
      </c>
      <c r="T780" s="55">
        <f t="shared" ca="1" si="47"/>
        <v>3.8865137971237917E-3</v>
      </c>
      <c r="U780" s="55">
        <f t="shared" ref="U780:U843" ca="1" si="49">LN(1+T780)</f>
        <v>3.8789808140961349E-3</v>
      </c>
      <c r="Z780" s="52" t="s">
        <v>1006</v>
      </c>
      <c r="AA780" s="52">
        <v>0.24199999999999999</v>
      </c>
      <c r="AF780" s="52" t="s">
        <v>976</v>
      </c>
      <c r="AG780" s="52">
        <v>1.8140000000000001</v>
      </c>
    </row>
    <row r="781" spans="2:33">
      <c r="B781" s="52" vm="6010">
        <f ca="1"/>
        <v>44925</v>
      </c>
      <c r="C781" s="52" vm="459">
        <f ca="1"/>
        <v>475.5</v>
      </c>
      <c r="D781" s="52" vm="6036">
        <f ca="1"/>
        <v>479.6</v>
      </c>
      <c r="E781" s="52" vm="6037">
        <f ca="1"/>
        <v>481.1</v>
      </c>
      <c r="F781" s="52" vm="459">
        <f ca="1"/>
        <v>475.5</v>
      </c>
      <c r="G781" s="52" vm="6038">
        <f ca="1"/>
        <v>143340</v>
      </c>
      <c r="H781" s="55">
        <f t="shared" ref="H781:H844" ca="1" si="50">C781/C780-1</f>
        <v>-1.4711976792374681E-2</v>
      </c>
      <c r="I781" s="55">
        <f t="shared" ca="1" si="48"/>
        <v>-1.4821271205486406E-2</v>
      </c>
      <c r="N781" s="52" vm="6039">
        <f ca="1"/>
        <v>44932</v>
      </c>
      <c r="O781" s="52" vm="2435">
        <f ca="1"/>
        <v>52.34</v>
      </c>
      <c r="P781" s="52" vm="2443">
        <f ca="1"/>
        <v>51.98</v>
      </c>
      <c r="Q781" s="52" vm="2792">
        <f ca="1"/>
        <v>52.36</v>
      </c>
      <c r="R781" s="52" vm="2537">
        <f ca="1"/>
        <v>51.3</v>
      </c>
      <c r="S781" s="52" vm="6040">
        <f ca="1"/>
        <v>468584</v>
      </c>
      <c r="T781" s="55">
        <f t="shared" ref="T781:T844" ca="1" si="51">O781/O780-1</f>
        <v>1.316298877274491E-2</v>
      </c>
      <c r="U781" s="55">
        <f t="shared" ca="1" si="49"/>
        <v>1.3077109434305406E-2</v>
      </c>
      <c r="Z781" s="52" t="s">
        <v>1007</v>
      </c>
      <c r="AA781" s="52">
        <v>0.27400000000000002</v>
      </c>
      <c r="AF781" s="52" t="s">
        <v>977</v>
      </c>
      <c r="AG781" s="52">
        <v>1.94</v>
      </c>
    </row>
    <row r="782" spans="2:33">
      <c r="B782" s="52" vm="6016">
        <f ca="1"/>
        <v>44928</v>
      </c>
      <c r="C782" s="52" vm="1007">
        <f ca="1"/>
        <v>483.6</v>
      </c>
      <c r="D782" s="52" vm="688">
        <f ca="1"/>
        <v>480</v>
      </c>
      <c r="E782" s="52" vm="5502">
        <f ca="1"/>
        <v>483.9</v>
      </c>
      <c r="F782" s="52" vm="6041">
        <f ca="1"/>
        <v>478.05</v>
      </c>
      <c r="G782" s="52" vm="6042">
        <f ca="1"/>
        <v>122062</v>
      </c>
      <c r="H782" s="55">
        <f t="shared" ca="1" si="50"/>
        <v>1.7034700315457396E-2</v>
      </c>
      <c r="I782" s="55">
        <f t="shared" ca="1" si="48"/>
        <v>1.6891236755192596E-2</v>
      </c>
      <c r="N782" s="52" vm="6043">
        <f ca="1"/>
        <v>44935</v>
      </c>
      <c r="O782" s="52" vm="2436">
        <f ca="1"/>
        <v>52.68</v>
      </c>
      <c r="P782" s="52" vm="2946">
        <f ca="1"/>
        <v>52.5</v>
      </c>
      <c r="Q782" s="52" vm="3518">
        <f ca="1"/>
        <v>53.34</v>
      </c>
      <c r="R782" s="52" vm="2435">
        <f ca="1"/>
        <v>52.34</v>
      </c>
      <c r="S782" s="52" vm="6044">
        <f ca="1"/>
        <v>695389</v>
      </c>
      <c r="T782" s="55">
        <f t="shared" ca="1" si="51"/>
        <v>6.4959877722583492E-3</v>
      </c>
      <c r="U782" s="55">
        <f t="shared" ca="1" si="49"/>
        <v>6.4749797730805315E-3</v>
      </c>
      <c r="Z782" s="52" t="s">
        <v>1008</v>
      </c>
      <c r="AA782" s="52">
        <v>0.29799999999999999</v>
      </c>
      <c r="AF782" s="52" t="s">
        <v>978</v>
      </c>
      <c r="AG782" s="52">
        <v>1.9319999999999999</v>
      </c>
    </row>
    <row r="783" spans="2:33">
      <c r="B783" s="52" vm="6022">
        <f ca="1"/>
        <v>44929</v>
      </c>
      <c r="C783" s="52" vm="5117">
        <f ca="1"/>
        <v>489.1</v>
      </c>
      <c r="D783" s="52" vm="6045">
        <f ca="1"/>
        <v>484</v>
      </c>
      <c r="E783" s="52" vm="1416">
        <f ca="1"/>
        <v>494.65</v>
      </c>
      <c r="F783" s="52" vm="1390">
        <f ca="1"/>
        <v>483.05</v>
      </c>
      <c r="G783" s="52" vm="6046">
        <f ca="1"/>
        <v>225411</v>
      </c>
      <c r="H783" s="55">
        <f t="shared" ca="1" si="50"/>
        <v>1.1373035566583978E-2</v>
      </c>
      <c r="I783" s="55">
        <f t="shared" ca="1" si="48"/>
        <v>1.1308848804673921E-2</v>
      </c>
      <c r="N783" s="52" vm="6047">
        <f ca="1"/>
        <v>44936</v>
      </c>
      <c r="O783" s="52" vm="2498">
        <f ca="1"/>
        <v>51.9</v>
      </c>
      <c r="P783" s="52" vm="6048">
        <f ca="1"/>
        <v>52.42</v>
      </c>
      <c r="Q783" s="52" vm="2794">
        <f ca="1"/>
        <v>52.48</v>
      </c>
      <c r="R783" s="52" vm="2537">
        <f ca="1"/>
        <v>51.3</v>
      </c>
      <c r="S783" s="52" vm="6049">
        <f ca="1"/>
        <v>654537</v>
      </c>
      <c r="T783" s="55">
        <f t="shared" ca="1" si="51"/>
        <v>-1.4806378132118492E-2</v>
      </c>
      <c r="U783" s="55">
        <f t="shared" ca="1" si="49"/>
        <v>-1.4917086703237379E-2</v>
      </c>
      <c r="Z783" s="52" t="s">
        <v>1009</v>
      </c>
      <c r="AA783" s="52">
        <v>0.28499999999999998</v>
      </c>
      <c r="AF783" s="52" t="s">
        <v>979</v>
      </c>
      <c r="AG783" s="52">
        <v>1.919</v>
      </c>
    </row>
    <row r="784" spans="2:33">
      <c r="B784" s="52" vm="6029">
        <f ca="1"/>
        <v>44930</v>
      </c>
      <c r="C784" s="52" vm="4844">
        <f ca="1"/>
        <v>511</v>
      </c>
      <c r="D784" s="52" vm="6050">
        <f ca="1"/>
        <v>491.5</v>
      </c>
      <c r="E784" s="52" vm="4844">
        <f ca="1"/>
        <v>511</v>
      </c>
      <c r="F784" s="52" vm="6050">
        <f ca="1"/>
        <v>491.5</v>
      </c>
      <c r="G784" s="52" vm="6051">
        <f ca="1"/>
        <v>271538</v>
      </c>
      <c r="H784" s="55">
        <f t="shared" ca="1" si="50"/>
        <v>4.4776119402984982E-2</v>
      </c>
      <c r="I784" s="55">
        <f t="shared" ca="1" si="48"/>
        <v>4.380262265839284E-2</v>
      </c>
      <c r="N784" s="52" vm="6052">
        <f ca="1"/>
        <v>44937</v>
      </c>
      <c r="O784" s="52" vm="6053">
        <f ca="1"/>
        <v>53.14</v>
      </c>
      <c r="P784" s="52" vm="2498">
        <f ca="1"/>
        <v>51.9</v>
      </c>
      <c r="Q784" s="52" vm="6054">
        <f ca="1"/>
        <v>53.94</v>
      </c>
      <c r="R784" s="52" vm="2425">
        <f ca="1"/>
        <v>51.8</v>
      </c>
      <c r="S784" s="52" vm="6055">
        <f ca="1"/>
        <v>711108</v>
      </c>
      <c r="T784" s="55">
        <f t="shared" ca="1" si="51"/>
        <v>2.3892100192678178E-2</v>
      </c>
      <c r="U784" s="55">
        <f t="shared" ca="1" si="49"/>
        <v>2.3611150159824443E-2</v>
      </c>
      <c r="Z784" s="52" t="s">
        <v>1010</v>
      </c>
      <c r="AA784" s="52">
        <v>0.28899999999999998</v>
      </c>
      <c r="AF784" s="52" t="s">
        <v>980</v>
      </c>
      <c r="AG784" s="52">
        <v>1.85</v>
      </c>
    </row>
    <row r="785" spans="2:33">
      <c r="B785" s="52" vm="6034">
        <f ca="1"/>
        <v>44931</v>
      </c>
      <c r="C785" s="52" vm="393">
        <f ca="1"/>
        <v>518</v>
      </c>
      <c r="D785" s="52" vm="6056">
        <f ca="1"/>
        <v>505.7</v>
      </c>
      <c r="E785" s="52" vm="1506">
        <f ca="1"/>
        <v>519.9</v>
      </c>
      <c r="F785" s="52" vm="5228">
        <f ca="1"/>
        <v>505.2</v>
      </c>
      <c r="G785" s="52" vm="6057">
        <f ca="1"/>
        <v>192973</v>
      </c>
      <c r="H785" s="55">
        <f t="shared" ca="1" si="50"/>
        <v>1.3698630136986356E-2</v>
      </c>
      <c r="I785" s="55">
        <f t="shared" ca="1" si="48"/>
        <v>1.3605652055778678E-2</v>
      </c>
      <c r="N785" s="52" vm="6058">
        <f ca="1"/>
        <v>44938</v>
      </c>
      <c r="O785" s="52" vm="2802">
        <f ca="1"/>
        <v>53.5</v>
      </c>
      <c r="P785" s="52" vm="3743">
        <f ca="1"/>
        <v>52.88</v>
      </c>
      <c r="Q785" s="52" vm="2992">
        <f ca="1"/>
        <v>54.74</v>
      </c>
      <c r="R785" s="52" vm="2946">
        <f ca="1"/>
        <v>52.5</v>
      </c>
      <c r="S785" s="52" vm="6059">
        <f ca="1"/>
        <v>703327</v>
      </c>
      <c r="T785" s="55">
        <f t="shared" ca="1" si="51"/>
        <v>6.7745577719231509E-3</v>
      </c>
      <c r="U785" s="55">
        <f t="shared" ca="1" si="49"/>
        <v>6.7517135702933476E-3</v>
      </c>
      <c r="Z785" s="52" t="s">
        <v>1011</v>
      </c>
      <c r="AA785" s="52">
        <v>0.25900000000000001</v>
      </c>
      <c r="AF785" s="52" t="s">
        <v>981</v>
      </c>
      <c r="AG785" s="52">
        <v>1.847</v>
      </c>
    </row>
    <row r="786" spans="2:33">
      <c r="B786" s="52" vm="6039">
        <f ca="1"/>
        <v>44932</v>
      </c>
      <c r="C786" s="52" vm="6060">
        <f ca="1"/>
        <v>527.6</v>
      </c>
      <c r="D786" s="52" vm="5481">
        <f ca="1"/>
        <v>519</v>
      </c>
      <c r="E786" s="52" vm="6061">
        <f ca="1"/>
        <v>527.70000000000005</v>
      </c>
      <c r="F786" s="52" vm="6062">
        <f ca="1"/>
        <v>515.20000000000005</v>
      </c>
      <c r="G786" s="52" vm="6063">
        <f ca="1"/>
        <v>190366</v>
      </c>
      <c r="H786" s="55">
        <f t="shared" ca="1" si="50"/>
        <v>1.8532818532818629E-2</v>
      </c>
      <c r="I786" s="55">
        <f t="shared" ca="1" si="48"/>
        <v>1.836317858367657E-2</v>
      </c>
      <c r="N786" s="52" vm="6064">
        <f ca="1"/>
        <v>44939</v>
      </c>
      <c r="O786" s="52" vm="6065">
        <f ca="1"/>
        <v>54.98</v>
      </c>
      <c r="P786" s="52" vm="3606">
        <f ca="1"/>
        <v>54.02</v>
      </c>
      <c r="Q786" s="52" vm="3589">
        <f ca="1"/>
        <v>55.44</v>
      </c>
      <c r="R786" s="52" vm="6066">
        <f ca="1"/>
        <v>53.78</v>
      </c>
      <c r="S786" s="52" vm="6067">
        <f ca="1"/>
        <v>944728</v>
      </c>
      <c r="T786" s="55">
        <f t="shared" ca="1" si="51"/>
        <v>2.7663551401869046E-2</v>
      </c>
      <c r="U786" s="55">
        <f t="shared" ca="1" si="49"/>
        <v>2.7287828835138681E-2</v>
      </c>
      <c r="Z786" s="52" t="s">
        <v>1012</v>
      </c>
      <c r="AA786" s="52">
        <v>0.23599999999999999</v>
      </c>
      <c r="AF786" s="52" t="s">
        <v>982</v>
      </c>
      <c r="AG786" s="52">
        <v>1.907</v>
      </c>
    </row>
    <row r="787" spans="2:33">
      <c r="B787" s="52" vm="6043">
        <f ca="1"/>
        <v>44935</v>
      </c>
      <c r="C787" s="52" vm="6068">
        <f ca="1"/>
        <v>526.5</v>
      </c>
      <c r="D787" s="52" vm="4621">
        <f ca="1"/>
        <v>527.20000000000005</v>
      </c>
      <c r="E787" s="52" vm="4795">
        <f ca="1"/>
        <v>529.9</v>
      </c>
      <c r="F787" s="52" vm="1276">
        <f ca="1"/>
        <v>525.79999999999995</v>
      </c>
      <c r="G787" s="52" vm="6069">
        <f ca="1"/>
        <v>205627</v>
      </c>
      <c r="H787" s="55">
        <f t="shared" ca="1" si="50"/>
        <v>-2.0849128127369276E-3</v>
      </c>
      <c r="I787" s="55">
        <f t="shared" ca="1" si="48"/>
        <v>-2.0870892691293467E-3</v>
      </c>
      <c r="N787" s="52" vm="6070">
        <f ca="1"/>
        <v>44942</v>
      </c>
      <c r="O787" s="52" vm="3653">
        <f ca="1"/>
        <v>55.48</v>
      </c>
      <c r="P787" s="52" vm="3544">
        <f ca="1"/>
        <v>55.28</v>
      </c>
      <c r="Q787" s="52" vm="3633">
        <f ca="1"/>
        <v>55.76</v>
      </c>
      <c r="R787" s="52" vm="3597">
        <f ca="1"/>
        <v>54.68</v>
      </c>
      <c r="S787" s="52" vm="6071">
        <f ca="1"/>
        <v>416752</v>
      </c>
      <c r="T787" s="55">
        <f t="shared" ca="1" si="51"/>
        <v>9.09421607857408E-3</v>
      </c>
      <c r="U787" s="55">
        <f t="shared" ca="1" si="49"/>
        <v>9.0531127095312379E-3</v>
      </c>
      <c r="Z787" s="52" t="s">
        <v>1013</v>
      </c>
      <c r="AA787" s="52">
        <v>0.23400000000000001</v>
      </c>
      <c r="AF787" s="52" t="s">
        <v>983</v>
      </c>
      <c r="AG787" s="52">
        <v>1.976</v>
      </c>
    </row>
    <row r="788" spans="2:33">
      <c r="B788" s="52" vm="6047">
        <f ca="1"/>
        <v>44936</v>
      </c>
      <c r="C788" s="52" vm="5310">
        <f ca="1"/>
        <v>524.29999999999995</v>
      </c>
      <c r="D788" s="52" vm="6072">
        <f ca="1"/>
        <v>525.29999999999995</v>
      </c>
      <c r="E788" s="52" vm="6073">
        <f ca="1"/>
        <v>526.20000000000005</v>
      </c>
      <c r="F788" s="52" vm="6074">
        <f ca="1"/>
        <v>516.6</v>
      </c>
      <c r="G788" s="52" vm="6075">
        <f ca="1"/>
        <v>189877</v>
      </c>
      <c r="H788" s="55">
        <f t="shared" ca="1" si="50"/>
        <v>-4.1785375118709167E-3</v>
      </c>
      <c r="I788" s="55">
        <f t="shared" ca="1" si="48"/>
        <v>-4.1872919955431645E-3</v>
      </c>
      <c r="N788" s="52" vm="6076">
        <f ca="1"/>
        <v>44943</v>
      </c>
      <c r="O788" s="52" vm="4493">
        <f ca="1"/>
        <v>56.04</v>
      </c>
      <c r="P788" s="52" vm="3580">
        <f ca="1"/>
        <v>55.18</v>
      </c>
      <c r="Q788" s="52" vm="3284">
        <f ca="1"/>
        <v>56.5</v>
      </c>
      <c r="R788" s="52" vm="6077">
        <f ca="1"/>
        <v>54.84</v>
      </c>
      <c r="S788" s="52" vm="6078">
        <f ca="1"/>
        <v>626436</v>
      </c>
      <c r="T788" s="55">
        <f t="shared" ca="1" si="51"/>
        <v>1.0093727469358438E-2</v>
      </c>
      <c r="U788" s="55">
        <f t="shared" ca="1" si="49"/>
        <v>1.0043126022175523E-2</v>
      </c>
      <c r="Z788" s="52" t="s">
        <v>1014</v>
      </c>
      <c r="AA788" s="52">
        <v>0.23100000000000001</v>
      </c>
      <c r="AF788" s="52" t="s">
        <v>984</v>
      </c>
      <c r="AG788" s="52">
        <v>1.968</v>
      </c>
    </row>
    <row r="789" spans="2:33">
      <c r="B789" s="52" vm="6052">
        <f ca="1"/>
        <v>44937</v>
      </c>
      <c r="C789" s="52" vm="2421">
        <f ca="1"/>
        <v>543.4</v>
      </c>
      <c r="D789" s="52" vm="2503">
        <f ca="1"/>
        <v>528</v>
      </c>
      <c r="E789" s="52" vm="5862">
        <f ca="1"/>
        <v>546.29999999999995</v>
      </c>
      <c r="F789" s="52" vm="363">
        <f ca="1"/>
        <v>525.5</v>
      </c>
      <c r="G789" s="52" vm="6079">
        <f ca="1"/>
        <v>312461</v>
      </c>
      <c r="H789" s="55">
        <f t="shared" ca="1" si="50"/>
        <v>3.6429525081060454E-2</v>
      </c>
      <c r="I789" s="55">
        <f t="shared" ca="1" si="48"/>
        <v>3.5781657413760257E-2</v>
      </c>
      <c r="N789" s="52" vm="6080">
        <f ca="1"/>
        <v>44944</v>
      </c>
      <c r="O789" s="52" vm="6081">
        <f ca="1"/>
        <v>56.26</v>
      </c>
      <c r="P789" s="52" vm="3329">
        <f ca="1"/>
        <v>56</v>
      </c>
      <c r="Q789" s="52" vm="3184">
        <f ca="1"/>
        <v>57.22</v>
      </c>
      <c r="R789" s="52" vm="6082">
        <f ca="1"/>
        <v>55.92</v>
      </c>
      <c r="S789" s="52" vm="6083">
        <f ca="1"/>
        <v>703814</v>
      </c>
      <c r="T789" s="55">
        <f t="shared" ca="1" si="51"/>
        <v>3.9257673090649092E-3</v>
      </c>
      <c r="U789" s="55">
        <f t="shared" ca="1" si="49"/>
        <v>3.9180815929044923E-3</v>
      </c>
      <c r="Z789" s="52" t="s">
        <v>1015</v>
      </c>
      <c r="AA789" s="52">
        <v>0.19400000000000001</v>
      </c>
      <c r="AF789" s="52" t="s">
        <v>985</v>
      </c>
      <c r="AG789" s="52">
        <v>1.954</v>
      </c>
    </row>
    <row r="790" spans="2:33">
      <c r="B790" s="52" vm="6058">
        <f ca="1"/>
        <v>44938</v>
      </c>
      <c r="C790" s="52" vm="1881">
        <f ca="1"/>
        <v>554</v>
      </c>
      <c r="D790" s="52" vm="2584">
        <f ca="1"/>
        <v>545.1</v>
      </c>
      <c r="E790" s="52" vm="2440">
        <f ca="1"/>
        <v>558.9</v>
      </c>
      <c r="F790" s="52" vm="5886">
        <f ca="1"/>
        <v>544.20000000000005</v>
      </c>
      <c r="G790" s="52" vm="6084">
        <f ca="1"/>
        <v>274993</v>
      </c>
      <c r="H790" s="55">
        <f t="shared" ca="1" si="50"/>
        <v>1.9506808980493284E-2</v>
      </c>
      <c r="I790" s="55">
        <f t="shared" ca="1" si="48"/>
        <v>1.9318989755036535E-2</v>
      </c>
      <c r="N790" s="52" vm="6085">
        <f ca="1"/>
        <v>44945</v>
      </c>
      <c r="O790" s="52" vm="2980">
        <f ca="1"/>
        <v>55.02</v>
      </c>
      <c r="P790" s="52" vm="4404">
        <f ca="1"/>
        <v>55.62</v>
      </c>
      <c r="Q790" s="52" vm="3777">
        <f ca="1"/>
        <v>56.22</v>
      </c>
      <c r="R790" s="52" vm="2980">
        <f ca="1"/>
        <v>55.02</v>
      </c>
      <c r="S790" s="52" vm="6086">
        <f ca="1"/>
        <v>748242</v>
      </c>
      <c r="T790" s="55">
        <f t="shared" ca="1" si="51"/>
        <v>-2.204052612868812E-2</v>
      </c>
      <c r="U790" s="55">
        <f t="shared" ca="1" si="49"/>
        <v>-2.2287047565282193E-2</v>
      </c>
      <c r="Z790" s="52" t="s">
        <v>1016</v>
      </c>
      <c r="AA790" s="52">
        <v>0.19900000000000001</v>
      </c>
      <c r="AF790" s="52" t="s">
        <v>986</v>
      </c>
      <c r="AG790" s="52">
        <v>1.9239999999999999</v>
      </c>
    </row>
    <row r="791" spans="2:33">
      <c r="B791" s="52" vm="6064">
        <f ca="1"/>
        <v>44939</v>
      </c>
      <c r="C791" s="52" vm="6087">
        <f ca="1"/>
        <v>563.6</v>
      </c>
      <c r="D791" s="52" vm="4631">
        <f ca="1"/>
        <v>557.1</v>
      </c>
      <c r="E791" s="52" vm="6088">
        <f ca="1"/>
        <v>564.70000000000005</v>
      </c>
      <c r="F791" s="52" vm="5885">
        <f ca="1"/>
        <v>551.1</v>
      </c>
      <c r="G791" s="52" vm="6089">
        <f ca="1"/>
        <v>202701</v>
      </c>
      <c r="H791" s="55">
        <f t="shared" ca="1" si="50"/>
        <v>1.7328519855595692E-2</v>
      </c>
      <c r="I791" s="55">
        <f t="shared" ca="1" si="48"/>
        <v>1.7180093277241366E-2</v>
      </c>
      <c r="N791" s="52" vm="6090">
        <f ca="1"/>
        <v>44946</v>
      </c>
      <c r="O791" s="52" vm="4493">
        <f ca="1"/>
        <v>56.04</v>
      </c>
      <c r="P791" s="52" vm="6091">
        <f ca="1"/>
        <v>55.68</v>
      </c>
      <c r="Q791" s="52" vm="6092">
        <f ca="1"/>
        <v>56.38</v>
      </c>
      <c r="R791" s="52" vm="3623">
        <f ca="1"/>
        <v>55.2</v>
      </c>
      <c r="S791" s="52" vm="6093">
        <f ca="1"/>
        <v>460398</v>
      </c>
      <c r="T791" s="55">
        <f t="shared" ca="1" si="51"/>
        <v>1.8538713195201728E-2</v>
      </c>
      <c r="U791" s="55">
        <f t="shared" ca="1" si="49"/>
        <v>1.8368965972377756E-2</v>
      </c>
      <c r="Z791" s="52" t="s">
        <v>1017</v>
      </c>
      <c r="AA791" s="52">
        <v>0.19400000000000001</v>
      </c>
      <c r="AF791" s="52" t="s">
        <v>987</v>
      </c>
      <c r="AG791" s="52">
        <v>1.772</v>
      </c>
    </row>
    <row r="792" spans="2:33">
      <c r="B792" s="52" vm="6070">
        <f ca="1"/>
        <v>44942</v>
      </c>
      <c r="C792" s="52" vm="6094">
        <f ca="1"/>
        <v>560.6</v>
      </c>
      <c r="D792" s="52" vm="5412">
        <f ca="1"/>
        <v>560.70000000000005</v>
      </c>
      <c r="E792" s="52" vm="6095">
        <f ca="1"/>
        <v>562.9</v>
      </c>
      <c r="F792" s="52" vm="4665">
        <f ca="1"/>
        <v>557.20000000000005</v>
      </c>
      <c r="G792" s="52" vm="6096">
        <f ca="1"/>
        <v>132828</v>
      </c>
      <c r="H792" s="55">
        <f t="shared" ca="1" si="50"/>
        <v>-5.3229240596167626E-3</v>
      </c>
      <c r="I792" s="55">
        <f t="shared" ca="1" si="48"/>
        <v>-5.3371412938372611E-3</v>
      </c>
      <c r="N792" s="52" vm="6097">
        <f ca="1"/>
        <v>44949</v>
      </c>
      <c r="O792" s="52" vm="3777">
        <f ca="1"/>
        <v>56.22</v>
      </c>
      <c r="P792" s="52" vm="3777">
        <f ca="1"/>
        <v>56.22</v>
      </c>
      <c r="Q792" s="52" vm="3252">
        <f ca="1"/>
        <v>56.58</v>
      </c>
      <c r="R792" s="52" vm="3763">
        <f ca="1"/>
        <v>55.42</v>
      </c>
      <c r="S792" s="52" vm="6098">
        <f ca="1"/>
        <v>415843</v>
      </c>
      <c r="T792" s="55">
        <f t="shared" ca="1" si="51"/>
        <v>3.2119914346895317E-3</v>
      </c>
      <c r="U792" s="55">
        <f t="shared" ca="1" si="49"/>
        <v>3.206844009579591E-3</v>
      </c>
      <c r="Z792" s="52" t="s">
        <v>1018</v>
      </c>
      <c r="AA792" s="52">
        <v>0.124</v>
      </c>
      <c r="AF792" s="52" t="s">
        <v>988</v>
      </c>
      <c r="AG792" s="52">
        <v>1.849</v>
      </c>
    </row>
    <row r="793" spans="2:33">
      <c r="B793" s="52" vm="6076">
        <f ca="1"/>
        <v>44943</v>
      </c>
      <c r="C793" s="52" vm="1891">
        <f ca="1"/>
        <v>555.1</v>
      </c>
      <c r="D793" s="52" vm="221">
        <f ca="1"/>
        <v>557.79999999999995</v>
      </c>
      <c r="E793" s="52" vm="6094">
        <f ca="1"/>
        <v>560.6</v>
      </c>
      <c r="F793" s="52" vm="4647">
        <f ca="1"/>
        <v>551.79999999999995</v>
      </c>
      <c r="G793" s="52" vm="6099">
        <f ca="1"/>
        <v>205795</v>
      </c>
      <c r="H793" s="55">
        <f t="shared" ca="1" si="50"/>
        <v>-9.8109168747769759E-3</v>
      </c>
      <c r="I793" s="55">
        <f t="shared" ca="1" si="48"/>
        <v>-9.8593610345722501E-3</v>
      </c>
      <c r="N793" s="52" vm="6100">
        <f ca="1"/>
        <v>44950</v>
      </c>
      <c r="O793" s="52" vm="6101">
        <f ca="1"/>
        <v>56.52</v>
      </c>
      <c r="P793" s="52" vm="4495">
        <f ca="1"/>
        <v>56.18</v>
      </c>
      <c r="Q793" s="52" vm="4479">
        <f ca="1"/>
        <v>56.68</v>
      </c>
      <c r="R793" s="52" vm="6102">
        <f ca="1"/>
        <v>55.86</v>
      </c>
      <c r="S793" s="52" vm="6103">
        <f ca="1"/>
        <v>434162</v>
      </c>
      <c r="T793" s="55">
        <f t="shared" ca="1" si="51"/>
        <v>5.3361792956243548E-3</v>
      </c>
      <c r="U793" s="55">
        <f t="shared" ca="1" si="49"/>
        <v>5.3219923379408925E-3</v>
      </c>
      <c r="Z793" s="52" t="s">
        <v>1019</v>
      </c>
      <c r="AA793" s="52">
        <v>0.127</v>
      </c>
      <c r="AF793" s="52" t="s">
        <v>989</v>
      </c>
      <c r="AG793" s="52">
        <v>1.81</v>
      </c>
    </row>
    <row r="794" spans="2:33">
      <c r="B794" s="52" vm="6080">
        <f ca="1"/>
        <v>44944</v>
      </c>
      <c r="C794" s="52" vm="6104">
        <f ca="1"/>
        <v>543.70000000000005</v>
      </c>
      <c r="D794" s="52" vm="2456">
        <f ca="1"/>
        <v>552.29999999999995</v>
      </c>
      <c r="E794" s="52" vm="6105">
        <f ca="1"/>
        <v>553.6</v>
      </c>
      <c r="F794" s="52" vm="1872">
        <f ca="1"/>
        <v>543.29999999999995</v>
      </c>
      <c r="G794" s="52" vm="6106">
        <f ca="1"/>
        <v>252830</v>
      </c>
      <c r="H794" s="55">
        <f t="shared" ca="1" si="50"/>
        <v>-2.0536840208971285E-2</v>
      </c>
      <c r="I794" s="55">
        <f t="shared" ca="1" si="48"/>
        <v>-2.0750653544240553E-2</v>
      </c>
      <c r="N794" s="52" vm="6107">
        <f ca="1"/>
        <v>44951</v>
      </c>
      <c r="O794" s="52" vm="6108">
        <f ca="1"/>
        <v>56.28</v>
      </c>
      <c r="P794" s="52" vm="6101">
        <f ca="1"/>
        <v>56.52</v>
      </c>
      <c r="Q794" s="52" vm="4425">
        <f ca="1"/>
        <v>56.66</v>
      </c>
      <c r="R794" s="52" vm="4478">
        <f ca="1"/>
        <v>55.52</v>
      </c>
      <c r="S794" s="52" vm="6109">
        <f ca="1"/>
        <v>373569</v>
      </c>
      <c r="T794" s="55">
        <f t="shared" ca="1" si="51"/>
        <v>-4.2462845010615702E-3</v>
      </c>
      <c r="U794" s="55">
        <f t="shared" ca="1" si="49"/>
        <v>-4.2553255701383835E-3</v>
      </c>
      <c r="Z794" s="52" t="s">
        <v>1020</v>
      </c>
      <c r="AA794" s="52">
        <v>0.11899999999999999</v>
      </c>
      <c r="AF794" s="52" t="s">
        <v>990</v>
      </c>
      <c r="AG794" s="52">
        <v>1.75</v>
      </c>
    </row>
    <row r="795" spans="2:33">
      <c r="B795" s="52" vm="6085">
        <f ca="1"/>
        <v>44945</v>
      </c>
      <c r="C795" s="52" vm="382">
        <f ca="1"/>
        <v>530</v>
      </c>
      <c r="D795" s="52" vm="2314">
        <f ca="1"/>
        <v>541</v>
      </c>
      <c r="E795" s="52" vm="6110">
        <f ca="1"/>
        <v>542.29999999999995</v>
      </c>
      <c r="F795" s="52" vm="6111">
        <f ca="1"/>
        <v>528.5</v>
      </c>
      <c r="G795" s="52" vm="6112">
        <f ca="1"/>
        <v>266519</v>
      </c>
      <c r="H795" s="55">
        <f t="shared" ca="1" si="50"/>
        <v>-2.519771933051318E-2</v>
      </c>
      <c r="I795" s="55">
        <f t="shared" ca="1" si="48"/>
        <v>-2.552061760570749E-2</v>
      </c>
      <c r="N795" s="52" vm="6113">
        <f ca="1"/>
        <v>44952</v>
      </c>
      <c r="O795" s="52" vm="3111">
        <f ca="1"/>
        <v>56.44</v>
      </c>
      <c r="P795" s="52" vm="4396">
        <f ca="1"/>
        <v>56.88</v>
      </c>
      <c r="Q795" s="52" vm="6114">
        <f ca="1"/>
        <v>56.94</v>
      </c>
      <c r="R795" s="52" vm="3797">
        <f ca="1"/>
        <v>55.84</v>
      </c>
      <c r="S795" s="52" vm="6115">
        <f ca="1"/>
        <v>448669</v>
      </c>
      <c r="T795" s="55">
        <f t="shared" ca="1" si="51"/>
        <v>2.842928216062468E-3</v>
      </c>
      <c r="U795" s="55">
        <f t="shared" ca="1" si="49"/>
        <v>2.8388947384248714E-3</v>
      </c>
      <c r="Z795" s="52" t="s">
        <v>1021</v>
      </c>
      <c r="AA795" s="52">
        <v>0.11799999999999999</v>
      </c>
      <c r="AF795" s="52" t="s">
        <v>991</v>
      </c>
      <c r="AG795" s="52">
        <v>1.6439999999999999</v>
      </c>
    </row>
    <row r="796" spans="2:33">
      <c r="B796" s="52" vm="6090">
        <f ca="1"/>
        <v>44946</v>
      </c>
      <c r="C796" s="52" vm="1865">
        <f ca="1"/>
        <v>531.6</v>
      </c>
      <c r="D796" s="52" vm="1834">
        <f ca="1"/>
        <v>535.4</v>
      </c>
      <c r="E796" s="52" vm="6116">
        <f ca="1"/>
        <v>536.5</v>
      </c>
      <c r="F796" s="52" vm="6061">
        <f ca="1"/>
        <v>527.70000000000005</v>
      </c>
      <c r="G796" s="52" vm="6117">
        <f ca="1"/>
        <v>193446</v>
      </c>
      <c r="H796" s="55">
        <f t="shared" ca="1" si="50"/>
        <v>3.0188679245284344E-3</v>
      </c>
      <c r="I796" s="55">
        <f t="shared" ca="1" si="48"/>
        <v>3.0143202929228782E-3</v>
      </c>
      <c r="N796" s="52" vm="6118">
        <f ca="1"/>
        <v>44953</v>
      </c>
      <c r="O796" s="52" vm="3337">
        <f ca="1"/>
        <v>57.78</v>
      </c>
      <c r="P796" s="52" vm="3770">
        <f ca="1"/>
        <v>55.9</v>
      </c>
      <c r="Q796" s="52" vm="3073">
        <f ca="1"/>
        <v>58.16</v>
      </c>
      <c r="R796" s="52" vm="6119">
        <f ca="1"/>
        <v>55.82</v>
      </c>
      <c r="S796" s="52" vm="6120">
        <f ca="1"/>
        <v>1014541</v>
      </c>
      <c r="T796" s="55">
        <f t="shared" ca="1" si="51"/>
        <v>2.374202693125449E-2</v>
      </c>
      <c r="U796" s="55">
        <f t="shared" ca="1" si="49"/>
        <v>2.3464568053475993E-2</v>
      </c>
      <c r="Z796" s="52" t="s">
        <v>1022</v>
      </c>
      <c r="AA796" s="52">
        <v>7.6999999999999999E-2</v>
      </c>
      <c r="AF796" s="52" t="s">
        <v>992</v>
      </c>
      <c r="AG796" s="52">
        <v>1.4179999999999999</v>
      </c>
    </row>
    <row r="797" spans="2:33">
      <c r="B797" s="52" vm="6097">
        <f ca="1"/>
        <v>44949</v>
      </c>
      <c r="C797" s="52" vm="6121">
        <f ca="1"/>
        <v>537.29999999999995</v>
      </c>
      <c r="D797" s="52" vm="6122">
        <f ca="1"/>
        <v>534.79999999999995</v>
      </c>
      <c r="E797" s="52" vm="4791">
        <f ca="1"/>
        <v>539.20000000000005</v>
      </c>
      <c r="F797" s="52" vm="2559">
        <f ca="1"/>
        <v>532.4</v>
      </c>
      <c r="G797" s="52" vm="6123">
        <f ca="1"/>
        <v>159581</v>
      </c>
      <c r="H797" s="55">
        <f t="shared" ca="1" si="50"/>
        <v>1.0722347629796625E-2</v>
      </c>
      <c r="I797" s="55">
        <f t="shared" ca="1" si="48"/>
        <v>1.0665270895685308E-2</v>
      </c>
      <c r="N797" s="52" vm="6124">
        <f ca="1"/>
        <v>44956</v>
      </c>
      <c r="O797" s="52" vm="3053">
        <f ca="1"/>
        <v>57.32</v>
      </c>
      <c r="P797" s="52" vm="3184">
        <f ca="1"/>
        <v>57.22</v>
      </c>
      <c r="Q797" s="52" vm="3215">
        <f ca="1"/>
        <v>57.62</v>
      </c>
      <c r="R797" s="52" vm="3111">
        <f ca="1"/>
        <v>56.44</v>
      </c>
      <c r="S797" s="52" vm="6125">
        <f ca="1"/>
        <v>646842</v>
      </c>
      <c r="T797" s="55">
        <f t="shared" ca="1" si="51"/>
        <v>-7.9612322602976571E-3</v>
      </c>
      <c r="U797" s="55">
        <f t="shared" ca="1" si="49"/>
        <v>-7.9930920781180644E-3</v>
      </c>
      <c r="Z797" s="52" t="s">
        <v>1023</v>
      </c>
      <c r="AA797" s="52">
        <v>6.0999999999999999E-2</v>
      </c>
      <c r="AF797" s="52" t="s">
        <v>993</v>
      </c>
      <c r="AG797" s="52">
        <v>1.419</v>
      </c>
    </row>
    <row r="798" spans="2:33">
      <c r="B798" s="52" vm="6100">
        <f ca="1"/>
        <v>44950</v>
      </c>
      <c r="C798" s="52" vm="6126">
        <f ca="1"/>
        <v>538.79999999999995</v>
      </c>
      <c r="D798" s="52" vm="5365">
        <f ca="1"/>
        <v>540.29999999999995</v>
      </c>
      <c r="E798" s="52" vm="5941">
        <f ca="1"/>
        <v>546.20000000000005</v>
      </c>
      <c r="F798" s="52" vm="1056">
        <f ca="1"/>
        <v>536.1</v>
      </c>
      <c r="G798" s="52" vm="6127">
        <f ca="1"/>
        <v>177894</v>
      </c>
      <c r="H798" s="55">
        <f t="shared" ca="1" si="50"/>
        <v>2.7917364600782424E-3</v>
      </c>
      <c r="I798" s="55">
        <f t="shared" ca="1" si="48"/>
        <v>2.7878468014332076E-3</v>
      </c>
      <c r="N798" s="52" vm="6128">
        <f ca="1"/>
        <v>44957</v>
      </c>
      <c r="O798" s="52" vm="4354">
        <f ca="1"/>
        <v>57.2</v>
      </c>
      <c r="P798" s="52" vm="6114">
        <f ca="1"/>
        <v>56.94</v>
      </c>
      <c r="Q798" s="52" vm="3127">
        <f ca="1"/>
        <v>57.4</v>
      </c>
      <c r="R798" s="52" vm="6129">
        <f ca="1"/>
        <v>56.16</v>
      </c>
      <c r="S798" s="52" vm="6130">
        <f ca="1"/>
        <v>584322</v>
      </c>
      <c r="T798" s="55">
        <f t="shared" ca="1" si="51"/>
        <v>-2.0935101186322358E-3</v>
      </c>
      <c r="U798" s="55">
        <f t="shared" ca="1" si="49"/>
        <v>-2.0957045742188815E-3</v>
      </c>
      <c r="Z798" s="52" t="s">
        <v>1024</v>
      </c>
      <c r="AA798" s="52">
        <v>-1.4E-2</v>
      </c>
      <c r="AF798" s="52" t="s">
        <v>994</v>
      </c>
      <c r="AG798" s="52">
        <v>1.3680000000000001</v>
      </c>
    </row>
    <row r="799" spans="2:33">
      <c r="B799" s="52" vm="6107">
        <f ca="1"/>
        <v>44951</v>
      </c>
      <c r="C799" s="52" vm="4797">
        <f ca="1"/>
        <v>534.20000000000005</v>
      </c>
      <c r="D799" s="52" vm="4791">
        <f ca="1"/>
        <v>539.20000000000005</v>
      </c>
      <c r="E799" s="52" vm="5870">
        <f ca="1"/>
        <v>542.70000000000005</v>
      </c>
      <c r="F799" s="52" vm="2549">
        <f ca="1"/>
        <v>530.9</v>
      </c>
      <c r="G799" s="52" vm="6131">
        <f ca="1"/>
        <v>179786</v>
      </c>
      <c r="H799" s="55">
        <f t="shared" ca="1" si="50"/>
        <v>-8.5374907201186678E-3</v>
      </c>
      <c r="I799" s="55">
        <f t="shared" ca="1" si="48"/>
        <v>-8.5741438603483093E-3</v>
      </c>
      <c r="N799" s="52" vm="6132">
        <f ca="1"/>
        <v>44958</v>
      </c>
      <c r="O799" s="52" vm="3217">
        <f ca="1"/>
        <v>57.06</v>
      </c>
      <c r="P799" s="52" vm="4354">
        <f ca="1"/>
        <v>57.2</v>
      </c>
      <c r="Q799" s="52" vm="3063">
        <f ca="1"/>
        <v>57.86</v>
      </c>
      <c r="R799" s="52" vm="6133">
        <f ca="1"/>
        <v>56.82</v>
      </c>
      <c r="S799" s="52" vm="6134">
        <f ca="1"/>
        <v>580522</v>
      </c>
      <c r="T799" s="55">
        <f t="shared" ca="1" si="51"/>
        <v>-2.447552447552459E-3</v>
      </c>
      <c r="U799" s="55">
        <f t="shared" ca="1" si="49"/>
        <v>-2.4505526003982879E-3</v>
      </c>
      <c r="Z799" s="52" t="s">
        <v>1025</v>
      </c>
      <c r="AA799" s="52">
        <v>-2.7E-2</v>
      </c>
      <c r="AF799" s="52" t="s">
        <v>995</v>
      </c>
      <c r="AG799" s="52">
        <v>1.349</v>
      </c>
    </row>
    <row r="800" spans="2:33">
      <c r="B800" s="52" vm="6113">
        <f ca="1"/>
        <v>44952</v>
      </c>
      <c r="C800" s="52" vm="1833">
        <f ca="1"/>
        <v>547.9</v>
      </c>
      <c r="D800" s="52" vm="2169">
        <f ca="1"/>
        <v>540.79999999999995</v>
      </c>
      <c r="E800" s="52" vm="1823">
        <f ca="1"/>
        <v>548.20000000000005</v>
      </c>
      <c r="F800" s="52" vm="2169">
        <f ca="1"/>
        <v>540.79999999999995</v>
      </c>
      <c r="G800" s="52" vm="6135">
        <f ca="1"/>
        <v>198378</v>
      </c>
      <c r="H800" s="55">
        <f t="shared" ca="1" si="50"/>
        <v>2.5645825533507915E-2</v>
      </c>
      <c r="I800" s="55">
        <f t="shared" ca="1" si="48"/>
        <v>2.5322487868509418E-2</v>
      </c>
      <c r="N800" s="52" vm="6136">
        <f ca="1"/>
        <v>44959</v>
      </c>
      <c r="O800" s="52" vm="6137">
        <f ca="1"/>
        <v>58.52</v>
      </c>
      <c r="P800" s="52" vm="3091">
        <f ca="1"/>
        <v>57.6</v>
      </c>
      <c r="Q800" s="52" vm="3375">
        <f ca="1"/>
        <v>59.18</v>
      </c>
      <c r="R800" s="52" vm="3338">
        <f ca="1"/>
        <v>57.3</v>
      </c>
      <c r="S800" s="52" vm="6138">
        <f ca="1"/>
        <v>940594</v>
      </c>
      <c r="T800" s="55">
        <f t="shared" ca="1" si="51"/>
        <v>2.5587101296880466E-2</v>
      </c>
      <c r="U800" s="55">
        <f t="shared" ca="1" si="49"/>
        <v>2.5265230366569611E-2</v>
      </c>
      <c r="Z800" s="52" t="s">
        <v>1026</v>
      </c>
      <c r="AA800" s="52">
        <v>5.0000000000000001E-3</v>
      </c>
      <c r="AF800" s="52" t="s">
        <v>996</v>
      </c>
      <c r="AG800" s="52">
        <v>1.36</v>
      </c>
    </row>
    <row r="801" spans="2:33">
      <c r="B801" s="52" vm="6118">
        <f ca="1"/>
        <v>44953</v>
      </c>
      <c r="C801" s="52" vm="4614">
        <f ca="1"/>
        <v>557.70000000000005</v>
      </c>
      <c r="D801" s="52" vm="5945">
        <f ca="1"/>
        <v>544.9</v>
      </c>
      <c r="E801" s="52" vm="6139">
        <f ca="1"/>
        <v>561.5</v>
      </c>
      <c r="F801" s="52" vm="6140">
        <f ca="1"/>
        <v>539.5</v>
      </c>
      <c r="G801" s="52" vm="6141">
        <f ca="1"/>
        <v>236164</v>
      </c>
      <c r="H801" s="55">
        <f t="shared" ca="1" si="50"/>
        <v>1.788647563423984E-2</v>
      </c>
      <c r="I801" s="55">
        <f t="shared" ca="1" si="48"/>
        <v>1.7728394851137995E-2</v>
      </c>
      <c r="N801" s="52" vm="6142">
        <f ca="1"/>
        <v>44960</v>
      </c>
      <c r="O801" s="52" vm="3347">
        <f ca="1"/>
        <v>58.76</v>
      </c>
      <c r="P801" s="52" vm="3022">
        <f ca="1"/>
        <v>58.06</v>
      </c>
      <c r="Q801" s="52" vm="3415">
        <f ca="1"/>
        <v>59.06</v>
      </c>
      <c r="R801" s="52" vm="6143">
        <f ca="1"/>
        <v>56.92</v>
      </c>
      <c r="S801" s="52" vm="6144">
        <f ca="1"/>
        <v>1037162</v>
      </c>
      <c r="T801" s="55">
        <f t="shared" ca="1" si="51"/>
        <v>4.1011619958988277E-3</v>
      </c>
      <c r="U801" s="55">
        <f t="shared" ca="1" si="49"/>
        <v>4.0927751537529851E-3</v>
      </c>
      <c r="Z801" s="52" t="s">
        <v>1027</v>
      </c>
      <c r="AA801" s="52">
        <v>-1.4E-2</v>
      </c>
      <c r="AF801" s="52" t="s">
        <v>997</v>
      </c>
      <c r="AG801" s="52">
        <v>1.397</v>
      </c>
    </row>
    <row r="802" spans="2:33">
      <c r="B802" s="52" vm="6124">
        <f ca="1"/>
        <v>44956</v>
      </c>
      <c r="C802" s="52" vm="260">
        <f ca="1"/>
        <v>566</v>
      </c>
      <c r="D802" s="52" vm="2393">
        <f ca="1"/>
        <v>555.79999999999995</v>
      </c>
      <c r="E802" s="52" vm="1898">
        <f ca="1"/>
        <v>567.5</v>
      </c>
      <c r="F802" s="52" vm="6145">
        <f ca="1"/>
        <v>550.5</v>
      </c>
      <c r="G802" s="52" vm="6146">
        <f ca="1"/>
        <v>216686</v>
      </c>
      <c r="H802" s="55">
        <f t="shared" ca="1" si="50"/>
        <v>1.488255334409172E-2</v>
      </c>
      <c r="I802" s="55">
        <f t="shared" ca="1" si="48"/>
        <v>1.4772894807674826E-2</v>
      </c>
      <c r="N802" s="52" vm="6147">
        <f ca="1"/>
        <v>44963</v>
      </c>
      <c r="O802" s="52" vm="4384">
        <f ca="1"/>
        <v>57.44</v>
      </c>
      <c r="P802" s="52" vm="3292">
        <f ca="1"/>
        <v>58</v>
      </c>
      <c r="Q802" s="52" vm="3292">
        <f ca="1"/>
        <v>58</v>
      </c>
      <c r="R802" s="52" vm="6108">
        <f ca="1"/>
        <v>56.28</v>
      </c>
      <c r="S802" s="52" vm="6148">
        <f ca="1"/>
        <v>1071004</v>
      </c>
      <c r="T802" s="55">
        <f t="shared" ca="1" si="51"/>
        <v>-2.24642614023145E-2</v>
      </c>
      <c r="U802" s="55">
        <f t="shared" ca="1" si="49"/>
        <v>-2.2720426565707812E-2</v>
      </c>
      <c r="Z802" s="52" t="s">
        <v>1028</v>
      </c>
      <c r="AA802" s="52">
        <v>-1.6E-2</v>
      </c>
      <c r="AF802" s="52" t="s">
        <v>998</v>
      </c>
      <c r="AG802" s="52">
        <v>1.36</v>
      </c>
    </row>
    <row r="803" spans="2:33">
      <c r="B803" s="52" vm="6128">
        <f ca="1"/>
        <v>44957</v>
      </c>
      <c r="C803" s="52" vm="1899">
        <f ca="1"/>
        <v>570.5</v>
      </c>
      <c r="D803" s="52" vm="260">
        <f ca="1"/>
        <v>566</v>
      </c>
      <c r="E803" s="52" vm="2159">
        <f ca="1"/>
        <v>571.79999999999995</v>
      </c>
      <c r="F803" s="52" vm="2321">
        <f ca="1"/>
        <v>556.70000000000005</v>
      </c>
      <c r="G803" s="52" vm="6149">
        <f ca="1"/>
        <v>205899</v>
      </c>
      <c r="H803" s="55">
        <f t="shared" ca="1" si="50"/>
        <v>7.9505300353357455E-3</v>
      </c>
      <c r="I803" s="55">
        <f t="shared" ca="1" si="48"/>
        <v>7.9190910989474523E-3</v>
      </c>
      <c r="N803" s="52" vm="6150">
        <f ca="1"/>
        <v>44964</v>
      </c>
      <c r="O803" s="52" vm="3328">
        <f ca="1"/>
        <v>57.26</v>
      </c>
      <c r="P803" s="52" vm="3338">
        <f ca="1"/>
        <v>57.3</v>
      </c>
      <c r="Q803" s="52" vm="3148">
        <f ca="1"/>
        <v>57.54</v>
      </c>
      <c r="R803" s="52" vm="3099">
        <f ca="1"/>
        <v>56.8</v>
      </c>
      <c r="S803" s="52" vm="6151">
        <f ca="1"/>
        <v>454977</v>
      </c>
      <c r="T803" s="55">
        <f t="shared" ca="1" si="51"/>
        <v>-3.1337047353759973E-3</v>
      </c>
      <c r="U803" s="55">
        <f t="shared" ca="1" si="49"/>
        <v>-3.138625069999703E-3</v>
      </c>
      <c r="Z803" s="52" t="s">
        <v>1029</v>
      </c>
      <c r="AA803" s="52">
        <v>-3.4000000000000002E-2</v>
      </c>
      <c r="AF803" s="52" t="s">
        <v>999</v>
      </c>
      <c r="AG803" s="52">
        <v>1.3480000000000001</v>
      </c>
    </row>
    <row r="804" spans="2:33">
      <c r="B804" s="52" vm="6132">
        <f ca="1"/>
        <v>44958</v>
      </c>
      <c r="C804" s="52" vm="2332">
        <f ca="1"/>
        <v>563.4</v>
      </c>
      <c r="D804" s="52" vm="6152">
        <f ca="1"/>
        <v>572.6</v>
      </c>
      <c r="E804" s="52" vm="2133">
        <f ca="1"/>
        <v>573.20000000000005</v>
      </c>
      <c r="F804" s="52" vm="6153">
        <f ca="1"/>
        <v>562.20000000000005</v>
      </c>
      <c r="G804" s="52" vm="6154">
        <f ca="1"/>
        <v>153762</v>
      </c>
      <c r="H804" s="55">
        <f t="shared" ca="1" si="50"/>
        <v>-1.2445223488168344E-2</v>
      </c>
      <c r="I804" s="55">
        <f t="shared" ca="1" si="48"/>
        <v>-1.2523313859858177E-2</v>
      </c>
      <c r="N804" s="52" vm="6155">
        <f ca="1"/>
        <v>44965</v>
      </c>
      <c r="O804" s="52" vm="3243">
        <f ca="1"/>
        <v>56.62</v>
      </c>
      <c r="P804" s="52" vm="3202">
        <f ca="1"/>
        <v>57.72</v>
      </c>
      <c r="Q804" s="52" vm="3165">
        <f ca="1"/>
        <v>58.24</v>
      </c>
      <c r="R804" s="52" vm="3804">
        <f ca="1"/>
        <v>56.34</v>
      </c>
      <c r="S804" s="52" vm="6156">
        <f ca="1"/>
        <v>654307</v>
      </c>
      <c r="T804" s="55">
        <f t="shared" ca="1" si="51"/>
        <v>-1.117708697170805E-2</v>
      </c>
      <c r="U804" s="55">
        <f t="shared" ca="1" si="49"/>
        <v>-1.1240019986215502E-2</v>
      </c>
      <c r="Z804" s="52" t="s">
        <v>1030</v>
      </c>
      <c r="AA804" s="52">
        <v>-6.0000000000000001E-3</v>
      </c>
      <c r="AF804" s="52" t="s">
        <v>1000</v>
      </c>
      <c r="AG804" s="52">
        <v>1.3560000000000001</v>
      </c>
    </row>
    <row r="805" spans="2:33">
      <c r="B805" s="52" vm="6136">
        <f ca="1"/>
        <v>44959</v>
      </c>
      <c r="C805" s="52" vm="2613">
        <f ca="1"/>
        <v>592.29999999999995</v>
      </c>
      <c r="D805" s="52" vm="6157">
        <f ca="1"/>
        <v>572.29999999999995</v>
      </c>
      <c r="E805" s="52" vm="6158">
        <f ca="1"/>
        <v>596.20000000000005</v>
      </c>
      <c r="F805" s="52" vm="163">
        <f ca="1"/>
        <v>571.1</v>
      </c>
      <c r="G805" s="52" vm="6159">
        <f ca="1"/>
        <v>419585</v>
      </c>
      <c r="H805" s="55">
        <f t="shared" ca="1" si="50"/>
        <v>5.1295704650337282E-2</v>
      </c>
      <c r="I805" s="55">
        <f t="shared" ca="1" si="48"/>
        <v>5.0023407840647301E-2</v>
      </c>
      <c r="N805" s="52" vm="6160">
        <f ca="1"/>
        <v>44966</v>
      </c>
      <c r="O805" s="52" vm="6081">
        <f ca="1"/>
        <v>56.26</v>
      </c>
      <c r="P805" s="52" vm="3118">
        <f ca="1"/>
        <v>57.12</v>
      </c>
      <c r="Q805" s="52" vm="3118">
        <f ca="1"/>
        <v>57.12</v>
      </c>
      <c r="R805" s="52" vm="6081">
        <f ca="1"/>
        <v>56.26</v>
      </c>
      <c r="S805" s="52" vm="6161">
        <f ca="1"/>
        <v>600735</v>
      </c>
      <c r="T805" s="55">
        <f t="shared" ca="1" si="51"/>
        <v>-6.3581773225008797E-3</v>
      </c>
      <c r="U805" s="55">
        <f t="shared" ca="1" si="49"/>
        <v>-6.3784766220427482E-3</v>
      </c>
      <c r="Z805" s="52" t="s">
        <v>1031</v>
      </c>
      <c r="AA805" s="52">
        <v>2E-3</v>
      </c>
      <c r="AF805" s="52" t="s">
        <v>1001</v>
      </c>
      <c r="AG805" s="52">
        <v>1.37</v>
      </c>
    </row>
    <row r="806" spans="2:33">
      <c r="B806" s="52" vm="6142">
        <f ca="1"/>
        <v>44960</v>
      </c>
      <c r="C806" s="52" vm="6162">
        <f ca="1"/>
        <v>598.6</v>
      </c>
      <c r="D806" s="52" vm="79">
        <f ca="1"/>
        <v>590</v>
      </c>
      <c r="E806" s="52" vm="6162">
        <f ca="1"/>
        <v>598.6</v>
      </c>
      <c r="F806" s="52" vm="1782">
        <f ca="1"/>
        <v>584.6</v>
      </c>
      <c r="G806" s="52" vm="6163">
        <f ca="1"/>
        <v>283741</v>
      </c>
      <c r="H806" s="55">
        <f t="shared" ca="1" si="50"/>
        <v>1.0636501772750329E-2</v>
      </c>
      <c r="I806" s="55">
        <f t="shared" ca="1" si="48"/>
        <v>1.0580332135679106E-2</v>
      </c>
      <c r="N806" s="52" vm="6164">
        <f ca="1"/>
        <v>44967</v>
      </c>
      <c r="O806" s="52" vm="4532">
        <f ca="1"/>
        <v>55.32</v>
      </c>
      <c r="P806" s="52" vm="2991">
        <f ca="1"/>
        <v>55.8</v>
      </c>
      <c r="Q806" s="52" vm="6165">
        <f ca="1"/>
        <v>55.96</v>
      </c>
      <c r="R806" s="52" vm="3735">
        <f ca="1"/>
        <v>54.24</v>
      </c>
      <c r="S806" s="52" vm="6166">
        <f ca="1"/>
        <v>909638</v>
      </c>
      <c r="T806" s="55">
        <f t="shared" ca="1" si="51"/>
        <v>-1.670814077497329E-2</v>
      </c>
      <c r="U806" s="55">
        <f t="shared" ca="1" si="49"/>
        <v>-1.6849296265153281E-2</v>
      </c>
      <c r="Z806" s="52" t="s">
        <v>1032</v>
      </c>
      <c r="AA806" s="52">
        <v>4.3999999999999997E-2</v>
      </c>
      <c r="AF806" s="52" t="s">
        <v>1002</v>
      </c>
      <c r="AG806" s="52">
        <v>1.411</v>
      </c>
    </row>
    <row r="807" spans="2:33">
      <c r="B807" s="52" vm="6147">
        <f ca="1"/>
        <v>44963</v>
      </c>
      <c r="C807" s="52" vm="1578">
        <f ca="1"/>
        <v>576</v>
      </c>
      <c r="D807" s="52" vm="14">
        <f ca="1"/>
        <v>592.5</v>
      </c>
      <c r="E807" s="52" vm="6167">
        <f ca="1"/>
        <v>594.1</v>
      </c>
      <c r="F807" s="52" vm="1667">
        <f ca="1"/>
        <v>572.9</v>
      </c>
      <c r="G807" s="52" vm="6168">
        <f ca="1"/>
        <v>238965</v>
      </c>
      <c r="H807" s="55">
        <f t="shared" ca="1" si="50"/>
        <v>-3.7754761109255019E-2</v>
      </c>
      <c r="I807" s="55">
        <f t="shared" ca="1" si="48"/>
        <v>-3.8485934722707414E-2</v>
      </c>
      <c r="N807" s="52" vm="6169">
        <f ca="1"/>
        <v>44970</v>
      </c>
      <c r="O807" s="52" vm="4507">
        <f ca="1"/>
        <v>56.2</v>
      </c>
      <c r="P807" s="52" vm="3707">
        <f ca="1"/>
        <v>55.58</v>
      </c>
      <c r="Q807" s="52" vm="4369">
        <f ca="1"/>
        <v>56.3</v>
      </c>
      <c r="R807" s="52" vm="3580">
        <f ca="1"/>
        <v>55.18</v>
      </c>
      <c r="S807" s="52" vm="6170">
        <f ca="1"/>
        <v>342664</v>
      </c>
      <c r="T807" s="55">
        <f t="shared" ca="1" si="51"/>
        <v>1.5907447577729661E-2</v>
      </c>
      <c r="U807" s="55">
        <f t="shared" ca="1" si="49"/>
        <v>1.5782250103088015E-2</v>
      </c>
      <c r="Z807" s="52" t="s">
        <v>1033</v>
      </c>
      <c r="AA807" s="52">
        <v>-0.03</v>
      </c>
      <c r="AF807" s="52" t="s">
        <v>1003</v>
      </c>
      <c r="AG807" s="52">
        <v>1.39</v>
      </c>
    </row>
    <row r="808" spans="2:33">
      <c r="B808" s="52" vm="6150">
        <f ca="1"/>
        <v>44964</v>
      </c>
      <c r="C808" s="52" vm="151">
        <f ca="1"/>
        <v>573.4</v>
      </c>
      <c r="D808" s="52" vm="1641">
        <f ca="1"/>
        <v>579.5</v>
      </c>
      <c r="E808" s="52" vm="2270">
        <f ca="1"/>
        <v>581.6</v>
      </c>
      <c r="F808" s="52" vm="2158">
        <f ca="1"/>
        <v>570.29999999999995</v>
      </c>
      <c r="G808" s="52" vm="6171">
        <f ca="1"/>
        <v>134400</v>
      </c>
      <c r="H808" s="55">
        <f t="shared" ca="1" si="50"/>
        <v>-4.5138888888889284E-3</v>
      </c>
      <c r="I808" s="55">
        <f t="shared" ca="1" si="48"/>
        <v>-4.5241072466218179E-3</v>
      </c>
      <c r="N808" s="52" vm="6172">
        <f ca="1"/>
        <v>44971</v>
      </c>
      <c r="O808" s="52" vm="4348">
        <f ca="1"/>
        <v>56.7</v>
      </c>
      <c r="P808" s="52" vm="3784">
        <f ca="1"/>
        <v>56.42</v>
      </c>
      <c r="Q808" s="52" vm="3237">
        <f ca="1"/>
        <v>57.56</v>
      </c>
      <c r="R808" s="52" vm="3776">
        <f ca="1"/>
        <v>55.88</v>
      </c>
      <c r="S808" s="52" vm="6173">
        <f ca="1"/>
        <v>543033</v>
      </c>
      <c r="T808" s="55">
        <f t="shared" ca="1" si="51"/>
        <v>8.8967971530249379E-3</v>
      </c>
      <c r="U808" s="55">
        <f t="shared" ca="1" si="49"/>
        <v>8.8574538340610229E-3</v>
      </c>
      <c r="Z808" s="52" t="s">
        <v>1034</v>
      </c>
      <c r="AA808" s="52">
        <v>-3.2000000000000001E-2</v>
      </c>
      <c r="AF808" s="52" t="s">
        <v>1004</v>
      </c>
      <c r="AG808" s="52">
        <v>1.3660000000000001</v>
      </c>
    </row>
    <row r="809" spans="2:33">
      <c r="B809" s="52" vm="6155">
        <f ca="1"/>
        <v>44965</v>
      </c>
      <c r="C809" s="52" vm="6174">
        <f ca="1"/>
        <v>567.9</v>
      </c>
      <c r="D809" s="52" vm="161">
        <f ca="1"/>
        <v>579.70000000000005</v>
      </c>
      <c r="E809" s="52" vm="4710">
        <f ca="1"/>
        <v>582.29999999999995</v>
      </c>
      <c r="F809" s="52" vm="5937">
        <f ca="1"/>
        <v>566.29999999999995</v>
      </c>
      <c r="G809" s="52" vm="6175">
        <f ca="1"/>
        <v>199318</v>
      </c>
      <c r="H809" s="55">
        <f t="shared" ca="1" si="50"/>
        <v>-9.5919079176839395E-3</v>
      </c>
      <c r="I809" s="55">
        <f t="shared" ca="1" si="48"/>
        <v>-9.6382065658825542E-3</v>
      </c>
      <c r="N809" s="52" vm="6176">
        <f ca="1"/>
        <v>44972</v>
      </c>
      <c r="O809" s="52" vm="3216">
        <f ca="1"/>
        <v>57.16</v>
      </c>
      <c r="P809" s="52" vm="3796">
        <f ca="1"/>
        <v>56.4</v>
      </c>
      <c r="Q809" s="52" vm="3073">
        <f ca="1"/>
        <v>58.16</v>
      </c>
      <c r="R809" s="52" vm="4458">
        <f ca="1"/>
        <v>56.1</v>
      </c>
      <c r="S809" s="52" vm="6177">
        <f ca="1"/>
        <v>780943</v>
      </c>
      <c r="T809" s="55">
        <f t="shared" ca="1" si="51"/>
        <v>8.112874779541368E-3</v>
      </c>
      <c r="U809" s="55">
        <f t="shared" ca="1" si="49"/>
        <v>8.0801423279601922E-3</v>
      </c>
      <c r="Z809" s="52" t="s">
        <v>1035</v>
      </c>
      <c r="AA809" s="52">
        <v>-2.5000000000000001E-2</v>
      </c>
      <c r="AF809" s="52" t="s">
        <v>1005</v>
      </c>
      <c r="AG809" s="52">
        <v>1.3340000000000001</v>
      </c>
    </row>
    <row r="810" spans="2:33">
      <c r="B810" s="52" vm="6160">
        <f ca="1"/>
        <v>44966</v>
      </c>
      <c r="C810" s="52" vm="1586">
        <f ca="1"/>
        <v>579.20000000000005</v>
      </c>
      <c r="D810" s="52" vm="1660">
        <f ca="1"/>
        <v>575</v>
      </c>
      <c r="E810" s="52" vm="6178">
        <f ca="1"/>
        <v>583.9</v>
      </c>
      <c r="F810" s="52" vm="133">
        <f ca="1"/>
        <v>573.79999999999995</v>
      </c>
      <c r="G810" s="52" vm="6179">
        <f ca="1"/>
        <v>214076</v>
      </c>
      <c r="H810" s="55">
        <f t="shared" ca="1" si="50"/>
        <v>1.9897869343194374E-2</v>
      </c>
      <c r="I810" s="55">
        <f t="shared" ca="1" si="48"/>
        <v>1.9702494188119903E-2</v>
      </c>
      <c r="N810" s="52" vm="6180">
        <f ca="1"/>
        <v>44973</v>
      </c>
      <c r="O810" s="52" vm="3073">
        <f ca="1"/>
        <v>58.16</v>
      </c>
      <c r="P810" s="52" vm="3338">
        <f ca="1"/>
        <v>57.3</v>
      </c>
      <c r="Q810" s="52" vm="4347">
        <f ca="1"/>
        <v>58.36</v>
      </c>
      <c r="R810" s="52" vm="3327">
        <f ca="1"/>
        <v>57.18</v>
      </c>
      <c r="S810" s="52" vm="6181">
        <f ca="1"/>
        <v>674759</v>
      </c>
      <c r="T810" s="55">
        <f t="shared" ca="1" si="51"/>
        <v>1.7494751574527623E-2</v>
      </c>
      <c r="U810" s="55">
        <f t="shared" ca="1" si="49"/>
        <v>1.7343480163597252E-2</v>
      </c>
      <c r="Z810" s="52" t="s">
        <v>1036</v>
      </c>
      <c r="AA810" s="52">
        <v>-1.2999999999999999E-2</v>
      </c>
      <c r="AF810" s="52" t="s">
        <v>1006</v>
      </c>
      <c r="AG810" s="52">
        <v>1.2909999999999999</v>
      </c>
    </row>
    <row r="811" spans="2:33">
      <c r="B811" s="52" vm="6164">
        <f ca="1"/>
        <v>44967</v>
      </c>
      <c r="C811" s="52" vm="5855">
        <f ca="1"/>
        <v>559.5</v>
      </c>
      <c r="D811" s="52" vm="1660">
        <f ca="1"/>
        <v>575</v>
      </c>
      <c r="E811" s="52" vm="6182">
        <f ca="1"/>
        <v>577.1</v>
      </c>
      <c r="F811" s="52" vm="1811">
        <f ca="1"/>
        <v>556</v>
      </c>
      <c r="G811" s="52" vm="6183">
        <f ca="1"/>
        <v>317464</v>
      </c>
      <c r="H811" s="55">
        <f t="shared" ca="1" si="50"/>
        <v>-3.4012430939226568E-2</v>
      </c>
      <c r="I811" s="55">
        <f t="shared" ca="1" si="48"/>
        <v>-3.4604313319526736E-2</v>
      </c>
      <c r="N811" s="52" vm="6184">
        <f ca="1"/>
        <v>44974</v>
      </c>
      <c r="O811" s="52" vm="3040">
        <f ca="1"/>
        <v>57.66</v>
      </c>
      <c r="P811" s="52" vm="6185">
        <f ca="1"/>
        <v>57.84</v>
      </c>
      <c r="Q811" s="52" vm="3126">
        <f ca="1"/>
        <v>57.94</v>
      </c>
      <c r="R811" s="52" vm="3312">
        <f ca="1"/>
        <v>56.74</v>
      </c>
      <c r="S811" s="52" vm="6186">
        <f ca="1"/>
        <v>591017</v>
      </c>
      <c r="T811" s="55">
        <f t="shared" ca="1" si="51"/>
        <v>-8.5969738651994199E-3</v>
      </c>
      <c r="U811" s="55">
        <f t="shared" ca="1" si="49"/>
        <v>-8.6341410150077708E-3</v>
      </c>
      <c r="Z811" s="52" t="s">
        <v>1037</v>
      </c>
      <c r="AA811" s="52">
        <v>2.5999999999999999E-2</v>
      </c>
      <c r="AF811" s="52" t="s">
        <v>1007</v>
      </c>
      <c r="AG811" s="52">
        <v>1.327</v>
      </c>
    </row>
    <row r="812" spans="2:33">
      <c r="B812" s="52" vm="6169">
        <f ca="1"/>
        <v>44970</v>
      </c>
      <c r="C812" s="52" vm="6187">
        <f ca="1"/>
        <v>566.6</v>
      </c>
      <c r="D812" s="52" vm="5855">
        <f ca="1"/>
        <v>559.5</v>
      </c>
      <c r="E812" s="52" vm="6188">
        <f ca="1"/>
        <v>569.4</v>
      </c>
      <c r="F812" s="52" vm="2301">
        <f ca="1"/>
        <v>556.1</v>
      </c>
      <c r="G812" s="52" vm="6189">
        <f ca="1"/>
        <v>176362</v>
      </c>
      <c r="H812" s="55">
        <f t="shared" ca="1" si="50"/>
        <v>1.2689901697944705E-2</v>
      </c>
      <c r="I812" s="55">
        <f t="shared" ca="1" si="48"/>
        <v>1.2610059644436363E-2</v>
      </c>
      <c r="N812" s="52" vm="6190">
        <f ca="1"/>
        <v>44977</v>
      </c>
      <c r="O812" s="52" vm="4361">
        <f ca="1"/>
        <v>57.7</v>
      </c>
      <c r="P812" s="52" vm="3100">
        <f ca="1"/>
        <v>57.8</v>
      </c>
      <c r="Q812" s="52" vm="6185">
        <f ca="1"/>
        <v>57.84</v>
      </c>
      <c r="R812" s="52" vm="3268">
        <f ca="1"/>
        <v>57.24</v>
      </c>
      <c r="S812" s="52" vm="6191">
        <f ca="1"/>
        <v>246305</v>
      </c>
      <c r="T812" s="55">
        <f t="shared" ca="1" si="51"/>
        <v>6.9372181755134044E-4</v>
      </c>
      <c r="U812" s="55">
        <f t="shared" ca="1" si="49"/>
        <v>6.9348130379793117E-4</v>
      </c>
      <c r="Z812" s="52" t="s">
        <v>1038</v>
      </c>
      <c r="AA812" s="52">
        <v>1.4999999999999999E-2</v>
      </c>
      <c r="AF812" s="52" t="s">
        <v>1008</v>
      </c>
      <c r="AG812" s="52">
        <v>1.3740000000000001</v>
      </c>
    </row>
    <row r="813" spans="2:33">
      <c r="B813" s="52" vm="6172">
        <f ca="1"/>
        <v>44971</v>
      </c>
      <c r="C813" s="52" vm="6192">
        <f ca="1"/>
        <v>561.4</v>
      </c>
      <c r="D813" s="52" vm="1899">
        <f ca="1"/>
        <v>570.5</v>
      </c>
      <c r="E813" s="52" vm="1659">
        <f ca="1"/>
        <v>570.70000000000005</v>
      </c>
      <c r="F813" s="52" vm="1550">
        <f ca="1"/>
        <v>558.6</v>
      </c>
      <c r="G813" s="52" vm="6193">
        <f ca="1"/>
        <v>218252</v>
      </c>
      <c r="H813" s="55">
        <f t="shared" ca="1" si="50"/>
        <v>-9.1775503000354197E-3</v>
      </c>
      <c r="I813" s="55">
        <f t="shared" ca="1" si="48"/>
        <v>-9.2199234686341832E-3</v>
      </c>
      <c r="N813" s="52" vm="6194">
        <f ca="1"/>
        <v>44978</v>
      </c>
      <c r="O813" s="52" vm="3137">
        <f ca="1"/>
        <v>58.66</v>
      </c>
      <c r="P813" s="52" vm="3338">
        <f ca="1"/>
        <v>57.3</v>
      </c>
      <c r="Q813" s="52" vm="3137">
        <f ca="1"/>
        <v>58.66</v>
      </c>
      <c r="R813" s="52" vm="6195">
        <f ca="1"/>
        <v>56.64</v>
      </c>
      <c r="S813" s="52" vm="6196">
        <f ca="1"/>
        <v>721037</v>
      </c>
      <c r="T813" s="55">
        <f t="shared" ca="1" si="51"/>
        <v>1.6637781629116111E-2</v>
      </c>
      <c r="U813" s="55">
        <f t="shared" ca="1" si="49"/>
        <v>1.6500890035251094E-2</v>
      </c>
      <c r="Z813" s="52" t="s">
        <v>1039</v>
      </c>
      <c r="AA813" s="52">
        <v>4.3999999999999997E-2</v>
      </c>
      <c r="AF813" s="52" t="s">
        <v>1009</v>
      </c>
      <c r="AG813" s="52">
        <v>1.2829999999999999</v>
      </c>
    </row>
    <row r="814" spans="2:33">
      <c r="B814" s="52" vm="6176">
        <f ca="1"/>
        <v>44972</v>
      </c>
      <c r="C814" s="52" vm="4711">
        <f ca="1"/>
        <v>578.4</v>
      </c>
      <c r="D814" s="52" vm="5917">
        <f ca="1"/>
        <v>538.20000000000005</v>
      </c>
      <c r="E814" s="52" vm="31">
        <f ca="1"/>
        <v>596.29999999999995</v>
      </c>
      <c r="F814" s="52" vm="1083">
        <f ca="1"/>
        <v>534.5</v>
      </c>
      <c r="G814" s="52" vm="6197">
        <f ca="1"/>
        <v>610404</v>
      </c>
      <c r="H814" s="55">
        <f t="shared" ca="1" si="50"/>
        <v>3.0281439258995402E-2</v>
      </c>
      <c r="I814" s="55">
        <f t="shared" ca="1" si="48"/>
        <v>2.9832006916772846E-2</v>
      </c>
      <c r="N814" s="52" vm="6198">
        <f ca="1"/>
        <v>44979</v>
      </c>
      <c r="O814" s="52" vm="3417">
        <f ca="1"/>
        <v>58.62</v>
      </c>
      <c r="P814" s="52" vm="3061">
        <f ca="1"/>
        <v>58.3</v>
      </c>
      <c r="Q814" s="52" vm="3817">
        <f ca="1"/>
        <v>58.96</v>
      </c>
      <c r="R814" s="52" vm="3176">
        <f ca="1"/>
        <v>57.68</v>
      </c>
      <c r="S814" s="52" vm="6199">
        <f ca="1"/>
        <v>619799</v>
      </c>
      <c r="T814" s="55">
        <f t="shared" ca="1" si="51"/>
        <v>-6.8189566996246231E-4</v>
      </c>
      <c r="U814" s="55">
        <f t="shared" ca="1" si="49"/>
        <v>-6.8212826655857095E-4</v>
      </c>
      <c r="Z814" s="52" t="s">
        <v>1040</v>
      </c>
      <c r="AA814" s="52">
        <v>3.1E-2</v>
      </c>
      <c r="AF814" s="52" t="s">
        <v>1010</v>
      </c>
      <c r="AG814" s="52">
        <v>1.321</v>
      </c>
    </row>
    <row r="815" spans="2:33">
      <c r="B815" s="52" vm="6180">
        <f ca="1"/>
        <v>44973</v>
      </c>
      <c r="C815" s="52" vm="4696">
        <f ca="1"/>
        <v>596.70000000000005</v>
      </c>
      <c r="D815" s="52" vm="152">
        <f ca="1"/>
        <v>587</v>
      </c>
      <c r="E815" s="52" vm="6200">
        <f ca="1"/>
        <v>601.1</v>
      </c>
      <c r="F815" s="52" vm="4759">
        <f ca="1"/>
        <v>584.5</v>
      </c>
      <c r="G815" s="52" vm="6201">
        <f ca="1"/>
        <v>444228</v>
      </c>
      <c r="H815" s="55">
        <f t="shared" ca="1" si="50"/>
        <v>3.1639004149377703E-2</v>
      </c>
      <c r="I815" s="55">
        <f t="shared" ca="1" si="48"/>
        <v>3.1148803683481382E-2</v>
      </c>
      <c r="N815" s="52" vm="6202">
        <f ca="1"/>
        <v>44980</v>
      </c>
      <c r="O815" s="52" vm="6203">
        <f ca="1"/>
        <v>58.26</v>
      </c>
      <c r="P815" s="52" vm="3145">
        <f ca="1"/>
        <v>58.6</v>
      </c>
      <c r="Q815" s="52" vm="6204">
        <f ca="1"/>
        <v>59.16</v>
      </c>
      <c r="R815" s="52" vm="3073">
        <f ca="1"/>
        <v>58.16</v>
      </c>
      <c r="S815" s="52" vm="6205">
        <f ca="1"/>
        <v>598781</v>
      </c>
      <c r="T815" s="55">
        <f t="shared" ca="1" si="51"/>
        <v>-6.1412487205732003E-3</v>
      </c>
      <c r="U815" s="55">
        <f t="shared" ca="1" si="49"/>
        <v>-6.1601837514578461E-3</v>
      </c>
      <c r="Z815" s="52" t="s">
        <v>1041</v>
      </c>
      <c r="AA815" s="52">
        <v>3.4000000000000002E-2</v>
      </c>
      <c r="AF815" s="52" t="s">
        <v>1011</v>
      </c>
      <c r="AG815" s="52">
        <v>1.2709999999999999</v>
      </c>
    </row>
    <row r="816" spans="2:33">
      <c r="B816" s="52" vm="6184">
        <f ca="1"/>
        <v>44974</v>
      </c>
      <c r="C816" s="52" vm="79">
        <f ca="1"/>
        <v>590</v>
      </c>
      <c r="D816" s="52" vm="6206">
        <f ca="1"/>
        <v>590.20000000000005</v>
      </c>
      <c r="E816" s="52" vm="22">
        <f ca="1"/>
        <v>595.70000000000005</v>
      </c>
      <c r="F816" s="52" vm="6207">
        <f ca="1"/>
        <v>578.6</v>
      </c>
      <c r="G816" s="52" vm="6208">
        <f ca="1"/>
        <v>252056</v>
      </c>
      <c r="H816" s="55">
        <f t="shared" ca="1" si="50"/>
        <v>-1.1228422993128984E-2</v>
      </c>
      <c r="I816" s="55">
        <f t="shared" ca="1" si="48"/>
        <v>-1.1291937628271182E-2</v>
      </c>
      <c r="N816" s="52" vm="6209">
        <f ca="1"/>
        <v>44981</v>
      </c>
      <c r="O816" s="52" vm="3202">
        <f ca="1"/>
        <v>57.72</v>
      </c>
      <c r="P816" s="52" vm="3406">
        <f ca="1"/>
        <v>58.98</v>
      </c>
      <c r="Q816" s="52" vm="3092">
        <f ca="1"/>
        <v>59.14</v>
      </c>
      <c r="R816" s="52" vm="3127">
        <f ca="1"/>
        <v>57.4</v>
      </c>
      <c r="S816" s="52" vm="6210">
        <f ca="1"/>
        <v>1020334</v>
      </c>
      <c r="T816" s="55">
        <f t="shared" ca="1" si="51"/>
        <v>-9.2687950566425759E-3</v>
      </c>
      <c r="U816" s="55">
        <f t="shared" ca="1" si="49"/>
        <v>-9.3120176256183598E-3</v>
      </c>
      <c r="Z816" s="52" t="s">
        <v>1042</v>
      </c>
      <c r="AA816" s="52">
        <v>0.113</v>
      </c>
      <c r="AF816" s="52" t="s">
        <v>1012</v>
      </c>
      <c r="AG816" s="52">
        <v>1.2410000000000001</v>
      </c>
    </row>
    <row r="817" spans="2:33">
      <c r="B817" s="52" vm="6190">
        <f ca="1"/>
        <v>44977</v>
      </c>
      <c r="C817" s="52" vm="52">
        <f ca="1"/>
        <v>591.1</v>
      </c>
      <c r="D817" s="52" vm="2276">
        <f ca="1"/>
        <v>589.1</v>
      </c>
      <c r="E817" s="52" vm="140">
        <f ca="1"/>
        <v>592.20000000000005</v>
      </c>
      <c r="F817" s="52" vm="1756">
        <f ca="1"/>
        <v>582.5</v>
      </c>
      <c r="G817" s="52" vm="6211">
        <f ca="1"/>
        <v>129526</v>
      </c>
      <c r="H817" s="55">
        <f t="shared" ca="1" si="50"/>
        <v>1.8644067796611541E-3</v>
      </c>
      <c r="I817" s="55">
        <f t="shared" ca="1" si="48"/>
        <v>1.8626709305588074E-3</v>
      </c>
      <c r="N817" s="52" vm="6212">
        <f ca="1"/>
        <v>44984</v>
      </c>
      <c r="O817" s="52" vm="3061">
        <f ca="1"/>
        <v>58.3</v>
      </c>
      <c r="P817" s="52" vm="6137">
        <f ca="1"/>
        <v>58.52</v>
      </c>
      <c r="Q817" s="52" vm="3817">
        <f ca="1"/>
        <v>58.96</v>
      </c>
      <c r="R817" s="52" vm="3158">
        <f ca="1"/>
        <v>57.98</v>
      </c>
      <c r="S817" s="52" vm="6213">
        <f ca="1"/>
        <v>513225</v>
      </c>
      <c r="T817" s="55">
        <f t="shared" ca="1" si="51"/>
        <v>1.0048510048509929E-2</v>
      </c>
      <c r="U817" s="55">
        <f t="shared" ca="1" si="49"/>
        <v>9.9983594507764527E-3</v>
      </c>
      <c r="Z817" s="52" t="s">
        <v>1043</v>
      </c>
      <c r="AA817" s="52">
        <v>0.14199999999999999</v>
      </c>
      <c r="AF817" s="52" t="s">
        <v>1013</v>
      </c>
      <c r="AG817" s="52">
        <v>1.2150000000000001</v>
      </c>
    </row>
    <row r="818" spans="2:33">
      <c r="B818" s="52" vm="6194">
        <f ca="1"/>
        <v>44978</v>
      </c>
      <c r="C818" s="52" vm="2282">
        <f ca="1"/>
        <v>585.29999999999995</v>
      </c>
      <c r="D818" s="52" vm="6214">
        <f ca="1"/>
        <v>588.70000000000005</v>
      </c>
      <c r="E818" s="52" vm="6215">
        <f ca="1"/>
        <v>592.4</v>
      </c>
      <c r="F818" s="52" vm="1686">
        <f ca="1"/>
        <v>576.20000000000005</v>
      </c>
      <c r="G818" s="52" vm="6216">
        <f ca="1"/>
        <v>223424</v>
      </c>
      <c r="H818" s="55">
        <f t="shared" ca="1" si="50"/>
        <v>-9.8122145153105578E-3</v>
      </c>
      <c r="I818" s="55">
        <f t="shared" ca="1" si="48"/>
        <v>-9.8606715331487071E-3</v>
      </c>
      <c r="N818" s="52" vm="6217">
        <f ca="1"/>
        <v>44985</v>
      </c>
      <c r="O818" s="52" vm="3100">
        <f ca="1"/>
        <v>57.8</v>
      </c>
      <c r="P818" s="52" vm="6218">
        <f ca="1"/>
        <v>58.46</v>
      </c>
      <c r="Q818" s="52" vm="6218">
        <f ca="1"/>
        <v>58.46</v>
      </c>
      <c r="R818" s="52" vm="3176">
        <f ca="1"/>
        <v>57.68</v>
      </c>
      <c r="S818" s="52" vm="6219">
        <f ca="1"/>
        <v>1011884</v>
      </c>
      <c r="T818" s="55">
        <f t="shared" ca="1" si="51"/>
        <v>-8.5763293310463506E-3</v>
      </c>
      <c r="U818" s="55">
        <f t="shared" ca="1" si="49"/>
        <v>-8.6133176781149467E-3</v>
      </c>
      <c r="Z818" s="52" t="s">
        <v>1044</v>
      </c>
      <c r="AA818" s="52">
        <v>0.14000000000000001</v>
      </c>
      <c r="AF818" s="52" t="s">
        <v>1014</v>
      </c>
      <c r="AG818" s="52">
        <v>1.196</v>
      </c>
    </row>
    <row r="819" spans="2:33">
      <c r="B819" s="52" vm="6198">
        <f ca="1"/>
        <v>44979</v>
      </c>
      <c r="C819" s="52" vm="2117">
        <f ca="1"/>
        <v>576.9</v>
      </c>
      <c r="D819" s="52" vm="6220">
        <f ca="1"/>
        <v>582.1</v>
      </c>
      <c r="E819" s="52" vm="6221">
        <f ca="1"/>
        <v>583.5</v>
      </c>
      <c r="F819" s="52" vm="1688">
        <f ca="1"/>
        <v>572.20000000000005</v>
      </c>
      <c r="G819" s="52" vm="6222">
        <f ca="1"/>
        <v>182400</v>
      </c>
      <c r="H819" s="55">
        <f t="shared" ca="1" si="50"/>
        <v>-1.4351614556637582E-2</v>
      </c>
      <c r="I819" s="55">
        <f t="shared" ca="1" si="48"/>
        <v>-1.4455595034331439E-2</v>
      </c>
      <c r="N819" s="52" vm="6223">
        <f ca="1"/>
        <v>44986</v>
      </c>
      <c r="O819" s="52" vm="4340">
        <f ca="1"/>
        <v>59.7</v>
      </c>
      <c r="P819" s="52" vm="6224">
        <f ca="1"/>
        <v>61</v>
      </c>
      <c r="Q819" s="52" vm="4080">
        <f ca="1"/>
        <v>62.72</v>
      </c>
      <c r="R819" s="52" vm="6225">
        <f ca="1"/>
        <v>59.52</v>
      </c>
      <c r="S819" s="52" vm="6226">
        <f ca="1"/>
        <v>2838361</v>
      </c>
      <c r="T819" s="55">
        <f t="shared" ca="1" si="51"/>
        <v>3.2871972318339271E-2</v>
      </c>
      <c r="U819" s="55">
        <f t="shared" ca="1" si="49"/>
        <v>3.2343244720224783E-2</v>
      </c>
      <c r="Z819" s="52" t="s">
        <v>1045</v>
      </c>
      <c r="AA819" s="52">
        <v>5.1999999999999998E-2</v>
      </c>
      <c r="AF819" s="52" t="s">
        <v>1015</v>
      </c>
      <c r="AG819" s="52">
        <v>1.1850000000000001</v>
      </c>
    </row>
    <row r="820" spans="2:33">
      <c r="B820" s="52" vm="6202">
        <f ca="1"/>
        <v>44980</v>
      </c>
      <c r="C820" s="52" vm="6207">
        <f ca="1"/>
        <v>578.6</v>
      </c>
      <c r="D820" s="52" vm="308">
        <f ca="1"/>
        <v>579.4</v>
      </c>
      <c r="E820" s="52" vm="6178">
        <f ca="1"/>
        <v>583.9</v>
      </c>
      <c r="F820" s="52" vm="1686">
        <f ca="1"/>
        <v>576.20000000000005</v>
      </c>
      <c r="G820" s="52" vm="3994">
        <f ca="1"/>
        <v>159155</v>
      </c>
      <c r="H820" s="55">
        <f t="shared" ca="1" si="50"/>
        <v>2.9467845380481972E-3</v>
      </c>
      <c r="I820" s="55">
        <f t="shared" ca="1" si="48"/>
        <v>2.9424512791909906E-3</v>
      </c>
      <c r="N820" s="52" vm="6227">
        <f ca="1"/>
        <v>44987</v>
      </c>
      <c r="O820" s="52" vm="3882">
        <f ca="1"/>
        <v>60.36</v>
      </c>
      <c r="P820" s="52" vm="6228">
        <f ca="1"/>
        <v>58.94</v>
      </c>
      <c r="Q820" s="52" vm="6229">
        <f ca="1"/>
        <v>60.46</v>
      </c>
      <c r="R820" s="52" vm="4376">
        <f ca="1"/>
        <v>58.42</v>
      </c>
      <c r="S820" s="52" vm="6230">
        <f ca="1"/>
        <v>1362141</v>
      </c>
      <c r="T820" s="55">
        <f t="shared" ca="1" si="51"/>
        <v>1.1055276381909396E-2</v>
      </c>
      <c r="U820" s="55">
        <f t="shared" ca="1" si="49"/>
        <v>1.0994613501091596E-2</v>
      </c>
      <c r="Z820" s="52" t="s">
        <v>1046</v>
      </c>
      <c r="AA820" s="52">
        <v>5.0000000000000001E-3</v>
      </c>
      <c r="AF820" s="52" t="s">
        <v>1016</v>
      </c>
      <c r="AG820" s="52">
        <v>1.1759999999999999</v>
      </c>
    </row>
    <row r="821" spans="2:33">
      <c r="B821" s="52" vm="6209">
        <f ca="1"/>
        <v>44981</v>
      </c>
      <c r="C821" s="52" vm="6231">
        <f ca="1"/>
        <v>553.79999999999995</v>
      </c>
      <c r="D821" s="52" vm="6232">
        <f ca="1"/>
        <v>580.20000000000005</v>
      </c>
      <c r="E821" s="52" vm="2270">
        <f ca="1"/>
        <v>581.6</v>
      </c>
      <c r="F821" s="52" vm="2374">
        <f ca="1"/>
        <v>552.4</v>
      </c>
      <c r="G821" s="52" vm="6233">
        <f ca="1"/>
        <v>332762</v>
      </c>
      <c r="H821" s="55">
        <f t="shared" ca="1" si="50"/>
        <v>-4.2862080884894738E-2</v>
      </c>
      <c r="I821" s="55">
        <f t="shared" ca="1" si="48"/>
        <v>-4.3807781805173418E-2</v>
      </c>
      <c r="N821" s="52" vm="6234">
        <f ca="1"/>
        <v>44988</v>
      </c>
      <c r="O821" s="52" vm="6235">
        <f ca="1"/>
        <v>60.78</v>
      </c>
      <c r="P821" s="52" vm="4310">
        <f ca="1"/>
        <v>60.8</v>
      </c>
      <c r="Q821" s="52" vm="6236">
        <f ca="1"/>
        <v>61.18</v>
      </c>
      <c r="R821" s="52" vm="6237">
        <f ca="1"/>
        <v>60.08</v>
      </c>
      <c r="S821" s="52" vm="6238">
        <f ca="1"/>
        <v>590944</v>
      </c>
      <c r="T821" s="55">
        <f t="shared" ca="1" si="51"/>
        <v>6.958250497017815E-3</v>
      </c>
      <c r="U821" s="55">
        <f t="shared" ca="1" si="49"/>
        <v>6.9341535889987874E-3</v>
      </c>
      <c r="Z821" s="52" t="s">
        <v>1047</v>
      </c>
      <c r="AA821" s="52">
        <v>3.0000000000000001E-3</v>
      </c>
      <c r="AF821" s="52" t="s">
        <v>1017</v>
      </c>
      <c r="AG821" s="52">
        <v>1.163</v>
      </c>
    </row>
    <row r="822" spans="2:33">
      <c r="B822" s="52" vm="6212">
        <f ca="1"/>
        <v>44984</v>
      </c>
      <c r="C822" s="52" vm="6192">
        <f ca="1"/>
        <v>561.4</v>
      </c>
      <c r="D822" s="52" vm="2141">
        <f ca="1"/>
        <v>556.29999999999995</v>
      </c>
      <c r="E822" s="52" vm="1888">
        <f ca="1"/>
        <v>565.1</v>
      </c>
      <c r="F822" s="52" vm="2141">
        <f ca="1"/>
        <v>556.29999999999995</v>
      </c>
      <c r="G822" s="52" vm="6239">
        <f ca="1"/>
        <v>182816</v>
      </c>
      <c r="H822" s="55">
        <f t="shared" ca="1" si="50"/>
        <v>1.3723365836041834E-2</v>
      </c>
      <c r="I822" s="55">
        <f t="shared" ca="1" si="48"/>
        <v>1.3630053190920585E-2</v>
      </c>
      <c r="N822" s="52" vm="6240">
        <f ca="1"/>
        <v>44991</v>
      </c>
      <c r="O822" s="52" vm="6241">
        <f ca="1"/>
        <v>60.56</v>
      </c>
      <c r="P822" s="52" vm="6242">
        <f ca="1"/>
        <v>61.48</v>
      </c>
      <c r="Q822" s="52" vm="6243">
        <f ca="1"/>
        <v>61.7</v>
      </c>
      <c r="R822" s="52" vm="3888">
        <f ca="1"/>
        <v>60.18</v>
      </c>
      <c r="S822" s="52" vm="6244">
        <f ca="1"/>
        <v>510846</v>
      </c>
      <c r="T822" s="55">
        <f t="shared" ca="1" si="51"/>
        <v>-3.6196117143797446E-3</v>
      </c>
      <c r="U822" s="55">
        <f t="shared" ca="1" si="49"/>
        <v>-3.6261783594536911E-3</v>
      </c>
      <c r="Z822" s="52" t="s">
        <v>1048</v>
      </c>
      <c r="AA822" s="52">
        <v>6.8000000000000005E-2</v>
      </c>
      <c r="AF822" s="52" t="s">
        <v>1018</v>
      </c>
      <c r="AG822" s="52">
        <v>1.101</v>
      </c>
    </row>
    <row r="823" spans="2:33">
      <c r="B823" s="52" vm="6217">
        <f ca="1"/>
        <v>44985</v>
      </c>
      <c r="C823" s="52" vm="183">
        <f ca="1"/>
        <v>555</v>
      </c>
      <c r="D823" s="52" vm="1889">
        <f ca="1"/>
        <v>558</v>
      </c>
      <c r="E823" s="52" vm="1550">
        <f ca="1"/>
        <v>558.6</v>
      </c>
      <c r="F823" s="52" vm="1881">
        <f ca="1"/>
        <v>554</v>
      </c>
      <c r="G823" s="52" vm="6245">
        <f ca="1"/>
        <v>196243</v>
      </c>
      <c r="H823" s="55">
        <f t="shared" ca="1" si="50"/>
        <v>-1.1400071250445287E-2</v>
      </c>
      <c r="I823" s="55">
        <f t="shared" ca="1" si="48"/>
        <v>-1.1465550181347577E-2</v>
      </c>
      <c r="N823" s="52" vm="6246">
        <f ca="1"/>
        <v>44992</v>
      </c>
      <c r="O823" s="52" vm="3448">
        <f ca="1"/>
        <v>61.2</v>
      </c>
      <c r="P823" s="52" vm="3357">
        <f ca="1"/>
        <v>60</v>
      </c>
      <c r="Q823" s="52" vm="6247">
        <f ca="1"/>
        <v>61.54</v>
      </c>
      <c r="R823" s="52" vm="6248">
        <f ca="1"/>
        <v>59.92</v>
      </c>
      <c r="S823" s="52" vm="6249">
        <f ca="1"/>
        <v>577451</v>
      </c>
      <c r="T823" s="55">
        <f t="shared" ca="1" si="51"/>
        <v>1.0568031704095038E-2</v>
      </c>
      <c r="U823" s="55">
        <f t="shared" ca="1" si="49"/>
        <v>1.0512580389086987E-2</v>
      </c>
      <c r="Z823" s="52" t="s">
        <v>1049</v>
      </c>
      <c r="AA823" s="52">
        <v>0.113</v>
      </c>
      <c r="AF823" s="52" t="s">
        <v>1019</v>
      </c>
      <c r="AG823" s="52">
        <v>1.129</v>
      </c>
    </row>
    <row r="824" spans="2:33">
      <c r="B824" s="52" vm="6223">
        <f ca="1"/>
        <v>44986</v>
      </c>
      <c r="C824" s="52" vm="4659">
        <f ca="1"/>
        <v>561.70000000000005</v>
      </c>
      <c r="D824" s="52" vm="212">
        <f ca="1"/>
        <v>567</v>
      </c>
      <c r="E824" s="52" vm="2674">
        <f ca="1"/>
        <v>571.20000000000005</v>
      </c>
      <c r="F824" s="52" vm="2178">
        <f ca="1"/>
        <v>560.79999999999995</v>
      </c>
      <c r="G824" s="52" vm="6250">
        <f ca="1"/>
        <v>235209</v>
      </c>
      <c r="H824" s="55">
        <f t="shared" ca="1" si="50"/>
        <v>1.2072072072072171E-2</v>
      </c>
      <c r="I824" s="55">
        <f t="shared" ca="1" si="48"/>
        <v>1.1999785791952622E-2</v>
      </c>
      <c r="N824" s="52" vm="6251">
        <f ca="1"/>
        <v>44993</v>
      </c>
      <c r="O824" s="52" vm="6252">
        <f ca="1"/>
        <v>60.6</v>
      </c>
      <c r="P824" s="52" vm="3863">
        <f ca="1"/>
        <v>61.02</v>
      </c>
      <c r="Q824" s="52" vm="4325">
        <f ca="1"/>
        <v>61.42</v>
      </c>
      <c r="R824" s="52" vm="3856">
        <f ca="1"/>
        <v>60.24</v>
      </c>
      <c r="S824" s="52" vm="6253">
        <f ca="1"/>
        <v>557220</v>
      </c>
      <c r="T824" s="55">
        <f t="shared" ca="1" si="51"/>
        <v>-9.8039215686275272E-3</v>
      </c>
      <c r="U824" s="55">
        <f t="shared" ca="1" si="49"/>
        <v>-9.8522964430117071E-3</v>
      </c>
      <c r="Z824" s="52" t="s">
        <v>1050</v>
      </c>
      <c r="AA824" s="52">
        <v>0.112</v>
      </c>
      <c r="AF824" s="52" t="s">
        <v>1020</v>
      </c>
      <c r="AG824" s="52">
        <v>1.127</v>
      </c>
    </row>
    <row r="825" spans="2:33">
      <c r="B825" s="52" vm="6227">
        <f ca="1"/>
        <v>44987</v>
      </c>
      <c r="C825" s="52" vm="6254">
        <f ca="1"/>
        <v>571.70000000000005</v>
      </c>
      <c r="D825" s="52" vm="2321">
        <f ca="1"/>
        <v>556.70000000000005</v>
      </c>
      <c r="E825" s="52" vm="1688">
        <f ca="1"/>
        <v>572.20000000000005</v>
      </c>
      <c r="F825" s="52" vm="171">
        <f ca="1"/>
        <v>552.6</v>
      </c>
      <c r="G825" s="52" vm="6255">
        <f ca="1"/>
        <v>197557</v>
      </c>
      <c r="H825" s="55">
        <f t="shared" ca="1" si="50"/>
        <v>1.7803097739006679E-2</v>
      </c>
      <c r="I825" s="55">
        <f t="shared" ca="1" si="48"/>
        <v>1.7646478731538656E-2</v>
      </c>
      <c r="N825" s="52" vm="6256">
        <f ca="1"/>
        <v>44994</v>
      </c>
      <c r="O825" s="52" vm="6257">
        <f ca="1"/>
        <v>59.78</v>
      </c>
      <c r="P825" s="52" vm="6235">
        <f ca="1"/>
        <v>60.78</v>
      </c>
      <c r="Q825" s="52" vm="6258">
        <f ca="1"/>
        <v>60.84</v>
      </c>
      <c r="R825" s="52" vm="3857">
        <f ca="1"/>
        <v>59.44</v>
      </c>
      <c r="S825" s="52" vm="6259">
        <f ca="1"/>
        <v>622117</v>
      </c>
      <c r="T825" s="55">
        <f t="shared" ca="1" si="51"/>
        <v>-1.3531353135313506E-2</v>
      </c>
      <c r="U825" s="55">
        <f t="shared" ca="1" si="49"/>
        <v>-1.3623736219476943E-2</v>
      </c>
      <c r="Z825" s="52" t="s">
        <v>1051</v>
      </c>
      <c r="AA825" s="52">
        <v>0.13200000000000001</v>
      </c>
      <c r="AF825" s="52" t="s">
        <v>1021</v>
      </c>
      <c r="AG825" s="52">
        <v>1.107</v>
      </c>
    </row>
    <row r="826" spans="2:33">
      <c r="B826" s="52" vm="6234">
        <f ca="1"/>
        <v>44988</v>
      </c>
      <c r="C826" s="52" vm="2260">
        <f ca="1"/>
        <v>577.4</v>
      </c>
      <c r="D826" s="52" vm="6254">
        <f ca="1"/>
        <v>571.70000000000005</v>
      </c>
      <c r="E826" s="52" vm="4638">
        <f ca="1"/>
        <v>580.79999999999995</v>
      </c>
      <c r="F826" s="52" vm="326">
        <f ca="1"/>
        <v>569.6</v>
      </c>
      <c r="G826" s="52" vm="6260">
        <f ca="1"/>
        <v>219454</v>
      </c>
      <c r="H826" s="55">
        <f t="shared" ca="1" si="50"/>
        <v>9.9702641245407175E-3</v>
      </c>
      <c r="I826" s="55">
        <f t="shared" ca="1" si="48"/>
        <v>9.9208889589089931E-3</v>
      </c>
      <c r="N826" s="52" vm="6261">
        <f ca="1"/>
        <v>44995</v>
      </c>
      <c r="O826" s="52" vm="6262">
        <f ca="1"/>
        <v>60.28</v>
      </c>
      <c r="P826" s="52" vm="3145">
        <f ca="1"/>
        <v>58.6</v>
      </c>
      <c r="Q826" s="52" vm="6262">
        <f ca="1"/>
        <v>60.28</v>
      </c>
      <c r="R826" s="52" vm="3339">
        <f ca="1"/>
        <v>58.2</v>
      </c>
      <c r="S826" s="52" vm="6263">
        <f ca="1"/>
        <v>858915</v>
      </c>
      <c r="T826" s="55">
        <f t="shared" ca="1" si="51"/>
        <v>8.3640013382402234E-3</v>
      </c>
      <c r="U826" s="55">
        <f t="shared" ca="1" si="49"/>
        <v>8.3292169025029183E-3</v>
      </c>
      <c r="Z826" s="52" t="s">
        <v>1052</v>
      </c>
      <c r="AA826" s="52">
        <v>0.104</v>
      </c>
      <c r="AF826" s="52" t="s">
        <v>1022</v>
      </c>
      <c r="AG826" s="52">
        <v>1.0509999999999999</v>
      </c>
    </row>
    <row r="827" spans="2:33">
      <c r="B827" s="52" vm="6240">
        <f ca="1"/>
        <v>44991</v>
      </c>
      <c r="C827" s="52" vm="6264">
        <f ca="1"/>
        <v>578.9</v>
      </c>
      <c r="D827" s="52" vm="6265">
        <f ca="1"/>
        <v>585.20000000000005</v>
      </c>
      <c r="E827" s="52" vm="1642">
        <f ca="1"/>
        <v>586.4</v>
      </c>
      <c r="F827" s="52" vm="6266">
        <f ca="1"/>
        <v>575.9</v>
      </c>
      <c r="G827" s="52" vm="6267">
        <f ca="1"/>
        <v>140231</v>
      </c>
      <c r="H827" s="55">
        <f t="shared" ca="1" si="50"/>
        <v>2.5978524419811855E-3</v>
      </c>
      <c r="I827" s="55">
        <f t="shared" ca="1" si="48"/>
        <v>2.5944838561241064E-3</v>
      </c>
      <c r="N827" s="52" vm="6268">
        <f ca="1"/>
        <v>44998</v>
      </c>
      <c r="O827" s="52" vm="3050">
        <f ca="1"/>
        <v>58.18</v>
      </c>
      <c r="P827" s="52" vm="3889">
        <f ca="1"/>
        <v>60.7</v>
      </c>
      <c r="Q827" s="52" vm="3374">
        <f ca="1"/>
        <v>60.88</v>
      </c>
      <c r="R827" s="52" vm="3101">
        <f ca="1"/>
        <v>57.82</v>
      </c>
      <c r="S827" s="52" vm="6269">
        <f ca="1"/>
        <v>690414</v>
      </c>
      <c r="T827" s="55">
        <f t="shared" ca="1" si="51"/>
        <v>-3.4837425348374307E-2</v>
      </c>
      <c r="U827" s="55">
        <f t="shared" ca="1" si="49"/>
        <v>-3.545872069123919E-2</v>
      </c>
      <c r="Z827" s="52" t="s">
        <v>1053</v>
      </c>
      <c r="AA827" s="52">
        <v>0.129</v>
      </c>
      <c r="AF827" s="52" t="s">
        <v>1023</v>
      </c>
      <c r="AG827" s="52">
        <v>1.0149999999999999</v>
      </c>
    </row>
    <row r="828" spans="2:33">
      <c r="B828" s="52" vm="6246">
        <f ca="1"/>
        <v>44992</v>
      </c>
      <c r="C828" s="52" vm="6266">
        <f ca="1"/>
        <v>575.9</v>
      </c>
      <c r="D828" s="52" vm="2133">
        <f ca="1"/>
        <v>573.20000000000005</v>
      </c>
      <c r="E828" s="52" vm="6270">
        <f ca="1"/>
        <v>580.6</v>
      </c>
      <c r="F828" s="52" vm="1681">
        <f ca="1"/>
        <v>571</v>
      </c>
      <c r="G828" s="52" vm="6271">
        <f ca="1"/>
        <v>170531</v>
      </c>
      <c r="H828" s="55">
        <f t="shared" ca="1" si="50"/>
        <v>-5.1822421834514243E-3</v>
      </c>
      <c r="I828" s="55">
        <f t="shared" ca="1" si="48"/>
        <v>-5.1957165723322965E-3</v>
      </c>
      <c r="N828" s="52" vm="6272">
        <f ca="1"/>
        <v>44999</v>
      </c>
      <c r="O828" s="52" vm="6273">
        <f ca="1"/>
        <v>60.48</v>
      </c>
      <c r="P828" s="52" vm="3840">
        <f ca="1"/>
        <v>58.4</v>
      </c>
      <c r="Q828" s="52" vm="3487">
        <f ca="1"/>
        <v>60.66</v>
      </c>
      <c r="R828" s="52" vm="3136">
        <f ca="1"/>
        <v>58.32</v>
      </c>
      <c r="S828" s="52" vm="6274">
        <f ca="1"/>
        <v>690822</v>
      </c>
      <c r="T828" s="55">
        <f t="shared" ca="1" si="51"/>
        <v>3.9532485390168404E-2</v>
      </c>
      <c r="U828" s="55">
        <f t="shared" ca="1" si="49"/>
        <v>3.8771078804221946E-2</v>
      </c>
      <c r="Z828" s="52" t="s">
        <v>1054</v>
      </c>
      <c r="AA828" s="52">
        <v>0.11600000000000001</v>
      </c>
      <c r="AF828" s="52" t="s">
        <v>1024</v>
      </c>
      <c r="AG828" s="52">
        <v>0.93799999999999994</v>
      </c>
    </row>
    <row r="829" spans="2:33">
      <c r="B829" s="52" vm="6251">
        <f ca="1"/>
        <v>44993</v>
      </c>
      <c r="C829" s="52" vm="241">
        <f ca="1"/>
        <v>579.9</v>
      </c>
      <c r="D829" s="52" vm="6157">
        <f ca="1"/>
        <v>572.29999999999995</v>
      </c>
      <c r="E829" s="52" vm="1737">
        <f ca="1"/>
        <v>582.79999999999995</v>
      </c>
      <c r="F829" s="52" vm="6275">
        <f ca="1"/>
        <v>570.1</v>
      </c>
      <c r="G829" s="52" vm="6276">
        <f ca="1"/>
        <v>182276</v>
      </c>
      <c r="H829" s="55">
        <f t="shared" ca="1" si="50"/>
        <v>6.945650286508176E-3</v>
      </c>
      <c r="I829" s="55">
        <f t="shared" ca="1" si="48"/>
        <v>6.9216403697683155E-3</v>
      </c>
      <c r="N829" s="52" vm="6277">
        <f ca="1"/>
        <v>45000</v>
      </c>
      <c r="O829" s="52" vm="3175">
        <f ca="1"/>
        <v>58.58</v>
      </c>
      <c r="P829" s="52" vm="6278">
        <f ca="1"/>
        <v>60.3</v>
      </c>
      <c r="Q829" s="52" vm="3882">
        <f ca="1"/>
        <v>60.36</v>
      </c>
      <c r="R829" s="52" vm="3231">
        <f ca="1"/>
        <v>57.88</v>
      </c>
      <c r="S829" s="52" vm="6279">
        <f ca="1"/>
        <v>874520</v>
      </c>
      <c r="T829" s="55">
        <f t="shared" ca="1" si="51"/>
        <v>-3.1415343915343841E-2</v>
      </c>
      <c r="U829" s="55">
        <f t="shared" ca="1" si="49"/>
        <v>-3.1919390471690061E-2</v>
      </c>
      <c r="Z829" s="52" t="s">
        <v>1055</v>
      </c>
      <c r="AA829" s="52">
        <v>4.5999999999999999E-2</v>
      </c>
      <c r="AF829" s="52" t="s">
        <v>1025</v>
      </c>
      <c r="AG829" s="52">
        <v>0.91300000000000003</v>
      </c>
    </row>
    <row r="830" spans="2:33">
      <c r="B830" s="52" vm="6256">
        <f ca="1"/>
        <v>44994</v>
      </c>
      <c r="C830" s="52" vm="291">
        <f ca="1"/>
        <v>579</v>
      </c>
      <c r="D830" s="52" vm="6207">
        <f ca="1"/>
        <v>578.6</v>
      </c>
      <c r="E830" s="52" vm="6280">
        <f ca="1"/>
        <v>580.29999999999995</v>
      </c>
      <c r="F830" s="52" vm="4660">
        <f ca="1"/>
        <v>573</v>
      </c>
      <c r="G830" s="52" vm="6281">
        <f ca="1"/>
        <v>115279</v>
      </c>
      <c r="H830" s="55">
        <f t="shared" ca="1" si="50"/>
        <v>-1.5519917227108104E-3</v>
      </c>
      <c r="I830" s="55">
        <f t="shared" ca="1" si="48"/>
        <v>-1.5531973093996598E-3</v>
      </c>
      <c r="N830" s="52" vm="6282">
        <f ca="1"/>
        <v>45001</v>
      </c>
      <c r="O830" s="52" vm="3870">
        <f ca="1"/>
        <v>61.1</v>
      </c>
      <c r="P830" s="52" vm="6283">
        <f ca="1"/>
        <v>59.86</v>
      </c>
      <c r="Q830" s="52" vm="6284">
        <f ca="1"/>
        <v>61.28</v>
      </c>
      <c r="R830" s="52" vm="3062">
        <f ca="1"/>
        <v>58.74</v>
      </c>
      <c r="S830" s="52" vm="6285">
        <f ca="1"/>
        <v>799350</v>
      </c>
      <c r="T830" s="55">
        <f t="shared" ca="1" si="51"/>
        <v>4.3018094912939731E-2</v>
      </c>
      <c r="U830" s="55">
        <f t="shared" ca="1" si="49"/>
        <v>4.2118524777962373E-2</v>
      </c>
      <c r="Z830" s="52" t="s">
        <v>1056</v>
      </c>
      <c r="AA830" s="52">
        <v>9.5000000000000001E-2</v>
      </c>
      <c r="AF830" s="52" t="s">
        <v>1026</v>
      </c>
      <c r="AG830" s="52">
        <v>0.97299999999999998</v>
      </c>
    </row>
    <row r="831" spans="2:33">
      <c r="B831" s="52" vm="6261">
        <f ca="1"/>
        <v>44995</v>
      </c>
      <c r="C831" s="52" vm="239">
        <f ca="1"/>
        <v>573.6</v>
      </c>
      <c r="D831" s="52" vm="1681">
        <f ca="1"/>
        <v>571</v>
      </c>
      <c r="E831" s="52" vm="6232">
        <f ca="1"/>
        <v>580.20000000000005</v>
      </c>
      <c r="F831" s="52" vm="1557">
        <f ca="1"/>
        <v>562.4</v>
      </c>
      <c r="G831" s="52" vm="6286">
        <f ca="1"/>
        <v>205448</v>
      </c>
      <c r="H831" s="55">
        <f t="shared" ca="1" si="50"/>
        <v>-9.32642487046631E-3</v>
      </c>
      <c r="I831" s="55">
        <f t="shared" ca="1" si="48"/>
        <v>-9.3701882875846295E-3</v>
      </c>
      <c r="N831" s="52" vm="6287">
        <f ca="1"/>
        <v>45002</v>
      </c>
      <c r="O831" s="52" vm="6288">
        <f ca="1"/>
        <v>59.58</v>
      </c>
      <c r="P831" s="52" vm="3496">
        <f ca="1"/>
        <v>60.9</v>
      </c>
      <c r="Q831" s="52" vm="6289">
        <f ca="1"/>
        <v>61.36</v>
      </c>
      <c r="R831" s="52" vm="3147">
        <f ca="1"/>
        <v>59</v>
      </c>
      <c r="S831" s="52" vm="6290">
        <f ca="1"/>
        <v>1530627</v>
      </c>
      <c r="T831" s="55">
        <f t="shared" ca="1" si="51"/>
        <v>-2.487725040916533E-2</v>
      </c>
      <c r="U831" s="55">
        <f t="shared" ca="1" si="49"/>
        <v>-2.5191918892413442E-2</v>
      </c>
      <c r="Z831" s="52" t="s">
        <v>1057</v>
      </c>
      <c r="AA831" s="52">
        <v>0.06</v>
      </c>
      <c r="AF831" s="52" t="s">
        <v>1027</v>
      </c>
      <c r="AG831" s="52">
        <v>0.92</v>
      </c>
    </row>
    <row r="832" spans="2:33">
      <c r="B832" s="52" vm="6268">
        <f ca="1"/>
        <v>44998</v>
      </c>
      <c r="C832" s="52" vm="2324">
        <f ca="1"/>
        <v>550.20000000000005</v>
      </c>
      <c r="D832" s="52" vm="2116">
        <f ca="1"/>
        <v>572.5</v>
      </c>
      <c r="E832" s="52" vm="6291">
        <f ca="1"/>
        <v>574</v>
      </c>
      <c r="F832" s="52" vm="5912">
        <f ca="1"/>
        <v>545.29999999999995</v>
      </c>
      <c r="G832" s="52" vm="6292">
        <f ca="1"/>
        <v>305508</v>
      </c>
      <c r="H832" s="55">
        <f t="shared" ca="1" si="50"/>
        <v>-4.0794979079497917E-2</v>
      </c>
      <c r="I832" s="55">
        <f t="shared" ca="1" si="48"/>
        <v>-4.1650440794936447E-2</v>
      </c>
      <c r="N832" s="52" vm="6293">
        <f ca="1"/>
        <v>45005</v>
      </c>
      <c r="O832" s="52" vm="3373">
        <f ca="1"/>
        <v>59.66</v>
      </c>
      <c r="P832" s="52" vm="6288">
        <f ca="1"/>
        <v>59.58</v>
      </c>
      <c r="Q832" s="52" vm="4433">
        <f ca="1"/>
        <v>60.74</v>
      </c>
      <c r="R832" s="52" vm="3301">
        <f ca="1"/>
        <v>58.78</v>
      </c>
      <c r="S832" s="52" vm="6294">
        <f ca="1"/>
        <v>699448</v>
      </c>
      <c r="T832" s="55">
        <f t="shared" ca="1" si="51"/>
        <v>1.3427324605572721E-3</v>
      </c>
      <c r="U832" s="55">
        <f t="shared" ca="1" si="49"/>
        <v>1.341831801466272E-3</v>
      </c>
      <c r="Z832" s="52" t="s">
        <v>1058</v>
      </c>
      <c r="AA832" s="52">
        <v>0.115</v>
      </c>
      <c r="AF832" s="52" t="s">
        <v>1028</v>
      </c>
      <c r="AG832" s="52">
        <v>0.93200000000000005</v>
      </c>
    </row>
    <row r="833" spans="2:33">
      <c r="B833" s="52" vm="6272">
        <f ca="1"/>
        <v>44999</v>
      </c>
      <c r="C833" s="52" vm="2681">
        <f ca="1"/>
        <v>565.20000000000005</v>
      </c>
      <c r="D833" s="52" vm="5374">
        <f ca="1"/>
        <v>551.4</v>
      </c>
      <c r="E833" s="52" vm="261">
        <f ca="1"/>
        <v>571.4</v>
      </c>
      <c r="F833" s="52" vm="5369">
        <f ca="1"/>
        <v>550.79999999999995</v>
      </c>
      <c r="G833" s="52" vm="6295">
        <f ca="1"/>
        <v>265445</v>
      </c>
      <c r="H833" s="55">
        <f t="shared" ca="1" si="50"/>
        <v>2.72628135223556E-2</v>
      </c>
      <c r="I833" s="55">
        <f t="shared" ca="1" si="48"/>
        <v>2.6897802319898301E-2</v>
      </c>
      <c r="N833" s="52" vm="6296">
        <f ca="1"/>
        <v>45006</v>
      </c>
      <c r="O833" s="52" vm="6297">
        <f ca="1"/>
        <v>60.94</v>
      </c>
      <c r="P833" s="52" vm="6298">
        <f ca="1"/>
        <v>60.4</v>
      </c>
      <c r="Q833" s="52" vm="6289">
        <f ca="1"/>
        <v>61.36</v>
      </c>
      <c r="R833" s="52" vm="6237">
        <f ca="1"/>
        <v>60.08</v>
      </c>
      <c r="S833" s="52" vm="6299">
        <f ca="1"/>
        <v>608015</v>
      </c>
      <c r="T833" s="55">
        <f t="shared" ca="1" si="51"/>
        <v>2.1454911163258483E-2</v>
      </c>
      <c r="U833" s="55">
        <f t="shared" ca="1" si="49"/>
        <v>2.1227994470960545E-2</v>
      </c>
      <c r="Z833" s="52" t="s">
        <v>1059</v>
      </c>
      <c r="AA833" s="52">
        <v>0.18099999999999999</v>
      </c>
      <c r="AF833" s="52" t="s">
        <v>1029</v>
      </c>
      <c r="AG833" s="52">
        <v>0.91700000000000004</v>
      </c>
    </row>
    <row r="834" spans="2:33">
      <c r="B834" s="52" vm="6277">
        <f ca="1"/>
        <v>45000</v>
      </c>
      <c r="C834" s="52" vm="5352">
        <f ca="1"/>
        <v>539.29999999999995</v>
      </c>
      <c r="D834" s="52" vm="1558">
        <f ca="1"/>
        <v>563.5</v>
      </c>
      <c r="E834" s="52" vm="5395">
        <f ca="1"/>
        <v>564.5</v>
      </c>
      <c r="F834" s="52" vm="5432">
        <f ca="1"/>
        <v>535.5</v>
      </c>
      <c r="G834" s="52" vm="6300">
        <f ca="1"/>
        <v>347845</v>
      </c>
      <c r="H834" s="55">
        <f t="shared" ca="1" si="50"/>
        <v>-4.5824486907289574E-2</v>
      </c>
      <c r="I834" s="55">
        <f t="shared" ca="1" si="48"/>
        <v>-4.6907648467191171E-2</v>
      </c>
      <c r="N834" s="52" vm="6301">
        <f ca="1"/>
        <v>45007</v>
      </c>
      <c r="O834" s="52" vm="4325">
        <f ca="1"/>
        <v>61.42</v>
      </c>
      <c r="P834" s="52" vm="6302">
        <f ca="1"/>
        <v>60.86</v>
      </c>
      <c r="Q834" s="52" vm="4226">
        <f ca="1"/>
        <v>62</v>
      </c>
      <c r="R834" s="52" vm="4433">
        <f ca="1"/>
        <v>60.74</v>
      </c>
      <c r="S834" s="52" vm="6303">
        <f ca="1"/>
        <v>440222</v>
      </c>
      <c r="T834" s="55">
        <f t="shared" ca="1" si="51"/>
        <v>7.8765999343617388E-3</v>
      </c>
      <c r="U834" s="55">
        <f t="shared" ca="1" si="49"/>
        <v>7.8457414551133947E-3</v>
      </c>
      <c r="Z834" s="52" t="s">
        <v>1060</v>
      </c>
      <c r="AA834" s="52">
        <v>0.191</v>
      </c>
      <c r="AF834" s="52" t="s">
        <v>1030</v>
      </c>
      <c r="AG834" s="52">
        <v>0.95699999999999996</v>
      </c>
    </row>
    <row r="835" spans="2:33">
      <c r="B835" s="52" vm="6282">
        <f ca="1"/>
        <v>45001</v>
      </c>
      <c r="C835" s="52" vm="213">
        <f ca="1"/>
        <v>552.9</v>
      </c>
      <c r="D835" s="52" vm="5869">
        <f ca="1"/>
        <v>549.79999999999995</v>
      </c>
      <c r="E835" s="52" vm="5396">
        <f ca="1"/>
        <v>559.20000000000005</v>
      </c>
      <c r="F835" s="52" vm="5424">
        <f ca="1"/>
        <v>537.79999999999995</v>
      </c>
      <c r="G835" s="52" vm="6304">
        <f ca="1"/>
        <v>277487</v>
      </c>
      <c r="H835" s="55">
        <f t="shared" ca="1" si="50"/>
        <v>2.5217875023178182E-2</v>
      </c>
      <c r="I835" s="55">
        <f t="shared" ca="1" si="48"/>
        <v>2.490515100070595E-2</v>
      </c>
      <c r="N835" s="52" vm="6305">
        <f ca="1"/>
        <v>45008</v>
      </c>
      <c r="O835" s="52" vm="3881">
        <f ca="1"/>
        <v>61.62</v>
      </c>
      <c r="P835" s="52" vm="6242">
        <f ca="1"/>
        <v>61.48</v>
      </c>
      <c r="Q835" s="52" vm="6306">
        <f ca="1"/>
        <v>61.84</v>
      </c>
      <c r="R835" s="52" vm="6307">
        <f ca="1"/>
        <v>60.76</v>
      </c>
      <c r="S835" s="52" vm="6308">
        <f ca="1"/>
        <v>384125</v>
      </c>
      <c r="T835" s="55">
        <f t="shared" ca="1" si="51"/>
        <v>3.2562683165091588E-3</v>
      </c>
      <c r="U835" s="55">
        <f t="shared" ca="1" si="49"/>
        <v>3.2509781558454328E-3</v>
      </c>
      <c r="Z835" s="52" t="s">
        <v>1061</v>
      </c>
      <c r="AA835" s="52">
        <v>0.27700000000000002</v>
      </c>
      <c r="AF835" s="52" t="s">
        <v>1031</v>
      </c>
      <c r="AG835" s="52">
        <v>1.0029999999999999</v>
      </c>
    </row>
    <row r="836" spans="2:33">
      <c r="B836" s="52" vm="6287">
        <f ca="1"/>
        <v>45002</v>
      </c>
      <c r="C836" s="52" vm="2333">
        <f ca="1"/>
        <v>547.1</v>
      </c>
      <c r="D836" s="52" vm="4665">
        <f ca="1"/>
        <v>557.20000000000005</v>
      </c>
      <c r="E836" s="52" vm="6309">
        <f ca="1"/>
        <v>560.1</v>
      </c>
      <c r="F836" s="52" vm="6310">
        <f ca="1"/>
        <v>544.5</v>
      </c>
      <c r="G836" s="52" vm="6311">
        <f ca="1"/>
        <v>434586</v>
      </c>
      <c r="H836" s="55">
        <f t="shared" ca="1" si="50"/>
        <v>-1.0490142882980558E-2</v>
      </c>
      <c r="I836" s="55">
        <f t="shared" ca="1" si="48"/>
        <v>-1.0545552274106959E-2</v>
      </c>
      <c r="N836" s="52" vm="6312">
        <f ca="1"/>
        <v>45009</v>
      </c>
      <c r="O836" s="52" vm="3459">
        <f ca="1"/>
        <v>60.64</v>
      </c>
      <c r="P836" s="52" vm="6242">
        <f ca="1"/>
        <v>61.48</v>
      </c>
      <c r="Q836" s="52" vm="6313">
        <f ca="1"/>
        <v>61.72</v>
      </c>
      <c r="R836" s="52" vm="3880">
        <f ca="1"/>
        <v>60.62</v>
      </c>
      <c r="S836" s="52" vm="6314">
        <f ca="1"/>
        <v>537257</v>
      </c>
      <c r="T836" s="55">
        <f t="shared" ca="1" si="51"/>
        <v>-1.5903927296332276E-2</v>
      </c>
      <c r="U836" s="55">
        <f t="shared" ca="1" si="49"/>
        <v>-1.6031751834405562E-2</v>
      </c>
      <c r="Z836" s="52" t="s">
        <v>1062</v>
      </c>
      <c r="AA836" s="52">
        <v>0.26900000000000002</v>
      </c>
      <c r="AF836" s="52" t="s">
        <v>1032</v>
      </c>
      <c r="AG836" s="52">
        <v>1.034</v>
      </c>
    </row>
    <row r="837" spans="2:33">
      <c r="B837" s="52" vm="6293">
        <f ca="1"/>
        <v>45005</v>
      </c>
      <c r="C837" s="52" vm="1811">
        <f ca="1"/>
        <v>556</v>
      </c>
      <c r="D837" s="52" vm="5441">
        <f ca="1"/>
        <v>545.20000000000005</v>
      </c>
      <c r="E837" s="52" vm="262">
        <f ca="1"/>
        <v>560.4</v>
      </c>
      <c r="F837" s="52" vm="6315">
        <f ca="1"/>
        <v>536.6</v>
      </c>
      <c r="G837" s="52" vm="6316">
        <f ca="1"/>
        <v>229123</v>
      </c>
      <c r="H837" s="55">
        <f t="shared" ca="1" si="50"/>
        <v>1.6267592761834981E-2</v>
      </c>
      <c r="I837" s="55">
        <f t="shared" ca="1" si="48"/>
        <v>1.6136693180801989E-2</v>
      </c>
      <c r="N837" s="52" vm="6317">
        <f ca="1"/>
        <v>45012</v>
      </c>
      <c r="O837" s="52" vm="3889">
        <f ca="1"/>
        <v>60.7</v>
      </c>
      <c r="P837" s="52" vm="4325">
        <f ca="1"/>
        <v>61.42</v>
      </c>
      <c r="Q837" s="52" vm="4325">
        <f ca="1"/>
        <v>61.42</v>
      </c>
      <c r="R837" s="52" vm="6318">
        <f ca="1"/>
        <v>60.5</v>
      </c>
      <c r="S837" s="52" vm="6319">
        <f ca="1"/>
        <v>355507</v>
      </c>
      <c r="T837" s="55">
        <f t="shared" ca="1" si="51"/>
        <v>9.8944591029037632E-4</v>
      </c>
      <c r="U837" s="55">
        <f t="shared" ca="1" si="49"/>
        <v>9.8895673133649943E-4</v>
      </c>
      <c r="Z837" s="52" t="s">
        <v>1063</v>
      </c>
      <c r="AA837" s="52">
        <v>0.27500000000000002</v>
      </c>
      <c r="AF837" s="52" t="s">
        <v>1033</v>
      </c>
      <c r="AG837" s="52">
        <v>0.91900000000000004</v>
      </c>
    </row>
    <row r="838" spans="2:33">
      <c r="B838" s="52" vm="6296">
        <f ca="1"/>
        <v>45006</v>
      </c>
      <c r="C838" s="52" vm="190">
        <f ca="1"/>
        <v>568</v>
      </c>
      <c r="D838" s="52" vm="6153">
        <f ca="1"/>
        <v>562.20000000000005</v>
      </c>
      <c r="E838" s="52" vm="2133">
        <f ca="1"/>
        <v>573.20000000000005</v>
      </c>
      <c r="F838" s="52" vm="6094">
        <f ca="1"/>
        <v>560.6</v>
      </c>
      <c r="G838" s="52" vm="6320">
        <f ca="1"/>
        <v>192974</v>
      </c>
      <c r="H838" s="55">
        <f t="shared" ca="1" si="50"/>
        <v>2.1582733812949728E-2</v>
      </c>
      <c r="I838" s="55">
        <f t="shared" ca="1" si="48"/>
        <v>2.1353124470569061E-2</v>
      </c>
      <c r="N838" s="52" vm="6321">
        <f ca="1"/>
        <v>45013</v>
      </c>
      <c r="O838" s="52" vm="6241">
        <f ca="1"/>
        <v>60.56</v>
      </c>
      <c r="P838" s="52" vm="6224">
        <f ca="1"/>
        <v>61</v>
      </c>
      <c r="Q838" s="52" vm="6322">
        <f ca="1"/>
        <v>61.32</v>
      </c>
      <c r="R838" s="52" vm="6323">
        <f ca="1"/>
        <v>60.22</v>
      </c>
      <c r="S838" s="52" vm="6324">
        <f ca="1"/>
        <v>268343</v>
      </c>
      <c r="T838" s="55">
        <f t="shared" ca="1" si="51"/>
        <v>-2.3064250411861664E-3</v>
      </c>
      <c r="U838" s="55">
        <f t="shared" ca="1" si="49"/>
        <v>-2.3090889362592467E-3</v>
      </c>
      <c r="Z838" s="52" t="s">
        <v>1064</v>
      </c>
      <c r="AA838" s="52">
        <v>0.21099999999999999</v>
      </c>
      <c r="AF838" s="52" t="s">
        <v>1034</v>
      </c>
      <c r="AG838" s="52">
        <v>0.88500000000000001</v>
      </c>
    </row>
    <row r="839" spans="2:33">
      <c r="B839" s="52" vm="6301">
        <f ca="1"/>
        <v>45007</v>
      </c>
      <c r="C839" s="52" vm="249">
        <f ca="1"/>
        <v>572</v>
      </c>
      <c r="D839" s="52" vm="6325">
        <f ca="1"/>
        <v>567.29999999999995</v>
      </c>
      <c r="E839" s="52" vm="334">
        <f ca="1"/>
        <v>574.79999999999995</v>
      </c>
      <c r="F839" s="52" vm="212">
        <f ca="1"/>
        <v>567</v>
      </c>
      <c r="G839" s="52" vm="6326">
        <f ca="1"/>
        <v>132355</v>
      </c>
      <c r="H839" s="55">
        <f t="shared" ca="1" si="50"/>
        <v>7.0422535211267512E-3</v>
      </c>
      <c r="I839" s="55">
        <f t="shared" ca="1" si="48"/>
        <v>7.0175726586465398E-3</v>
      </c>
      <c r="N839" s="52" vm="6327">
        <f ca="1"/>
        <v>45014</v>
      </c>
      <c r="O839" s="52" vm="6328">
        <f ca="1"/>
        <v>62.44</v>
      </c>
      <c r="P839" s="52" vm="6329">
        <f ca="1"/>
        <v>61.14</v>
      </c>
      <c r="Q839" s="52" vm="6328">
        <f ca="1"/>
        <v>62.44</v>
      </c>
      <c r="R839" s="52" vm="6235">
        <f ca="1"/>
        <v>60.78</v>
      </c>
      <c r="S839" s="52" vm="6330">
        <f ca="1"/>
        <v>961724</v>
      </c>
      <c r="T839" s="55">
        <f t="shared" ca="1" si="51"/>
        <v>3.1043593130779312E-2</v>
      </c>
      <c r="U839" s="55">
        <f t="shared" ca="1" si="49"/>
        <v>3.0571486518037899E-2</v>
      </c>
      <c r="Z839" s="52" t="s">
        <v>1065</v>
      </c>
      <c r="AA839" s="52">
        <v>0.16500000000000001</v>
      </c>
      <c r="AF839" s="52" t="s">
        <v>1035</v>
      </c>
      <c r="AG839" s="52">
        <v>0.92300000000000004</v>
      </c>
    </row>
    <row r="840" spans="2:33">
      <c r="B840" s="52" vm="6305">
        <f ca="1"/>
        <v>45008</v>
      </c>
      <c r="C840" s="52" vm="4742">
        <f ca="1"/>
        <v>578.1</v>
      </c>
      <c r="D840" s="52" vm="6188">
        <f ca="1"/>
        <v>569.4</v>
      </c>
      <c r="E840" s="52" vm="6331">
        <f ca="1"/>
        <v>581.9</v>
      </c>
      <c r="F840" s="52" vm="240">
        <f ca="1"/>
        <v>568.70000000000005</v>
      </c>
      <c r="G840" s="52" vm="6332">
        <f ca="1"/>
        <v>167927</v>
      </c>
      <c r="H840" s="55">
        <f t="shared" ca="1" si="50"/>
        <v>1.0664335664335667E-2</v>
      </c>
      <c r="I840" s="55">
        <f t="shared" ca="1" si="48"/>
        <v>1.0607872708632501E-2</v>
      </c>
      <c r="N840" s="52" vm="6333">
        <f ca="1"/>
        <v>45015</v>
      </c>
      <c r="O840" s="52" vm="3478">
        <f ca="1"/>
        <v>62.42</v>
      </c>
      <c r="P840" s="52" vm="6334">
        <f ca="1"/>
        <v>62.52</v>
      </c>
      <c r="Q840" s="52" vm="4309">
        <f ca="1"/>
        <v>62.86</v>
      </c>
      <c r="R840" s="52" vm="6335">
        <f ca="1"/>
        <v>62.1</v>
      </c>
      <c r="S840" s="52" vm="6336">
        <f ca="1"/>
        <v>484438</v>
      </c>
      <c r="T840" s="55">
        <f t="shared" ca="1" si="51"/>
        <v>-3.2030749519529333E-4</v>
      </c>
      <c r="U840" s="55">
        <f t="shared" ca="1" si="49"/>
        <v>-3.2035880459784915E-4</v>
      </c>
      <c r="Z840" s="52" t="s">
        <v>1066</v>
      </c>
      <c r="AA840" s="52">
        <v>0.221</v>
      </c>
      <c r="AF840" s="52" t="s">
        <v>1036</v>
      </c>
      <c r="AG840" s="52">
        <v>0.95799999999999996</v>
      </c>
    </row>
    <row r="841" spans="2:33">
      <c r="B841" s="52" vm="6312">
        <f ca="1"/>
        <v>45009</v>
      </c>
      <c r="C841" s="52" vm="1706">
        <f ca="1"/>
        <v>580.5</v>
      </c>
      <c r="D841" s="52" vm="6266">
        <f ca="1"/>
        <v>575.9</v>
      </c>
      <c r="E841" s="52" vm="1706">
        <f ca="1"/>
        <v>580.5</v>
      </c>
      <c r="F841" s="52" vm="6337">
        <f ca="1"/>
        <v>568.79999999999995</v>
      </c>
      <c r="G841" s="52" vm="6338">
        <f ca="1"/>
        <v>271234</v>
      </c>
      <c r="H841" s="55">
        <f t="shared" ca="1" si="50"/>
        <v>4.1515308770108117E-3</v>
      </c>
      <c r="I841" s="55">
        <f t="shared" ca="1" si="48"/>
        <v>4.1429370495157042E-3</v>
      </c>
      <c r="N841" s="52" vm="6339">
        <f ca="1"/>
        <v>45016</v>
      </c>
      <c r="O841" s="52" vm="6340">
        <f ca="1"/>
        <v>63.54</v>
      </c>
      <c r="P841" s="52" vm="6341">
        <f ca="1"/>
        <v>62.92</v>
      </c>
      <c r="Q841" s="52" vm="6342">
        <f ca="1"/>
        <v>63.98</v>
      </c>
      <c r="R841" s="52" vm="4233">
        <f ca="1"/>
        <v>62.7</v>
      </c>
      <c r="S841" s="52" vm="6343">
        <f ca="1"/>
        <v>697418</v>
      </c>
      <c r="T841" s="55">
        <f t="shared" ca="1" si="51"/>
        <v>1.7942966997757104E-2</v>
      </c>
      <c r="U841" s="55">
        <f t="shared" ca="1" si="49"/>
        <v>1.7783891998736697E-2</v>
      </c>
      <c r="Z841" s="52" t="s">
        <v>1067</v>
      </c>
      <c r="AA841" s="52">
        <v>0.222</v>
      </c>
      <c r="AF841" s="52" t="s">
        <v>1037</v>
      </c>
      <c r="AG841" s="52">
        <v>1.0229999999999999</v>
      </c>
    </row>
    <row r="842" spans="2:33">
      <c r="B842" s="52" vm="6317">
        <f ca="1"/>
        <v>45012</v>
      </c>
      <c r="C842" s="52" vm="160">
        <f ca="1"/>
        <v>573.29999999999995</v>
      </c>
      <c r="D842" s="52" vm="342">
        <f ca="1"/>
        <v>585.5</v>
      </c>
      <c r="E842" s="52" vm="2097">
        <f ca="1"/>
        <v>587.20000000000005</v>
      </c>
      <c r="F842" s="52" vm="6254">
        <f ca="1"/>
        <v>571.70000000000005</v>
      </c>
      <c r="G842" s="52" vm="6344">
        <f ca="1"/>
        <v>139721</v>
      </c>
      <c r="H842" s="55">
        <f t="shared" ca="1" si="50"/>
        <v>-1.2403100775193909E-2</v>
      </c>
      <c r="I842" s="55">
        <f t="shared" ca="1" si="48"/>
        <v>-1.2480661223609255E-2</v>
      </c>
      <c r="N842" s="52" vm="6345">
        <f ca="1"/>
        <v>45019</v>
      </c>
      <c r="O842" s="52" vm="6346">
        <f ca="1"/>
        <v>63.7</v>
      </c>
      <c r="P842" s="52" vm="6347">
        <f ca="1"/>
        <v>63.42</v>
      </c>
      <c r="Q842" s="52" vm="4116">
        <f ca="1"/>
        <v>64.400000000000006</v>
      </c>
      <c r="R842" s="52" vm="6348">
        <f ca="1"/>
        <v>63.06</v>
      </c>
      <c r="S842" s="52" vm="6349">
        <f ca="1"/>
        <v>982460</v>
      </c>
      <c r="T842" s="55">
        <f t="shared" ca="1" si="51"/>
        <v>2.5180988353794564E-3</v>
      </c>
      <c r="U842" s="55">
        <f t="shared" ca="1" si="49"/>
        <v>2.5149337367477379E-3</v>
      </c>
      <c r="Z842" s="52" t="s">
        <v>1068</v>
      </c>
      <c r="AA842" s="52">
        <v>0.23599999999999999</v>
      </c>
      <c r="AF842" s="52" t="s">
        <v>1038</v>
      </c>
      <c r="AG842" s="52">
        <v>0.96499999999999997</v>
      </c>
    </row>
    <row r="843" spans="2:33">
      <c r="B843" s="52" vm="6321">
        <f ca="1"/>
        <v>45013</v>
      </c>
      <c r="C843" s="52" vm="325">
        <f ca="1"/>
        <v>575.4</v>
      </c>
      <c r="D843" s="52" vm="1705">
        <f ca="1"/>
        <v>582</v>
      </c>
      <c r="E843" s="52" vm="6178">
        <f ca="1"/>
        <v>583.9</v>
      </c>
      <c r="F843" s="52" vm="2674">
        <f ca="1"/>
        <v>571.20000000000005</v>
      </c>
      <c r="G843" s="52" vm="6350">
        <f ca="1"/>
        <v>145842</v>
      </c>
      <c r="H843" s="55">
        <f t="shared" ca="1" si="50"/>
        <v>3.66300366300365E-3</v>
      </c>
      <c r="I843" s="55">
        <f t="shared" ca="1" si="48"/>
        <v>3.6563112031104792E-3</v>
      </c>
      <c r="N843" s="52" vm="6351">
        <f ca="1"/>
        <v>45020</v>
      </c>
      <c r="O843" s="52" vm="4225">
        <f ca="1"/>
        <v>63.6</v>
      </c>
      <c r="P843" s="52" vm="4280">
        <f ca="1"/>
        <v>63.8</v>
      </c>
      <c r="Q843" s="52" vm="4300">
        <f ca="1"/>
        <v>63.94</v>
      </c>
      <c r="R843" s="52" vm="4198">
        <f ca="1"/>
        <v>63.16</v>
      </c>
      <c r="S843" s="52" vm="6352">
        <f ca="1"/>
        <v>485886</v>
      </c>
      <c r="T843" s="55">
        <f t="shared" ca="1" si="51"/>
        <v>-1.5698587127158659E-3</v>
      </c>
      <c r="U843" s="55">
        <f t="shared" ca="1" si="49"/>
        <v>-1.5710922320412123E-3</v>
      </c>
      <c r="Z843" s="52" t="s">
        <v>1069</v>
      </c>
      <c r="AA843" s="52">
        <v>0.23799999999999999</v>
      </c>
      <c r="AF843" s="52" t="s">
        <v>1039</v>
      </c>
      <c r="AG843" s="52">
        <v>0.97599999999999998</v>
      </c>
    </row>
    <row r="844" spans="2:33">
      <c r="B844" s="52" vm="6327">
        <f ca="1"/>
        <v>45014</v>
      </c>
      <c r="C844" s="52" vm="6353">
        <f ca="1"/>
        <v>584.20000000000005</v>
      </c>
      <c r="D844" s="52" vm="1803">
        <f ca="1"/>
        <v>581</v>
      </c>
      <c r="E844" s="52" vm="6354">
        <f ca="1"/>
        <v>590.29999999999995</v>
      </c>
      <c r="F844" s="52" vm="6355">
        <f ca="1"/>
        <v>578.70000000000005</v>
      </c>
      <c r="G844" s="52" vm="6356">
        <f ca="1"/>
        <v>177570</v>
      </c>
      <c r="H844" s="55">
        <f t="shared" ca="1" si="50"/>
        <v>1.5293708724365862E-2</v>
      </c>
      <c r="I844" s="55">
        <f t="shared" ref="I844:I907" ca="1" si="52">LN(1+H844)</f>
        <v>1.5177938836193252E-2</v>
      </c>
      <c r="N844" s="52" vm="6357">
        <f ca="1"/>
        <v>45021</v>
      </c>
      <c r="O844" s="52" vm="4254">
        <f ca="1"/>
        <v>64.239999999999995</v>
      </c>
      <c r="P844" s="52" vm="3973">
        <f ca="1"/>
        <v>63.86</v>
      </c>
      <c r="Q844" s="52" vm="4246">
        <f ca="1"/>
        <v>64.38</v>
      </c>
      <c r="R844" s="52" vm="4090">
        <f ca="1"/>
        <v>63.56</v>
      </c>
      <c r="S844" s="52" vm="6358">
        <f ca="1"/>
        <v>663295</v>
      </c>
      <c r="T844" s="55">
        <f t="shared" ca="1" si="51"/>
        <v>1.0062893081761004E-2</v>
      </c>
      <c r="U844" s="55">
        <f t="shared" ref="U844:U907" ca="1" si="53">LN(1+T844)</f>
        <v>1.001259929242977E-2</v>
      </c>
      <c r="Z844" s="52" t="s">
        <v>1070</v>
      </c>
      <c r="AA844" s="52">
        <v>0.23699999999999999</v>
      </c>
      <c r="AF844" s="52" t="s">
        <v>1040</v>
      </c>
      <c r="AG844" s="52">
        <v>0.96899999999999997</v>
      </c>
    </row>
    <row r="845" spans="2:33">
      <c r="B845" s="52" vm="6333">
        <f ca="1"/>
        <v>45015</v>
      </c>
      <c r="C845" s="52" vm="89">
        <f ca="1"/>
        <v>594.6</v>
      </c>
      <c r="D845" s="52" vm="6359">
        <f ca="1"/>
        <v>590.6</v>
      </c>
      <c r="E845" s="52" vm="2018">
        <f ca="1"/>
        <v>599.20000000000005</v>
      </c>
      <c r="F845" s="52" vm="6360">
        <f ca="1"/>
        <v>589.79999999999995</v>
      </c>
      <c r="G845" s="52" vm="6361">
        <f ca="1"/>
        <v>206449</v>
      </c>
      <c r="H845" s="55">
        <f t="shared" ref="H845:H908" ca="1" si="54">C845/C844-1</f>
        <v>1.7802122560766742E-2</v>
      </c>
      <c r="I845" s="55">
        <f t="shared" ca="1" si="52"/>
        <v>1.76455206103566E-2</v>
      </c>
      <c r="N845" s="52" vm="6362">
        <f ca="1"/>
        <v>45022</v>
      </c>
      <c r="O845" s="52" vm="6363">
        <f ca="1"/>
        <v>63.26</v>
      </c>
      <c r="P845" s="52" vm="4254">
        <f ca="1"/>
        <v>64.239999999999995</v>
      </c>
      <c r="Q845" s="52" vm="4254">
        <f ca="1"/>
        <v>64.239999999999995</v>
      </c>
      <c r="R845" s="52" vm="6334">
        <f ca="1"/>
        <v>62.52</v>
      </c>
      <c r="S845" s="52" vm="6364">
        <f ca="1"/>
        <v>522060</v>
      </c>
      <c r="T845" s="55">
        <f t="shared" ref="T845:T908" ca="1" si="55">O845/O844-1</f>
        <v>-1.5255292652552876E-2</v>
      </c>
      <c r="U845" s="55">
        <f t="shared" ca="1" si="53"/>
        <v>-1.5372851761003401E-2</v>
      </c>
      <c r="Z845" s="52" t="s">
        <v>1071</v>
      </c>
      <c r="AA845" s="52">
        <v>0.215</v>
      </c>
      <c r="AF845" s="52" t="s">
        <v>1041</v>
      </c>
      <c r="AG845" s="52">
        <v>0.97199999999999998</v>
      </c>
    </row>
    <row r="846" spans="2:33">
      <c r="B846" s="52" vm="6339">
        <f ca="1"/>
        <v>45016</v>
      </c>
      <c r="C846" s="52" vm="1601">
        <f ca="1"/>
        <v>600</v>
      </c>
      <c r="D846" s="52" vm="23">
        <f ca="1"/>
        <v>598.4</v>
      </c>
      <c r="E846" s="52" vm="6365">
        <f ca="1"/>
        <v>603.6</v>
      </c>
      <c r="F846" s="52" vm="6158">
        <f ca="1"/>
        <v>596.20000000000005</v>
      </c>
      <c r="G846" s="52" vm="6366">
        <f ca="1"/>
        <v>221101</v>
      </c>
      <c r="H846" s="55">
        <f t="shared" ca="1" si="54"/>
        <v>9.0817356205852295E-3</v>
      </c>
      <c r="I846" s="55">
        <f t="shared" ca="1" si="52"/>
        <v>9.0407446521490239E-3</v>
      </c>
      <c r="N846" s="52" vm="6367">
        <f ca="1"/>
        <v>45027</v>
      </c>
      <c r="O846" s="52" vm="6347">
        <f ca="1"/>
        <v>63.42</v>
      </c>
      <c r="P846" s="52" vm="4224">
        <f ca="1"/>
        <v>63.3</v>
      </c>
      <c r="Q846" s="52" vm="6346">
        <f ca="1"/>
        <v>63.7</v>
      </c>
      <c r="R846" s="52" vm="4241">
        <f ca="1"/>
        <v>62.64</v>
      </c>
      <c r="S846" s="52" vm="6368">
        <f ca="1"/>
        <v>637243</v>
      </c>
      <c r="T846" s="55">
        <f t="shared" ca="1" si="55"/>
        <v>2.5292443882389826E-3</v>
      </c>
      <c r="U846" s="55">
        <f t="shared" ca="1" si="53"/>
        <v>2.5260512326984539E-3</v>
      </c>
      <c r="Z846" s="52" t="s">
        <v>1072</v>
      </c>
      <c r="AA846" s="52">
        <v>0.23599999999999999</v>
      </c>
      <c r="AF846" s="52" t="s">
        <v>1042</v>
      </c>
      <c r="AG846" s="52">
        <v>1.0629999999999999</v>
      </c>
    </row>
    <row r="847" spans="2:33">
      <c r="B847" s="52" vm="6345">
        <f ca="1"/>
        <v>45019</v>
      </c>
      <c r="C847" s="52" vm="4712">
        <f ca="1"/>
        <v>593.70000000000005</v>
      </c>
      <c r="D847" s="52" vm="6369">
        <f ca="1"/>
        <v>599.6</v>
      </c>
      <c r="E847" s="52" vm="6370">
        <f ca="1"/>
        <v>602.6</v>
      </c>
      <c r="F847" s="52" vm="6215">
        <f ca="1"/>
        <v>592.4</v>
      </c>
      <c r="G847" s="52" vm="6371">
        <f ca="1"/>
        <v>154326</v>
      </c>
      <c r="H847" s="55">
        <f t="shared" ca="1" si="54"/>
        <v>-1.0499999999999954E-2</v>
      </c>
      <c r="I847" s="55">
        <f t="shared" ca="1" si="52"/>
        <v>-1.0555513939516587E-2</v>
      </c>
      <c r="N847" s="52" vm="6372">
        <f ca="1"/>
        <v>45028</v>
      </c>
      <c r="O847" s="52" vm="6373">
        <f ca="1"/>
        <v>62.98</v>
      </c>
      <c r="P847" s="52" vm="6374">
        <f ca="1"/>
        <v>63.14</v>
      </c>
      <c r="Q847" s="52" vm="3911">
        <f ca="1"/>
        <v>63.9</v>
      </c>
      <c r="R847" s="52" vm="6341">
        <f ca="1"/>
        <v>62.92</v>
      </c>
      <c r="S847" s="52" vm="6375">
        <f ca="1"/>
        <v>415409</v>
      </c>
      <c r="T847" s="55">
        <f t="shared" ca="1" si="55"/>
        <v>-6.9378744875434606E-3</v>
      </c>
      <c r="U847" s="55">
        <f t="shared" ca="1" si="53"/>
        <v>-6.962053437322778E-3</v>
      </c>
      <c r="Z847" s="52" t="s">
        <v>1073</v>
      </c>
      <c r="AA847" s="52">
        <v>0.19400000000000001</v>
      </c>
      <c r="AF847" s="52" t="s">
        <v>1043</v>
      </c>
      <c r="AG847" s="52">
        <v>1.077</v>
      </c>
    </row>
    <row r="848" spans="2:33">
      <c r="B848" s="52" vm="6351">
        <f ca="1"/>
        <v>45020</v>
      </c>
      <c r="C848" s="52" vm="6353">
        <f ca="1"/>
        <v>584.20000000000005</v>
      </c>
      <c r="D848" s="52" vm="69">
        <f ca="1"/>
        <v>593.79999999999995</v>
      </c>
      <c r="E848" s="52" vm="2239">
        <f ca="1"/>
        <v>598.5</v>
      </c>
      <c r="F848" s="52" vm="2238">
        <f ca="1"/>
        <v>580.70000000000005</v>
      </c>
      <c r="G848" s="52" vm="6376">
        <f ca="1"/>
        <v>182076</v>
      </c>
      <c r="H848" s="55">
        <f t="shared" ca="1" si="54"/>
        <v>-1.6001347481893191E-2</v>
      </c>
      <c r="I848" s="55">
        <f t="shared" ca="1" si="52"/>
        <v>-1.6130751322989124E-2</v>
      </c>
      <c r="N848" s="52" vm="6377">
        <f ca="1"/>
        <v>45029</v>
      </c>
      <c r="O848" s="52" vm="4115">
        <f ca="1"/>
        <v>65.78</v>
      </c>
      <c r="P848" s="52" vm="6378">
        <f ca="1"/>
        <v>64.48</v>
      </c>
      <c r="Q848" s="52" vm="4115">
        <f ca="1"/>
        <v>65.78</v>
      </c>
      <c r="R848" s="52" vm="6379">
        <f ca="1"/>
        <v>64.36</v>
      </c>
      <c r="S848" s="52" vm="6380">
        <f ca="1"/>
        <v>1108560</v>
      </c>
      <c r="T848" s="55">
        <f t="shared" ca="1" si="55"/>
        <v>4.4458558272467474E-2</v>
      </c>
      <c r="U848" s="55">
        <f t="shared" ca="1" si="53"/>
        <v>4.3498625088032344E-2</v>
      </c>
      <c r="Z848" s="52" t="s">
        <v>1074</v>
      </c>
      <c r="AA848" s="52">
        <v>0.17199999999999999</v>
      </c>
      <c r="AF848" s="52" t="s">
        <v>1044</v>
      </c>
      <c r="AG848" s="52">
        <v>1.048</v>
      </c>
    </row>
    <row r="849" spans="2:33">
      <c r="B849" s="52" vm="6357">
        <f ca="1"/>
        <v>45021</v>
      </c>
      <c r="C849" s="52" vm="272">
        <f ca="1"/>
        <v>565.5</v>
      </c>
      <c r="D849" s="52" vm="6381">
        <f ca="1"/>
        <v>581.70000000000005</v>
      </c>
      <c r="E849" s="52" vm="6331">
        <f ca="1"/>
        <v>581.9</v>
      </c>
      <c r="F849" s="52" vm="273">
        <f ca="1"/>
        <v>559</v>
      </c>
      <c r="G849" s="52" vm="6382">
        <f ca="1"/>
        <v>251242</v>
      </c>
      <c r="H849" s="55">
        <f t="shared" ca="1" si="54"/>
        <v>-3.2009585758302039E-2</v>
      </c>
      <c r="I849" s="55">
        <f t="shared" ca="1" si="52"/>
        <v>-3.2533094397465538E-2</v>
      </c>
      <c r="N849" s="52" vm="6383">
        <f ca="1"/>
        <v>45030</v>
      </c>
      <c r="O849" s="52" vm="4056">
        <f ca="1"/>
        <v>65.94</v>
      </c>
      <c r="P849" s="52" vm="6384">
        <f ca="1"/>
        <v>66.08</v>
      </c>
      <c r="Q849" s="52" vm="6385">
        <f ca="1"/>
        <v>66.3</v>
      </c>
      <c r="R849" s="52" vm="3964">
        <f ca="1"/>
        <v>65.22</v>
      </c>
      <c r="S849" s="52" vm="6386">
        <f ca="1"/>
        <v>606943</v>
      </c>
      <c r="T849" s="55">
        <f t="shared" ca="1" si="55"/>
        <v>2.4323502584371326E-3</v>
      </c>
      <c r="U849" s="55">
        <f t="shared" ca="1" si="53"/>
        <v>2.4293968826740006E-3</v>
      </c>
      <c r="Z849" s="52" t="s">
        <v>1075</v>
      </c>
      <c r="AA849" s="52">
        <v>0.14399999999999999</v>
      </c>
      <c r="AF849" s="52" t="s">
        <v>1045</v>
      </c>
      <c r="AG849" s="52">
        <v>0.94099999999999995</v>
      </c>
    </row>
    <row r="850" spans="2:33">
      <c r="B850" s="52" vm="6362">
        <f ca="1"/>
        <v>45022</v>
      </c>
      <c r="C850" s="52" vm="5380">
        <f ca="1"/>
        <v>555.4</v>
      </c>
      <c r="D850" s="52" vm="5412">
        <f ca="1"/>
        <v>560.70000000000005</v>
      </c>
      <c r="E850" s="52" vm="182">
        <f ca="1"/>
        <v>561.79999999999995</v>
      </c>
      <c r="F850" s="52" vm="5869">
        <f ca="1"/>
        <v>549.79999999999995</v>
      </c>
      <c r="G850" s="52" vm="6387">
        <f ca="1"/>
        <v>251399</v>
      </c>
      <c r="H850" s="55">
        <f t="shared" ca="1" si="54"/>
        <v>-1.7860300618921299E-2</v>
      </c>
      <c r="I850" s="55">
        <f t="shared" ca="1" si="52"/>
        <v>-1.8021720683475961E-2</v>
      </c>
      <c r="N850" s="52" vm="6388">
        <f ca="1"/>
        <v>45033</v>
      </c>
      <c r="O850" s="52" vm="6389">
        <f ca="1"/>
        <v>64.64</v>
      </c>
      <c r="P850" s="52" vm="6390">
        <f ca="1"/>
        <v>65.86</v>
      </c>
      <c r="Q850" s="52" vm="3961">
        <f ca="1"/>
        <v>66.02</v>
      </c>
      <c r="R850" s="52" vm="6389">
        <f ca="1"/>
        <v>64.64</v>
      </c>
      <c r="S850" s="52" vm="6391">
        <f ca="1"/>
        <v>446302</v>
      </c>
      <c r="T850" s="55">
        <f t="shared" ca="1" si="55"/>
        <v>-1.9714892326357258E-2</v>
      </c>
      <c r="U850" s="55">
        <f t="shared" ca="1" si="53"/>
        <v>-1.9911823430745018E-2</v>
      </c>
      <c r="Z850" s="52" t="s">
        <v>1076</v>
      </c>
      <c r="AA850" s="52">
        <v>0.20699999999999999</v>
      </c>
      <c r="AF850" s="52" t="s">
        <v>1046</v>
      </c>
      <c r="AG850" s="52">
        <v>0.86199999999999999</v>
      </c>
    </row>
    <row r="851" spans="2:33">
      <c r="B851" s="52" vm="6367">
        <f ca="1"/>
        <v>45027</v>
      </c>
      <c r="C851" s="52" vm="201">
        <f ca="1"/>
        <v>556.9</v>
      </c>
      <c r="D851" s="52" vm="6392">
        <f ca="1"/>
        <v>559.1</v>
      </c>
      <c r="E851" s="52" vm="6187">
        <f ca="1"/>
        <v>566.6</v>
      </c>
      <c r="F851" s="52" vm="6393">
        <f ca="1"/>
        <v>554.5</v>
      </c>
      <c r="G851" s="52" vm="6394">
        <f ca="1"/>
        <v>229543</v>
      </c>
      <c r="H851" s="55">
        <f t="shared" ca="1" si="54"/>
        <v>2.7007562117393746E-3</v>
      </c>
      <c r="I851" s="55">
        <f t="shared" ca="1" si="52"/>
        <v>2.6971157229238357E-3</v>
      </c>
      <c r="N851" s="52" vm="6395">
        <f ca="1"/>
        <v>45034</v>
      </c>
      <c r="O851" s="52" vm="4182">
        <f ca="1"/>
        <v>65.5</v>
      </c>
      <c r="P851" s="52" vm="6396">
        <f ca="1"/>
        <v>64.900000000000006</v>
      </c>
      <c r="Q851" s="52" vm="4164">
        <f ca="1"/>
        <v>66.06</v>
      </c>
      <c r="R851" s="52" vm="4088">
        <f ca="1"/>
        <v>64.599999999999994</v>
      </c>
      <c r="S851" s="52" vm="6397">
        <f ca="1"/>
        <v>470065</v>
      </c>
      <c r="T851" s="55">
        <f t="shared" ca="1" si="55"/>
        <v>1.3304455445544594E-2</v>
      </c>
      <c r="U851" s="55">
        <f t="shared" ca="1" si="53"/>
        <v>1.3216728428366334E-2</v>
      </c>
      <c r="Z851" s="52" t="s">
        <v>1077</v>
      </c>
      <c r="AA851" s="52">
        <v>0.24199999999999999</v>
      </c>
      <c r="AF851" s="52" t="s">
        <v>1047</v>
      </c>
      <c r="AG851" s="52">
        <v>0.86699999999999999</v>
      </c>
    </row>
    <row r="852" spans="2:33">
      <c r="B852" s="52" vm="6372">
        <f ca="1"/>
        <v>45028</v>
      </c>
      <c r="C852" s="52" vm="220">
        <f ca="1"/>
        <v>554.1</v>
      </c>
      <c r="D852" s="52" vm="201">
        <f ca="1"/>
        <v>556.9</v>
      </c>
      <c r="E852" s="52" vm="6398">
        <f ca="1"/>
        <v>564.4</v>
      </c>
      <c r="F852" s="52" vm="6399">
        <f ca="1"/>
        <v>552.5</v>
      </c>
      <c r="G852" s="52" vm="6400">
        <f ca="1"/>
        <v>134435</v>
      </c>
      <c r="H852" s="55">
        <f t="shared" ca="1" si="54"/>
        <v>-5.027832644999064E-3</v>
      </c>
      <c r="I852" s="55">
        <f t="shared" ca="1" si="52"/>
        <v>-5.040514722318915E-3</v>
      </c>
      <c r="N852" s="52" vm="6401">
        <f ca="1"/>
        <v>45035</v>
      </c>
      <c r="O852" s="52" vm="6402">
        <f ca="1"/>
        <v>65.92</v>
      </c>
      <c r="P852" s="52" vm="6403">
        <f ca="1"/>
        <v>65.319999999999993</v>
      </c>
      <c r="Q852" s="52" vm="4173">
        <f ca="1"/>
        <v>66.14</v>
      </c>
      <c r="R852" s="52" vm="6403">
        <f ca="1"/>
        <v>65.319999999999993</v>
      </c>
      <c r="S852" s="52" vm="6404">
        <f ca="1"/>
        <v>404022</v>
      </c>
      <c r="T852" s="55">
        <f t="shared" ca="1" si="55"/>
        <v>6.4122137404580837E-3</v>
      </c>
      <c r="U852" s="55">
        <f t="shared" ca="1" si="53"/>
        <v>6.3917429600100929E-3</v>
      </c>
      <c r="Z852" s="52" t="s">
        <v>1078</v>
      </c>
      <c r="AA852" s="52">
        <v>0.219</v>
      </c>
      <c r="AF852" s="52" t="s">
        <v>1048</v>
      </c>
      <c r="AG852" s="52">
        <v>0.93200000000000005</v>
      </c>
    </row>
    <row r="853" spans="2:33">
      <c r="B853" s="52" vm="6377">
        <f ca="1"/>
        <v>45029</v>
      </c>
      <c r="C853" s="52" vm="2246">
        <f ca="1"/>
        <v>568.6</v>
      </c>
      <c r="D853" s="52" vm="202">
        <f ca="1"/>
        <v>565</v>
      </c>
      <c r="E853" s="52" vm="6254">
        <f ca="1"/>
        <v>571.70000000000005</v>
      </c>
      <c r="F853" s="52" vm="273">
        <f ca="1"/>
        <v>559</v>
      </c>
      <c r="G853" s="52" vm="6405">
        <f ca="1"/>
        <v>237138</v>
      </c>
      <c r="H853" s="55">
        <f t="shared" ca="1" si="54"/>
        <v>2.6168561631474407E-2</v>
      </c>
      <c r="I853" s="55">
        <f t="shared" ca="1" si="52"/>
        <v>2.5832023343595384E-2</v>
      </c>
      <c r="N853" s="52" vm="6406">
        <f ca="1"/>
        <v>45036</v>
      </c>
      <c r="O853" s="52" vm="6407">
        <f ca="1"/>
        <v>66.92</v>
      </c>
      <c r="P853" s="52" vm="6408">
        <f ca="1"/>
        <v>65.819999999999993</v>
      </c>
      <c r="Q853" s="52" vm="4072">
        <f ca="1"/>
        <v>67</v>
      </c>
      <c r="R853" s="52" vm="6409">
        <f ca="1"/>
        <v>64.98</v>
      </c>
      <c r="S853" s="52" vm="6410">
        <f ca="1"/>
        <v>691068</v>
      </c>
      <c r="T853" s="55">
        <f t="shared" ca="1" si="55"/>
        <v>1.5169902912621325E-2</v>
      </c>
      <c r="U853" s="55">
        <f t="shared" ca="1" si="53"/>
        <v>1.505599051740693E-2</v>
      </c>
      <c r="Z853" s="52" t="s">
        <v>1079</v>
      </c>
      <c r="AA853" s="52">
        <v>0.19400000000000001</v>
      </c>
      <c r="AF853" s="52" t="s">
        <v>1049</v>
      </c>
      <c r="AG853" s="52">
        <v>0.98099999999999998</v>
      </c>
    </row>
    <row r="854" spans="2:33">
      <c r="B854" s="52" vm="6383">
        <f ca="1"/>
        <v>45030</v>
      </c>
      <c r="C854" s="52" vm="1578">
        <f ca="1"/>
        <v>576</v>
      </c>
      <c r="D854" s="52" vm="1659">
        <f ca="1"/>
        <v>570.70000000000005</v>
      </c>
      <c r="E854" s="52" vm="6411">
        <f ca="1"/>
        <v>581.29999999999995</v>
      </c>
      <c r="F854" s="52" vm="1577">
        <f ca="1"/>
        <v>570.6</v>
      </c>
      <c r="G854" s="52" vm="6412">
        <f ca="1"/>
        <v>174262</v>
      </c>
      <c r="H854" s="55">
        <f t="shared" ca="1" si="54"/>
        <v>1.3014421385860064E-2</v>
      </c>
      <c r="I854" s="55">
        <f t="shared" ca="1" si="52"/>
        <v>1.2930461478991887E-2</v>
      </c>
      <c r="N854" s="52" vm="6413">
        <f ca="1"/>
        <v>45037</v>
      </c>
      <c r="O854" s="52" vm="3955">
        <f ca="1"/>
        <v>67.2</v>
      </c>
      <c r="P854" s="52" vm="6414">
        <f ca="1"/>
        <v>66.5</v>
      </c>
      <c r="Q854" s="52" vm="3955">
        <f ca="1"/>
        <v>67.2</v>
      </c>
      <c r="R854" s="52" vm="6415">
        <f ca="1"/>
        <v>65.64</v>
      </c>
      <c r="S854" s="52" vm="6416">
        <f ca="1"/>
        <v>592611</v>
      </c>
      <c r="T854" s="55">
        <f t="shared" ca="1" si="55"/>
        <v>4.1841004184099972E-3</v>
      </c>
      <c r="U854" s="55">
        <f t="shared" ca="1" si="53"/>
        <v>4.175371410480592E-3</v>
      </c>
      <c r="Z854" s="52" t="s">
        <v>1080</v>
      </c>
      <c r="AA854" s="52">
        <v>0.16</v>
      </c>
      <c r="AF854" s="52" t="s">
        <v>1050</v>
      </c>
      <c r="AG854" s="52">
        <v>0.97099999999999997</v>
      </c>
    </row>
    <row r="855" spans="2:33">
      <c r="B855" s="52" vm="6388">
        <f ca="1"/>
        <v>45033</v>
      </c>
      <c r="C855" s="52" vm="6174">
        <f ca="1"/>
        <v>567.9</v>
      </c>
      <c r="D855" s="52" vm="251">
        <f ca="1"/>
        <v>579.6</v>
      </c>
      <c r="E855" s="52" vm="241">
        <f ca="1"/>
        <v>579.9</v>
      </c>
      <c r="F855" s="52" vm="1888">
        <f ca="1"/>
        <v>565.1</v>
      </c>
      <c r="G855" s="52" vm="6417">
        <f ca="1"/>
        <v>147651</v>
      </c>
      <c r="H855" s="55">
        <f t="shared" ca="1" si="54"/>
        <v>-1.4062500000000089E-2</v>
      </c>
      <c r="I855" s="55">
        <f t="shared" ca="1" si="52"/>
        <v>-1.4162313812504473E-2</v>
      </c>
      <c r="N855" s="52" vm="6418">
        <f ca="1"/>
        <v>45040</v>
      </c>
      <c r="O855" s="52" vm="4158">
        <f ca="1"/>
        <v>67.680000000000007</v>
      </c>
      <c r="P855" s="52" vm="4142">
        <f ca="1"/>
        <v>67.180000000000007</v>
      </c>
      <c r="Q855" s="52" vm="6419">
        <f ca="1"/>
        <v>67.72</v>
      </c>
      <c r="R855" s="52" vm="6420">
        <f ca="1"/>
        <v>66.84</v>
      </c>
      <c r="S855" s="52" vm="6421">
        <f ca="1"/>
        <v>425527</v>
      </c>
      <c r="T855" s="55">
        <f t="shared" ca="1" si="55"/>
        <v>7.1428571428571175E-3</v>
      </c>
      <c r="U855" s="55">
        <f t="shared" ca="1" si="53"/>
        <v>7.1174677688639549E-3</v>
      </c>
      <c r="Z855" s="52" t="s">
        <v>1081</v>
      </c>
      <c r="AA855" s="52">
        <v>0.16800000000000001</v>
      </c>
      <c r="AF855" s="52" t="s">
        <v>1051</v>
      </c>
      <c r="AG855" s="52">
        <v>0.98499999999999999</v>
      </c>
    </row>
    <row r="856" spans="2:33">
      <c r="B856" s="52" vm="6395">
        <f ca="1"/>
        <v>45034</v>
      </c>
      <c r="C856" s="52" vm="6254">
        <f ca="1"/>
        <v>571.70000000000005</v>
      </c>
      <c r="D856" s="52" vm="6422">
        <f ca="1"/>
        <v>569.20000000000005</v>
      </c>
      <c r="E856" s="52" vm="2667">
        <f ca="1"/>
        <v>580.4</v>
      </c>
      <c r="F856" s="52" vm="6423">
        <f ca="1"/>
        <v>568.1</v>
      </c>
      <c r="G856" s="52" vm="6424">
        <f ca="1"/>
        <v>185036</v>
      </c>
      <c r="H856" s="55">
        <f t="shared" ca="1" si="54"/>
        <v>6.6913188941717383E-3</v>
      </c>
      <c r="I856" s="55">
        <f t="shared" ca="1" si="52"/>
        <v>6.6690313865389742E-3</v>
      </c>
      <c r="N856" s="52" vm="6425">
        <f ca="1"/>
        <v>45041</v>
      </c>
      <c r="O856" s="52" vm="6426">
        <f ca="1"/>
        <v>67.540000000000006</v>
      </c>
      <c r="P856" s="52" vm="3953">
        <f ca="1"/>
        <v>67.58</v>
      </c>
      <c r="Q856" s="52" vm="4034">
        <f ca="1"/>
        <v>67.8</v>
      </c>
      <c r="R856" s="52" vm="6427">
        <f ca="1"/>
        <v>66.98</v>
      </c>
      <c r="S856" s="52" vm="6428">
        <f ca="1"/>
        <v>359564</v>
      </c>
      <c r="T856" s="55">
        <f t="shared" ca="1" si="55"/>
        <v>-2.068557919621794E-3</v>
      </c>
      <c r="U856" s="55">
        <f t="shared" ca="1" si="53"/>
        <v>-2.0707003405462448E-3</v>
      </c>
      <c r="Z856" s="52" t="s">
        <v>1082</v>
      </c>
      <c r="AA856" s="52">
        <v>0.161</v>
      </c>
      <c r="AF856" s="52" t="s">
        <v>1052</v>
      </c>
      <c r="AG856" s="52">
        <v>0.96</v>
      </c>
    </row>
    <row r="857" spans="2:33">
      <c r="B857" s="52" vm="6401">
        <f ca="1"/>
        <v>45035</v>
      </c>
      <c r="C857" s="52" vm="249">
        <f ca="1"/>
        <v>572</v>
      </c>
      <c r="D857" s="52" vm="249">
        <f ca="1"/>
        <v>572</v>
      </c>
      <c r="E857" s="52" vm="133">
        <f ca="1"/>
        <v>573.79999999999995</v>
      </c>
      <c r="F857" s="52" vm="1771">
        <f ca="1"/>
        <v>566.70000000000005</v>
      </c>
      <c r="G857" s="52" vm="6429">
        <f ca="1"/>
        <v>149630</v>
      </c>
      <c r="H857" s="55">
        <f t="shared" ca="1" si="54"/>
        <v>5.2475074339675132E-4</v>
      </c>
      <c r="I857" s="55">
        <f t="shared" ca="1" si="52"/>
        <v>5.2461310987216155E-4</v>
      </c>
      <c r="N857" s="52" vm="6430">
        <f ca="1"/>
        <v>45042</v>
      </c>
      <c r="O857" s="52" vm="6407">
        <f ca="1"/>
        <v>66.92</v>
      </c>
      <c r="P857" s="52" vm="4142">
        <f ca="1"/>
        <v>67.180000000000007</v>
      </c>
      <c r="Q857" s="52" vm="4142">
        <f ca="1"/>
        <v>67.180000000000007</v>
      </c>
      <c r="R857" s="52" vm="3972">
        <f ca="1"/>
        <v>65.62</v>
      </c>
      <c r="S857" s="52" vm="6431">
        <f ca="1"/>
        <v>649507</v>
      </c>
      <c r="T857" s="55">
        <f t="shared" ca="1" si="55"/>
        <v>-9.1797453360972225E-3</v>
      </c>
      <c r="U857" s="55">
        <f t="shared" ca="1" si="53"/>
        <v>-9.2221388387985128E-3</v>
      </c>
      <c r="Z857" s="52" t="s">
        <v>1083</v>
      </c>
      <c r="AA857" s="52">
        <v>0.13300000000000001</v>
      </c>
      <c r="AF857" s="52" t="s">
        <v>1053</v>
      </c>
      <c r="AG857" s="52">
        <v>0.96</v>
      </c>
    </row>
    <row r="858" spans="2:33">
      <c r="B858" s="52" vm="6406">
        <f ca="1"/>
        <v>45036</v>
      </c>
      <c r="C858" s="52" vm="1668">
        <f ca="1"/>
        <v>576.1</v>
      </c>
      <c r="D858" s="52" vm="229">
        <f ca="1"/>
        <v>569</v>
      </c>
      <c r="E858" s="52" vm="4705">
        <f ca="1"/>
        <v>577.20000000000005</v>
      </c>
      <c r="F858" s="52" vm="2681">
        <f ca="1"/>
        <v>565.20000000000005</v>
      </c>
      <c r="G858" s="52" vm="6432">
        <f ca="1"/>
        <v>143590</v>
      </c>
      <c r="H858" s="55">
        <f t="shared" ca="1" si="54"/>
        <v>7.1678321678321222E-3</v>
      </c>
      <c r="I858" s="55">
        <f t="shared" ca="1" si="52"/>
        <v>7.142265358539489E-3</v>
      </c>
      <c r="N858" s="52" vm="6433">
        <f ca="1"/>
        <v>45043</v>
      </c>
      <c r="O858" s="52" vm="6434">
        <f ca="1"/>
        <v>67.819999999999993</v>
      </c>
      <c r="P858" s="52" vm="6435">
        <f ca="1"/>
        <v>66.8</v>
      </c>
      <c r="Q858" s="52" vm="6436">
        <f ca="1"/>
        <v>68.58</v>
      </c>
      <c r="R858" s="52" vm="6437">
        <f ca="1"/>
        <v>66.72</v>
      </c>
      <c r="S858" s="52" vm="6438">
        <f ca="1"/>
        <v>687705</v>
      </c>
      <c r="T858" s="55">
        <f t="shared" ca="1" si="55"/>
        <v>1.3448894202032102E-2</v>
      </c>
      <c r="U858" s="55">
        <f t="shared" ca="1" si="53"/>
        <v>1.3359260578869159E-2</v>
      </c>
      <c r="Z858" s="52" t="s">
        <v>1084</v>
      </c>
      <c r="AA858" s="52">
        <v>0.129</v>
      </c>
      <c r="AF858" s="52" t="s">
        <v>1054</v>
      </c>
      <c r="AG858" s="52">
        <v>0.93200000000000005</v>
      </c>
    </row>
    <row r="859" spans="2:33">
      <c r="B859" s="52" vm="6413">
        <f ca="1"/>
        <v>45037</v>
      </c>
      <c r="C859" s="52" vm="317">
        <f ca="1"/>
        <v>578</v>
      </c>
      <c r="D859" s="52" vm="1688">
        <f ca="1"/>
        <v>572.20000000000005</v>
      </c>
      <c r="E859" s="52" vm="317">
        <f ca="1"/>
        <v>578</v>
      </c>
      <c r="F859" s="52" vm="6439">
        <f ca="1"/>
        <v>566.9</v>
      </c>
      <c r="G859" s="52" vm="6440">
        <f ca="1"/>
        <v>162697</v>
      </c>
      <c r="H859" s="55">
        <f t="shared" ca="1" si="54"/>
        <v>3.2980385349765662E-3</v>
      </c>
      <c r="I859" s="55">
        <f t="shared" ca="1" si="52"/>
        <v>3.2926119340400367E-3</v>
      </c>
      <c r="N859" s="52" vm="6441">
        <f ca="1"/>
        <v>45044</v>
      </c>
      <c r="O859" s="52" vm="4149">
        <f ca="1"/>
        <v>67.16</v>
      </c>
      <c r="P859" s="52" vm="3988">
        <f ca="1"/>
        <v>67.66</v>
      </c>
      <c r="Q859" s="52" vm="6442">
        <f ca="1"/>
        <v>67.92</v>
      </c>
      <c r="R859" s="52" vm="6443">
        <f ca="1"/>
        <v>66.48</v>
      </c>
      <c r="S859" s="52" vm="6444">
        <f ca="1"/>
        <v>467718</v>
      </c>
      <c r="T859" s="55">
        <f t="shared" ca="1" si="55"/>
        <v>-9.7316425833087195E-3</v>
      </c>
      <c r="U859" s="55">
        <f t="shared" ca="1" si="53"/>
        <v>-9.7793044881524446E-3</v>
      </c>
      <c r="Z859" s="52" t="s">
        <v>1085</v>
      </c>
      <c r="AA859" s="52">
        <v>0.155</v>
      </c>
      <c r="AF859" s="52" t="s">
        <v>1055</v>
      </c>
      <c r="AG859" s="52">
        <v>0.84699999999999998</v>
      </c>
    </row>
    <row r="860" spans="2:33">
      <c r="B860" s="52" vm="6418">
        <f ca="1"/>
        <v>45040</v>
      </c>
      <c r="C860" s="52" vm="1687">
        <f ca="1"/>
        <v>584.79999999999995</v>
      </c>
      <c r="D860" s="52" vm="6355">
        <f ca="1"/>
        <v>578.70000000000005</v>
      </c>
      <c r="E860" s="52" vm="2230">
        <f ca="1"/>
        <v>587.9</v>
      </c>
      <c r="F860" s="52" vm="310">
        <f ca="1"/>
        <v>577.9</v>
      </c>
      <c r="G860" s="52" vm="6445">
        <f ca="1"/>
        <v>183325</v>
      </c>
      <c r="H860" s="55">
        <f t="shared" ca="1" si="54"/>
        <v>1.1764705882352899E-2</v>
      </c>
      <c r="I860" s="55">
        <f t="shared" ca="1" si="52"/>
        <v>1.1696039763191236E-2</v>
      </c>
      <c r="N860" s="52" vm="6446">
        <f ca="1"/>
        <v>45048</v>
      </c>
      <c r="O860" s="52" vm="4142">
        <f ca="1"/>
        <v>67.180000000000007</v>
      </c>
      <c r="P860" s="52" vm="6407">
        <f ca="1"/>
        <v>66.92</v>
      </c>
      <c r="Q860" s="52" vm="3945">
        <f ca="1"/>
        <v>68.06</v>
      </c>
      <c r="R860" s="52" vm="6447">
        <f ca="1"/>
        <v>66.52</v>
      </c>
      <c r="S860" s="52" vm="6448">
        <f ca="1"/>
        <v>536988</v>
      </c>
      <c r="T860" s="55">
        <f t="shared" ca="1" si="55"/>
        <v>2.9779630732584828E-4</v>
      </c>
      <c r="U860" s="55">
        <f t="shared" ca="1" si="53"/>
        <v>2.9775197480667512E-4</v>
      </c>
      <c r="Z860" s="52" t="s">
        <v>1086</v>
      </c>
      <c r="AA860" s="52">
        <v>0.13600000000000001</v>
      </c>
      <c r="AF860" s="52" t="s">
        <v>1056</v>
      </c>
      <c r="AG860" s="52">
        <v>0.89</v>
      </c>
    </row>
    <row r="861" spans="2:33">
      <c r="B861" s="52" vm="6425">
        <f ca="1"/>
        <v>45041</v>
      </c>
      <c r="C861" s="52" vm="6265">
        <f ca="1"/>
        <v>585.20000000000005</v>
      </c>
      <c r="D861" s="52" vm="1720">
        <f ca="1"/>
        <v>580.9</v>
      </c>
      <c r="E861" s="52" vm="6449">
        <f ca="1"/>
        <v>588.9</v>
      </c>
      <c r="F861" s="52" vm="2614">
        <f ca="1"/>
        <v>579.29999999999995</v>
      </c>
      <c r="G861" s="52" vm="6450">
        <f ca="1"/>
        <v>135869</v>
      </c>
      <c r="H861" s="55">
        <f t="shared" ca="1" si="54"/>
        <v>6.8399452804390748E-4</v>
      </c>
      <c r="I861" s="55">
        <f t="shared" ca="1" si="52"/>
        <v>6.8376071040062781E-4</v>
      </c>
      <c r="N861" s="52" vm="6451">
        <f ca="1"/>
        <v>45049</v>
      </c>
      <c r="O861" s="52" vm="3954">
        <f ca="1"/>
        <v>68.56</v>
      </c>
      <c r="P861" s="52" vm="6426">
        <f ca="1"/>
        <v>67.540000000000006</v>
      </c>
      <c r="Q861" s="52" vm="6452">
        <f ca="1"/>
        <v>69.14</v>
      </c>
      <c r="R861" s="52" vm="6426">
        <f ca="1"/>
        <v>67.540000000000006</v>
      </c>
      <c r="S861" s="52" vm="6453">
        <f ca="1"/>
        <v>750394</v>
      </c>
      <c r="T861" s="55">
        <f t="shared" ca="1" si="55"/>
        <v>2.0541827924977607E-2</v>
      </c>
      <c r="U861" s="55">
        <f t="shared" ca="1" si="53"/>
        <v>2.03336901053776E-2</v>
      </c>
      <c r="Z861" s="52" t="s">
        <v>1087</v>
      </c>
      <c r="AA861" s="52">
        <v>0.152</v>
      </c>
      <c r="AF861" s="52" t="s">
        <v>1057</v>
      </c>
      <c r="AG861" s="52">
        <v>0.878</v>
      </c>
    </row>
    <row r="862" spans="2:33">
      <c r="B862" s="52" vm="6430">
        <f ca="1"/>
        <v>45042</v>
      </c>
      <c r="C862" s="52" vm="2159">
        <f ca="1"/>
        <v>571.79999999999995</v>
      </c>
      <c r="D862" s="52" vm="316">
        <f ca="1"/>
        <v>580</v>
      </c>
      <c r="E862" s="52" vm="24">
        <f ca="1"/>
        <v>584</v>
      </c>
      <c r="F862" s="52" vm="6454">
        <f ca="1"/>
        <v>563.79999999999995</v>
      </c>
      <c r="G862" s="52" vm="6455">
        <f ca="1"/>
        <v>317155</v>
      </c>
      <c r="H862" s="55">
        <f t="shared" ca="1" si="54"/>
        <v>-2.2898154477101973E-2</v>
      </c>
      <c r="I862" s="55">
        <f t="shared" ca="1" si="52"/>
        <v>-2.3164389257757944E-2</v>
      </c>
      <c r="N862" s="52" vm="6456">
        <f ca="1"/>
        <v>45050</v>
      </c>
      <c r="O862" s="52" vm="6457">
        <f ca="1"/>
        <v>67.3</v>
      </c>
      <c r="P862" s="52" vm="6458">
        <f ca="1"/>
        <v>67.900000000000006</v>
      </c>
      <c r="Q862" s="52" vm="6459">
        <f ca="1"/>
        <v>68.52</v>
      </c>
      <c r="R862" s="52" vm="6457">
        <f ca="1"/>
        <v>67.3</v>
      </c>
      <c r="S862" s="52" vm="6460">
        <f ca="1"/>
        <v>685438</v>
      </c>
      <c r="T862" s="55">
        <f t="shared" ca="1" si="55"/>
        <v>-1.8378063010501822E-2</v>
      </c>
      <c r="U862" s="55">
        <f t="shared" ca="1" si="53"/>
        <v>-1.8549037638842303E-2</v>
      </c>
      <c r="Z862" s="52" t="s">
        <v>1088</v>
      </c>
      <c r="AA862" s="52">
        <v>0.121</v>
      </c>
      <c r="AF862" s="52" t="s">
        <v>1058</v>
      </c>
      <c r="AG862" s="52">
        <v>0.94099999999999995</v>
      </c>
    </row>
    <row r="863" spans="2:33">
      <c r="B863" s="52" vm="6433">
        <f ca="1"/>
        <v>45043</v>
      </c>
      <c r="C863" s="52" vm="4730">
        <f ca="1"/>
        <v>579.79999999999995</v>
      </c>
      <c r="D863" s="52" vm="2098">
        <f ca="1"/>
        <v>571.9</v>
      </c>
      <c r="E863" s="52" vm="6461">
        <f ca="1"/>
        <v>585.9</v>
      </c>
      <c r="F863" s="52" vm="6422">
        <f ca="1"/>
        <v>569.20000000000005</v>
      </c>
      <c r="G863" s="52" vm="6462">
        <f ca="1"/>
        <v>201666</v>
      </c>
      <c r="H863" s="55">
        <f t="shared" ca="1" si="54"/>
        <v>1.3990905911157814E-2</v>
      </c>
      <c r="I863" s="55">
        <f t="shared" ca="1" si="52"/>
        <v>1.3893936599343756E-2</v>
      </c>
      <c r="N863" s="52" vm="6463">
        <f ca="1"/>
        <v>45051</v>
      </c>
      <c r="O863" s="52" vm="4142">
        <f ca="1"/>
        <v>67.180000000000007</v>
      </c>
      <c r="P863" s="52" vm="6464">
        <f ca="1"/>
        <v>67.98</v>
      </c>
      <c r="Q863" s="52" vm="6464">
        <f ca="1"/>
        <v>67.98</v>
      </c>
      <c r="R863" s="52" vm="6465">
        <f ca="1"/>
        <v>65.459999999999994</v>
      </c>
      <c r="S863" s="52" vm="6466">
        <f ca="1"/>
        <v>1122045</v>
      </c>
      <c r="T863" s="55">
        <f t="shared" ca="1" si="55"/>
        <v>-1.7830609212480253E-3</v>
      </c>
      <c r="U863" s="55">
        <f t="shared" ca="1" si="53"/>
        <v>-1.7846524665353163E-3</v>
      </c>
      <c r="Z863" s="52" t="s">
        <v>1089</v>
      </c>
      <c r="AA863" s="52">
        <v>0.111</v>
      </c>
      <c r="AF863" s="52" t="s">
        <v>1059</v>
      </c>
      <c r="AG863" s="52">
        <v>1.05</v>
      </c>
    </row>
    <row r="864" spans="2:33">
      <c r="B864" s="52" vm="6441">
        <f ca="1"/>
        <v>45044</v>
      </c>
      <c r="C864" s="52" vm="161">
        <f ca="1"/>
        <v>579.70000000000005</v>
      </c>
      <c r="D864" s="52" vm="2614">
        <f ca="1"/>
        <v>579.29999999999995</v>
      </c>
      <c r="E864" s="52" vm="42">
        <f ca="1"/>
        <v>585</v>
      </c>
      <c r="F864" s="52" vm="2116">
        <f ca="1"/>
        <v>572.5</v>
      </c>
      <c r="G864" s="52" vm="6467">
        <f ca="1"/>
        <v>202182</v>
      </c>
      <c r="H864" s="55">
        <f t="shared" ca="1" si="54"/>
        <v>-1.7247326664349139E-4</v>
      </c>
      <c r="I864" s="55">
        <f t="shared" ca="1" si="52"/>
        <v>-1.7248814186775498E-4</v>
      </c>
      <c r="N864" s="52" vm="6468">
        <f ca="1"/>
        <v>45054</v>
      </c>
      <c r="O864" s="52" vm="6469">
        <f ca="1"/>
        <v>66.760000000000005</v>
      </c>
      <c r="P864" s="52" vm="6470">
        <f ca="1"/>
        <v>67.400000000000006</v>
      </c>
      <c r="Q864" s="52" vm="6470">
        <f ca="1"/>
        <v>67.400000000000006</v>
      </c>
      <c r="R864" s="52" vm="6443">
        <f ca="1"/>
        <v>66.48</v>
      </c>
      <c r="S864" s="52" vm="6471">
        <f ca="1"/>
        <v>431390</v>
      </c>
      <c r="T864" s="55">
        <f t="shared" ca="1" si="55"/>
        <v>-6.2518606728193538E-3</v>
      </c>
      <c r="U864" s="55">
        <f t="shared" ca="1" si="53"/>
        <v>-6.2714853905124221E-3</v>
      </c>
      <c r="Z864" s="52" t="s">
        <v>1090</v>
      </c>
      <c r="AA864" s="52">
        <v>0.114</v>
      </c>
      <c r="AF864" s="52" t="s">
        <v>1060</v>
      </c>
      <c r="AG864" s="52">
        <v>1.0860000000000001</v>
      </c>
    </row>
    <row r="865" spans="2:33">
      <c r="B865" s="52" vm="6446">
        <f ca="1"/>
        <v>45048</v>
      </c>
      <c r="C865" s="52" vm="6472">
        <f ca="1"/>
        <v>562.79999999999995</v>
      </c>
      <c r="D865" s="52" vm="6157">
        <f ca="1"/>
        <v>572.29999999999995</v>
      </c>
      <c r="E865" s="52" vm="310">
        <f ca="1"/>
        <v>577.9</v>
      </c>
      <c r="F865" s="52" vm="2420">
        <f ca="1"/>
        <v>560.5</v>
      </c>
      <c r="G865" s="52" vm="6473">
        <f ca="1"/>
        <v>180979</v>
      </c>
      <c r="H865" s="55">
        <f t="shared" ca="1" si="54"/>
        <v>-2.915301017767824E-2</v>
      </c>
      <c r="I865" s="55">
        <f t="shared" ca="1" si="52"/>
        <v>-2.9586403105453331E-2</v>
      </c>
      <c r="N865" s="52" vm="6474">
        <f ca="1"/>
        <v>45055</v>
      </c>
      <c r="O865" s="52" vm="4165">
        <f ca="1"/>
        <v>66.2</v>
      </c>
      <c r="P865" s="52" vm="6457">
        <f ca="1"/>
        <v>67.3</v>
      </c>
      <c r="Q865" s="52" vm="6457">
        <f ca="1"/>
        <v>67.3</v>
      </c>
      <c r="R865" s="52" vm="3972">
        <f ca="1"/>
        <v>65.62</v>
      </c>
      <c r="S865" s="52" vm="6475">
        <f ca="1"/>
        <v>483579</v>
      </c>
      <c r="T865" s="55">
        <f t="shared" ca="1" si="55"/>
        <v>-8.3882564409826221E-3</v>
      </c>
      <c r="U865" s="55">
        <f t="shared" ca="1" si="53"/>
        <v>-8.4236358506717991E-3</v>
      </c>
      <c r="Z865" s="52" t="s">
        <v>1091</v>
      </c>
      <c r="AA865" s="52">
        <v>7.3999999999999996E-2</v>
      </c>
      <c r="AF865" s="52" t="s">
        <v>1061</v>
      </c>
      <c r="AG865" s="52">
        <v>1.2270000000000001</v>
      </c>
    </row>
    <row r="866" spans="2:33">
      <c r="B866" s="52" vm="6451">
        <f ca="1"/>
        <v>45049</v>
      </c>
      <c r="C866" s="52" vm="6187">
        <f ca="1"/>
        <v>566.6</v>
      </c>
      <c r="D866" s="52" vm="259">
        <f ca="1"/>
        <v>565.70000000000005</v>
      </c>
      <c r="E866" s="52" vm="318">
        <f ca="1"/>
        <v>575.1</v>
      </c>
      <c r="F866" s="52" vm="1572">
        <f ca="1"/>
        <v>563.1</v>
      </c>
      <c r="G866" s="52" vm="6476">
        <f ca="1"/>
        <v>171775</v>
      </c>
      <c r="H866" s="55">
        <f t="shared" ca="1" si="54"/>
        <v>6.7519545131486947E-3</v>
      </c>
      <c r="I866" s="55">
        <f t="shared" ca="1" si="52"/>
        <v>6.7292621561823368E-3</v>
      </c>
      <c r="N866" s="52" vm="6477">
        <f ca="1"/>
        <v>45056</v>
      </c>
      <c r="O866" s="52" vm="4065">
        <f ca="1"/>
        <v>65.599999999999994</v>
      </c>
      <c r="P866" s="52" vm="6447">
        <f ca="1"/>
        <v>66.52</v>
      </c>
      <c r="Q866" s="52" vm="6478">
        <f ca="1"/>
        <v>66.599999999999994</v>
      </c>
      <c r="R866" s="52" vm="3971">
        <f ca="1"/>
        <v>65.3</v>
      </c>
      <c r="S866" s="52" vm="6479">
        <f ca="1"/>
        <v>486393</v>
      </c>
      <c r="T866" s="55">
        <f t="shared" ca="1" si="55"/>
        <v>-9.0634441087614759E-3</v>
      </c>
      <c r="U866" s="55">
        <f t="shared" ca="1" si="53"/>
        <v>-9.1047669929193165E-3</v>
      </c>
      <c r="Z866" s="52" t="s">
        <v>1092</v>
      </c>
      <c r="AA866" s="52">
        <v>6.0000000000000001E-3</v>
      </c>
      <c r="AF866" s="52" t="s">
        <v>1062</v>
      </c>
      <c r="AG866" s="52">
        <v>1.125</v>
      </c>
    </row>
    <row r="867" spans="2:33">
      <c r="B867" s="52" vm="6456">
        <f ca="1"/>
        <v>45050</v>
      </c>
      <c r="C867" s="52" vm="5364">
        <f ca="1"/>
        <v>558.5</v>
      </c>
      <c r="D867" s="52" vm="6480">
        <f ca="1"/>
        <v>564.20000000000005</v>
      </c>
      <c r="E867" s="52" vm="5937">
        <f ca="1"/>
        <v>566.29999999999995</v>
      </c>
      <c r="F867" s="52" vm="352">
        <f ca="1"/>
        <v>555.6</v>
      </c>
      <c r="G867" s="52" vm="6481">
        <f ca="1"/>
        <v>149724</v>
      </c>
      <c r="H867" s="55">
        <f t="shared" ca="1" si="54"/>
        <v>-1.4295799505824269E-2</v>
      </c>
      <c r="I867" s="55">
        <f t="shared" ca="1" si="52"/>
        <v>-1.4398968887160832E-2</v>
      </c>
      <c r="N867" s="52" vm="6482">
        <f ca="1"/>
        <v>45057</v>
      </c>
      <c r="O867" s="52" vm="6483">
        <f ca="1"/>
        <v>66.78</v>
      </c>
      <c r="P867" s="52" vm="6484">
        <f ca="1"/>
        <v>65.959999999999994</v>
      </c>
      <c r="Q867" s="52" vm="3981">
        <f ca="1"/>
        <v>67.040000000000006</v>
      </c>
      <c r="R867" s="52" vm="3972">
        <f ca="1"/>
        <v>65.62</v>
      </c>
      <c r="S867" s="52" vm="6485">
        <f ca="1"/>
        <v>545710</v>
      </c>
      <c r="T867" s="55">
        <f t="shared" ca="1" si="55"/>
        <v>1.7987804878048852E-2</v>
      </c>
      <c r="U867" s="55">
        <f t="shared" ca="1" si="53"/>
        <v>1.7827938565465176E-2</v>
      </c>
      <c r="Z867" s="52" t="s">
        <v>1093</v>
      </c>
      <c r="AA867" s="52">
        <v>1.4E-2</v>
      </c>
      <c r="AF867" s="52" t="s">
        <v>1063</v>
      </c>
      <c r="AG867" s="52">
        <v>1.1399999999999999</v>
      </c>
    </row>
    <row r="868" spans="2:33">
      <c r="B868" s="52" vm="6463">
        <f ca="1"/>
        <v>45051</v>
      </c>
      <c r="C868" s="52" vm="6192">
        <f ca="1"/>
        <v>561.4</v>
      </c>
      <c r="D868" s="52" vm="2134">
        <f ca="1"/>
        <v>563.9</v>
      </c>
      <c r="E868" s="52" vm="2134">
        <f ca="1"/>
        <v>563.9</v>
      </c>
      <c r="F868" s="52" vm="2565">
        <f ca="1"/>
        <v>557.9</v>
      </c>
      <c r="G868" s="52" vm="6486">
        <f ca="1"/>
        <v>129689</v>
      </c>
      <c r="H868" s="55">
        <f t="shared" ca="1" si="54"/>
        <v>5.1924798567590802E-3</v>
      </c>
      <c r="I868" s="55">
        <f t="shared" ca="1" si="52"/>
        <v>5.1790454185266215E-3</v>
      </c>
      <c r="N868" s="52" vm="6487">
        <f ca="1"/>
        <v>45058</v>
      </c>
      <c r="O868" s="52" vm="6488">
        <f ca="1"/>
        <v>66.680000000000007</v>
      </c>
      <c r="P868" s="52" vm="3981">
        <f ca="1"/>
        <v>67.040000000000006</v>
      </c>
      <c r="Q868" s="52" vm="3988">
        <f ca="1"/>
        <v>67.66</v>
      </c>
      <c r="R868" s="52" vm="4064">
        <f ca="1"/>
        <v>66.36</v>
      </c>
      <c r="S868" s="52" vm="6489">
        <f ca="1"/>
        <v>520552</v>
      </c>
      <c r="T868" s="55">
        <f t="shared" ca="1" si="55"/>
        <v>-1.497454327642922E-3</v>
      </c>
      <c r="U868" s="55">
        <f t="shared" ca="1" si="53"/>
        <v>-1.4985766329151256E-3</v>
      </c>
      <c r="Z868" s="52" t="s">
        <v>1094</v>
      </c>
      <c r="AA868" s="52">
        <v>2.5000000000000001E-2</v>
      </c>
      <c r="AF868" s="52" t="s">
        <v>1064</v>
      </c>
      <c r="AG868" s="52">
        <v>0.98399999999999999</v>
      </c>
    </row>
    <row r="869" spans="2:33">
      <c r="B869" s="52" vm="6468">
        <f ca="1"/>
        <v>45054</v>
      </c>
      <c r="C869" s="52" vm="5395">
        <f ca="1"/>
        <v>564.5</v>
      </c>
      <c r="D869" s="52" vm="6192">
        <f ca="1"/>
        <v>561.4</v>
      </c>
      <c r="E869" s="52" vm="6490">
        <f ca="1"/>
        <v>565.4</v>
      </c>
      <c r="F869" s="52" vm="4666">
        <f ca="1"/>
        <v>560.9</v>
      </c>
      <c r="G869" s="52" vm="6491">
        <f ca="1"/>
        <v>79792</v>
      </c>
      <c r="H869" s="55">
        <f t="shared" ca="1" si="54"/>
        <v>5.5219095119345418E-3</v>
      </c>
      <c r="I869" s="55">
        <f t="shared" ca="1" si="52"/>
        <v>5.5067196619346835E-3</v>
      </c>
      <c r="N869" s="52" vm="6492">
        <f ca="1"/>
        <v>45061</v>
      </c>
      <c r="O869" s="52" vm="4065">
        <f ca="1"/>
        <v>65.599999999999994</v>
      </c>
      <c r="P869" s="52" vm="6493">
        <f ca="1"/>
        <v>67.44</v>
      </c>
      <c r="Q869" s="52" vm="3999">
        <f ca="1"/>
        <v>67.56</v>
      </c>
      <c r="R869" s="52" vm="6494">
        <f ca="1"/>
        <v>65.28</v>
      </c>
      <c r="S869" s="52" vm="6495">
        <f ca="1"/>
        <v>473951</v>
      </c>
      <c r="T869" s="55">
        <f t="shared" ca="1" si="55"/>
        <v>-1.6196760647870567E-2</v>
      </c>
      <c r="U869" s="55">
        <f t="shared" ca="1" si="53"/>
        <v>-1.6329361932550038E-2</v>
      </c>
      <c r="Z869" s="52" t="s">
        <v>1095</v>
      </c>
      <c r="AA869" s="52">
        <v>4.7E-2</v>
      </c>
      <c r="AF869" s="52" t="s">
        <v>1065</v>
      </c>
      <c r="AG869" s="52">
        <v>0.88900000000000001</v>
      </c>
    </row>
    <row r="870" spans="2:33">
      <c r="B870" s="52" vm="6474">
        <f ca="1"/>
        <v>45055</v>
      </c>
      <c r="C870" s="52" vm="2391">
        <f ca="1"/>
        <v>549.20000000000005</v>
      </c>
      <c r="D870" s="52" vm="2680">
        <f ca="1"/>
        <v>565.79999999999995</v>
      </c>
      <c r="E870" s="52" vm="2680">
        <f ca="1"/>
        <v>565.79999999999995</v>
      </c>
      <c r="F870" s="52" vm="2418">
        <f ca="1"/>
        <v>549</v>
      </c>
      <c r="G870" s="52" vm="6496">
        <f ca="1"/>
        <v>192572</v>
      </c>
      <c r="H870" s="55">
        <f t="shared" ca="1" si="54"/>
        <v>-2.710363153232942E-2</v>
      </c>
      <c r="I870" s="55">
        <f t="shared" ca="1" si="52"/>
        <v>-2.7477709695900646E-2</v>
      </c>
      <c r="N870" s="52" vm="6497">
        <f ca="1"/>
        <v>45062</v>
      </c>
      <c r="O870" s="52" vm="4172">
        <f ca="1"/>
        <v>65.180000000000007</v>
      </c>
      <c r="P870" s="52" vm="3962">
        <f ca="1"/>
        <v>65.56</v>
      </c>
      <c r="Q870" s="52" vm="6498">
        <f ca="1"/>
        <v>65.66</v>
      </c>
      <c r="R870" s="52" vm="4088">
        <f ca="1"/>
        <v>64.599999999999994</v>
      </c>
      <c r="S870" s="52" vm="6499">
        <f ca="1"/>
        <v>637496</v>
      </c>
      <c r="T870" s="55">
        <f t="shared" ca="1" si="55"/>
        <v>-6.4024390243900831E-3</v>
      </c>
      <c r="U870" s="55">
        <f t="shared" ca="1" si="53"/>
        <v>-6.4230225406277123E-3</v>
      </c>
      <c r="Z870" s="52" t="s">
        <v>1096</v>
      </c>
      <c r="AA870" s="52">
        <v>4.4999999999999998E-2</v>
      </c>
      <c r="AF870" s="52" t="s">
        <v>1066</v>
      </c>
      <c r="AG870" s="52">
        <v>0.94299999999999995</v>
      </c>
    </row>
    <row r="871" spans="2:33">
      <c r="B871" s="52" vm="6477">
        <f ca="1"/>
        <v>45056</v>
      </c>
      <c r="C871" s="52" vm="1825">
        <f ca="1"/>
        <v>541.5</v>
      </c>
      <c r="D871" s="52" vm="2462">
        <f ca="1"/>
        <v>552</v>
      </c>
      <c r="E871" s="52" vm="1571">
        <f ca="1"/>
        <v>553.29999999999995</v>
      </c>
      <c r="F871" s="52" vm="2142">
        <f ca="1"/>
        <v>539</v>
      </c>
      <c r="G871" s="52" vm="6500">
        <f ca="1"/>
        <v>180080</v>
      </c>
      <c r="H871" s="55">
        <f t="shared" ca="1" si="54"/>
        <v>-1.4020393299344569E-2</v>
      </c>
      <c r="I871" s="55">
        <f t="shared" ca="1" si="52"/>
        <v>-1.4119607452770751E-2</v>
      </c>
      <c r="N871" s="52" vm="6501">
        <f ca="1"/>
        <v>45063</v>
      </c>
      <c r="O871" s="52" vm="6494">
        <f ca="1"/>
        <v>65.28</v>
      </c>
      <c r="P871" s="52" vm="6502">
        <f ca="1"/>
        <v>65.040000000000006</v>
      </c>
      <c r="Q871" s="52" vm="4132">
        <f ca="1"/>
        <v>65.540000000000006</v>
      </c>
      <c r="R871" s="52" vm="4264">
        <f ca="1"/>
        <v>64.099999999999994</v>
      </c>
      <c r="S871" s="52" vm="6503">
        <f ca="1"/>
        <v>683510</v>
      </c>
      <c r="T871" s="55">
        <f t="shared" ca="1" si="55"/>
        <v>1.5342129487572187E-3</v>
      </c>
      <c r="U871" s="55">
        <f t="shared" ca="1" si="53"/>
        <v>1.5330372464360173E-3</v>
      </c>
      <c r="Z871" s="52" t="s">
        <v>1097</v>
      </c>
      <c r="AA871" s="52">
        <v>2.7E-2</v>
      </c>
      <c r="AF871" s="52" t="s">
        <v>1067</v>
      </c>
      <c r="AG871" s="52">
        <v>0.92</v>
      </c>
    </row>
    <row r="872" spans="2:33">
      <c r="B872" s="52" vm="6482">
        <f ca="1"/>
        <v>45057</v>
      </c>
      <c r="C872" s="52" vm="5945">
        <f ca="1"/>
        <v>544.9</v>
      </c>
      <c r="D872" s="52" vm="6504">
        <f ca="1"/>
        <v>542.6</v>
      </c>
      <c r="E872" s="52" vm="5369">
        <f ca="1"/>
        <v>550.79999999999995</v>
      </c>
      <c r="F872" s="52" vm="6505">
        <f ca="1"/>
        <v>539.70000000000005</v>
      </c>
      <c r="G872" s="52" vm="6506">
        <f ca="1"/>
        <v>116519</v>
      </c>
      <c r="H872" s="55">
        <f t="shared" ca="1" si="54"/>
        <v>6.2788550323176207E-3</v>
      </c>
      <c r="I872" s="55">
        <f t="shared" ca="1" si="52"/>
        <v>6.2592251480073427E-3</v>
      </c>
      <c r="N872" s="52" vm="6507">
        <f ca="1"/>
        <v>45064</v>
      </c>
      <c r="O872" s="52" vm="3982">
        <f ca="1"/>
        <v>64.5</v>
      </c>
      <c r="P872" s="52" vm="6465">
        <f ca="1"/>
        <v>65.459999999999994</v>
      </c>
      <c r="Q872" s="52" vm="4115">
        <f ca="1"/>
        <v>65.78</v>
      </c>
      <c r="R872" s="52" vm="4294">
        <f ca="1"/>
        <v>64.260000000000005</v>
      </c>
      <c r="S872" s="52" vm="6508">
        <f ca="1"/>
        <v>555303</v>
      </c>
      <c r="T872" s="55">
        <f t="shared" ca="1" si="55"/>
        <v>-1.1948529411764719E-2</v>
      </c>
      <c r="U872" s="55">
        <f t="shared" ca="1" si="53"/>
        <v>-1.2020486854124776E-2</v>
      </c>
      <c r="Z872" s="52" t="s">
        <v>1098</v>
      </c>
      <c r="AA872" s="52">
        <v>2.1999999999999999E-2</v>
      </c>
      <c r="AF872" s="52" t="s">
        <v>1068</v>
      </c>
      <c r="AG872" s="52">
        <v>0.95499999999999996</v>
      </c>
    </row>
    <row r="873" spans="2:33">
      <c r="B873" s="52" vm="6487">
        <f ca="1"/>
        <v>45058</v>
      </c>
      <c r="C873" s="52" vm="6509">
        <f ca="1"/>
        <v>545.4</v>
      </c>
      <c r="D873" s="52" vm="1565">
        <f ca="1"/>
        <v>550.29999999999995</v>
      </c>
      <c r="E873" s="52" vm="1536">
        <f ca="1"/>
        <v>558.79999999999995</v>
      </c>
      <c r="F873" s="52" vm="2340">
        <f ca="1"/>
        <v>541.6</v>
      </c>
      <c r="G873" s="52" vm="6510">
        <f ca="1"/>
        <v>283000</v>
      </c>
      <c r="H873" s="55">
        <f t="shared" ca="1" si="54"/>
        <v>9.1759955955228456E-4</v>
      </c>
      <c r="I873" s="55">
        <f t="shared" ca="1" si="52"/>
        <v>9.1717882243556338E-4</v>
      </c>
      <c r="N873" s="52" vm="6511">
        <f ca="1"/>
        <v>45065</v>
      </c>
      <c r="O873" s="52" vm="6379">
        <f ca="1"/>
        <v>64.36</v>
      </c>
      <c r="P873" s="52" vm="6512">
        <f ca="1"/>
        <v>65.02</v>
      </c>
      <c r="Q873" s="52" vm="6513">
        <f ca="1"/>
        <v>65.400000000000006</v>
      </c>
      <c r="R873" s="52" vm="6379">
        <f ca="1"/>
        <v>64.36</v>
      </c>
      <c r="S873" s="52" vm="6514">
        <f ca="1"/>
        <v>600866</v>
      </c>
      <c r="T873" s="55">
        <f t="shared" ca="1" si="55"/>
        <v>-2.1705426356589674E-3</v>
      </c>
      <c r="U873" s="55">
        <f t="shared" ca="1" si="53"/>
        <v>-2.1729016775443983E-3</v>
      </c>
      <c r="Z873" s="52" t="s">
        <v>1099</v>
      </c>
      <c r="AA873" s="52">
        <v>-1.4999999999999999E-2</v>
      </c>
      <c r="AF873" s="52" t="s">
        <v>1069</v>
      </c>
      <c r="AG873" s="52">
        <v>0.96399999999999997</v>
      </c>
    </row>
    <row r="874" spans="2:33">
      <c r="B874" s="52" vm="6492">
        <f ca="1"/>
        <v>45061</v>
      </c>
      <c r="C874" s="52" vm="5374">
        <f ca="1"/>
        <v>551.4</v>
      </c>
      <c r="D874" s="52" vm="2373">
        <f ca="1"/>
        <v>547.70000000000005</v>
      </c>
      <c r="E874" s="52" vm="5380">
        <f ca="1"/>
        <v>555.4</v>
      </c>
      <c r="F874" s="52" vm="6515">
        <f ca="1"/>
        <v>543.79999999999995</v>
      </c>
      <c r="G874" s="52" vm="6516">
        <f ca="1"/>
        <v>110479</v>
      </c>
      <c r="H874" s="55">
        <f t="shared" ca="1" si="54"/>
        <v>1.1001100110010986E-2</v>
      </c>
      <c r="I874" s="55">
        <f t="shared" ca="1" si="52"/>
        <v>1.0941028178208202E-2</v>
      </c>
      <c r="N874" s="52" vm="6517">
        <f ca="1"/>
        <v>45068</v>
      </c>
      <c r="O874" s="52" vm="4190">
        <f ca="1"/>
        <v>64.7</v>
      </c>
      <c r="P874" s="52" vm="4278">
        <f ca="1"/>
        <v>63.96</v>
      </c>
      <c r="Q874" s="52" vm="6518">
        <f ca="1"/>
        <v>64.92</v>
      </c>
      <c r="R874" s="52" vm="6346">
        <f ca="1"/>
        <v>63.7</v>
      </c>
      <c r="S874" s="52" vm="6519">
        <f ca="1"/>
        <v>573854</v>
      </c>
      <c r="T874" s="55">
        <f t="shared" ca="1" si="55"/>
        <v>5.2827843380982564E-3</v>
      </c>
      <c r="U874" s="55">
        <f t="shared" ca="1" si="53"/>
        <v>5.2688793826724794E-3</v>
      </c>
      <c r="Z874" s="52" t="s">
        <v>1100</v>
      </c>
      <c r="AA874" s="52">
        <v>1E-3</v>
      </c>
      <c r="AF874" s="52" t="s">
        <v>1070</v>
      </c>
      <c r="AG874" s="52">
        <v>0.95099999999999996</v>
      </c>
    </row>
    <row r="875" spans="2:33">
      <c r="B875" s="52" vm="6497">
        <f ca="1"/>
        <v>45062</v>
      </c>
      <c r="C875" s="52" vm="1832">
        <f ca="1"/>
        <v>546.5</v>
      </c>
      <c r="D875" s="52" vm="5869">
        <f ca="1"/>
        <v>549.79999999999995</v>
      </c>
      <c r="E875" s="52" vm="2324">
        <f ca="1"/>
        <v>550.20000000000005</v>
      </c>
      <c r="F875" s="52" vm="2339">
        <f ca="1"/>
        <v>544</v>
      </c>
      <c r="G875" s="52" vm="6520">
        <f ca="1"/>
        <v>100774</v>
      </c>
      <c r="H875" s="55">
        <f t="shared" ca="1" si="54"/>
        <v>-8.8864708015958804E-3</v>
      </c>
      <c r="I875" s="55">
        <f t="shared" ca="1" si="52"/>
        <v>-8.926190973103057E-3</v>
      </c>
      <c r="N875" s="52" vm="6521">
        <f ca="1"/>
        <v>45069</v>
      </c>
      <c r="O875" s="52" vm="3448">
        <f ca="1"/>
        <v>61.2</v>
      </c>
      <c r="P875" s="52" vm="4256">
        <f ca="1"/>
        <v>64.56</v>
      </c>
      <c r="Q875" s="52" vm="4190">
        <f ca="1"/>
        <v>64.7</v>
      </c>
      <c r="R875" s="52" vm="6224">
        <f ca="1"/>
        <v>61</v>
      </c>
      <c r="S875" s="52" vm="6522">
        <f ca="1"/>
        <v>1213391</v>
      </c>
      <c r="T875" s="55">
        <f t="shared" ca="1" si="55"/>
        <v>-5.4095826893353904E-2</v>
      </c>
      <c r="U875" s="55">
        <f t="shared" ca="1" si="53"/>
        <v>-5.5614011988574442E-2</v>
      </c>
      <c r="Z875" s="52" t="s">
        <v>1101</v>
      </c>
      <c r="AA875" s="52">
        <v>-1E-3</v>
      </c>
      <c r="AF875" s="52" t="s">
        <v>1071</v>
      </c>
      <c r="AG875" s="52">
        <v>0.91900000000000004</v>
      </c>
    </row>
    <row r="876" spans="2:33">
      <c r="B876" s="52" vm="6501">
        <f ca="1"/>
        <v>45063</v>
      </c>
      <c r="C876" s="52" vm="4620">
        <f ca="1"/>
        <v>542</v>
      </c>
      <c r="D876" s="52" vm="6104">
        <f ca="1"/>
        <v>543.70000000000005</v>
      </c>
      <c r="E876" s="52" vm="1832">
        <f ca="1"/>
        <v>546.5</v>
      </c>
      <c r="F876" s="52" vm="6523">
        <f ca="1"/>
        <v>539.4</v>
      </c>
      <c r="G876" s="52" vm="6524">
        <f ca="1"/>
        <v>100154</v>
      </c>
      <c r="H876" s="55">
        <f t="shared" ca="1" si="54"/>
        <v>-8.2342177493137658E-3</v>
      </c>
      <c r="I876" s="55">
        <f t="shared" ca="1" si="52"/>
        <v>-8.2683061769469914E-3</v>
      </c>
      <c r="N876" s="52" vm="6525">
        <f ca="1"/>
        <v>45070</v>
      </c>
      <c r="O876" s="52" vm="3864">
        <f ca="1"/>
        <v>61.22</v>
      </c>
      <c r="P876" s="52" vm="6302">
        <f ca="1"/>
        <v>60.86</v>
      </c>
      <c r="Q876" s="52" vm="3864">
        <f ca="1"/>
        <v>61.22</v>
      </c>
      <c r="R876" s="52" vm="6526">
        <f ca="1"/>
        <v>60.16</v>
      </c>
      <c r="S876" s="52" vm="6527">
        <f ca="1"/>
        <v>986423</v>
      </c>
      <c r="T876" s="55">
        <f t="shared" ca="1" si="55"/>
        <v>3.2679738562091387E-4</v>
      </c>
      <c r="U876" s="55">
        <f t="shared" ca="1" si="53"/>
        <v>3.2674399898604796E-4</v>
      </c>
      <c r="Z876" s="52" t="s">
        <v>1102</v>
      </c>
      <c r="AA876" s="52">
        <v>-1E-3</v>
      </c>
      <c r="AF876" s="52" t="s">
        <v>1072</v>
      </c>
      <c r="AG876" s="52">
        <v>0.93799999999999994</v>
      </c>
    </row>
    <row r="877" spans="2:33">
      <c r="B877" s="52" vm="6507">
        <f ca="1"/>
        <v>45064</v>
      </c>
      <c r="C877" s="52" vm="6528">
        <f ca="1"/>
        <v>544.79999999999995</v>
      </c>
      <c r="D877" s="52" vm="6529">
        <f ca="1"/>
        <v>540.70000000000005</v>
      </c>
      <c r="E877" s="52" vm="2556">
        <f ca="1"/>
        <v>547.20000000000005</v>
      </c>
      <c r="F877" s="52" vm="2585">
        <f ca="1"/>
        <v>537.1</v>
      </c>
      <c r="G877" s="52" vm="6530">
        <f ca="1"/>
        <v>107214</v>
      </c>
      <c r="H877" s="55">
        <f t="shared" ca="1" si="54"/>
        <v>5.1660516605165352E-3</v>
      </c>
      <c r="I877" s="55">
        <f t="shared" ca="1" si="52"/>
        <v>5.1527533956563319E-3</v>
      </c>
      <c r="N877" s="52" vm="6531">
        <f ca="1"/>
        <v>45071</v>
      </c>
      <c r="O877" s="52" vm="4234">
        <f ca="1"/>
        <v>61.98</v>
      </c>
      <c r="P877" s="52" vm="3864">
        <f ca="1"/>
        <v>61.22</v>
      </c>
      <c r="Q877" s="52" vm="4183">
        <f ca="1"/>
        <v>62.54</v>
      </c>
      <c r="R877" s="52" vm="6241">
        <f ca="1"/>
        <v>60.56</v>
      </c>
      <c r="S877" s="52" vm="6532">
        <f ca="1"/>
        <v>944004</v>
      </c>
      <c r="T877" s="55">
        <f t="shared" ca="1" si="55"/>
        <v>1.2414243711205364E-2</v>
      </c>
      <c r="U877" s="55">
        <f t="shared" ca="1" si="53"/>
        <v>1.233781884233561E-2</v>
      </c>
      <c r="Z877" s="52" t="s">
        <v>1103</v>
      </c>
      <c r="AA877" s="52">
        <v>4.0000000000000001E-3</v>
      </c>
      <c r="AF877" s="52" t="s">
        <v>1073</v>
      </c>
      <c r="AG877" s="52">
        <v>0.89900000000000002</v>
      </c>
    </row>
    <row r="878" spans="2:33">
      <c r="B878" s="52" vm="6511">
        <f ca="1"/>
        <v>45065</v>
      </c>
      <c r="C878" s="52" vm="360">
        <f ca="1"/>
        <v>535.1</v>
      </c>
      <c r="D878" s="52" vm="5901">
        <f ca="1"/>
        <v>546.1</v>
      </c>
      <c r="E878" s="52" vm="5862">
        <f ca="1"/>
        <v>546.29999999999995</v>
      </c>
      <c r="F878" s="52" vm="360">
        <f ca="1"/>
        <v>535.1</v>
      </c>
      <c r="G878" s="52" vm="6533">
        <f ca="1"/>
        <v>244668</v>
      </c>
      <c r="H878" s="55">
        <f t="shared" ca="1" si="54"/>
        <v>-1.7804698972099686E-2</v>
      </c>
      <c r="I878" s="55">
        <f t="shared" ca="1" si="52"/>
        <v>-1.79651095180435E-2</v>
      </c>
      <c r="N878" s="52" vm="6534">
        <f ca="1"/>
        <v>45072</v>
      </c>
      <c r="O878" s="52" vm="6535">
        <f ca="1"/>
        <v>63.38</v>
      </c>
      <c r="P878" s="52" vm="4226">
        <f ca="1"/>
        <v>62</v>
      </c>
      <c r="Q878" s="52" vm="4280">
        <f ca="1"/>
        <v>63.8</v>
      </c>
      <c r="R878" s="52" vm="6536">
        <f ca="1"/>
        <v>61.86</v>
      </c>
      <c r="S878" s="52" vm="6537">
        <f ca="1"/>
        <v>717207</v>
      </c>
      <c r="T878" s="55">
        <f t="shared" ca="1" si="55"/>
        <v>2.2587931590835941E-2</v>
      </c>
      <c r="U878" s="55">
        <f t="shared" ca="1" si="53"/>
        <v>2.233660190317269E-2</v>
      </c>
      <c r="Z878" s="52" t="s">
        <v>1104</v>
      </c>
      <c r="AA878" s="52">
        <v>-3.3000000000000002E-2</v>
      </c>
      <c r="AF878" s="52" t="s">
        <v>1074</v>
      </c>
      <c r="AG878" s="52">
        <v>0.86799999999999999</v>
      </c>
    </row>
    <row r="879" spans="2:33">
      <c r="B879" s="52" vm="6517">
        <f ca="1"/>
        <v>45068</v>
      </c>
      <c r="C879" s="52" vm="4620">
        <f ca="1"/>
        <v>542</v>
      </c>
      <c r="D879" s="52" vm="2352">
        <f ca="1"/>
        <v>534.9</v>
      </c>
      <c r="E879" s="52" vm="2421">
        <f ca="1"/>
        <v>543.4</v>
      </c>
      <c r="F879" s="52" vm="2493">
        <f ca="1"/>
        <v>532.79999999999995</v>
      </c>
      <c r="G879" s="52" vm="6538">
        <f ca="1"/>
        <v>164357</v>
      </c>
      <c r="H879" s="55">
        <f t="shared" ca="1" si="54"/>
        <v>1.289478602130445E-2</v>
      </c>
      <c r="I879" s="55">
        <f t="shared" ca="1" si="52"/>
        <v>1.281235612238729E-2</v>
      </c>
      <c r="N879" s="52" vm="6539">
        <f ca="1"/>
        <v>45075</v>
      </c>
      <c r="O879" s="52" vm="4080">
        <f ca="1"/>
        <v>62.72</v>
      </c>
      <c r="P879" s="52" vm="6540">
        <f ca="1"/>
        <v>63.4</v>
      </c>
      <c r="Q879" s="52" vm="4280">
        <f ca="1"/>
        <v>63.8</v>
      </c>
      <c r="R879" s="52" vm="6334">
        <f ca="1"/>
        <v>62.52</v>
      </c>
      <c r="S879" s="52" vm="6541">
        <f ca="1"/>
        <v>297271</v>
      </c>
      <c r="T879" s="55">
        <f t="shared" ca="1" si="55"/>
        <v>-1.0413379615020535E-2</v>
      </c>
      <c r="U879" s="55">
        <f t="shared" ca="1" si="53"/>
        <v>-1.0467978220622303E-2</v>
      </c>
      <c r="Z879" s="52" t="s">
        <v>1105</v>
      </c>
      <c r="AA879" s="52">
        <v>2.1999999999999999E-2</v>
      </c>
      <c r="AF879" s="52" t="s">
        <v>1075</v>
      </c>
      <c r="AG879" s="52">
        <v>0.84099999999999997</v>
      </c>
    </row>
    <row r="880" spans="2:33">
      <c r="B880" s="52" vm="6521">
        <f ca="1"/>
        <v>45069</v>
      </c>
      <c r="C880" s="52" vm="5080">
        <f ca="1"/>
        <v>525.9</v>
      </c>
      <c r="D880" s="52" vm="6542">
        <f ca="1"/>
        <v>540</v>
      </c>
      <c r="E880" s="52" vm="4620">
        <f ca="1"/>
        <v>542</v>
      </c>
      <c r="F880" s="52" vm="6543">
        <f ca="1"/>
        <v>525.4</v>
      </c>
      <c r="G880" s="52" vm="6544">
        <f ca="1"/>
        <v>189014</v>
      </c>
      <c r="H880" s="55">
        <f t="shared" ca="1" si="54"/>
        <v>-2.9704797047970577E-2</v>
      </c>
      <c r="I880" s="55">
        <f t="shared" ca="1" si="52"/>
        <v>-3.0154920844347805E-2</v>
      </c>
      <c r="N880" s="52" vm="6545">
        <f ca="1"/>
        <v>45076</v>
      </c>
      <c r="O880" s="52" vm="6546">
        <f ca="1"/>
        <v>63.5</v>
      </c>
      <c r="P880" s="52" vm="4309">
        <f ca="1"/>
        <v>62.86</v>
      </c>
      <c r="Q880" s="52" vm="4294">
        <f ca="1"/>
        <v>64.260000000000005</v>
      </c>
      <c r="R880" s="52" vm="6547">
        <f ca="1"/>
        <v>62.68</v>
      </c>
      <c r="S880" s="52" vm="6548">
        <f ca="1"/>
        <v>618545</v>
      </c>
      <c r="T880" s="55">
        <f t="shared" ca="1" si="55"/>
        <v>1.2436224489795977E-2</v>
      </c>
      <c r="U880" s="55">
        <f t="shared" ca="1" si="53"/>
        <v>1.2359529856493613E-2</v>
      </c>
      <c r="Z880" s="52" t="s">
        <v>1106</v>
      </c>
      <c r="AA880" s="52">
        <v>2.9000000000000001E-2</v>
      </c>
      <c r="AF880" s="52" t="s">
        <v>1076</v>
      </c>
      <c r="AG880" s="52">
        <v>0.90100000000000002</v>
      </c>
    </row>
    <row r="881" spans="2:33">
      <c r="B881" s="52" vm="6525">
        <f ca="1"/>
        <v>45070</v>
      </c>
      <c r="C881" s="52" vm="6549">
        <f ca="1"/>
        <v>513.5</v>
      </c>
      <c r="D881" s="52" vm="446">
        <f ca="1"/>
        <v>518.1</v>
      </c>
      <c r="E881" s="52" vm="6550">
        <f ca="1"/>
        <v>520.79999999999995</v>
      </c>
      <c r="F881" s="52" vm="6551">
        <f ca="1"/>
        <v>510.7</v>
      </c>
      <c r="G881" s="52" vm="6552">
        <f ca="1"/>
        <v>253193</v>
      </c>
      <c r="H881" s="55">
        <f t="shared" ca="1" si="54"/>
        <v>-2.3578627115421136E-2</v>
      </c>
      <c r="I881" s="55">
        <f t="shared" ca="1" si="52"/>
        <v>-2.3861051226685536E-2</v>
      </c>
      <c r="N881" s="52" vm="6553">
        <f ca="1"/>
        <v>45077</v>
      </c>
      <c r="O881" s="52" vm="4097">
        <f ca="1"/>
        <v>63.32</v>
      </c>
      <c r="P881" s="52" vm="6554">
        <f ca="1"/>
        <v>62.74</v>
      </c>
      <c r="Q881" s="52" vm="6555">
        <f ca="1"/>
        <v>63.46</v>
      </c>
      <c r="R881" s="52" vm="3478">
        <f ca="1"/>
        <v>62.42</v>
      </c>
      <c r="S881" s="52" vm="6556">
        <f ca="1"/>
        <v>4330729</v>
      </c>
      <c r="T881" s="55">
        <f t="shared" ca="1" si="55"/>
        <v>-2.8346456692913691E-3</v>
      </c>
      <c r="U881" s="55">
        <f t="shared" ca="1" si="53"/>
        <v>-2.8386708858345951E-3</v>
      </c>
      <c r="Z881" s="52" t="s">
        <v>1107</v>
      </c>
      <c r="AA881" s="52">
        <v>-2.5999999999999999E-2</v>
      </c>
      <c r="AF881" s="52" t="s">
        <v>1077</v>
      </c>
      <c r="AG881" s="52">
        <v>0.91700000000000004</v>
      </c>
    </row>
    <row r="882" spans="2:33">
      <c r="B882" s="52" vm="6531">
        <f ca="1"/>
        <v>45071</v>
      </c>
      <c r="C882" s="52" vm="1857">
        <f ca="1"/>
        <v>510.4</v>
      </c>
      <c r="D882" s="52" vm="1507">
        <f ca="1"/>
        <v>515</v>
      </c>
      <c r="E882" s="52" vm="6557">
        <f ca="1"/>
        <v>515.70000000000005</v>
      </c>
      <c r="F882" s="52" vm="1486">
        <f ca="1"/>
        <v>504.1</v>
      </c>
      <c r="G882" s="52" vm="6558">
        <f ca="1"/>
        <v>179248</v>
      </c>
      <c r="H882" s="55">
        <f t="shared" ca="1" si="54"/>
        <v>-6.0370009737098496E-3</v>
      </c>
      <c r="I882" s="55">
        <f t="shared" ca="1" si="52"/>
        <v>-6.0552973380328112E-3</v>
      </c>
      <c r="N882" s="52" vm="6559">
        <f ca="1"/>
        <v>45078</v>
      </c>
      <c r="O882" s="52" vm="3477">
        <f ca="1"/>
        <v>61.88</v>
      </c>
      <c r="P882" s="52" vm="6560">
        <f ca="1"/>
        <v>63.52</v>
      </c>
      <c r="Q882" s="52" vm="4270">
        <f ca="1"/>
        <v>64.02</v>
      </c>
      <c r="R882" s="52" vm="3870">
        <f ca="1"/>
        <v>61.1</v>
      </c>
      <c r="S882" s="52" vm="6561">
        <f ca="1"/>
        <v>817706</v>
      </c>
      <c r="T882" s="55">
        <f t="shared" ca="1" si="55"/>
        <v>-2.2741629816803499E-2</v>
      </c>
      <c r="U882" s="55">
        <f t="shared" ca="1" si="53"/>
        <v>-2.3004209307945986E-2</v>
      </c>
      <c r="Z882" s="52" t="s">
        <v>1108</v>
      </c>
      <c r="AA882" s="52">
        <v>-1.7999999999999999E-2</v>
      </c>
      <c r="AF882" s="52" t="s">
        <v>1078</v>
      </c>
      <c r="AG882" s="52">
        <v>0.91400000000000003</v>
      </c>
    </row>
    <row r="883" spans="2:33">
      <c r="B883" s="52" vm="6534">
        <f ca="1"/>
        <v>45072</v>
      </c>
      <c r="C883" s="52" vm="5841">
        <f ca="1"/>
        <v>517.70000000000005</v>
      </c>
      <c r="D883" s="52" vm="6562">
        <f ca="1"/>
        <v>512.5</v>
      </c>
      <c r="E883" s="52" vm="1850">
        <f ca="1"/>
        <v>520.5</v>
      </c>
      <c r="F883" s="52" vm="1319">
        <f ca="1"/>
        <v>508.3</v>
      </c>
      <c r="G883" s="52" vm="6563">
        <f ca="1"/>
        <v>126962</v>
      </c>
      <c r="H883" s="55">
        <f t="shared" ca="1" si="54"/>
        <v>1.4302507836990719E-2</v>
      </c>
      <c r="I883" s="55">
        <f t="shared" ca="1" si="52"/>
        <v>1.4201191877275665E-2</v>
      </c>
      <c r="N883" s="52" vm="6564">
        <f ca="1"/>
        <v>45079</v>
      </c>
      <c r="O883" s="52" vm="6379">
        <f ca="1"/>
        <v>64.36</v>
      </c>
      <c r="P883" s="52" vm="4215">
        <f ca="1"/>
        <v>62.6</v>
      </c>
      <c r="Q883" s="52" vm="6565">
        <f ca="1"/>
        <v>65.08</v>
      </c>
      <c r="R883" s="52" vm="6566">
        <f ca="1"/>
        <v>62.4</v>
      </c>
      <c r="S883" s="52" vm="6567">
        <f ca="1"/>
        <v>769183</v>
      </c>
      <c r="T883" s="55">
        <f t="shared" ca="1" si="55"/>
        <v>4.0077569489334053E-2</v>
      </c>
      <c r="U883" s="55">
        <f t="shared" ca="1" si="53"/>
        <v>3.929529641931695E-2</v>
      </c>
      <c r="Z883" s="52" t="s">
        <v>1109</v>
      </c>
      <c r="AA883" s="52">
        <v>-3.4000000000000002E-2</v>
      </c>
      <c r="AF883" s="52" t="s">
        <v>1079</v>
      </c>
      <c r="AG883" s="52">
        <v>0.879</v>
      </c>
    </row>
    <row r="884" spans="2:33">
      <c r="B884" s="52" vm="6539">
        <f ca="1"/>
        <v>45075</v>
      </c>
      <c r="C884" s="52" vm="5517">
        <f ca="1"/>
        <v>514.70000000000005</v>
      </c>
      <c r="D884" s="52" vm="6568">
        <f ca="1"/>
        <v>520.70000000000005</v>
      </c>
      <c r="E884" s="52" vm="2517">
        <f ca="1"/>
        <v>520.9</v>
      </c>
      <c r="F884" s="52" vm="1299">
        <f ca="1"/>
        <v>513.9</v>
      </c>
      <c r="G884" s="52" vm="6569">
        <f ca="1"/>
        <v>79525</v>
      </c>
      <c r="H884" s="55">
        <f t="shared" ca="1" si="54"/>
        <v>-5.7948618891249248E-3</v>
      </c>
      <c r="I884" s="55">
        <f t="shared" ca="1" si="52"/>
        <v>-5.8117172491467762E-3</v>
      </c>
      <c r="N884" s="52" vm="6570">
        <f ca="1"/>
        <v>45082</v>
      </c>
      <c r="O884" s="52" vm="6347">
        <f ca="1"/>
        <v>63.42</v>
      </c>
      <c r="P884" s="52" vm="6571">
        <f ca="1"/>
        <v>64.28</v>
      </c>
      <c r="Q884" s="52" vm="6572">
        <f ca="1"/>
        <v>64.319999999999993</v>
      </c>
      <c r="R884" s="52" vm="6573">
        <f ca="1"/>
        <v>63.2</v>
      </c>
      <c r="S884" s="52" vm="6574">
        <f ca="1"/>
        <v>695644</v>
      </c>
      <c r="T884" s="55">
        <f t="shared" ca="1" si="55"/>
        <v>-1.4605344934742082E-2</v>
      </c>
      <c r="U884" s="55">
        <f t="shared" ca="1" si="53"/>
        <v>-1.47130530139812E-2</v>
      </c>
      <c r="Z884" s="52" t="s">
        <v>1110</v>
      </c>
      <c r="AA884" s="52">
        <v>-2.3E-2</v>
      </c>
      <c r="AF884" s="52" t="s">
        <v>1080</v>
      </c>
      <c r="AG884" s="52">
        <v>0.84899999999999998</v>
      </c>
    </row>
    <row r="885" spans="2:33">
      <c r="B885" s="52" vm="6545">
        <f ca="1"/>
        <v>45076</v>
      </c>
      <c r="C885" s="52" vm="1091">
        <f ca="1"/>
        <v>513.29999999999995</v>
      </c>
      <c r="D885" s="52" vm="5551">
        <f ca="1"/>
        <v>519.1</v>
      </c>
      <c r="E885" s="52" vm="6575">
        <f ca="1"/>
        <v>520.4</v>
      </c>
      <c r="F885" s="52" vm="1291">
        <f ca="1"/>
        <v>511.8</v>
      </c>
      <c r="G885" s="52" vm="6576">
        <f ca="1"/>
        <v>122832</v>
      </c>
      <c r="H885" s="55">
        <f t="shared" ca="1" si="54"/>
        <v>-2.7200310860697741E-3</v>
      </c>
      <c r="I885" s="55">
        <f t="shared" ca="1" si="52"/>
        <v>-2.7237370924515754E-3</v>
      </c>
      <c r="N885" s="52" vm="6577">
        <f ca="1"/>
        <v>45083</v>
      </c>
      <c r="O885" s="52" vm="4280">
        <f ca="1"/>
        <v>63.8</v>
      </c>
      <c r="P885" s="52" vm="6573">
        <f ca="1"/>
        <v>63.2</v>
      </c>
      <c r="Q885" s="52" vm="3973">
        <f ca="1"/>
        <v>63.86</v>
      </c>
      <c r="R885" s="52" vm="6578">
        <f ca="1"/>
        <v>62.82</v>
      </c>
      <c r="S885" s="52" vm="6579">
        <f ca="1"/>
        <v>466955</v>
      </c>
      <c r="T885" s="55">
        <f t="shared" ca="1" si="55"/>
        <v>5.9918006937873525E-3</v>
      </c>
      <c r="U885" s="55">
        <f t="shared" ca="1" si="53"/>
        <v>5.973921240542834E-3</v>
      </c>
      <c r="Z885" s="52" t="s">
        <v>1111</v>
      </c>
      <c r="AA885" s="52">
        <v>-2.8000000000000001E-2</v>
      </c>
      <c r="AF885" s="52" t="s">
        <v>1081</v>
      </c>
      <c r="AG885" s="52">
        <v>0.89100000000000001</v>
      </c>
    </row>
    <row r="886" spans="2:33">
      <c r="B886" s="52" vm="6553">
        <f ca="1"/>
        <v>45077</v>
      </c>
      <c r="C886" s="52" vm="6580">
        <f ca="1"/>
        <v>498.35</v>
      </c>
      <c r="D886" s="52" vm="1430">
        <f ca="1"/>
        <v>502</v>
      </c>
      <c r="E886" s="52" vm="5228">
        <f ca="1"/>
        <v>505.2</v>
      </c>
      <c r="F886" s="52" vm="1359">
        <f ca="1"/>
        <v>495.85</v>
      </c>
      <c r="G886" s="52" vm="6581">
        <f ca="1"/>
        <v>395546</v>
      </c>
      <c r="H886" s="55">
        <f t="shared" ca="1" si="54"/>
        <v>-2.9125267874537175E-2</v>
      </c>
      <c r="I886" s="55">
        <f t="shared" ca="1" si="52"/>
        <v>-2.9557828152792117E-2</v>
      </c>
      <c r="N886" s="52" vm="6582">
        <f ca="1"/>
        <v>45084</v>
      </c>
      <c r="O886" s="52" vm="4192">
        <f ca="1"/>
        <v>63</v>
      </c>
      <c r="P886" s="52" vm="4208">
        <f ca="1"/>
        <v>63.78</v>
      </c>
      <c r="Q886" s="52" vm="4280">
        <f ca="1"/>
        <v>63.8</v>
      </c>
      <c r="R886" s="52" vm="3931">
        <f ca="1"/>
        <v>62.76</v>
      </c>
      <c r="S886" s="52" vm="6583">
        <f ca="1"/>
        <v>496717</v>
      </c>
      <c r="T886" s="55">
        <f t="shared" ca="1" si="55"/>
        <v>-1.2539184952978011E-2</v>
      </c>
      <c r="U886" s="55">
        <f t="shared" ca="1" si="53"/>
        <v>-1.2618463959211462E-2</v>
      </c>
      <c r="Z886" s="52" t="s">
        <v>1112</v>
      </c>
      <c r="AA886" s="52">
        <v>-8.5000000000000006E-2</v>
      </c>
      <c r="AF886" s="52" t="s">
        <v>1082</v>
      </c>
      <c r="AG886" s="52">
        <v>0.86</v>
      </c>
    </row>
    <row r="887" spans="2:33">
      <c r="B887" s="52" vm="6559">
        <f ca="1"/>
        <v>45078</v>
      </c>
      <c r="C887" s="52" vm="6584">
        <f ca="1"/>
        <v>496.2</v>
      </c>
      <c r="D887" s="52" vm="1048">
        <f ca="1"/>
        <v>503.6</v>
      </c>
      <c r="E887" s="52" vm="1048">
        <f ca="1"/>
        <v>503.6</v>
      </c>
      <c r="F887" s="52" vm="6585">
        <f ca="1"/>
        <v>488.45</v>
      </c>
      <c r="G887" s="52" vm="6586">
        <f ca="1"/>
        <v>182158</v>
      </c>
      <c r="H887" s="55">
        <f t="shared" ca="1" si="54"/>
        <v>-4.3142369820408089E-3</v>
      </c>
      <c r="I887" s="55">
        <f t="shared" ca="1" si="52"/>
        <v>-4.3235701557646743E-3</v>
      </c>
      <c r="N887" s="52" vm="6587">
        <f ca="1"/>
        <v>45085</v>
      </c>
      <c r="O887" s="52" vm="6546">
        <f ca="1"/>
        <v>63.5</v>
      </c>
      <c r="P887" s="52" vm="6588">
        <f ca="1"/>
        <v>62.5</v>
      </c>
      <c r="Q887" s="52" vm="4280">
        <f ca="1"/>
        <v>63.8</v>
      </c>
      <c r="R887" s="52" vm="6335">
        <f ca="1"/>
        <v>62.1</v>
      </c>
      <c r="S887" s="52" vm="6589">
        <f ca="1"/>
        <v>363257</v>
      </c>
      <c r="T887" s="55">
        <f t="shared" ca="1" si="55"/>
        <v>7.9365079365079083E-3</v>
      </c>
      <c r="U887" s="55">
        <f t="shared" ca="1" si="53"/>
        <v>7.9051795071132473E-3</v>
      </c>
      <c r="Z887" s="52" t="s">
        <v>1113</v>
      </c>
      <c r="AA887" s="52">
        <v>-6.6000000000000003E-2</v>
      </c>
      <c r="AF887" s="52" t="s">
        <v>1083</v>
      </c>
      <c r="AG887" s="52">
        <v>0.83299999999999996</v>
      </c>
    </row>
    <row r="888" spans="2:33">
      <c r="B888" s="52" vm="6564">
        <f ca="1"/>
        <v>45079</v>
      </c>
      <c r="C888" s="52" vm="1429">
        <f ca="1"/>
        <v>506.7</v>
      </c>
      <c r="D888" s="52" vm="1456">
        <f ca="1"/>
        <v>501.4</v>
      </c>
      <c r="E888" s="52" vm="6590">
        <f ca="1"/>
        <v>509.5</v>
      </c>
      <c r="F888" s="52" vm="1254">
        <f ca="1"/>
        <v>500.4</v>
      </c>
      <c r="G888" s="52" vm="6591">
        <f ca="1"/>
        <v>216996</v>
      </c>
      <c r="H888" s="55">
        <f t="shared" ca="1" si="54"/>
        <v>2.1160822249093103E-2</v>
      </c>
      <c r="I888" s="55">
        <f t="shared" ca="1" si="52"/>
        <v>2.0940041224163444E-2</v>
      </c>
      <c r="N888" s="52" vm="6592">
        <f ca="1"/>
        <v>45086</v>
      </c>
      <c r="O888" s="52" vm="4097">
        <f ca="1"/>
        <v>63.32</v>
      </c>
      <c r="P888" s="52" vm="3930">
        <f ca="1"/>
        <v>63.68</v>
      </c>
      <c r="Q888" s="52" vm="3930">
        <f ca="1"/>
        <v>63.68</v>
      </c>
      <c r="R888" s="52" vm="6593">
        <f ca="1"/>
        <v>62.56</v>
      </c>
      <c r="S888" s="52" vm="6594">
        <f ca="1"/>
        <v>381794</v>
      </c>
      <c r="T888" s="55">
        <f t="shared" ca="1" si="55"/>
        <v>-2.8346456692913691E-3</v>
      </c>
      <c r="U888" s="55">
        <f t="shared" ca="1" si="53"/>
        <v>-2.8386708858345951E-3</v>
      </c>
      <c r="Z888" s="52" t="s">
        <v>1114</v>
      </c>
      <c r="AA888" s="52">
        <v>-5.6000000000000001E-2</v>
      </c>
      <c r="AF888" s="52" t="s">
        <v>1084</v>
      </c>
      <c r="AG888" s="52">
        <v>0.82</v>
      </c>
    </row>
    <row r="889" spans="2:33">
      <c r="B889" s="52" vm="6570">
        <f ca="1"/>
        <v>45082</v>
      </c>
      <c r="C889" s="52" vm="6595">
        <f ca="1"/>
        <v>501.9</v>
      </c>
      <c r="D889" s="52" vm="1267">
        <f ca="1"/>
        <v>506.6</v>
      </c>
      <c r="E889" s="52" vm="1267">
        <f ca="1"/>
        <v>506.6</v>
      </c>
      <c r="F889" s="52" vm="6596">
        <f ca="1"/>
        <v>500.3</v>
      </c>
      <c r="G889" s="52" vm="6597">
        <f ca="1"/>
        <v>142334</v>
      </c>
      <c r="H889" s="55">
        <f t="shared" ca="1" si="54"/>
        <v>-9.4730609828300727E-3</v>
      </c>
      <c r="I889" s="55">
        <f t="shared" ca="1" si="52"/>
        <v>-9.5182158209760979E-3</v>
      </c>
      <c r="N889" s="52" vm="6598">
        <f ca="1"/>
        <v>45089</v>
      </c>
      <c r="O889" s="52" vm="4256">
        <f ca="1"/>
        <v>64.56</v>
      </c>
      <c r="P889" s="52" vm="4225">
        <f ca="1"/>
        <v>63.6</v>
      </c>
      <c r="Q889" s="52" vm="4256">
        <f ca="1"/>
        <v>64.56</v>
      </c>
      <c r="R889" s="52" vm="6599">
        <f ca="1"/>
        <v>63.36</v>
      </c>
      <c r="S889" s="52" vm="6600">
        <f ca="1"/>
        <v>473659</v>
      </c>
      <c r="T889" s="55">
        <f t="shared" ca="1" si="55"/>
        <v>1.9583070120025248E-2</v>
      </c>
      <c r="U889" s="55">
        <f t="shared" ca="1" si="53"/>
        <v>1.9393788948881937E-2</v>
      </c>
      <c r="Z889" s="52" t="s">
        <v>1115</v>
      </c>
      <c r="AA889" s="52">
        <v>-6.5000000000000002E-2</v>
      </c>
      <c r="AF889" s="52" t="s">
        <v>1085</v>
      </c>
      <c r="AG889" s="52">
        <v>0.86699999999999999</v>
      </c>
    </row>
    <row r="890" spans="2:33">
      <c r="B890" s="52" vm="6577">
        <f ca="1"/>
        <v>45083</v>
      </c>
      <c r="C890" s="52" vm="6595">
        <f ca="1"/>
        <v>501.9</v>
      </c>
      <c r="D890" s="52" vm="1336">
        <f ca="1"/>
        <v>500</v>
      </c>
      <c r="E890" s="52" vm="745">
        <f ca="1"/>
        <v>503.4</v>
      </c>
      <c r="F890" s="52" vm="1336">
        <f ca="1"/>
        <v>500</v>
      </c>
      <c r="G890" s="52" vm="6601">
        <f ca="1"/>
        <v>134111</v>
      </c>
      <c r="H890" s="55">
        <f t="shared" ca="1" si="54"/>
        <v>0</v>
      </c>
      <c r="I890" s="55">
        <f t="shared" ca="1" si="52"/>
        <v>0</v>
      </c>
      <c r="N890" s="52" vm="6602">
        <f ca="1"/>
        <v>45090</v>
      </c>
      <c r="O890" s="52" vm="6603">
        <f ca="1"/>
        <v>65.72</v>
      </c>
      <c r="P890" s="52" vm="6565">
        <f ca="1"/>
        <v>65.08</v>
      </c>
      <c r="Q890" s="52" vm="6603">
        <f ca="1"/>
        <v>65.72</v>
      </c>
      <c r="R890" s="52" vm="6604">
        <f ca="1"/>
        <v>64.040000000000006</v>
      </c>
      <c r="S890" s="52" vm="6605">
        <f ca="1"/>
        <v>690539</v>
      </c>
      <c r="T890" s="55">
        <f t="shared" ca="1" si="55"/>
        <v>1.7967781908302394E-2</v>
      </c>
      <c r="U890" s="55">
        <f t="shared" ca="1" si="53"/>
        <v>1.7808269207374012E-2</v>
      </c>
      <c r="Z890" s="52" t="s">
        <v>1116</v>
      </c>
      <c r="AA890" s="52">
        <v>-0.13</v>
      </c>
      <c r="AF890" s="52" t="s">
        <v>1086</v>
      </c>
      <c r="AG890" s="52">
        <v>0.82799999999999996</v>
      </c>
    </row>
    <row r="891" spans="2:33">
      <c r="B891" s="52" vm="6582">
        <f ca="1"/>
        <v>45084</v>
      </c>
      <c r="C891" s="52" vm="6606">
        <f ca="1"/>
        <v>504.8</v>
      </c>
      <c r="D891" s="52" vm="6607">
        <f ca="1"/>
        <v>499.9</v>
      </c>
      <c r="E891" s="52" vm="6608">
        <f ca="1"/>
        <v>507.8</v>
      </c>
      <c r="F891" s="52" vm="1442">
        <f ca="1"/>
        <v>499.15</v>
      </c>
      <c r="G891" s="52" vm="6609">
        <f ca="1"/>
        <v>129032</v>
      </c>
      <c r="H891" s="55">
        <f t="shared" ca="1" si="54"/>
        <v>5.7780434349472554E-3</v>
      </c>
      <c r="I891" s="55">
        <f t="shared" ca="1" si="52"/>
        <v>5.7614145661154768E-3</v>
      </c>
      <c r="N891" s="52" vm="6610">
        <f ca="1"/>
        <v>45091</v>
      </c>
      <c r="O891" s="52" vm="6611">
        <f ca="1"/>
        <v>65.680000000000007</v>
      </c>
      <c r="P891" s="52" vm="4123">
        <f ca="1"/>
        <v>65.14</v>
      </c>
      <c r="Q891" s="52" vm="6612">
        <f ca="1"/>
        <v>66.180000000000007</v>
      </c>
      <c r="R891" s="52" vm="6518">
        <f ca="1"/>
        <v>64.92</v>
      </c>
      <c r="S891" s="52" vm="6613">
        <f ca="1"/>
        <v>649445</v>
      </c>
      <c r="T891" s="55">
        <f t="shared" ca="1" si="55"/>
        <v>-6.0864272671934394E-4</v>
      </c>
      <c r="U891" s="55">
        <f t="shared" ca="1" si="53"/>
        <v>-6.0882802489447727E-4</v>
      </c>
      <c r="Z891" s="52" t="s">
        <v>1117</v>
      </c>
      <c r="AA891" s="52">
        <v>-0.13300000000000001</v>
      </c>
      <c r="AF891" s="52" t="s">
        <v>1087</v>
      </c>
      <c r="AG891" s="52">
        <v>0.85799999999999998</v>
      </c>
    </row>
    <row r="892" spans="2:33">
      <c r="B892" s="52" vm="6587">
        <f ca="1"/>
        <v>45085</v>
      </c>
      <c r="C892" s="52" vm="5163">
        <f ca="1"/>
        <v>502.5</v>
      </c>
      <c r="D892" s="52" vm="1156">
        <f ca="1"/>
        <v>498</v>
      </c>
      <c r="E892" s="52" vm="1262">
        <f ca="1"/>
        <v>504.3</v>
      </c>
      <c r="F892" s="52" vm="6614">
        <f ca="1"/>
        <v>496</v>
      </c>
      <c r="G892" s="52" vm="6615">
        <f ca="1"/>
        <v>121240</v>
      </c>
      <c r="H892" s="55">
        <f t="shared" ca="1" si="54"/>
        <v>-4.5562599049128183E-3</v>
      </c>
      <c r="I892" s="55">
        <f t="shared" ca="1" si="52"/>
        <v>-4.5666712937725666E-3</v>
      </c>
      <c r="N892" s="52" vm="6616">
        <f ca="1"/>
        <v>45092</v>
      </c>
      <c r="O892" s="52" vm="4182">
        <f ca="1"/>
        <v>65.5</v>
      </c>
      <c r="P892" s="52" vm="3972">
        <f ca="1"/>
        <v>65.62</v>
      </c>
      <c r="Q892" s="52" vm="6402">
        <f ca="1"/>
        <v>65.92</v>
      </c>
      <c r="R892" s="52" vm="6617">
        <f ca="1"/>
        <v>64.459999999999994</v>
      </c>
      <c r="S892" s="52" vm="6618">
        <f ca="1"/>
        <v>432613</v>
      </c>
      <c r="T892" s="55">
        <f t="shared" ca="1" si="55"/>
        <v>-2.7405602923264993E-3</v>
      </c>
      <c r="U892" s="55">
        <f t="shared" ca="1" si="53"/>
        <v>-2.7443225029666154E-3</v>
      </c>
      <c r="Z892" s="52" t="s">
        <v>1118</v>
      </c>
      <c r="AA892" s="52">
        <v>-0.14699999999999999</v>
      </c>
      <c r="AF892" s="52" t="s">
        <v>1088</v>
      </c>
      <c r="AG892" s="52">
        <v>0.79500000000000004</v>
      </c>
    </row>
    <row r="893" spans="2:33">
      <c r="B893" s="52" vm="6592">
        <f ca="1"/>
        <v>45086</v>
      </c>
      <c r="C893" s="52" vm="1225">
        <f ca="1"/>
        <v>504.7</v>
      </c>
      <c r="D893" s="52" vm="5163">
        <f ca="1"/>
        <v>502.5</v>
      </c>
      <c r="E893" s="52" vm="6619">
        <f ca="1"/>
        <v>507.9</v>
      </c>
      <c r="F893" s="52" vm="689">
        <f ca="1"/>
        <v>498.8</v>
      </c>
      <c r="G893" s="52" vm="6620">
        <f ca="1"/>
        <v>130771</v>
      </c>
      <c r="H893" s="55">
        <f t="shared" ca="1" si="54"/>
        <v>4.3781094527362008E-3</v>
      </c>
      <c r="I893" s="55">
        <f t="shared" ca="1" si="52"/>
        <v>4.3685534129857635E-3</v>
      </c>
      <c r="N893" s="52" vm="6621">
        <f ca="1"/>
        <v>45093</v>
      </c>
      <c r="O893" s="52" vm="4142">
        <f ca="1"/>
        <v>67.180000000000007</v>
      </c>
      <c r="P893" s="52" vm="6622">
        <f ca="1"/>
        <v>65.239999999999995</v>
      </c>
      <c r="Q893" s="52" vm="6623">
        <f ca="1"/>
        <v>67.52</v>
      </c>
      <c r="R893" s="52" vm="6622">
        <f ca="1"/>
        <v>65.239999999999995</v>
      </c>
      <c r="S893" s="52" vm="6624">
        <f ca="1"/>
        <v>1221572</v>
      </c>
      <c r="T893" s="55">
        <f t="shared" ca="1" si="55"/>
        <v>2.5648854961832113E-2</v>
      </c>
      <c r="U893" s="55">
        <f t="shared" ca="1" si="53"/>
        <v>2.5325441542940502E-2</v>
      </c>
      <c r="Z893" s="52" t="s">
        <v>1119</v>
      </c>
      <c r="AA893" s="52">
        <v>-0.14000000000000001</v>
      </c>
      <c r="AF893" s="52" t="s">
        <v>1089</v>
      </c>
      <c r="AG893" s="52">
        <v>0.78</v>
      </c>
    </row>
    <row r="894" spans="2:33">
      <c r="B894" s="52" vm="6598">
        <f ca="1"/>
        <v>45089</v>
      </c>
      <c r="C894" s="52" vm="5027">
        <f ca="1"/>
        <v>509.7</v>
      </c>
      <c r="D894" s="52" vm="6625">
        <f ca="1"/>
        <v>509.2</v>
      </c>
      <c r="E894" s="52" vm="6626">
        <f ca="1"/>
        <v>512.29999999999995</v>
      </c>
      <c r="F894" s="52" vm="6627">
        <f ca="1"/>
        <v>507.1</v>
      </c>
      <c r="G894" s="52" vm="6628">
        <f ca="1"/>
        <v>141731</v>
      </c>
      <c r="H894" s="55">
        <f t="shared" ca="1" si="54"/>
        <v>9.9068753715079172E-3</v>
      </c>
      <c r="I894" s="55">
        <f t="shared" ca="1" si="52"/>
        <v>9.8581239997794241E-3</v>
      </c>
      <c r="N894" s="52" vm="6629">
        <f ca="1"/>
        <v>45096</v>
      </c>
      <c r="O894" s="52" vm="6478">
        <f ca="1"/>
        <v>66.599999999999994</v>
      </c>
      <c r="P894" s="52" vm="6407">
        <f ca="1"/>
        <v>66.92</v>
      </c>
      <c r="Q894" s="52" vm="6630">
        <f ca="1"/>
        <v>67.34</v>
      </c>
      <c r="R894" s="52" vm="6390">
        <f ca="1"/>
        <v>65.86</v>
      </c>
      <c r="S894" s="52" vm="6631">
        <f ca="1"/>
        <v>519071</v>
      </c>
      <c r="T894" s="55">
        <f t="shared" ca="1" si="55"/>
        <v>-8.6335218815125625E-3</v>
      </c>
      <c r="U894" s="55">
        <f t="shared" ca="1" si="53"/>
        <v>-8.6710066378034439E-3</v>
      </c>
      <c r="Z894" s="52" t="s">
        <v>1120</v>
      </c>
      <c r="AA894" s="52">
        <v>-0.13400000000000001</v>
      </c>
      <c r="AF894" s="52" t="s">
        <v>1090</v>
      </c>
      <c r="AG894" s="52">
        <v>0.78700000000000003</v>
      </c>
    </row>
    <row r="895" spans="2:33">
      <c r="B895" s="52" vm="6602">
        <f ca="1"/>
        <v>45090</v>
      </c>
      <c r="C895" s="52" vm="1129">
        <f ca="1"/>
        <v>514.9</v>
      </c>
      <c r="D895" s="52" vm="1513">
        <f ca="1"/>
        <v>514.6</v>
      </c>
      <c r="E895" s="52" vm="5957">
        <f ca="1"/>
        <v>519.20000000000005</v>
      </c>
      <c r="F895" s="52" vm="6632">
        <f ca="1"/>
        <v>508.8</v>
      </c>
      <c r="G895" s="52" vm="6633">
        <f ca="1"/>
        <v>168228</v>
      </c>
      <c r="H895" s="55">
        <f t="shared" ca="1" si="54"/>
        <v>1.0202079654698881E-2</v>
      </c>
      <c r="I895" s="55">
        <f t="shared" ca="1" si="52"/>
        <v>1.0150389706099683E-2</v>
      </c>
      <c r="N895" s="52" vm="6634">
        <f ca="1"/>
        <v>45097</v>
      </c>
      <c r="O895" s="52" vm="6465">
        <f ca="1"/>
        <v>65.459999999999994</v>
      </c>
      <c r="P895" s="52" vm="4056">
        <f ca="1"/>
        <v>65.94</v>
      </c>
      <c r="Q895" s="52" vm="4054">
        <f ca="1"/>
        <v>66.16</v>
      </c>
      <c r="R895" s="52" vm="4271">
        <f ca="1"/>
        <v>64.62</v>
      </c>
      <c r="S895" s="52" vm="6635">
        <f ca="1"/>
        <v>568503</v>
      </c>
      <c r="T895" s="55">
        <f t="shared" ca="1" si="55"/>
        <v>-1.7117117117117164E-2</v>
      </c>
      <c r="U895" s="55">
        <f t="shared" ca="1" si="53"/>
        <v>-1.7265308473309048E-2</v>
      </c>
      <c r="Z895" s="52" t="s">
        <v>1121</v>
      </c>
      <c r="AA895" s="52">
        <v>-0.122</v>
      </c>
      <c r="AF895" s="52" t="s">
        <v>1091</v>
      </c>
      <c r="AG895" s="52">
        <v>0.72399999999999998</v>
      </c>
    </row>
    <row r="896" spans="2:33">
      <c r="B896" s="52" vm="6610">
        <f ca="1"/>
        <v>45091</v>
      </c>
      <c r="C896" s="52" vm="5066">
        <f ca="1"/>
        <v>523</v>
      </c>
      <c r="D896" s="52" vm="1507">
        <f ca="1"/>
        <v>515</v>
      </c>
      <c r="E896" s="52" vm="5080">
        <f ca="1"/>
        <v>525.9</v>
      </c>
      <c r="F896" s="52" vm="1129">
        <f ca="1"/>
        <v>514.9</v>
      </c>
      <c r="G896" s="52" vm="6636">
        <f ca="1"/>
        <v>200517</v>
      </c>
      <c r="H896" s="55">
        <f t="shared" ca="1" si="54"/>
        <v>1.5731209943678381E-2</v>
      </c>
      <c r="I896" s="55">
        <f t="shared" ca="1" si="52"/>
        <v>1.5608757012827223E-2</v>
      </c>
      <c r="N896" s="52" vm="6637">
        <f ca="1"/>
        <v>45098</v>
      </c>
      <c r="O896" s="52" vm="6638">
        <f ca="1"/>
        <v>64.14</v>
      </c>
      <c r="P896" s="52" vm="6494">
        <f ca="1"/>
        <v>65.28</v>
      </c>
      <c r="Q896" s="52" vm="4065">
        <f ca="1"/>
        <v>65.599999999999994</v>
      </c>
      <c r="R896" s="52" vm="6639">
        <f ca="1"/>
        <v>63.72</v>
      </c>
      <c r="S896" s="52" vm="6640">
        <f ca="1"/>
        <v>553654</v>
      </c>
      <c r="T896" s="55">
        <f t="shared" ca="1" si="55"/>
        <v>-2.01649862511456E-2</v>
      </c>
      <c r="U896" s="55">
        <f t="shared" ca="1" si="53"/>
        <v>-2.0371074808025452E-2</v>
      </c>
      <c r="Z896" s="52" t="s">
        <v>1122</v>
      </c>
      <c r="AA896" s="52">
        <v>-0.122</v>
      </c>
      <c r="AF896" s="52" t="s">
        <v>1092</v>
      </c>
      <c r="AG896" s="52">
        <v>0.66</v>
      </c>
    </row>
    <row r="897" spans="2:33">
      <c r="B897" s="52" vm="6616">
        <f ca="1"/>
        <v>45092</v>
      </c>
      <c r="C897" s="52" vm="5086">
        <f ca="1"/>
        <v>516.4</v>
      </c>
      <c r="D897" s="52" vm="1506">
        <f ca="1"/>
        <v>519.9</v>
      </c>
      <c r="E897" s="52" vm="5463">
        <f ca="1"/>
        <v>523.4</v>
      </c>
      <c r="F897" s="52" vm="1484">
        <f ca="1"/>
        <v>510.1</v>
      </c>
      <c r="G897" s="52" vm="6641">
        <f ca="1"/>
        <v>221515</v>
      </c>
      <c r="H897" s="55">
        <f t="shared" ca="1" si="54"/>
        <v>-1.2619502868068899E-2</v>
      </c>
      <c r="I897" s="55">
        <f t="shared" ca="1" si="52"/>
        <v>-1.2699805092435533E-2</v>
      </c>
      <c r="N897" s="52" vm="6642">
        <f ca="1"/>
        <v>45099</v>
      </c>
      <c r="O897" s="52" vm="6560">
        <f ca="1"/>
        <v>63.52</v>
      </c>
      <c r="P897" s="52" vm="6643">
        <f ca="1"/>
        <v>63.62</v>
      </c>
      <c r="Q897" s="52" vm="6346">
        <f ca="1"/>
        <v>63.7</v>
      </c>
      <c r="R897" s="52" vm="3477">
        <f ca="1"/>
        <v>61.88</v>
      </c>
      <c r="S897" s="52" vm="6644">
        <f ca="1"/>
        <v>949330</v>
      </c>
      <c r="T897" s="55">
        <f t="shared" ca="1" si="55"/>
        <v>-9.6663548487683215E-3</v>
      </c>
      <c r="U897" s="55">
        <f t="shared" ca="1" si="53"/>
        <v>-9.7133773261285777E-3</v>
      </c>
      <c r="Z897" s="52" t="s">
        <v>1123</v>
      </c>
      <c r="AA897" s="52">
        <v>-0.128</v>
      </c>
      <c r="AF897" s="52" t="s">
        <v>1093</v>
      </c>
      <c r="AG897" s="52">
        <v>0.68400000000000005</v>
      </c>
    </row>
    <row r="898" spans="2:33">
      <c r="B898" s="52" vm="6621">
        <f ca="1"/>
        <v>45093</v>
      </c>
      <c r="C898" s="52" vm="6061">
        <f ca="1"/>
        <v>527.70000000000005</v>
      </c>
      <c r="D898" s="52" vm="5472">
        <f ca="1"/>
        <v>519.6</v>
      </c>
      <c r="E898" s="52" vm="1841">
        <f ca="1"/>
        <v>532.20000000000005</v>
      </c>
      <c r="F898" s="52" vm="6645">
        <f ca="1"/>
        <v>516.5</v>
      </c>
      <c r="G898" s="52" vm="6646">
        <f ca="1"/>
        <v>416426</v>
      </c>
      <c r="H898" s="55">
        <f t="shared" ca="1" si="54"/>
        <v>2.1882261812548487E-2</v>
      </c>
      <c r="I898" s="55">
        <f t="shared" ca="1" si="52"/>
        <v>2.1646281439134815E-2</v>
      </c>
      <c r="N898" s="52" vm="6647">
        <f ca="1"/>
        <v>45100</v>
      </c>
      <c r="O898" s="52" vm="6328">
        <f ca="1"/>
        <v>62.44</v>
      </c>
      <c r="P898" s="52" vm="6535">
        <f ca="1"/>
        <v>63.38</v>
      </c>
      <c r="Q898" s="52" vm="6535">
        <f ca="1"/>
        <v>63.38</v>
      </c>
      <c r="R898" s="52" vm="6335">
        <f ca="1"/>
        <v>62.1</v>
      </c>
      <c r="S898" s="52" vm="6648">
        <f ca="1"/>
        <v>488817</v>
      </c>
      <c r="T898" s="55">
        <f t="shared" ca="1" si="55"/>
        <v>-1.700251889168769E-2</v>
      </c>
      <c r="U898" s="55">
        <f t="shared" ca="1" si="53"/>
        <v>-1.7148721291649002E-2</v>
      </c>
      <c r="Z898" s="52" t="s">
        <v>1124</v>
      </c>
      <c r="AA898" s="52">
        <v>-0.129</v>
      </c>
      <c r="AF898" s="52" t="s">
        <v>1094</v>
      </c>
      <c r="AG898" s="52">
        <v>0.71699999999999997</v>
      </c>
    </row>
    <row r="899" spans="2:33">
      <c r="B899" s="52" vm="6629">
        <f ca="1"/>
        <v>45096</v>
      </c>
      <c r="C899" s="52" vm="1139">
        <f ca="1"/>
        <v>518.79999999999995</v>
      </c>
      <c r="D899" s="52" vm="6649">
        <f ca="1"/>
        <v>524.79999999999995</v>
      </c>
      <c r="E899" s="52" vm="4632">
        <f ca="1"/>
        <v>526.79999999999995</v>
      </c>
      <c r="F899" s="52" vm="6645">
        <f ca="1"/>
        <v>516.5</v>
      </c>
      <c r="G899" s="52" vm="6650">
        <f ca="1"/>
        <v>140672</v>
      </c>
      <c r="H899" s="55">
        <f t="shared" ca="1" si="54"/>
        <v>-1.6865643357968696E-2</v>
      </c>
      <c r="I899" s="55">
        <f t="shared" ca="1" si="52"/>
        <v>-1.7009487969333516E-2</v>
      </c>
      <c r="N899" s="52" vm="6651">
        <f ca="1"/>
        <v>45103</v>
      </c>
      <c r="O899" s="52" vm="6652">
        <f ca="1"/>
        <v>62.28</v>
      </c>
      <c r="P899" s="52" vm="6341">
        <f ca="1"/>
        <v>62.92</v>
      </c>
      <c r="Q899" s="52" vm="6341">
        <f ca="1"/>
        <v>62.92</v>
      </c>
      <c r="R899" s="52" vm="6653">
        <f ca="1"/>
        <v>62.14</v>
      </c>
      <c r="S899" s="52" vm="6654">
        <f ca="1"/>
        <v>475791</v>
      </c>
      <c r="T899" s="55">
        <f t="shared" ca="1" si="55"/>
        <v>-2.5624599615630128E-3</v>
      </c>
      <c r="U899" s="55">
        <f t="shared" ca="1" si="53"/>
        <v>-2.5657486814336461E-3</v>
      </c>
      <c r="Z899" s="52" t="s">
        <v>1125</v>
      </c>
      <c r="AA899" s="52">
        <v>-0.121</v>
      </c>
      <c r="AF899" s="52" t="s">
        <v>1095</v>
      </c>
      <c r="AG899" s="52">
        <v>0.71799999999999997</v>
      </c>
    </row>
    <row r="900" spans="2:33">
      <c r="B900" s="52" vm="6634">
        <f ca="1"/>
        <v>45097</v>
      </c>
      <c r="C900" s="52" vm="5471">
        <f ca="1"/>
        <v>515.5</v>
      </c>
      <c r="D900" s="52" vm="5976">
        <f ca="1"/>
        <v>517.4</v>
      </c>
      <c r="E900" s="52" vm="446">
        <f ca="1"/>
        <v>518.1</v>
      </c>
      <c r="F900" s="52" vm="1515">
        <f ca="1"/>
        <v>512.6</v>
      </c>
      <c r="G900" s="52" vm="6655">
        <f ca="1"/>
        <v>116875</v>
      </c>
      <c r="H900" s="55">
        <f t="shared" ca="1" si="54"/>
        <v>-6.3608326908248802E-3</v>
      </c>
      <c r="I900" s="55">
        <f t="shared" ca="1" si="52"/>
        <v>-6.3811489852740998E-3</v>
      </c>
      <c r="N900" s="52" vm="6656">
        <f ca="1"/>
        <v>45104</v>
      </c>
      <c r="O900" s="52" vm="3467">
        <f ca="1"/>
        <v>62.06</v>
      </c>
      <c r="P900" s="52" vm="6588">
        <f ca="1"/>
        <v>62.5</v>
      </c>
      <c r="Q900" s="52" vm="4183">
        <f ca="1"/>
        <v>62.54</v>
      </c>
      <c r="R900" s="52" vm="3456">
        <f ca="1"/>
        <v>61.6</v>
      </c>
      <c r="S900" s="52" vm="6657">
        <f ca="1"/>
        <v>622861</v>
      </c>
      <c r="T900" s="55">
        <f t="shared" ca="1" si="55"/>
        <v>-3.5324341682723137E-3</v>
      </c>
      <c r="U900" s="55">
        <f t="shared" ca="1" si="53"/>
        <v>-3.538687945563434E-3</v>
      </c>
      <c r="Z900" s="52" t="s">
        <v>1126</v>
      </c>
      <c r="AA900" s="52">
        <v>-0.126</v>
      </c>
      <c r="AF900" s="52" t="s">
        <v>1127</v>
      </c>
      <c r="AG900" s="52">
        <v>0.72299999999999998</v>
      </c>
    </row>
    <row r="901" spans="2:33">
      <c r="B901" s="52" vm="6637">
        <f ca="1"/>
        <v>45098</v>
      </c>
      <c r="C901" s="52" vm="1855">
        <f ca="1"/>
        <v>511.2</v>
      </c>
      <c r="D901" s="52" vm="425">
        <f ca="1"/>
        <v>512</v>
      </c>
      <c r="E901" s="52" vm="6658">
        <f ca="1"/>
        <v>516.20000000000005</v>
      </c>
      <c r="F901" s="52" vm="6659">
        <f ca="1"/>
        <v>508</v>
      </c>
      <c r="G901" s="52" vm="6660">
        <f ca="1"/>
        <v>137017</v>
      </c>
      <c r="H901" s="55">
        <f t="shared" ca="1" si="54"/>
        <v>-8.3414161008729115E-3</v>
      </c>
      <c r="I901" s="55">
        <f t="shared" ca="1" si="52"/>
        <v>-8.3764003936895402E-3</v>
      </c>
      <c r="N901" s="52" vm="6661">
        <f ca="1"/>
        <v>45105</v>
      </c>
      <c r="O901" s="52" vm="4233">
        <f ca="1"/>
        <v>62.7</v>
      </c>
      <c r="P901" s="52" vm="6566">
        <f ca="1"/>
        <v>62.4</v>
      </c>
      <c r="Q901" s="52" vm="6348">
        <f ca="1"/>
        <v>63.06</v>
      </c>
      <c r="R901" s="52" vm="6662">
        <f ca="1"/>
        <v>61.12</v>
      </c>
      <c r="S901" s="52" vm="6663">
        <f ca="1"/>
        <v>483896</v>
      </c>
      <c r="T901" s="55">
        <f t="shared" ca="1" si="55"/>
        <v>1.0312600708991315E-2</v>
      </c>
      <c r="U901" s="55">
        <f t="shared" ca="1" si="53"/>
        <v>1.0259788618640886E-2</v>
      </c>
      <c r="Z901" s="52" t="s">
        <v>1128</v>
      </c>
      <c r="AA901" s="52">
        <v>-0.124</v>
      </c>
      <c r="AF901" s="52" t="s">
        <v>1096</v>
      </c>
      <c r="AG901" s="52">
        <v>0.71799999999999997</v>
      </c>
    </row>
    <row r="902" spans="2:33">
      <c r="B902" s="52" vm="6642">
        <f ca="1"/>
        <v>45099</v>
      </c>
      <c r="C902" s="52" vm="5523">
        <f ca="1"/>
        <v>513</v>
      </c>
      <c r="D902" s="52" vm="1312">
        <f ca="1"/>
        <v>506</v>
      </c>
      <c r="E902" s="52" vm="5523">
        <f ca="1"/>
        <v>513</v>
      </c>
      <c r="F902" s="52" vm="1261">
        <f ca="1"/>
        <v>505</v>
      </c>
      <c r="G902" s="52" vm="6664">
        <f ca="1"/>
        <v>161382</v>
      </c>
      <c r="H902" s="55">
        <f t="shared" ca="1" si="54"/>
        <v>3.5211267605634866E-3</v>
      </c>
      <c r="I902" s="55">
        <f t="shared" ca="1" si="52"/>
        <v>3.5149421074445919E-3</v>
      </c>
      <c r="N902" s="52" vm="6665">
        <f ca="1"/>
        <v>45106</v>
      </c>
      <c r="O902" s="52" vm="4309">
        <f ca="1"/>
        <v>62.86</v>
      </c>
      <c r="P902" s="52" vm="6666">
        <f ca="1"/>
        <v>62.88</v>
      </c>
      <c r="Q902" s="52" vm="6363">
        <f ca="1"/>
        <v>63.26</v>
      </c>
      <c r="R902" s="52" vm="3914">
        <f ca="1"/>
        <v>62.34</v>
      </c>
      <c r="S902" s="52" vm="6667">
        <f ca="1"/>
        <v>489869</v>
      </c>
      <c r="T902" s="55">
        <f t="shared" ca="1" si="55"/>
        <v>2.5518341307815273E-3</v>
      </c>
      <c r="U902" s="55">
        <f t="shared" ca="1" si="53"/>
        <v>2.5485837305465565E-3</v>
      </c>
      <c r="Z902" s="52" t="s">
        <v>1129</v>
      </c>
      <c r="AA902" s="52">
        <v>-0.11600000000000001</v>
      </c>
      <c r="AF902" s="52" t="s">
        <v>1097</v>
      </c>
      <c r="AG902" s="52">
        <v>0.69399999999999995</v>
      </c>
    </row>
    <row r="903" spans="2:33">
      <c r="B903" s="52" vm="6647">
        <f ca="1"/>
        <v>45100</v>
      </c>
      <c r="C903" s="52" vm="1313">
        <f ca="1"/>
        <v>502.2</v>
      </c>
      <c r="D903" s="52" vm="5027">
        <f ca="1"/>
        <v>509.7</v>
      </c>
      <c r="E903" s="52" vm="5552">
        <f ca="1"/>
        <v>514</v>
      </c>
      <c r="F903" s="52" vm="1156">
        <f ca="1"/>
        <v>498</v>
      </c>
      <c r="G903" s="52" vm="6668">
        <f ca="1"/>
        <v>192812</v>
      </c>
      <c r="H903" s="55">
        <f t="shared" ca="1" si="54"/>
        <v>-2.1052631578947434E-2</v>
      </c>
      <c r="I903" s="55">
        <f t="shared" ca="1" si="52"/>
        <v>-2.1277398447284965E-2</v>
      </c>
      <c r="N903" s="52" vm="6669">
        <f ca="1"/>
        <v>45107</v>
      </c>
      <c r="O903" s="52" vm="6670">
        <f ca="1"/>
        <v>63.34</v>
      </c>
      <c r="P903" s="52" vm="4309">
        <f ca="1"/>
        <v>62.86</v>
      </c>
      <c r="Q903" s="52" vm="6639">
        <f ca="1"/>
        <v>63.72</v>
      </c>
      <c r="R903" s="52" vm="6671">
        <f ca="1"/>
        <v>62.24</v>
      </c>
      <c r="S903" s="52" vm="6672">
        <f ca="1"/>
        <v>1024921</v>
      </c>
      <c r="T903" s="55">
        <f t="shared" ca="1" si="55"/>
        <v>7.636016544702473E-3</v>
      </c>
      <c r="U903" s="55">
        <f t="shared" ca="1" si="53"/>
        <v>7.6070097410721573E-3</v>
      </c>
      <c r="Z903" s="52" t="s">
        <v>1130</v>
      </c>
      <c r="AA903" s="52">
        <v>-0.154</v>
      </c>
      <c r="AF903" s="52" t="s">
        <v>1098</v>
      </c>
      <c r="AG903" s="52">
        <v>0.7</v>
      </c>
    </row>
    <row r="904" spans="2:33">
      <c r="B904" s="52" vm="6651">
        <f ca="1"/>
        <v>45103</v>
      </c>
      <c r="C904" s="52" vm="1130">
        <f ca="1"/>
        <v>502.4</v>
      </c>
      <c r="D904" s="52" vm="5116">
        <f ca="1"/>
        <v>501.1</v>
      </c>
      <c r="E904" s="52" vm="1477">
        <f ca="1"/>
        <v>505.6</v>
      </c>
      <c r="F904" s="52" vm="5242">
        <f ca="1"/>
        <v>496.7</v>
      </c>
      <c r="G904" s="52" vm="6673">
        <f ca="1"/>
        <v>187774</v>
      </c>
      <c r="H904" s="55">
        <f t="shared" ca="1" si="54"/>
        <v>3.9824771007568316E-4</v>
      </c>
      <c r="I904" s="55">
        <f t="shared" ca="1" si="52"/>
        <v>3.9816843050429965E-4</v>
      </c>
      <c r="N904" s="52" vm="6674">
        <f ca="1"/>
        <v>45110</v>
      </c>
      <c r="O904" s="52" vm="6341">
        <f ca="1"/>
        <v>62.92</v>
      </c>
      <c r="P904" s="52" vm="4278">
        <f ca="1"/>
        <v>63.96</v>
      </c>
      <c r="Q904" s="52" vm="3913">
        <f ca="1"/>
        <v>64</v>
      </c>
      <c r="R904" s="52" vm="3478">
        <f ca="1"/>
        <v>62.42</v>
      </c>
      <c r="S904" s="52" vm="6675">
        <f ca="1"/>
        <v>626142</v>
      </c>
      <c r="T904" s="55">
        <f t="shared" ca="1" si="55"/>
        <v>-6.6308809598989438E-3</v>
      </c>
      <c r="U904" s="55">
        <f t="shared" ca="1" si="53"/>
        <v>-6.6529629204166484E-3</v>
      </c>
      <c r="Z904" s="52" t="s">
        <v>1131</v>
      </c>
      <c r="AA904" s="52">
        <v>-0.14899999999999999</v>
      </c>
      <c r="AF904" s="52" t="s">
        <v>1099</v>
      </c>
      <c r="AG904" s="52">
        <v>0.65</v>
      </c>
    </row>
    <row r="905" spans="2:33">
      <c r="B905" s="52" vm="6656">
        <f ca="1"/>
        <v>45104</v>
      </c>
      <c r="C905" s="52" vm="6056">
        <f ca="1"/>
        <v>505.7</v>
      </c>
      <c r="D905" s="52" vm="414">
        <f ca="1"/>
        <v>504.6</v>
      </c>
      <c r="E905" s="52" vm="6676">
        <f ca="1"/>
        <v>515.29999999999995</v>
      </c>
      <c r="F905" s="52" vm="5108">
        <f ca="1"/>
        <v>502.7</v>
      </c>
      <c r="G905" s="52" vm="6677">
        <f ca="1"/>
        <v>154570</v>
      </c>
      <c r="H905" s="55">
        <f t="shared" ca="1" si="54"/>
        <v>6.56847133757954E-3</v>
      </c>
      <c r="I905" s="55">
        <f t="shared" ca="1" si="52"/>
        <v>6.5469929319483472E-3</v>
      </c>
      <c r="N905" s="52" vm="6678">
        <f ca="1"/>
        <v>45111</v>
      </c>
      <c r="O905" s="52" vm="4081">
        <f ca="1"/>
        <v>63.28</v>
      </c>
      <c r="P905" s="52" vm="6348">
        <f ca="1"/>
        <v>63.06</v>
      </c>
      <c r="Q905" s="52" vm="6639">
        <f ca="1"/>
        <v>63.72</v>
      </c>
      <c r="R905" s="52" vm="6334">
        <f ca="1"/>
        <v>62.52</v>
      </c>
      <c r="S905" s="52" vm="6679">
        <f ca="1"/>
        <v>576169</v>
      </c>
      <c r="T905" s="55">
        <f t="shared" ca="1" si="55"/>
        <v>5.7215511760966287E-3</v>
      </c>
      <c r="U905" s="55">
        <f t="shared" ca="1" si="53"/>
        <v>5.7052452693213572E-3</v>
      </c>
      <c r="Z905" s="52" t="s">
        <v>1132</v>
      </c>
      <c r="AA905" s="52">
        <v>-0.13400000000000001</v>
      </c>
      <c r="AF905" s="52" t="s">
        <v>1100</v>
      </c>
      <c r="AG905" s="52">
        <v>0.68700000000000006</v>
      </c>
    </row>
    <row r="906" spans="2:33">
      <c r="B906" s="52" vm="6661">
        <f ca="1"/>
        <v>45105</v>
      </c>
      <c r="C906" s="52" vm="1336">
        <f ca="1"/>
        <v>500</v>
      </c>
      <c r="D906" s="52" vm="1282">
        <f ca="1"/>
        <v>509.3</v>
      </c>
      <c r="E906" s="52" vm="1122">
        <f ca="1"/>
        <v>510.9</v>
      </c>
      <c r="F906" s="52" vm="1049">
        <f ca="1"/>
        <v>497.15</v>
      </c>
      <c r="G906" s="52" vm="6680">
        <f ca="1"/>
        <v>243872</v>
      </c>
      <c r="H906" s="55">
        <f t="shared" ca="1" si="54"/>
        <v>-1.1271504844769575E-2</v>
      </c>
      <c r="I906" s="55">
        <f t="shared" ca="1" si="52"/>
        <v>-1.133550966374555E-2</v>
      </c>
      <c r="N906" s="52" vm="6681">
        <f ca="1"/>
        <v>45112</v>
      </c>
      <c r="O906" s="52" vm="3912">
        <f ca="1"/>
        <v>62.9</v>
      </c>
      <c r="P906" s="52" vm="6554">
        <f ca="1"/>
        <v>62.74</v>
      </c>
      <c r="Q906" s="52" vm="6540">
        <f ca="1"/>
        <v>63.4</v>
      </c>
      <c r="R906" s="52" vm="4241">
        <f ca="1"/>
        <v>62.64</v>
      </c>
      <c r="S906" s="52" vm="6682">
        <f ca="1"/>
        <v>539514</v>
      </c>
      <c r="T906" s="55">
        <f t="shared" ca="1" si="55"/>
        <v>-6.0050568900126278E-3</v>
      </c>
      <c r="U906" s="55">
        <f t="shared" ca="1" si="53"/>
        <v>-6.0231597530035789E-3</v>
      </c>
      <c r="Z906" s="52" t="s">
        <v>1133</v>
      </c>
      <c r="AA906" s="52">
        <v>-0.13300000000000001</v>
      </c>
      <c r="AF906" s="52" t="s">
        <v>1101</v>
      </c>
      <c r="AG906" s="52">
        <v>0.70299999999999996</v>
      </c>
    </row>
    <row r="907" spans="2:33">
      <c r="B907" s="52" vm="6665">
        <f ca="1"/>
        <v>45106</v>
      </c>
      <c r="C907" s="52" vm="1230">
        <f ca="1"/>
        <v>501.3</v>
      </c>
      <c r="D907" s="52" vm="6683">
        <f ca="1"/>
        <v>493.55</v>
      </c>
      <c r="E907" s="52" vm="6684">
        <f ca="1"/>
        <v>505.1</v>
      </c>
      <c r="F907" s="52" vm="5188">
        <f ca="1"/>
        <v>490.1</v>
      </c>
      <c r="G907" s="52" vm="6685">
        <f ca="1"/>
        <v>184527</v>
      </c>
      <c r="H907" s="55">
        <f t="shared" ca="1" si="54"/>
        <v>2.5999999999999357E-3</v>
      </c>
      <c r="I907" s="55">
        <f t="shared" ca="1" si="52"/>
        <v>2.5966258472659141E-3</v>
      </c>
      <c r="N907" s="52" vm="6686">
        <f ca="1"/>
        <v>45113</v>
      </c>
      <c r="O907" s="52" vm="4332">
        <f ca="1"/>
        <v>61.3</v>
      </c>
      <c r="P907" s="52" vm="6334">
        <f ca="1"/>
        <v>62.52</v>
      </c>
      <c r="Q907" s="52" vm="4183">
        <f ca="1"/>
        <v>62.54</v>
      </c>
      <c r="R907" s="52" vm="4332">
        <f ca="1"/>
        <v>61.3</v>
      </c>
      <c r="S907" s="52" vm="6687">
        <f ca="1"/>
        <v>816301</v>
      </c>
      <c r="T907" s="55">
        <f t="shared" ca="1" si="55"/>
        <v>-2.5437201907790197E-2</v>
      </c>
      <c r="U907" s="55">
        <f t="shared" ca="1" si="53"/>
        <v>-2.5766320764229179E-2</v>
      </c>
      <c r="Z907" s="52" t="s">
        <v>1134</v>
      </c>
      <c r="AA907" s="52">
        <v>-0.10199999999999999</v>
      </c>
      <c r="AF907" s="52" t="s">
        <v>1102</v>
      </c>
      <c r="AG907" s="52">
        <v>0.70499999999999996</v>
      </c>
    </row>
    <row r="908" spans="2:33">
      <c r="B908" s="52" vm="6669">
        <f ca="1"/>
        <v>45107</v>
      </c>
      <c r="C908" s="52" vm="1477">
        <f ca="1"/>
        <v>505.6</v>
      </c>
      <c r="D908" s="52" vm="1148">
        <f ca="1"/>
        <v>503</v>
      </c>
      <c r="E908" s="52" vm="385">
        <f ca="1"/>
        <v>508.6</v>
      </c>
      <c r="F908" s="52" vm="5277">
        <f ca="1"/>
        <v>501.6</v>
      </c>
      <c r="G908" s="52" vm="6688">
        <f ca="1"/>
        <v>236915</v>
      </c>
      <c r="H908" s="55">
        <f t="shared" ca="1" si="54"/>
        <v>8.5776979852383306E-3</v>
      </c>
      <c r="I908" s="55">
        <f t="shared" ref="I908:I971" ca="1" si="56">LN(1+H908)</f>
        <v>8.5411185631898961E-3</v>
      </c>
      <c r="N908" s="52" vm="6689">
        <f ca="1"/>
        <v>45114</v>
      </c>
      <c r="O908" s="52" vm="3456">
        <f ca="1"/>
        <v>61.6</v>
      </c>
      <c r="P908" s="52" vm="3870">
        <f ca="1"/>
        <v>61.1</v>
      </c>
      <c r="Q908" s="52" vm="6690">
        <f ca="1"/>
        <v>61.82</v>
      </c>
      <c r="R908" s="52" vm="3487">
        <f ca="1"/>
        <v>60.66</v>
      </c>
      <c r="S908" s="52" vm="6691">
        <f ca="1"/>
        <v>489592</v>
      </c>
      <c r="T908" s="55">
        <f t="shared" ca="1" si="55"/>
        <v>4.8939641109300158E-3</v>
      </c>
      <c r="U908" s="55">
        <f t="shared" ref="U908:U971" ca="1" si="57">LN(1+T908)</f>
        <v>4.88202759730854E-3</v>
      </c>
      <c r="Z908" s="52" t="s">
        <v>1135</v>
      </c>
      <c r="AA908" s="52">
        <v>-9.9000000000000005E-2</v>
      </c>
      <c r="AF908" s="52" t="s">
        <v>1103</v>
      </c>
      <c r="AG908" s="52">
        <v>0.70599999999999996</v>
      </c>
    </row>
    <row r="909" spans="2:33">
      <c r="B909" s="52" vm="6674">
        <f ca="1"/>
        <v>45110</v>
      </c>
      <c r="C909" s="52" vm="1147">
        <f ca="1"/>
        <v>504</v>
      </c>
      <c r="D909" s="52" vm="6692">
        <f ca="1"/>
        <v>509</v>
      </c>
      <c r="E909" s="52" vm="6692">
        <f ca="1"/>
        <v>509</v>
      </c>
      <c r="F909" s="52" vm="5116">
        <f ca="1"/>
        <v>501.1</v>
      </c>
      <c r="G909" s="52" vm="6693">
        <f ca="1"/>
        <v>113408</v>
      </c>
      <c r="H909" s="55">
        <f t="shared" ref="H909:H972" ca="1" si="58">C909/C908-1</f>
        <v>-3.1645569620253333E-3</v>
      </c>
      <c r="I909" s="55">
        <f t="shared" ca="1" si="56"/>
        <v>-3.1695747612790672E-3</v>
      </c>
      <c r="N909" s="52" vm="6694">
        <f ca="1"/>
        <v>45117</v>
      </c>
      <c r="O909" s="52" vm="3932">
        <f ca="1"/>
        <v>62.66</v>
      </c>
      <c r="P909" s="52" vm="6695">
        <f ca="1"/>
        <v>61.34</v>
      </c>
      <c r="Q909" s="52" vm="6696">
        <f ca="1"/>
        <v>63.02</v>
      </c>
      <c r="R909" s="52" vm="3872">
        <f ca="1"/>
        <v>61.26</v>
      </c>
      <c r="S909" s="52" vm="6697">
        <f ca="1"/>
        <v>428677</v>
      </c>
      <c r="T909" s="55">
        <f t="shared" ref="T909:T972" ca="1" si="59">O909/O908-1</f>
        <v>1.7207792207792227E-2</v>
      </c>
      <c r="U909" s="55">
        <f t="shared" ca="1" si="57"/>
        <v>1.7061414984571598E-2</v>
      </c>
      <c r="Z909" s="52" t="s">
        <v>1136</v>
      </c>
      <c r="AA909" s="52">
        <v>-8.4000000000000005E-2</v>
      </c>
      <c r="AF909" s="52" t="s">
        <v>1104</v>
      </c>
      <c r="AG909" s="52">
        <v>0.66100000000000003</v>
      </c>
    </row>
    <row r="910" spans="2:33">
      <c r="B910" s="52" vm="6678">
        <f ca="1"/>
        <v>45111</v>
      </c>
      <c r="C910" s="52" vm="1312">
        <f ca="1"/>
        <v>506</v>
      </c>
      <c r="D910" s="52" vm="1261">
        <f ca="1"/>
        <v>505</v>
      </c>
      <c r="E910" s="52" vm="1047">
        <f ca="1"/>
        <v>507.4</v>
      </c>
      <c r="F910" s="52" vm="6698">
        <f ca="1"/>
        <v>502.1</v>
      </c>
      <c r="G910" s="52" vm="6699">
        <f ca="1"/>
        <v>72993</v>
      </c>
      <c r="H910" s="55">
        <f t="shared" ca="1" si="58"/>
        <v>3.9682539682539542E-3</v>
      </c>
      <c r="I910" s="55">
        <f t="shared" ca="1" si="56"/>
        <v>3.9604012160969143E-3</v>
      </c>
      <c r="N910" s="52" vm="6700">
        <f ca="1"/>
        <v>45118</v>
      </c>
      <c r="O910" s="52" vm="6378">
        <f ca="1"/>
        <v>64.48</v>
      </c>
      <c r="P910" s="52" vm="6555">
        <f ca="1"/>
        <v>63.46</v>
      </c>
      <c r="Q910" s="52" vm="6502">
        <f ca="1"/>
        <v>65.040000000000006</v>
      </c>
      <c r="R910" s="52" vm="4081">
        <f ca="1"/>
        <v>63.28</v>
      </c>
      <c r="S910" s="52" vm="6701">
        <f ca="1"/>
        <v>684006</v>
      </c>
      <c r="T910" s="55">
        <f t="shared" ca="1" si="59"/>
        <v>2.904564315352709E-2</v>
      </c>
      <c r="U910" s="55">
        <f t="shared" ca="1" si="57"/>
        <v>2.8631812674327295E-2</v>
      </c>
      <c r="Z910" s="52" t="s">
        <v>1137</v>
      </c>
      <c r="AA910" s="52">
        <v>-8.8999999999999996E-2</v>
      </c>
      <c r="AF910" s="52" t="s">
        <v>1105</v>
      </c>
      <c r="AG910" s="52">
        <v>0.754</v>
      </c>
    </row>
    <row r="911" spans="2:33">
      <c r="B911" s="52" vm="6681">
        <f ca="1"/>
        <v>45112</v>
      </c>
      <c r="C911" s="52" vm="1240">
        <f ca="1"/>
        <v>491.4</v>
      </c>
      <c r="D911" s="52" vm="1321">
        <f ca="1"/>
        <v>500.5</v>
      </c>
      <c r="E911" s="52" vm="6702">
        <f ca="1"/>
        <v>502.8</v>
      </c>
      <c r="F911" s="52" vm="5586">
        <f ca="1"/>
        <v>488.65</v>
      </c>
      <c r="G911" s="52" vm="6703">
        <f ca="1"/>
        <v>269636</v>
      </c>
      <c r="H911" s="55">
        <f t="shared" ca="1" si="58"/>
        <v>-2.8853754940711518E-2</v>
      </c>
      <c r="I911" s="55">
        <f t="shared" ca="1" si="56"/>
        <v>-2.9278209200386859E-2</v>
      </c>
      <c r="N911" s="52" vm="6704">
        <f ca="1"/>
        <v>45119</v>
      </c>
      <c r="O911" s="52" vm="6705">
        <f ca="1"/>
        <v>65.48</v>
      </c>
      <c r="P911" s="52" vm="4279">
        <f ca="1"/>
        <v>64.8</v>
      </c>
      <c r="Q911" s="52" vm="6611">
        <f ca="1"/>
        <v>65.680000000000007</v>
      </c>
      <c r="R911" s="52" vm="4255">
        <f ca="1"/>
        <v>64.06</v>
      </c>
      <c r="S911" s="52" vm="6706">
        <f ca="1"/>
        <v>692465</v>
      </c>
      <c r="T911" s="55">
        <f t="shared" ca="1" si="59"/>
        <v>1.5508684863523525E-2</v>
      </c>
      <c r="U911" s="55">
        <f t="shared" ca="1" si="57"/>
        <v>1.5389654304561256E-2</v>
      </c>
      <c r="Z911" s="52" t="s">
        <v>1138</v>
      </c>
      <c r="AA911" s="52">
        <v>-7.5999999999999998E-2</v>
      </c>
      <c r="AF911" s="52" t="s">
        <v>1106</v>
      </c>
      <c r="AG911" s="52">
        <v>0.77100000000000002</v>
      </c>
    </row>
    <row r="912" spans="2:33">
      <c r="B912" s="52" vm="6686">
        <f ca="1"/>
        <v>45113</v>
      </c>
      <c r="C912" s="52" vm="459">
        <f ca="1"/>
        <v>475.5</v>
      </c>
      <c r="D912" s="52" vm="6707">
        <f ca="1"/>
        <v>486.8</v>
      </c>
      <c r="E912" s="52" vm="6708">
        <f ca="1"/>
        <v>487.05</v>
      </c>
      <c r="F912" s="52" vm="6709">
        <f ca="1"/>
        <v>474.1</v>
      </c>
      <c r="G912" s="52" vm="6710">
        <f ca="1"/>
        <v>280717</v>
      </c>
      <c r="H912" s="55">
        <f t="shared" ca="1" si="58"/>
        <v>-3.2356532356532353E-2</v>
      </c>
      <c r="I912" s="55">
        <f t="shared" ca="1" si="56"/>
        <v>-3.2891578101633741E-2</v>
      </c>
      <c r="N912" s="52" vm="6711">
        <f ca="1"/>
        <v>45120</v>
      </c>
      <c r="O912" s="52" vm="4159">
        <f ca="1"/>
        <v>66</v>
      </c>
      <c r="P912" s="52" vm="3946">
        <f ca="1"/>
        <v>65.88</v>
      </c>
      <c r="Q912" s="52" vm="6712">
        <f ca="1"/>
        <v>66.400000000000006</v>
      </c>
      <c r="R912" s="52" vm="6603">
        <f ca="1"/>
        <v>65.72</v>
      </c>
      <c r="S912" s="52" vm="6713">
        <f ca="1"/>
        <v>527664</v>
      </c>
      <c r="T912" s="55">
        <f t="shared" ca="1" si="59"/>
        <v>7.9413561392791543E-3</v>
      </c>
      <c r="U912" s="55">
        <f t="shared" ca="1" si="57"/>
        <v>7.9099895234913762E-3</v>
      </c>
      <c r="Z912" s="52" t="s">
        <v>1139</v>
      </c>
      <c r="AA912" s="52">
        <v>-8.5999999999999993E-2</v>
      </c>
      <c r="AF912" s="52" t="s">
        <v>1107</v>
      </c>
      <c r="AG912" s="52">
        <v>0.68899999999999995</v>
      </c>
    </row>
    <row r="913" spans="2:33">
      <c r="B913" s="52" vm="6689">
        <f ca="1"/>
        <v>45114</v>
      </c>
      <c r="C913" s="52" vm="6714">
        <f ca="1"/>
        <v>477.6</v>
      </c>
      <c r="D913" s="52" vm="6715">
        <f ca="1"/>
        <v>477.65</v>
      </c>
      <c r="E913" s="52" vm="698">
        <f ca="1"/>
        <v>480.05</v>
      </c>
      <c r="F913" s="52" vm="6716">
        <f ca="1"/>
        <v>474.3</v>
      </c>
      <c r="G913" s="52" vm="6717">
        <f ca="1"/>
        <v>137790</v>
      </c>
      <c r="H913" s="55">
        <f t="shared" ca="1" si="58"/>
        <v>4.4164037854890204E-3</v>
      </c>
      <c r="I913" s="55">
        <f t="shared" ca="1" si="56"/>
        <v>4.4066800929473959E-3</v>
      </c>
      <c r="N913" s="52" vm="6718">
        <f ca="1"/>
        <v>45121</v>
      </c>
      <c r="O913" s="52" vm="4199">
        <f ca="1"/>
        <v>65.900000000000006</v>
      </c>
      <c r="P913" s="52" vm="6498">
        <f ca="1"/>
        <v>65.66</v>
      </c>
      <c r="Q913" s="52" vm="3979">
        <f ca="1"/>
        <v>66.459999999999994</v>
      </c>
      <c r="R913" s="52" vm="6465">
        <f ca="1"/>
        <v>65.459999999999994</v>
      </c>
      <c r="S913" s="52" vm="6719">
        <f ca="1"/>
        <v>321963</v>
      </c>
      <c r="T913" s="55">
        <f t="shared" ca="1" si="59"/>
        <v>-1.5151515151514694E-3</v>
      </c>
      <c r="U913" s="55">
        <f t="shared" ca="1" si="57"/>
        <v>-1.5163005179639638E-3</v>
      </c>
      <c r="Z913" s="52" t="s">
        <v>1140</v>
      </c>
      <c r="AA913" s="52">
        <v>-8.1000000000000003E-2</v>
      </c>
      <c r="AF913" s="52" t="s">
        <v>1108</v>
      </c>
      <c r="AG913" s="52">
        <v>0.70599999999999996</v>
      </c>
    </row>
    <row r="914" spans="2:33">
      <c r="B914" s="52" vm="6694">
        <f ca="1"/>
        <v>45117</v>
      </c>
      <c r="C914" s="52" vm="6720">
        <f ca="1"/>
        <v>480.75</v>
      </c>
      <c r="D914" s="52" vm="615">
        <f ca="1"/>
        <v>475</v>
      </c>
      <c r="E914" s="52" vm="6721">
        <f ca="1"/>
        <v>481.3</v>
      </c>
      <c r="F914" s="52" vm="6722">
        <f ca="1"/>
        <v>474.7</v>
      </c>
      <c r="G914" s="52" vm="6723">
        <f ca="1"/>
        <v>115403</v>
      </c>
      <c r="H914" s="55">
        <f t="shared" ca="1" si="58"/>
        <v>6.5954773869345562E-3</v>
      </c>
      <c r="I914" s="55">
        <f t="shared" ca="1" si="56"/>
        <v>6.5738223904966654E-3</v>
      </c>
      <c r="N914" s="52" vm="6724">
        <f ca="1"/>
        <v>45124</v>
      </c>
      <c r="O914" s="52" vm="6342">
        <f ca="1"/>
        <v>63.98</v>
      </c>
      <c r="P914" s="52" vm="4225">
        <f ca="1"/>
        <v>63.6</v>
      </c>
      <c r="Q914" s="52" vm="4294">
        <f ca="1"/>
        <v>64.260000000000005</v>
      </c>
      <c r="R914" s="52" vm="3931">
        <f ca="1"/>
        <v>62.76</v>
      </c>
      <c r="S914" s="52" vm="6725">
        <f ca="1"/>
        <v>900506</v>
      </c>
      <c r="T914" s="55">
        <f t="shared" ca="1" si="59"/>
        <v>-2.9135053110774023E-2</v>
      </c>
      <c r="U914" s="55">
        <f t="shared" ca="1" si="57"/>
        <v>-2.9567906987089717E-2</v>
      </c>
      <c r="Z914" s="52" t="s">
        <v>1141</v>
      </c>
      <c r="AA914" s="52">
        <v>-4.5999999999999999E-2</v>
      </c>
      <c r="AF914" s="52" t="s">
        <v>1109</v>
      </c>
      <c r="AG914" s="52">
        <v>0.66900000000000004</v>
      </c>
    </row>
    <row r="915" spans="2:33">
      <c r="B915" s="52" vm="6700">
        <f ca="1"/>
        <v>45118</v>
      </c>
      <c r="C915" s="52" vm="6726">
        <f ca="1"/>
        <v>488.25</v>
      </c>
      <c r="D915" s="52" vm="6727">
        <f ca="1"/>
        <v>486.25</v>
      </c>
      <c r="E915" s="52" vm="5221">
        <f ca="1"/>
        <v>489.45</v>
      </c>
      <c r="F915" s="52" vm="5197">
        <f ca="1"/>
        <v>483.1</v>
      </c>
      <c r="G915" s="52" vm="6728">
        <f ca="1"/>
        <v>114761</v>
      </c>
      <c r="H915" s="55">
        <f t="shared" ca="1" si="58"/>
        <v>1.5600624024961096E-2</v>
      </c>
      <c r="I915" s="55">
        <f t="shared" ca="1" si="56"/>
        <v>1.5480185287899299E-2</v>
      </c>
      <c r="N915" s="52" vm="6729">
        <f ca="1"/>
        <v>45125</v>
      </c>
      <c r="O915" s="52" vm="4181">
        <f ca="1"/>
        <v>63.08</v>
      </c>
      <c r="P915" s="52" vm="6342">
        <f ca="1"/>
        <v>63.98</v>
      </c>
      <c r="Q915" s="52" vm="3922">
        <f ca="1"/>
        <v>64.34</v>
      </c>
      <c r="R915" s="52" vm="6547">
        <f ca="1"/>
        <v>62.68</v>
      </c>
      <c r="S915" s="52" vm="6730">
        <f ca="1"/>
        <v>721097</v>
      </c>
      <c r="T915" s="55">
        <f t="shared" ca="1" si="59"/>
        <v>-1.4066895904970234E-2</v>
      </c>
      <c r="U915" s="55">
        <f t="shared" ca="1" si="57"/>
        <v>-1.4166772426534241E-2</v>
      </c>
      <c r="Z915" s="52" t="s">
        <v>1142</v>
      </c>
      <c r="AA915" s="52">
        <v>-5.7000000000000002E-2</v>
      </c>
      <c r="AF915" s="52" t="s">
        <v>1110</v>
      </c>
      <c r="AG915" s="52">
        <v>0.69599999999999995</v>
      </c>
    </row>
    <row r="916" spans="2:33">
      <c r="B916" s="52" vm="6704">
        <f ca="1"/>
        <v>45119</v>
      </c>
      <c r="C916" s="52" vm="6731">
        <f ca="1"/>
        <v>498.7</v>
      </c>
      <c r="D916" s="52" vm="1041">
        <f ca="1"/>
        <v>491.1</v>
      </c>
      <c r="E916" s="52" vm="1456">
        <f ca="1"/>
        <v>501.4</v>
      </c>
      <c r="F916" s="52" vm="1384">
        <f ca="1"/>
        <v>489.05</v>
      </c>
      <c r="G916" s="52" vm="6732">
        <f ca="1"/>
        <v>188981</v>
      </c>
      <c r="H916" s="55">
        <f t="shared" ca="1" si="58"/>
        <v>2.1402969790066617E-2</v>
      </c>
      <c r="I916" s="55">
        <f t="shared" ca="1" si="56"/>
        <v>2.1177142795288598E-2</v>
      </c>
      <c r="N916" s="52" vm="6733">
        <f ca="1"/>
        <v>45126</v>
      </c>
      <c r="O916" s="52" vm="4226">
        <f ca="1"/>
        <v>62</v>
      </c>
      <c r="P916" s="52" vm="4081">
        <f ca="1"/>
        <v>63.28</v>
      </c>
      <c r="Q916" s="52" vm="6540">
        <f ca="1"/>
        <v>63.4</v>
      </c>
      <c r="R916" s="52" vm="6734">
        <f ca="1"/>
        <v>61.78</v>
      </c>
      <c r="S916" s="52" vm="6735">
        <f ca="1"/>
        <v>887714</v>
      </c>
      <c r="T916" s="55">
        <f t="shared" ca="1" si="59"/>
        <v>-1.7121116043119833E-2</v>
      </c>
      <c r="U916" s="55">
        <f t="shared" ca="1" si="57"/>
        <v>-1.7269377049746064E-2</v>
      </c>
      <c r="Z916" s="52" t="s">
        <v>1143</v>
      </c>
      <c r="AA916" s="52">
        <v>-3.7999999999999999E-2</v>
      </c>
      <c r="AF916" s="52" t="s">
        <v>1111</v>
      </c>
      <c r="AG916" s="52">
        <v>0.70899999999999996</v>
      </c>
    </row>
    <row r="917" spans="2:33">
      <c r="B917" s="52" vm="6711">
        <f ca="1"/>
        <v>45120</v>
      </c>
      <c r="C917" s="52" vm="5277">
        <f ca="1"/>
        <v>501.6</v>
      </c>
      <c r="D917" s="52" vm="1148">
        <f ca="1"/>
        <v>503</v>
      </c>
      <c r="E917" s="52" vm="1147">
        <f ca="1"/>
        <v>504</v>
      </c>
      <c r="F917" s="52" vm="6736">
        <f ca="1"/>
        <v>498.95</v>
      </c>
      <c r="G917" s="52" vm="6737">
        <f ca="1"/>
        <v>122075</v>
      </c>
      <c r="H917" s="55">
        <f t="shared" ca="1" si="58"/>
        <v>5.8151193102065069E-3</v>
      </c>
      <c r="I917" s="55">
        <f t="shared" ca="1" si="56"/>
        <v>5.7982767666340477E-3</v>
      </c>
      <c r="N917" s="52" vm="6738">
        <f ca="1"/>
        <v>45127</v>
      </c>
      <c r="O917" s="52" vm="6306">
        <f ca="1"/>
        <v>61.84</v>
      </c>
      <c r="P917" s="52" vm="3904">
        <f ca="1"/>
        <v>61.5</v>
      </c>
      <c r="Q917" s="52" vm="6739">
        <f ca="1"/>
        <v>62.38</v>
      </c>
      <c r="R917" s="52" vm="6740">
        <f ca="1"/>
        <v>61.06</v>
      </c>
      <c r="S917" s="52" vm="6741">
        <f ca="1"/>
        <v>631282</v>
      </c>
      <c r="T917" s="55">
        <f t="shared" ca="1" si="59"/>
        <v>-2.580645161290307E-3</v>
      </c>
      <c r="U917" s="55">
        <f t="shared" ca="1" si="57"/>
        <v>-2.5839807659250179E-3</v>
      </c>
      <c r="Z917" s="52" t="s">
        <v>1144</v>
      </c>
      <c r="AA917" s="52">
        <v>-1.4E-2</v>
      </c>
      <c r="AF917" s="52" t="s">
        <v>1112</v>
      </c>
      <c r="AG917" s="52">
        <v>0.61699999999999999</v>
      </c>
    </row>
    <row r="918" spans="2:33">
      <c r="B918" s="52" vm="6718">
        <f ca="1"/>
        <v>45121</v>
      </c>
      <c r="C918" s="52" vm="1336">
        <f ca="1"/>
        <v>500</v>
      </c>
      <c r="D918" s="52" vm="1327">
        <f ca="1"/>
        <v>495</v>
      </c>
      <c r="E918" s="52" vm="1262">
        <f ca="1"/>
        <v>504.3</v>
      </c>
      <c r="F918" s="52" vm="1327">
        <f ca="1"/>
        <v>495</v>
      </c>
      <c r="G918" s="52" vm="6742">
        <f ca="1"/>
        <v>99966</v>
      </c>
      <c r="H918" s="55">
        <f t="shared" ca="1" si="58"/>
        <v>-3.1897926634769647E-3</v>
      </c>
      <c r="I918" s="55">
        <f t="shared" ca="1" si="56"/>
        <v>-3.1948908965192882E-3</v>
      </c>
      <c r="N918" s="52" vm="6743">
        <f ca="1"/>
        <v>45128</v>
      </c>
      <c r="O918" s="52" vm="6744">
        <f ca="1"/>
        <v>62.22</v>
      </c>
      <c r="P918" s="52" vm="6313">
        <f ca="1"/>
        <v>61.72</v>
      </c>
      <c r="Q918" s="52" vm="6739">
        <f ca="1"/>
        <v>62.38</v>
      </c>
      <c r="R918" s="52" vm="3870">
        <f ca="1"/>
        <v>61.1</v>
      </c>
      <c r="S918" s="52" vm="6745">
        <f ca="1"/>
        <v>445482</v>
      </c>
      <c r="T918" s="55">
        <f t="shared" ca="1" si="59"/>
        <v>6.1448900388096916E-3</v>
      </c>
      <c r="U918" s="55">
        <f t="shared" ca="1" si="57"/>
        <v>6.1260871903243003E-3</v>
      </c>
      <c r="Z918" s="52" t="s">
        <v>1145</v>
      </c>
      <c r="AA918" s="52">
        <v>1E-3</v>
      </c>
      <c r="AF918" s="52" t="s">
        <v>1113</v>
      </c>
      <c r="AG918" s="52">
        <v>0.64200000000000002</v>
      </c>
    </row>
    <row r="919" spans="2:33">
      <c r="B919" s="52" vm="6724">
        <f ca="1"/>
        <v>45124</v>
      </c>
      <c r="C919" s="52" vm="6746">
        <f ca="1"/>
        <v>490.25</v>
      </c>
      <c r="D919" s="52" vm="5991">
        <f ca="1"/>
        <v>489.75</v>
      </c>
      <c r="E919" s="52" vm="6747">
        <f ca="1"/>
        <v>493.65</v>
      </c>
      <c r="F919" s="52" vm="5196">
        <f ca="1"/>
        <v>486.6</v>
      </c>
      <c r="G919" s="52" vm="6748">
        <f ca="1"/>
        <v>158396</v>
      </c>
      <c r="H919" s="55">
        <f t="shared" ca="1" si="58"/>
        <v>-1.9499999999999962E-2</v>
      </c>
      <c r="I919" s="55">
        <f t="shared" ca="1" si="56"/>
        <v>-1.9692633345736045E-2</v>
      </c>
      <c r="N919" s="52" vm="6749">
        <f ca="1"/>
        <v>45131</v>
      </c>
      <c r="O919" s="52" vm="6739">
        <f ca="1"/>
        <v>62.38</v>
      </c>
      <c r="P919" s="52" vm="4226">
        <f ca="1"/>
        <v>62</v>
      </c>
      <c r="Q919" s="52" vm="3479">
        <f ca="1"/>
        <v>62.48</v>
      </c>
      <c r="R919" s="52" vm="6242">
        <f ca="1"/>
        <v>61.48</v>
      </c>
      <c r="S919" s="52" vm="6750">
        <f ca="1"/>
        <v>458828</v>
      </c>
      <c r="T919" s="55">
        <f t="shared" ca="1" si="59"/>
        <v>2.5715204114433732E-3</v>
      </c>
      <c r="U919" s="55">
        <f t="shared" ca="1" si="57"/>
        <v>2.5682197101663468E-3</v>
      </c>
      <c r="Z919" s="52" t="s">
        <v>1146</v>
      </c>
      <c r="AA919" s="52">
        <v>1.7999999999999999E-2</v>
      </c>
      <c r="AF919" s="52" t="s">
        <v>1114</v>
      </c>
      <c r="AG919" s="52">
        <v>0.66800000000000004</v>
      </c>
    </row>
    <row r="920" spans="2:33">
      <c r="B920" s="52" vm="6729">
        <f ca="1"/>
        <v>45125</v>
      </c>
      <c r="C920" s="52" vm="6751">
        <f ca="1"/>
        <v>494</v>
      </c>
      <c r="D920" s="52" vm="6752">
        <f ca="1"/>
        <v>490.8</v>
      </c>
      <c r="E920" s="52" vm="6753">
        <f ca="1"/>
        <v>494.4</v>
      </c>
      <c r="F920" s="52" vm="6708">
        <f ca="1"/>
        <v>487.05</v>
      </c>
      <c r="G920" s="52" vm="6754">
        <f ca="1"/>
        <v>211574</v>
      </c>
      <c r="H920" s="55">
        <f t="shared" ca="1" si="58"/>
        <v>7.6491585925548833E-3</v>
      </c>
      <c r="I920" s="55">
        <f t="shared" ca="1" si="56"/>
        <v>7.6200521114669099E-3</v>
      </c>
      <c r="N920" s="52" vm="6755">
        <f ca="1"/>
        <v>45132</v>
      </c>
      <c r="O920" s="52" vm="6578">
        <f ca="1"/>
        <v>62.82</v>
      </c>
      <c r="P920" s="52" vm="4215">
        <f ca="1"/>
        <v>62.6</v>
      </c>
      <c r="Q920" s="52" vm="6374">
        <f ca="1"/>
        <v>63.14</v>
      </c>
      <c r="R920" s="52" vm="3468">
        <f ca="1"/>
        <v>62.18</v>
      </c>
      <c r="S920" s="52" vm="6756">
        <f ca="1"/>
        <v>466534</v>
      </c>
      <c r="T920" s="55">
        <f t="shared" ca="1" si="59"/>
        <v>7.0535428021800683E-3</v>
      </c>
      <c r="U920" s="55">
        <f t="shared" ca="1" si="57"/>
        <v>7.0287829308431689E-3</v>
      </c>
      <c r="Z920" s="52" t="s">
        <v>1147</v>
      </c>
      <c r="AA920" s="52">
        <v>3.5000000000000003E-2</v>
      </c>
      <c r="AF920" s="52" t="s">
        <v>1115</v>
      </c>
      <c r="AG920" s="52">
        <v>0.67200000000000004</v>
      </c>
    </row>
    <row r="921" spans="2:33">
      <c r="B921" s="52" vm="6733">
        <f ca="1"/>
        <v>45126</v>
      </c>
      <c r="C921" s="52" vm="5442">
        <f ca="1"/>
        <v>530.4</v>
      </c>
      <c r="D921" s="52" vm="438">
        <f ca="1"/>
        <v>518.70000000000005</v>
      </c>
      <c r="E921" s="52" vm="1841">
        <f ca="1"/>
        <v>532.20000000000005</v>
      </c>
      <c r="F921" s="52" vm="6645">
        <f ca="1"/>
        <v>516.5</v>
      </c>
      <c r="G921" s="52" vm="6757">
        <f ca="1"/>
        <v>513870</v>
      </c>
      <c r="H921" s="55">
        <f t="shared" ca="1" si="58"/>
        <v>7.3684210526315796E-2</v>
      </c>
      <c r="I921" s="55">
        <f t="shared" ca="1" si="56"/>
        <v>7.1095921683730259E-2</v>
      </c>
      <c r="N921" s="52" vm="6758">
        <f ca="1"/>
        <v>45133</v>
      </c>
      <c r="O921" s="52" vm="3480">
        <f ca="1"/>
        <v>61.74</v>
      </c>
      <c r="P921" s="52" vm="3456">
        <f ca="1"/>
        <v>61.6</v>
      </c>
      <c r="Q921" s="52" vm="3467">
        <f ca="1"/>
        <v>62.06</v>
      </c>
      <c r="R921" s="52" vm="6307">
        <f ca="1"/>
        <v>60.76</v>
      </c>
      <c r="S921" s="52" vm="6759">
        <f ca="1"/>
        <v>886473</v>
      </c>
      <c r="T921" s="55">
        <f t="shared" ca="1" si="59"/>
        <v>-1.7191977077363862E-2</v>
      </c>
      <c r="U921" s="55">
        <f t="shared" ca="1" si="57"/>
        <v>-1.7341475036487215E-2</v>
      </c>
      <c r="Z921" s="52" t="s">
        <v>1148</v>
      </c>
      <c r="AA921" s="52">
        <v>4.9000000000000002E-2</v>
      </c>
      <c r="AF921" s="52" t="s">
        <v>1116</v>
      </c>
      <c r="AG921" s="52">
        <v>0.57299999999999995</v>
      </c>
    </row>
    <row r="922" spans="2:33">
      <c r="B922" s="52" vm="6738">
        <f ca="1"/>
        <v>45127</v>
      </c>
      <c r="C922" s="52" vm="2463">
        <f ca="1"/>
        <v>541.4</v>
      </c>
      <c r="D922" s="52" vm="1864">
        <f ca="1"/>
        <v>527</v>
      </c>
      <c r="E922" s="52" vm="5346">
        <f ca="1"/>
        <v>543.5</v>
      </c>
      <c r="F922" s="52" vm="6760">
        <f ca="1"/>
        <v>526.70000000000005</v>
      </c>
      <c r="G922" s="52" vm="6761">
        <f ca="1"/>
        <v>303806</v>
      </c>
      <c r="H922" s="55">
        <f t="shared" ca="1" si="58"/>
        <v>2.0739064856711842E-2</v>
      </c>
      <c r="I922" s="55">
        <f t="shared" ca="1" si="56"/>
        <v>2.0526938308547984E-2</v>
      </c>
      <c r="N922" s="52" vm="6762">
        <f ca="1"/>
        <v>45134</v>
      </c>
      <c r="O922" s="52" vm="6402">
        <f ca="1"/>
        <v>65.92</v>
      </c>
      <c r="P922" s="52" vm="6763">
        <f ca="1"/>
        <v>64.84</v>
      </c>
      <c r="Q922" s="52" vm="4165">
        <f ca="1"/>
        <v>66.2</v>
      </c>
      <c r="R922" s="52" vm="6342">
        <f ca="1"/>
        <v>63.98</v>
      </c>
      <c r="S922" s="52" vm="6764">
        <f ca="1"/>
        <v>1893027</v>
      </c>
      <c r="T922" s="55">
        <f t="shared" ca="1" si="59"/>
        <v>6.7703271784904429E-2</v>
      </c>
      <c r="U922" s="55">
        <f t="shared" ca="1" si="57"/>
        <v>6.5509866527203017E-2</v>
      </c>
      <c r="Z922" s="52" t="s">
        <v>1149</v>
      </c>
      <c r="AA922" s="52">
        <v>5.2999999999999999E-2</v>
      </c>
      <c r="AF922" s="52" t="s">
        <v>1117</v>
      </c>
      <c r="AG922" s="52">
        <v>0.58499999999999996</v>
      </c>
    </row>
    <row r="923" spans="2:33">
      <c r="B923" s="52" vm="6743">
        <f ca="1"/>
        <v>45128</v>
      </c>
      <c r="C923" s="52" vm="6765">
        <f ca="1"/>
        <v>541.29999999999995</v>
      </c>
      <c r="D923" s="52" vm="6765">
        <f ca="1"/>
        <v>541.29999999999995</v>
      </c>
      <c r="E923" s="52" vm="6528">
        <f ca="1"/>
        <v>544.79999999999995</v>
      </c>
      <c r="F923" s="52" vm="6766">
        <f ca="1"/>
        <v>538.6</v>
      </c>
      <c r="G923" s="52" vm="6767">
        <f ca="1"/>
        <v>186466</v>
      </c>
      <c r="H923" s="55">
        <f t="shared" ca="1" si="58"/>
        <v>-1.8470631695610695E-4</v>
      </c>
      <c r="I923" s="55">
        <f t="shared" ca="1" si="56"/>
        <v>-1.8472337726866604E-4</v>
      </c>
      <c r="N923" s="52" vm="6768">
        <f ca="1"/>
        <v>45135</v>
      </c>
      <c r="O923" s="52" vm="6769">
        <f ca="1"/>
        <v>65.38</v>
      </c>
      <c r="P923" s="52" vm="3961">
        <f ca="1"/>
        <v>66.02</v>
      </c>
      <c r="Q923" s="52" vm="3989">
        <f ca="1"/>
        <v>66.58</v>
      </c>
      <c r="R923" s="52" vm="4287">
        <f ca="1"/>
        <v>65</v>
      </c>
      <c r="S923" s="52" vm="6770">
        <f ca="1"/>
        <v>774317</v>
      </c>
      <c r="T923" s="55">
        <f t="shared" ca="1" si="59"/>
        <v>-8.1917475728155997E-3</v>
      </c>
      <c r="U923" s="55">
        <f t="shared" ca="1" si="57"/>
        <v>-8.2254843051517684E-3</v>
      </c>
      <c r="Z923" s="52" t="s">
        <v>1150</v>
      </c>
      <c r="AA923" s="52">
        <v>4.1000000000000002E-2</v>
      </c>
      <c r="AF923" s="52" t="s">
        <v>1118</v>
      </c>
      <c r="AG923" s="52">
        <v>0.54500000000000004</v>
      </c>
    </row>
    <row r="924" spans="2:33">
      <c r="B924" s="52" vm="6749">
        <f ca="1"/>
        <v>45131</v>
      </c>
      <c r="C924" s="52" vm="6771">
        <f ca="1"/>
        <v>532.6</v>
      </c>
      <c r="D924" s="52" vm="373">
        <f ca="1"/>
        <v>539.1</v>
      </c>
      <c r="E924" s="52" vm="2421">
        <f ca="1"/>
        <v>543.4</v>
      </c>
      <c r="F924" s="52" vm="6772">
        <f ca="1"/>
        <v>531.20000000000005</v>
      </c>
      <c r="G924" s="52" vm="6773">
        <f ca="1"/>
        <v>121936</v>
      </c>
      <c r="H924" s="55">
        <f t="shared" ca="1" si="58"/>
        <v>-1.6072418252355281E-2</v>
      </c>
      <c r="I924" s="55">
        <f t="shared" ca="1" si="56"/>
        <v>-1.6202980423100189E-2</v>
      </c>
      <c r="N924" s="52" vm="6774">
        <f ca="1"/>
        <v>45138</v>
      </c>
      <c r="O924" s="52" vm="6603">
        <f ca="1"/>
        <v>65.72</v>
      </c>
      <c r="P924" s="52" vm="6775">
        <f ca="1"/>
        <v>65.260000000000005</v>
      </c>
      <c r="Q924" s="52" vm="4173">
        <f ca="1"/>
        <v>66.14</v>
      </c>
      <c r="R924" s="52" vm="4174">
        <f ca="1"/>
        <v>64.72</v>
      </c>
      <c r="S924" s="52" vm="6776">
        <f ca="1"/>
        <v>590726</v>
      </c>
      <c r="T924" s="55">
        <f t="shared" ca="1" si="59"/>
        <v>5.2003670847353689E-3</v>
      </c>
      <c r="U924" s="55">
        <f t="shared" ca="1" si="57"/>
        <v>5.186891873002749E-3</v>
      </c>
      <c r="Z924" s="52" t="s">
        <v>1151</v>
      </c>
      <c r="AA924" s="52">
        <v>4.1000000000000002E-2</v>
      </c>
      <c r="AF924" s="52" t="s">
        <v>1119</v>
      </c>
      <c r="AG924" s="52">
        <v>0.56899999999999995</v>
      </c>
    </row>
    <row r="925" spans="2:33">
      <c r="B925" s="52" vm="6755">
        <f ca="1"/>
        <v>45132</v>
      </c>
      <c r="C925" s="52" vm="6777">
        <f ca="1"/>
        <v>531.70000000000005</v>
      </c>
      <c r="D925" s="52" vm="2494">
        <f ca="1"/>
        <v>535.9</v>
      </c>
      <c r="E925" s="52" vm="6140">
        <f ca="1"/>
        <v>539.5</v>
      </c>
      <c r="F925" s="52" vm="6777">
        <f ca="1"/>
        <v>531.70000000000005</v>
      </c>
      <c r="G925" s="52" vm="6778">
        <f ca="1"/>
        <v>122632</v>
      </c>
      <c r="H925" s="55">
        <f t="shared" ca="1" si="58"/>
        <v>-1.6898235073224965E-3</v>
      </c>
      <c r="I925" s="55">
        <f t="shared" ca="1" si="56"/>
        <v>-1.6912528695389862E-3</v>
      </c>
      <c r="N925" s="52" vm="6779">
        <f ca="1"/>
        <v>45139</v>
      </c>
      <c r="O925" s="52" vm="3911">
        <f ca="1"/>
        <v>63.9</v>
      </c>
      <c r="P925" s="52" vm="6513">
        <f ca="1"/>
        <v>65.400000000000006</v>
      </c>
      <c r="Q925" s="52" vm="4159">
        <f ca="1"/>
        <v>66</v>
      </c>
      <c r="R925" s="52" vm="6780">
        <f ca="1"/>
        <v>63.74</v>
      </c>
      <c r="S925" s="52" vm="6781">
        <f ca="1"/>
        <v>510775</v>
      </c>
      <c r="T925" s="55">
        <f t="shared" ca="1" si="59"/>
        <v>-2.7693244065733369E-2</v>
      </c>
      <c r="U925" s="55">
        <f t="shared" ca="1" si="57"/>
        <v>-2.8083931785578164E-2</v>
      </c>
      <c r="Z925" s="52" t="s">
        <v>1152</v>
      </c>
      <c r="AA925" s="52">
        <v>6.3E-2</v>
      </c>
      <c r="AF925" s="52" t="s">
        <v>1120</v>
      </c>
      <c r="AG925" s="52">
        <v>0.55500000000000005</v>
      </c>
    </row>
    <row r="926" spans="2:33">
      <c r="B926" s="52" vm="6758">
        <f ca="1"/>
        <v>45133</v>
      </c>
      <c r="C926" s="52" vm="416">
        <f ca="1"/>
        <v>522</v>
      </c>
      <c r="D926" s="52" vm="5968">
        <f ca="1"/>
        <v>524</v>
      </c>
      <c r="E926" s="52" vm="5080">
        <f ca="1"/>
        <v>525.9</v>
      </c>
      <c r="F926" s="52" vm="5980">
        <f ca="1"/>
        <v>512.70000000000005</v>
      </c>
      <c r="G926" s="52" vm="6782">
        <f ca="1"/>
        <v>214964</v>
      </c>
      <c r="H926" s="55">
        <f t="shared" ca="1" si="58"/>
        <v>-1.8243370321610053E-2</v>
      </c>
      <c r="I926" s="55">
        <f t="shared" ca="1" si="56"/>
        <v>-1.8411832627654202E-2</v>
      </c>
      <c r="N926" s="52" vm="6783">
        <f ca="1"/>
        <v>45140</v>
      </c>
      <c r="O926" s="52" vm="6784">
        <f ca="1"/>
        <v>63.12</v>
      </c>
      <c r="P926" s="52" vm="4192">
        <f ca="1"/>
        <v>63</v>
      </c>
      <c r="Q926" s="52" vm="6346">
        <f ca="1"/>
        <v>63.7</v>
      </c>
      <c r="R926" s="52" vm="6652">
        <f ca="1"/>
        <v>62.28</v>
      </c>
      <c r="S926" s="52" vm="6785">
        <f ca="1"/>
        <v>570277</v>
      </c>
      <c r="T926" s="55">
        <f t="shared" ca="1" si="59"/>
        <v>-1.2206572769953072E-2</v>
      </c>
      <c r="U926" s="55">
        <f t="shared" ca="1" si="57"/>
        <v>-1.2281684845870338E-2</v>
      </c>
      <c r="Z926" s="52" t="s">
        <v>1153</v>
      </c>
      <c r="AA926" s="52">
        <v>0.122</v>
      </c>
      <c r="AF926" s="52" t="s">
        <v>1121</v>
      </c>
      <c r="AG926" s="52">
        <v>0.57699999999999996</v>
      </c>
    </row>
    <row r="927" spans="2:33">
      <c r="B927" s="52" vm="6762">
        <f ca="1"/>
        <v>45134</v>
      </c>
      <c r="C927" s="52" vm="2383">
        <f ca="1"/>
        <v>537.4</v>
      </c>
      <c r="D927" s="52" vm="1865">
        <f ca="1"/>
        <v>531.6</v>
      </c>
      <c r="E927" s="52" vm="6515">
        <f ca="1"/>
        <v>543.79999999999995</v>
      </c>
      <c r="F927" s="52" vm="6786">
        <f ca="1"/>
        <v>527.5</v>
      </c>
      <c r="G927" s="52" vm="6787">
        <f ca="1"/>
        <v>223088</v>
      </c>
      <c r="H927" s="55">
        <f t="shared" ca="1" si="58"/>
        <v>2.950191570881211E-2</v>
      </c>
      <c r="I927" s="55">
        <f t="shared" ca="1" si="56"/>
        <v>2.9075108298751984E-2</v>
      </c>
      <c r="N927" s="52" vm="6788">
        <f ca="1"/>
        <v>45141</v>
      </c>
      <c r="O927" s="52" vm="6739">
        <f ca="1"/>
        <v>62.38</v>
      </c>
      <c r="P927" s="52" vm="4216">
        <f ca="1"/>
        <v>62.94</v>
      </c>
      <c r="Q927" s="52" vm="6696">
        <f ca="1"/>
        <v>63.02</v>
      </c>
      <c r="R927" s="52" vm="6734">
        <f ca="1"/>
        <v>61.78</v>
      </c>
      <c r="S927" s="52" vm="6789">
        <f ca="1"/>
        <v>496354</v>
      </c>
      <c r="T927" s="55">
        <f t="shared" ca="1" si="59"/>
        <v>-1.1723700887198873E-2</v>
      </c>
      <c r="U927" s="55">
        <f t="shared" ca="1" si="57"/>
        <v>-1.1792965357961488E-2</v>
      </c>
      <c r="Z927" s="52" t="s">
        <v>1154</v>
      </c>
      <c r="AA927" s="52">
        <v>9.0999999999999998E-2</v>
      </c>
      <c r="AF927" s="52" t="s">
        <v>1122</v>
      </c>
      <c r="AG927" s="52">
        <v>0.56499999999999995</v>
      </c>
    </row>
    <row r="928" spans="2:33">
      <c r="B928" s="52" vm="6768">
        <f ca="1"/>
        <v>45135</v>
      </c>
      <c r="C928" s="52" vm="6772">
        <f ca="1"/>
        <v>531.20000000000005</v>
      </c>
      <c r="D928" s="52" vm="2583">
        <f ca="1"/>
        <v>540.1</v>
      </c>
      <c r="E928" s="52" vm="6790">
        <f ca="1"/>
        <v>546.79999999999995</v>
      </c>
      <c r="F928" s="52" vm="6791">
        <f ca="1"/>
        <v>522.5</v>
      </c>
      <c r="G928" s="52" vm="6792">
        <f ca="1"/>
        <v>238431</v>
      </c>
      <c r="H928" s="55">
        <f t="shared" ca="1" si="58"/>
        <v>-1.1537030145143179E-2</v>
      </c>
      <c r="I928" s="55">
        <f t="shared" ca="1" si="56"/>
        <v>-1.1604098019166649E-2</v>
      </c>
      <c r="N928" s="52" vm="6793">
        <f ca="1"/>
        <v>45142</v>
      </c>
      <c r="O928" s="52" vm="6739">
        <f ca="1"/>
        <v>62.38</v>
      </c>
      <c r="P928" s="52" vm="3479">
        <f ca="1"/>
        <v>62.48</v>
      </c>
      <c r="Q928" s="52" vm="3931">
        <f ca="1"/>
        <v>62.76</v>
      </c>
      <c r="R928" s="52" vm="3458">
        <f ca="1"/>
        <v>61.9</v>
      </c>
      <c r="S928" s="52" vm="6794">
        <f ca="1"/>
        <v>399737</v>
      </c>
      <c r="T928" s="55">
        <f t="shared" ca="1" si="59"/>
        <v>0</v>
      </c>
      <c r="U928" s="55">
        <f t="shared" ca="1" si="57"/>
        <v>0</v>
      </c>
      <c r="Z928" s="52" t="s">
        <v>1155</v>
      </c>
      <c r="AA928" s="52">
        <v>9.5000000000000001E-2</v>
      </c>
      <c r="AF928" s="52" t="s">
        <v>1123</v>
      </c>
      <c r="AG928" s="52">
        <v>0.55200000000000005</v>
      </c>
    </row>
    <row r="929" spans="2:33">
      <c r="B929" s="52" vm="6774">
        <f ca="1"/>
        <v>45138</v>
      </c>
      <c r="C929" s="52" vm="6795">
        <f ca="1"/>
        <v>523.6</v>
      </c>
      <c r="D929" s="52" vm="6796">
        <f ca="1"/>
        <v>529.4</v>
      </c>
      <c r="E929" s="52" vm="6796">
        <f ca="1"/>
        <v>529.4</v>
      </c>
      <c r="F929" s="52" vm="6797">
        <f ca="1"/>
        <v>521.70000000000005</v>
      </c>
      <c r="G929" s="52" vm="6798">
        <f ca="1"/>
        <v>208935</v>
      </c>
      <c r="H929" s="55">
        <f t="shared" ca="1" si="58"/>
        <v>-1.4307228915662717E-2</v>
      </c>
      <c r="I929" s="55">
        <f t="shared" ca="1" si="56"/>
        <v>-1.44105641264793E-2</v>
      </c>
      <c r="N929" s="52" vm="6799">
        <f ca="1"/>
        <v>45145</v>
      </c>
      <c r="O929" s="52" vm="3467">
        <f ca="1"/>
        <v>62.06</v>
      </c>
      <c r="P929" s="52" vm="6566">
        <f ca="1"/>
        <v>62.4</v>
      </c>
      <c r="Q929" s="52" vm="6554">
        <f ca="1"/>
        <v>62.74</v>
      </c>
      <c r="R929" s="52" vm="3449">
        <f ca="1"/>
        <v>61.52</v>
      </c>
      <c r="S929" s="52" vm="6800">
        <f ca="1"/>
        <v>379228</v>
      </c>
      <c r="T929" s="55">
        <f t="shared" ca="1" si="59"/>
        <v>-5.1298493106765042E-3</v>
      </c>
      <c r="U929" s="55">
        <f t="shared" ca="1" si="57"/>
        <v>-5.1430521594230645E-3</v>
      </c>
      <c r="Z929" s="52" t="s">
        <v>1156</v>
      </c>
      <c r="AA929" s="52">
        <v>0.124</v>
      </c>
      <c r="AF929" s="52" t="s">
        <v>1124</v>
      </c>
      <c r="AG929" s="52">
        <v>0.54600000000000004</v>
      </c>
    </row>
    <row r="930" spans="2:33">
      <c r="B930" s="52" vm="6779">
        <f ca="1"/>
        <v>45139</v>
      </c>
      <c r="C930" s="52" vm="2525">
        <f ca="1"/>
        <v>518.4</v>
      </c>
      <c r="D930" s="52" vm="1849">
        <f ca="1"/>
        <v>520.20000000000005</v>
      </c>
      <c r="E930" s="52" vm="2514">
        <f ca="1"/>
        <v>522.29999999999995</v>
      </c>
      <c r="F930" s="52" vm="5517">
        <f ca="1"/>
        <v>514.70000000000005</v>
      </c>
      <c r="G930" s="52" vm="6801">
        <f ca="1"/>
        <v>133597</v>
      </c>
      <c r="H930" s="55">
        <f t="shared" ca="1" si="58"/>
        <v>-9.931245225362928E-3</v>
      </c>
      <c r="I930" s="55">
        <f t="shared" ca="1" si="56"/>
        <v>-9.9808889976799823E-3</v>
      </c>
      <c r="N930" s="52" vm="6802">
        <f ca="1"/>
        <v>45146</v>
      </c>
      <c r="O930" s="52" vm="6803">
        <f ca="1"/>
        <v>61.64</v>
      </c>
      <c r="P930" s="52" vm="6804">
        <f ca="1"/>
        <v>61.68</v>
      </c>
      <c r="Q930" s="52" vm="6805">
        <f ca="1"/>
        <v>62.04</v>
      </c>
      <c r="R930" s="52" vm="6662">
        <f ca="1"/>
        <v>61.12</v>
      </c>
      <c r="S930" s="52" vm="6806">
        <f ca="1"/>
        <v>404716</v>
      </c>
      <c r="T930" s="55">
        <f t="shared" ca="1" si="59"/>
        <v>-6.7676442152755367E-3</v>
      </c>
      <c r="U930" s="55">
        <f t="shared" ca="1" si="57"/>
        <v>-6.7906485683191372E-3</v>
      </c>
      <c r="Z930" s="52" t="s">
        <v>1157</v>
      </c>
      <c r="AA930" s="52">
        <v>0.13100000000000001</v>
      </c>
      <c r="AF930" s="52" t="s">
        <v>1125</v>
      </c>
      <c r="AG930" s="52">
        <v>0.57099999999999995</v>
      </c>
    </row>
    <row r="931" spans="2:33">
      <c r="B931" s="52" vm="6783">
        <f ca="1"/>
        <v>45140</v>
      </c>
      <c r="C931" s="52" vm="4844">
        <f ca="1"/>
        <v>511</v>
      </c>
      <c r="D931" s="52" vm="426">
        <f ca="1"/>
        <v>510</v>
      </c>
      <c r="E931" s="52" vm="6807">
        <f ca="1"/>
        <v>516.9</v>
      </c>
      <c r="F931" s="52" vm="6808">
        <f ca="1"/>
        <v>508.2</v>
      </c>
      <c r="G931" s="52" vm="6809">
        <f ca="1"/>
        <v>194470</v>
      </c>
      <c r="H931" s="55">
        <f t="shared" ca="1" si="58"/>
        <v>-1.4274691358024616E-2</v>
      </c>
      <c r="I931" s="55">
        <f t="shared" ca="1" si="56"/>
        <v>-1.4377554834360427E-2</v>
      </c>
      <c r="N931" s="52" vm="6810">
        <f ca="1"/>
        <v>45147</v>
      </c>
      <c r="O931" s="52" vm="6690">
        <f ca="1"/>
        <v>61.82</v>
      </c>
      <c r="P931" s="52" vm="6588">
        <f ca="1"/>
        <v>62.5</v>
      </c>
      <c r="Q931" s="52" vm="4080">
        <f ca="1"/>
        <v>62.72</v>
      </c>
      <c r="R931" s="52" vm="6811">
        <f ca="1"/>
        <v>61.8</v>
      </c>
      <c r="S931" s="52" vm="6812">
        <f ca="1"/>
        <v>250971</v>
      </c>
      <c r="T931" s="55">
        <f t="shared" ca="1" si="59"/>
        <v>2.9201817001947017E-3</v>
      </c>
      <c r="U931" s="55">
        <f t="shared" ca="1" si="57"/>
        <v>2.9159262520552722E-3</v>
      </c>
      <c r="Z931" s="52" t="s">
        <v>1158</v>
      </c>
      <c r="AA931" s="52">
        <v>0.16900000000000001</v>
      </c>
      <c r="AF931" s="52" t="s">
        <v>1126</v>
      </c>
      <c r="AG931" s="52">
        <v>0.55000000000000004</v>
      </c>
    </row>
    <row r="932" spans="2:33">
      <c r="B932" s="52" vm="6788">
        <f ca="1"/>
        <v>45141</v>
      </c>
      <c r="C932" s="52" vm="426">
        <f ca="1"/>
        <v>510</v>
      </c>
      <c r="D932" s="52" vm="6606">
        <f ca="1"/>
        <v>504.8</v>
      </c>
      <c r="E932" s="52" vm="4844">
        <f ca="1"/>
        <v>511</v>
      </c>
      <c r="F932" s="52" vm="1157">
        <f ca="1"/>
        <v>502.9</v>
      </c>
      <c r="G932" s="52" vm="6813">
        <f ca="1"/>
        <v>178979</v>
      </c>
      <c r="H932" s="55">
        <f t="shared" ca="1" si="58"/>
        <v>-1.9569471624266699E-3</v>
      </c>
      <c r="I932" s="55">
        <f t="shared" ca="1" si="56"/>
        <v>-1.958864485333034E-3</v>
      </c>
      <c r="N932" s="52" vm="6814">
        <f ca="1"/>
        <v>45148</v>
      </c>
      <c r="O932" s="52" vm="6604">
        <f ca="1"/>
        <v>64.040000000000006</v>
      </c>
      <c r="P932" s="52" vm="6815">
        <f ca="1"/>
        <v>62.32</v>
      </c>
      <c r="Q932" s="52" vm="4116">
        <f ca="1"/>
        <v>64.400000000000006</v>
      </c>
      <c r="R932" s="52" vm="6815">
        <f ca="1"/>
        <v>62.32</v>
      </c>
      <c r="S932" s="52" vm="6816">
        <f ca="1"/>
        <v>530266</v>
      </c>
      <c r="T932" s="55">
        <f t="shared" ca="1" si="59"/>
        <v>3.5910708508573475E-2</v>
      </c>
      <c r="U932" s="55">
        <f t="shared" ca="1" si="57"/>
        <v>3.5280951424543877E-2</v>
      </c>
      <c r="Z932" s="52" t="s">
        <v>1159</v>
      </c>
      <c r="AA932" s="52">
        <v>0.16</v>
      </c>
      <c r="AF932" s="52" t="s">
        <v>1128</v>
      </c>
      <c r="AG932" s="52">
        <v>0.55600000000000005</v>
      </c>
    </row>
    <row r="933" spans="2:33">
      <c r="B933" s="52" vm="6793">
        <f ca="1"/>
        <v>45142</v>
      </c>
      <c r="C933" s="52" vm="1485">
        <f ca="1"/>
        <v>514.5</v>
      </c>
      <c r="D933" s="52" vm="6549">
        <f ca="1"/>
        <v>513.5</v>
      </c>
      <c r="E933" s="52" vm="1138">
        <f ca="1"/>
        <v>515.1</v>
      </c>
      <c r="F933" s="52" vm="5235">
        <f ca="1"/>
        <v>507.5</v>
      </c>
      <c r="G933" s="52" vm="6817">
        <f ca="1"/>
        <v>128852</v>
      </c>
      <c r="H933" s="55">
        <f t="shared" ca="1" si="58"/>
        <v>8.8235294117646745E-3</v>
      </c>
      <c r="I933" s="55">
        <f t="shared" ca="1" si="56"/>
        <v>8.7848295557328114E-3</v>
      </c>
      <c r="N933" s="52" vm="6818">
        <f ca="1"/>
        <v>45149</v>
      </c>
      <c r="O933" s="52" vm="6546">
        <f ca="1"/>
        <v>63.5</v>
      </c>
      <c r="P933" s="52" vm="3939">
        <f ca="1"/>
        <v>63.82</v>
      </c>
      <c r="Q933" s="52" vm="4256">
        <f ca="1"/>
        <v>64.56</v>
      </c>
      <c r="R933" s="52" vm="6374">
        <f ca="1"/>
        <v>63.14</v>
      </c>
      <c r="S933" s="52" vm="6819">
        <f ca="1"/>
        <v>377480</v>
      </c>
      <c r="T933" s="55">
        <f t="shared" ca="1" si="59"/>
        <v>-8.4322298563398457E-3</v>
      </c>
      <c r="U933" s="55">
        <f t="shared" ca="1" si="57"/>
        <v>-8.4679822298680315E-3</v>
      </c>
      <c r="Z933" s="52" t="s">
        <v>1160</v>
      </c>
      <c r="AA933" s="52">
        <v>0.19600000000000001</v>
      </c>
      <c r="AF933" s="52" t="s">
        <v>1129</v>
      </c>
      <c r="AG933" s="52">
        <v>0.57099999999999995</v>
      </c>
    </row>
    <row r="934" spans="2:33">
      <c r="B934" s="52" vm="6799">
        <f ca="1"/>
        <v>45145</v>
      </c>
      <c r="C934" s="52" vm="1290">
        <f ca="1"/>
        <v>517.9</v>
      </c>
      <c r="D934" s="52" vm="425">
        <f ca="1"/>
        <v>512</v>
      </c>
      <c r="E934" s="52" vm="6820">
        <f ca="1"/>
        <v>520.29999999999995</v>
      </c>
      <c r="F934" s="52" vm="1059">
        <f ca="1"/>
        <v>510.3</v>
      </c>
      <c r="G934" s="52" vm="6821">
        <f ca="1"/>
        <v>133410</v>
      </c>
      <c r="H934" s="55">
        <f t="shared" ca="1" si="58"/>
        <v>6.6083576287656598E-3</v>
      </c>
      <c r="I934" s="55">
        <f t="shared" ca="1" si="56"/>
        <v>6.5866181557413493E-3</v>
      </c>
      <c r="N934" s="52" vm="6822">
        <f ca="1"/>
        <v>45152</v>
      </c>
      <c r="O934" s="52" vm="4255">
        <f ca="1"/>
        <v>64.06</v>
      </c>
      <c r="P934" s="52" vm="6374">
        <f ca="1"/>
        <v>63.14</v>
      </c>
      <c r="Q934" s="52" vm="4174">
        <f ca="1"/>
        <v>64.72</v>
      </c>
      <c r="R934" s="52" vm="4200">
        <f ca="1"/>
        <v>63.04</v>
      </c>
      <c r="S934" s="52" vm="6823">
        <f ca="1"/>
        <v>470470</v>
      </c>
      <c r="T934" s="55">
        <f t="shared" ca="1" si="59"/>
        <v>8.8188976377954198E-3</v>
      </c>
      <c r="U934" s="55">
        <f t="shared" ca="1" si="57"/>
        <v>8.780238282366265E-3</v>
      </c>
      <c r="Z934" s="52" t="s">
        <v>1161</v>
      </c>
      <c r="AA934" s="52">
        <v>0.19600000000000001</v>
      </c>
      <c r="AF934" s="52" t="s">
        <v>1130</v>
      </c>
      <c r="AG934" s="52">
        <v>0.53</v>
      </c>
    </row>
    <row r="935" spans="2:33">
      <c r="B935" s="52" vm="6802">
        <f ca="1"/>
        <v>45146</v>
      </c>
      <c r="C935" s="52" vm="1513">
        <f ca="1"/>
        <v>514.6</v>
      </c>
      <c r="D935" s="52" vm="1485">
        <f ca="1"/>
        <v>514.5</v>
      </c>
      <c r="E935" s="52" vm="1290">
        <f ca="1"/>
        <v>517.9</v>
      </c>
      <c r="F935" s="52" vm="1431">
        <f ca="1"/>
        <v>511.1</v>
      </c>
      <c r="G935" s="52" vm="6824">
        <f ca="1"/>
        <v>138185</v>
      </c>
      <c r="H935" s="55">
        <f t="shared" ca="1" si="58"/>
        <v>-6.3718864645683215E-3</v>
      </c>
      <c r="I935" s="55">
        <f t="shared" ca="1" si="56"/>
        <v>-6.392273582201854E-3</v>
      </c>
      <c r="N935" s="52" vm="6825">
        <f ca="1"/>
        <v>45154</v>
      </c>
      <c r="O935" s="52" vm="3922">
        <f ca="1"/>
        <v>64.34</v>
      </c>
      <c r="P935" s="52" vm="4299">
        <f ca="1"/>
        <v>62.8</v>
      </c>
      <c r="Q935" s="52" vm="6826">
        <f ca="1"/>
        <v>64.42</v>
      </c>
      <c r="R935" s="52" vm="3931">
        <f ca="1"/>
        <v>62.76</v>
      </c>
      <c r="S935" s="52" vm="6827">
        <f ca="1"/>
        <v>532462</v>
      </c>
      <c r="T935" s="55">
        <f t="shared" ca="1" si="59"/>
        <v>4.3709022791134089E-3</v>
      </c>
      <c r="U935" s="55">
        <f t="shared" ca="1" si="57"/>
        <v>4.3613776298682804E-3</v>
      </c>
      <c r="Z935" s="52" t="s">
        <v>1162</v>
      </c>
      <c r="AA935" s="52">
        <v>0.152</v>
      </c>
      <c r="AF935" s="52" t="s">
        <v>1131</v>
      </c>
      <c r="AG935" s="52">
        <v>0.56699999999999995</v>
      </c>
    </row>
    <row r="936" spans="2:33">
      <c r="B936" s="52" vm="6810">
        <f ca="1"/>
        <v>45147</v>
      </c>
      <c r="C936" s="52" vm="1280">
        <f ca="1"/>
        <v>517</v>
      </c>
      <c r="D936" s="52" vm="6828">
        <f ca="1"/>
        <v>523.20000000000005</v>
      </c>
      <c r="E936" s="52" vm="5080">
        <f ca="1"/>
        <v>525.9</v>
      </c>
      <c r="F936" s="52" vm="1280">
        <f ca="1"/>
        <v>517</v>
      </c>
      <c r="G936" s="52" vm="6829">
        <f ca="1"/>
        <v>165787</v>
      </c>
      <c r="H936" s="55">
        <f t="shared" ca="1" si="58"/>
        <v>4.6638165565486833E-3</v>
      </c>
      <c r="I936" s="55">
        <f t="shared" ca="1" si="56"/>
        <v>4.6529746607852441E-3</v>
      </c>
      <c r="N936" s="52" vm="6830">
        <f ca="1"/>
        <v>45155</v>
      </c>
      <c r="O936" s="52" vm="3932">
        <f ca="1"/>
        <v>62.66</v>
      </c>
      <c r="P936" s="52" vm="6571">
        <f ca="1"/>
        <v>64.28</v>
      </c>
      <c r="Q936" s="52" vm="3982">
        <f ca="1"/>
        <v>64.5</v>
      </c>
      <c r="R936" s="52" vm="3479">
        <f ca="1"/>
        <v>62.48</v>
      </c>
      <c r="S936" s="52" vm="6831">
        <f ca="1"/>
        <v>426653</v>
      </c>
      <c r="T936" s="55">
        <f t="shared" ca="1" si="59"/>
        <v>-2.6111283804787222E-2</v>
      </c>
      <c r="U936" s="55">
        <f t="shared" ca="1" si="57"/>
        <v>-2.6458236286834774E-2</v>
      </c>
      <c r="Z936" s="52" t="s">
        <v>1163</v>
      </c>
      <c r="AA936" s="52">
        <v>0.155</v>
      </c>
      <c r="AF936" s="52" t="s">
        <v>1132</v>
      </c>
      <c r="AG936" s="52">
        <v>0.57099999999999995</v>
      </c>
    </row>
    <row r="937" spans="2:33">
      <c r="B937" s="52" vm="6814">
        <f ca="1"/>
        <v>45148</v>
      </c>
      <c r="C937" s="52" vm="1874">
        <f ca="1"/>
        <v>528.4</v>
      </c>
      <c r="D937" s="52" vm="6832">
        <f ca="1"/>
        <v>521.79999999999995</v>
      </c>
      <c r="E937" s="52" vm="6833">
        <f ca="1"/>
        <v>533.9</v>
      </c>
      <c r="F937" s="52" vm="1506">
        <f ca="1"/>
        <v>519.9</v>
      </c>
      <c r="G937" s="52" vm="6834">
        <f ca="1"/>
        <v>168861</v>
      </c>
      <c r="H937" s="55">
        <f t="shared" ca="1" si="58"/>
        <v>2.20502901353965E-2</v>
      </c>
      <c r="I937" s="55">
        <f t="shared" ca="1" si="56"/>
        <v>2.1810698139741104E-2</v>
      </c>
      <c r="N937" s="52" vm="6835">
        <f ca="1"/>
        <v>45156</v>
      </c>
      <c r="O937" s="52" vm="6836">
        <f ca="1"/>
        <v>62.46</v>
      </c>
      <c r="P937" s="52" vm="4215">
        <f ca="1"/>
        <v>62.6</v>
      </c>
      <c r="Q937" s="52" vm="4215">
        <f ca="1"/>
        <v>62.6</v>
      </c>
      <c r="R937" s="52" vm="3469">
        <f ca="1"/>
        <v>61.4</v>
      </c>
      <c r="S937" s="52" vm="6837">
        <f ca="1"/>
        <v>427887</v>
      </c>
      <c r="T937" s="55">
        <f t="shared" ca="1" si="59"/>
        <v>-3.1918289179698744E-3</v>
      </c>
      <c r="U937" s="55">
        <f t="shared" ca="1" si="57"/>
        <v>-3.1969336691130335E-3</v>
      </c>
      <c r="Z937" s="52" t="s">
        <v>1164</v>
      </c>
      <c r="AA937" s="52">
        <v>0.17399999999999999</v>
      </c>
      <c r="AF937" s="52" t="s">
        <v>1133</v>
      </c>
      <c r="AG937" s="52">
        <v>0.57599999999999996</v>
      </c>
    </row>
    <row r="938" spans="2:33">
      <c r="B938" s="52" vm="6818">
        <f ca="1"/>
        <v>45149</v>
      </c>
      <c r="C938" s="52" vm="5462">
        <f ca="1"/>
        <v>517.1</v>
      </c>
      <c r="D938" s="52" vm="6649">
        <f ca="1"/>
        <v>524.79999999999995</v>
      </c>
      <c r="E938" s="52" vm="2541">
        <f ca="1"/>
        <v>527.29999999999995</v>
      </c>
      <c r="F938" s="52" vm="6838">
        <f ca="1"/>
        <v>514.79999999999995</v>
      </c>
      <c r="G938" s="52" vm="6839">
        <f ca="1"/>
        <v>131492</v>
      </c>
      <c r="H938" s="55">
        <f t="shared" ca="1" si="58"/>
        <v>-2.1385314155942359E-2</v>
      </c>
      <c r="I938" s="55">
        <f t="shared" ca="1" si="56"/>
        <v>-2.1617293245994349E-2</v>
      </c>
      <c r="N938" s="52" vm="6840">
        <f ca="1"/>
        <v>45159</v>
      </c>
      <c r="O938" s="52" vm="6599">
        <f ca="1"/>
        <v>63.36</v>
      </c>
      <c r="P938" s="52" vm="6547">
        <f ca="1"/>
        <v>62.68</v>
      </c>
      <c r="Q938" s="52" vm="6841">
        <f ca="1"/>
        <v>64.16</v>
      </c>
      <c r="R938" s="52" vm="6836">
        <f ca="1"/>
        <v>62.46</v>
      </c>
      <c r="S938" s="52" vm="6842">
        <f ca="1"/>
        <v>330657</v>
      </c>
      <c r="T938" s="55">
        <f t="shared" ca="1" si="59"/>
        <v>1.4409221902017322E-2</v>
      </c>
      <c r="U938" s="55">
        <f t="shared" ca="1" si="57"/>
        <v>1.4306395651237929E-2</v>
      </c>
      <c r="Z938" s="52" t="s">
        <v>1165</v>
      </c>
      <c r="AA938" s="52">
        <v>0.16900000000000001</v>
      </c>
      <c r="AF938" s="52" t="s">
        <v>1134</v>
      </c>
      <c r="AG938" s="52">
        <v>0.627</v>
      </c>
    </row>
    <row r="939" spans="2:33">
      <c r="B939" s="52" vm="6822">
        <f ca="1"/>
        <v>45152</v>
      </c>
      <c r="C939" s="52" vm="5552">
        <f ca="1"/>
        <v>514</v>
      </c>
      <c r="D939" s="52" vm="1288">
        <f ca="1"/>
        <v>515.4</v>
      </c>
      <c r="E939" s="52" vm="6843">
        <f ca="1"/>
        <v>516.79999999999995</v>
      </c>
      <c r="F939" s="52" vm="5464">
        <f ca="1"/>
        <v>512.1</v>
      </c>
      <c r="G939" s="52" vm="6844">
        <f ca="1"/>
        <v>91599</v>
      </c>
      <c r="H939" s="55">
        <f t="shared" ca="1" si="58"/>
        <v>-5.9949719590021155E-3</v>
      </c>
      <c r="I939" s="55">
        <f t="shared" ca="1" si="56"/>
        <v>-6.0130139470106741E-3</v>
      </c>
      <c r="N939" s="52" vm="6845">
        <f ca="1"/>
        <v>45160</v>
      </c>
      <c r="O939" s="52" vm="6348">
        <f ca="1"/>
        <v>63.06</v>
      </c>
      <c r="P939" s="52" vm="6348">
        <f ca="1"/>
        <v>63.06</v>
      </c>
      <c r="Q939" s="52" vm="6571">
        <f ca="1"/>
        <v>64.28</v>
      </c>
      <c r="R939" s="52" vm="4216">
        <f ca="1"/>
        <v>62.94</v>
      </c>
      <c r="S939" s="52" vm="6846">
        <f ca="1"/>
        <v>280249</v>
      </c>
      <c r="T939" s="55">
        <f t="shared" ca="1" si="59"/>
        <v>-4.7348484848483974E-3</v>
      </c>
      <c r="U939" s="55">
        <f t="shared" ca="1" si="57"/>
        <v>-4.7460933892555695E-3</v>
      </c>
      <c r="Z939" s="52" t="s">
        <v>1166</v>
      </c>
      <c r="AA939" s="52">
        <v>0.159</v>
      </c>
      <c r="AF939" s="52" t="s">
        <v>1135</v>
      </c>
      <c r="AG939" s="52">
        <v>0.622</v>
      </c>
    </row>
    <row r="940" spans="2:33">
      <c r="B940" s="52" vm="6847">
        <f ca="1"/>
        <v>45153</v>
      </c>
      <c r="C940" s="52" vm="753">
        <f ca="1"/>
        <v>508.9</v>
      </c>
      <c r="D940" s="52" vm="4815">
        <f ca="1"/>
        <v>514.4</v>
      </c>
      <c r="E940" s="52" vm="1280">
        <f ca="1"/>
        <v>517</v>
      </c>
      <c r="F940" s="52" vm="5021">
        <f ca="1"/>
        <v>505.3</v>
      </c>
      <c r="G940" s="52" vm="6848">
        <f ca="1"/>
        <v>99019</v>
      </c>
      <c r="H940" s="55">
        <f t="shared" ca="1" si="58"/>
        <v>-9.922178988326924E-3</v>
      </c>
      <c r="I940" s="55">
        <f t="shared" ca="1" si="56"/>
        <v>-9.9717318603781968E-3</v>
      </c>
      <c r="N940" s="52" vm="6849">
        <f ca="1"/>
        <v>45161</v>
      </c>
      <c r="O940" s="52" vm="6805">
        <f ca="1"/>
        <v>62.04</v>
      </c>
      <c r="P940" s="52" vm="6850">
        <f ca="1"/>
        <v>63.48</v>
      </c>
      <c r="Q940" s="52" vm="6851">
        <f ca="1"/>
        <v>63.58</v>
      </c>
      <c r="R940" s="52" vm="6805">
        <f ca="1"/>
        <v>62.04</v>
      </c>
      <c r="S940" s="52" vm="6852">
        <f ca="1"/>
        <v>534968</v>
      </c>
      <c r="T940" s="55">
        <f t="shared" ca="1" si="59"/>
        <v>-1.6175071360609028E-2</v>
      </c>
      <c r="U940" s="55">
        <f t="shared" ca="1" si="57"/>
        <v>-1.6307315808576771E-2</v>
      </c>
      <c r="Z940" s="52" t="s">
        <v>1167</v>
      </c>
      <c r="AA940" s="52">
        <v>0.159</v>
      </c>
      <c r="AF940" s="52" t="s">
        <v>1136</v>
      </c>
      <c r="AG940" s="52">
        <v>0.621</v>
      </c>
    </row>
    <row r="941" spans="2:33">
      <c r="B941" s="52" vm="6825">
        <f ca="1"/>
        <v>45154</v>
      </c>
      <c r="C941" s="52" vm="1429">
        <f ca="1"/>
        <v>506.7</v>
      </c>
      <c r="D941" s="52" vm="6608">
        <f ca="1"/>
        <v>507.8</v>
      </c>
      <c r="E941" s="52" vm="1057">
        <f ca="1"/>
        <v>511.9</v>
      </c>
      <c r="F941" s="52" vm="1312">
        <f ca="1"/>
        <v>506</v>
      </c>
      <c r="G941" s="52" vm="6853">
        <f ca="1"/>
        <v>77960</v>
      </c>
      <c r="H941" s="55">
        <f t="shared" ca="1" si="58"/>
        <v>-4.3230497150716918E-3</v>
      </c>
      <c r="I941" s="55">
        <f t="shared" ca="1" si="56"/>
        <v>-4.3324211129228745E-3</v>
      </c>
      <c r="N941" s="52" vm="6854">
        <f ca="1"/>
        <v>45162</v>
      </c>
      <c r="O941" s="52" vm="6855">
        <f ca="1"/>
        <v>62.02</v>
      </c>
      <c r="P941" s="52" vm="4215">
        <f ca="1"/>
        <v>62.6</v>
      </c>
      <c r="Q941" s="52" vm="4198">
        <f ca="1"/>
        <v>63.16</v>
      </c>
      <c r="R941" s="52" vm="6734">
        <f ca="1"/>
        <v>61.78</v>
      </c>
      <c r="S941" s="52" vm="6856">
        <f ca="1"/>
        <v>331489</v>
      </c>
      <c r="T941" s="55">
        <f t="shared" ca="1" si="59"/>
        <v>-3.2237266279810939E-4</v>
      </c>
      <c r="U941" s="55">
        <f t="shared" ca="1" si="57"/>
        <v>-3.2242463603510314E-4</v>
      </c>
      <c r="Z941" s="52" t="s">
        <v>1168</v>
      </c>
      <c r="AA941" s="52">
        <v>0.158</v>
      </c>
      <c r="AF941" s="52" t="s">
        <v>1137</v>
      </c>
      <c r="AG941" s="52">
        <v>0.625</v>
      </c>
    </row>
    <row r="942" spans="2:33">
      <c r="B942" s="52" vm="6830">
        <f ca="1"/>
        <v>45155</v>
      </c>
      <c r="C942" s="52" vm="5569">
        <f ca="1"/>
        <v>498.3</v>
      </c>
      <c r="D942" s="52" vm="6857">
        <f ca="1"/>
        <v>503.9</v>
      </c>
      <c r="E942" s="52" vm="403">
        <f ca="1"/>
        <v>505.8</v>
      </c>
      <c r="F942" s="52" vm="6858">
        <f ca="1"/>
        <v>495.75</v>
      </c>
      <c r="G942" s="52" vm="6859">
        <f ca="1"/>
        <v>116711</v>
      </c>
      <c r="H942" s="55">
        <f t="shared" ca="1" si="58"/>
        <v>-1.6577856719952599E-2</v>
      </c>
      <c r="I942" s="55">
        <f t="shared" ca="1" si="56"/>
        <v>-1.6716807194505166E-2</v>
      </c>
      <c r="N942" s="52" vm="6860">
        <f ca="1"/>
        <v>45163</v>
      </c>
      <c r="O942" s="52" vm="6861">
        <f ca="1"/>
        <v>62.36</v>
      </c>
      <c r="P942" s="52" vm="6734">
        <f ca="1"/>
        <v>61.78</v>
      </c>
      <c r="Q942" s="52" vm="4309">
        <f ca="1"/>
        <v>62.86</v>
      </c>
      <c r="R942" s="52" vm="6803">
        <f ca="1"/>
        <v>61.64</v>
      </c>
      <c r="S942" s="52" vm="6862">
        <f ca="1"/>
        <v>287199</v>
      </c>
      <c r="T942" s="55">
        <f t="shared" ca="1" si="59"/>
        <v>5.4821025475653151E-3</v>
      </c>
      <c r="U942" s="55">
        <f t="shared" ca="1" si="57"/>
        <v>5.4671305172728987E-3</v>
      </c>
      <c r="Z942" s="52" t="s">
        <v>1169</v>
      </c>
      <c r="AA942" s="52">
        <v>0.161</v>
      </c>
      <c r="AF942" s="52" t="s">
        <v>1138</v>
      </c>
      <c r="AG942" s="52">
        <v>0.63900000000000001</v>
      </c>
    </row>
    <row r="943" spans="2:33">
      <c r="B943" s="52" vm="6835">
        <f ca="1"/>
        <v>45156</v>
      </c>
      <c r="C943" s="52" vm="1253">
        <f ca="1"/>
        <v>492.6</v>
      </c>
      <c r="D943" s="52" vm="1392">
        <f ca="1"/>
        <v>495.6</v>
      </c>
      <c r="E943" s="52" vm="1217">
        <f ca="1"/>
        <v>495.8</v>
      </c>
      <c r="F943" s="52" vm="1031">
        <f ca="1"/>
        <v>487.75</v>
      </c>
      <c r="G943" s="52" vm="6863">
        <f ca="1"/>
        <v>125379</v>
      </c>
      <c r="H943" s="55">
        <f t="shared" ca="1" si="58"/>
        <v>-1.1438892233594178E-2</v>
      </c>
      <c r="I943" s="55">
        <f t="shared" ca="1" si="56"/>
        <v>-1.1504819600921298E-2</v>
      </c>
      <c r="N943" s="52" vm="6864">
        <f ca="1"/>
        <v>45166</v>
      </c>
      <c r="O943" s="52" vm="6865">
        <f ca="1"/>
        <v>63.1</v>
      </c>
      <c r="P943" s="52" vm="4309">
        <f ca="1"/>
        <v>62.86</v>
      </c>
      <c r="Q943" s="52" vm="4090">
        <f ca="1"/>
        <v>63.56</v>
      </c>
      <c r="R943" s="52" vm="3932">
        <f ca="1"/>
        <v>62.66</v>
      </c>
      <c r="S943" s="52" vm="6866">
        <f ca="1"/>
        <v>238202</v>
      </c>
      <c r="T943" s="55">
        <f t="shared" ca="1" si="59"/>
        <v>1.1866581141757537E-2</v>
      </c>
      <c r="U943" s="55">
        <f t="shared" ca="1" si="57"/>
        <v>1.1796725357591704E-2</v>
      </c>
      <c r="Z943" s="52" t="s">
        <v>1170</v>
      </c>
      <c r="AA943" s="52">
        <v>0.13400000000000001</v>
      </c>
      <c r="AF943" s="52" t="s">
        <v>1139</v>
      </c>
      <c r="AG943" s="52">
        <v>0.63100000000000001</v>
      </c>
    </row>
    <row r="944" spans="2:33">
      <c r="B944" s="52" vm="6840">
        <f ca="1"/>
        <v>45159</v>
      </c>
      <c r="C944" s="52" vm="1218">
        <f ca="1"/>
        <v>498.5</v>
      </c>
      <c r="D944" s="52" vm="1210">
        <f ca="1"/>
        <v>492.4</v>
      </c>
      <c r="E944" s="52" vm="5163">
        <f ca="1"/>
        <v>502.5</v>
      </c>
      <c r="F944" s="52" vm="4865">
        <f ca="1"/>
        <v>491.85</v>
      </c>
      <c r="G944" s="52" vm="6867">
        <f ca="1"/>
        <v>155474</v>
      </c>
      <c r="H944" s="55">
        <f t="shared" ca="1" si="58"/>
        <v>1.1977263499796997E-2</v>
      </c>
      <c r="I944" s="55">
        <f t="shared" ca="1" si="56"/>
        <v>1.1906103715455484E-2</v>
      </c>
      <c r="N944" s="52" vm="6868">
        <f ca="1"/>
        <v>45167</v>
      </c>
      <c r="O944" s="52" vm="3973">
        <f ca="1"/>
        <v>63.86</v>
      </c>
      <c r="P944" s="52" vm="6363">
        <f ca="1"/>
        <v>63.26</v>
      </c>
      <c r="Q944" s="52" vm="3973">
        <f ca="1"/>
        <v>63.86</v>
      </c>
      <c r="R944" s="52" vm="6869">
        <f ca="1"/>
        <v>62.62</v>
      </c>
      <c r="S944" s="52" vm="6870">
        <f ca="1"/>
        <v>309393</v>
      </c>
      <c r="T944" s="55">
        <f t="shared" ca="1" si="59"/>
        <v>1.204437400950864E-2</v>
      </c>
      <c r="U944" s="55">
        <f t="shared" ca="1" si="57"/>
        <v>1.1972417739468409E-2</v>
      </c>
      <c r="Z944" s="52" t="s">
        <v>1171</v>
      </c>
      <c r="AA944" s="52">
        <v>0.14699999999999999</v>
      </c>
      <c r="AF944" s="52" t="s">
        <v>1140</v>
      </c>
      <c r="AG944" s="52">
        <v>0.65</v>
      </c>
    </row>
    <row r="945" spans="2:33">
      <c r="B945" s="52" vm="6845">
        <f ca="1"/>
        <v>45160</v>
      </c>
      <c r="C945" s="52" vm="1456">
        <f ca="1"/>
        <v>501.4</v>
      </c>
      <c r="D945" s="52" vm="6871">
        <f ca="1"/>
        <v>501.7</v>
      </c>
      <c r="E945" s="52" vm="6619">
        <f ca="1"/>
        <v>507.9</v>
      </c>
      <c r="F945" s="52" vm="1328">
        <f ca="1"/>
        <v>499</v>
      </c>
      <c r="G945" s="52" vm="6872">
        <f ca="1"/>
        <v>126660</v>
      </c>
      <c r="H945" s="55">
        <f t="shared" ca="1" si="58"/>
        <v>5.8174523570710956E-3</v>
      </c>
      <c r="I945" s="55">
        <f t="shared" ca="1" si="56"/>
        <v>5.8005963222998785E-3</v>
      </c>
      <c r="N945" s="52" vm="6873">
        <f ca="1"/>
        <v>45168</v>
      </c>
      <c r="O945" s="52" vm="6874">
        <f ca="1"/>
        <v>63.88</v>
      </c>
      <c r="P945" s="52" vm="4264">
        <f ca="1"/>
        <v>64.099999999999994</v>
      </c>
      <c r="Q945" s="52" vm="6826">
        <f ca="1"/>
        <v>64.42</v>
      </c>
      <c r="R945" s="52" vm="4207">
        <f ca="1"/>
        <v>63.22</v>
      </c>
      <c r="S945" s="52" vm="6875">
        <f ca="1"/>
        <v>357718</v>
      </c>
      <c r="T945" s="55">
        <f t="shared" ca="1" si="59"/>
        <v>3.1318509238964509E-4</v>
      </c>
      <c r="U945" s="55">
        <f t="shared" ca="1" si="57"/>
        <v>3.1313606017576936E-4</v>
      </c>
      <c r="Z945" s="52" t="s">
        <v>1172</v>
      </c>
      <c r="AA945" s="52">
        <v>0.126</v>
      </c>
      <c r="AF945" s="52" t="s">
        <v>1141</v>
      </c>
      <c r="AG945" s="52">
        <v>0.69299999999999995</v>
      </c>
    </row>
    <row r="946" spans="2:33">
      <c r="B946" s="52" vm="6849">
        <f ca="1"/>
        <v>45161</v>
      </c>
      <c r="C946" s="52" vm="1226">
        <f ca="1"/>
        <v>499.1</v>
      </c>
      <c r="D946" s="52" vm="1147">
        <f ca="1"/>
        <v>504</v>
      </c>
      <c r="E946" s="52" vm="414">
        <f ca="1"/>
        <v>504.6</v>
      </c>
      <c r="F946" s="52" vm="5516">
        <f ca="1"/>
        <v>496.45</v>
      </c>
      <c r="G946" s="52" vm="6876">
        <f ca="1"/>
        <v>83913</v>
      </c>
      <c r="H946" s="55">
        <f t="shared" ca="1" si="58"/>
        <v>-4.5871559633026138E-3</v>
      </c>
      <c r="I946" s="55">
        <f t="shared" ca="1" si="56"/>
        <v>-4.5977092486293196E-3</v>
      </c>
      <c r="N946" s="52" vm="6877">
        <f ca="1"/>
        <v>45169</v>
      </c>
      <c r="O946" s="52" vm="4241">
        <f ca="1"/>
        <v>62.64</v>
      </c>
      <c r="P946" s="52" vm="3913">
        <f ca="1"/>
        <v>64</v>
      </c>
      <c r="Q946" s="52" vm="6604">
        <f ca="1"/>
        <v>64.040000000000006</v>
      </c>
      <c r="R946" s="52" vm="4241">
        <f ca="1"/>
        <v>62.64</v>
      </c>
      <c r="S946" s="52" vm="6878">
        <f ca="1"/>
        <v>782205</v>
      </c>
      <c r="T946" s="55">
        <f t="shared" ca="1" si="59"/>
        <v>-1.9411396368190337E-2</v>
      </c>
      <c r="U946" s="55">
        <f t="shared" ca="1" si="57"/>
        <v>-1.9602271664264002E-2</v>
      </c>
      <c r="Z946" s="52" t="s">
        <v>1173</v>
      </c>
      <c r="AA946" s="52">
        <v>0.1</v>
      </c>
      <c r="AF946" s="52" t="s">
        <v>1142</v>
      </c>
      <c r="AG946" s="52">
        <v>0.69199999999999995</v>
      </c>
    </row>
    <row r="947" spans="2:33">
      <c r="B947" s="52" vm="6854">
        <f ca="1"/>
        <v>45162</v>
      </c>
      <c r="C947" s="52" vm="5156">
        <f ca="1"/>
        <v>490</v>
      </c>
      <c r="D947" s="52" vm="1262">
        <f ca="1"/>
        <v>504.3</v>
      </c>
      <c r="E947" s="52" vm="6879">
        <f ca="1"/>
        <v>507.6</v>
      </c>
      <c r="F947" s="52" vm="6880">
        <f ca="1"/>
        <v>488.9</v>
      </c>
      <c r="G947" s="52" vm="6881">
        <f ca="1"/>
        <v>119218</v>
      </c>
      <c r="H947" s="55">
        <f t="shared" ca="1" si="58"/>
        <v>-1.8232819074333828E-2</v>
      </c>
      <c r="I947" s="55">
        <f t="shared" ca="1" si="56"/>
        <v>-1.8401085370891291E-2</v>
      </c>
      <c r="N947" s="52" vm="6882">
        <f ca="1"/>
        <v>45170</v>
      </c>
      <c r="O947" s="52" vm="6869">
        <f ca="1"/>
        <v>62.62</v>
      </c>
      <c r="P947" s="52" vm="6883">
        <f ca="1"/>
        <v>62.3</v>
      </c>
      <c r="Q947" s="52" vm="6340">
        <f ca="1"/>
        <v>63.54</v>
      </c>
      <c r="R947" s="52" vm="6884">
        <f ca="1"/>
        <v>61.96</v>
      </c>
      <c r="S947" s="52" vm="6885">
        <f ca="1"/>
        <v>431451</v>
      </c>
      <c r="T947" s="55">
        <f t="shared" ca="1" si="59"/>
        <v>-3.1928480204346243E-4</v>
      </c>
      <c r="U947" s="55">
        <f t="shared" ca="1" si="57"/>
        <v>-3.1933578428806311E-4</v>
      </c>
      <c r="Z947" s="52" t="s">
        <v>1174</v>
      </c>
      <c r="AA947" s="52">
        <v>0.12</v>
      </c>
      <c r="AF947" s="52" t="s">
        <v>1143</v>
      </c>
      <c r="AG947" s="52">
        <v>0.70799999999999996</v>
      </c>
    </row>
    <row r="948" spans="2:33">
      <c r="B948" s="52" vm="6860">
        <f ca="1"/>
        <v>45163</v>
      </c>
      <c r="C948" s="52" vm="6886">
        <f ca="1"/>
        <v>487.6</v>
      </c>
      <c r="D948" s="52" vm="6880">
        <f ca="1"/>
        <v>488.9</v>
      </c>
      <c r="E948" s="52" vm="404">
        <f ca="1"/>
        <v>493.05</v>
      </c>
      <c r="F948" s="52" vm="6887">
        <f ca="1"/>
        <v>485.75</v>
      </c>
      <c r="G948" s="52" vm="6888">
        <f ca="1"/>
        <v>100517</v>
      </c>
      <c r="H948" s="55">
        <f t="shared" ca="1" si="58"/>
        <v>-4.8979591836734171E-3</v>
      </c>
      <c r="I948" s="55">
        <f t="shared" ca="1" si="56"/>
        <v>-4.9099934975557818E-3</v>
      </c>
      <c r="N948" s="52" vm="6889">
        <f ca="1"/>
        <v>45173</v>
      </c>
      <c r="O948" s="52" vm="4241">
        <f ca="1"/>
        <v>62.64</v>
      </c>
      <c r="P948" s="52" vm="6555">
        <f ca="1"/>
        <v>63.46</v>
      </c>
      <c r="Q948" s="52" vm="6890">
        <f ca="1"/>
        <v>63.64</v>
      </c>
      <c r="R948" s="52" vm="6883">
        <f ca="1"/>
        <v>62.3</v>
      </c>
      <c r="S948" s="52" vm="6891">
        <f ca="1"/>
        <v>248613</v>
      </c>
      <c r="T948" s="55">
        <f t="shared" ca="1" si="59"/>
        <v>3.1938677738740928E-4</v>
      </c>
      <c r="U948" s="55">
        <f t="shared" ca="1" si="57"/>
        <v>3.1933578428801649E-4</v>
      </c>
      <c r="Z948" s="52" t="s">
        <v>1175</v>
      </c>
      <c r="AA948" s="52">
        <v>0.12</v>
      </c>
      <c r="AF948" s="52" t="s">
        <v>1144</v>
      </c>
      <c r="AG948" s="52">
        <v>0.70099999999999996</v>
      </c>
    </row>
    <row r="949" spans="2:33">
      <c r="B949" s="52" vm="6864">
        <f ca="1"/>
        <v>45166</v>
      </c>
      <c r="C949" s="52" vm="6753">
        <f ca="1"/>
        <v>494.4</v>
      </c>
      <c r="D949" s="52" vm="6892">
        <f ca="1"/>
        <v>491.95</v>
      </c>
      <c r="E949" s="52" vm="5242">
        <f ca="1"/>
        <v>496.7</v>
      </c>
      <c r="F949" s="52" vm="5586">
        <f ca="1"/>
        <v>488.65</v>
      </c>
      <c r="G949" s="52" vm="6893">
        <f ca="1"/>
        <v>111513</v>
      </c>
      <c r="H949" s="55">
        <f t="shared" ca="1" si="58"/>
        <v>1.3945857260049044E-2</v>
      </c>
      <c r="I949" s="55">
        <f t="shared" ca="1" si="56"/>
        <v>1.3849508536364382E-2</v>
      </c>
      <c r="N949" s="52" vm="6894">
        <f ca="1"/>
        <v>45174</v>
      </c>
      <c r="O949" s="52" vm="6895">
        <f ca="1"/>
        <v>61.58</v>
      </c>
      <c r="P949" s="52" vm="6652">
        <f ca="1"/>
        <v>62.28</v>
      </c>
      <c r="Q949" s="52" vm="6861">
        <f ca="1"/>
        <v>62.36</v>
      </c>
      <c r="R949" s="52" vm="4332">
        <f ca="1"/>
        <v>61.3</v>
      </c>
      <c r="S949" s="52" vm="6896">
        <f ca="1"/>
        <v>602374</v>
      </c>
      <c r="T949" s="55">
        <f t="shared" ca="1" si="59"/>
        <v>-1.69220945083014E-2</v>
      </c>
      <c r="U949" s="55">
        <f t="shared" ca="1" si="57"/>
        <v>-1.706690918619334E-2</v>
      </c>
      <c r="Z949" s="52" t="s">
        <v>1176</v>
      </c>
      <c r="AA949" s="52">
        <v>0.14299999999999999</v>
      </c>
      <c r="AF949" s="52" t="s">
        <v>1145</v>
      </c>
      <c r="AG949" s="52">
        <v>0.73099999999999998</v>
      </c>
    </row>
    <row r="950" spans="2:33">
      <c r="B950" s="52" vm="6868">
        <f ca="1"/>
        <v>45167</v>
      </c>
      <c r="C950" s="52" vm="1328">
        <f ca="1"/>
        <v>499</v>
      </c>
      <c r="D950" s="52" vm="6897">
        <f ca="1"/>
        <v>497.7</v>
      </c>
      <c r="E950" s="52" vm="1254">
        <f ca="1"/>
        <v>500.4</v>
      </c>
      <c r="F950" s="52" vm="6898">
        <f ca="1"/>
        <v>493.45</v>
      </c>
      <c r="G950" s="52" vm="6899">
        <f ca="1"/>
        <v>149647</v>
      </c>
      <c r="H950" s="55">
        <f t="shared" ca="1" si="58"/>
        <v>9.3042071197411147E-3</v>
      </c>
      <c r="I950" s="55">
        <f t="shared" ca="1" si="56"/>
        <v>9.2611896080376632E-3</v>
      </c>
      <c r="N950" s="52" vm="6900">
        <f ca="1"/>
        <v>45175</v>
      </c>
      <c r="O950" s="52" vm="6137">
        <f ca="1"/>
        <v>58.52</v>
      </c>
      <c r="P950" s="52" vm="6901">
        <f ca="1"/>
        <v>61.08</v>
      </c>
      <c r="Q950" s="52" vm="6284">
        <f ca="1"/>
        <v>61.28</v>
      </c>
      <c r="R950" s="52" vm="3155">
        <f ca="1"/>
        <v>58.1</v>
      </c>
      <c r="S950" s="52" vm="6902">
        <f ca="1"/>
        <v>1667100</v>
      </c>
      <c r="T950" s="55">
        <f t="shared" ca="1" si="59"/>
        <v>-4.9691458265670563E-2</v>
      </c>
      <c r="U950" s="55">
        <f t="shared" ca="1" si="57"/>
        <v>-5.0968566344430637E-2</v>
      </c>
      <c r="Z950" s="52" t="s">
        <v>1177</v>
      </c>
      <c r="AA950" s="52">
        <v>0.17499999999999999</v>
      </c>
      <c r="AF950" s="52" t="s">
        <v>1146</v>
      </c>
      <c r="AG950" s="52">
        <v>0.71399999999999997</v>
      </c>
    </row>
    <row r="951" spans="2:33">
      <c r="B951" s="52" vm="6873">
        <f ca="1"/>
        <v>45168</v>
      </c>
      <c r="C951" s="52" vm="5569">
        <f ca="1"/>
        <v>498.3</v>
      </c>
      <c r="D951" s="52" vm="5234">
        <f ca="1"/>
        <v>501</v>
      </c>
      <c r="E951" s="52" vm="1313">
        <f ca="1"/>
        <v>502.2</v>
      </c>
      <c r="F951" s="52" vm="4866">
        <f ca="1"/>
        <v>492.8</v>
      </c>
      <c r="G951" s="52" vm="6903">
        <f ca="1"/>
        <v>92048</v>
      </c>
      <c r="H951" s="55">
        <f t="shared" ca="1" si="58"/>
        <v>-1.402805611222413E-3</v>
      </c>
      <c r="I951" s="55">
        <f t="shared" ca="1" si="56"/>
        <v>-1.4037904641597532E-3</v>
      </c>
      <c r="N951" s="52" vm="6904">
        <f ca="1"/>
        <v>45176</v>
      </c>
      <c r="O951" s="52" vm="3840">
        <f ca="1"/>
        <v>58.4</v>
      </c>
      <c r="P951" s="52" vm="3156">
        <f ca="1"/>
        <v>58.5</v>
      </c>
      <c r="Q951" s="52" vm="6225">
        <f ca="1"/>
        <v>59.52</v>
      </c>
      <c r="R951" s="52" vm="3407">
        <f ca="1"/>
        <v>58.14</v>
      </c>
      <c r="S951" s="52" vm="6905">
        <f ca="1"/>
        <v>686366</v>
      </c>
      <c r="T951" s="55">
        <f t="shared" ca="1" si="59"/>
        <v>-2.0505809979495249E-3</v>
      </c>
      <c r="U951" s="55">
        <f t="shared" ca="1" si="57"/>
        <v>-2.0526863177422927E-3</v>
      </c>
      <c r="Z951" s="52" t="s">
        <v>1178</v>
      </c>
      <c r="AA951" s="52">
        <v>0.154</v>
      </c>
      <c r="AF951" s="52" t="s">
        <v>1147</v>
      </c>
      <c r="AG951" s="52">
        <v>0.71399999999999997</v>
      </c>
    </row>
    <row r="952" spans="2:33">
      <c r="B952" s="52" vm="6877">
        <f ca="1"/>
        <v>45169</v>
      </c>
      <c r="C952" s="52" vm="5268">
        <f ca="1"/>
        <v>494.2</v>
      </c>
      <c r="D952" s="52" vm="6596">
        <f ca="1"/>
        <v>500.3</v>
      </c>
      <c r="E952" s="52" vm="1321">
        <f ca="1"/>
        <v>500.5</v>
      </c>
      <c r="F952" s="52" vm="5268">
        <f ca="1"/>
        <v>494.2</v>
      </c>
      <c r="G952" s="52" vm="6906">
        <f ca="1"/>
        <v>213338</v>
      </c>
      <c r="H952" s="55">
        <f t="shared" ca="1" si="58"/>
        <v>-8.2279751153924163E-3</v>
      </c>
      <c r="I952" s="55">
        <f t="shared" ca="1" si="56"/>
        <v>-8.2620117328492653E-3</v>
      </c>
      <c r="N952" s="52" vm="6907">
        <f ca="1"/>
        <v>45177</v>
      </c>
      <c r="O952" s="52" vm="3156">
        <f ca="1"/>
        <v>58.5</v>
      </c>
      <c r="P952" s="52" vm="3840">
        <f ca="1"/>
        <v>58.4</v>
      </c>
      <c r="Q952" s="52" vm="3301">
        <f ca="1"/>
        <v>58.78</v>
      </c>
      <c r="R952" s="52" vm="3283">
        <f ca="1"/>
        <v>57.28</v>
      </c>
      <c r="S952" s="52" vm="6908">
        <f ca="1"/>
        <v>560520</v>
      </c>
      <c r="T952" s="55">
        <f t="shared" ca="1" si="59"/>
        <v>1.712328767123239E-3</v>
      </c>
      <c r="U952" s="55">
        <f t="shared" ca="1" si="57"/>
        <v>1.7108644036293876E-3</v>
      </c>
      <c r="Z952" s="52" t="s">
        <v>1179</v>
      </c>
      <c r="AA952" s="52">
        <v>0.154</v>
      </c>
      <c r="AF952" s="52" t="s">
        <v>1148</v>
      </c>
      <c r="AG952" s="52">
        <v>0.73699999999999999</v>
      </c>
    </row>
    <row r="953" spans="2:33">
      <c r="B953" s="52" vm="6882">
        <f ca="1"/>
        <v>45170</v>
      </c>
      <c r="C953" s="52" vm="6909">
        <f ca="1"/>
        <v>488.8</v>
      </c>
      <c r="D953" s="52" vm="1158">
        <f ca="1"/>
        <v>492.9</v>
      </c>
      <c r="E953" s="52" vm="5575">
        <f ca="1"/>
        <v>495.4</v>
      </c>
      <c r="F953" s="52" vm="5141">
        <f ca="1"/>
        <v>487.65</v>
      </c>
      <c r="G953" s="52" vm="6910">
        <f ca="1"/>
        <v>164033</v>
      </c>
      <c r="H953" s="55">
        <f t="shared" ca="1" si="58"/>
        <v>-1.0926750303520749E-2</v>
      </c>
      <c r="I953" s="55">
        <f t="shared" ca="1" si="56"/>
        <v>-1.0986885697124037E-2</v>
      </c>
      <c r="N953" s="52" vm="6911">
        <f ca="1"/>
        <v>45180</v>
      </c>
      <c r="O953" s="52" vm="3416">
        <f ca="1"/>
        <v>59.22</v>
      </c>
      <c r="P953" s="52" vm="3313">
        <f ca="1"/>
        <v>58.7</v>
      </c>
      <c r="Q953" s="52" vm="6912">
        <f ca="1"/>
        <v>59.38</v>
      </c>
      <c r="R953" s="52" vm="4376">
        <f ca="1"/>
        <v>58.42</v>
      </c>
      <c r="S953" s="52" vm="6913">
        <f ca="1"/>
        <v>460171</v>
      </c>
      <c r="T953" s="55">
        <f t="shared" ca="1" si="59"/>
        <v>1.2307692307692353E-2</v>
      </c>
      <c r="U953" s="55">
        <f t="shared" ca="1" si="57"/>
        <v>1.2232568435634451E-2</v>
      </c>
      <c r="Z953" s="52" t="s">
        <v>1180</v>
      </c>
      <c r="AA953" s="52">
        <v>0.17799999999999999</v>
      </c>
      <c r="AF953" s="52" t="s">
        <v>1149</v>
      </c>
      <c r="AG953" s="52">
        <v>0.76500000000000001</v>
      </c>
    </row>
    <row r="954" spans="2:33">
      <c r="B954" s="52" vm="6889">
        <f ca="1"/>
        <v>45173</v>
      </c>
      <c r="C954" s="52" vm="1383">
        <f ca="1"/>
        <v>490.55</v>
      </c>
      <c r="D954" s="52" vm="5181">
        <f ca="1"/>
        <v>493.6</v>
      </c>
      <c r="E954" s="52" vm="1245">
        <f ca="1"/>
        <v>498.4</v>
      </c>
      <c r="F954" s="52" vm="6914">
        <f ca="1"/>
        <v>489.85</v>
      </c>
      <c r="G954" s="52" vm="6915">
        <f ca="1"/>
        <v>90911</v>
      </c>
      <c r="H954" s="55">
        <f t="shared" ca="1" si="58"/>
        <v>3.58019639934537E-3</v>
      </c>
      <c r="I954" s="55">
        <f t="shared" ca="1" si="56"/>
        <v>3.5738027520142847E-3</v>
      </c>
      <c r="N954" s="52" vm="6916">
        <f ca="1"/>
        <v>45181</v>
      </c>
      <c r="O954" s="52" vm="3156">
        <f ca="1"/>
        <v>58.5</v>
      </c>
      <c r="P954" s="52" vm="3375">
        <f ca="1"/>
        <v>59.18</v>
      </c>
      <c r="Q954" s="52" vm="3824">
        <f ca="1"/>
        <v>59.36</v>
      </c>
      <c r="R954" s="52" vm="3156">
        <f ca="1"/>
        <v>58.5</v>
      </c>
      <c r="S954" s="52" vm="6917">
        <f ca="1"/>
        <v>425303</v>
      </c>
      <c r="T954" s="55">
        <f t="shared" ca="1" si="59"/>
        <v>-1.2158054711246202E-2</v>
      </c>
      <c r="U954" s="55">
        <f t="shared" ca="1" si="57"/>
        <v>-1.2232568435634408E-2</v>
      </c>
      <c r="Z954" s="52" t="s">
        <v>1181</v>
      </c>
      <c r="AA954" s="52">
        <v>0.159</v>
      </c>
      <c r="AF954" s="52" t="s">
        <v>1150</v>
      </c>
      <c r="AG954" s="52">
        <v>0.76100000000000001</v>
      </c>
    </row>
    <row r="955" spans="2:33">
      <c r="B955" s="52" vm="6894">
        <f ca="1"/>
        <v>45174</v>
      </c>
      <c r="C955" s="52" vm="6918">
        <f ca="1"/>
        <v>479.8</v>
      </c>
      <c r="D955" s="52" vm="6919">
        <f ca="1"/>
        <v>486.05</v>
      </c>
      <c r="E955" s="52" vm="5164">
        <f ca="1"/>
        <v>486.85</v>
      </c>
      <c r="F955" s="52" vm="6715">
        <f ca="1"/>
        <v>477.65</v>
      </c>
      <c r="G955" s="52" vm="6920">
        <f ca="1"/>
        <v>150739</v>
      </c>
      <c r="H955" s="55">
        <f t="shared" ca="1" si="58"/>
        <v>-2.1914177963510362E-2</v>
      </c>
      <c r="I955" s="55">
        <f t="shared" ca="1" si="56"/>
        <v>-2.2157860203805634E-2</v>
      </c>
      <c r="N955" s="52" vm="6921">
        <f ca="1"/>
        <v>45182</v>
      </c>
      <c r="O955" s="52" vm="6922">
        <f ca="1"/>
        <v>58.54</v>
      </c>
      <c r="P955" s="52" vm="3339">
        <f ca="1"/>
        <v>58.2</v>
      </c>
      <c r="Q955" s="52" vm="3167">
        <f ca="1"/>
        <v>58.68</v>
      </c>
      <c r="R955" s="52" vm="3385">
        <f ca="1"/>
        <v>57.92</v>
      </c>
      <c r="S955" s="52" vm="6923">
        <f ca="1"/>
        <v>434311</v>
      </c>
      <c r="T955" s="55">
        <f t="shared" ca="1" si="59"/>
        <v>6.8376068376063692E-4</v>
      </c>
      <c r="U955" s="55">
        <f t="shared" ca="1" si="57"/>
        <v>6.8352702592893431E-4</v>
      </c>
      <c r="Z955" s="52" t="s">
        <v>1182</v>
      </c>
      <c r="AA955" s="52">
        <v>0.184</v>
      </c>
      <c r="AF955" s="52" t="s">
        <v>1151</v>
      </c>
      <c r="AG955" s="52">
        <v>0.748</v>
      </c>
    </row>
    <row r="956" spans="2:33">
      <c r="B956" s="52" vm="6900">
        <f ca="1"/>
        <v>45175</v>
      </c>
      <c r="C956" s="52" vm="1008">
        <f ca="1"/>
        <v>468.7</v>
      </c>
      <c r="D956" s="52" vm="6924">
        <f ca="1"/>
        <v>476.15</v>
      </c>
      <c r="E956" s="52" vm="6925">
        <f ca="1"/>
        <v>477.05</v>
      </c>
      <c r="F956" s="52" vm="6926">
        <f ca="1"/>
        <v>466.85</v>
      </c>
      <c r="G956" s="52" vm="6927">
        <f ca="1"/>
        <v>171070</v>
      </c>
      <c r="H956" s="55">
        <f t="shared" ca="1" si="58"/>
        <v>-2.3134639433097126E-2</v>
      </c>
      <c r="I956" s="55">
        <f t="shared" ca="1" si="56"/>
        <v>-2.3406445476933761E-2</v>
      </c>
      <c r="N956" s="52" vm="6928">
        <f ca="1"/>
        <v>45183</v>
      </c>
      <c r="O956" s="52" vm="3092">
        <f ca="1"/>
        <v>59.14</v>
      </c>
      <c r="P956" s="52" vm="3347">
        <f ca="1"/>
        <v>58.76</v>
      </c>
      <c r="Q956" s="52" vm="6929">
        <f ca="1"/>
        <v>59.26</v>
      </c>
      <c r="R956" s="52" vm="3063">
        <f ca="1"/>
        <v>57.86</v>
      </c>
      <c r="S956" s="52" vm="6930">
        <f ca="1"/>
        <v>815525</v>
      </c>
      <c r="T956" s="55">
        <f t="shared" ca="1" si="59"/>
        <v>1.0249402118209794E-2</v>
      </c>
      <c r="U956" s="55">
        <f t="shared" ca="1" si="57"/>
        <v>1.0197233160591391E-2</v>
      </c>
      <c r="Z956" s="52" t="s">
        <v>1183</v>
      </c>
      <c r="AA956" s="52">
        <v>0.17199999999999999</v>
      </c>
      <c r="AF956" s="52" t="s">
        <v>1152</v>
      </c>
      <c r="AG956" s="52">
        <v>0.748</v>
      </c>
    </row>
    <row r="957" spans="2:33">
      <c r="B957" s="52" vm="6904">
        <f ca="1"/>
        <v>45176</v>
      </c>
      <c r="C957" s="52" vm="680">
        <f ca="1"/>
        <v>462.85</v>
      </c>
      <c r="D957" s="52" vm="6931">
        <f ca="1"/>
        <v>466.3</v>
      </c>
      <c r="E957" s="52" vm="679">
        <f ca="1"/>
        <v>473.45</v>
      </c>
      <c r="F957" s="52" vm="831">
        <f ca="1"/>
        <v>460.2</v>
      </c>
      <c r="G957" s="52" vm="6932">
        <f ca="1"/>
        <v>155682</v>
      </c>
      <c r="H957" s="55">
        <f t="shared" ca="1" si="58"/>
        <v>-1.2481331342009794E-2</v>
      </c>
      <c r="I957" s="55">
        <f t="shared" ca="1" si="56"/>
        <v>-1.2559877415440148E-2</v>
      </c>
      <c r="N957" s="52" vm="6933">
        <f ca="1"/>
        <v>45184</v>
      </c>
      <c r="O957" s="52" vm="6257">
        <f ca="1"/>
        <v>59.78</v>
      </c>
      <c r="P957" s="52" vm="3440">
        <f ca="1"/>
        <v>59.88</v>
      </c>
      <c r="Q957" s="52" vm="3889">
        <f ca="1"/>
        <v>60.7</v>
      </c>
      <c r="R957" s="52" vm="4432">
        <f ca="1"/>
        <v>59.46</v>
      </c>
      <c r="S957" s="52" vm="6934">
        <f ca="1"/>
        <v>1472332</v>
      </c>
      <c r="T957" s="55">
        <f t="shared" ca="1" si="59"/>
        <v>1.0821778829895212E-2</v>
      </c>
      <c r="U957" s="55">
        <f t="shared" ca="1" si="57"/>
        <v>1.0763642431460689E-2</v>
      </c>
      <c r="Z957" s="52" t="s">
        <v>1184</v>
      </c>
      <c r="AA957" s="52">
        <v>0.17499999999999999</v>
      </c>
      <c r="AF957" s="52" t="s">
        <v>1153</v>
      </c>
      <c r="AG957" s="52">
        <v>0.80600000000000005</v>
      </c>
    </row>
    <row r="958" spans="2:33">
      <c r="B958" s="52" vm="6907">
        <f ca="1"/>
        <v>45177</v>
      </c>
      <c r="C958" s="52" vm="6935">
        <f ca="1"/>
        <v>469.7</v>
      </c>
      <c r="D958" s="52" vm="617">
        <f ca="1"/>
        <v>465</v>
      </c>
      <c r="E958" s="52" vm="6935">
        <f ca="1"/>
        <v>469.7</v>
      </c>
      <c r="F958" s="52" vm="5739">
        <f ca="1"/>
        <v>459</v>
      </c>
      <c r="G958" s="52" vm="6936">
        <f ca="1"/>
        <v>172302</v>
      </c>
      <c r="H958" s="55">
        <f t="shared" ca="1" si="58"/>
        <v>1.4799611105109634E-2</v>
      </c>
      <c r="I958" s="55">
        <f t="shared" ca="1" si="56"/>
        <v>1.469116551972913E-2</v>
      </c>
      <c r="N958" s="52" vm="6937">
        <f ca="1"/>
        <v>45187</v>
      </c>
      <c r="O958" s="52" vm="3146">
        <f ca="1"/>
        <v>57.9</v>
      </c>
      <c r="P958" s="52" vm="6938">
        <f ca="1"/>
        <v>59.9</v>
      </c>
      <c r="Q958" s="52" vm="6938">
        <f ca="1"/>
        <v>59.9</v>
      </c>
      <c r="R958" s="52" vm="3237">
        <f ca="1"/>
        <v>57.56</v>
      </c>
      <c r="S958" s="52" vm="6939">
        <f ca="1"/>
        <v>907311</v>
      </c>
      <c r="T958" s="55">
        <f t="shared" ca="1" si="59"/>
        <v>-3.144864503178324E-2</v>
      </c>
      <c r="U958" s="55">
        <f t="shared" ca="1" si="57"/>
        <v>-3.1953772276842277E-2</v>
      </c>
      <c r="Z958" s="52" t="s">
        <v>1185</v>
      </c>
      <c r="AA958" s="52">
        <v>0.186</v>
      </c>
      <c r="AF958" s="52" t="s">
        <v>1154</v>
      </c>
      <c r="AG958" s="52">
        <v>0.77100000000000002</v>
      </c>
    </row>
    <row r="959" spans="2:33">
      <c r="B959" s="52" vm="6911">
        <f ca="1"/>
        <v>45180</v>
      </c>
      <c r="C959" s="52" vm="5613">
        <f ca="1"/>
        <v>468.15</v>
      </c>
      <c r="D959" s="52" vm="6940">
        <f ca="1"/>
        <v>472</v>
      </c>
      <c r="E959" s="52" vm="6941">
        <f ca="1"/>
        <v>474.2</v>
      </c>
      <c r="F959" s="52" vm="6942">
        <f ca="1"/>
        <v>467.1</v>
      </c>
      <c r="G959" s="52" vm="6943">
        <f ca="1"/>
        <v>142584</v>
      </c>
      <c r="H959" s="55">
        <f t="shared" ca="1" si="58"/>
        <v>-3.2999787098147992E-3</v>
      </c>
      <c r="I959" s="55">
        <f t="shared" ca="1" si="56"/>
        <v>-3.3054356480513099E-3</v>
      </c>
      <c r="N959" s="52" vm="6944">
        <f ca="1"/>
        <v>45188</v>
      </c>
      <c r="O959" s="52" vm="4361">
        <f ca="1"/>
        <v>57.7</v>
      </c>
      <c r="P959" s="52" vm="3216">
        <f ca="1"/>
        <v>57.16</v>
      </c>
      <c r="Q959" s="52" vm="3050">
        <f ca="1"/>
        <v>58.18</v>
      </c>
      <c r="R959" s="52" vm="4493">
        <f ca="1"/>
        <v>56.04</v>
      </c>
      <c r="S959" s="52" vm="6945">
        <f ca="1"/>
        <v>798122</v>
      </c>
      <c r="T959" s="55">
        <f t="shared" ca="1" si="59"/>
        <v>-3.4542314335059832E-3</v>
      </c>
      <c r="U959" s="55">
        <f t="shared" ca="1" si="57"/>
        <v>-3.4602110648956196E-3</v>
      </c>
      <c r="Z959" s="52" t="s">
        <v>1186</v>
      </c>
      <c r="AA959" s="52">
        <v>0.155</v>
      </c>
      <c r="AF959" s="52" t="s">
        <v>1155</v>
      </c>
      <c r="AG959" s="52">
        <v>0.77700000000000002</v>
      </c>
    </row>
    <row r="960" spans="2:33">
      <c r="B960" s="52" vm="6916">
        <f ca="1"/>
        <v>45181</v>
      </c>
      <c r="C960" s="52" vm="5803">
        <f ca="1"/>
        <v>463.7</v>
      </c>
      <c r="D960" s="52" vm="6003">
        <f ca="1"/>
        <v>471.55</v>
      </c>
      <c r="E960" s="52" vm="6946">
        <f ca="1"/>
        <v>472.6</v>
      </c>
      <c r="F960" s="52" vm="6947">
        <f ca="1"/>
        <v>460.9</v>
      </c>
      <c r="G960" s="52" vm="6948">
        <f ca="1"/>
        <v>160682</v>
      </c>
      <c r="H960" s="55">
        <f t="shared" ca="1" si="58"/>
        <v>-9.5055003738118149E-3</v>
      </c>
      <c r="I960" s="55">
        <f t="shared" ca="1" si="56"/>
        <v>-9.5509659874829841E-3</v>
      </c>
      <c r="N960" s="52" vm="6949">
        <f ca="1"/>
        <v>45189</v>
      </c>
      <c r="O960" s="52" vm="3300">
        <f ca="1"/>
        <v>57.74</v>
      </c>
      <c r="P960" s="52" vm="3284">
        <f ca="1"/>
        <v>56.5</v>
      </c>
      <c r="Q960" s="52" vm="3138">
        <f ca="1"/>
        <v>57.96</v>
      </c>
      <c r="R960" s="52" vm="3275">
        <f ca="1"/>
        <v>56.36</v>
      </c>
      <c r="S960" s="52" vm="6950">
        <f ca="1"/>
        <v>709217</v>
      </c>
      <c r="T960" s="55">
        <f t="shared" ca="1" si="59"/>
        <v>6.9324090121325455E-4</v>
      </c>
      <c r="U960" s="55">
        <f t="shared" ca="1" si="57"/>
        <v>6.9300072073524084E-4</v>
      </c>
      <c r="Z960" s="52" t="s">
        <v>1187</v>
      </c>
      <c r="AA960" s="52">
        <v>0.19900000000000001</v>
      </c>
      <c r="AF960" s="52" t="s">
        <v>1156</v>
      </c>
      <c r="AG960" s="52">
        <v>0.80800000000000005</v>
      </c>
    </row>
    <row r="961" spans="2:33">
      <c r="B961" s="52" vm="6921">
        <f ca="1"/>
        <v>45182</v>
      </c>
      <c r="C961" s="52" vm="6951">
        <f ca="1"/>
        <v>461.85</v>
      </c>
      <c r="D961" s="52" vm="6952">
        <f ca="1"/>
        <v>462.05</v>
      </c>
      <c r="E961" s="52" vm="617">
        <f ca="1"/>
        <v>465</v>
      </c>
      <c r="F961" s="52" vm="6953">
        <f ca="1"/>
        <v>461.05</v>
      </c>
      <c r="G961" s="52" vm="6954">
        <f ca="1"/>
        <v>120004</v>
      </c>
      <c r="H961" s="55">
        <f t="shared" ca="1" si="58"/>
        <v>-3.9896484796203557E-3</v>
      </c>
      <c r="I961" s="55">
        <f t="shared" ca="1" si="56"/>
        <v>-3.9976283587959856E-3</v>
      </c>
      <c r="N961" s="52" vm="6955">
        <f ca="1"/>
        <v>45190</v>
      </c>
      <c r="O961" s="52" vm="6956">
        <f ca="1"/>
        <v>56.54</v>
      </c>
      <c r="P961" s="52" vm="3251">
        <f ca="1"/>
        <v>56.6</v>
      </c>
      <c r="Q961" s="52" vm="3063">
        <f ca="1"/>
        <v>57.86</v>
      </c>
      <c r="R961" s="52" vm="4403">
        <f ca="1"/>
        <v>56.24</v>
      </c>
      <c r="S961" s="52" vm="6957">
        <f ca="1"/>
        <v>844045</v>
      </c>
      <c r="T961" s="55">
        <f t="shared" ca="1" si="59"/>
        <v>-2.0782819535850372E-2</v>
      </c>
      <c r="U961" s="55">
        <f t="shared" ca="1" si="57"/>
        <v>-2.1001821969344761E-2</v>
      </c>
      <c r="Z961" s="52" t="s">
        <v>1188</v>
      </c>
      <c r="AA961" s="52">
        <v>0.23400000000000001</v>
      </c>
      <c r="AF961" s="52" t="s">
        <v>1157</v>
      </c>
      <c r="AG961" s="52">
        <v>0.82699999999999996</v>
      </c>
    </row>
    <row r="962" spans="2:33">
      <c r="B962" s="52" vm="6928">
        <f ca="1"/>
        <v>45183</v>
      </c>
      <c r="C962" s="52" vm="773">
        <f ca="1"/>
        <v>461</v>
      </c>
      <c r="D962" s="52" vm="638">
        <f ca="1"/>
        <v>460.5</v>
      </c>
      <c r="E962" s="52" vm="6958">
        <f ca="1"/>
        <v>462.5</v>
      </c>
      <c r="F962" s="52" vm="6959">
        <f ca="1"/>
        <v>452.5</v>
      </c>
      <c r="G962" s="52" vm="6960">
        <f ca="1"/>
        <v>310324</v>
      </c>
      <c r="H962" s="55">
        <f t="shared" ca="1" si="58"/>
        <v>-1.8404243802100373E-3</v>
      </c>
      <c r="I962" s="55">
        <f t="shared" ca="1" si="56"/>
        <v>-1.8421200419705653E-3</v>
      </c>
      <c r="N962" s="52" vm="6961">
        <f ca="1"/>
        <v>45191</v>
      </c>
      <c r="O962" s="52" vm="3041">
        <f ca="1"/>
        <v>57.48</v>
      </c>
      <c r="P962" s="52" vm="3251">
        <f ca="1"/>
        <v>56.6</v>
      </c>
      <c r="Q962" s="52" vm="3176">
        <f ca="1"/>
        <v>57.68</v>
      </c>
      <c r="R962" s="52" vm="6092">
        <f ca="1"/>
        <v>56.38</v>
      </c>
      <c r="S962" s="52" vm="6962">
        <f ca="1"/>
        <v>599246</v>
      </c>
      <c r="T962" s="55">
        <f t="shared" ca="1" si="59"/>
        <v>1.6625397948355047E-2</v>
      </c>
      <c r="U962" s="55">
        <f t="shared" ca="1" si="57"/>
        <v>1.6488708945379797E-2</v>
      </c>
      <c r="Z962" s="52" t="s">
        <v>1189</v>
      </c>
      <c r="AA962" s="52">
        <v>0.247</v>
      </c>
      <c r="AF962" s="52" t="s">
        <v>1158</v>
      </c>
      <c r="AG962" s="52">
        <v>0.878</v>
      </c>
    </row>
    <row r="963" spans="2:33">
      <c r="B963" s="52" vm="6933">
        <f ca="1"/>
        <v>45184</v>
      </c>
      <c r="C963" s="52" vm="6963">
        <f ca="1"/>
        <v>469.1</v>
      </c>
      <c r="D963" s="52" vm="615">
        <f ca="1"/>
        <v>475</v>
      </c>
      <c r="E963" s="52" vm="6924">
        <f ca="1"/>
        <v>476.15</v>
      </c>
      <c r="F963" s="52" vm="1017">
        <f ca="1"/>
        <v>468.95</v>
      </c>
      <c r="G963" s="52" vm="6964">
        <f ca="1"/>
        <v>563417</v>
      </c>
      <c r="H963" s="55">
        <f t="shared" ca="1" si="58"/>
        <v>1.75704989154013E-2</v>
      </c>
      <c r="I963" s="55">
        <f t="shared" ca="1" si="56"/>
        <v>1.7417922337763826E-2</v>
      </c>
      <c r="N963" s="52" vm="6965">
        <f ca="1"/>
        <v>45194</v>
      </c>
      <c r="O963" s="52" vm="6108">
        <f ca="1"/>
        <v>56.28</v>
      </c>
      <c r="P963" s="52" vm="3118">
        <f ca="1"/>
        <v>57.12</v>
      </c>
      <c r="Q963" s="52" vm="4354">
        <f ca="1"/>
        <v>57.2</v>
      </c>
      <c r="R963" s="52" vm="3622">
        <f ca="1"/>
        <v>55.6</v>
      </c>
      <c r="S963" s="52" vm="6966">
        <f ca="1"/>
        <v>638209</v>
      </c>
      <c r="T963" s="55">
        <f t="shared" ca="1" si="59"/>
        <v>-2.0876826722338149E-2</v>
      </c>
      <c r="U963" s="55">
        <f t="shared" ca="1" si="57"/>
        <v>-2.1097828964635815E-2</v>
      </c>
      <c r="Z963" s="52" t="s">
        <v>1190</v>
      </c>
      <c r="AA963" s="52">
        <v>0.26500000000000001</v>
      </c>
      <c r="AF963" s="52" t="s">
        <v>1159</v>
      </c>
      <c r="AG963" s="52">
        <v>0.88200000000000001</v>
      </c>
    </row>
    <row r="964" spans="2:33">
      <c r="B964" s="52" vm="6937">
        <f ca="1"/>
        <v>45187</v>
      </c>
      <c r="C964" s="52" vm="6967">
        <f ca="1"/>
        <v>459.45</v>
      </c>
      <c r="D964" s="52" vm="6968">
        <f ca="1"/>
        <v>468.45</v>
      </c>
      <c r="E964" s="52" vm="6969">
        <f ca="1"/>
        <v>468.85</v>
      </c>
      <c r="F964" s="52" vm="6970">
        <f ca="1"/>
        <v>458.45</v>
      </c>
      <c r="G964" s="52" vm="6971">
        <f ca="1"/>
        <v>163254</v>
      </c>
      <c r="H964" s="55">
        <f t="shared" ca="1" si="58"/>
        <v>-2.0571306757621088E-2</v>
      </c>
      <c r="I964" s="55">
        <f t="shared" ca="1" si="56"/>
        <v>-2.0785843387518516E-2</v>
      </c>
      <c r="N964" s="52" vm="6972">
        <f ca="1"/>
        <v>45195</v>
      </c>
      <c r="O964" s="52" vm="3269">
        <f ca="1"/>
        <v>54.3</v>
      </c>
      <c r="P964" s="52" vm="3598">
        <f ca="1"/>
        <v>55.1</v>
      </c>
      <c r="Q964" s="52" vm="3632">
        <f ca="1"/>
        <v>55.26</v>
      </c>
      <c r="R964" s="52" vm="3724">
        <f ca="1"/>
        <v>53.82</v>
      </c>
      <c r="S964" s="52" vm="6973">
        <f ca="1"/>
        <v>1250928</v>
      </c>
      <c r="T964" s="55">
        <f t="shared" ca="1" si="59"/>
        <v>-3.5181236673774041E-2</v>
      </c>
      <c r="U964" s="55">
        <f t="shared" ca="1" si="57"/>
        <v>-3.5815005306298608E-2</v>
      </c>
      <c r="Z964" s="52" t="s">
        <v>1191</v>
      </c>
      <c r="AA964" s="52">
        <v>0.28299999999999997</v>
      </c>
      <c r="AF964" s="52" t="s">
        <v>1160</v>
      </c>
      <c r="AG964" s="52">
        <v>0.92300000000000004</v>
      </c>
    </row>
    <row r="965" spans="2:33">
      <c r="B965" s="52" vm="6944">
        <f ca="1"/>
        <v>45188</v>
      </c>
      <c r="C965" s="52" vm="6974">
        <f ca="1"/>
        <v>456.85</v>
      </c>
      <c r="D965" s="52" vm="5615">
        <f ca="1"/>
        <v>457.2</v>
      </c>
      <c r="E965" s="52" vm="6975">
        <f ca="1"/>
        <v>458.95</v>
      </c>
      <c r="F965" s="52" vm="6976">
        <f ca="1"/>
        <v>453.8</v>
      </c>
      <c r="G965" s="52" vm="6977">
        <f ca="1"/>
        <v>118399</v>
      </c>
      <c r="H965" s="55">
        <f t="shared" ca="1" si="58"/>
        <v>-5.658940037000737E-3</v>
      </c>
      <c r="I965" s="55">
        <f t="shared" ca="1" si="56"/>
        <v>-5.6750125022643344E-3</v>
      </c>
      <c r="N965" s="52" vm="6978">
        <f ca="1"/>
        <v>45196</v>
      </c>
      <c r="O965" s="52" vm="3518">
        <f ca="1"/>
        <v>53.34</v>
      </c>
      <c r="P965" s="52" vm="3527">
        <f ca="1"/>
        <v>54.48</v>
      </c>
      <c r="Q965" s="52" vm="3527">
        <f ca="1"/>
        <v>54.48</v>
      </c>
      <c r="R965" s="52" vm="2490">
        <f ca="1"/>
        <v>53</v>
      </c>
      <c r="S965" s="52" vm="6979">
        <f ca="1"/>
        <v>1178462</v>
      </c>
      <c r="T965" s="55">
        <f t="shared" ca="1" si="59"/>
        <v>-1.767955801104959E-2</v>
      </c>
      <c r="U965" s="55">
        <f t="shared" ca="1" si="57"/>
        <v>-1.7837708186021407E-2</v>
      </c>
      <c r="Z965" s="52" t="s">
        <v>1192</v>
      </c>
      <c r="AA965" s="52">
        <v>0.29899999999999999</v>
      </c>
      <c r="AF965" s="52" t="s">
        <v>1161</v>
      </c>
      <c r="AG965" s="52">
        <v>0.92400000000000004</v>
      </c>
    </row>
    <row r="966" spans="2:33">
      <c r="B966" s="52" vm="6949">
        <f ca="1"/>
        <v>45189</v>
      </c>
      <c r="C966" s="52" vm="6980">
        <f ca="1"/>
        <v>457.6</v>
      </c>
      <c r="D966" s="52" vm="5630">
        <f ca="1"/>
        <v>450.2</v>
      </c>
      <c r="E966" s="52" vm="4881">
        <f ca="1"/>
        <v>457.9</v>
      </c>
      <c r="F966" s="52" vm="585">
        <f ca="1"/>
        <v>449.25</v>
      </c>
      <c r="G966" s="52" vm="6981">
        <f ca="1"/>
        <v>166168</v>
      </c>
      <c r="H966" s="55">
        <f t="shared" ca="1" si="58"/>
        <v>1.641676699135397E-3</v>
      </c>
      <c r="I966" s="55">
        <f t="shared" ca="1" si="56"/>
        <v>1.6403306209585712E-3</v>
      </c>
      <c r="N966" s="52" vm="6982">
        <f ca="1"/>
        <v>45197</v>
      </c>
      <c r="O966" s="52" vm="3667">
        <f ca="1"/>
        <v>54.54</v>
      </c>
      <c r="P966" s="52" vm="3699">
        <f ca="1"/>
        <v>53.06</v>
      </c>
      <c r="Q966" s="52" vm="3607">
        <f ca="1"/>
        <v>54.7</v>
      </c>
      <c r="R966" s="52" vm="2803">
        <f ca="1"/>
        <v>52.62</v>
      </c>
      <c r="S966" s="52" vm="6983">
        <f ca="1"/>
        <v>908839</v>
      </c>
      <c r="T966" s="55">
        <f t="shared" ca="1" si="59"/>
        <v>2.2497187851518552E-2</v>
      </c>
      <c r="U966" s="55">
        <f t="shared" ca="1" si="57"/>
        <v>2.2247858663574246E-2</v>
      </c>
      <c r="Z966" s="52" t="s">
        <v>1193</v>
      </c>
      <c r="AA966" s="52">
        <v>0.29099999999999998</v>
      </c>
      <c r="AF966" s="52" t="s">
        <v>1162</v>
      </c>
      <c r="AG966" s="52">
        <v>0.86799999999999999</v>
      </c>
    </row>
    <row r="967" spans="2:33">
      <c r="B967" s="52" vm="6955">
        <f ca="1"/>
        <v>45190</v>
      </c>
      <c r="C967" s="52" vm="6984">
        <f ca="1"/>
        <v>453.6</v>
      </c>
      <c r="D967" s="52" vm="6985">
        <f ca="1"/>
        <v>452.65</v>
      </c>
      <c r="E967" s="52" vm="6986">
        <f ca="1"/>
        <v>458.25</v>
      </c>
      <c r="F967" s="52" vm="785">
        <f ca="1"/>
        <v>451.55</v>
      </c>
      <c r="G967" s="52" vm="6987">
        <f ca="1"/>
        <v>184934</v>
      </c>
      <c r="H967" s="55">
        <f t="shared" ca="1" si="58"/>
        <v>-8.7412587412587506E-3</v>
      </c>
      <c r="I967" s="55">
        <f t="shared" ca="1" si="56"/>
        <v>-8.779687652045837E-3</v>
      </c>
      <c r="N967" s="52" vm="6988">
        <f ca="1"/>
        <v>45198</v>
      </c>
      <c r="O967" s="52" vm="4515">
        <f ca="1"/>
        <v>55.08</v>
      </c>
      <c r="P967" s="52" vm="6989">
        <f ca="1"/>
        <v>55.38</v>
      </c>
      <c r="Q967" s="52" vm="6990">
        <f ca="1"/>
        <v>56.08</v>
      </c>
      <c r="R967" s="52" vm="2979">
        <f ca="1"/>
        <v>54.96</v>
      </c>
      <c r="S967" s="52" vm="6991">
        <f ca="1"/>
        <v>1038116</v>
      </c>
      <c r="T967" s="55">
        <f t="shared" ca="1" si="59"/>
        <v>9.9009900990099098E-3</v>
      </c>
      <c r="U967" s="55">
        <f t="shared" ca="1" si="57"/>
        <v>9.8522964430116395E-3</v>
      </c>
      <c r="Z967" s="52" t="s">
        <v>1194</v>
      </c>
      <c r="AA967" s="52">
        <v>0.26300000000000001</v>
      </c>
      <c r="AF967" s="52" t="s">
        <v>1163</v>
      </c>
      <c r="AG967" s="52">
        <v>0.89400000000000002</v>
      </c>
    </row>
    <row r="968" spans="2:33">
      <c r="B968" s="52" vm="6961">
        <f ca="1"/>
        <v>45191</v>
      </c>
      <c r="C968" s="52" vm="5754">
        <f ca="1"/>
        <v>460.45</v>
      </c>
      <c r="D968" s="52" vm="478">
        <f ca="1"/>
        <v>449.95</v>
      </c>
      <c r="E968" s="52" vm="6992">
        <f ca="1"/>
        <v>472.7</v>
      </c>
      <c r="F968" s="52" vm="583">
        <f ca="1"/>
        <v>448.35</v>
      </c>
      <c r="G968" s="52" vm="6993">
        <f ca="1"/>
        <v>247899</v>
      </c>
      <c r="H968" s="55">
        <f t="shared" ca="1" si="58"/>
        <v>1.5101410934744264E-2</v>
      </c>
      <c r="I968" s="55">
        <f t="shared" ca="1" si="56"/>
        <v>1.4988519753833709E-2</v>
      </c>
      <c r="N968" s="52" vm="6994">
        <f ca="1"/>
        <v>45201</v>
      </c>
      <c r="O968" s="52" vm="4524">
        <f ca="1"/>
        <v>54.32</v>
      </c>
      <c r="P968" s="52" vm="2980">
        <f ca="1"/>
        <v>55.02</v>
      </c>
      <c r="Q968" s="52" vm="3725">
        <f ca="1"/>
        <v>55.36</v>
      </c>
      <c r="R968" s="52" vm="6054">
        <f ca="1"/>
        <v>53.94</v>
      </c>
      <c r="S968" s="52" vm="6995">
        <f ca="1"/>
        <v>876516</v>
      </c>
      <c r="T968" s="55">
        <f t="shared" ca="1" si="59"/>
        <v>-1.3798111837327487E-2</v>
      </c>
      <c r="U968" s="55">
        <f t="shared" ca="1" si="57"/>
        <v>-1.3894190610013372E-2</v>
      </c>
      <c r="Z968" s="52" t="s">
        <v>1195</v>
      </c>
      <c r="AA968" s="52">
        <v>0.27100000000000002</v>
      </c>
      <c r="AF968" s="52" t="s">
        <v>1164</v>
      </c>
      <c r="AG968" s="52">
        <v>0.89800000000000002</v>
      </c>
    </row>
    <row r="969" spans="2:33">
      <c r="B969" s="52" vm="6965">
        <f ca="1"/>
        <v>45194</v>
      </c>
      <c r="C969" s="52" vm="6996">
        <f ca="1"/>
        <v>439.55</v>
      </c>
      <c r="D969" s="52" vm="857">
        <f ca="1"/>
        <v>451</v>
      </c>
      <c r="E969" s="52" vm="6997">
        <f ca="1"/>
        <v>454.6</v>
      </c>
      <c r="F969" s="52" vm="6998">
        <f ca="1"/>
        <v>437.5</v>
      </c>
      <c r="G969" s="52" vm="6999">
        <f ca="1"/>
        <v>362885</v>
      </c>
      <c r="H969" s="55">
        <f t="shared" ca="1" si="58"/>
        <v>-4.5390378977087531E-2</v>
      </c>
      <c r="I969" s="55">
        <f t="shared" ca="1" si="56"/>
        <v>-4.6452795870188322E-2</v>
      </c>
      <c r="N969" s="52" vm="7000">
        <f ca="1"/>
        <v>45202</v>
      </c>
      <c r="O969" s="52" vm="7001">
        <f ca="1"/>
        <v>53.88</v>
      </c>
      <c r="P969" s="52" vm="7002">
        <f ca="1"/>
        <v>53.9</v>
      </c>
      <c r="Q969" s="52" vm="2968">
        <f ca="1"/>
        <v>54.28</v>
      </c>
      <c r="R969" s="52" vm="2802">
        <f ca="1"/>
        <v>53.5</v>
      </c>
      <c r="S969" s="52" vm="7003">
        <f ca="1"/>
        <v>595378</v>
      </c>
      <c r="T969" s="55">
        <f t="shared" ca="1" si="59"/>
        <v>-8.1001472754049786E-3</v>
      </c>
      <c r="U969" s="55">
        <f t="shared" ca="1" si="57"/>
        <v>-8.1331317082774229E-3</v>
      </c>
      <c r="Z969" s="52" t="s">
        <v>1196</v>
      </c>
      <c r="AA969" s="52">
        <v>0.26500000000000001</v>
      </c>
      <c r="AF969" s="52" t="s">
        <v>1165</v>
      </c>
      <c r="AG969" s="52">
        <v>0.877</v>
      </c>
    </row>
    <row r="970" spans="2:33">
      <c r="B970" s="52" vm="6972">
        <f ca="1"/>
        <v>45195</v>
      </c>
      <c r="C970" s="52" vm="7004">
        <f ca="1"/>
        <v>429.95</v>
      </c>
      <c r="D970" s="52" vm="7005">
        <f ca="1"/>
        <v>432.95</v>
      </c>
      <c r="E970" s="52" vm="7005">
        <f ca="1"/>
        <v>432.95</v>
      </c>
      <c r="F970" s="52" vm="7006">
        <f ca="1"/>
        <v>427.2</v>
      </c>
      <c r="G970" s="52" vm="7007">
        <f ca="1"/>
        <v>223532</v>
      </c>
      <c r="H970" s="55">
        <f t="shared" ca="1" si="58"/>
        <v>-2.1840518712319512E-2</v>
      </c>
      <c r="I970" s="55">
        <f t="shared" ca="1" si="56"/>
        <v>-2.208255344028217E-2</v>
      </c>
      <c r="N970" s="52" vm="7008">
        <f ca="1"/>
        <v>45203</v>
      </c>
      <c r="O970" s="52" vm="3516">
        <f ca="1"/>
        <v>54.62</v>
      </c>
      <c r="P970" s="52" vm="3726">
        <f ca="1"/>
        <v>53.76</v>
      </c>
      <c r="Q970" s="52" vm="4395">
        <f ca="1"/>
        <v>55.12</v>
      </c>
      <c r="R970" s="52" vm="7009">
        <f ca="1"/>
        <v>53.28</v>
      </c>
      <c r="S970" s="52" vm="7010">
        <f ca="1"/>
        <v>754937</v>
      </c>
      <c r="T970" s="55">
        <f t="shared" ca="1" si="59"/>
        <v>1.3734224201930045E-2</v>
      </c>
      <c r="U970" s="55">
        <f t="shared" ca="1" si="57"/>
        <v>1.3640764503395547E-2</v>
      </c>
      <c r="Z970" s="52" t="s">
        <v>1197</v>
      </c>
      <c r="AA970" s="52">
        <v>0.22700000000000001</v>
      </c>
      <c r="AF970" s="52" t="s">
        <v>1166</v>
      </c>
      <c r="AG970" s="52">
        <v>0.871</v>
      </c>
    </row>
    <row r="971" spans="2:33">
      <c r="B971" s="52" vm="6978">
        <f ca="1"/>
        <v>45196</v>
      </c>
      <c r="C971" s="52" vm="7011">
        <f ca="1"/>
        <v>427.25</v>
      </c>
      <c r="D971" s="52" vm="7012">
        <f ca="1"/>
        <v>432.6</v>
      </c>
      <c r="E971" s="52" vm="7013">
        <f ca="1"/>
        <v>437.75</v>
      </c>
      <c r="F971" s="52" vm="7014">
        <f ca="1"/>
        <v>426.45</v>
      </c>
      <c r="G971" s="52" vm="7015">
        <f ca="1"/>
        <v>245775</v>
      </c>
      <c r="H971" s="55">
        <f t="shared" ca="1" si="58"/>
        <v>-6.2797999767414403E-3</v>
      </c>
      <c r="I971" s="55">
        <f t="shared" ca="1" si="56"/>
        <v>-6.299600861205212E-3</v>
      </c>
      <c r="N971" s="52" vm="7016">
        <f ca="1"/>
        <v>45204</v>
      </c>
      <c r="O971" s="52" vm="3596">
        <f ca="1"/>
        <v>54.82</v>
      </c>
      <c r="P971" s="52" vm="3516">
        <f ca="1"/>
        <v>54.62</v>
      </c>
      <c r="Q971" s="52" vm="7017">
        <f ca="1"/>
        <v>55.04</v>
      </c>
      <c r="R971" s="52" vm="7018">
        <f ca="1"/>
        <v>54.38</v>
      </c>
      <c r="S971" s="52" vm="7019">
        <f ca="1"/>
        <v>487833</v>
      </c>
      <c r="T971" s="55">
        <f t="shared" ca="1" si="59"/>
        <v>3.6616623947272053E-3</v>
      </c>
      <c r="U971" s="55">
        <f t="shared" ca="1" si="57"/>
        <v>3.6549748290807824E-3</v>
      </c>
      <c r="Z971" s="52" t="s">
        <v>1198</v>
      </c>
      <c r="AA971" s="52">
        <v>0.17</v>
      </c>
      <c r="AF971" s="52" t="s">
        <v>1167</v>
      </c>
      <c r="AG971" s="52">
        <v>0.871</v>
      </c>
    </row>
    <row r="972" spans="2:33">
      <c r="B972" s="52" vm="6982">
        <f ca="1"/>
        <v>45197</v>
      </c>
      <c r="C972" s="52" vm="7020">
        <f ca="1"/>
        <v>429.45</v>
      </c>
      <c r="D972" s="52" vm="7021">
        <f ca="1"/>
        <v>423.9</v>
      </c>
      <c r="E972" s="52" vm="7022">
        <f ca="1"/>
        <v>431.3</v>
      </c>
      <c r="F972" s="52" vm="7023">
        <f ca="1"/>
        <v>423</v>
      </c>
      <c r="G972" s="52" vm="7024">
        <f ca="1"/>
        <v>213835</v>
      </c>
      <c r="H972" s="55">
        <f t="shared" ca="1" si="58"/>
        <v>5.149210064365084E-3</v>
      </c>
      <c r="I972" s="55">
        <f t="shared" ref="I972:I1035" ca="1" si="60">LN(1+H972)</f>
        <v>5.1359982165334363E-3</v>
      </c>
      <c r="N972" s="52" vm="7025">
        <f ca="1"/>
        <v>45205</v>
      </c>
      <c r="O972" s="52" vm="3285">
        <f ca="1"/>
        <v>56.02</v>
      </c>
      <c r="P972" s="52" vm="4516">
        <f ca="1"/>
        <v>54.92</v>
      </c>
      <c r="Q972" s="52" vm="4403">
        <f ca="1"/>
        <v>56.24</v>
      </c>
      <c r="R972" s="52" vm="4516">
        <f ca="1"/>
        <v>54.92</v>
      </c>
      <c r="S972" s="52" vm="7026">
        <f ca="1"/>
        <v>819423</v>
      </c>
      <c r="T972" s="55">
        <f t="shared" ca="1" si="59"/>
        <v>2.1889821233126661E-2</v>
      </c>
      <c r="U972" s="55">
        <f t="shared" ref="U972:U1035" ca="1" si="61">LN(1+T972)</f>
        <v>2.1653678957322797E-2</v>
      </c>
      <c r="Z972" s="52" t="s">
        <v>1199</v>
      </c>
      <c r="AA972" s="52">
        <v>0.16400000000000001</v>
      </c>
      <c r="AF972" s="52" t="s">
        <v>1168</v>
      </c>
      <c r="AG972" s="52">
        <v>0.86899999999999999</v>
      </c>
    </row>
    <row r="973" spans="2:33">
      <c r="B973" s="52" vm="6988">
        <f ca="1"/>
        <v>45198</v>
      </c>
      <c r="C973" s="52" vm="7027">
        <f ca="1"/>
        <v>431.9</v>
      </c>
      <c r="D973" s="52" vm="7028">
        <f ca="1"/>
        <v>437.15</v>
      </c>
      <c r="E973" s="52" vm="4997">
        <f ca="1"/>
        <v>440.7</v>
      </c>
      <c r="F973" s="52" vm="7029">
        <f ca="1"/>
        <v>431.2</v>
      </c>
      <c r="G973" s="52" vm="7030">
        <f ca="1"/>
        <v>221195</v>
      </c>
      <c r="H973" s="55">
        <f t="shared" ref="H973:H1036" ca="1" si="62">C973/C972-1</f>
        <v>5.7049714751427061E-3</v>
      </c>
      <c r="I973" s="55">
        <f t="shared" ca="1" si="60"/>
        <v>5.6887597544217679E-3</v>
      </c>
      <c r="N973" s="52" vm="7031">
        <f ca="1"/>
        <v>45208</v>
      </c>
      <c r="O973" s="52" vm="3562">
        <f ca="1"/>
        <v>54.34</v>
      </c>
      <c r="P973" s="52" vm="3776">
        <f ca="1"/>
        <v>55.88</v>
      </c>
      <c r="Q973" s="52" vm="3776">
        <f ca="1"/>
        <v>55.88</v>
      </c>
      <c r="R973" s="52" vm="3535">
        <f ca="1"/>
        <v>54.1</v>
      </c>
      <c r="S973" s="52" vm="7032">
        <f ca="1"/>
        <v>680037</v>
      </c>
      <c r="T973" s="55">
        <f t="shared" ref="T973:T1036" ca="1" si="63">O973/O972-1</f>
        <v>-2.9989289539450237E-2</v>
      </c>
      <c r="U973" s="55">
        <f t="shared" ca="1" si="61"/>
        <v>-3.0448165833760827E-2</v>
      </c>
      <c r="Z973" s="52" t="s">
        <v>1200</v>
      </c>
      <c r="AA973" s="52">
        <v>0.14599999999999999</v>
      </c>
      <c r="AF973" s="52" t="s">
        <v>1169</v>
      </c>
      <c r="AG973" s="52">
        <v>0.82799999999999996</v>
      </c>
    </row>
    <row r="974" spans="2:33">
      <c r="B974" s="52" vm="6994">
        <f ca="1"/>
        <v>45201</v>
      </c>
      <c r="C974" s="52" vm="7033">
        <f ca="1"/>
        <v>429.3</v>
      </c>
      <c r="D974" s="52" vm="7034">
        <f ca="1"/>
        <v>433</v>
      </c>
      <c r="E974" s="52" vm="7035">
        <f ca="1"/>
        <v>437.6</v>
      </c>
      <c r="F974" s="52" vm="7036">
        <f ca="1"/>
        <v>425.45</v>
      </c>
      <c r="G974" s="52" vm="7037">
        <f ca="1"/>
        <v>209279</v>
      </c>
      <c r="H974" s="55">
        <f t="shared" ca="1" si="62"/>
        <v>-6.0199120166704034E-3</v>
      </c>
      <c r="I974" s="55">
        <f t="shared" ca="1" si="60"/>
        <v>-6.0381047361403968E-3</v>
      </c>
      <c r="N974" s="52" vm="7038">
        <f ca="1"/>
        <v>45209</v>
      </c>
      <c r="O974" s="52" vm="3632">
        <f ca="1"/>
        <v>55.26</v>
      </c>
      <c r="P974" s="52" vm="4516">
        <f ca="1"/>
        <v>54.92</v>
      </c>
      <c r="Q974" s="52" vm="3653">
        <f ca="1"/>
        <v>55.48</v>
      </c>
      <c r="R974" s="52" vm="3599">
        <f ca="1"/>
        <v>54.56</v>
      </c>
      <c r="S974" s="52" vm="7039">
        <f ca="1"/>
        <v>994026</v>
      </c>
      <c r="T974" s="55">
        <f t="shared" ca="1" si="63"/>
        <v>1.693043798306948E-2</v>
      </c>
      <c r="U974" s="55">
        <f t="shared" ca="1" si="61"/>
        <v>1.6788715497068715E-2</v>
      </c>
      <c r="Z974" s="52" t="s">
        <v>1201</v>
      </c>
      <c r="AA974" s="52">
        <v>0.13700000000000001</v>
      </c>
      <c r="AF974" s="52" t="s">
        <v>1170</v>
      </c>
      <c r="AG974" s="52">
        <v>0.77800000000000002</v>
      </c>
    </row>
    <row r="975" spans="2:33">
      <c r="B975" s="52" vm="7000">
        <f ca="1"/>
        <v>45202</v>
      </c>
      <c r="C975" s="52" vm="7040">
        <f ca="1"/>
        <v>421.65</v>
      </c>
      <c r="D975" s="52" vm="7041">
        <f ca="1"/>
        <v>425</v>
      </c>
      <c r="E975" s="52" vm="7042">
        <f ca="1"/>
        <v>425.2</v>
      </c>
      <c r="F975" s="52" vm="7043">
        <f ca="1"/>
        <v>419.45</v>
      </c>
      <c r="G975" s="52" vm="7044">
        <f ca="1"/>
        <v>179216</v>
      </c>
      <c r="H975" s="55">
        <f t="shared" ca="1" si="62"/>
        <v>-1.7819706498951815E-2</v>
      </c>
      <c r="I975" s="55">
        <f t="shared" ca="1" si="60"/>
        <v>-1.7980389209864372E-2</v>
      </c>
      <c r="N975" s="52" vm="7045">
        <f ca="1"/>
        <v>45210</v>
      </c>
      <c r="O975" s="52" vm="7002">
        <f ca="1"/>
        <v>53.9</v>
      </c>
      <c r="P975" s="52" vm="7046">
        <f ca="1"/>
        <v>52.66</v>
      </c>
      <c r="Q975" s="52" vm="3652">
        <f ca="1"/>
        <v>54.64</v>
      </c>
      <c r="R975" s="52" vm="2445">
        <f ca="1"/>
        <v>52.08</v>
      </c>
      <c r="S975" s="52" vm="7047">
        <f ca="1"/>
        <v>1330243</v>
      </c>
      <c r="T975" s="55">
        <f t="shared" ca="1" si="63"/>
        <v>-2.4610930148389443E-2</v>
      </c>
      <c r="U975" s="55">
        <f t="shared" ca="1" si="61"/>
        <v>-2.4918841580319019E-2</v>
      </c>
      <c r="Z975" s="52" t="s">
        <v>1202</v>
      </c>
      <c r="AA975" s="52">
        <v>0.123</v>
      </c>
      <c r="AF975" s="52" t="s">
        <v>1171</v>
      </c>
      <c r="AG975" s="52">
        <v>0.79100000000000004</v>
      </c>
    </row>
    <row r="976" spans="2:33">
      <c r="B976" s="52" vm="7008">
        <f ca="1"/>
        <v>45203</v>
      </c>
      <c r="C976" s="52" vm="7048">
        <f ca="1"/>
        <v>421.45</v>
      </c>
      <c r="D976" s="52" vm="7049">
        <f ca="1"/>
        <v>414.35</v>
      </c>
      <c r="E976" s="52" vm="7050">
        <f ca="1"/>
        <v>427.3</v>
      </c>
      <c r="F976" s="52" vm="7051">
        <f ca="1"/>
        <v>412.95</v>
      </c>
      <c r="G976" s="52" vm="7052">
        <f ca="1"/>
        <v>183122</v>
      </c>
      <c r="H976" s="55">
        <f t="shared" ca="1" si="62"/>
        <v>-4.7432704849992291E-4</v>
      </c>
      <c r="I976" s="55">
        <f t="shared" ca="1" si="60"/>
        <v>-4.7443957715939038E-4</v>
      </c>
      <c r="N976" s="52" vm="7053">
        <f ca="1"/>
        <v>45211</v>
      </c>
      <c r="O976" s="52" vm="2553">
        <f ca="1"/>
        <v>52.84</v>
      </c>
      <c r="P976" s="52" vm="3527">
        <f ca="1"/>
        <v>54.48</v>
      </c>
      <c r="Q976" s="52" vm="3590">
        <f ca="1"/>
        <v>54.6</v>
      </c>
      <c r="R976" s="52" vm="7054">
        <f ca="1"/>
        <v>52.82</v>
      </c>
      <c r="S976" s="52" vm="7055">
        <f ca="1"/>
        <v>832682</v>
      </c>
      <c r="T976" s="55">
        <f t="shared" ca="1" si="63"/>
        <v>-1.9666048237476752E-2</v>
      </c>
      <c r="U976" s="55">
        <f t="shared" ca="1" si="61"/>
        <v>-1.9861998260826842E-2</v>
      </c>
      <c r="Z976" s="52" t="s">
        <v>1203</v>
      </c>
      <c r="AA976" s="52">
        <v>0.153</v>
      </c>
      <c r="AF976" s="52" t="s">
        <v>1172</v>
      </c>
      <c r="AG976" s="52">
        <v>0.77400000000000002</v>
      </c>
    </row>
    <row r="977" spans="2:33">
      <c r="B977" s="52" vm="7016">
        <f ca="1"/>
        <v>45204</v>
      </c>
      <c r="C977" s="52" vm="7048">
        <f ca="1"/>
        <v>421.45</v>
      </c>
      <c r="D977" s="52" vm="7056">
        <f ca="1"/>
        <v>417.75</v>
      </c>
      <c r="E977" s="52" vm="7057">
        <f ca="1"/>
        <v>423.4</v>
      </c>
      <c r="F977" s="52" vm="911">
        <f ca="1"/>
        <v>415.35</v>
      </c>
      <c r="G977" s="52" vm="7058">
        <f ca="1"/>
        <v>171552</v>
      </c>
      <c r="H977" s="55">
        <f t="shared" ca="1" si="62"/>
        <v>0</v>
      </c>
      <c r="I977" s="55">
        <f t="shared" ca="1" si="60"/>
        <v>0</v>
      </c>
      <c r="N977" s="52" vm="7059">
        <f ca="1"/>
        <v>45212</v>
      </c>
      <c r="O977" s="52" vm="7060">
        <f ca="1"/>
        <v>53.18</v>
      </c>
      <c r="P977" s="52" vm="2553">
        <f ca="1"/>
        <v>52.84</v>
      </c>
      <c r="Q977" s="52" vm="2971">
        <f ca="1"/>
        <v>53.24</v>
      </c>
      <c r="R977" s="52" vm="6048">
        <f ca="1"/>
        <v>52.42</v>
      </c>
      <c r="S977" s="52" vm="7061">
        <f ca="1"/>
        <v>670695</v>
      </c>
      <c r="T977" s="55">
        <f t="shared" ca="1" si="63"/>
        <v>6.4345193035577619E-3</v>
      </c>
      <c r="U977" s="55">
        <f t="shared" ca="1" si="61"/>
        <v>6.4139061607490369E-3</v>
      </c>
      <c r="Z977" s="52" t="s">
        <v>1204</v>
      </c>
      <c r="AA977" s="52">
        <v>0.157</v>
      </c>
      <c r="AF977" s="52" t="s">
        <v>1173</v>
      </c>
      <c r="AG977" s="52">
        <v>0.75</v>
      </c>
    </row>
    <row r="978" spans="2:33">
      <c r="B978" s="52" vm="7025">
        <f ca="1"/>
        <v>45205</v>
      </c>
      <c r="C978" s="52" vm="7062">
        <f ca="1"/>
        <v>425.35</v>
      </c>
      <c r="D978" s="52" vm="7048">
        <f ca="1"/>
        <v>421.45</v>
      </c>
      <c r="E978" s="52" vm="7063">
        <f ca="1"/>
        <v>425.65</v>
      </c>
      <c r="F978" s="52" vm="7064">
        <f ca="1"/>
        <v>415</v>
      </c>
      <c r="G978" s="52" vm="7065">
        <f ca="1"/>
        <v>164730</v>
      </c>
      <c r="H978" s="55">
        <f t="shared" ca="1" si="62"/>
        <v>9.2537667576226834E-3</v>
      </c>
      <c r="I978" s="55">
        <f t="shared" ca="1" si="60"/>
        <v>9.211212978402359E-3</v>
      </c>
      <c r="N978" s="52" vm="7066">
        <f ca="1"/>
        <v>45215</v>
      </c>
      <c r="O978" s="52" vm="3742">
        <f ca="1"/>
        <v>52.94</v>
      </c>
      <c r="P978" s="52" vm="7067">
        <f ca="1"/>
        <v>53.48</v>
      </c>
      <c r="Q978" s="52" vm="7068">
        <f ca="1"/>
        <v>53.6</v>
      </c>
      <c r="R978" s="52" vm="7069">
        <f ca="1"/>
        <v>52.8</v>
      </c>
      <c r="S978" s="52" vm="7070">
        <f ca="1"/>
        <v>635739</v>
      </c>
      <c r="T978" s="55">
        <f t="shared" ca="1" si="63"/>
        <v>-4.5129748025574123E-3</v>
      </c>
      <c r="U978" s="55">
        <f t="shared" ca="1" si="61"/>
        <v>-4.5231890159186045E-3</v>
      </c>
      <c r="Z978" s="52" t="s">
        <v>1205</v>
      </c>
      <c r="AA978" s="52">
        <v>0.161</v>
      </c>
      <c r="AF978" s="52" t="s">
        <v>1174</v>
      </c>
      <c r="AG978" s="52">
        <v>0.80400000000000005</v>
      </c>
    </row>
    <row r="979" spans="2:33">
      <c r="B979" s="52" vm="7031">
        <f ca="1"/>
        <v>45208</v>
      </c>
      <c r="C979" s="52" vm="7071">
        <f ca="1"/>
        <v>419.65</v>
      </c>
      <c r="D979" s="52" vm="7072">
        <f ca="1"/>
        <v>421.85</v>
      </c>
      <c r="E979" s="52" vm="922">
        <f ca="1"/>
        <v>422.85</v>
      </c>
      <c r="F979" s="52" vm="7073">
        <f ca="1"/>
        <v>417.55</v>
      </c>
      <c r="G979" s="52" vm="7074">
        <f ca="1"/>
        <v>152249</v>
      </c>
      <c r="H979" s="55">
        <f t="shared" ca="1" si="62"/>
        <v>-1.3400728811567064E-2</v>
      </c>
      <c r="I979" s="55">
        <f t="shared" ca="1" si="60"/>
        <v>-1.3491328893056905E-2</v>
      </c>
      <c r="N979" s="52" vm="7075">
        <f ca="1"/>
        <v>45216</v>
      </c>
      <c r="O979" s="52" vm="4733">
        <f ca="1"/>
        <v>52.98</v>
      </c>
      <c r="P979" s="52" vm="3743">
        <f ca="1"/>
        <v>52.88</v>
      </c>
      <c r="Q979" s="52" vm="3698">
        <f ca="1"/>
        <v>53.2</v>
      </c>
      <c r="R979" s="52" vm="2544">
        <f ca="1"/>
        <v>52.16</v>
      </c>
      <c r="S979" s="52" vm="7076">
        <f ca="1"/>
        <v>383562</v>
      </c>
      <c r="T979" s="55">
        <f t="shared" ca="1" si="63"/>
        <v>7.5557234605216905E-4</v>
      </c>
      <c r="U979" s="55">
        <f t="shared" ca="1" si="61"/>
        <v>7.5528704496847078E-4</v>
      </c>
      <c r="Z979" s="52" t="s">
        <v>1206</v>
      </c>
      <c r="AA979" s="52">
        <v>2.4E-2</v>
      </c>
      <c r="AF979" s="52" t="s">
        <v>1175</v>
      </c>
      <c r="AG979" s="52">
        <v>0.83199999999999996</v>
      </c>
    </row>
    <row r="980" spans="2:33">
      <c r="B980" s="52" vm="7038">
        <f ca="1"/>
        <v>45209</v>
      </c>
      <c r="C980" s="52" vm="7077">
        <f ca="1"/>
        <v>434.1</v>
      </c>
      <c r="D980" s="52" vm="7078">
        <f ca="1"/>
        <v>424.35</v>
      </c>
      <c r="E980" s="52" vm="7079">
        <f ca="1"/>
        <v>435.2</v>
      </c>
      <c r="F980" s="52" vm="7078">
        <f ca="1"/>
        <v>424.35</v>
      </c>
      <c r="G980" s="52" vm="7080">
        <f ca="1"/>
        <v>242508</v>
      </c>
      <c r="H980" s="55">
        <f t="shared" ca="1" si="62"/>
        <v>3.4433456451805178E-2</v>
      </c>
      <c r="I980" s="55">
        <f t="shared" ca="1" si="60"/>
        <v>3.3853891776711414E-2</v>
      </c>
      <c r="N980" s="52" vm="7081">
        <f ca="1"/>
        <v>45217</v>
      </c>
      <c r="O980" s="52" vm="7082">
        <f ca="1"/>
        <v>53.04</v>
      </c>
      <c r="P980" s="52" vm="2971">
        <f ca="1"/>
        <v>53.24</v>
      </c>
      <c r="Q980" s="52" vm="2961">
        <f ca="1"/>
        <v>53.98</v>
      </c>
      <c r="R980" s="52" vm="7082">
        <f ca="1"/>
        <v>53.04</v>
      </c>
      <c r="S980" s="52" vm="7083">
        <f ca="1"/>
        <v>590374</v>
      </c>
      <c r="T980" s="55">
        <f t="shared" ca="1" si="63"/>
        <v>1.1325028312572094E-3</v>
      </c>
      <c r="U980" s="55">
        <f t="shared" ca="1" si="61"/>
        <v>1.1318620336835527E-3</v>
      </c>
      <c r="Z980" s="52" t="s">
        <v>1207</v>
      </c>
      <c r="AA980" s="52">
        <v>1E-3</v>
      </c>
      <c r="AF980" s="52" t="s">
        <v>1176</v>
      </c>
      <c r="AG980" s="52">
        <v>0.86799999999999999</v>
      </c>
    </row>
    <row r="981" spans="2:33">
      <c r="B981" s="52" vm="7045">
        <f ca="1"/>
        <v>45210</v>
      </c>
      <c r="C981" s="52" vm="7084">
        <f ca="1"/>
        <v>427.95</v>
      </c>
      <c r="D981" s="52" vm="7085">
        <f ca="1"/>
        <v>418.65</v>
      </c>
      <c r="E981" s="52" vm="7086">
        <f ca="1"/>
        <v>430.55</v>
      </c>
      <c r="F981" s="52" vm="7056">
        <f ca="1"/>
        <v>417.75</v>
      </c>
      <c r="G981" s="52" vm="7087">
        <f ca="1"/>
        <v>236669</v>
      </c>
      <c r="H981" s="55">
        <f t="shared" ca="1" si="62"/>
        <v>-1.4167242570836236E-2</v>
      </c>
      <c r="I981" s="55">
        <f t="shared" ca="1" si="60"/>
        <v>-1.4268555977929196E-2</v>
      </c>
      <c r="N981" s="52" vm="7088">
        <f ca="1"/>
        <v>45218</v>
      </c>
      <c r="O981" s="52" vm="7089">
        <f ca="1"/>
        <v>53.12</v>
      </c>
      <c r="P981" s="52" vm="7069">
        <f ca="1"/>
        <v>52.8</v>
      </c>
      <c r="Q981" s="52" vm="3578">
        <f ca="1"/>
        <v>54.2</v>
      </c>
      <c r="R981" s="52" vm="4716">
        <f ca="1"/>
        <v>52.52</v>
      </c>
      <c r="S981" s="52" vm="7090">
        <f ca="1"/>
        <v>706155</v>
      </c>
      <c r="T981" s="55">
        <f t="shared" ca="1" si="63"/>
        <v>1.5082956259426794E-3</v>
      </c>
      <c r="U981" s="55">
        <f t="shared" ca="1" si="61"/>
        <v>1.5071592905713386E-3</v>
      </c>
      <c r="Z981" s="52" t="s">
        <v>1208</v>
      </c>
      <c r="AA981" s="52">
        <v>-5.0000000000000001E-3</v>
      </c>
      <c r="AF981" s="52" t="s">
        <v>1177</v>
      </c>
      <c r="AG981" s="52">
        <v>0.91900000000000004</v>
      </c>
    </row>
    <row r="982" spans="2:33">
      <c r="B982" s="52" vm="7053">
        <f ca="1"/>
        <v>45211</v>
      </c>
      <c r="C982" s="52" vm="7091">
        <f ca="1"/>
        <v>416.8</v>
      </c>
      <c r="D982" s="52" vm="7092">
        <f ca="1"/>
        <v>431.15</v>
      </c>
      <c r="E982" s="52" vm="7093">
        <f ca="1"/>
        <v>431.25</v>
      </c>
      <c r="F982" s="52" vm="7094">
        <f ca="1"/>
        <v>416.1</v>
      </c>
      <c r="G982" s="52" vm="7095">
        <f ca="1"/>
        <v>179301</v>
      </c>
      <c r="H982" s="55">
        <f t="shared" ca="1" si="62"/>
        <v>-2.6054445612805233E-2</v>
      </c>
      <c r="I982" s="55">
        <f t="shared" ca="1" si="60"/>
        <v>-2.639987588846153E-2</v>
      </c>
      <c r="N982" s="52" vm="7096">
        <f ca="1"/>
        <v>45219</v>
      </c>
      <c r="O982" s="52" vm="2562">
        <f ca="1"/>
        <v>52.58</v>
      </c>
      <c r="P982" s="52" vm="2946">
        <f ca="1"/>
        <v>52.5</v>
      </c>
      <c r="Q982" s="52" vm="3742">
        <f ca="1"/>
        <v>52.94</v>
      </c>
      <c r="R982" s="52" vm="2821">
        <f ca="1"/>
        <v>52.1</v>
      </c>
      <c r="S982" s="52" vm="7097">
        <f ca="1"/>
        <v>494120</v>
      </c>
      <c r="T982" s="55">
        <f t="shared" ca="1" si="63"/>
        <v>-1.016566265060237E-2</v>
      </c>
      <c r="U982" s="55">
        <f t="shared" ca="1" si="61"/>
        <v>-1.0217685866443218E-2</v>
      </c>
      <c r="Z982" s="52" t="s">
        <v>1209</v>
      </c>
      <c r="AA982" s="52">
        <v>-7.0000000000000001E-3</v>
      </c>
      <c r="AF982" s="52" t="s">
        <v>1178</v>
      </c>
      <c r="AG982" s="52">
        <v>0.877</v>
      </c>
    </row>
    <row r="983" spans="2:33">
      <c r="B983" s="52" vm="7059">
        <f ca="1"/>
        <v>45212</v>
      </c>
      <c r="C983" s="52" vm="7098">
        <f ca="1"/>
        <v>406.8</v>
      </c>
      <c r="D983" s="52" vm="7099">
        <f ca="1"/>
        <v>415.5</v>
      </c>
      <c r="E983" s="52" vm="7100">
        <f ca="1"/>
        <v>417.45</v>
      </c>
      <c r="F983" s="52" vm="7101">
        <f ca="1"/>
        <v>404.75</v>
      </c>
      <c r="G983" s="52" vm="7102">
        <f ca="1"/>
        <v>240863</v>
      </c>
      <c r="H983" s="55">
        <f t="shared" ca="1" si="62"/>
        <v>-2.3992322456813819E-2</v>
      </c>
      <c r="I983" s="55">
        <f t="shared" ca="1" si="60"/>
        <v>-2.4284826264752275E-2</v>
      </c>
      <c r="N983" s="52" vm="7103">
        <f ca="1"/>
        <v>45222</v>
      </c>
      <c r="O983" s="52" vm="4708">
        <f ca="1"/>
        <v>52.74</v>
      </c>
      <c r="P983" s="52" vm="2499">
        <f ca="1"/>
        <v>53.02</v>
      </c>
      <c r="Q983" s="52" vm="2563">
        <f ca="1"/>
        <v>53.1</v>
      </c>
      <c r="R983" s="52" vm="7104">
        <f ca="1"/>
        <v>51.92</v>
      </c>
      <c r="S983" s="52" vm="7105">
        <f ca="1"/>
        <v>656674</v>
      </c>
      <c r="T983" s="55">
        <f t="shared" ca="1" si="63"/>
        <v>3.042982122479998E-3</v>
      </c>
      <c r="U983" s="55">
        <f t="shared" ca="1" si="61"/>
        <v>3.0383616234054452E-3</v>
      </c>
      <c r="Z983" s="52" t="s">
        <v>1210</v>
      </c>
      <c r="AA983" s="52">
        <v>-5.0000000000000001E-3</v>
      </c>
      <c r="AF983" s="52" t="s">
        <v>1179</v>
      </c>
      <c r="AG983" s="52">
        <v>0.872</v>
      </c>
    </row>
    <row r="984" spans="2:33">
      <c r="B984" s="52" vm="7066">
        <f ca="1"/>
        <v>45215</v>
      </c>
      <c r="C984" s="52" vm="501">
        <f ca="1"/>
        <v>410</v>
      </c>
      <c r="D984" s="52" vm="7106">
        <f ca="1"/>
        <v>406.75</v>
      </c>
      <c r="E984" s="52" vm="7107">
        <f ca="1"/>
        <v>410.7</v>
      </c>
      <c r="F984" s="52" vm="7108">
        <f ca="1"/>
        <v>402.15</v>
      </c>
      <c r="G984" s="52" vm="7109">
        <f ca="1"/>
        <v>161185</v>
      </c>
      <c r="H984" s="55">
        <f t="shared" ca="1" si="62"/>
        <v>7.8662733529990536E-3</v>
      </c>
      <c r="I984" s="55">
        <f t="shared" ca="1" si="60"/>
        <v>7.8354955239486376E-3</v>
      </c>
      <c r="N984" s="52" vm="7110">
        <f ca="1"/>
        <v>45223</v>
      </c>
      <c r="O984" s="52" vm="3660">
        <f ca="1"/>
        <v>53.84</v>
      </c>
      <c r="P984" s="52" vm="3752">
        <f ca="1"/>
        <v>53.68</v>
      </c>
      <c r="Q984" s="52" vm="2961">
        <f ca="1"/>
        <v>53.98</v>
      </c>
      <c r="R984" s="52" vm="3742">
        <f ca="1"/>
        <v>52.94</v>
      </c>
      <c r="S984" s="52" vm="7111">
        <f ca="1"/>
        <v>456574</v>
      </c>
      <c r="T984" s="55">
        <f t="shared" ca="1" si="63"/>
        <v>2.0857034508911632E-2</v>
      </c>
      <c r="U984" s="55">
        <f t="shared" ca="1" si="61"/>
        <v>2.0642504411331725E-2</v>
      </c>
      <c r="Z984" s="52" t="s">
        <v>1211</v>
      </c>
      <c r="AA984" s="52">
        <v>-1.6E-2</v>
      </c>
      <c r="AF984" s="52" t="s">
        <v>1180</v>
      </c>
      <c r="AG984" s="52">
        <v>0.89700000000000002</v>
      </c>
    </row>
    <row r="985" spans="2:33">
      <c r="B985" s="52" vm="7075">
        <f ca="1"/>
        <v>45216</v>
      </c>
      <c r="C985" s="52" vm="7112">
        <f ca="1"/>
        <v>409.5</v>
      </c>
      <c r="D985" s="52" vm="7113">
        <f ca="1"/>
        <v>407.95</v>
      </c>
      <c r="E985" s="52" vm="7114">
        <f ca="1"/>
        <v>410.5</v>
      </c>
      <c r="F985" s="52" vm="7115">
        <f ca="1"/>
        <v>401.3</v>
      </c>
      <c r="G985" s="52" vm="7116">
        <f ca="1"/>
        <v>157202</v>
      </c>
      <c r="H985" s="55">
        <f t="shared" ca="1" si="62"/>
        <v>-1.2195121951219523E-3</v>
      </c>
      <c r="I985" s="55">
        <f t="shared" ca="1" si="60"/>
        <v>-1.2202564052293744E-3</v>
      </c>
      <c r="N985" s="52" vm="7117">
        <f ca="1"/>
        <v>45224</v>
      </c>
      <c r="O985" s="52" vm="7009">
        <f ca="1"/>
        <v>53.28</v>
      </c>
      <c r="P985" s="52" vm="7068">
        <f ca="1"/>
        <v>53.6</v>
      </c>
      <c r="Q985" s="52" vm="3752">
        <f ca="1"/>
        <v>53.68</v>
      </c>
      <c r="R985" s="52" vm="4703">
        <f ca="1"/>
        <v>52.86</v>
      </c>
      <c r="S985" s="52" vm="7118">
        <f ca="1"/>
        <v>702009</v>
      </c>
      <c r="T985" s="55">
        <f t="shared" ca="1" si="63"/>
        <v>-1.0401188707280906E-2</v>
      </c>
      <c r="U985" s="55">
        <f t="shared" ca="1" si="61"/>
        <v>-1.0455659104338743E-2</v>
      </c>
      <c r="Z985" s="52" t="s">
        <v>1212</v>
      </c>
      <c r="AA985" s="52">
        <v>-1.2E-2</v>
      </c>
      <c r="AF985" s="52" t="s">
        <v>1181</v>
      </c>
      <c r="AG985" s="52">
        <v>0.88300000000000001</v>
      </c>
    </row>
    <row r="986" spans="2:33">
      <c r="B986" s="52" vm="7081">
        <f ca="1"/>
        <v>45217</v>
      </c>
      <c r="C986" s="52" vm="7119">
        <f ca="1"/>
        <v>409.45</v>
      </c>
      <c r="D986" s="52" vm="7120">
        <f ca="1"/>
        <v>410.25</v>
      </c>
      <c r="E986" s="52" vm="7121">
        <f ca="1"/>
        <v>414.25</v>
      </c>
      <c r="F986" s="52" vm="7122">
        <f ca="1"/>
        <v>407.45</v>
      </c>
      <c r="G986" s="52" vm="7123">
        <f ca="1"/>
        <v>148752</v>
      </c>
      <c r="H986" s="55">
        <f t="shared" ca="1" si="62"/>
        <v>-1.2210012210012167E-4</v>
      </c>
      <c r="I986" s="55">
        <f t="shared" ca="1" si="60"/>
        <v>-1.2210757692685979E-4</v>
      </c>
      <c r="N986" s="52" vm="7124">
        <f ca="1"/>
        <v>45225</v>
      </c>
      <c r="O986" s="52" vm="2830">
        <f ca="1"/>
        <v>51.86</v>
      </c>
      <c r="P986" s="52" vm="4703">
        <f ca="1"/>
        <v>52.86</v>
      </c>
      <c r="Q986" s="52" vm="3742">
        <f ca="1"/>
        <v>52.94</v>
      </c>
      <c r="R986" s="52" vm="7125">
        <f ca="1"/>
        <v>51.68</v>
      </c>
      <c r="S986" s="52" vm="7126">
        <f ca="1"/>
        <v>663488</v>
      </c>
      <c r="T986" s="55">
        <f t="shared" ca="1" si="63"/>
        <v>-2.6651651651651731E-2</v>
      </c>
      <c r="U986" s="55">
        <f t="shared" ca="1" si="61"/>
        <v>-2.7013246121615452E-2</v>
      </c>
      <c r="Z986" s="52" t="s">
        <v>1213</v>
      </c>
      <c r="AA986" s="52">
        <v>0.01</v>
      </c>
      <c r="AF986" s="52" t="s">
        <v>1182</v>
      </c>
      <c r="AG986" s="52">
        <v>0.90400000000000003</v>
      </c>
    </row>
    <row r="987" spans="2:33">
      <c r="B987" s="52" vm="7088">
        <f ca="1"/>
        <v>45218</v>
      </c>
      <c r="C987" s="52" vm="7127">
        <f ca="1"/>
        <v>410.65</v>
      </c>
      <c r="D987" s="52" vm="7128">
        <f ca="1"/>
        <v>405.4</v>
      </c>
      <c r="E987" s="52" vm="7129">
        <f ca="1"/>
        <v>415.85</v>
      </c>
      <c r="F987" s="52" vm="7130">
        <f ca="1"/>
        <v>404.4</v>
      </c>
      <c r="G987" s="52" vm="7131">
        <f ca="1"/>
        <v>137874</v>
      </c>
      <c r="H987" s="55">
        <f t="shared" ca="1" si="62"/>
        <v>2.9307607766515531E-3</v>
      </c>
      <c r="I987" s="55">
        <f t="shared" ca="1" si="60"/>
        <v>2.9264744700039959E-3</v>
      </c>
      <c r="N987" s="52" vm="7132">
        <f ca="1"/>
        <v>45226</v>
      </c>
      <c r="O987" s="52" vm="7133">
        <f ca="1"/>
        <v>48.51</v>
      </c>
      <c r="P987" s="52" vm="2190">
        <f ca="1"/>
        <v>48.21</v>
      </c>
      <c r="Q987" s="52" vm="5343">
        <f ca="1"/>
        <v>49.3</v>
      </c>
      <c r="R987" s="52" vm="2137">
        <f ca="1"/>
        <v>47.71</v>
      </c>
      <c r="S987" s="52" vm="7134">
        <f ca="1"/>
        <v>2513413</v>
      </c>
      <c r="T987" s="55">
        <f t="shared" ca="1" si="63"/>
        <v>-6.459699190127266E-2</v>
      </c>
      <c r="U987" s="55">
        <f t="shared" ca="1" si="61"/>
        <v>-6.6777817853393165E-2</v>
      </c>
      <c r="Z987" s="52" t="s">
        <v>1214</v>
      </c>
      <c r="AA987" s="52">
        <v>-1.2999999999999999E-2</v>
      </c>
      <c r="AF987" s="52" t="s">
        <v>1183</v>
      </c>
      <c r="AG987" s="52">
        <v>0.91700000000000004</v>
      </c>
    </row>
    <row r="988" spans="2:33">
      <c r="B988" s="52" vm="7096">
        <f ca="1"/>
        <v>45219</v>
      </c>
      <c r="C988" s="52" vm="7135">
        <f ca="1"/>
        <v>402.8</v>
      </c>
      <c r="D988" s="52" vm="511">
        <f ca="1"/>
        <v>405</v>
      </c>
      <c r="E988" s="52" vm="7136">
        <f ca="1"/>
        <v>407</v>
      </c>
      <c r="F988" s="52" vm="7108">
        <f ca="1"/>
        <v>402.15</v>
      </c>
      <c r="G988" s="52" vm="7137">
        <f ca="1"/>
        <v>190632</v>
      </c>
      <c r="H988" s="55">
        <f t="shared" ca="1" si="62"/>
        <v>-1.911603555339092E-2</v>
      </c>
      <c r="I988" s="55">
        <f t="shared" ca="1" si="60"/>
        <v>-1.9301109341794027E-2</v>
      </c>
      <c r="N988" s="52" vm="7138">
        <f ca="1"/>
        <v>45229</v>
      </c>
      <c r="O988" s="52" vm="5383">
        <f ca="1"/>
        <v>48.76</v>
      </c>
      <c r="P988" s="52" vm="7139">
        <f ca="1"/>
        <v>48.34</v>
      </c>
      <c r="Q988" s="52" vm="7140">
        <f ca="1"/>
        <v>49.02</v>
      </c>
      <c r="R988" s="52" vm="5921">
        <f ca="1"/>
        <v>48.19</v>
      </c>
      <c r="S988" s="52" vm="7141">
        <f ca="1"/>
        <v>890037</v>
      </c>
      <c r="T988" s="55">
        <f t="shared" ca="1" si="63"/>
        <v>5.1535765821479895E-3</v>
      </c>
      <c r="U988" s="55">
        <f t="shared" ca="1" si="61"/>
        <v>5.1403423559455855E-3</v>
      </c>
      <c r="Z988" s="52" t="s">
        <v>1215</v>
      </c>
      <c r="AA988" s="52">
        <v>-3.5000000000000003E-2</v>
      </c>
      <c r="AF988" s="52" t="s">
        <v>1184</v>
      </c>
      <c r="AG988" s="52">
        <v>0.91500000000000004</v>
      </c>
    </row>
    <row r="989" spans="2:33">
      <c r="B989" s="52" vm="7103">
        <f ca="1"/>
        <v>45222</v>
      </c>
      <c r="C989" s="52" vm="7142">
        <f ca="1"/>
        <v>403.5</v>
      </c>
      <c r="D989" s="52" vm="7135">
        <f ca="1"/>
        <v>402.8</v>
      </c>
      <c r="E989" s="52" vm="7101">
        <f ca="1"/>
        <v>404.75</v>
      </c>
      <c r="F989" s="52" vm="7143">
        <f ca="1"/>
        <v>396.8</v>
      </c>
      <c r="G989" s="52" vm="7144">
        <f ca="1"/>
        <v>144628</v>
      </c>
      <c r="H989" s="55">
        <f t="shared" ca="1" si="62"/>
        <v>1.7378351539225623E-3</v>
      </c>
      <c r="I989" s="55">
        <f t="shared" ca="1" si="60"/>
        <v>1.7363268655962792E-3</v>
      </c>
      <c r="N989" s="52" vm="7145">
        <f ca="1"/>
        <v>45230</v>
      </c>
      <c r="O989" s="52" vm="7146">
        <f ca="1"/>
        <v>48.94</v>
      </c>
      <c r="P989" s="52" vm="2155">
        <f ca="1"/>
        <v>48.6</v>
      </c>
      <c r="Q989" s="52" vm="2702">
        <f ca="1"/>
        <v>49.37</v>
      </c>
      <c r="R989" s="52" vm="4617">
        <f ca="1"/>
        <v>48.28</v>
      </c>
      <c r="S989" s="52" vm="7147">
        <f ca="1"/>
        <v>733629</v>
      </c>
      <c r="T989" s="55">
        <f t="shared" ca="1" si="63"/>
        <v>3.6915504511894071E-3</v>
      </c>
      <c r="U989" s="55">
        <f t="shared" ca="1" si="61"/>
        <v>3.684753401454736E-3</v>
      </c>
      <c r="Z989" s="52" t="s">
        <v>1216</v>
      </c>
      <c r="AA989" s="52">
        <v>-4.0000000000000001E-3</v>
      </c>
      <c r="AF989" s="52" t="s">
        <v>1185</v>
      </c>
      <c r="AG989" s="52">
        <v>0.93799999999999994</v>
      </c>
    </row>
    <row r="990" spans="2:33">
      <c r="B990" s="52" vm="7110">
        <f ca="1"/>
        <v>45223</v>
      </c>
      <c r="C990" s="52" vm="7122">
        <f ca="1"/>
        <v>407.45</v>
      </c>
      <c r="D990" s="52" vm="7148">
        <f ca="1"/>
        <v>403.9</v>
      </c>
      <c r="E990" s="52" vm="7149">
        <f ca="1"/>
        <v>408.65</v>
      </c>
      <c r="F990" s="52" vm="7150">
        <f ca="1"/>
        <v>402.45</v>
      </c>
      <c r="G990" s="52" vm="7151">
        <f ca="1"/>
        <v>152940</v>
      </c>
      <c r="H990" s="55">
        <f t="shared" ca="1" si="62"/>
        <v>9.789343246592308E-3</v>
      </c>
      <c r="I990" s="55">
        <f t="shared" ca="1" si="60"/>
        <v>9.741738056225302E-3</v>
      </c>
      <c r="N990" s="52" vm="7152">
        <f ca="1"/>
        <v>45231</v>
      </c>
      <c r="O990" s="52" vm="2154">
        <f ca="1"/>
        <v>49.55</v>
      </c>
      <c r="P990" s="52" vm="2642">
        <f ca="1"/>
        <v>49.1</v>
      </c>
      <c r="Q990" s="52" vm="2317">
        <f ca="1"/>
        <v>49.59</v>
      </c>
      <c r="R990" s="52" vm="5915">
        <f ca="1"/>
        <v>48.27</v>
      </c>
      <c r="S990" s="52" vm="7153">
        <f ca="1"/>
        <v>625988</v>
      </c>
      <c r="T990" s="55">
        <f t="shared" ca="1" si="63"/>
        <v>1.2464241928892505E-2</v>
      </c>
      <c r="U990" s="55">
        <f t="shared" ca="1" si="61"/>
        <v>1.2387202761471377E-2</v>
      </c>
      <c r="Z990" s="52" t="s">
        <v>1217</v>
      </c>
      <c r="AA990" s="52">
        <v>-3.3000000000000002E-2</v>
      </c>
      <c r="AF990" s="52" t="s">
        <v>1186</v>
      </c>
      <c r="AG990" s="52">
        <v>0.92400000000000004</v>
      </c>
    </row>
    <row r="991" spans="2:33">
      <c r="B991" s="52" vm="7117">
        <f ca="1"/>
        <v>45224</v>
      </c>
      <c r="C991" s="52" vm="7154">
        <f ca="1"/>
        <v>393.3</v>
      </c>
      <c r="D991" s="52" vm="7155">
        <f ca="1"/>
        <v>391</v>
      </c>
      <c r="E991" s="52" vm="7156">
        <f ca="1"/>
        <v>398.5</v>
      </c>
      <c r="F991" s="52" vm="7157">
        <f ca="1"/>
        <v>385.1</v>
      </c>
      <c r="G991" s="52" vm="7158">
        <f ca="1"/>
        <v>513539</v>
      </c>
      <c r="H991" s="55">
        <f t="shared" ca="1" si="62"/>
        <v>-3.4728187507669595E-2</v>
      </c>
      <c r="I991" s="55">
        <f t="shared" ca="1" si="60"/>
        <v>-3.5345546328464886E-2</v>
      </c>
      <c r="N991" s="52" vm="7159">
        <f ca="1"/>
        <v>45232</v>
      </c>
      <c r="O991" s="52" vm="2822">
        <f ca="1"/>
        <v>51.2</v>
      </c>
      <c r="P991" s="52" vm="2397">
        <f ca="1"/>
        <v>50.1</v>
      </c>
      <c r="Q991" s="52" vm="7125">
        <f ca="1"/>
        <v>51.68</v>
      </c>
      <c r="R991" s="52" vm="7160">
        <f ca="1"/>
        <v>49.85</v>
      </c>
      <c r="S991" s="52" vm="7161">
        <f ca="1"/>
        <v>815338</v>
      </c>
      <c r="T991" s="55">
        <f t="shared" ca="1" si="63"/>
        <v>3.3299697275479323E-2</v>
      </c>
      <c r="U991" s="55">
        <f t="shared" ca="1" si="61"/>
        <v>3.2757271269465114E-2</v>
      </c>
      <c r="Z991" s="52" t="s">
        <v>1218</v>
      </c>
      <c r="AA991" s="52">
        <v>-3.1E-2</v>
      </c>
      <c r="AF991" s="52" t="s">
        <v>1187</v>
      </c>
      <c r="AG991" s="52">
        <v>0.96599999999999997</v>
      </c>
    </row>
    <row r="992" spans="2:33">
      <c r="B992" s="52" vm="7124">
        <f ca="1"/>
        <v>45225</v>
      </c>
      <c r="C992" s="52" vm="7162">
        <f ca="1"/>
        <v>384.4</v>
      </c>
      <c r="D992" s="52" vm="7163">
        <f ca="1"/>
        <v>388.1</v>
      </c>
      <c r="E992" s="52" vm="532">
        <f ca="1"/>
        <v>391.05</v>
      </c>
      <c r="F992" s="52" vm="7164">
        <f ca="1"/>
        <v>382</v>
      </c>
      <c r="G992" s="52" vm="7165">
        <f ca="1"/>
        <v>240789</v>
      </c>
      <c r="H992" s="55">
        <f t="shared" ca="1" si="62"/>
        <v>-2.2629036359013588E-2</v>
      </c>
      <c r="I992" s="55">
        <f t="shared" ca="1" si="60"/>
        <v>-2.2889002341626538E-2</v>
      </c>
      <c r="N992" s="52" vm="7166">
        <f ca="1"/>
        <v>45233</v>
      </c>
      <c r="O992" s="52" vm="2520">
        <f ca="1"/>
        <v>51</v>
      </c>
      <c r="P992" s="52" vm="2509">
        <f ca="1"/>
        <v>51.22</v>
      </c>
      <c r="Q992" s="52" vm="2501">
        <f ca="1"/>
        <v>51.76</v>
      </c>
      <c r="R992" s="52" vm="4715">
        <f ca="1"/>
        <v>50.74</v>
      </c>
      <c r="S992" s="52" vm="7167">
        <f ca="1"/>
        <v>570129</v>
      </c>
      <c r="T992" s="55">
        <f t="shared" ca="1" si="63"/>
        <v>-3.90625E-3</v>
      </c>
      <c r="U992" s="55">
        <f t="shared" ca="1" si="61"/>
        <v>-3.9138993211363287E-3</v>
      </c>
      <c r="Z992" s="52" t="s">
        <v>1219</v>
      </c>
      <c r="AA992" s="52">
        <v>-4.2000000000000003E-2</v>
      </c>
      <c r="AF992" s="52" t="s">
        <v>1188</v>
      </c>
      <c r="AG992" s="52">
        <v>1.018</v>
      </c>
    </row>
    <row r="993" spans="2:33">
      <c r="B993" s="52" vm="7132">
        <f ca="1"/>
        <v>45226</v>
      </c>
      <c r="C993" s="52" vm="7168">
        <f ca="1"/>
        <v>383.5</v>
      </c>
      <c r="D993" s="52" vm="7162">
        <f ca="1"/>
        <v>384.4</v>
      </c>
      <c r="E993" s="52" vm="7169">
        <f ca="1"/>
        <v>386.35</v>
      </c>
      <c r="F993" s="52" vm="7170">
        <f ca="1"/>
        <v>379.65</v>
      </c>
      <c r="G993" s="52" vm="7171">
        <f ca="1"/>
        <v>205080</v>
      </c>
      <c r="H993" s="55">
        <f t="shared" ca="1" si="62"/>
        <v>-2.3413111342350801E-3</v>
      </c>
      <c r="I993" s="55">
        <f t="shared" ca="1" si="60"/>
        <v>-2.3440562888264577E-3</v>
      </c>
      <c r="N993" s="52" vm="7172">
        <f ca="1"/>
        <v>45236</v>
      </c>
      <c r="O993" s="52" vm="4656">
        <f ca="1"/>
        <v>50.8</v>
      </c>
      <c r="P993" s="52" vm="2521">
        <f ca="1"/>
        <v>51.02</v>
      </c>
      <c r="Q993" s="52" vm="2838">
        <f ca="1"/>
        <v>51.38</v>
      </c>
      <c r="R993" s="52" vm="2740">
        <f ca="1"/>
        <v>50.56</v>
      </c>
      <c r="S993" s="52" vm="7173">
        <f ca="1"/>
        <v>535300</v>
      </c>
      <c r="T993" s="55">
        <f t="shared" ca="1" si="63"/>
        <v>-3.9215686274510775E-3</v>
      </c>
      <c r="U993" s="55">
        <f t="shared" ca="1" si="61"/>
        <v>-3.9292781398896611E-3</v>
      </c>
      <c r="Z993" s="52" t="s">
        <v>1220</v>
      </c>
      <c r="AA993" s="52">
        <v>-0.08</v>
      </c>
      <c r="AF993" s="52" t="s">
        <v>1189</v>
      </c>
      <c r="AG993" s="52">
        <v>1.038</v>
      </c>
    </row>
    <row r="994" spans="2:33">
      <c r="B994" s="52" vm="7138">
        <f ca="1"/>
        <v>45229</v>
      </c>
      <c r="C994" s="52" vm="7174">
        <f ca="1"/>
        <v>383</v>
      </c>
      <c r="D994" s="52" vm="7175">
        <f ca="1"/>
        <v>385.55</v>
      </c>
      <c r="E994" s="52" vm="7176">
        <f ca="1"/>
        <v>385.8</v>
      </c>
      <c r="F994" s="52" vm="7177">
        <f ca="1"/>
        <v>380.55</v>
      </c>
      <c r="G994" s="52" vm="7178">
        <f ca="1"/>
        <v>155380</v>
      </c>
      <c r="H994" s="55">
        <f t="shared" ca="1" si="62"/>
        <v>-1.3037809647978849E-3</v>
      </c>
      <c r="I994" s="55">
        <f t="shared" ca="1" si="60"/>
        <v>-1.3046316266648581E-3</v>
      </c>
      <c r="N994" s="52" vm="7179">
        <f ca="1"/>
        <v>45237</v>
      </c>
      <c r="O994" s="52" vm="2208">
        <f ca="1"/>
        <v>49.95</v>
      </c>
      <c r="P994" s="52" vm="2629">
        <f ca="1"/>
        <v>50.78</v>
      </c>
      <c r="Q994" s="52" vm="4675">
        <f ca="1"/>
        <v>51.16</v>
      </c>
      <c r="R994" s="52" vm="2208">
        <f ca="1"/>
        <v>49.95</v>
      </c>
      <c r="S994" s="52" vm="7180">
        <f ca="1"/>
        <v>772947</v>
      </c>
      <c r="T994" s="55">
        <f t="shared" ca="1" si="63"/>
        <v>-1.6732283464566788E-2</v>
      </c>
      <c r="U994" s="55">
        <f t="shared" ca="1" si="61"/>
        <v>-1.6873849489873541E-2</v>
      </c>
      <c r="Z994" s="52" t="s">
        <v>1221</v>
      </c>
      <c r="AA994" s="52">
        <v>-6.9000000000000006E-2</v>
      </c>
      <c r="AF994" s="52" t="s">
        <v>1190</v>
      </c>
      <c r="AG994" s="52">
        <v>1.0549999999999999</v>
      </c>
    </row>
    <row r="995" spans="2:33">
      <c r="B995" s="52" vm="7145">
        <f ca="1"/>
        <v>45230</v>
      </c>
      <c r="C995" s="52" vm="7181">
        <f ca="1"/>
        <v>383.2</v>
      </c>
      <c r="D995" s="52" vm="7182">
        <f ca="1"/>
        <v>379.55</v>
      </c>
      <c r="E995" s="52" vm="7181">
        <f ca="1"/>
        <v>383.2</v>
      </c>
      <c r="F995" s="52" vm="7183">
        <f ca="1"/>
        <v>379.3</v>
      </c>
      <c r="G995" s="52" vm="7184">
        <f ca="1"/>
        <v>207052</v>
      </c>
      <c r="H995" s="55">
        <f t="shared" ca="1" si="62"/>
        <v>5.2219321148827547E-4</v>
      </c>
      <c r="I995" s="55">
        <f t="shared" ca="1" si="60"/>
        <v>5.2205691605951418E-4</v>
      </c>
      <c r="N995" s="52" vm="7185">
        <f ca="1"/>
        <v>45238</v>
      </c>
      <c r="O995" s="52" vm="2748">
        <f ca="1"/>
        <v>50.9</v>
      </c>
      <c r="P995" s="52" vm="2739">
        <f ca="1"/>
        <v>50.04</v>
      </c>
      <c r="Q995" s="52" vm="2443">
        <f ca="1"/>
        <v>51.98</v>
      </c>
      <c r="R995" s="52" vm="7160">
        <f ca="1"/>
        <v>49.85</v>
      </c>
      <c r="S995" s="52" vm="7186">
        <f ca="1"/>
        <v>1305738</v>
      </c>
      <c r="T995" s="55">
        <f t="shared" ca="1" si="63"/>
        <v>1.9019019019018923E-2</v>
      </c>
      <c r="U995" s="55">
        <f t="shared" ca="1" si="61"/>
        <v>1.8840418461914438E-2</v>
      </c>
      <c r="Z995" s="52" t="s">
        <v>1222</v>
      </c>
      <c r="AA995" s="52">
        <v>-6.0999999999999999E-2</v>
      </c>
      <c r="AF995" s="52" t="s">
        <v>1191</v>
      </c>
      <c r="AG995" s="52">
        <v>1.1180000000000001</v>
      </c>
    </row>
    <row r="996" spans="2:33">
      <c r="B996" s="52" vm="7152">
        <f ca="1"/>
        <v>45231</v>
      </c>
      <c r="C996" s="52" vm="7164">
        <f ca="1"/>
        <v>382</v>
      </c>
      <c r="D996" s="52" vm="7187">
        <f ca="1"/>
        <v>382.1</v>
      </c>
      <c r="E996" s="52" vm="7188">
        <f ca="1"/>
        <v>382.8</v>
      </c>
      <c r="F996" s="52" vm="7189">
        <f ca="1"/>
        <v>376.7</v>
      </c>
      <c r="G996" s="52" vm="7190">
        <f ca="1"/>
        <v>204145</v>
      </c>
      <c r="H996" s="55">
        <f t="shared" ca="1" si="62"/>
        <v>-3.1315240083507057E-3</v>
      </c>
      <c r="I996" s="55">
        <f t="shared" ca="1" si="60"/>
        <v>-3.136437490130272E-3</v>
      </c>
      <c r="N996" s="52" vm="7191">
        <f ca="1"/>
        <v>45239</v>
      </c>
      <c r="O996" s="52" vm="2861">
        <f ca="1"/>
        <v>51.04</v>
      </c>
      <c r="P996" s="52" vm="2793">
        <f ca="1"/>
        <v>50.72</v>
      </c>
      <c r="Q996" s="52" vm="7125">
        <f ca="1"/>
        <v>51.68</v>
      </c>
      <c r="R996" s="52" vm="2740">
        <f ca="1"/>
        <v>50.56</v>
      </c>
      <c r="S996" s="52" vm="7192">
        <f ca="1"/>
        <v>597381</v>
      </c>
      <c r="T996" s="55">
        <f t="shared" ca="1" si="63"/>
        <v>2.7504911591356151E-3</v>
      </c>
      <c r="U996" s="55">
        <f t="shared" ca="1" si="61"/>
        <v>2.7467154800574372E-3</v>
      </c>
      <c r="Z996" s="52" t="s">
        <v>1223</v>
      </c>
      <c r="AA996" s="52">
        <v>-8.1000000000000003E-2</v>
      </c>
      <c r="AF996" s="52" t="s">
        <v>1192</v>
      </c>
      <c r="AG996" s="52">
        <v>1.0960000000000001</v>
      </c>
    </row>
    <row r="997" spans="2:33">
      <c r="B997" s="52" vm="7159">
        <f ca="1"/>
        <v>45232</v>
      </c>
      <c r="C997" s="52" vm="7193">
        <f ca="1"/>
        <v>395.8</v>
      </c>
      <c r="D997" s="52" vm="7194">
        <f ca="1"/>
        <v>389</v>
      </c>
      <c r="E997" s="52" vm="7195">
        <f ca="1"/>
        <v>400.8</v>
      </c>
      <c r="F997" s="52" vm="7196">
        <f ca="1"/>
        <v>387.4</v>
      </c>
      <c r="G997" s="52" vm="7197">
        <f ca="1"/>
        <v>288817</v>
      </c>
      <c r="H997" s="55">
        <f t="shared" ca="1" si="62"/>
        <v>3.6125654450261724E-2</v>
      </c>
      <c r="I997" s="55">
        <f t="shared" ca="1" si="60"/>
        <v>3.5488424561890115E-2</v>
      </c>
      <c r="N997" s="52" vm="7198">
        <f ca="1"/>
        <v>45240</v>
      </c>
      <c r="O997" s="52" vm="7199">
        <f ca="1"/>
        <v>49.46</v>
      </c>
      <c r="P997" s="52" vm="2216">
        <f ca="1"/>
        <v>50.4</v>
      </c>
      <c r="Q997" s="52" vm="4755">
        <f ca="1"/>
        <v>50.7</v>
      </c>
      <c r="R997" s="52" vm="7200">
        <f ca="1"/>
        <v>48.97</v>
      </c>
      <c r="S997" s="52" vm="7201">
        <f ca="1"/>
        <v>941009</v>
      </c>
      <c r="T997" s="55">
        <f t="shared" ca="1" si="63"/>
        <v>-3.095611285266453E-2</v>
      </c>
      <c r="U997" s="55">
        <f t="shared" ca="1" si="61"/>
        <v>-3.1445376943264249E-2</v>
      </c>
      <c r="Z997" s="52" t="s">
        <v>1224</v>
      </c>
      <c r="AA997" s="52">
        <v>-0.08</v>
      </c>
      <c r="AF997" s="52" t="s">
        <v>1193</v>
      </c>
      <c r="AG997" s="52">
        <v>1.1140000000000001</v>
      </c>
    </row>
    <row r="998" spans="2:33">
      <c r="B998" s="52" vm="7166">
        <f ca="1"/>
        <v>45233</v>
      </c>
      <c r="C998" s="52" vm="7202">
        <f ca="1"/>
        <v>407.25</v>
      </c>
      <c r="D998" s="52" vm="7203">
        <f ca="1"/>
        <v>403.45</v>
      </c>
      <c r="E998" s="52" vm="7051">
        <f ca="1"/>
        <v>412.95</v>
      </c>
      <c r="F998" s="52" vm="7204">
        <f ca="1"/>
        <v>400.1</v>
      </c>
      <c r="G998" s="52" vm="7205">
        <f ca="1"/>
        <v>260513</v>
      </c>
      <c r="H998" s="55">
        <f t="shared" ca="1" si="62"/>
        <v>2.892875189489641E-2</v>
      </c>
      <c r="I998" s="55">
        <f t="shared" ca="1" si="60"/>
        <v>2.8518214313689155E-2</v>
      </c>
      <c r="N998" s="52" vm="7206">
        <f ca="1"/>
        <v>45243</v>
      </c>
      <c r="O998" s="52" vm="2202">
        <f ca="1"/>
        <v>49.73</v>
      </c>
      <c r="P998" s="52" vm="2208">
        <f ca="1"/>
        <v>49.95</v>
      </c>
      <c r="Q998" s="52" vm="2766">
        <f ca="1"/>
        <v>50.16</v>
      </c>
      <c r="R998" s="52" vm="2388">
        <f ca="1"/>
        <v>49.21</v>
      </c>
      <c r="S998" s="52" vm="7207">
        <f ca="1"/>
        <v>629508</v>
      </c>
      <c r="T998" s="55">
        <f t="shared" ca="1" si="63"/>
        <v>5.4589567327132382E-3</v>
      </c>
      <c r="U998" s="55">
        <f t="shared" ca="1" si="61"/>
        <v>5.4441106333769657E-3</v>
      </c>
      <c r="Z998" s="52" t="s">
        <v>1225</v>
      </c>
      <c r="AA998" s="52">
        <v>-7.8E-2</v>
      </c>
      <c r="AF998" s="52" t="s">
        <v>1194</v>
      </c>
      <c r="AG998" s="52">
        <v>1.0760000000000001</v>
      </c>
    </row>
    <row r="999" spans="2:33">
      <c r="B999" s="52" vm="7172">
        <f ca="1"/>
        <v>45236</v>
      </c>
      <c r="C999" s="52" vm="7208">
        <f ca="1"/>
        <v>398.7</v>
      </c>
      <c r="D999" s="52" vm="7209">
        <f ca="1"/>
        <v>408.3</v>
      </c>
      <c r="E999" s="52" vm="7210">
        <f ca="1"/>
        <v>409</v>
      </c>
      <c r="F999" s="52" vm="7211">
        <f ca="1"/>
        <v>396</v>
      </c>
      <c r="G999" s="52" vm="7212">
        <f ca="1"/>
        <v>184108</v>
      </c>
      <c r="H999" s="55">
        <f t="shared" ca="1" si="62"/>
        <v>-2.0994475138121582E-2</v>
      </c>
      <c r="I999" s="55">
        <f t="shared" ca="1" si="60"/>
        <v>-2.1217993094845209E-2</v>
      </c>
      <c r="N999" s="52" vm="7213">
        <f ca="1"/>
        <v>45244</v>
      </c>
      <c r="O999" s="52" vm="2474">
        <f ca="1"/>
        <v>51.46</v>
      </c>
      <c r="P999" s="52" vm="2580">
        <f ca="1"/>
        <v>49.84</v>
      </c>
      <c r="Q999" s="52" vm="2445">
        <f ca="1"/>
        <v>52.08</v>
      </c>
      <c r="R999" s="52" vm="5866">
        <f ca="1"/>
        <v>49.56</v>
      </c>
      <c r="S999" s="52" vm="7214">
        <f ca="1"/>
        <v>1047479</v>
      </c>
      <c r="T999" s="55">
        <f t="shared" ca="1" si="63"/>
        <v>3.4787854413834696E-2</v>
      </c>
      <c r="U999" s="55">
        <f t="shared" ca="1" si="61"/>
        <v>3.419643412695092E-2</v>
      </c>
      <c r="Z999" s="52" t="s">
        <v>1226</v>
      </c>
      <c r="AA999" s="52">
        <v>-4.8000000000000001E-2</v>
      </c>
      <c r="AF999" s="52" t="s">
        <v>1195</v>
      </c>
      <c r="AG999" s="52">
        <v>1.0169999999999999</v>
      </c>
    </row>
    <row r="1000" spans="2:33">
      <c r="B1000" s="52" vm="7179">
        <f ca="1"/>
        <v>45237</v>
      </c>
      <c r="C1000" s="52" vm="7215">
        <f ca="1"/>
        <v>400.05</v>
      </c>
      <c r="D1000" s="52" vm="7216">
        <f ca="1"/>
        <v>397.15</v>
      </c>
      <c r="E1000" s="52" vm="7217">
        <f ca="1"/>
        <v>401.65</v>
      </c>
      <c r="F1000" s="52" vm="7211">
        <f ca="1"/>
        <v>396</v>
      </c>
      <c r="G1000" s="52" vm="7218">
        <f ca="1"/>
        <v>144937</v>
      </c>
      <c r="H1000" s="55">
        <f t="shared" ca="1" si="62"/>
        <v>3.3860045146727469E-3</v>
      </c>
      <c r="I1000" s="55">
        <f t="shared" ca="1" si="60"/>
        <v>3.3802849088236911E-3</v>
      </c>
      <c r="N1000" s="52" vm="7219">
        <f ca="1"/>
        <v>45245</v>
      </c>
      <c r="O1000" s="52" vm="2830">
        <f ca="1"/>
        <v>51.86</v>
      </c>
      <c r="P1000" s="52" vm="2445">
        <f ca="1"/>
        <v>52.08</v>
      </c>
      <c r="Q1000" s="52" vm="2499">
        <f ca="1"/>
        <v>53.02</v>
      </c>
      <c r="R1000" s="52" vm="2446">
        <f ca="1"/>
        <v>51.6</v>
      </c>
      <c r="S1000" s="52" vm="7220">
        <f ca="1"/>
        <v>871791</v>
      </c>
      <c r="T1000" s="55">
        <f t="shared" ca="1" si="63"/>
        <v>7.7730275942480276E-3</v>
      </c>
      <c r="U1000" s="55">
        <f t="shared" ca="1" si="61"/>
        <v>7.742973256920283E-3</v>
      </c>
      <c r="Z1000" s="52" t="s">
        <v>1227</v>
      </c>
      <c r="AA1000" s="52">
        <v>-3.7999999999999999E-2</v>
      </c>
      <c r="AF1000" s="52" t="s">
        <v>1196</v>
      </c>
      <c r="AG1000" s="52">
        <v>0.98099999999999998</v>
      </c>
    </row>
    <row r="1001" spans="2:33">
      <c r="B1001" s="52" vm="7185">
        <f ca="1"/>
        <v>45238</v>
      </c>
      <c r="C1001" s="52" vm="7221">
        <f ca="1"/>
        <v>403.25</v>
      </c>
      <c r="D1001" s="52" vm="7222">
        <f ca="1"/>
        <v>397.9</v>
      </c>
      <c r="E1001" s="52" vm="7223">
        <f ca="1"/>
        <v>406.3</v>
      </c>
      <c r="F1001" s="52" vm="7224">
        <f ca="1"/>
        <v>397.45</v>
      </c>
      <c r="G1001" s="52" vm="7225">
        <f ca="1"/>
        <v>162428</v>
      </c>
      <c r="H1001" s="55">
        <f t="shared" ca="1" si="62"/>
        <v>7.9990001249843345E-3</v>
      </c>
      <c r="I1001" s="55">
        <f t="shared" ca="1" si="60"/>
        <v>7.9671777091852337E-3</v>
      </c>
      <c r="N1001" s="52" vm="7226">
        <f ca="1"/>
        <v>45246</v>
      </c>
      <c r="O1001" s="52" vm="2590">
        <f ca="1"/>
        <v>50.5</v>
      </c>
      <c r="P1001" s="52" vm="4755">
        <f ca="1"/>
        <v>50.7</v>
      </c>
      <c r="Q1001" s="52" vm="3687">
        <f ca="1"/>
        <v>52.18</v>
      </c>
      <c r="R1001" s="52" vm="2216">
        <f ca="1"/>
        <v>50.4</v>
      </c>
      <c r="S1001" s="52" vm="7227">
        <f ca="1"/>
        <v>843106</v>
      </c>
      <c r="T1001" s="55">
        <f t="shared" ca="1" si="63"/>
        <v>-2.6224450443501746E-2</v>
      </c>
      <c r="U1001" s="55">
        <f t="shared" ca="1" si="61"/>
        <v>-2.6574443829204195E-2</v>
      </c>
      <c r="Z1001" s="52" t="s">
        <v>1228</v>
      </c>
      <c r="AA1001" s="52">
        <v>-7.0999999999999994E-2</v>
      </c>
      <c r="AF1001" s="52" t="s">
        <v>1197</v>
      </c>
      <c r="AG1001" s="52">
        <v>0.94199999999999995</v>
      </c>
    </row>
    <row r="1002" spans="2:33">
      <c r="B1002" s="52" vm="7191">
        <f ca="1"/>
        <v>45239</v>
      </c>
      <c r="C1002" s="52" vm="7228">
        <f ca="1"/>
        <v>406.65</v>
      </c>
      <c r="D1002" s="52" vm="7229">
        <f ca="1"/>
        <v>401.8</v>
      </c>
      <c r="E1002" s="52" vm="7230">
        <f ca="1"/>
        <v>409.3</v>
      </c>
      <c r="F1002" s="52" vm="7231">
        <f ca="1"/>
        <v>401.25</v>
      </c>
      <c r="G1002" s="52" vm="7232">
        <f ca="1"/>
        <v>163001</v>
      </c>
      <c r="H1002" s="55">
        <f t="shared" ca="1" si="62"/>
        <v>8.4314941103533769E-3</v>
      </c>
      <c r="I1002" s="55">
        <f t="shared" ca="1" si="60"/>
        <v>8.3961476074659799E-3</v>
      </c>
      <c r="N1002" s="52" vm="7233">
        <f ca="1"/>
        <v>45247</v>
      </c>
      <c r="O1002" s="52" vm="2756">
        <f ca="1"/>
        <v>50.44</v>
      </c>
      <c r="P1002" s="52" vm="4579">
        <f ca="1"/>
        <v>50.6</v>
      </c>
      <c r="Q1002" s="52" vm="7234">
        <f ca="1"/>
        <v>50.98</v>
      </c>
      <c r="R1002" s="52" vm="2739">
        <f ca="1"/>
        <v>50.04</v>
      </c>
      <c r="S1002" s="52" vm="7235">
        <f ca="1"/>
        <v>574860</v>
      </c>
      <c r="T1002" s="55">
        <f t="shared" ca="1" si="63"/>
        <v>-1.1881188118811892E-3</v>
      </c>
      <c r="U1002" s="55">
        <f t="shared" ca="1" si="61"/>
        <v>-1.1888251845953335E-3</v>
      </c>
      <c r="Z1002" s="52" t="s">
        <v>1229</v>
      </c>
      <c r="AA1002" s="52">
        <v>-0.105</v>
      </c>
      <c r="AF1002" s="52" t="s">
        <v>1198</v>
      </c>
      <c r="AG1002" s="52">
        <v>0.88900000000000001</v>
      </c>
    </row>
    <row r="1003" spans="2:33">
      <c r="B1003" s="52" vm="7198">
        <f ca="1"/>
        <v>45240</v>
      </c>
      <c r="C1003" s="52" vm="7236">
        <f ca="1"/>
        <v>393.1</v>
      </c>
      <c r="D1003" s="52" vm="7237">
        <f ca="1"/>
        <v>401.1</v>
      </c>
      <c r="E1003" s="52" vm="7115">
        <f ca="1"/>
        <v>401.3</v>
      </c>
      <c r="F1003" s="52" vm="524">
        <f ca="1"/>
        <v>386.1</v>
      </c>
      <c r="G1003" s="52" vm="7238">
        <f ca="1"/>
        <v>274674</v>
      </c>
      <c r="H1003" s="55">
        <f t="shared" ca="1" si="62"/>
        <v>-3.3321037747448545E-2</v>
      </c>
      <c r="I1003" s="55">
        <f t="shared" ca="1" si="60"/>
        <v>-3.3888832184969457E-2</v>
      </c>
      <c r="N1003" s="52" vm="7239">
        <f ca="1"/>
        <v>45250</v>
      </c>
      <c r="O1003" s="52" vm="2427">
        <f ca="1"/>
        <v>51.62</v>
      </c>
      <c r="P1003" s="52" vm="2473">
        <f ca="1"/>
        <v>50.64</v>
      </c>
      <c r="Q1003" s="52" vm="2415">
        <f ca="1"/>
        <v>51.72</v>
      </c>
      <c r="R1003" s="52" vm="2225">
        <f ca="1"/>
        <v>50.62</v>
      </c>
      <c r="S1003" s="52" vm="7240">
        <f ca="1"/>
        <v>556993</v>
      </c>
      <c r="T1003" s="55">
        <f t="shared" ca="1" si="63"/>
        <v>2.3394131641554239E-2</v>
      </c>
      <c r="U1003" s="55">
        <f t="shared" ca="1" si="61"/>
        <v>2.3124683193748916E-2</v>
      </c>
      <c r="Z1003" s="52" t="s">
        <v>1230</v>
      </c>
      <c r="AA1003" s="52">
        <v>-0.13600000000000001</v>
      </c>
      <c r="AF1003" s="52" t="s">
        <v>1199</v>
      </c>
      <c r="AG1003" s="52">
        <v>0.92300000000000004</v>
      </c>
    </row>
    <row r="1004" spans="2:33">
      <c r="B1004" s="52" vm="7206">
        <f ca="1"/>
        <v>45243</v>
      </c>
      <c r="C1004" s="52" vm="7241">
        <f ca="1"/>
        <v>393.75</v>
      </c>
      <c r="D1004" s="52" vm="7211">
        <f ca="1"/>
        <v>396</v>
      </c>
      <c r="E1004" s="52" vm="7211">
        <f ca="1"/>
        <v>396</v>
      </c>
      <c r="F1004" s="52" vm="7242">
        <f ca="1"/>
        <v>392.25</v>
      </c>
      <c r="G1004" s="52" vm="7243">
        <f ca="1"/>
        <v>154714</v>
      </c>
      <c r="H1004" s="55">
        <f t="shared" ca="1" si="62"/>
        <v>1.6535232765200192E-3</v>
      </c>
      <c r="I1004" s="55">
        <f t="shared" ca="1" si="60"/>
        <v>1.6521577120282289E-3</v>
      </c>
      <c r="N1004" s="52" vm="7244">
        <f ca="1"/>
        <v>45251</v>
      </c>
      <c r="O1004" s="52" vm="2846">
        <f ca="1"/>
        <v>50.96</v>
      </c>
      <c r="P1004" s="52" vm="2427">
        <f ca="1"/>
        <v>51.62</v>
      </c>
      <c r="Q1004" s="52" vm="2475">
        <f ca="1"/>
        <v>51.7</v>
      </c>
      <c r="R1004" s="52" vm="2913">
        <f ca="1"/>
        <v>50.94</v>
      </c>
      <c r="S1004" s="52" vm="7245">
        <f ca="1"/>
        <v>475548</v>
      </c>
      <c r="T1004" s="55">
        <f t="shared" ca="1" si="63"/>
        <v>-1.2785741960480324E-2</v>
      </c>
      <c r="U1004" s="55">
        <f t="shared" ca="1" si="61"/>
        <v>-1.2868183026559789E-2</v>
      </c>
      <c r="Z1004" s="52" t="s">
        <v>1231</v>
      </c>
      <c r="AA1004" s="52">
        <v>-0.108</v>
      </c>
      <c r="AF1004" s="52" t="s">
        <v>1200</v>
      </c>
      <c r="AG1004" s="52">
        <v>0.874</v>
      </c>
    </row>
    <row r="1005" spans="2:33">
      <c r="B1005" s="52" vm="7213">
        <f ca="1"/>
        <v>45244</v>
      </c>
      <c r="C1005" s="52" vm="7246">
        <f ca="1"/>
        <v>408.1</v>
      </c>
      <c r="D1005" s="52" vm="7247">
        <f ca="1"/>
        <v>393.2</v>
      </c>
      <c r="E1005" s="52" vm="923">
        <f ca="1"/>
        <v>408.55</v>
      </c>
      <c r="F1005" s="52" vm="7248">
        <f ca="1"/>
        <v>393</v>
      </c>
      <c r="G1005" s="52" vm="7249">
        <f ca="1"/>
        <v>297494</v>
      </c>
      <c r="H1005" s="55">
        <f t="shared" ca="1" si="62"/>
        <v>3.6444444444444501E-2</v>
      </c>
      <c r="I1005" s="55">
        <f t="shared" ca="1" si="60"/>
        <v>3.5796052271917234E-2</v>
      </c>
      <c r="N1005" s="52" vm="7250">
        <f ca="1"/>
        <v>45252</v>
      </c>
      <c r="O1005" s="52" vm="2425">
        <f ca="1"/>
        <v>51.8</v>
      </c>
      <c r="P1005" s="52" vm="2460">
        <f ca="1"/>
        <v>51.28</v>
      </c>
      <c r="Q1005" s="52" vm="7251">
        <f ca="1"/>
        <v>52.44</v>
      </c>
      <c r="R1005" s="52" vm="2451">
        <f ca="1"/>
        <v>51.24</v>
      </c>
      <c r="S1005" s="52" vm="7252">
        <f ca="1"/>
        <v>591038</v>
      </c>
      <c r="T1005" s="55">
        <f t="shared" ca="1" si="63"/>
        <v>1.6483516483516425E-2</v>
      </c>
      <c r="U1005" s="55">
        <f t="shared" ca="1" si="61"/>
        <v>1.6349138001529411E-2</v>
      </c>
      <c r="Z1005" s="52" t="s">
        <v>1232</v>
      </c>
      <c r="AA1005" s="52">
        <v>-9.2999999999999999E-2</v>
      </c>
      <c r="AF1005" s="52" t="s">
        <v>1201</v>
      </c>
      <c r="AG1005" s="52">
        <v>0.85399999999999998</v>
      </c>
    </row>
    <row r="1006" spans="2:33">
      <c r="B1006" s="52" vm="7219">
        <f ca="1"/>
        <v>45245</v>
      </c>
      <c r="C1006" s="52" vm="7253">
        <f ca="1"/>
        <v>410.15</v>
      </c>
      <c r="D1006" s="52" vm="7254">
        <f ca="1"/>
        <v>410.85</v>
      </c>
      <c r="E1006" s="52" vm="7255">
        <f ca="1"/>
        <v>421.05</v>
      </c>
      <c r="F1006" s="52" vm="7112">
        <f ca="1"/>
        <v>409.5</v>
      </c>
      <c r="G1006" s="52" vm="7256">
        <f ca="1"/>
        <v>225744</v>
      </c>
      <c r="H1006" s="55">
        <f t="shared" ca="1" si="62"/>
        <v>5.0232786081840786E-3</v>
      </c>
      <c r="I1006" s="55">
        <f t="shared" ca="1" si="60"/>
        <v>5.0107040369987118E-3</v>
      </c>
      <c r="N1006" s="52" vm="7257">
        <f ca="1"/>
        <v>45253</v>
      </c>
      <c r="O1006" s="52" vm="2821">
        <f ca="1"/>
        <v>52.1</v>
      </c>
      <c r="P1006" s="52" vm="2805">
        <f ca="1"/>
        <v>52.02</v>
      </c>
      <c r="Q1006" s="52" vm="2792">
        <f ca="1"/>
        <v>52.36</v>
      </c>
      <c r="R1006" s="52" vm="2415">
        <f ca="1"/>
        <v>51.72</v>
      </c>
      <c r="S1006" s="52" vm="7258">
        <f ca="1"/>
        <v>425809</v>
      </c>
      <c r="T1006" s="55">
        <f t="shared" ca="1" si="63"/>
        <v>5.791505791505891E-3</v>
      </c>
      <c r="U1006" s="55">
        <f t="shared" ca="1" si="61"/>
        <v>5.7747994938839578E-3</v>
      </c>
      <c r="Z1006" s="52" t="s">
        <v>1233</v>
      </c>
      <c r="AA1006" s="52">
        <v>-0.06</v>
      </c>
      <c r="AF1006" s="52" t="s">
        <v>1202</v>
      </c>
      <c r="AG1006" s="52">
        <v>0.81899999999999995</v>
      </c>
    </row>
    <row r="1007" spans="2:33">
      <c r="B1007" s="52" vm="7226">
        <f ca="1"/>
        <v>45246</v>
      </c>
      <c r="C1007" s="52" vm="7259">
        <f ca="1"/>
        <v>399.1</v>
      </c>
      <c r="D1007" s="52" vm="7260">
        <f ca="1"/>
        <v>402.85</v>
      </c>
      <c r="E1007" s="52" vm="7261">
        <f ca="1"/>
        <v>406.55</v>
      </c>
      <c r="F1007" s="52" vm="7259">
        <f ca="1"/>
        <v>399.1</v>
      </c>
      <c r="G1007" s="52" vm="7262">
        <f ca="1"/>
        <v>248944</v>
      </c>
      <c r="H1007" s="55">
        <f t="shared" ca="1" si="62"/>
        <v>-2.694136291600624E-2</v>
      </c>
      <c r="I1007" s="55">
        <f t="shared" ca="1" si="60"/>
        <v>-2.7310934394070591E-2</v>
      </c>
      <c r="N1007" s="52" vm="7263">
        <f ca="1"/>
        <v>45254</v>
      </c>
      <c r="O1007" s="52" vm="2569">
        <f ca="1"/>
        <v>51.56</v>
      </c>
      <c r="P1007" s="52" vm="2425">
        <f ca="1"/>
        <v>51.8</v>
      </c>
      <c r="Q1007" s="52" vm="2938">
        <f ca="1"/>
        <v>51.96</v>
      </c>
      <c r="R1007" s="52" vm="2451">
        <f ca="1"/>
        <v>51.24</v>
      </c>
      <c r="S1007" s="52" vm="7264">
        <f ca="1"/>
        <v>455901</v>
      </c>
      <c r="T1007" s="55">
        <f t="shared" ca="1" si="63"/>
        <v>-1.0364683301343547E-2</v>
      </c>
      <c r="U1007" s="55">
        <f t="shared" ca="1" si="61"/>
        <v>-1.0418770688334572E-2</v>
      </c>
      <c r="Z1007" s="52" t="s">
        <v>1234</v>
      </c>
      <c r="AA1007" s="52">
        <v>-4.5999999999999999E-2</v>
      </c>
      <c r="AF1007" s="52" t="s">
        <v>1203</v>
      </c>
      <c r="AG1007" s="52">
        <v>0.84099999999999997</v>
      </c>
    </row>
    <row r="1008" spans="2:33">
      <c r="B1008" s="52" vm="7233">
        <f ca="1"/>
        <v>45247</v>
      </c>
      <c r="C1008" s="52" vm="7265">
        <f ca="1"/>
        <v>404.3</v>
      </c>
      <c r="D1008" s="52" vm="7266">
        <f ca="1"/>
        <v>400.95</v>
      </c>
      <c r="E1008" s="52" vm="7267">
        <f ca="1"/>
        <v>407.85</v>
      </c>
      <c r="F1008" s="52" vm="7268">
        <f ca="1"/>
        <v>399.4</v>
      </c>
      <c r="G1008" s="52" vm="7269">
        <f ca="1"/>
        <v>204923</v>
      </c>
      <c r="H1008" s="55">
        <f t="shared" ca="1" si="62"/>
        <v>1.3029315960912058E-2</v>
      </c>
      <c r="I1008" s="55">
        <f t="shared" ca="1" si="60"/>
        <v>1.2945164592036986E-2</v>
      </c>
      <c r="N1008" s="52" vm="7270">
        <f ca="1"/>
        <v>45257</v>
      </c>
      <c r="O1008" s="52" vm="2537">
        <f ca="1"/>
        <v>51.3</v>
      </c>
      <c r="P1008" s="52" vm="2765">
        <f ca="1"/>
        <v>51.74</v>
      </c>
      <c r="Q1008" s="52" vm="2498">
        <f ca="1"/>
        <v>51.9</v>
      </c>
      <c r="R1008" s="52" vm="2537">
        <f ca="1"/>
        <v>51.3</v>
      </c>
      <c r="S1008" s="52" vm="7271">
        <f ca="1"/>
        <v>501410</v>
      </c>
      <c r="T1008" s="55">
        <f t="shared" ca="1" si="63"/>
        <v>-5.0426687354538924E-3</v>
      </c>
      <c r="U1008" s="55">
        <f t="shared" ca="1" si="61"/>
        <v>-5.0554258942628405E-3</v>
      </c>
      <c r="Z1008" s="52" t="s">
        <v>1235</v>
      </c>
      <c r="AA1008" s="52">
        <v>-1.7999999999999999E-2</v>
      </c>
      <c r="AF1008" s="52" t="s">
        <v>1204</v>
      </c>
      <c r="AG1008" s="52">
        <v>0.86599999999999999</v>
      </c>
    </row>
    <row r="1009" spans="2:33">
      <c r="B1009" s="52" vm="7239">
        <f ca="1"/>
        <v>45250</v>
      </c>
      <c r="C1009" s="52" vm="7272">
        <f ca="1"/>
        <v>403.2</v>
      </c>
      <c r="D1009" s="52" vm="7273">
        <f ca="1"/>
        <v>404.55</v>
      </c>
      <c r="E1009" s="52" vm="7274">
        <f ca="1"/>
        <v>406.45</v>
      </c>
      <c r="F1009" s="52" vm="7231">
        <f ca="1"/>
        <v>401.25</v>
      </c>
      <c r="G1009" s="52" vm="7275">
        <f ca="1"/>
        <v>110897</v>
      </c>
      <c r="H1009" s="55">
        <f t="shared" ca="1" si="62"/>
        <v>-2.7207519168934713E-3</v>
      </c>
      <c r="I1009" s="55">
        <f t="shared" ca="1" si="60"/>
        <v>-2.7244598895664013E-3</v>
      </c>
      <c r="N1009" s="52" vm="7276">
        <f ca="1"/>
        <v>45258</v>
      </c>
      <c r="O1009" s="52" vm="2793">
        <f ca="1"/>
        <v>50.72</v>
      </c>
      <c r="P1009" s="52" vm="2528">
        <f ca="1"/>
        <v>51.08</v>
      </c>
      <c r="Q1009" s="52" vm="4681">
        <f ca="1"/>
        <v>51.18</v>
      </c>
      <c r="R1009" s="52" vm="4786">
        <f ca="1"/>
        <v>49.8</v>
      </c>
      <c r="S1009" s="52" vm="7277">
        <f ca="1"/>
        <v>774858</v>
      </c>
      <c r="T1009" s="55">
        <f t="shared" ca="1" si="63"/>
        <v>-1.1306042884990264E-2</v>
      </c>
      <c r="U1009" s="55">
        <f t="shared" ca="1" si="61"/>
        <v>-1.1370442047753377E-2</v>
      </c>
      <c r="Z1009" s="52" t="s">
        <v>1236</v>
      </c>
      <c r="AA1009" s="52">
        <v>-3.5000000000000003E-2</v>
      </c>
      <c r="AF1009" s="52" t="s">
        <v>1205</v>
      </c>
      <c r="AG1009" s="52">
        <v>0.875</v>
      </c>
    </row>
    <row r="1010" spans="2:33">
      <c r="B1010" s="52" vm="7244">
        <f ca="1"/>
        <v>45251</v>
      </c>
      <c r="C1010" s="52" vm="7278">
        <f ca="1"/>
        <v>399.45</v>
      </c>
      <c r="D1010" s="52" vm="7279">
        <f ca="1"/>
        <v>401.4</v>
      </c>
      <c r="E1010" s="52" vm="7280">
        <f ca="1"/>
        <v>403.35</v>
      </c>
      <c r="F1010" s="52" vm="7281">
        <f ca="1"/>
        <v>397.25</v>
      </c>
      <c r="G1010" s="52" vm="7282">
        <f ca="1"/>
        <v>163736</v>
      </c>
      <c r="H1010" s="55">
        <f t="shared" ca="1" si="62"/>
        <v>-9.3005952380952328E-3</v>
      </c>
      <c r="I1010" s="55">
        <f t="shared" ca="1" si="60"/>
        <v>-9.3441158291079265E-3</v>
      </c>
      <c r="N1010" s="52" vm="7283">
        <f ca="1"/>
        <v>45259</v>
      </c>
      <c r="O1010" s="52" vm="2521">
        <f ca="1"/>
        <v>51.02</v>
      </c>
      <c r="P1010" s="52" vm="4755">
        <f ca="1"/>
        <v>50.7</v>
      </c>
      <c r="Q1010" s="52" vm="2521">
        <f ca="1"/>
        <v>51.02</v>
      </c>
      <c r="R1010" s="52" vm="2216">
        <f ca="1"/>
        <v>50.4</v>
      </c>
      <c r="S1010" s="52" vm="7284">
        <f ca="1"/>
        <v>458165</v>
      </c>
      <c r="T1010" s="55">
        <f t="shared" ca="1" si="63"/>
        <v>5.9148264984227872E-3</v>
      </c>
      <c r="U1010" s="55">
        <f t="shared" ca="1" si="61"/>
        <v>5.8974025846949265E-3</v>
      </c>
      <c r="Z1010" s="52" t="s">
        <v>1237</v>
      </c>
      <c r="AA1010" s="52">
        <v>-8.5999999999999993E-2</v>
      </c>
      <c r="AF1010" s="52" t="s">
        <v>1206</v>
      </c>
      <c r="AG1010" s="52">
        <v>0.83099999999999996</v>
      </c>
    </row>
    <row r="1011" spans="2:33">
      <c r="B1011" s="52" vm="7250">
        <f ca="1"/>
        <v>45252</v>
      </c>
      <c r="C1011" s="52" vm="7285">
        <f ca="1"/>
        <v>403.8</v>
      </c>
      <c r="D1011" s="52" vm="7268">
        <f ca="1"/>
        <v>399.4</v>
      </c>
      <c r="E1011" s="52" vm="7286">
        <f ca="1"/>
        <v>404.5</v>
      </c>
      <c r="F1011" s="52" vm="7268">
        <f ca="1"/>
        <v>399.4</v>
      </c>
      <c r="G1011" s="52" vm="3059">
        <f ca="1"/>
        <v>126483</v>
      </c>
      <c r="H1011" s="55">
        <f t="shared" ca="1" si="62"/>
        <v>1.0889973713856582E-2</v>
      </c>
      <c r="I1011" s="55">
        <f t="shared" ca="1" si="60"/>
        <v>1.0831104950686222E-2</v>
      </c>
      <c r="N1011" s="52" vm="7287">
        <f ca="1"/>
        <v>45260</v>
      </c>
      <c r="O1011" s="52" vm="2709">
        <f ca="1"/>
        <v>50.88</v>
      </c>
      <c r="P1011" s="52" vm="2416">
        <f ca="1"/>
        <v>50.92</v>
      </c>
      <c r="Q1011" s="52" vm="2404">
        <f ca="1"/>
        <v>51.4</v>
      </c>
      <c r="R1011" s="52" vm="2590">
        <f ca="1"/>
        <v>50.5</v>
      </c>
      <c r="S1011" s="52" vm="7288">
        <f ca="1"/>
        <v>1473388</v>
      </c>
      <c r="T1011" s="55">
        <f t="shared" ca="1" si="63"/>
        <v>-2.7440219521756015E-3</v>
      </c>
      <c r="U1011" s="55">
        <f t="shared" ca="1" si="61"/>
        <v>-2.7477936817986159E-3</v>
      </c>
      <c r="Z1011" s="52" t="s">
        <v>1238</v>
      </c>
      <c r="AA1011" s="52">
        <v>-0.09</v>
      </c>
      <c r="AF1011" s="52" t="s">
        <v>1207</v>
      </c>
      <c r="AG1011" s="52">
        <v>0.82399999999999995</v>
      </c>
    </row>
    <row r="1012" spans="2:33">
      <c r="B1012" s="52" vm="7257">
        <f ca="1"/>
        <v>45253</v>
      </c>
      <c r="C1012" s="52" vm="573">
        <f ca="1"/>
        <v>405.95</v>
      </c>
      <c r="D1012" s="52" vm="7289">
        <f ca="1"/>
        <v>402.65</v>
      </c>
      <c r="E1012" s="52" vm="7223">
        <f ca="1"/>
        <v>406.3</v>
      </c>
      <c r="F1012" s="52" vm="7290">
        <f ca="1"/>
        <v>401.5</v>
      </c>
      <c r="G1012" s="52" vm="7291">
        <f ca="1"/>
        <v>84870</v>
      </c>
      <c r="H1012" s="55">
        <f t="shared" ca="1" si="62"/>
        <v>5.3244180287270737E-3</v>
      </c>
      <c r="I1012" s="55">
        <f t="shared" ca="1" si="60"/>
        <v>5.3102934297183249E-3</v>
      </c>
      <c r="N1012" s="52" vm="7292">
        <f ca="1"/>
        <v>45261</v>
      </c>
      <c r="O1012" s="52" vm="2529">
        <f ca="1"/>
        <v>50.68</v>
      </c>
      <c r="P1012" s="52" vm="2512">
        <f ca="1"/>
        <v>50.52</v>
      </c>
      <c r="Q1012" s="52" vm="2416">
        <f ca="1"/>
        <v>50.92</v>
      </c>
      <c r="R1012" s="52" vm="2235">
        <f ca="1"/>
        <v>50.2</v>
      </c>
      <c r="S1012" s="52" vm="7293">
        <f ca="1"/>
        <v>960194</v>
      </c>
      <c r="T1012" s="55">
        <f t="shared" ca="1" si="63"/>
        <v>-3.9308176100629755E-3</v>
      </c>
      <c r="U1012" s="55">
        <f t="shared" ca="1" si="61"/>
        <v>-3.938563578928485E-3</v>
      </c>
      <c r="Z1012" s="52" t="s">
        <v>1239</v>
      </c>
      <c r="AA1012" s="52">
        <v>-5.6000000000000001E-2</v>
      </c>
      <c r="AF1012" s="52" t="s">
        <v>1208</v>
      </c>
      <c r="AG1012" s="52">
        <v>0.79900000000000004</v>
      </c>
    </row>
    <row r="1013" spans="2:33">
      <c r="B1013" s="52" vm="7263">
        <f ca="1"/>
        <v>45254</v>
      </c>
      <c r="C1013" s="52" vm="7274">
        <f ca="1"/>
        <v>406.45</v>
      </c>
      <c r="D1013" s="52" vm="7294">
        <f ca="1"/>
        <v>405.5</v>
      </c>
      <c r="E1013" s="52" vm="7295">
        <f ca="1"/>
        <v>406.5</v>
      </c>
      <c r="F1013" s="52" vm="7296">
        <f ca="1"/>
        <v>402.3</v>
      </c>
      <c r="G1013" s="52" vm="7297">
        <f ca="1"/>
        <v>102756</v>
      </c>
      <c r="H1013" s="55">
        <f t="shared" ca="1" si="62"/>
        <v>1.2316787781747607E-3</v>
      </c>
      <c r="I1013" s="55">
        <f t="shared" ca="1" si="60"/>
        <v>1.2309208841259685E-3</v>
      </c>
      <c r="N1013" s="52" vm="7298">
        <f ca="1"/>
        <v>45264</v>
      </c>
      <c r="O1013" s="52" vm="2861">
        <f ca="1"/>
        <v>51.04</v>
      </c>
      <c r="P1013" s="52" vm="4656">
        <f ca="1"/>
        <v>50.8</v>
      </c>
      <c r="Q1013" s="52" vm="2466">
        <f ca="1"/>
        <v>51.82</v>
      </c>
      <c r="R1013" s="52" vm="2512">
        <f ca="1"/>
        <v>50.52</v>
      </c>
      <c r="S1013" s="52" vm="7299">
        <f ca="1"/>
        <v>443019</v>
      </c>
      <c r="T1013" s="55">
        <f t="shared" ca="1" si="63"/>
        <v>7.1033938437252697E-3</v>
      </c>
      <c r="U1013" s="55">
        <f t="shared" ca="1" si="61"/>
        <v>7.0782835835960728E-3</v>
      </c>
      <c r="Z1013" s="52" t="s">
        <v>1240</v>
      </c>
      <c r="AA1013" s="52">
        <v>-9.0999999999999998E-2</v>
      </c>
      <c r="AF1013" s="52" t="s">
        <v>1209</v>
      </c>
      <c r="AG1013" s="52">
        <v>0.78200000000000003</v>
      </c>
    </row>
    <row r="1014" spans="2:33">
      <c r="B1014" s="52" vm="7270">
        <f ca="1"/>
        <v>45257</v>
      </c>
      <c r="C1014" s="52" vm="7286">
        <f ca="1"/>
        <v>404.5</v>
      </c>
      <c r="D1014" s="52" vm="7295">
        <f ca="1"/>
        <v>406.5</v>
      </c>
      <c r="E1014" s="52" vm="7300">
        <f ca="1"/>
        <v>410.55</v>
      </c>
      <c r="F1014" s="52" vm="7130">
        <f ca="1"/>
        <v>404.4</v>
      </c>
      <c r="G1014" s="52" vm="7301">
        <f ca="1"/>
        <v>116555</v>
      </c>
      <c r="H1014" s="55">
        <f t="shared" ca="1" si="62"/>
        <v>-4.7976380858654188E-3</v>
      </c>
      <c r="I1014" s="55">
        <f t="shared" ca="1" si="60"/>
        <v>-4.809183694034944E-3</v>
      </c>
      <c r="N1014" s="52" vm="7302">
        <f ca="1"/>
        <v>45265</v>
      </c>
      <c r="O1014" s="52" vm="2547">
        <f ca="1"/>
        <v>51.5</v>
      </c>
      <c r="P1014" s="52" vm="4675">
        <f ca="1"/>
        <v>51.16</v>
      </c>
      <c r="Q1014" s="52" vm="2425">
        <f ca="1"/>
        <v>51.8</v>
      </c>
      <c r="R1014" s="52" vm="4571">
        <f ca="1"/>
        <v>50.66</v>
      </c>
      <c r="S1014" s="52" vm="7303">
        <f ca="1"/>
        <v>383431</v>
      </c>
      <c r="T1014" s="55">
        <f t="shared" ca="1" si="63"/>
        <v>9.0125391849529279E-3</v>
      </c>
      <c r="U1014" s="55">
        <f t="shared" ca="1" si="61"/>
        <v>8.9721686331559712E-3</v>
      </c>
      <c r="Z1014" s="52" t="s">
        <v>1241</v>
      </c>
      <c r="AA1014" s="52">
        <v>-0.06</v>
      </c>
      <c r="AF1014" s="52" t="s">
        <v>1210</v>
      </c>
      <c r="AG1014" s="52">
        <v>0.75700000000000001</v>
      </c>
    </row>
    <row r="1015" spans="2:33">
      <c r="B1015" s="52" vm="7276">
        <f ca="1"/>
        <v>45258</v>
      </c>
      <c r="C1015" s="52" vm="7304">
        <f ca="1"/>
        <v>394.05</v>
      </c>
      <c r="D1015" s="52" vm="7305">
        <f ca="1"/>
        <v>399.2</v>
      </c>
      <c r="E1015" s="52" vm="7306">
        <f ca="1"/>
        <v>402.55</v>
      </c>
      <c r="F1015" s="52" vm="7307">
        <f ca="1"/>
        <v>391.5</v>
      </c>
      <c r="G1015" s="52" vm="7308">
        <f ca="1"/>
        <v>226177</v>
      </c>
      <c r="H1015" s="55">
        <f t="shared" ca="1" si="62"/>
        <v>-2.5834363411619266E-2</v>
      </c>
      <c r="I1015" s="55">
        <f t="shared" ca="1" si="60"/>
        <v>-2.6173931698887799E-2</v>
      </c>
      <c r="N1015" s="52" vm="7309">
        <f ca="1"/>
        <v>45266</v>
      </c>
      <c r="O1015" s="52" vm="2921">
        <f ca="1"/>
        <v>51.94</v>
      </c>
      <c r="P1015" s="52" vm="2452">
        <f ca="1"/>
        <v>51.78</v>
      </c>
      <c r="Q1015" s="52" vm="2562">
        <f ca="1"/>
        <v>52.58</v>
      </c>
      <c r="R1015" s="52" vm="2427">
        <f ca="1"/>
        <v>51.62</v>
      </c>
      <c r="S1015" s="52" vm="7310">
        <f ca="1"/>
        <v>660351</v>
      </c>
      <c r="T1015" s="55">
        <f t="shared" ca="1" si="63"/>
        <v>8.5436893203882924E-3</v>
      </c>
      <c r="U1015" s="55">
        <f t="shared" ca="1" si="61"/>
        <v>8.5073985649118684E-3</v>
      </c>
      <c r="Z1015" s="52" t="s">
        <v>1242</v>
      </c>
      <c r="AA1015" s="52">
        <v>-5.6000000000000001E-2</v>
      </c>
      <c r="AF1015" s="52" t="s">
        <v>1211</v>
      </c>
      <c r="AG1015" s="52">
        <v>0.75800000000000001</v>
      </c>
    </row>
    <row r="1016" spans="2:33">
      <c r="B1016" s="52" vm="7283">
        <f ca="1"/>
        <v>45259</v>
      </c>
      <c r="C1016" s="52" vm="7155">
        <f ca="1"/>
        <v>391</v>
      </c>
      <c r="D1016" s="52" vm="7311">
        <f ca="1"/>
        <v>390.95</v>
      </c>
      <c r="E1016" s="52" vm="7305">
        <f ca="1"/>
        <v>399.2</v>
      </c>
      <c r="F1016" s="52" vm="7312">
        <f ca="1"/>
        <v>389.05</v>
      </c>
      <c r="G1016" s="52" vm="7313">
        <f ca="1"/>
        <v>201901</v>
      </c>
      <c r="H1016" s="55">
        <f t="shared" ca="1" si="62"/>
        <v>-7.7401345006978817E-3</v>
      </c>
      <c r="I1016" s="55">
        <f t="shared" ca="1" si="60"/>
        <v>-7.7702448142927937E-3</v>
      </c>
      <c r="N1016" s="52" vm="7314">
        <f ca="1"/>
        <v>45267</v>
      </c>
      <c r="O1016" s="52" vm="2468">
        <f ca="1"/>
        <v>52.38</v>
      </c>
      <c r="P1016" s="52" vm="2630">
        <f ca="1"/>
        <v>51.64</v>
      </c>
      <c r="Q1016" s="52" vm="2468">
        <f ca="1"/>
        <v>52.38</v>
      </c>
      <c r="R1016" s="52" vm="2474">
        <f ca="1"/>
        <v>51.46</v>
      </c>
      <c r="S1016" s="52" vm="7315">
        <f ca="1"/>
        <v>480248</v>
      </c>
      <c r="T1016" s="55">
        <f t="shared" ca="1" si="63"/>
        <v>8.4713130535234438E-3</v>
      </c>
      <c r="U1016" s="55">
        <f t="shared" ca="1" si="61"/>
        <v>8.4356328449635976E-3</v>
      </c>
      <c r="Z1016" s="52" t="s">
        <v>1243</v>
      </c>
      <c r="AA1016" s="52">
        <v>-3.2000000000000001E-2</v>
      </c>
      <c r="AF1016" s="52" t="s">
        <v>1212</v>
      </c>
      <c r="AG1016" s="52">
        <v>0.78100000000000003</v>
      </c>
    </row>
    <row r="1017" spans="2:33">
      <c r="B1017" s="52" vm="7287">
        <f ca="1"/>
        <v>45260</v>
      </c>
      <c r="C1017" s="52" vm="7316">
        <f ca="1"/>
        <v>393.7</v>
      </c>
      <c r="D1017" s="52" vm="7317">
        <f ca="1"/>
        <v>391.25</v>
      </c>
      <c r="E1017" s="52" vm="7318">
        <f ca="1"/>
        <v>394.95</v>
      </c>
      <c r="F1017" s="52" vm="7319">
        <f ca="1"/>
        <v>386.5</v>
      </c>
      <c r="G1017" s="52" vm="7320">
        <f ca="1"/>
        <v>285985</v>
      </c>
      <c r="H1017" s="55">
        <f t="shared" ca="1" si="62"/>
        <v>6.9053708439896777E-3</v>
      </c>
      <c r="I1017" s="55">
        <f t="shared" ca="1" si="60"/>
        <v>6.8816379643259727E-3</v>
      </c>
      <c r="N1017" s="52" vm="7321">
        <f ca="1"/>
        <v>45268</v>
      </c>
      <c r="O1017" s="52" vm="7322">
        <f ca="1"/>
        <v>53.66</v>
      </c>
      <c r="P1017" s="52" vm="2821">
        <f ca="1"/>
        <v>52.1</v>
      </c>
      <c r="Q1017" s="52" vm="4524">
        <f ca="1"/>
        <v>54.32</v>
      </c>
      <c r="R1017" s="52" vm="2821">
        <f ca="1"/>
        <v>52.1</v>
      </c>
      <c r="S1017" s="52" vm="7323">
        <f ca="1"/>
        <v>980643</v>
      </c>
      <c r="T1017" s="55">
        <f t="shared" ca="1" si="63"/>
        <v>2.4436807941962568E-2</v>
      </c>
      <c r="U1017" s="55">
        <f t="shared" ca="1" si="61"/>
        <v>2.4143005917912231E-2</v>
      </c>
      <c r="Z1017" s="52" t="s">
        <v>1244</v>
      </c>
      <c r="AA1017" s="52">
        <v>-4.5999999999999999E-2</v>
      </c>
      <c r="AF1017" s="52" t="s">
        <v>1213</v>
      </c>
      <c r="AG1017" s="52">
        <v>0.79300000000000004</v>
      </c>
    </row>
    <row r="1018" spans="2:33">
      <c r="B1018" s="52" vm="7292">
        <f ca="1"/>
        <v>45261</v>
      </c>
      <c r="C1018" s="52" vm="7324">
        <f ca="1"/>
        <v>392.9</v>
      </c>
      <c r="D1018" s="52" vm="7325">
        <f ca="1"/>
        <v>392.85</v>
      </c>
      <c r="E1018" s="52" vm="7224">
        <f ca="1"/>
        <v>397.45</v>
      </c>
      <c r="F1018" s="52" vm="7326">
        <f ca="1"/>
        <v>390.6</v>
      </c>
      <c r="G1018" s="52" vm="7327">
        <f ca="1"/>
        <v>215906</v>
      </c>
      <c r="H1018" s="55">
        <f t="shared" ca="1" si="62"/>
        <v>-2.0320040640081638E-3</v>
      </c>
      <c r="I1018" s="55">
        <f t="shared" ca="1" si="60"/>
        <v>-2.0340713852777907E-3</v>
      </c>
      <c r="N1018" s="52" vm="7328">
        <f ca="1"/>
        <v>45271</v>
      </c>
      <c r="O1018" s="52" vm="3269">
        <f ca="1"/>
        <v>54.3</v>
      </c>
      <c r="P1018" s="52" vm="2804">
        <f ca="1"/>
        <v>53.7</v>
      </c>
      <c r="Q1018" s="52" vm="7018">
        <f ca="1"/>
        <v>54.38</v>
      </c>
      <c r="R1018" s="52" vm="2804">
        <f ca="1"/>
        <v>53.7</v>
      </c>
      <c r="S1018" s="52" vm="7329">
        <f ca="1"/>
        <v>556087</v>
      </c>
      <c r="T1018" s="55">
        <f t="shared" ca="1" si="63"/>
        <v>1.1926947446887715E-2</v>
      </c>
      <c r="U1018" s="55">
        <f t="shared" ca="1" si="61"/>
        <v>1.1856381942411577E-2</v>
      </c>
      <c r="Z1018" s="52" t="s">
        <v>1245</v>
      </c>
      <c r="AA1018" s="52">
        <v>-6.4000000000000001E-2</v>
      </c>
      <c r="AF1018" s="52" t="s">
        <v>1214</v>
      </c>
      <c r="AG1018" s="52">
        <v>0.752</v>
      </c>
    </row>
    <row r="1019" spans="2:33">
      <c r="B1019" s="52" vm="7298">
        <f ca="1"/>
        <v>45264</v>
      </c>
      <c r="C1019" s="52" vm="7215">
        <f ca="1"/>
        <v>400.05</v>
      </c>
      <c r="D1019" s="52" vm="7330">
        <f ca="1"/>
        <v>395.3</v>
      </c>
      <c r="E1019" s="52" vm="7261">
        <f ca="1"/>
        <v>406.55</v>
      </c>
      <c r="F1019" s="52" vm="7330">
        <f ca="1"/>
        <v>395.3</v>
      </c>
      <c r="G1019" s="52" vm="7331">
        <f ca="1"/>
        <v>185901</v>
      </c>
      <c r="H1019" s="55">
        <f t="shared" ca="1" si="62"/>
        <v>1.8198014762025982E-2</v>
      </c>
      <c r="I1019" s="55">
        <f t="shared" ca="1" si="60"/>
        <v>1.8034412731718907E-2</v>
      </c>
      <c r="N1019" s="52" vm="7332">
        <f ca="1"/>
        <v>45272</v>
      </c>
      <c r="O1019" s="52" vm="3590">
        <f ca="1"/>
        <v>54.6</v>
      </c>
      <c r="P1019" s="52" vm="3735">
        <f ca="1"/>
        <v>54.24</v>
      </c>
      <c r="Q1019" s="52" vm="2990">
        <f ca="1"/>
        <v>54.9</v>
      </c>
      <c r="R1019" s="52" vm="3578">
        <f ca="1"/>
        <v>54.2</v>
      </c>
      <c r="S1019" s="52" vm="7333">
        <f ca="1"/>
        <v>795592</v>
      </c>
      <c r="T1019" s="55">
        <f t="shared" ca="1" si="63"/>
        <v>5.5248618784531356E-3</v>
      </c>
      <c r="U1019" s="55">
        <f t="shared" ca="1" si="61"/>
        <v>5.5096558109696998E-3</v>
      </c>
      <c r="Z1019" s="52" t="s">
        <v>1246</v>
      </c>
      <c r="AA1019" s="52">
        <v>-4.1000000000000002E-2</v>
      </c>
      <c r="AF1019" s="52" t="s">
        <v>1215</v>
      </c>
      <c r="AG1019" s="52">
        <v>0.73199999999999998</v>
      </c>
    </row>
    <row r="1020" spans="2:33">
      <c r="B1020" s="52" vm="7302">
        <f ca="1"/>
        <v>45265</v>
      </c>
      <c r="C1020" s="52" vm="7334">
        <f ca="1"/>
        <v>398.6</v>
      </c>
      <c r="D1020" s="52" vm="7335">
        <f ca="1"/>
        <v>398.25</v>
      </c>
      <c r="E1020" s="52" vm="7336">
        <f ca="1"/>
        <v>403.4</v>
      </c>
      <c r="F1020" s="52" vm="7337">
        <f ca="1"/>
        <v>397.1</v>
      </c>
      <c r="G1020" s="52" vm="7338">
        <f ca="1"/>
        <v>181110</v>
      </c>
      <c r="H1020" s="55">
        <f t="shared" ca="1" si="62"/>
        <v>-3.6245469316334988E-3</v>
      </c>
      <c r="I1020" s="55">
        <f t="shared" ca="1" si="60"/>
        <v>-3.631131517438576E-3</v>
      </c>
      <c r="N1020" s="52" vm="7339">
        <f ca="1"/>
        <v>45273</v>
      </c>
      <c r="O1020" s="52" vm="7340">
        <f ca="1"/>
        <v>54.04</v>
      </c>
      <c r="P1020" s="52" vm="2970">
        <f ca="1"/>
        <v>54.4</v>
      </c>
      <c r="Q1020" s="52" vm="4397">
        <f ca="1"/>
        <v>54.88</v>
      </c>
      <c r="R1020" s="52" vm="4557">
        <f ca="1"/>
        <v>53.96</v>
      </c>
      <c r="S1020" s="52" vm="7341">
        <f ca="1"/>
        <v>668145</v>
      </c>
      <c r="T1020" s="55">
        <f t="shared" ca="1" si="63"/>
        <v>-1.0256410256410331E-2</v>
      </c>
      <c r="U1020" s="55">
        <f t="shared" ca="1" si="61"/>
        <v>-1.0309369658861325E-2</v>
      </c>
      <c r="Z1020" s="52" t="s">
        <v>1247</v>
      </c>
      <c r="AA1020" s="52">
        <v>-0.105</v>
      </c>
      <c r="AF1020" s="52" t="s">
        <v>1216</v>
      </c>
      <c r="AG1020" s="52">
        <v>0.78200000000000003</v>
      </c>
    </row>
    <row r="1021" spans="2:33">
      <c r="B1021" s="52" vm="7309">
        <f ca="1"/>
        <v>45266</v>
      </c>
      <c r="C1021" s="52" vm="7265">
        <f ca="1"/>
        <v>404.3</v>
      </c>
      <c r="D1021" s="52" vm="7342">
        <f ca="1"/>
        <v>400.7</v>
      </c>
      <c r="E1021" s="52" vm="7343">
        <f ca="1"/>
        <v>405.8</v>
      </c>
      <c r="F1021" s="52" vm="7344">
        <f ca="1"/>
        <v>399.75</v>
      </c>
      <c r="G1021" s="52" vm="7345">
        <f ca="1"/>
        <v>264290</v>
      </c>
      <c r="H1021" s="55">
        <f t="shared" ca="1" si="62"/>
        <v>1.4300050175614532E-2</v>
      </c>
      <c r="I1021" s="55">
        <f t="shared" ca="1" si="60"/>
        <v>1.4198768868030724E-2</v>
      </c>
      <c r="N1021" s="52" vm="7346">
        <f ca="1"/>
        <v>45274</v>
      </c>
      <c r="O1021" s="52" vm="3194">
        <f ca="1"/>
        <v>56.46</v>
      </c>
      <c r="P1021" s="52" vm="2989">
        <f ca="1"/>
        <v>55.5</v>
      </c>
      <c r="Q1021" s="52" vm="3194">
        <f ca="1"/>
        <v>56.46</v>
      </c>
      <c r="R1021" s="52" vm="3716">
        <f ca="1"/>
        <v>55</v>
      </c>
      <c r="S1021" s="52" vm="7347">
        <f ca="1"/>
        <v>1210025</v>
      </c>
      <c r="T1021" s="55">
        <f t="shared" ca="1" si="63"/>
        <v>4.478164322723921E-2</v>
      </c>
      <c r="U1021" s="55">
        <f t="shared" ca="1" si="61"/>
        <v>4.3807909733345279E-2</v>
      </c>
      <c r="Z1021" s="52" t="s">
        <v>1248</v>
      </c>
      <c r="AA1021" s="52">
        <v>-9.6000000000000002E-2</v>
      </c>
      <c r="AF1021" s="52" t="s">
        <v>1217</v>
      </c>
      <c r="AG1021" s="52">
        <v>0.75800000000000001</v>
      </c>
    </row>
    <row r="1022" spans="2:33">
      <c r="B1022" s="52" vm="7314">
        <f ca="1"/>
        <v>45267</v>
      </c>
      <c r="C1022" s="52" vm="7336">
        <f ca="1"/>
        <v>403.4</v>
      </c>
      <c r="D1022" s="52" vm="7348">
        <f ca="1"/>
        <v>400.15</v>
      </c>
      <c r="E1022" s="52" vm="7349">
        <f ca="1"/>
        <v>403.55</v>
      </c>
      <c r="F1022" s="52" vm="7350">
        <f ca="1"/>
        <v>396.6</v>
      </c>
      <c r="G1022" s="52" vm="7351">
        <f ca="1"/>
        <v>139484</v>
      </c>
      <c r="H1022" s="55">
        <f t="shared" ca="1" si="62"/>
        <v>-2.2260697501855775E-3</v>
      </c>
      <c r="I1022" s="55">
        <f t="shared" ca="1" si="60"/>
        <v>-2.2285511266138605E-3</v>
      </c>
      <c r="N1022" s="52" vm="7352">
        <f ca="1"/>
        <v>45275</v>
      </c>
      <c r="O1022" s="52" vm="6082">
        <f ca="1"/>
        <v>55.92</v>
      </c>
      <c r="P1022" s="52" vm="6956">
        <f ca="1"/>
        <v>56.54</v>
      </c>
      <c r="Q1022" s="52" vm="3783">
        <f ca="1"/>
        <v>56.96</v>
      </c>
      <c r="R1022" s="52" vm="6082">
        <f ca="1"/>
        <v>55.92</v>
      </c>
      <c r="S1022" s="52" vm="7353">
        <f ca="1"/>
        <v>1206954</v>
      </c>
      <c r="T1022" s="55">
        <f t="shared" ca="1" si="63"/>
        <v>-9.5642933049946421E-3</v>
      </c>
      <c r="U1022" s="55">
        <f t="shared" ca="1" si="61"/>
        <v>-9.6103248997884052E-3</v>
      </c>
      <c r="Z1022" s="52" t="s">
        <v>1249</v>
      </c>
      <c r="AA1022" s="52">
        <v>-5.0000000000000001E-3</v>
      </c>
      <c r="AF1022" s="52" t="s">
        <v>1218</v>
      </c>
      <c r="AG1022" s="52">
        <v>0.73899999999999999</v>
      </c>
    </row>
    <row r="1023" spans="2:33">
      <c r="B1023" s="52" vm="7321">
        <f ca="1"/>
        <v>45268</v>
      </c>
      <c r="C1023" s="52" vm="7354">
        <f ca="1"/>
        <v>413.8</v>
      </c>
      <c r="D1023" s="52" vm="7336">
        <f ca="1"/>
        <v>403.4</v>
      </c>
      <c r="E1023" s="52" vm="7355">
        <f ca="1"/>
        <v>418.75</v>
      </c>
      <c r="F1023" s="52" vm="7336">
        <f ca="1"/>
        <v>403.4</v>
      </c>
      <c r="G1023" s="52" vm="7356">
        <f ca="1"/>
        <v>361720</v>
      </c>
      <c r="H1023" s="55">
        <f t="shared" ca="1" si="62"/>
        <v>2.5780862667327709E-2</v>
      </c>
      <c r="I1023" s="55">
        <f t="shared" ca="1" si="60"/>
        <v>2.5454139791331251E-2</v>
      </c>
      <c r="N1023" s="52" vm="7357">
        <f ca="1"/>
        <v>45278</v>
      </c>
      <c r="O1023" s="52" vm="3652">
        <f ca="1"/>
        <v>54.64</v>
      </c>
      <c r="P1023" s="52" vm="2991">
        <f ca="1"/>
        <v>55.8</v>
      </c>
      <c r="Q1023" s="52" vm="3320">
        <f ca="1"/>
        <v>56.06</v>
      </c>
      <c r="R1023" s="52" vm="3590">
        <f ca="1"/>
        <v>54.6</v>
      </c>
      <c r="S1023" s="52" vm="7358">
        <f ca="1"/>
        <v>758844</v>
      </c>
      <c r="T1023" s="55">
        <f t="shared" ca="1" si="63"/>
        <v>-2.2889842632331958E-2</v>
      </c>
      <c r="U1023" s="55">
        <f t="shared" ca="1" si="61"/>
        <v>-2.3155882663020249E-2</v>
      </c>
      <c r="Z1023" s="52" t="s">
        <v>1250</v>
      </c>
      <c r="AA1023" s="52">
        <v>2.8000000000000001E-2</v>
      </c>
      <c r="AF1023" s="52" t="s">
        <v>1219</v>
      </c>
      <c r="AG1023" s="52">
        <v>0.74099999999999999</v>
      </c>
    </row>
    <row r="1024" spans="2:33">
      <c r="B1024" s="52" vm="7328">
        <f ca="1"/>
        <v>45271</v>
      </c>
      <c r="C1024" s="52" vm="7112">
        <f ca="1"/>
        <v>409.5</v>
      </c>
      <c r="D1024" s="52" vm="7359">
        <f ca="1"/>
        <v>413.2</v>
      </c>
      <c r="E1024" s="52" vm="7360">
        <f ca="1"/>
        <v>414.2</v>
      </c>
      <c r="F1024" s="52" vm="7361">
        <f ca="1"/>
        <v>407.05</v>
      </c>
      <c r="G1024" s="52" vm="7362">
        <f ca="1"/>
        <v>191296</v>
      </c>
      <c r="H1024" s="55">
        <f t="shared" ca="1" si="62"/>
        <v>-1.0391493475108815E-2</v>
      </c>
      <c r="I1024" s="55">
        <f t="shared" ca="1" si="60"/>
        <v>-1.0445862018318609E-2</v>
      </c>
      <c r="N1024" s="52" vm="7363">
        <f ca="1"/>
        <v>45279</v>
      </c>
      <c r="O1024" s="52" vm="3646">
        <f ca="1"/>
        <v>55.16</v>
      </c>
      <c r="P1024" s="52" vm="2981">
        <f ca="1"/>
        <v>54.12</v>
      </c>
      <c r="Q1024" s="52" vm="7364">
        <f ca="1"/>
        <v>55.3</v>
      </c>
      <c r="R1024" s="52" vm="4531">
        <f ca="1"/>
        <v>54</v>
      </c>
      <c r="S1024" s="52" vm="7365">
        <f ca="1"/>
        <v>533991</v>
      </c>
      <c r="T1024" s="55">
        <f t="shared" ca="1" si="63"/>
        <v>9.5168374816982926E-3</v>
      </c>
      <c r="U1024" s="55">
        <f t="shared" ca="1" si="61"/>
        <v>9.4718376625663424E-3</v>
      </c>
      <c r="Z1024" s="52" t="s">
        <v>1251</v>
      </c>
      <c r="AA1024" s="52">
        <v>-4.1000000000000002E-2</v>
      </c>
      <c r="AF1024" s="52" t="s">
        <v>1220</v>
      </c>
      <c r="AG1024" s="52">
        <v>0.66800000000000004</v>
      </c>
    </row>
    <row r="1025" spans="2:33">
      <c r="B1025" s="52" vm="7332">
        <f ca="1"/>
        <v>45272</v>
      </c>
      <c r="C1025" s="52" vm="7366">
        <f ca="1"/>
        <v>410.45</v>
      </c>
      <c r="D1025" s="52" vm="7367">
        <f ca="1"/>
        <v>411.85</v>
      </c>
      <c r="E1025" s="52" vm="7368">
        <f ca="1"/>
        <v>416.05</v>
      </c>
      <c r="F1025" s="52" vm="7366">
        <f ca="1"/>
        <v>410.45</v>
      </c>
      <c r="G1025" s="52" vm="7369">
        <f ca="1"/>
        <v>207643</v>
      </c>
      <c r="H1025" s="55">
        <f t="shared" ca="1" si="62"/>
        <v>2.3199023199023117E-3</v>
      </c>
      <c r="I1025" s="55">
        <f t="shared" ca="1" si="60"/>
        <v>2.3172155011510452E-3</v>
      </c>
      <c r="N1025" s="52" vm="7370">
        <f ca="1"/>
        <v>45280</v>
      </c>
      <c r="O1025" s="52" vm="7371">
        <f ca="1"/>
        <v>55.74</v>
      </c>
      <c r="P1025" s="52" vm="3725">
        <f ca="1"/>
        <v>55.36</v>
      </c>
      <c r="Q1025" s="52" vm="7372">
        <f ca="1"/>
        <v>55.78</v>
      </c>
      <c r="R1025" s="52" vm="3607">
        <f ca="1"/>
        <v>54.7</v>
      </c>
      <c r="S1025" s="52" vm="7373">
        <f ca="1"/>
        <v>683472</v>
      </c>
      <c r="T1025" s="55">
        <f t="shared" ca="1" si="63"/>
        <v>1.0514865844815091E-2</v>
      </c>
      <c r="U1025" s="55">
        <f t="shared" ca="1" si="61"/>
        <v>1.0459969128701094E-2</v>
      </c>
      <c r="Z1025" s="52" t="s">
        <v>1252</v>
      </c>
      <c r="AA1025" s="52">
        <v>-6.4000000000000001E-2</v>
      </c>
      <c r="AF1025" s="52" t="s">
        <v>1221</v>
      </c>
      <c r="AG1025" s="52">
        <v>0.70599999999999996</v>
      </c>
    </row>
    <row r="1026" spans="2:33">
      <c r="B1026" s="52" vm="7339">
        <f ca="1"/>
        <v>45273</v>
      </c>
      <c r="C1026" s="52" vm="7210">
        <f ca="1"/>
        <v>409</v>
      </c>
      <c r="D1026" s="52" vm="7374">
        <f ca="1"/>
        <v>406.4</v>
      </c>
      <c r="E1026" s="52" vm="7375">
        <f ca="1"/>
        <v>413.25</v>
      </c>
      <c r="F1026" s="52" vm="7376">
        <f ca="1"/>
        <v>405.3</v>
      </c>
      <c r="G1026" s="52" vm="7377">
        <f ca="1"/>
        <v>200829</v>
      </c>
      <c r="H1026" s="55">
        <f t="shared" ca="1" si="62"/>
        <v>-3.5327080034108782E-3</v>
      </c>
      <c r="I1026" s="55">
        <f t="shared" ca="1" si="60"/>
        <v>-3.5389627514734101E-3</v>
      </c>
      <c r="N1026" s="52" vm="7378">
        <f ca="1"/>
        <v>45281</v>
      </c>
      <c r="O1026" s="52" vm="6081">
        <f ca="1"/>
        <v>56.26</v>
      </c>
      <c r="P1026" s="52" vm="7379">
        <f ca="1"/>
        <v>55.46</v>
      </c>
      <c r="Q1026" s="52" vm="3252">
        <f ca="1"/>
        <v>56.58</v>
      </c>
      <c r="R1026" s="52" vm="6989">
        <f ca="1"/>
        <v>55.38</v>
      </c>
      <c r="S1026" s="52" vm="7380">
        <f ca="1"/>
        <v>772547</v>
      </c>
      <c r="T1026" s="55">
        <f t="shared" ca="1" si="63"/>
        <v>9.3290276282740336E-3</v>
      </c>
      <c r="U1026" s="55">
        <f t="shared" ca="1" si="61"/>
        <v>9.2857810079085452E-3</v>
      </c>
      <c r="Z1026" s="52" t="s">
        <v>1253</v>
      </c>
      <c r="AA1026" s="52">
        <v>-0.1</v>
      </c>
      <c r="AF1026" s="52" t="s">
        <v>1222</v>
      </c>
      <c r="AG1026" s="52">
        <v>0.7</v>
      </c>
    </row>
    <row r="1027" spans="2:33">
      <c r="B1027" s="52" vm="7346">
        <f ca="1"/>
        <v>45274</v>
      </c>
      <c r="C1027" s="52" vm="7381">
        <f ca="1"/>
        <v>427.05</v>
      </c>
      <c r="D1027" s="52" vm="969">
        <f ca="1"/>
        <v>424</v>
      </c>
      <c r="E1027" s="52" vm="943">
        <f ca="1"/>
        <v>430.05</v>
      </c>
      <c r="F1027" s="52" vm="7382">
        <f ca="1"/>
        <v>422.6</v>
      </c>
      <c r="G1027" s="52" vm="7383">
        <f ca="1"/>
        <v>347009</v>
      </c>
      <c r="H1027" s="55">
        <f t="shared" ca="1" si="62"/>
        <v>4.4132029339853274E-2</v>
      </c>
      <c r="I1027" s="55">
        <f t="shared" ca="1" si="60"/>
        <v>4.3185946349354486E-2</v>
      </c>
      <c r="N1027" s="52" vm="7384">
        <f ca="1"/>
        <v>45282</v>
      </c>
      <c r="O1027" s="52" vm="3329">
        <f ca="1"/>
        <v>56</v>
      </c>
      <c r="P1027" s="52" vm="7385">
        <f ca="1"/>
        <v>55.7</v>
      </c>
      <c r="Q1027" s="52" vm="4495">
        <f ca="1"/>
        <v>56.18</v>
      </c>
      <c r="R1027" s="52" vm="2980">
        <f ca="1"/>
        <v>55.02</v>
      </c>
      <c r="S1027" s="52" vm="7386">
        <f ca="1"/>
        <v>784671</v>
      </c>
      <c r="T1027" s="55">
        <f t="shared" ca="1" si="63"/>
        <v>-4.6214006398862528E-3</v>
      </c>
      <c r="U1027" s="55">
        <f t="shared" ca="1" si="61"/>
        <v>-4.6321123265615676E-3</v>
      </c>
      <c r="Z1027" s="52" t="s">
        <v>1254</v>
      </c>
      <c r="AA1027" s="52">
        <v>-6.2E-2</v>
      </c>
      <c r="AF1027" s="52" t="s">
        <v>1223</v>
      </c>
      <c r="AG1027" s="52">
        <v>0.629</v>
      </c>
    </row>
    <row r="1028" spans="2:33">
      <c r="B1028" s="52" vm="7352">
        <f ca="1"/>
        <v>45275</v>
      </c>
      <c r="C1028" s="52" vm="7387">
        <f ca="1"/>
        <v>417.85</v>
      </c>
      <c r="D1028" s="52" vm="7388">
        <f ca="1"/>
        <v>428.55</v>
      </c>
      <c r="E1028" s="52" vm="7389">
        <f ca="1"/>
        <v>428.6</v>
      </c>
      <c r="F1028" s="52" vm="7064">
        <f ca="1"/>
        <v>415</v>
      </c>
      <c r="G1028" s="52" vm="7390">
        <f ca="1"/>
        <v>504244</v>
      </c>
      <c r="H1028" s="55">
        <f t="shared" ca="1" si="62"/>
        <v>-2.1543144830815986E-2</v>
      </c>
      <c r="I1028" s="55">
        <f t="shared" ca="1" si="60"/>
        <v>-2.1778585944711003E-2</v>
      </c>
      <c r="N1028" s="52" vm="7391">
        <f ca="1"/>
        <v>45287</v>
      </c>
      <c r="O1028" s="52" vm="6165">
        <f ca="1"/>
        <v>55.96</v>
      </c>
      <c r="P1028" s="52" vm="4403">
        <f ca="1"/>
        <v>56.24</v>
      </c>
      <c r="Q1028" s="52" vm="4479">
        <f ca="1"/>
        <v>56.68</v>
      </c>
      <c r="R1028" s="52" vm="6165">
        <f ca="1"/>
        <v>55.96</v>
      </c>
      <c r="S1028" s="52" vm="7392">
        <f ca="1"/>
        <v>423982</v>
      </c>
      <c r="T1028" s="55">
        <f t="shared" ca="1" si="63"/>
        <v>-7.1428571428566734E-4</v>
      </c>
      <c r="U1028" s="55">
        <f t="shared" ca="1" si="61"/>
        <v>-7.1454093786876014E-4</v>
      </c>
      <c r="Z1028" s="52" t="s">
        <v>1255</v>
      </c>
      <c r="AA1028" s="52">
        <v>-8.3000000000000004E-2</v>
      </c>
      <c r="AF1028" s="52" t="s">
        <v>1224</v>
      </c>
      <c r="AG1028" s="52">
        <v>0.628</v>
      </c>
    </row>
    <row r="1029" spans="2:33">
      <c r="B1029" s="52" vm="7357">
        <f ca="1"/>
        <v>45278</v>
      </c>
      <c r="C1029" s="52" vm="7393">
        <f ca="1"/>
        <v>407.35</v>
      </c>
      <c r="D1029" s="52" vm="7394">
        <f ca="1"/>
        <v>412.05</v>
      </c>
      <c r="E1029" s="52" vm="7395">
        <f ca="1"/>
        <v>413.6</v>
      </c>
      <c r="F1029" s="52" vm="7396">
        <f ca="1"/>
        <v>406.95</v>
      </c>
      <c r="G1029" s="52" vm="7397">
        <f ca="1"/>
        <v>226317</v>
      </c>
      <c r="H1029" s="55">
        <f t="shared" ca="1" si="62"/>
        <v>-2.5128634677515804E-2</v>
      </c>
      <c r="I1029" s="55">
        <f t="shared" ca="1" si="60"/>
        <v>-2.5449749690794339E-2</v>
      </c>
      <c r="N1029" s="52" vm="7398">
        <f ca="1"/>
        <v>45288</v>
      </c>
      <c r="O1029" s="52" vm="4508">
        <f ca="1"/>
        <v>55.56</v>
      </c>
      <c r="P1029" s="52" vm="6108">
        <f ca="1"/>
        <v>56.28</v>
      </c>
      <c r="Q1029" s="52" vm="3102">
        <f ca="1"/>
        <v>56.48</v>
      </c>
      <c r="R1029" s="52" vm="4508">
        <f ca="1"/>
        <v>55.56</v>
      </c>
      <c r="S1029" s="52" vm="7399">
        <f ca="1"/>
        <v>422436</v>
      </c>
      <c r="T1029" s="55">
        <f t="shared" ca="1" si="63"/>
        <v>-7.1479628305932685E-3</v>
      </c>
      <c r="U1029" s="55">
        <f t="shared" ca="1" si="61"/>
        <v>-7.1736319111373971E-3</v>
      </c>
      <c r="Z1029" s="52" t="s">
        <v>1256</v>
      </c>
      <c r="AA1029" s="52">
        <v>-0.13100000000000001</v>
      </c>
      <c r="AF1029" s="52" t="s">
        <v>1225</v>
      </c>
      <c r="AG1029" s="52">
        <v>0.63300000000000001</v>
      </c>
    </row>
    <row r="1030" spans="2:33">
      <c r="B1030" s="52" vm="7363">
        <f ca="1"/>
        <v>45279</v>
      </c>
      <c r="C1030" s="52" vm="573">
        <f ca="1"/>
        <v>405.95</v>
      </c>
      <c r="D1030" s="52" vm="7400">
        <f ca="1"/>
        <v>406.35</v>
      </c>
      <c r="E1030" s="52" vm="501">
        <f ca="1"/>
        <v>410</v>
      </c>
      <c r="F1030" s="52" vm="7401">
        <f ca="1"/>
        <v>404.7</v>
      </c>
      <c r="G1030" s="52" vm="7402">
        <f ca="1"/>
        <v>197972</v>
      </c>
      <c r="H1030" s="55">
        <f t="shared" ca="1" si="62"/>
        <v>-3.4368479194796242E-3</v>
      </c>
      <c r="I1030" s="55">
        <f t="shared" ca="1" si="60"/>
        <v>-3.4427674481953777E-3</v>
      </c>
      <c r="N1030" s="52" vm="7403">
        <f ca="1"/>
        <v>45289</v>
      </c>
      <c r="O1030" s="52" vm="7385">
        <f ca="1"/>
        <v>55.7</v>
      </c>
      <c r="P1030" s="52" vm="6102">
        <f ca="1"/>
        <v>55.86</v>
      </c>
      <c r="Q1030" s="52" vm="4495">
        <f ca="1"/>
        <v>56.18</v>
      </c>
      <c r="R1030" s="52" vm="4404">
        <f ca="1"/>
        <v>55.62</v>
      </c>
      <c r="S1030" s="52" vm="7404">
        <f ca="1"/>
        <v>405362</v>
      </c>
      <c r="T1030" s="55">
        <f t="shared" ca="1" si="63"/>
        <v>2.5197984161267062E-3</v>
      </c>
      <c r="U1030" s="55">
        <f t="shared" ca="1" si="61"/>
        <v>2.5166290470953179E-3</v>
      </c>
      <c r="Z1030" s="52" t="s">
        <v>1257</v>
      </c>
      <c r="AA1030" s="52">
        <v>-0.121</v>
      </c>
      <c r="AF1030" s="52" t="s">
        <v>1226</v>
      </c>
      <c r="AG1030" s="52">
        <v>0.66300000000000003</v>
      </c>
    </row>
    <row r="1031" spans="2:33">
      <c r="B1031" s="52" vm="7370">
        <f ca="1"/>
        <v>45280</v>
      </c>
      <c r="C1031" s="52" vm="7274">
        <f ca="1"/>
        <v>406.45</v>
      </c>
      <c r="D1031" s="52" vm="7136">
        <f ca="1"/>
        <v>407</v>
      </c>
      <c r="E1031" s="52" vm="7405">
        <f ca="1"/>
        <v>409.2</v>
      </c>
      <c r="F1031" s="52" vm="7406">
        <f ca="1"/>
        <v>403.1</v>
      </c>
      <c r="G1031" s="52" vm="7407">
        <f ca="1"/>
        <v>146592</v>
      </c>
      <c r="H1031" s="55">
        <f t="shared" ca="1" si="62"/>
        <v>1.2316787781747607E-3</v>
      </c>
      <c r="I1031" s="55">
        <f t="shared" ca="1" si="60"/>
        <v>1.2309208841259685E-3</v>
      </c>
      <c r="N1031" s="52" vm="7408">
        <f ca="1"/>
        <v>45293</v>
      </c>
      <c r="O1031" s="52" vm="3769">
        <f ca="1"/>
        <v>55.64</v>
      </c>
      <c r="P1031" s="52" vm="7385">
        <f ca="1"/>
        <v>55.7</v>
      </c>
      <c r="Q1031" s="52" vm="3275">
        <f ca="1"/>
        <v>56.36</v>
      </c>
      <c r="R1031" s="52" vm="4395">
        <f ca="1"/>
        <v>55.12</v>
      </c>
      <c r="S1031" s="52" vm="7409">
        <f ca="1"/>
        <v>724955</v>
      </c>
      <c r="T1031" s="55">
        <f t="shared" ca="1" si="63"/>
        <v>-1.0771992818672249E-3</v>
      </c>
      <c r="U1031" s="55">
        <f t="shared" ca="1" si="61"/>
        <v>-1.0777798779962574E-3</v>
      </c>
      <c r="Z1031" s="52" t="s">
        <v>1258</v>
      </c>
      <c r="AA1031" s="52">
        <v>-0.154</v>
      </c>
      <c r="AF1031" s="52" t="s">
        <v>1227</v>
      </c>
      <c r="AG1031" s="52">
        <v>0.69199999999999995</v>
      </c>
    </row>
    <row r="1032" spans="2:33">
      <c r="B1032" s="52" vm="7378">
        <f ca="1"/>
        <v>45281</v>
      </c>
      <c r="C1032" s="52" vm="7217">
        <f ca="1"/>
        <v>401.65</v>
      </c>
      <c r="D1032" s="52" vm="7286">
        <f ca="1"/>
        <v>404.5</v>
      </c>
      <c r="E1032" s="52" vm="7410">
        <f ca="1"/>
        <v>405.7</v>
      </c>
      <c r="F1032" s="52" vm="7411">
        <f ca="1"/>
        <v>398.85</v>
      </c>
      <c r="G1032" s="52" vm="7412">
        <f ca="1"/>
        <v>175400</v>
      </c>
      <c r="H1032" s="55">
        <f t="shared" ca="1" si="62"/>
        <v>-1.1809570672899561E-2</v>
      </c>
      <c r="I1032" s="55">
        <f t="shared" ca="1" si="60"/>
        <v>-1.1879857572759858E-2</v>
      </c>
      <c r="N1032" s="52" vm="7413">
        <f ca="1"/>
        <v>45294</v>
      </c>
      <c r="O1032" s="52" vm="6053">
        <f ca="1"/>
        <v>53.14</v>
      </c>
      <c r="P1032" s="52" vm="3706">
        <f ca="1"/>
        <v>55.24</v>
      </c>
      <c r="Q1032" s="52" vm="4508">
        <f ca="1"/>
        <v>55.56</v>
      </c>
      <c r="R1032" s="52" vm="7089">
        <f ca="1"/>
        <v>53.12</v>
      </c>
      <c r="S1032" s="52" vm="7414">
        <f ca="1"/>
        <v>1081669</v>
      </c>
      <c r="T1032" s="55">
        <f t="shared" ca="1" si="63"/>
        <v>-4.4931703810208501E-2</v>
      </c>
      <c r="U1032" s="55">
        <f t="shared" ca="1" si="61"/>
        <v>-4.5972426723574732E-2</v>
      </c>
      <c r="Z1032" s="52" t="s">
        <v>1259</v>
      </c>
      <c r="AA1032" s="52">
        <v>-0.19800000000000001</v>
      </c>
      <c r="AF1032" s="52" t="s">
        <v>1228</v>
      </c>
      <c r="AG1032" s="52">
        <v>0.64400000000000002</v>
      </c>
    </row>
    <row r="1033" spans="2:33">
      <c r="B1033" s="52" vm="7384">
        <f ca="1"/>
        <v>45282</v>
      </c>
      <c r="C1033" s="52" vm="7415">
        <f ca="1"/>
        <v>397.8</v>
      </c>
      <c r="D1033" s="52" vm="7416">
        <f ca="1"/>
        <v>397.85</v>
      </c>
      <c r="E1033" s="52" vm="7266">
        <f ca="1"/>
        <v>400.95</v>
      </c>
      <c r="F1033" s="52" vm="7417">
        <f ca="1"/>
        <v>396.5</v>
      </c>
      <c r="G1033" s="52" vm="7418">
        <f ca="1"/>
        <v>148141</v>
      </c>
      <c r="H1033" s="55">
        <f t="shared" ca="1" si="62"/>
        <v>-9.5854599775923033E-3</v>
      </c>
      <c r="I1033" s="55">
        <f t="shared" ca="1" si="60"/>
        <v>-9.6316961999495798E-3</v>
      </c>
      <c r="N1033" s="52" vm="7419">
        <f ca="1"/>
        <v>45295</v>
      </c>
      <c r="O1033" s="52" vm="2511">
        <f ca="1"/>
        <v>52.3</v>
      </c>
      <c r="P1033" s="52" vm="7420">
        <f ca="1"/>
        <v>53.08</v>
      </c>
      <c r="Q1033" s="52" vm="3555">
        <f ca="1"/>
        <v>53.72</v>
      </c>
      <c r="R1033" s="52" vm="2511">
        <f ca="1"/>
        <v>52.3</v>
      </c>
      <c r="S1033" s="52" vm="7421">
        <f ca="1"/>
        <v>986963</v>
      </c>
      <c r="T1033" s="55">
        <f t="shared" ca="1" si="63"/>
        <v>-1.5807301467820944E-2</v>
      </c>
      <c r="U1033" s="55">
        <f t="shared" ca="1" si="61"/>
        <v>-1.5933569260790325E-2</v>
      </c>
      <c r="Z1033" s="52" t="s">
        <v>1260</v>
      </c>
      <c r="AA1033" s="52">
        <v>-0.23200000000000001</v>
      </c>
      <c r="AF1033" s="52" t="s">
        <v>1229</v>
      </c>
      <c r="AG1033" s="52">
        <v>0.61599999999999999</v>
      </c>
    </row>
    <row r="1034" spans="2:33">
      <c r="B1034" s="52" vm="7391">
        <f ca="1"/>
        <v>45287</v>
      </c>
      <c r="C1034" s="52" vm="7135">
        <f ca="1"/>
        <v>402.8</v>
      </c>
      <c r="D1034" s="52" vm="7422">
        <f ca="1"/>
        <v>398.9</v>
      </c>
      <c r="E1034" s="52" vm="7135">
        <f ca="1"/>
        <v>402.8</v>
      </c>
      <c r="F1034" s="52" vm="7423">
        <f ca="1"/>
        <v>398</v>
      </c>
      <c r="G1034" s="52" vm="7424">
        <f ca="1"/>
        <v>158407</v>
      </c>
      <c r="H1034" s="55">
        <f t="shared" ca="1" si="62"/>
        <v>1.2569130216188995E-2</v>
      </c>
      <c r="I1034" s="55">
        <f t="shared" ca="1" si="60"/>
        <v>1.2490794424535361E-2</v>
      </c>
      <c r="N1034" s="52" vm="7425">
        <f ca="1"/>
        <v>45296</v>
      </c>
      <c r="O1034" s="52" vm="2424">
        <f ca="1"/>
        <v>52.12</v>
      </c>
      <c r="P1034" s="52" vm="2434">
        <f ca="1"/>
        <v>51.66</v>
      </c>
      <c r="Q1034" s="52" vm="7251">
        <f ca="1"/>
        <v>52.44</v>
      </c>
      <c r="R1034" s="52" vm="2451">
        <f ca="1"/>
        <v>51.24</v>
      </c>
      <c r="S1034" s="52" vm="7426">
        <f ca="1"/>
        <v>668942</v>
      </c>
      <c r="T1034" s="55">
        <f t="shared" ca="1" si="63"/>
        <v>-3.4416826003823564E-3</v>
      </c>
      <c r="U1034" s="55">
        <f t="shared" ca="1" si="61"/>
        <v>-3.4476188142327953E-3</v>
      </c>
      <c r="Z1034" s="52" t="s">
        <v>1261</v>
      </c>
      <c r="AA1034" s="52">
        <v>-0.21099999999999999</v>
      </c>
      <c r="AF1034" s="52" t="s">
        <v>1230</v>
      </c>
      <c r="AG1034" s="52">
        <v>0.58299999999999996</v>
      </c>
    </row>
    <row r="1035" spans="2:33">
      <c r="B1035" s="52" vm="7398">
        <f ca="1"/>
        <v>45288</v>
      </c>
      <c r="C1035" s="52" vm="7335">
        <f ca="1"/>
        <v>398.25</v>
      </c>
      <c r="D1035" s="52" vm="7406">
        <f ca="1"/>
        <v>403.1</v>
      </c>
      <c r="E1035" s="52" vm="7427">
        <f ca="1"/>
        <v>405.55</v>
      </c>
      <c r="F1035" s="52" vm="7428">
        <f ca="1"/>
        <v>397.3</v>
      </c>
      <c r="G1035" s="52" vm="7429">
        <f ca="1"/>
        <v>91283</v>
      </c>
      <c r="H1035" s="55">
        <f t="shared" ca="1" si="62"/>
        <v>-1.1295928500496544E-2</v>
      </c>
      <c r="I1035" s="55">
        <f t="shared" ca="1" si="60"/>
        <v>-1.1360212054249343E-2</v>
      </c>
      <c r="N1035" s="52" vm="7430">
        <f ca="1"/>
        <v>45299</v>
      </c>
      <c r="O1035" s="52" vm="7431">
        <f ca="1"/>
        <v>53.44</v>
      </c>
      <c r="P1035" s="52" vm="2424">
        <f ca="1"/>
        <v>52.12</v>
      </c>
      <c r="Q1035" s="52" vm="7431">
        <f ca="1"/>
        <v>53.44</v>
      </c>
      <c r="R1035" s="52" vm="2444">
        <f ca="1"/>
        <v>51.84</v>
      </c>
      <c r="S1035" s="52" vm="7432">
        <f ca="1"/>
        <v>795617</v>
      </c>
      <c r="T1035" s="55">
        <f t="shared" ca="1" si="63"/>
        <v>2.5326170376055224E-2</v>
      </c>
      <c r="U1035" s="55">
        <f t="shared" ca="1" si="61"/>
        <v>2.5010776971745884E-2</v>
      </c>
      <c r="Z1035" s="52" t="s">
        <v>1262</v>
      </c>
      <c r="AA1035" s="52">
        <v>-0.223</v>
      </c>
      <c r="AF1035" s="52" t="s">
        <v>1231</v>
      </c>
      <c r="AG1035" s="52">
        <v>0.59199999999999997</v>
      </c>
    </row>
    <row r="1036" spans="2:33">
      <c r="B1036" s="52" vm="7403">
        <f ca="1"/>
        <v>45289</v>
      </c>
      <c r="C1036" s="52" vm="7433">
        <f ca="1"/>
        <v>399</v>
      </c>
      <c r="D1036" s="52" vm="7434">
        <f ca="1"/>
        <v>399.5</v>
      </c>
      <c r="E1036" s="52" vm="7306">
        <f ca="1"/>
        <v>402.55</v>
      </c>
      <c r="F1036" s="52" vm="7435">
        <f ca="1"/>
        <v>398.35</v>
      </c>
      <c r="G1036" s="52" vm="7436">
        <f ca="1"/>
        <v>90721</v>
      </c>
      <c r="H1036" s="55">
        <f t="shared" ca="1" si="62"/>
        <v>1.8832391713747842E-3</v>
      </c>
      <c r="I1036" s="55">
        <f t="shared" ref="I1036:I1099" ca="1" si="64">LN(1+H1036)</f>
        <v>1.8814680997055703E-3</v>
      </c>
      <c r="N1036" s="52" vm="7437">
        <f ca="1"/>
        <v>45300</v>
      </c>
      <c r="O1036" s="52" vm="7438">
        <f ca="1"/>
        <v>54.14</v>
      </c>
      <c r="P1036" s="52" vm="7002">
        <f ca="1"/>
        <v>53.9</v>
      </c>
      <c r="Q1036" s="52" vm="3652">
        <f ca="1"/>
        <v>54.64</v>
      </c>
      <c r="R1036" s="52" vm="7082">
        <f ca="1"/>
        <v>53.04</v>
      </c>
      <c r="S1036" s="52" vm="7439">
        <f ca="1"/>
        <v>850622</v>
      </c>
      <c r="T1036" s="55">
        <f t="shared" ca="1" si="63"/>
        <v>1.3098802395209663E-2</v>
      </c>
      <c r="U1036" s="55">
        <f t="shared" ref="U1036:U1099" ca="1" si="65">LN(1+T1036)</f>
        <v>1.301375495776492E-2</v>
      </c>
      <c r="Z1036" s="52" t="s">
        <v>1263</v>
      </c>
      <c r="AA1036" s="52">
        <v>-0.22700000000000001</v>
      </c>
      <c r="AF1036" s="52" t="s">
        <v>1232</v>
      </c>
      <c r="AG1036" s="52">
        <v>0.60399999999999998</v>
      </c>
    </row>
    <row r="1037" spans="2:33">
      <c r="B1037" s="52" vm="7408">
        <f ca="1"/>
        <v>45293</v>
      </c>
      <c r="C1037" s="52" vm="7440">
        <f ca="1"/>
        <v>393.05</v>
      </c>
      <c r="D1037" s="52" vm="7204">
        <f ca="1"/>
        <v>400.1</v>
      </c>
      <c r="E1037" s="52" vm="7115">
        <f ca="1"/>
        <v>401.3</v>
      </c>
      <c r="F1037" s="52" vm="7194">
        <f ca="1"/>
        <v>389</v>
      </c>
      <c r="G1037" s="52" vm="7441">
        <f ca="1"/>
        <v>145952</v>
      </c>
      <c r="H1037" s="55">
        <f t="shared" ref="H1037:H1100" ca="1" si="66">C1037/C1036-1</f>
        <v>-1.4912280701754321E-2</v>
      </c>
      <c r="I1037" s="55">
        <f t="shared" ca="1" si="64"/>
        <v>-1.5024586650097899E-2</v>
      </c>
      <c r="N1037" s="52" vm="7442">
        <f ca="1"/>
        <v>45301</v>
      </c>
      <c r="O1037" s="52" vm="3269">
        <f ca="1"/>
        <v>54.3</v>
      </c>
      <c r="P1037" s="52" vm="3708">
        <f ca="1"/>
        <v>54.26</v>
      </c>
      <c r="Q1037" s="52" vm="3525">
        <f ca="1"/>
        <v>54.78</v>
      </c>
      <c r="R1037" s="52" vm="6066">
        <f ca="1"/>
        <v>53.78</v>
      </c>
      <c r="S1037" s="52" vm="7443">
        <f ca="1"/>
        <v>580154</v>
      </c>
      <c r="T1037" s="55">
        <f t="shared" ref="T1037:T1100" ca="1" si="67">O1037/O1036-1</f>
        <v>2.955301071296601E-3</v>
      </c>
      <c r="U1037" s="55">
        <f t="shared" ca="1" si="65"/>
        <v>2.9509427537345928E-3</v>
      </c>
      <c r="Z1037" s="52" t="s">
        <v>1264</v>
      </c>
      <c r="AA1037" s="52">
        <v>-0.22500000000000001</v>
      </c>
      <c r="AF1037" s="52" t="s">
        <v>1233</v>
      </c>
      <c r="AG1037" s="52">
        <v>0.65300000000000002</v>
      </c>
    </row>
    <row r="1038" spans="2:33">
      <c r="B1038" s="52" vm="7413">
        <f ca="1"/>
        <v>45294</v>
      </c>
      <c r="C1038" s="52" vm="7444">
        <f ca="1"/>
        <v>381.15</v>
      </c>
      <c r="D1038" s="52" vm="7445">
        <f ca="1"/>
        <v>391.6</v>
      </c>
      <c r="E1038" s="52" vm="7446">
        <f ca="1"/>
        <v>394.15</v>
      </c>
      <c r="F1038" s="52" vm="7447">
        <f ca="1"/>
        <v>378.1</v>
      </c>
      <c r="G1038" s="52" vm="7448">
        <f ca="1"/>
        <v>285251</v>
      </c>
      <c r="H1038" s="55">
        <f t="shared" ca="1" si="66"/>
        <v>-3.0276046304541504E-2</v>
      </c>
      <c r="I1038" s="55">
        <f t="shared" ca="1" si="64"/>
        <v>-3.0743831805482808E-2</v>
      </c>
      <c r="N1038" s="52" vm="7449">
        <f ca="1"/>
        <v>45302</v>
      </c>
      <c r="O1038" s="52" vm="3744">
        <f ca="1"/>
        <v>53.4</v>
      </c>
      <c r="P1038" s="52" vm="3563">
        <f ca="1"/>
        <v>53.86</v>
      </c>
      <c r="Q1038" s="52" vm="3269">
        <f ca="1"/>
        <v>54.3</v>
      </c>
      <c r="R1038" s="52" vm="7089">
        <f ca="1"/>
        <v>53.12</v>
      </c>
      <c r="S1038" s="52" vm="7450">
        <f ca="1"/>
        <v>623247</v>
      </c>
      <c r="T1038" s="55">
        <f t="shared" ca="1" si="67"/>
        <v>-1.6574585635359074E-2</v>
      </c>
      <c r="U1038" s="55">
        <f t="shared" ca="1" si="65"/>
        <v>-1.6713480973740556E-2</v>
      </c>
      <c r="Z1038" s="52" t="s">
        <v>1265</v>
      </c>
      <c r="AA1038" s="52">
        <v>-0.23599999999999999</v>
      </c>
      <c r="AF1038" s="52" t="s">
        <v>1234</v>
      </c>
      <c r="AG1038" s="52">
        <v>0.67200000000000004</v>
      </c>
    </row>
    <row r="1039" spans="2:33">
      <c r="B1039" s="52" vm="7419">
        <f ca="1"/>
        <v>45295</v>
      </c>
      <c r="C1039" s="52" vm="7451">
        <f ca="1"/>
        <v>379.45</v>
      </c>
      <c r="D1039" s="52" vm="7444">
        <f ca="1"/>
        <v>381.15</v>
      </c>
      <c r="E1039" s="52" vm="7452">
        <f ca="1"/>
        <v>382.65</v>
      </c>
      <c r="F1039" s="52" vm="7453">
        <f ca="1"/>
        <v>377.55</v>
      </c>
      <c r="G1039" s="52" vm="7454">
        <f ca="1"/>
        <v>176681</v>
      </c>
      <c r="H1039" s="55">
        <f t="shared" ca="1" si="66"/>
        <v>-4.4601862783680835E-3</v>
      </c>
      <c r="I1039" s="55">
        <f t="shared" ca="1" si="64"/>
        <v>-4.4701625843609491E-3</v>
      </c>
      <c r="N1039" s="52" vm="7455">
        <f ca="1"/>
        <v>45303</v>
      </c>
      <c r="O1039" s="52" vm="3734">
        <f ca="1"/>
        <v>53.74</v>
      </c>
      <c r="P1039" s="52" vm="7104">
        <f ca="1"/>
        <v>51.92</v>
      </c>
      <c r="Q1039" s="52" vm="7438">
        <f ca="1"/>
        <v>54.14</v>
      </c>
      <c r="R1039" s="52" vm="2475">
        <f ca="1"/>
        <v>51.7</v>
      </c>
      <c r="S1039" s="52" vm="7456">
        <f ca="1"/>
        <v>781978</v>
      </c>
      <c r="T1039" s="55">
        <f t="shared" ca="1" si="67"/>
        <v>6.3670411985019548E-3</v>
      </c>
      <c r="U1039" s="55">
        <f t="shared" ca="1" si="65"/>
        <v>6.3468572211960936E-3</v>
      </c>
      <c r="Z1039" s="52" t="s">
        <v>1266</v>
      </c>
      <c r="AA1039" s="52">
        <v>-0.24099999999999999</v>
      </c>
      <c r="AF1039" s="52" t="s">
        <v>1235</v>
      </c>
      <c r="AG1039" s="52">
        <v>0.68899999999999995</v>
      </c>
    </row>
    <row r="1040" spans="2:33">
      <c r="B1040" s="52" vm="7425">
        <f ca="1"/>
        <v>45296</v>
      </c>
      <c r="C1040" s="52" vm="503">
        <f ca="1"/>
        <v>378.4</v>
      </c>
      <c r="D1040" s="52" vm="7457">
        <f ca="1"/>
        <v>376.9</v>
      </c>
      <c r="E1040" s="52" vm="7458">
        <f ca="1"/>
        <v>379.95</v>
      </c>
      <c r="F1040" s="52" vm="7459">
        <f ca="1"/>
        <v>371.35</v>
      </c>
      <c r="G1040" s="52" vm="7460">
        <f ca="1"/>
        <v>148491</v>
      </c>
      <c r="H1040" s="55">
        <f t="shared" ca="1" si="66"/>
        <v>-2.7671629990776436E-3</v>
      </c>
      <c r="I1040" s="55">
        <f t="shared" ca="1" si="64"/>
        <v>-2.7709986721986398E-3</v>
      </c>
      <c r="N1040" s="52" vm="7461">
        <f ca="1"/>
        <v>45306</v>
      </c>
      <c r="O1040" s="52" vm="2802">
        <f ca="1"/>
        <v>53.5</v>
      </c>
      <c r="P1040" s="52" vm="3734">
        <f ca="1"/>
        <v>53.74</v>
      </c>
      <c r="Q1040" s="52" vm="3554">
        <f ca="1"/>
        <v>54.06</v>
      </c>
      <c r="R1040" s="52" vm="3698">
        <f ca="1"/>
        <v>53.2</v>
      </c>
      <c r="S1040" s="52" vm="7462">
        <f ca="1"/>
        <v>379245</v>
      </c>
      <c r="T1040" s="55">
        <f t="shared" ca="1" si="67"/>
        <v>-4.4659471529586714E-3</v>
      </c>
      <c r="U1040" s="55">
        <f t="shared" ca="1" si="65"/>
        <v>-4.4759492853842838E-3</v>
      </c>
      <c r="Z1040" s="52" t="s">
        <v>1267</v>
      </c>
      <c r="AA1040" s="52">
        <v>-0.245</v>
      </c>
      <c r="AF1040" s="52" t="s">
        <v>1236</v>
      </c>
      <c r="AG1040" s="52">
        <v>0.69899999999999995</v>
      </c>
    </row>
    <row r="1041" spans="2:33">
      <c r="B1041" s="52" vm="7430">
        <f ca="1"/>
        <v>45299</v>
      </c>
      <c r="C1041" s="52" vm="7463">
        <f ca="1"/>
        <v>385.45</v>
      </c>
      <c r="D1041" s="52" vm="7464">
        <f ca="1"/>
        <v>377.25</v>
      </c>
      <c r="E1041" s="52" vm="7463">
        <f ca="1"/>
        <v>385.45</v>
      </c>
      <c r="F1041" s="52" vm="7465">
        <f ca="1"/>
        <v>374.1</v>
      </c>
      <c r="G1041" s="52" vm="7466">
        <f ca="1"/>
        <v>129783</v>
      </c>
      <c r="H1041" s="55">
        <f t="shared" ca="1" si="66"/>
        <v>1.8631078224101483E-2</v>
      </c>
      <c r="I1041" s="55">
        <f t="shared" ca="1" si="64"/>
        <v>1.8459645727547987E-2</v>
      </c>
      <c r="N1041" s="52" vm="7467">
        <f ca="1"/>
        <v>45307</v>
      </c>
      <c r="O1041" s="52" vm="4725">
        <f ca="1"/>
        <v>52.6</v>
      </c>
      <c r="P1041" s="52" vm="3742">
        <f ca="1"/>
        <v>52.94</v>
      </c>
      <c r="Q1041" s="52" vm="3518">
        <f ca="1"/>
        <v>53.34</v>
      </c>
      <c r="R1041" s="52" vm="3745">
        <f ca="1"/>
        <v>52.56</v>
      </c>
      <c r="S1041" s="52" vm="7468">
        <f ca="1"/>
        <v>527178</v>
      </c>
      <c r="T1041" s="55">
        <f t="shared" ca="1" si="67"/>
        <v>-1.6822429906542036E-2</v>
      </c>
      <c r="U1041" s="55">
        <f t="shared" ca="1" si="65"/>
        <v>-1.6965534158296668E-2</v>
      </c>
      <c r="Z1041" s="52" t="s">
        <v>1268</v>
      </c>
      <c r="AA1041" s="52">
        <v>-0.27500000000000002</v>
      </c>
      <c r="AF1041" s="52" t="s">
        <v>1237</v>
      </c>
      <c r="AG1041" s="52">
        <v>0.625</v>
      </c>
    </row>
    <row r="1042" spans="2:33">
      <c r="B1042" s="52" vm="7437">
        <f ca="1"/>
        <v>45300</v>
      </c>
      <c r="C1042" s="52" vm="7469">
        <f ca="1"/>
        <v>384</v>
      </c>
      <c r="D1042" s="52" vm="7470">
        <f ca="1"/>
        <v>388.5</v>
      </c>
      <c r="E1042" s="52" vm="7194">
        <f ca="1"/>
        <v>389</v>
      </c>
      <c r="F1042" s="52" vm="7471">
        <f ca="1"/>
        <v>382.25</v>
      </c>
      <c r="G1042" s="52" vm="7472">
        <f ca="1"/>
        <v>148311</v>
      </c>
      <c r="H1042" s="55">
        <f t="shared" ca="1" si="66"/>
        <v>-3.7618368141133507E-3</v>
      </c>
      <c r="I1042" s="55">
        <f t="shared" ca="1" si="64"/>
        <v>-3.7689303175443144E-3</v>
      </c>
      <c r="N1042" s="52" vm="7473">
        <f ca="1"/>
        <v>45308</v>
      </c>
      <c r="O1042" s="52" vm="2414">
        <f ca="1"/>
        <v>51.14</v>
      </c>
      <c r="P1042" s="52" vm="4486">
        <f ca="1"/>
        <v>51.88</v>
      </c>
      <c r="Q1042" s="52" vm="2805">
        <f ca="1"/>
        <v>52.02</v>
      </c>
      <c r="R1042" s="52" vm="2216">
        <f ca="1"/>
        <v>50.4</v>
      </c>
      <c r="S1042" s="52" vm="7474">
        <f ca="1"/>
        <v>1079205</v>
      </c>
      <c r="T1042" s="55">
        <f t="shared" ca="1" si="67"/>
        <v>-2.7756653992395464E-2</v>
      </c>
      <c r="U1042" s="55">
        <f t="shared" ca="1" si="65"/>
        <v>-2.8149149880623642E-2</v>
      </c>
      <c r="Z1042" s="52" t="s">
        <v>1269</v>
      </c>
      <c r="AA1042" s="52">
        <v>-0.27300000000000002</v>
      </c>
      <c r="AF1042" s="52" t="s">
        <v>1238</v>
      </c>
      <c r="AG1042" s="52">
        <v>0.60299999999999998</v>
      </c>
    </row>
    <row r="1043" spans="2:33">
      <c r="B1043" s="52" vm="7442">
        <f ca="1"/>
        <v>45301</v>
      </c>
      <c r="C1043" s="52" vm="7475">
        <f ca="1"/>
        <v>381.7</v>
      </c>
      <c r="D1043" s="52" vm="7476">
        <f ca="1"/>
        <v>382.95</v>
      </c>
      <c r="E1043" s="52" vm="7477">
        <f ca="1"/>
        <v>386.4</v>
      </c>
      <c r="F1043" s="52" vm="7478">
        <f ca="1"/>
        <v>379.6</v>
      </c>
      <c r="G1043" s="52" vm="7479">
        <f ca="1"/>
        <v>135198</v>
      </c>
      <c r="H1043" s="55">
        <f t="shared" ca="1" si="66"/>
        <v>-5.9895833333333259E-3</v>
      </c>
      <c r="I1043" s="55">
        <f t="shared" ca="1" si="64"/>
        <v>-6.0075928365427977E-3</v>
      </c>
      <c r="N1043" s="52" vm="7480">
        <f ca="1"/>
        <v>45309</v>
      </c>
      <c r="O1043" s="52" vm="2437">
        <f ca="1"/>
        <v>51.54</v>
      </c>
      <c r="P1043" s="52" vm="7481">
        <f ca="1"/>
        <v>52.92</v>
      </c>
      <c r="Q1043" s="52" vm="3744">
        <f ca="1"/>
        <v>53.4</v>
      </c>
      <c r="R1043" s="52" vm="2437">
        <f ca="1"/>
        <v>51.54</v>
      </c>
      <c r="S1043" s="52" vm="7482">
        <f ca="1"/>
        <v>1070157</v>
      </c>
      <c r="T1043" s="55">
        <f t="shared" ca="1" si="67"/>
        <v>7.8216660148611172E-3</v>
      </c>
      <c r="U1043" s="55">
        <f t="shared" ca="1" si="65"/>
        <v>7.7912353611783959E-3</v>
      </c>
      <c r="Z1043" s="52" t="s">
        <v>1270</v>
      </c>
      <c r="AA1043" s="52">
        <v>-0.30399999999999999</v>
      </c>
      <c r="AF1043" s="52" t="s">
        <v>1239</v>
      </c>
      <c r="AG1043" s="52">
        <v>0.63900000000000001</v>
      </c>
    </row>
    <row r="1044" spans="2:33">
      <c r="B1044" s="52" vm="7449">
        <f ca="1"/>
        <v>45302</v>
      </c>
      <c r="C1044" s="52" vm="7483">
        <f ca="1"/>
        <v>371.15</v>
      </c>
      <c r="D1044" s="52" vm="575">
        <f ca="1"/>
        <v>382.6</v>
      </c>
      <c r="E1044" s="52" vm="7484">
        <f ca="1"/>
        <v>385.25</v>
      </c>
      <c r="F1044" s="52" vm="7485">
        <f ca="1"/>
        <v>369.7</v>
      </c>
      <c r="G1044" s="52" vm="7486">
        <f ca="1"/>
        <v>241667</v>
      </c>
      <c r="H1044" s="55">
        <f t="shared" ca="1" si="66"/>
        <v>-2.7639507466596824E-2</v>
      </c>
      <c r="I1044" s="55">
        <f t="shared" ca="1" si="64"/>
        <v>-2.8028666187628115E-2</v>
      </c>
      <c r="N1044" s="52" vm="7487">
        <f ca="1"/>
        <v>45310</v>
      </c>
      <c r="O1044" s="52" vm="2622">
        <f ca="1"/>
        <v>51.44</v>
      </c>
      <c r="P1044" s="52" vm="2547">
        <f ca="1"/>
        <v>51.5</v>
      </c>
      <c r="Q1044" s="52" vm="2466">
        <f ca="1"/>
        <v>51.82</v>
      </c>
      <c r="R1044" s="52" vm="2528">
        <f ca="1"/>
        <v>51.08</v>
      </c>
      <c r="S1044" s="52" vm="7488">
        <f ca="1"/>
        <v>585502</v>
      </c>
      <c r="T1044" s="55">
        <f t="shared" ca="1" si="67"/>
        <v>-1.9402405898332198E-3</v>
      </c>
      <c r="U1044" s="55">
        <f t="shared" ca="1" si="65"/>
        <v>-1.9421252948551373E-3</v>
      </c>
      <c r="Z1044" s="52" t="s">
        <v>1271</v>
      </c>
      <c r="AA1044" s="52">
        <v>-0.307</v>
      </c>
      <c r="AF1044" s="52" t="s">
        <v>1240</v>
      </c>
      <c r="AG1044" s="52">
        <v>0.60799999999999998</v>
      </c>
    </row>
    <row r="1045" spans="2:33">
      <c r="B1045" s="52" vm="7455">
        <f ca="1"/>
        <v>45303</v>
      </c>
      <c r="C1045" s="52" vm="7489">
        <f ca="1"/>
        <v>366.7</v>
      </c>
      <c r="D1045" s="52" vm="7490">
        <f ca="1"/>
        <v>356.3</v>
      </c>
      <c r="E1045" s="52" vm="7491">
        <f ca="1"/>
        <v>368.45</v>
      </c>
      <c r="F1045" s="52" vm="7492">
        <f ca="1"/>
        <v>354.15</v>
      </c>
      <c r="G1045" s="52" vm="7493">
        <f ca="1"/>
        <v>372801</v>
      </c>
      <c r="H1045" s="55">
        <f t="shared" ca="1" si="66"/>
        <v>-1.1989761551933098E-2</v>
      </c>
      <c r="I1045" s="55">
        <f t="shared" ca="1" si="64"/>
        <v>-1.2062218486275547E-2</v>
      </c>
      <c r="N1045" s="52" vm="7494">
        <f ca="1"/>
        <v>45313</v>
      </c>
      <c r="O1045" s="52" vm="2425">
        <f ca="1"/>
        <v>51.8</v>
      </c>
      <c r="P1045" s="52" vm="2545">
        <f ca="1"/>
        <v>51.52</v>
      </c>
      <c r="Q1045" s="52" vm="2792">
        <f ca="1"/>
        <v>52.36</v>
      </c>
      <c r="R1045" s="52" vm="2774">
        <f ca="1"/>
        <v>51.34</v>
      </c>
      <c r="S1045" s="52" vm="7495">
        <f ca="1"/>
        <v>522283</v>
      </c>
      <c r="T1045" s="55">
        <f t="shared" ca="1" si="67"/>
        <v>6.9984447900466318E-3</v>
      </c>
      <c r="U1045" s="55">
        <f t="shared" ca="1" si="65"/>
        <v>6.9740693360734029E-3</v>
      </c>
      <c r="Z1045" s="52" t="s">
        <v>1272</v>
      </c>
      <c r="AA1045" s="52">
        <v>-0.30099999999999999</v>
      </c>
      <c r="AF1045" s="52" t="s">
        <v>1241</v>
      </c>
      <c r="AG1045" s="52">
        <v>0.68</v>
      </c>
    </row>
    <row r="1046" spans="2:33">
      <c r="B1046" s="52" vm="7461">
        <f ca="1"/>
        <v>45306</v>
      </c>
      <c r="C1046" s="52" vm="7496">
        <f ca="1"/>
        <v>362.45</v>
      </c>
      <c r="D1046" s="52" vm="7497">
        <f ca="1"/>
        <v>363.35</v>
      </c>
      <c r="E1046" s="52" vm="7498">
        <f ca="1"/>
        <v>366.6</v>
      </c>
      <c r="F1046" s="52" vm="7499">
        <f ca="1"/>
        <v>358</v>
      </c>
      <c r="G1046" s="52" vm="7500">
        <f ca="1"/>
        <v>169431</v>
      </c>
      <c r="H1046" s="55">
        <f t="shared" ca="1" si="66"/>
        <v>-1.1589855467684762E-2</v>
      </c>
      <c r="I1046" s="55">
        <f t="shared" ca="1" si="64"/>
        <v>-1.1657541330393564E-2</v>
      </c>
      <c r="N1046" s="52" vm="7501">
        <f ca="1"/>
        <v>45314</v>
      </c>
      <c r="O1046" s="52" vm="2498">
        <f ca="1"/>
        <v>51.9</v>
      </c>
      <c r="P1046" s="52" vm="2938">
        <f ca="1"/>
        <v>51.96</v>
      </c>
      <c r="Q1046" s="52" vm="2930">
        <f ca="1"/>
        <v>52.26</v>
      </c>
      <c r="R1046" s="52" vm="2415">
        <f ca="1"/>
        <v>51.72</v>
      </c>
      <c r="S1046" s="52" vm="7502">
        <f ca="1"/>
        <v>581877</v>
      </c>
      <c r="T1046" s="55">
        <f t="shared" ca="1" si="67"/>
        <v>1.9305019305020377E-3</v>
      </c>
      <c r="U1046" s="55">
        <f t="shared" ca="1" si="65"/>
        <v>1.9286409064056863E-3</v>
      </c>
      <c r="Z1046" s="52" t="s">
        <v>1273</v>
      </c>
      <c r="AA1046" s="52">
        <v>-0.315</v>
      </c>
      <c r="AF1046" s="52" t="s">
        <v>1242</v>
      </c>
      <c r="AG1046" s="52">
        <v>0.69799999999999995</v>
      </c>
    </row>
    <row r="1047" spans="2:33">
      <c r="B1047" s="52" vm="7467">
        <f ca="1"/>
        <v>45307</v>
      </c>
      <c r="C1047" s="52" vm="7503">
        <f ca="1"/>
        <v>358.7</v>
      </c>
      <c r="D1047" s="52" vm="7504">
        <f ca="1"/>
        <v>358.3</v>
      </c>
      <c r="E1047" s="52" vm="7505">
        <f ca="1"/>
        <v>360.5</v>
      </c>
      <c r="F1047" s="52" vm="7490">
        <f ca="1"/>
        <v>356.3</v>
      </c>
      <c r="G1047" s="52" vm="7506">
        <f ca="1"/>
        <v>208448</v>
      </c>
      <c r="H1047" s="55">
        <f t="shared" ca="1" si="66"/>
        <v>-1.0346254655814624E-2</v>
      </c>
      <c r="I1047" s="55">
        <f t="shared" ca="1" si="64"/>
        <v>-1.0400149208649907E-2</v>
      </c>
      <c r="N1047" s="52" vm="7507">
        <f ca="1"/>
        <v>45315</v>
      </c>
      <c r="O1047" s="52" vm="2938">
        <f ca="1"/>
        <v>51.96</v>
      </c>
      <c r="P1047" s="52" vm="3687">
        <f ca="1"/>
        <v>52.18</v>
      </c>
      <c r="Q1047" s="52" vm="2946">
        <f ca="1"/>
        <v>52.5</v>
      </c>
      <c r="R1047" s="52" vm="2554">
        <f ca="1"/>
        <v>51.48</v>
      </c>
      <c r="S1047" s="52" vm="7508">
        <f ca="1"/>
        <v>709816</v>
      </c>
      <c r="T1047" s="55">
        <f t="shared" ca="1" si="67"/>
        <v>1.1560693641619046E-3</v>
      </c>
      <c r="U1047" s="55">
        <f t="shared" ca="1" si="65"/>
        <v>1.1554016305558895E-3</v>
      </c>
      <c r="Z1047" s="52" t="s">
        <v>1274</v>
      </c>
      <c r="AA1047" s="52">
        <v>-0.27800000000000002</v>
      </c>
      <c r="AF1047" s="52" t="s">
        <v>1243</v>
      </c>
      <c r="AG1047" s="52">
        <v>0.755</v>
      </c>
    </row>
    <row r="1048" spans="2:33">
      <c r="B1048" s="52" vm="7473">
        <f ca="1"/>
        <v>45308</v>
      </c>
      <c r="C1048" s="52" vm="7509">
        <f ca="1"/>
        <v>346.1</v>
      </c>
      <c r="D1048" s="52" vm="7510">
        <f ca="1"/>
        <v>350.85</v>
      </c>
      <c r="E1048" s="52" vm="7511">
        <f ca="1"/>
        <v>353.6</v>
      </c>
      <c r="F1048" s="52" vm="7512">
        <f ca="1"/>
        <v>343.4</v>
      </c>
      <c r="G1048" s="52" vm="7513">
        <f ca="1"/>
        <v>302473</v>
      </c>
      <c r="H1048" s="55">
        <f t="shared" ca="1" si="66"/>
        <v>-3.5126846947309609E-2</v>
      </c>
      <c r="I1048" s="55">
        <f t="shared" ca="1" si="64"/>
        <v>-3.5758633896938195E-2</v>
      </c>
      <c r="N1048" s="52" vm="7514">
        <f ca="1"/>
        <v>45316</v>
      </c>
      <c r="O1048" s="52" vm="2830">
        <f ca="1"/>
        <v>51.86</v>
      </c>
      <c r="P1048" s="52" vm="2424">
        <f ca="1"/>
        <v>52.12</v>
      </c>
      <c r="Q1048" s="52" vm="2435">
        <f ca="1"/>
        <v>52.34</v>
      </c>
      <c r="R1048" s="52" vm="2630">
        <f ca="1"/>
        <v>51.64</v>
      </c>
      <c r="S1048" s="52" vm="7515">
        <f ca="1"/>
        <v>499448</v>
      </c>
      <c r="T1048" s="55">
        <f t="shared" ca="1" si="67"/>
        <v>-1.9245573518090753E-3</v>
      </c>
      <c r="U1048" s="55">
        <f t="shared" ca="1" si="65"/>
        <v>-1.9264116918804538E-3</v>
      </c>
      <c r="Z1048" s="52" t="s">
        <v>1275</v>
      </c>
      <c r="AA1048" s="52">
        <v>-0.26900000000000002</v>
      </c>
      <c r="AF1048" s="52" t="s">
        <v>1244</v>
      </c>
      <c r="AG1048" s="52">
        <v>0.76500000000000001</v>
      </c>
    </row>
    <row r="1049" spans="2:33">
      <c r="B1049" s="52" vm="7480">
        <f ca="1"/>
        <v>45309</v>
      </c>
      <c r="C1049" s="52" vm="7511">
        <f ca="1"/>
        <v>353.6</v>
      </c>
      <c r="D1049" s="52" vm="7499">
        <f ca="1"/>
        <v>358</v>
      </c>
      <c r="E1049" s="52" vm="7516">
        <f ca="1"/>
        <v>362</v>
      </c>
      <c r="F1049" s="52" vm="7517">
        <f ca="1"/>
        <v>349.8</v>
      </c>
      <c r="G1049" s="52" vm="7518">
        <f ca="1"/>
        <v>233566</v>
      </c>
      <c r="H1049" s="55">
        <f t="shared" ca="1" si="66"/>
        <v>2.1670037561398514E-2</v>
      </c>
      <c r="I1049" s="55">
        <f t="shared" ca="1" si="64"/>
        <v>2.1438580122189875E-2</v>
      </c>
      <c r="N1049" s="52" vm="7519">
        <f ca="1"/>
        <v>45317</v>
      </c>
      <c r="O1049" s="52" vm="4346">
        <f ca="1"/>
        <v>56.86</v>
      </c>
      <c r="P1049" s="52" vm="7069">
        <f ca="1"/>
        <v>52.8</v>
      </c>
      <c r="Q1049" s="52" vm="4346">
        <f ca="1"/>
        <v>56.86</v>
      </c>
      <c r="R1049" s="52" vm="4708">
        <f ca="1"/>
        <v>52.74</v>
      </c>
      <c r="S1049" s="52" vm="7520">
        <f ca="1"/>
        <v>2230880</v>
      </c>
      <c r="T1049" s="55">
        <f t="shared" ca="1" si="67"/>
        <v>9.6413420748168166E-2</v>
      </c>
      <c r="U1049" s="55">
        <f t="shared" ca="1" si="65"/>
        <v>9.2044326112335415E-2</v>
      </c>
      <c r="Z1049" s="52" t="s">
        <v>1276</v>
      </c>
      <c r="AA1049" s="52">
        <v>-0.29799999999999999</v>
      </c>
      <c r="AF1049" s="52" t="s">
        <v>1245</v>
      </c>
      <c r="AG1049" s="52">
        <v>0.75600000000000001</v>
      </c>
    </row>
    <row r="1050" spans="2:33">
      <c r="B1050" s="52" vm="7487">
        <f ca="1"/>
        <v>45310</v>
      </c>
      <c r="C1050" s="52" vm="7521">
        <f ca="1"/>
        <v>350.5</v>
      </c>
      <c r="D1050" s="52" vm="7522">
        <f ca="1"/>
        <v>354.55</v>
      </c>
      <c r="E1050" s="52" vm="7523">
        <f ca="1"/>
        <v>356</v>
      </c>
      <c r="F1050" s="52" vm="7524">
        <f ca="1"/>
        <v>348.05</v>
      </c>
      <c r="G1050" s="52" vm="7525">
        <f ca="1"/>
        <v>222016</v>
      </c>
      <c r="H1050" s="55">
        <f t="shared" ca="1" si="66"/>
        <v>-8.7669683257919351E-3</v>
      </c>
      <c r="I1050" s="55">
        <f t="shared" ca="1" si="64"/>
        <v>-8.8056242888436692E-3</v>
      </c>
      <c r="N1050" s="52" vm="7526">
        <f ca="1"/>
        <v>45320</v>
      </c>
      <c r="O1050" s="52" vm="3283">
        <f ca="1"/>
        <v>57.28</v>
      </c>
      <c r="P1050" s="52" vm="4369">
        <f ca="1"/>
        <v>56.3</v>
      </c>
      <c r="Q1050" s="52" vm="3283">
        <f ca="1"/>
        <v>57.28</v>
      </c>
      <c r="R1050" s="52" vm="6129">
        <f ca="1"/>
        <v>56.16</v>
      </c>
      <c r="S1050" s="52" vm="7527">
        <f ca="1"/>
        <v>1203580</v>
      </c>
      <c r="T1050" s="55">
        <f t="shared" ca="1" si="67"/>
        <v>7.3865634892720244E-3</v>
      </c>
      <c r="U1050" s="55">
        <f t="shared" ca="1" si="65"/>
        <v>7.3594164295365787E-3</v>
      </c>
      <c r="Z1050" s="52" t="s">
        <v>1277</v>
      </c>
      <c r="AA1050" s="52">
        <v>-0.30399999999999999</v>
      </c>
      <c r="AF1050" s="52" t="s">
        <v>1246</v>
      </c>
      <c r="AG1050" s="52">
        <v>0.751</v>
      </c>
    </row>
    <row r="1051" spans="2:33">
      <c r="B1051" s="52" vm="7494">
        <f ca="1"/>
        <v>45313</v>
      </c>
      <c r="C1051" s="52" vm="7528">
        <f ca="1"/>
        <v>353.85</v>
      </c>
      <c r="D1051" s="52" vm="7529">
        <f ca="1"/>
        <v>355.4</v>
      </c>
      <c r="E1051" s="52" vm="7530">
        <f ca="1"/>
        <v>360.2</v>
      </c>
      <c r="F1051" s="52" vm="7531">
        <f ca="1"/>
        <v>349.75</v>
      </c>
      <c r="G1051" s="52" vm="7532">
        <f ca="1"/>
        <v>218583</v>
      </c>
      <c r="H1051" s="55">
        <f t="shared" ca="1" si="66"/>
        <v>9.557774607703351E-3</v>
      </c>
      <c r="I1051" s="55">
        <f t="shared" ca="1" si="64"/>
        <v>9.5123880471490157E-3</v>
      </c>
      <c r="N1051" s="52" vm="7533">
        <f ca="1"/>
        <v>45321</v>
      </c>
      <c r="O1051" s="52" vm="4361">
        <f ca="1"/>
        <v>57.7</v>
      </c>
      <c r="P1051" s="52" vm="3041">
        <f ca="1"/>
        <v>57.48</v>
      </c>
      <c r="Q1051" s="52" vm="4361">
        <f ca="1"/>
        <v>57.7</v>
      </c>
      <c r="R1051" s="52" vm="3194">
        <f ca="1"/>
        <v>56.46</v>
      </c>
      <c r="S1051" s="52" vm="7534">
        <f ca="1"/>
        <v>1130070</v>
      </c>
      <c r="T1051" s="55">
        <f t="shared" ca="1" si="67"/>
        <v>7.3324022346368256E-3</v>
      </c>
      <c r="U1051" s="55">
        <f t="shared" ca="1" si="65"/>
        <v>7.3056508616636566E-3</v>
      </c>
      <c r="Z1051" s="52" t="s">
        <v>1278</v>
      </c>
      <c r="AA1051" s="52">
        <v>-0.30499999999999999</v>
      </c>
      <c r="AF1051" s="52" t="s">
        <v>1247</v>
      </c>
      <c r="AG1051" s="52">
        <v>0.68300000000000005</v>
      </c>
    </row>
    <row r="1052" spans="2:33">
      <c r="B1052" s="52" vm="7501">
        <f ca="1"/>
        <v>45314</v>
      </c>
      <c r="C1052" s="52" vm="7535">
        <f ca="1"/>
        <v>360</v>
      </c>
      <c r="D1052" s="52" vm="7536">
        <f ca="1"/>
        <v>357.2</v>
      </c>
      <c r="E1052" s="52" vm="7537">
        <f ca="1"/>
        <v>361.1</v>
      </c>
      <c r="F1052" s="52" vm="7538">
        <f ca="1"/>
        <v>354.7</v>
      </c>
      <c r="G1052" s="52" vm="7539">
        <f ca="1"/>
        <v>272841</v>
      </c>
      <c r="H1052" s="55">
        <f t="shared" ca="1" si="66"/>
        <v>1.7380245866892796E-2</v>
      </c>
      <c r="I1052" s="55">
        <f t="shared" ca="1" si="64"/>
        <v>1.7230936928362001E-2</v>
      </c>
      <c r="N1052" s="52" vm="7540">
        <f ca="1"/>
        <v>45322</v>
      </c>
      <c r="O1052" s="52" vm="3338">
        <f ca="1"/>
        <v>57.3</v>
      </c>
      <c r="P1052" s="52" vm="3041">
        <f ca="1"/>
        <v>57.48</v>
      </c>
      <c r="Q1052" s="52" vm="3300">
        <f ca="1"/>
        <v>57.74</v>
      </c>
      <c r="R1052" s="52" vm="3216">
        <f ca="1"/>
        <v>57.16</v>
      </c>
      <c r="S1052" s="52" vm="7541">
        <f ca="1"/>
        <v>936137</v>
      </c>
      <c r="T1052" s="55">
        <f t="shared" ca="1" si="67"/>
        <v>-6.9324090121317683E-3</v>
      </c>
      <c r="U1052" s="55">
        <f t="shared" ca="1" si="65"/>
        <v>-6.9565497933600498E-3</v>
      </c>
      <c r="Z1052" s="52" t="s">
        <v>1279</v>
      </c>
      <c r="AA1052" s="52">
        <v>-0.317</v>
      </c>
      <c r="AF1052" s="52" t="s">
        <v>1248</v>
      </c>
      <c r="AG1052" s="52">
        <v>0.66800000000000004</v>
      </c>
    </row>
    <row r="1053" spans="2:33">
      <c r="B1053" s="52" vm="7507">
        <f ca="1"/>
        <v>45315</v>
      </c>
      <c r="C1053" s="52" vm="7542">
        <f ca="1"/>
        <v>364.75</v>
      </c>
      <c r="D1053" s="52" vm="7543">
        <f ca="1"/>
        <v>366.3</v>
      </c>
      <c r="E1053" s="52" vm="7544">
        <f ca="1"/>
        <v>369.85</v>
      </c>
      <c r="F1053" s="52" vm="7545">
        <f ca="1"/>
        <v>360.55</v>
      </c>
      <c r="G1053" s="52" vm="7546">
        <f ca="1"/>
        <v>214941</v>
      </c>
      <c r="H1053" s="55">
        <f t="shared" ca="1" si="66"/>
        <v>1.3194444444444509E-2</v>
      </c>
      <c r="I1053" s="55">
        <f t="shared" ca="1" si="64"/>
        <v>1.3108155952739405E-2</v>
      </c>
      <c r="N1053" s="52" vm="7547">
        <f ca="1"/>
        <v>45323</v>
      </c>
      <c r="O1053" s="52" vm="3216">
        <f ca="1"/>
        <v>57.16</v>
      </c>
      <c r="P1053" s="52" vm="3111">
        <f ca="1"/>
        <v>56.44</v>
      </c>
      <c r="Q1053" s="52" vm="3193">
        <f ca="1"/>
        <v>57.52</v>
      </c>
      <c r="R1053" s="52" vm="3275">
        <f ca="1"/>
        <v>56.36</v>
      </c>
      <c r="S1053" s="52" vm="7548">
        <f ca="1"/>
        <v>633562</v>
      </c>
      <c r="T1053" s="55">
        <f t="shared" ca="1" si="67"/>
        <v>-2.4432809773123898E-3</v>
      </c>
      <c r="U1053" s="55">
        <f t="shared" ca="1" si="65"/>
        <v>-2.4462706590272216E-3</v>
      </c>
      <c r="Z1053" s="52" t="s">
        <v>1280</v>
      </c>
      <c r="AA1053" s="52">
        <v>-0.32800000000000001</v>
      </c>
      <c r="AF1053" s="52" t="s">
        <v>1249</v>
      </c>
      <c r="AG1053" s="52">
        <v>0.77100000000000002</v>
      </c>
    </row>
    <row r="1054" spans="2:33">
      <c r="B1054" s="52" vm="7514">
        <f ca="1"/>
        <v>45316</v>
      </c>
      <c r="C1054" s="52" vm="7549">
        <f ca="1"/>
        <v>361</v>
      </c>
      <c r="D1054" s="52" vm="7550">
        <f ca="1"/>
        <v>362.95</v>
      </c>
      <c r="E1054" s="52" vm="7551">
        <f ca="1"/>
        <v>363.85</v>
      </c>
      <c r="F1054" s="52" vm="7552">
        <f ca="1"/>
        <v>358.15</v>
      </c>
      <c r="G1054" s="52" vm="7553">
        <f ca="1"/>
        <v>221986</v>
      </c>
      <c r="H1054" s="55">
        <f t="shared" ca="1" si="66"/>
        <v>-1.0281014393420107E-2</v>
      </c>
      <c r="I1054" s="55">
        <f t="shared" ca="1" si="64"/>
        <v>-1.0334229070014063E-2</v>
      </c>
      <c r="N1054" s="52" vm="7554">
        <f ca="1"/>
        <v>45324</v>
      </c>
      <c r="O1054" s="52" vm="3300">
        <f ca="1"/>
        <v>57.74</v>
      </c>
      <c r="P1054" s="52" vm="3118">
        <f ca="1"/>
        <v>57.12</v>
      </c>
      <c r="Q1054" s="52" vm="6203">
        <f ca="1"/>
        <v>58.26</v>
      </c>
      <c r="R1054" s="52" vm="3217">
        <f ca="1"/>
        <v>57.06</v>
      </c>
      <c r="S1054" s="52" vm="7555">
        <f ca="1"/>
        <v>547553</v>
      </c>
      <c r="T1054" s="55">
        <f t="shared" ca="1" si="67"/>
        <v>1.0146955913226119E-2</v>
      </c>
      <c r="U1054" s="55">
        <f t="shared" ca="1" si="65"/>
        <v>1.0095821173122464E-2</v>
      </c>
      <c r="Z1054" s="52" t="s">
        <v>1281</v>
      </c>
      <c r="AA1054" s="52">
        <v>-0.311</v>
      </c>
      <c r="AF1054" s="52" t="s">
        <v>1250</v>
      </c>
      <c r="AG1054" s="52">
        <v>0.79400000000000004</v>
      </c>
    </row>
    <row r="1055" spans="2:33">
      <c r="B1055" s="52" vm="7519">
        <f ca="1"/>
        <v>45317</v>
      </c>
      <c r="C1055" s="52" vm="7556">
        <f ca="1"/>
        <v>384.8</v>
      </c>
      <c r="D1055" s="52" vm="7557">
        <f ca="1"/>
        <v>371.55</v>
      </c>
      <c r="E1055" s="52" vm="7558">
        <f ca="1"/>
        <v>389.8</v>
      </c>
      <c r="F1055" s="52" vm="7559">
        <f ca="1"/>
        <v>371.3</v>
      </c>
      <c r="G1055" s="52" vm="7560">
        <f ca="1"/>
        <v>551777</v>
      </c>
      <c r="H1055" s="55">
        <f t="shared" ca="1" si="66"/>
        <v>6.5927977839335128E-2</v>
      </c>
      <c r="I1055" s="55">
        <f t="shared" ca="1" si="64"/>
        <v>6.384576045867045E-2</v>
      </c>
      <c r="N1055" s="52" vm="7561">
        <f ca="1"/>
        <v>45327</v>
      </c>
      <c r="O1055" s="52" vm="3202">
        <f ca="1"/>
        <v>57.72</v>
      </c>
      <c r="P1055" s="52" vm="3237">
        <f ca="1"/>
        <v>57.56</v>
      </c>
      <c r="Q1055" s="52" vm="3050">
        <f ca="1"/>
        <v>58.18</v>
      </c>
      <c r="R1055" s="52" vm="3051">
        <f ca="1"/>
        <v>57.5</v>
      </c>
      <c r="S1055" s="52" vm="7562">
        <f ca="1"/>
        <v>862687</v>
      </c>
      <c r="T1055" s="55">
        <f t="shared" ca="1" si="67"/>
        <v>-3.463803255975284E-4</v>
      </c>
      <c r="U1055" s="55">
        <f t="shared" ca="1" si="65"/>
        <v>-3.4644032911893517E-4</v>
      </c>
      <c r="Z1055" s="52" t="s">
        <v>1282</v>
      </c>
      <c r="AA1055" s="52">
        <v>-0.25700000000000001</v>
      </c>
      <c r="AF1055" s="52" t="s">
        <v>1251</v>
      </c>
      <c r="AG1055" s="52">
        <v>0.69199999999999995</v>
      </c>
    </row>
    <row r="1056" spans="2:33">
      <c r="B1056" s="52" vm="7526">
        <f ca="1"/>
        <v>45320</v>
      </c>
      <c r="C1056" s="52" vm="7563">
        <f ca="1"/>
        <v>384.85</v>
      </c>
      <c r="D1056" s="52" vm="7564">
        <f ca="1"/>
        <v>382.7</v>
      </c>
      <c r="E1056" s="52" vm="7176">
        <f ca="1"/>
        <v>385.8</v>
      </c>
      <c r="F1056" s="52" vm="7565">
        <f ca="1"/>
        <v>378.95</v>
      </c>
      <c r="G1056" s="52" vm="7566">
        <f ca="1"/>
        <v>206398</v>
      </c>
      <c r="H1056" s="55">
        <f t="shared" ca="1" si="66"/>
        <v>1.299376299377375E-4</v>
      </c>
      <c r="I1056" s="55">
        <f t="shared" ca="1" si="64"/>
        <v>1.2992918877510911E-4</v>
      </c>
      <c r="N1056" s="52" vm="7567">
        <f ca="1"/>
        <v>45328</v>
      </c>
      <c r="O1056" s="52" vm="3405">
        <f ca="1"/>
        <v>58.38</v>
      </c>
      <c r="P1056" s="52" vm="3138">
        <f ca="1"/>
        <v>57.96</v>
      </c>
      <c r="Q1056" s="52" vm="3052">
        <f ca="1"/>
        <v>58.64</v>
      </c>
      <c r="R1056" s="52" vm="3126">
        <f ca="1"/>
        <v>57.94</v>
      </c>
      <c r="S1056" s="52" vm="7568">
        <f ca="1"/>
        <v>543065</v>
      </c>
      <c r="T1056" s="55">
        <f t="shared" ca="1" si="67"/>
        <v>1.1434511434511574E-2</v>
      </c>
      <c r="U1056" s="55">
        <f t="shared" ca="1" si="65"/>
        <v>1.136963152029871E-2</v>
      </c>
      <c r="Z1056" s="52" t="s">
        <v>1283</v>
      </c>
      <c r="AA1056" s="52">
        <v>-0.28699999999999998</v>
      </c>
      <c r="AF1056" s="52" t="s">
        <v>1252</v>
      </c>
      <c r="AG1056" s="52">
        <v>0.64500000000000002</v>
      </c>
    </row>
    <row r="1057" spans="2:33">
      <c r="B1057" s="52" vm="7533">
        <f ca="1"/>
        <v>45321</v>
      </c>
      <c r="C1057" s="52" vm="7569">
        <f ca="1"/>
        <v>385.9</v>
      </c>
      <c r="D1057" s="52" vm="7570">
        <f ca="1"/>
        <v>386.05</v>
      </c>
      <c r="E1057" s="52" vm="7196">
        <f ca="1"/>
        <v>387.4</v>
      </c>
      <c r="F1057" s="52" vm="514">
        <f ca="1"/>
        <v>381.35</v>
      </c>
      <c r="G1057" s="52" vm="7571">
        <f ca="1"/>
        <v>152644</v>
      </c>
      <c r="H1057" s="55">
        <f t="shared" ca="1" si="66"/>
        <v>2.7283357152136922E-3</v>
      </c>
      <c r="I1057" s="55">
        <f t="shared" ca="1" si="64"/>
        <v>2.7246205632466178E-3</v>
      </c>
      <c r="N1057" s="52" vm="7572">
        <f ca="1"/>
        <v>45329</v>
      </c>
      <c r="O1057" s="52" vm="3407">
        <f ca="1"/>
        <v>58.14</v>
      </c>
      <c r="P1057" s="52" vm="3061">
        <f ca="1"/>
        <v>58.3</v>
      </c>
      <c r="Q1057" s="52" vm="6922">
        <f ca="1"/>
        <v>58.54</v>
      </c>
      <c r="R1057" s="52" vm="3146">
        <f ca="1"/>
        <v>57.9</v>
      </c>
      <c r="S1057" s="52" vm="7573">
        <f ca="1"/>
        <v>541684</v>
      </c>
      <c r="T1057" s="55">
        <f t="shared" ca="1" si="67"/>
        <v>-4.1109969167523186E-3</v>
      </c>
      <c r="U1057" s="55">
        <f t="shared" ca="1" si="65"/>
        <v>-4.1194702952388369E-3</v>
      </c>
      <c r="Z1057" s="52" t="s">
        <v>1284</v>
      </c>
      <c r="AA1057" s="52">
        <v>-0.317</v>
      </c>
      <c r="AF1057" s="52" t="s">
        <v>1253</v>
      </c>
      <c r="AG1057" s="52">
        <v>0.59899999999999998</v>
      </c>
    </row>
    <row r="1058" spans="2:33">
      <c r="B1058" s="52" vm="7540">
        <f ca="1"/>
        <v>45322</v>
      </c>
      <c r="C1058" s="52" vm="7574">
        <f ca="1"/>
        <v>383.25</v>
      </c>
      <c r="D1058" s="52" vm="7569">
        <f ca="1"/>
        <v>385.9</v>
      </c>
      <c r="E1058" s="52" vm="7575">
        <f ca="1"/>
        <v>386</v>
      </c>
      <c r="F1058" s="52" vm="7576">
        <f ca="1"/>
        <v>380.9</v>
      </c>
      <c r="G1058" s="52" vm="7577">
        <f ca="1"/>
        <v>204286</v>
      </c>
      <c r="H1058" s="55">
        <f t="shared" ca="1" si="66"/>
        <v>-6.8670640062191701E-3</v>
      </c>
      <c r="I1058" s="55">
        <f t="shared" ca="1" si="64"/>
        <v>-6.8907507916495065E-3</v>
      </c>
      <c r="N1058" s="52" vm="7578">
        <f ca="1"/>
        <v>45330</v>
      </c>
      <c r="O1058" s="52" vm="3816">
        <f ca="1"/>
        <v>58.82</v>
      </c>
      <c r="P1058" s="52" vm="3050">
        <f ca="1"/>
        <v>58.18</v>
      </c>
      <c r="Q1058" s="52" vm="3023">
        <f ca="1"/>
        <v>58.88</v>
      </c>
      <c r="R1058" s="52" vm="3215">
        <f ca="1"/>
        <v>57.62</v>
      </c>
      <c r="S1058" s="52" vm="7579">
        <f ca="1"/>
        <v>450394</v>
      </c>
      <c r="T1058" s="55">
        <f t="shared" ca="1" si="67"/>
        <v>1.1695906432748426E-2</v>
      </c>
      <c r="U1058" s="55">
        <f t="shared" ca="1" si="65"/>
        <v>1.1628037995118993E-2</v>
      </c>
      <c r="Z1058" s="52" t="s">
        <v>1285</v>
      </c>
      <c r="AA1058" s="52">
        <v>-0.315</v>
      </c>
      <c r="AF1058" s="52" t="s">
        <v>1254</v>
      </c>
      <c r="AG1058" s="52">
        <v>0.622</v>
      </c>
    </row>
    <row r="1059" spans="2:33">
      <c r="B1059" s="52" vm="7547">
        <f ca="1"/>
        <v>45323</v>
      </c>
      <c r="C1059" s="52" vm="7580">
        <f ca="1"/>
        <v>378.35</v>
      </c>
      <c r="D1059" s="52" vm="7581">
        <f ca="1"/>
        <v>379.05</v>
      </c>
      <c r="E1059" s="52" vm="7564">
        <f ca="1"/>
        <v>382.7</v>
      </c>
      <c r="F1059" s="52" vm="7582">
        <f ca="1"/>
        <v>376.85</v>
      </c>
      <c r="G1059" s="52" vm="7583">
        <f ca="1"/>
        <v>180374</v>
      </c>
      <c r="H1059" s="55">
        <f t="shared" ca="1" si="66"/>
        <v>-1.2785388127853792E-2</v>
      </c>
      <c r="I1059" s="55">
        <f t="shared" ca="1" si="64"/>
        <v>-1.2867824611392827E-2</v>
      </c>
      <c r="N1059" s="52" vm="7584">
        <f ca="1"/>
        <v>45331</v>
      </c>
      <c r="O1059" s="52" vm="7585">
        <f ca="1"/>
        <v>59.56</v>
      </c>
      <c r="P1059" s="52" vm="4370">
        <f ca="1"/>
        <v>59.2</v>
      </c>
      <c r="Q1059" s="52" vm="7585">
        <f ca="1"/>
        <v>59.56</v>
      </c>
      <c r="R1059" s="52" vm="3417">
        <f ca="1"/>
        <v>58.62</v>
      </c>
      <c r="S1059" s="52" vm="7586">
        <f ca="1"/>
        <v>524111</v>
      </c>
      <c r="T1059" s="55">
        <f t="shared" ca="1" si="67"/>
        <v>1.2580754845290754E-2</v>
      </c>
      <c r="U1059" s="55">
        <f t="shared" ca="1" si="65"/>
        <v>1.2502274689959302E-2</v>
      </c>
      <c r="Z1059" s="52" t="s">
        <v>1286</v>
      </c>
      <c r="AA1059" s="52">
        <v>-0.31900000000000001</v>
      </c>
      <c r="AF1059" s="52" t="s">
        <v>1255</v>
      </c>
      <c r="AG1059" s="52">
        <v>0.65500000000000003</v>
      </c>
    </row>
    <row r="1060" spans="2:33">
      <c r="B1060" s="52" vm="7554">
        <f ca="1"/>
        <v>45324</v>
      </c>
      <c r="C1060" s="52" vm="7587">
        <f ca="1"/>
        <v>376.6</v>
      </c>
      <c r="D1060" s="52" vm="7588">
        <f ca="1"/>
        <v>378</v>
      </c>
      <c r="E1060" s="52" vm="7589">
        <f ca="1"/>
        <v>384.3</v>
      </c>
      <c r="F1060" s="52" vm="7590">
        <f ca="1"/>
        <v>376.35</v>
      </c>
      <c r="G1060" s="52" vm="7591">
        <f ca="1"/>
        <v>154163</v>
      </c>
      <c r="H1060" s="55">
        <f t="shared" ca="1" si="66"/>
        <v>-4.6253469010175685E-3</v>
      </c>
      <c r="I1060" s="55">
        <f t="shared" ca="1" si="64"/>
        <v>-4.6360769174785448E-3</v>
      </c>
      <c r="N1060" s="52" vm="7592">
        <f ca="1"/>
        <v>45334</v>
      </c>
      <c r="O1060" s="52" vm="3873">
        <f ca="1"/>
        <v>60.34</v>
      </c>
      <c r="P1060" s="52" vm="6938">
        <f ca="1"/>
        <v>59.9</v>
      </c>
      <c r="Q1060" s="52" vm="6273">
        <f ca="1"/>
        <v>60.48</v>
      </c>
      <c r="R1060" s="52" vm="3093">
        <f ca="1"/>
        <v>59.28</v>
      </c>
      <c r="S1060" s="52" vm="7593">
        <f ca="1"/>
        <v>571348</v>
      </c>
      <c r="T1060" s="55">
        <f t="shared" ca="1" si="67"/>
        <v>1.3096037609133582E-2</v>
      </c>
      <c r="U1060" s="55">
        <f t="shared" ca="1" si="65"/>
        <v>1.3011025915106734E-2</v>
      </c>
      <c r="Z1060" s="52" t="s">
        <v>1287</v>
      </c>
      <c r="AA1060" s="52">
        <v>-0.33300000000000002</v>
      </c>
      <c r="AF1060" s="52" t="s">
        <v>1256</v>
      </c>
      <c r="AG1060" s="52">
        <v>0.58699999999999997</v>
      </c>
    </row>
    <row r="1061" spans="2:33">
      <c r="B1061" s="52" vm="7561">
        <f ca="1"/>
        <v>45327</v>
      </c>
      <c r="C1061" s="52" vm="7594">
        <f ca="1"/>
        <v>384.15</v>
      </c>
      <c r="D1061" s="52" vm="7595">
        <f ca="1"/>
        <v>377.4</v>
      </c>
      <c r="E1061" s="52" vm="7596">
        <f ca="1"/>
        <v>386.8</v>
      </c>
      <c r="F1061" s="52" vm="7597">
        <f ca="1"/>
        <v>377</v>
      </c>
      <c r="G1061" s="52" vm="7598">
        <f ca="1"/>
        <v>169641</v>
      </c>
      <c r="H1061" s="55">
        <f t="shared" ca="1" si="66"/>
        <v>2.0047796070100876E-2</v>
      </c>
      <c r="I1061" s="55">
        <f t="shared" ca="1" si="64"/>
        <v>1.9849485090591878E-2</v>
      </c>
      <c r="N1061" s="52" vm="7599">
        <f ca="1"/>
        <v>45335</v>
      </c>
      <c r="O1061" s="52" vm="3824">
        <f ca="1"/>
        <v>59.36</v>
      </c>
      <c r="P1061" s="52" vm="4326">
        <f ca="1"/>
        <v>60.02</v>
      </c>
      <c r="Q1061" s="52" vm="3888">
        <f ca="1"/>
        <v>60.18</v>
      </c>
      <c r="R1061" s="52" vm="3414">
        <f ca="1"/>
        <v>58.8</v>
      </c>
      <c r="S1061" s="52" vm="7600">
        <f ca="1"/>
        <v>1091504</v>
      </c>
      <c r="T1061" s="55">
        <f t="shared" ca="1" si="67"/>
        <v>-1.6241299303944357E-2</v>
      </c>
      <c r="U1061" s="55">
        <f t="shared" ca="1" si="65"/>
        <v>-1.6374634871790066E-2</v>
      </c>
      <c r="Z1061" s="52" t="s">
        <v>1288</v>
      </c>
      <c r="AA1061" s="52">
        <v>-0.36599999999999999</v>
      </c>
      <c r="AF1061" s="52" t="s">
        <v>1257</v>
      </c>
      <c r="AG1061" s="52">
        <v>0.56699999999999995</v>
      </c>
    </row>
    <row r="1062" spans="2:33">
      <c r="B1062" s="52" vm="7567">
        <f ca="1"/>
        <v>45328</v>
      </c>
      <c r="C1062" s="52" vm="7601">
        <f ca="1"/>
        <v>391.7</v>
      </c>
      <c r="D1062" s="52" vm="7602">
        <f ca="1"/>
        <v>387</v>
      </c>
      <c r="E1062" s="52" vm="7601">
        <f ca="1"/>
        <v>391.7</v>
      </c>
      <c r="F1062" s="52" vm="7603">
        <f ca="1"/>
        <v>381.5</v>
      </c>
      <c r="G1062" s="52" vm="7604">
        <f ca="1"/>
        <v>211102</v>
      </c>
      <c r="H1062" s="55">
        <f t="shared" ca="1" si="66"/>
        <v>1.9653781075100962E-2</v>
      </c>
      <c r="I1062" s="55">
        <f t="shared" ca="1" si="64"/>
        <v>1.9463139358141767E-2</v>
      </c>
      <c r="N1062" s="52" vm="7605">
        <f ca="1"/>
        <v>45336</v>
      </c>
      <c r="O1062" s="52" vm="4340">
        <f ca="1"/>
        <v>59.7</v>
      </c>
      <c r="P1062" s="52" vm="3817">
        <f ca="1"/>
        <v>58.96</v>
      </c>
      <c r="Q1062" s="52" vm="4326">
        <f ca="1"/>
        <v>60.02</v>
      </c>
      <c r="R1062" s="52" vm="6922">
        <f ca="1"/>
        <v>58.54</v>
      </c>
      <c r="S1062" s="52" vm="7606">
        <f ca="1"/>
        <v>396761</v>
      </c>
      <c r="T1062" s="55">
        <f t="shared" ca="1" si="67"/>
        <v>5.7277628032346151E-3</v>
      </c>
      <c r="U1062" s="55">
        <f t="shared" ca="1" si="65"/>
        <v>5.7114215394315068E-3</v>
      </c>
      <c r="Z1062" s="52" t="s">
        <v>1289</v>
      </c>
      <c r="AA1062" s="52">
        <v>-0.34300000000000003</v>
      </c>
      <c r="AF1062" s="52" t="s">
        <v>1258</v>
      </c>
      <c r="AG1062" s="52">
        <v>0.53</v>
      </c>
    </row>
    <row r="1063" spans="2:33">
      <c r="B1063" s="52" vm="7572">
        <f ca="1"/>
        <v>45329</v>
      </c>
      <c r="C1063" s="52" vm="7607">
        <f ca="1"/>
        <v>390.25</v>
      </c>
      <c r="D1063" s="52" vm="7155">
        <f ca="1"/>
        <v>391</v>
      </c>
      <c r="E1063" s="52" vm="7608">
        <f ca="1"/>
        <v>394.35</v>
      </c>
      <c r="F1063" s="52" vm="7609">
        <f ca="1"/>
        <v>389.25</v>
      </c>
      <c r="G1063" s="52" vm="7610">
        <f ca="1"/>
        <v>217131</v>
      </c>
      <c r="H1063" s="55">
        <f t="shared" ca="1" si="66"/>
        <v>-3.7018126116925565E-3</v>
      </c>
      <c r="I1063" s="55">
        <f t="shared" ca="1" si="64"/>
        <v>-3.7086812762441106E-3</v>
      </c>
      <c r="N1063" s="52" vm="7611">
        <f ca="1"/>
        <v>45337</v>
      </c>
      <c r="O1063" s="52" vm="6690">
        <f ca="1"/>
        <v>61.82</v>
      </c>
      <c r="P1063" s="52" vm="4318">
        <f ca="1"/>
        <v>60.2</v>
      </c>
      <c r="Q1063" s="52" vm="6536">
        <f ca="1"/>
        <v>61.86</v>
      </c>
      <c r="R1063" s="52" vm="4318">
        <f ca="1"/>
        <v>60.2</v>
      </c>
      <c r="S1063" s="52" vm="7612">
        <f ca="1"/>
        <v>1042125</v>
      </c>
      <c r="T1063" s="55">
        <f t="shared" ca="1" si="67"/>
        <v>3.5510887772194355E-2</v>
      </c>
      <c r="U1063" s="55">
        <f t="shared" ca="1" si="65"/>
        <v>3.4894916305413894E-2</v>
      </c>
      <c r="Z1063" s="52" t="s">
        <v>1290</v>
      </c>
      <c r="AA1063" s="52">
        <v>-0.34300000000000003</v>
      </c>
      <c r="AF1063" s="52" t="s">
        <v>1259</v>
      </c>
      <c r="AG1063" s="52">
        <v>0.48799999999999999</v>
      </c>
    </row>
    <row r="1064" spans="2:33">
      <c r="B1064" s="52" vm="7578">
        <f ca="1"/>
        <v>45330</v>
      </c>
      <c r="C1064" s="52" vm="7613">
        <f ca="1"/>
        <v>409.4</v>
      </c>
      <c r="D1064" s="52" vm="563">
        <f ca="1"/>
        <v>400</v>
      </c>
      <c r="E1064" s="52" vm="7129">
        <f ca="1"/>
        <v>415.85</v>
      </c>
      <c r="F1064" s="52" vm="7614">
        <f ca="1"/>
        <v>387.35</v>
      </c>
      <c r="G1064" s="52" vm="7615">
        <f ca="1"/>
        <v>540972</v>
      </c>
      <c r="H1064" s="55">
        <f t="shared" ca="1" si="66"/>
        <v>4.9071108263933239E-2</v>
      </c>
      <c r="I1064" s="55">
        <f t="shared" ca="1" si="64"/>
        <v>4.7905113831647576E-2</v>
      </c>
      <c r="N1064" s="52" vm="7616">
        <f ca="1"/>
        <v>45338</v>
      </c>
      <c r="O1064" s="52" vm="6334">
        <f ca="1"/>
        <v>62.52</v>
      </c>
      <c r="P1064" s="52" vm="6805">
        <f ca="1"/>
        <v>62.04</v>
      </c>
      <c r="Q1064" s="52" vm="4216">
        <f ca="1"/>
        <v>62.94</v>
      </c>
      <c r="R1064" s="52" vm="6855">
        <f ca="1"/>
        <v>62.02</v>
      </c>
      <c r="S1064" s="52" vm="7617">
        <f ca="1"/>
        <v>812939</v>
      </c>
      <c r="T1064" s="55">
        <f t="shared" ca="1" si="67"/>
        <v>1.1323196376577194E-2</v>
      </c>
      <c r="U1064" s="55">
        <f t="shared" ca="1" si="65"/>
        <v>1.1259568849305644E-2</v>
      </c>
      <c r="Z1064" s="52" t="s">
        <v>1291</v>
      </c>
      <c r="AA1064" s="52">
        <v>-0.33600000000000002</v>
      </c>
      <c r="AF1064" s="52" t="s">
        <v>1260</v>
      </c>
      <c r="AG1064" s="52">
        <v>0.46100000000000002</v>
      </c>
    </row>
    <row r="1065" spans="2:33">
      <c r="B1065" s="52" vm="7584">
        <f ca="1"/>
        <v>45331</v>
      </c>
      <c r="C1065" s="52" vm="7618">
        <f ca="1"/>
        <v>413.1</v>
      </c>
      <c r="D1065" s="52" vm="7619">
        <f ca="1"/>
        <v>414.95</v>
      </c>
      <c r="E1065" s="52" vm="7620">
        <f ca="1"/>
        <v>419.8</v>
      </c>
      <c r="F1065" s="52" vm="7120">
        <f ca="1"/>
        <v>410.25</v>
      </c>
      <c r="G1065" s="52" vm="7621">
        <f ca="1"/>
        <v>445472</v>
      </c>
      <c r="H1065" s="55">
        <f t="shared" ca="1" si="66"/>
        <v>9.0376160234491021E-3</v>
      </c>
      <c r="I1065" s="55">
        <f t="shared" ca="1" si="64"/>
        <v>8.9970211755298502E-3</v>
      </c>
      <c r="N1065" s="52" vm="7622">
        <f ca="1"/>
        <v>45341</v>
      </c>
      <c r="O1065" s="52" vm="6593">
        <f ca="1"/>
        <v>62.56</v>
      </c>
      <c r="P1065" s="52" vm="4234">
        <f ca="1"/>
        <v>61.98</v>
      </c>
      <c r="Q1065" s="52" vm="7623">
        <f ca="1"/>
        <v>62.58</v>
      </c>
      <c r="R1065" s="52" vm="6803">
        <f ca="1"/>
        <v>61.64</v>
      </c>
      <c r="S1065" s="52" vm="7624">
        <f ca="1"/>
        <v>427891</v>
      </c>
      <c r="T1065" s="55">
        <f t="shared" ca="1" si="67"/>
        <v>6.3979526551505295E-4</v>
      </c>
      <c r="U1065" s="55">
        <f t="shared" ca="1" si="65"/>
        <v>6.3959068377979818E-4</v>
      </c>
      <c r="Z1065" s="52" t="s">
        <v>1292</v>
      </c>
      <c r="AA1065" s="52">
        <v>-0.34499999999999997</v>
      </c>
      <c r="AF1065" s="52" t="s">
        <v>1261</v>
      </c>
      <c r="AG1065" s="52">
        <v>0.50600000000000001</v>
      </c>
    </row>
    <row r="1066" spans="2:33">
      <c r="B1066" s="52" vm="7592">
        <f ca="1"/>
        <v>45334</v>
      </c>
      <c r="C1066" s="52" vm="7625">
        <f ca="1"/>
        <v>411.9</v>
      </c>
      <c r="D1066" s="52" vm="7626">
        <f ca="1"/>
        <v>414.6</v>
      </c>
      <c r="E1066" s="52" vm="7627">
        <f ca="1"/>
        <v>420.2</v>
      </c>
      <c r="F1066" s="52" vm="7114">
        <f ca="1"/>
        <v>410.5</v>
      </c>
      <c r="G1066" s="52" vm="7628">
        <f ca="1"/>
        <v>201069</v>
      </c>
      <c r="H1066" s="55">
        <f t="shared" ca="1" si="66"/>
        <v>-2.9048656499638392E-3</v>
      </c>
      <c r="I1066" s="55">
        <f t="shared" ca="1" si="64"/>
        <v>-2.9090929606839467E-3</v>
      </c>
      <c r="N1066" s="52" vm="7629">
        <f ca="1"/>
        <v>45342</v>
      </c>
      <c r="O1066" s="52" vm="6547">
        <f ca="1"/>
        <v>62.68</v>
      </c>
      <c r="P1066" s="52" vm="6739">
        <f ca="1"/>
        <v>62.38</v>
      </c>
      <c r="Q1066" s="52" vm="4216">
        <f ca="1"/>
        <v>62.94</v>
      </c>
      <c r="R1066" s="52" vm="6861">
        <f ca="1"/>
        <v>62.36</v>
      </c>
      <c r="S1066" s="52" vm="7630">
        <f ca="1"/>
        <v>466105</v>
      </c>
      <c r="T1066" s="55">
        <f t="shared" ca="1" si="67"/>
        <v>1.9181585677749968E-3</v>
      </c>
      <c r="U1066" s="55">
        <f t="shared" ca="1" si="65"/>
        <v>1.9163212507644987E-3</v>
      </c>
      <c r="Z1066" s="52" t="s">
        <v>1293</v>
      </c>
      <c r="AA1066" s="52">
        <v>-0.32800000000000001</v>
      </c>
      <c r="AF1066" s="52" t="s">
        <v>1262</v>
      </c>
      <c r="AG1066" s="52">
        <v>0.51400000000000001</v>
      </c>
    </row>
    <row r="1067" spans="2:33">
      <c r="B1067" s="52" vm="7599">
        <f ca="1"/>
        <v>45335</v>
      </c>
      <c r="C1067" s="52" vm="7631">
        <f ca="1"/>
        <v>410.9</v>
      </c>
      <c r="D1067" s="52" vm="7395">
        <f ca="1"/>
        <v>413.6</v>
      </c>
      <c r="E1067" s="52" vm="7064">
        <f ca="1"/>
        <v>415</v>
      </c>
      <c r="F1067" s="52" vm="7632">
        <f ca="1"/>
        <v>406.85</v>
      </c>
      <c r="G1067" s="52" vm="7633">
        <f ca="1"/>
        <v>209615</v>
      </c>
      <c r="H1067" s="55">
        <f t="shared" ca="1" si="66"/>
        <v>-2.4277737314882808E-3</v>
      </c>
      <c r="I1067" s="55">
        <f t="shared" ca="1" si="64"/>
        <v>-2.4307255526710429E-3</v>
      </c>
      <c r="N1067" s="52" vm="7634">
        <f ca="1"/>
        <v>45343</v>
      </c>
      <c r="O1067" s="52" vm="6341">
        <f ca="1"/>
        <v>62.92</v>
      </c>
      <c r="P1067" s="52" vm="4299">
        <f ca="1"/>
        <v>62.8</v>
      </c>
      <c r="Q1067" s="52" vm="4097">
        <f ca="1"/>
        <v>63.32</v>
      </c>
      <c r="R1067" s="52" vm="6883">
        <f ca="1"/>
        <v>62.3</v>
      </c>
      <c r="S1067" s="52" vm="7635">
        <f ca="1"/>
        <v>473580</v>
      </c>
      <c r="T1067" s="55">
        <f t="shared" ca="1" si="67"/>
        <v>3.8289725590299195E-3</v>
      </c>
      <c r="U1067" s="55">
        <f t="shared" ca="1" si="65"/>
        <v>3.8216607022569225E-3</v>
      </c>
      <c r="Z1067" s="52" t="s">
        <v>1294</v>
      </c>
      <c r="AA1067" s="52">
        <v>-0.30399999999999999</v>
      </c>
      <c r="AF1067" s="52" t="s">
        <v>1263</v>
      </c>
      <c r="AG1067" s="52">
        <v>0.51600000000000001</v>
      </c>
    </row>
    <row r="1068" spans="2:33">
      <c r="B1068" s="52" vm="7605">
        <f ca="1"/>
        <v>45336</v>
      </c>
      <c r="C1068" s="52" vm="7094">
        <f ca="1"/>
        <v>416.1</v>
      </c>
      <c r="D1068" s="52" vm="7210">
        <f ca="1"/>
        <v>409</v>
      </c>
      <c r="E1068" s="52" vm="7056">
        <f ca="1"/>
        <v>417.75</v>
      </c>
      <c r="F1068" s="52" vm="7636">
        <f ca="1"/>
        <v>408</v>
      </c>
      <c r="G1068" s="52" vm="7637">
        <f ca="1"/>
        <v>210183</v>
      </c>
      <c r="H1068" s="55">
        <f t="shared" ca="1" si="66"/>
        <v>1.2655147237770947E-2</v>
      </c>
      <c r="I1068" s="55">
        <f t="shared" ca="1" si="64"/>
        <v>1.2575740099531725E-2</v>
      </c>
      <c r="N1068" s="52" vm="7638">
        <f ca="1"/>
        <v>45344</v>
      </c>
      <c r="O1068" s="52" vm="6639">
        <f ca="1"/>
        <v>63.72</v>
      </c>
      <c r="P1068" s="52" vm="6599">
        <f ca="1"/>
        <v>63.36</v>
      </c>
      <c r="Q1068" s="52" vm="4278">
        <f ca="1"/>
        <v>63.96</v>
      </c>
      <c r="R1068" s="52" vm="6696">
        <f ca="1"/>
        <v>63.02</v>
      </c>
      <c r="S1068" s="52" vm="7639">
        <f ca="1"/>
        <v>660319</v>
      </c>
      <c r="T1068" s="55">
        <f t="shared" ca="1" si="67"/>
        <v>1.2714558169103496E-2</v>
      </c>
      <c r="U1068" s="55">
        <f t="shared" ca="1" si="65"/>
        <v>1.2634406851770575E-2</v>
      </c>
      <c r="Z1068" s="52" t="s">
        <v>1295</v>
      </c>
      <c r="AA1068" s="52">
        <v>-0.29099999999999998</v>
      </c>
      <c r="AF1068" s="52" t="s">
        <v>1264</v>
      </c>
      <c r="AG1068" s="52">
        <v>0.54300000000000004</v>
      </c>
    </row>
    <row r="1069" spans="2:33">
      <c r="B1069" s="52" vm="7611">
        <f ca="1"/>
        <v>45337</v>
      </c>
      <c r="C1069" s="52" vm="7640">
        <f ca="1"/>
        <v>423.35</v>
      </c>
      <c r="D1069" s="52" vm="7641">
        <f ca="1"/>
        <v>419.1</v>
      </c>
      <c r="E1069" s="52" vm="7642">
        <f ca="1"/>
        <v>427</v>
      </c>
      <c r="F1069" s="52" vm="7641">
        <f ca="1"/>
        <v>419.1</v>
      </c>
      <c r="G1069" s="52" vm="7643">
        <f ca="1"/>
        <v>245987</v>
      </c>
      <c r="H1069" s="55">
        <f t="shared" ca="1" si="66"/>
        <v>1.7423696226868568E-2</v>
      </c>
      <c r="I1069" s="55">
        <f t="shared" ca="1" si="64"/>
        <v>1.7273644099390643E-2</v>
      </c>
      <c r="N1069" s="52" vm="7644">
        <f ca="1"/>
        <v>45345</v>
      </c>
      <c r="O1069" s="52" vm="4264">
        <f ca="1"/>
        <v>64.099999999999994</v>
      </c>
      <c r="P1069" s="52" vm="3913">
        <f ca="1"/>
        <v>64</v>
      </c>
      <c r="Q1069" s="52" vm="6571">
        <f ca="1"/>
        <v>64.28</v>
      </c>
      <c r="R1069" s="52" vm="6340">
        <f ca="1"/>
        <v>63.54</v>
      </c>
      <c r="S1069" s="52" vm="7645">
        <f ca="1"/>
        <v>569117</v>
      </c>
      <c r="T1069" s="55">
        <f t="shared" ca="1" si="67"/>
        <v>5.9635907093533724E-3</v>
      </c>
      <c r="U1069" s="55">
        <f t="shared" ca="1" si="65"/>
        <v>5.9458788847765315E-3</v>
      </c>
      <c r="Z1069" s="52" t="s">
        <v>1296</v>
      </c>
      <c r="AA1069" s="52">
        <v>-0.312</v>
      </c>
      <c r="AF1069" s="52" t="s">
        <v>1265</v>
      </c>
      <c r="AG1069" s="52">
        <v>0.55100000000000005</v>
      </c>
    </row>
    <row r="1070" spans="2:33">
      <c r="B1070" s="52" vm="7616">
        <f ca="1"/>
        <v>45338</v>
      </c>
      <c r="C1070" s="52" vm="7646">
        <f ca="1"/>
        <v>428.1</v>
      </c>
      <c r="D1070" s="52" vm="7647">
        <f ca="1"/>
        <v>429.9</v>
      </c>
      <c r="E1070" s="52" vm="7648">
        <f ca="1"/>
        <v>436.5</v>
      </c>
      <c r="F1070" s="52" vm="7649">
        <f ca="1"/>
        <v>426.9</v>
      </c>
      <c r="G1070" s="52" vm="7650">
        <f ca="1"/>
        <v>298523</v>
      </c>
      <c r="H1070" s="55">
        <f t="shared" ca="1" si="66"/>
        <v>1.1220030707452366E-2</v>
      </c>
      <c r="I1070" s="55">
        <f t="shared" ca="1" si="64"/>
        <v>1.1157553062614116E-2</v>
      </c>
      <c r="N1070" s="52" vm="7651">
        <f ca="1"/>
        <v>45348</v>
      </c>
      <c r="O1070" s="52" vm="4233">
        <f ca="1"/>
        <v>62.7</v>
      </c>
      <c r="P1070" s="52" vm="4299">
        <f ca="1"/>
        <v>62.8</v>
      </c>
      <c r="Q1070" s="52" vm="6890">
        <f ca="1"/>
        <v>63.64</v>
      </c>
      <c r="R1070" s="52" vm="7652">
        <f ca="1"/>
        <v>62.16</v>
      </c>
      <c r="S1070" s="52" vm="7653">
        <f ca="1"/>
        <v>1101717</v>
      </c>
      <c r="T1070" s="55">
        <f t="shared" ca="1" si="67"/>
        <v>-2.1840873634945246E-2</v>
      </c>
      <c r="U1070" s="55">
        <f t="shared" ca="1" si="65"/>
        <v>-2.208291628774919E-2</v>
      </c>
      <c r="Z1070" s="52" t="s">
        <v>1297</v>
      </c>
      <c r="AA1070" s="52">
        <v>-0.35199999999999998</v>
      </c>
      <c r="AF1070" s="52" t="s">
        <v>1266</v>
      </c>
      <c r="AG1070" s="52">
        <v>0.58899999999999997</v>
      </c>
    </row>
    <row r="1071" spans="2:33">
      <c r="B1071" s="52" vm="7622">
        <f ca="1"/>
        <v>45341</v>
      </c>
      <c r="C1071" s="52" vm="961">
        <f ca="1"/>
        <v>428</v>
      </c>
      <c r="D1071" s="52" vm="7654">
        <f ca="1"/>
        <v>422.4</v>
      </c>
      <c r="E1071" s="52" vm="961">
        <f ca="1"/>
        <v>428</v>
      </c>
      <c r="F1071" s="52" vm="7655">
        <f ca="1"/>
        <v>421.4</v>
      </c>
      <c r="G1071" s="52" vm="7656">
        <f ca="1"/>
        <v>103403</v>
      </c>
      <c r="H1071" s="55">
        <f t="shared" ca="1" si="66"/>
        <v>-2.3359028264424708E-4</v>
      </c>
      <c r="I1071" s="55">
        <f t="shared" ca="1" si="64"/>
        <v>-2.3361756910363722E-4</v>
      </c>
      <c r="N1071" s="52" vm="7657">
        <f ca="1"/>
        <v>45349</v>
      </c>
      <c r="O1071" s="52" vm="3930">
        <f ca="1"/>
        <v>63.68</v>
      </c>
      <c r="P1071" s="52" vm="6373">
        <f ca="1"/>
        <v>62.98</v>
      </c>
      <c r="Q1071" s="52" vm="3921">
        <f ca="1"/>
        <v>63.76</v>
      </c>
      <c r="R1071" s="52" vm="7623">
        <f ca="1"/>
        <v>62.58</v>
      </c>
      <c r="S1071" s="52" vm="7658">
        <f ca="1"/>
        <v>751753</v>
      </c>
      <c r="T1071" s="55">
        <f t="shared" ca="1" si="67"/>
        <v>1.562998405103655E-2</v>
      </c>
      <c r="U1071" s="55">
        <f t="shared" ca="1" si="65"/>
        <v>1.5509093897252432E-2</v>
      </c>
      <c r="Z1071" s="52" t="s">
        <v>1298</v>
      </c>
      <c r="AA1071" s="52">
        <v>-0.34200000000000003</v>
      </c>
      <c r="AF1071" s="52" t="s">
        <v>1267</v>
      </c>
      <c r="AG1071" s="52">
        <v>0.65400000000000003</v>
      </c>
    </row>
    <row r="1072" spans="2:33">
      <c r="B1072" s="52" vm="7629">
        <f ca="1"/>
        <v>45342</v>
      </c>
      <c r="C1072" s="52" vm="7659">
        <f ca="1"/>
        <v>428.2</v>
      </c>
      <c r="D1072" s="52" vm="7660">
        <f ca="1"/>
        <v>425.6</v>
      </c>
      <c r="E1072" s="52" vm="7661">
        <f ca="1"/>
        <v>428.9</v>
      </c>
      <c r="F1072" s="52" vm="7662">
        <f ca="1"/>
        <v>424.75</v>
      </c>
      <c r="G1072" s="52" vm="7663">
        <f ca="1"/>
        <v>150341</v>
      </c>
      <c r="H1072" s="55">
        <f t="shared" ca="1" si="66"/>
        <v>4.672897196260628E-4</v>
      </c>
      <c r="I1072" s="55">
        <f t="shared" ca="1" si="64"/>
        <v>4.6718057378552445E-4</v>
      </c>
      <c r="N1072" s="52" vm="7664">
        <f ca="1"/>
        <v>45350</v>
      </c>
      <c r="O1072" s="52" vm="6546">
        <f ca="1"/>
        <v>63.5</v>
      </c>
      <c r="P1072" s="52" vm="3930">
        <f ca="1"/>
        <v>63.68</v>
      </c>
      <c r="Q1072" s="52" vm="6841">
        <f ca="1"/>
        <v>64.16</v>
      </c>
      <c r="R1072" s="52" vm="3912">
        <f ca="1"/>
        <v>62.9</v>
      </c>
      <c r="S1072" s="52" vm="7665">
        <f ca="1"/>
        <v>695083</v>
      </c>
      <c r="T1072" s="55">
        <f t="shared" ca="1" si="67"/>
        <v>-2.8266331658290955E-3</v>
      </c>
      <c r="U1072" s="55">
        <f t="shared" ca="1" si="65"/>
        <v>-2.8306356374815603E-3</v>
      </c>
      <c r="Z1072" s="52" t="s">
        <v>1299</v>
      </c>
      <c r="AA1072" s="52">
        <v>-0.33200000000000002</v>
      </c>
      <c r="AF1072" s="52" t="s">
        <v>1268</v>
      </c>
      <c r="AG1072" s="52">
        <v>0.624</v>
      </c>
    </row>
    <row r="1073" spans="2:33">
      <c r="B1073" s="52" vm="7634">
        <f ca="1"/>
        <v>45343</v>
      </c>
      <c r="C1073" s="52" vm="7666">
        <f ca="1"/>
        <v>429.7</v>
      </c>
      <c r="D1073" s="52" vm="7667">
        <f ca="1"/>
        <v>428.05</v>
      </c>
      <c r="E1073" s="52" vm="7668">
        <f ca="1"/>
        <v>432.1</v>
      </c>
      <c r="F1073" s="52" vm="7669">
        <f ca="1"/>
        <v>427.85</v>
      </c>
      <c r="G1073" s="52" vm="7670">
        <f ca="1"/>
        <v>154553</v>
      </c>
      <c r="H1073" s="55">
        <f t="shared" ca="1" si="66"/>
        <v>3.5030359645025211E-3</v>
      </c>
      <c r="I1073" s="55">
        <f t="shared" ca="1" si="64"/>
        <v>3.4969146253669547E-3</v>
      </c>
      <c r="N1073" s="52" vm="7671">
        <f ca="1"/>
        <v>45351</v>
      </c>
      <c r="O1073" s="52" vm="7672">
        <f ca="1"/>
        <v>66.66</v>
      </c>
      <c r="P1073" s="52" vm="7673">
        <f ca="1"/>
        <v>67.42</v>
      </c>
      <c r="Q1073" s="52" vm="4140">
        <f ca="1"/>
        <v>67.5</v>
      </c>
      <c r="R1073" s="52" vm="6705">
        <f ca="1"/>
        <v>65.48</v>
      </c>
      <c r="S1073" s="52" vm="7674">
        <f ca="1"/>
        <v>4452044</v>
      </c>
      <c r="T1073" s="55">
        <f t="shared" ca="1" si="67"/>
        <v>4.9763779527558949E-2</v>
      </c>
      <c r="U1073" s="55">
        <f t="shared" ca="1" si="65"/>
        <v>4.8565166980947566E-2</v>
      </c>
      <c r="Z1073" s="52" t="s">
        <v>1300</v>
      </c>
      <c r="AA1073" s="52">
        <v>-0.33500000000000002</v>
      </c>
      <c r="AF1073" s="52" t="s">
        <v>1269</v>
      </c>
      <c r="AG1073" s="52">
        <v>0.65</v>
      </c>
    </row>
    <row r="1074" spans="2:33">
      <c r="B1074" s="52" vm="7638">
        <f ca="1"/>
        <v>45344</v>
      </c>
      <c r="C1074" s="52" vm="7675">
        <f ca="1"/>
        <v>434.5</v>
      </c>
      <c r="D1074" s="52" vm="959">
        <f ca="1"/>
        <v>431</v>
      </c>
      <c r="E1074" s="52" vm="7676">
        <f ca="1"/>
        <v>438.45</v>
      </c>
      <c r="F1074" s="52" vm="7677">
        <f ca="1"/>
        <v>430</v>
      </c>
      <c r="G1074" s="52" vm="7678">
        <f ca="1"/>
        <v>234990</v>
      </c>
      <c r="H1074" s="55">
        <f t="shared" ca="1" si="66"/>
        <v>1.1170584128461725E-2</v>
      </c>
      <c r="I1074" s="55">
        <f t="shared" ca="1" si="64"/>
        <v>1.1108653924497312E-2</v>
      </c>
      <c r="N1074" s="52" vm="7679">
        <f ca="1"/>
        <v>45352</v>
      </c>
      <c r="O1074" s="52" vm="7680">
        <f ca="1"/>
        <v>67.459999999999994</v>
      </c>
      <c r="P1074" s="52" vm="4182">
        <f ca="1"/>
        <v>65.5</v>
      </c>
      <c r="Q1074" s="52" vm="7680">
        <f ca="1"/>
        <v>67.459999999999994</v>
      </c>
      <c r="R1074" s="52" vm="6465">
        <f ca="1"/>
        <v>65.459999999999994</v>
      </c>
      <c r="S1074" s="52" vm="7681">
        <f ca="1"/>
        <v>955929</v>
      </c>
      <c r="T1074" s="55">
        <f t="shared" ca="1" si="67"/>
        <v>1.2001200120012046E-2</v>
      </c>
      <c r="U1074" s="55">
        <f t="shared" ca="1" si="65"/>
        <v>1.1929756753910602E-2</v>
      </c>
      <c r="Z1074" s="52" t="s">
        <v>1301</v>
      </c>
      <c r="AA1074" s="52">
        <v>-0.32900000000000001</v>
      </c>
      <c r="AF1074" s="52" t="s">
        <v>1270</v>
      </c>
      <c r="AG1074" s="52">
        <v>0.64200000000000002</v>
      </c>
    </row>
    <row r="1075" spans="2:33">
      <c r="B1075" s="52" vm="7644">
        <f ca="1"/>
        <v>45345</v>
      </c>
      <c r="C1075" s="52" vm="7063">
        <f ca="1"/>
        <v>425.65</v>
      </c>
      <c r="D1075" s="52" vm="7682">
        <f ca="1"/>
        <v>434.6</v>
      </c>
      <c r="E1075" s="52" vm="5694">
        <f ca="1"/>
        <v>438.15</v>
      </c>
      <c r="F1075" s="52" vm="584">
        <f ca="1"/>
        <v>424.85</v>
      </c>
      <c r="G1075" s="52" vm="7683">
        <f ca="1"/>
        <v>224170</v>
      </c>
      <c r="H1075" s="55">
        <f t="shared" ca="1" si="66"/>
        <v>-2.0368239355581186E-2</v>
      </c>
      <c r="I1075" s="55">
        <f t="shared" ca="1" si="64"/>
        <v>-2.0578532375380734E-2</v>
      </c>
      <c r="N1075" s="52" vm="7684">
        <f ca="1"/>
        <v>45355</v>
      </c>
      <c r="O1075" s="52" vm="6407">
        <f ca="1"/>
        <v>66.92</v>
      </c>
      <c r="P1075" s="52" vm="7685">
        <f ca="1"/>
        <v>67.22</v>
      </c>
      <c r="Q1075" s="52" vm="7686">
        <f ca="1"/>
        <v>67.28</v>
      </c>
      <c r="R1075" s="52" vm="7687">
        <f ca="1"/>
        <v>66.22</v>
      </c>
      <c r="S1075" s="52" vm="7688">
        <f ca="1"/>
        <v>551654</v>
      </c>
      <c r="T1075" s="55">
        <f t="shared" ca="1" si="67"/>
        <v>-8.0047435517341947E-3</v>
      </c>
      <c r="U1075" s="55">
        <f t="shared" ca="1" si="65"/>
        <v>-8.0369535148807954E-3</v>
      </c>
      <c r="Z1075" s="52" t="s">
        <v>1302</v>
      </c>
      <c r="AA1075" s="52">
        <v>-0.372</v>
      </c>
      <c r="AF1075" s="52" t="s">
        <v>1271</v>
      </c>
      <c r="AG1075" s="52">
        <v>0.61399999999999999</v>
      </c>
    </row>
    <row r="1076" spans="2:33">
      <c r="B1076" s="52" vm="7651">
        <f ca="1"/>
        <v>45348</v>
      </c>
      <c r="C1076" s="52" vm="961">
        <f ca="1"/>
        <v>428</v>
      </c>
      <c r="D1076" s="52" vm="7689">
        <f ca="1"/>
        <v>423.5</v>
      </c>
      <c r="E1076" s="52" vm="7667">
        <f ca="1"/>
        <v>428.05</v>
      </c>
      <c r="F1076" s="52" vm="7690">
        <f ca="1"/>
        <v>421.15</v>
      </c>
      <c r="G1076" s="52" vm="7691">
        <f ca="1"/>
        <v>169662</v>
      </c>
      <c r="H1076" s="55">
        <f t="shared" ca="1" si="66"/>
        <v>5.5209679313990012E-3</v>
      </c>
      <c r="I1076" s="55">
        <f t="shared" ca="1" si="64"/>
        <v>5.5057832517307025E-3</v>
      </c>
      <c r="N1076" s="52" vm="7692">
        <f ca="1"/>
        <v>45356</v>
      </c>
      <c r="O1076" s="52" vm="7693">
        <f ca="1"/>
        <v>65.98</v>
      </c>
      <c r="P1076" s="52" vm="4131">
        <f ca="1"/>
        <v>66.319999999999993</v>
      </c>
      <c r="Q1076" s="52" vm="3979">
        <f ca="1"/>
        <v>66.459999999999994</v>
      </c>
      <c r="R1076" s="52" vm="3971">
        <f ca="1"/>
        <v>65.3</v>
      </c>
      <c r="S1076" s="52" vm="7694">
        <f ca="1"/>
        <v>775638</v>
      </c>
      <c r="T1076" s="55">
        <f t="shared" ca="1" si="67"/>
        <v>-1.4046622833233657E-2</v>
      </c>
      <c r="U1076" s="55">
        <f t="shared" ca="1" si="65"/>
        <v>-1.4146210318187804E-2</v>
      </c>
      <c r="Z1076" s="52" t="s">
        <v>1303</v>
      </c>
      <c r="AA1076" s="52">
        <v>-0.372</v>
      </c>
      <c r="AF1076" s="52" t="s">
        <v>1272</v>
      </c>
      <c r="AG1076" s="52">
        <v>0.61199999999999999</v>
      </c>
    </row>
    <row r="1077" spans="2:33">
      <c r="B1077" s="52" vm="7657">
        <f ca="1"/>
        <v>45349</v>
      </c>
      <c r="C1077" s="52" vm="7695">
        <f ca="1"/>
        <v>433.6</v>
      </c>
      <c r="D1077" s="52" vm="961">
        <f ca="1"/>
        <v>428</v>
      </c>
      <c r="E1077" s="52" vm="7696">
        <f ca="1"/>
        <v>436.8</v>
      </c>
      <c r="F1077" s="52" vm="7697">
        <f ca="1"/>
        <v>426.85</v>
      </c>
      <c r="G1077" s="52" vm="7698">
        <f ca="1"/>
        <v>144293</v>
      </c>
      <c r="H1077" s="55">
        <f t="shared" ca="1" si="66"/>
        <v>1.3084112149532867E-2</v>
      </c>
      <c r="I1077" s="55">
        <f t="shared" ca="1" si="64"/>
        <v>1.2999254543639817E-2</v>
      </c>
      <c r="N1077" s="52" vm="7699">
        <f ca="1"/>
        <v>45357</v>
      </c>
      <c r="O1077" s="52" vm="4133">
        <f ca="1"/>
        <v>66.64</v>
      </c>
      <c r="P1077" s="52" vm="3946">
        <f ca="1"/>
        <v>65.88</v>
      </c>
      <c r="Q1077" s="52" vm="6420">
        <f ca="1"/>
        <v>66.84</v>
      </c>
      <c r="R1077" s="52" vm="3962">
        <f ca="1"/>
        <v>65.56</v>
      </c>
      <c r="S1077" s="52" vm="7700">
        <f ca="1"/>
        <v>593105</v>
      </c>
      <c r="T1077" s="55">
        <f t="shared" ca="1" si="67"/>
        <v>1.0003031221582193E-2</v>
      </c>
      <c r="U1077" s="55">
        <f t="shared" ca="1" si="65"/>
        <v>9.9533320581517825E-3</v>
      </c>
      <c r="Z1077" s="52" t="s">
        <v>1304</v>
      </c>
      <c r="AA1077" s="52">
        <v>-0.38100000000000001</v>
      </c>
      <c r="AF1077" s="52" t="s">
        <v>1273</v>
      </c>
      <c r="AG1077" s="52">
        <v>0.64800000000000002</v>
      </c>
    </row>
    <row r="1078" spans="2:33">
      <c r="B1078" s="52" vm="7664">
        <f ca="1"/>
        <v>45350</v>
      </c>
      <c r="C1078" s="52" vm="7701">
        <f ca="1"/>
        <v>426</v>
      </c>
      <c r="D1078" s="52" vm="7702">
        <f ca="1"/>
        <v>433.85</v>
      </c>
      <c r="E1078" s="52" vm="7675">
        <f ca="1"/>
        <v>434.5</v>
      </c>
      <c r="F1078" s="52" vm="7703">
        <f ca="1"/>
        <v>424.6</v>
      </c>
      <c r="G1078" s="52" vm="7704">
        <f ca="1"/>
        <v>201508</v>
      </c>
      <c r="H1078" s="55">
        <f t="shared" ca="1" si="66"/>
        <v>-1.7527675276752808E-2</v>
      </c>
      <c r="I1078" s="55">
        <f t="shared" ca="1" si="64"/>
        <v>-1.7683103856066071E-2</v>
      </c>
      <c r="N1078" s="52" vm="7705">
        <f ca="1"/>
        <v>45358</v>
      </c>
      <c r="O1078" s="52" vm="4072">
        <f ca="1"/>
        <v>67</v>
      </c>
      <c r="P1078" s="52" vm="6390">
        <f ca="1"/>
        <v>65.86</v>
      </c>
      <c r="Q1078" s="52" vm="4149">
        <f ca="1"/>
        <v>67.16</v>
      </c>
      <c r="R1078" s="52" vm="6705">
        <f ca="1"/>
        <v>65.48</v>
      </c>
      <c r="S1078" s="52" vm="7706">
        <f ca="1"/>
        <v>822345</v>
      </c>
      <c r="T1078" s="55">
        <f t="shared" ca="1" si="67"/>
        <v>5.4021608643457508E-3</v>
      </c>
      <c r="U1078" s="55">
        <f t="shared" ca="1" si="65"/>
        <v>5.3876215323788211E-3</v>
      </c>
      <c r="Z1078" s="52" t="s">
        <v>1305</v>
      </c>
      <c r="AA1078" s="52">
        <v>-0.35599999999999998</v>
      </c>
      <c r="AF1078" s="52" t="s">
        <v>1274</v>
      </c>
      <c r="AG1078" s="52">
        <v>0.70699999999999996</v>
      </c>
    </row>
    <row r="1079" spans="2:33">
      <c r="B1079" s="52" vm="7671">
        <f ca="1"/>
        <v>45351</v>
      </c>
      <c r="C1079" s="52" vm="7707">
        <f ca="1"/>
        <v>425.05</v>
      </c>
      <c r="D1079" s="52" vm="961">
        <f ca="1"/>
        <v>428</v>
      </c>
      <c r="E1079" s="52" vm="959">
        <f ca="1"/>
        <v>431</v>
      </c>
      <c r="F1079" s="52" vm="7708">
        <f ca="1"/>
        <v>424.9</v>
      </c>
      <c r="G1079" s="52" vm="7709">
        <f ca="1"/>
        <v>298175</v>
      </c>
      <c r="H1079" s="55">
        <f t="shared" ca="1" si="66"/>
        <v>-2.230046948356823E-3</v>
      </c>
      <c r="I1079" s="55">
        <f t="shared" ca="1" si="64"/>
        <v>-2.2325372060025741E-3</v>
      </c>
      <c r="N1079" s="52" vm="7710">
        <f ca="1"/>
        <v>45359</v>
      </c>
      <c r="O1079" s="52" vm="7711">
        <f ca="1"/>
        <v>67.099999999999994</v>
      </c>
      <c r="P1079" s="52" vm="3955">
        <f ca="1"/>
        <v>67.2</v>
      </c>
      <c r="Q1079" s="52" vm="6426">
        <f ca="1"/>
        <v>67.540000000000006</v>
      </c>
      <c r="R1079" s="52" vm="4133">
        <f ca="1"/>
        <v>66.64</v>
      </c>
      <c r="S1079" s="52" vm="7712">
        <f ca="1"/>
        <v>839880</v>
      </c>
      <c r="T1079" s="55">
        <f t="shared" ca="1" si="67"/>
        <v>1.4925373134326847E-3</v>
      </c>
      <c r="U1079" s="55">
        <f t="shared" ca="1" si="65"/>
        <v>1.4914245866698983E-3</v>
      </c>
      <c r="Z1079" s="52" t="s">
        <v>1306</v>
      </c>
      <c r="AA1079" s="52">
        <v>-0.36199999999999999</v>
      </c>
      <c r="AF1079" s="52" t="s">
        <v>1275</v>
      </c>
      <c r="AG1079" s="52">
        <v>0.66100000000000003</v>
      </c>
    </row>
    <row r="1080" spans="2:33">
      <c r="B1080" s="52" vm="7679">
        <f ca="1"/>
        <v>45352</v>
      </c>
      <c r="C1080" s="52" vm="7713">
        <f ca="1"/>
        <v>423.95</v>
      </c>
      <c r="D1080" s="52" vm="7041">
        <f ca="1"/>
        <v>425</v>
      </c>
      <c r="E1080" s="52" vm="7714">
        <f ca="1"/>
        <v>426.65</v>
      </c>
      <c r="F1080" s="52" vm="7715">
        <f ca="1"/>
        <v>417.95</v>
      </c>
      <c r="G1080" s="52" vm="7716">
        <f ca="1"/>
        <v>130552</v>
      </c>
      <c r="H1080" s="55">
        <f t="shared" ca="1" si="66"/>
        <v>-2.5879308316668626E-3</v>
      </c>
      <c r="I1080" s="55">
        <f t="shared" ca="1" si="64"/>
        <v>-2.5912853133558508E-3</v>
      </c>
      <c r="N1080" s="52" vm="7717">
        <f ca="1"/>
        <v>45362</v>
      </c>
      <c r="O1080" s="52" vm="7718">
        <f ca="1"/>
        <v>68.28</v>
      </c>
      <c r="P1080" s="52" vm="7719">
        <f ca="1"/>
        <v>66.62</v>
      </c>
      <c r="Q1080" s="52" vm="7718">
        <f ca="1"/>
        <v>68.28</v>
      </c>
      <c r="R1080" s="52" vm="6447">
        <f ca="1"/>
        <v>66.52</v>
      </c>
      <c r="S1080" s="52" vm="7720">
        <f ca="1"/>
        <v>618588</v>
      </c>
      <c r="T1080" s="55">
        <f t="shared" ca="1" si="67"/>
        <v>1.7585692995529145E-2</v>
      </c>
      <c r="U1080" s="55">
        <f t="shared" ca="1" si="65"/>
        <v>1.7432853948603836E-2</v>
      </c>
      <c r="Z1080" s="52" t="s">
        <v>1307</v>
      </c>
      <c r="AA1080" s="52">
        <v>-0.36599999999999999</v>
      </c>
      <c r="AF1080" s="52" t="s">
        <v>1276</v>
      </c>
      <c r="AG1080" s="52">
        <v>0.58499999999999996</v>
      </c>
    </row>
    <row r="1081" spans="2:33">
      <c r="B1081" s="52" vm="7684">
        <f ca="1"/>
        <v>45355</v>
      </c>
      <c r="C1081" s="52" vm="7721">
        <f ca="1"/>
        <v>415.75</v>
      </c>
      <c r="D1081" s="52" vm="7722">
        <f ca="1"/>
        <v>422.05</v>
      </c>
      <c r="E1081" s="52" vm="7722">
        <f ca="1"/>
        <v>422.05</v>
      </c>
      <c r="F1081" s="52" vm="7723">
        <f ca="1"/>
        <v>413.05</v>
      </c>
      <c r="G1081" s="52" vm="7724">
        <f ca="1"/>
        <v>153743</v>
      </c>
      <c r="H1081" s="55">
        <f t="shared" ca="1" si="66"/>
        <v>-1.9341903526359228E-2</v>
      </c>
      <c r="I1081" s="55">
        <f t="shared" ca="1" si="64"/>
        <v>-1.9531405676974943E-2</v>
      </c>
      <c r="N1081" s="52" vm="7725">
        <f ca="1"/>
        <v>45363</v>
      </c>
      <c r="O1081" s="52" vm="7726">
        <f ca="1"/>
        <v>69.38</v>
      </c>
      <c r="P1081" s="52" vm="4044">
        <f ca="1"/>
        <v>68.400000000000006</v>
      </c>
      <c r="Q1081" s="52" vm="7727">
        <f ca="1"/>
        <v>69.48</v>
      </c>
      <c r="R1081" s="52" vm="7728">
        <f ca="1"/>
        <v>67.94</v>
      </c>
      <c r="S1081" s="52" vm="7729">
        <f ca="1"/>
        <v>787885</v>
      </c>
      <c r="T1081" s="55">
        <f t="shared" ca="1" si="67"/>
        <v>1.6110134739308668E-2</v>
      </c>
      <c r="U1081" s="55">
        <f t="shared" ca="1" si="65"/>
        <v>1.5981743615363728E-2</v>
      </c>
      <c r="Z1081" s="52" t="s">
        <v>1308</v>
      </c>
      <c r="AA1081" s="52">
        <v>-0.34200000000000003</v>
      </c>
      <c r="AF1081" s="52" t="s">
        <v>1277</v>
      </c>
      <c r="AG1081" s="52">
        <v>0.55700000000000005</v>
      </c>
    </row>
    <row r="1082" spans="2:33">
      <c r="B1082" s="52" vm="7692">
        <f ca="1"/>
        <v>45356</v>
      </c>
      <c r="C1082" s="52" vm="7730">
        <f ca="1"/>
        <v>411</v>
      </c>
      <c r="D1082" s="52" vm="7731">
        <f ca="1"/>
        <v>411.5</v>
      </c>
      <c r="E1082" s="52" vm="7732">
        <f ca="1"/>
        <v>412.35</v>
      </c>
      <c r="F1082" s="52" vm="7393">
        <f ca="1"/>
        <v>407.35</v>
      </c>
      <c r="G1082" s="52" vm="7733">
        <f ca="1"/>
        <v>125406</v>
      </c>
      <c r="H1082" s="55">
        <f t="shared" ca="1" si="66"/>
        <v>-1.1425135297654876E-2</v>
      </c>
      <c r="I1082" s="55">
        <f t="shared" ca="1" si="64"/>
        <v>-1.1490903576802486E-2</v>
      </c>
      <c r="N1082" s="52" vm="7734">
        <f ca="1"/>
        <v>45364</v>
      </c>
      <c r="O1082" s="52" vm="7735">
        <f ca="1"/>
        <v>69.64</v>
      </c>
      <c r="P1082" s="52" vm="7736">
        <f ca="1"/>
        <v>69.44</v>
      </c>
      <c r="Q1082" s="52" vm="7737">
        <f ca="1"/>
        <v>69.98</v>
      </c>
      <c r="R1082" s="52" vm="4008">
        <f ca="1"/>
        <v>68.84</v>
      </c>
      <c r="S1082" s="52" vm="7738">
        <f ca="1"/>
        <v>649127</v>
      </c>
      <c r="T1082" s="55">
        <f t="shared" ca="1" si="67"/>
        <v>3.7474776592678616E-3</v>
      </c>
      <c r="U1082" s="55">
        <f t="shared" ca="1" si="65"/>
        <v>3.7404733583847028E-3</v>
      </c>
      <c r="Z1082" s="52" t="s">
        <v>1309</v>
      </c>
      <c r="AA1082" s="52">
        <v>-0.308</v>
      </c>
      <c r="AF1082" s="52" t="s">
        <v>1278</v>
      </c>
      <c r="AG1082" s="52">
        <v>0.60399999999999998</v>
      </c>
    </row>
    <row r="1083" spans="2:33">
      <c r="B1083" s="52" vm="7699">
        <f ca="1"/>
        <v>45357</v>
      </c>
      <c r="C1083" s="52" vm="7739">
        <f ca="1"/>
        <v>411.15</v>
      </c>
      <c r="D1083" s="52" vm="501">
        <f ca="1"/>
        <v>410</v>
      </c>
      <c r="E1083" s="52" vm="7740">
        <f ca="1"/>
        <v>415.9</v>
      </c>
      <c r="F1083" s="52" vm="501">
        <f ca="1"/>
        <v>410</v>
      </c>
      <c r="G1083" s="52" vm="7741">
        <f ca="1"/>
        <v>120947</v>
      </c>
      <c r="H1083" s="55">
        <f t="shared" ca="1" si="66"/>
        <v>3.6496350364956243E-4</v>
      </c>
      <c r="I1083" s="55">
        <f t="shared" ca="1" si="64"/>
        <v>3.6489692066981011E-4</v>
      </c>
      <c r="N1083" s="52" vm="7742">
        <f ca="1"/>
        <v>45365</v>
      </c>
      <c r="O1083" s="52" vm="7743">
        <f ca="1"/>
        <v>70.34</v>
      </c>
      <c r="P1083" s="52" vm="7744">
        <f ca="1"/>
        <v>69.739999999999995</v>
      </c>
      <c r="Q1083" s="52" vm="7743">
        <f ca="1"/>
        <v>70.34</v>
      </c>
      <c r="R1083" s="52" vm="7745">
        <f ca="1"/>
        <v>69.72</v>
      </c>
      <c r="S1083" s="52" vm="7746">
        <f ca="1"/>
        <v>842830</v>
      </c>
      <c r="T1083" s="55">
        <f t="shared" ca="1" si="67"/>
        <v>1.0051694428489411E-2</v>
      </c>
      <c r="U1083" s="55">
        <f t="shared" ca="1" si="65"/>
        <v>1.000151214584814E-2</v>
      </c>
      <c r="Z1083" s="52" t="s">
        <v>1310</v>
      </c>
      <c r="AA1083" s="52">
        <v>-0.314</v>
      </c>
      <c r="AF1083" s="52" t="s">
        <v>1279</v>
      </c>
      <c r="AG1083" s="52">
        <v>0.58299999999999996</v>
      </c>
    </row>
    <row r="1084" spans="2:33">
      <c r="B1084" s="52" vm="7705">
        <f ca="1"/>
        <v>45358</v>
      </c>
      <c r="C1084" s="52" vm="7747">
        <f ca="1"/>
        <v>411.45</v>
      </c>
      <c r="D1084" s="52" vm="7748">
        <f ca="1"/>
        <v>407.7</v>
      </c>
      <c r="E1084" s="52" vm="7749">
        <f ca="1"/>
        <v>412.6</v>
      </c>
      <c r="F1084" s="52" vm="7750">
        <f ca="1"/>
        <v>402.75</v>
      </c>
      <c r="G1084" s="52" vm="7751">
        <f ca="1"/>
        <v>242337</v>
      </c>
      <c r="H1084" s="55">
        <f t="shared" ca="1" si="66"/>
        <v>7.2966070777091829E-4</v>
      </c>
      <c r="I1084" s="55">
        <f t="shared" ca="1" si="64"/>
        <v>7.293946348174721E-4</v>
      </c>
      <c r="N1084" s="52" vm="7752">
        <f ca="1"/>
        <v>45366</v>
      </c>
      <c r="O1084" s="52" vm="4045">
        <f ca="1"/>
        <v>69.260000000000005</v>
      </c>
      <c r="P1084" s="52" vm="4007">
        <f ca="1"/>
        <v>69.88</v>
      </c>
      <c r="Q1084" s="52" vm="7753">
        <f ca="1"/>
        <v>70</v>
      </c>
      <c r="R1084" s="52" vm="7754">
        <f ca="1"/>
        <v>68.92</v>
      </c>
      <c r="S1084" s="52" vm="7755">
        <f ca="1"/>
        <v>1729043</v>
      </c>
      <c r="T1084" s="55">
        <f t="shared" ca="1" si="67"/>
        <v>-1.5353994882001731E-2</v>
      </c>
      <c r="U1084" s="55">
        <f t="shared" ca="1" si="65"/>
        <v>-1.5473088071560519E-2</v>
      </c>
      <c r="Z1084" s="52" t="s">
        <v>1311</v>
      </c>
      <c r="AA1084" s="52">
        <v>-0.28499999999999998</v>
      </c>
      <c r="AF1084" s="52" t="s">
        <v>1280</v>
      </c>
      <c r="AG1084" s="52">
        <v>0.60899999999999999</v>
      </c>
    </row>
    <row r="1085" spans="2:33">
      <c r="B1085" s="52" vm="7710">
        <f ca="1"/>
        <v>45359</v>
      </c>
      <c r="C1085" s="52" vm="7756">
        <f ca="1"/>
        <v>417.4</v>
      </c>
      <c r="D1085" s="52" vm="7757">
        <f ca="1"/>
        <v>412</v>
      </c>
      <c r="E1085" s="52" vm="7758">
        <f ca="1"/>
        <v>418.25</v>
      </c>
      <c r="F1085" s="52" vm="7759">
        <f ca="1"/>
        <v>409.85</v>
      </c>
      <c r="G1085" s="52" vm="7760">
        <f ca="1"/>
        <v>178750</v>
      </c>
      <c r="H1085" s="55">
        <f t="shared" ca="1" si="66"/>
        <v>1.4461052375744243E-2</v>
      </c>
      <c r="I1085" s="55">
        <f t="shared" ca="1" si="64"/>
        <v>1.435748859137837E-2</v>
      </c>
      <c r="N1085" s="52" vm="7761">
        <f ca="1"/>
        <v>45369</v>
      </c>
      <c r="O1085" s="52" vm="7762">
        <f ca="1"/>
        <v>69.22</v>
      </c>
      <c r="P1085" s="52" vm="7763">
        <f ca="1"/>
        <v>69.540000000000006</v>
      </c>
      <c r="Q1085" s="52" vm="7763">
        <f ca="1"/>
        <v>69.540000000000006</v>
      </c>
      <c r="R1085" s="52" vm="7764">
        <f ca="1"/>
        <v>68.72</v>
      </c>
      <c r="S1085" s="52" vm="7765">
        <f ca="1"/>
        <v>551632</v>
      </c>
      <c r="T1085" s="55">
        <f t="shared" ca="1" si="67"/>
        <v>-5.7753393011850118E-4</v>
      </c>
      <c r="U1085" s="55">
        <f t="shared" ca="1" si="65"/>
        <v>-5.7770076707781598E-4</v>
      </c>
      <c r="Z1085" s="52" t="s">
        <v>1312</v>
      </c>
      <c r="AA1085" s="52">
        <v>-0.28299999999999997</v>
      </c>
      <c r="AF1085" s="52" t="s">
        <v>1281</v>
      </c>
      <c r="AG1085" s="52">
        <v>0.55700000000000005</v>
      </c>
    </row>
    <row r="1086" spans="2:33">
      <c r="B1086" s="52" vm="7717">
        <f ca="1"/>
        <v>45362</v>
      </c>
      <c r="C1086" s="52" vm="7766">
        <f ca="1"/>
        <v>420.15</v>
      </c>
      <c r="D1086" s="52" vm="7767">
        <f ca="1"/>
        <v>415.25</v>
      </c>
      <c r="E1086" s="52" vm="7766">
        <f ca="1"/>
        <v>420.15</v>
      </c>
      <c r="F1086" s="52" vm="7768">
        <f ca="1"/>
        <v>412.15</v>
      </c>
      <c r="G1086" s="52" vm="7769">
        <f ca="1"/>
        <v>106835</v>
      </c>
      <c r="H1086" s="55">
        <f t="shared" ca="1" si="66"/>
        <v>6.5884044082415993E-3</v>
      </c>
      <c r="I1086" s="55">
        <f t="shared" ca="1" si="64"/>
        <v>6.5667957311269518E-3</v>
      </c>
      <c r="N1086" s="52" vm="7770">
        <f ca="1"/>
        <v>45370</v>
      </c>
      <c r="O1086" s="52" vm="4019">
        <f ca="1"/>
        <v>68.5</v>
      </c>
      <c r="P1086" s="52" vm="4025">
        <f ca="1"/>
        <v>68.34</v>
      </c>
      <c r="Q1086" s="52" vm="7771">
        <f ca="1"/>
        <v>68.64</v>
      </c>
      <c r="R1086" s="52" vm="4073">
        <f ca="1"/>
        <v>66.86</v>
      </c>
      <c r="S1086" s="52" vm="7772">
        <f ca="1"/>
        <v>1361776</v>
      </c>
      <c r="T1086" s="55">
        <f t="shared" ca="1" si="67"/>
        <v>-1.040161802947126E-2</v>
      </c>
      <c r="U1086" s="55">
        <f t="shared" ca="1" si="65"/>
        <v>-1.0456092939018597E-2</v>
      </c>
      <c r="Z1086" s="52" t="s">
        <v>1313</v>
      </c>
      <c r="AA1086" s="52">
        <v>-0.32300000000000001</v>
      </c>
      <c r="AF1086" s="52" t="s">
        <v>1282</v>
      </c>
      <c r="AG1086" s="52">
        <v>0.64</v>
      </c>
    </row>
    <row r="1087" spans="2:33">
      <c r="B1087" s="52" vm="7725">
        <f ca="1"/>
        <v>45363</v>
      </c>
      <c r="C1087" s="52" vm="7773">
        <f ca="1"/>
        <v>426.15</v>
      </c>
      <c r="D1087" s="52" vm="7774">
        <f ca="1"/>
        <v>420.95</v>
      </c>
      <c r="E1087" s="52" vm="7014">
        <f ca="1"/>
        <v>426.45</v>
      </c>
      <c r="F1087" s="52" vm="7775">
        <f ca="1"/>
        <v>416.75</v>
      </c>
      <c r="G1087" s="52" vm="7776">
        <f ca="1"/>
        <v>171472</v>
      </c>
      <c r="H1087" s="55">
        <f t="shared" ca="1" si="66"/>
        <v>1.4280614066404906E-2</v>
      </c>
      <c r="I1087" s="55">
        <f t="shared" ca="1" si="64"/>
        <v>1.4179606594079462E-2</v>
      </c>
      <c r="N1087" s="52" vm="7777">
        <f ca="1"/>
        <v>45371</v>
      </c>
      <c r="O1087" s="52" vm="7778">
        <f ca="1"/>
        <v>68.239999999999995</v>
      </c>
      <c r="P1087" s="52" vm="7779">
        <f ca="1"/>
        <v>67.7</v>
      </c>
      <c r="Q1087" s="52" vm="4019">
        <f ca="1"/>
        <v>68.5</v>
      </c>
      <c r="R1087" s="52" vm="6427">
        <f ca="1"/>
        <v>66.98</v>
      </c>
      <c r="S1087" s="52" vm="7780">
        <f ca="1"/>
        <v>999912</v>
      </c>
      <c r="T1087" s="55">
        <f t="shared" ca="1" si="67"/>
        <v>-3.7956204379562264E-3</v>
      </c>
      <c r="U1087" s="55">
        <f t="shared" ca="1" si="65"/>
        <v>-3.8028420847559499E-3</v>
      </c>
      <c r="Z1087" s="52" t="s">
        <v>1314</v>
      </c>
      <c r="AA1087" s="52">
        <v>-0.34399999999999997</v>
      </c>
      <c r="AF1087" s="52" t="s">
        <v>1283</v>
      </c>
      <c r="AG1087" s="52">
        <v>0.54</v>
      </c>
    </row>
    <row r="1088" spans="2:33">
      <c r="B1088" s="52" vm="7734">
        <f ca="1"/>
        <v>45364</v>
      </c>
      <c r="C1088" s="52" vm="7781">
        <f ca="1"/>
        <v>423.6</v>
      </c>
      <c r="D1088" s="52" vm="7782">
        <f ca="1"/>
        <v>424.65</v>
      </c>
      <c r="E1088" s="52" vm="7783">
        <f ca="1"/>
        <v>428.45</v>
      </c>
      <c r="F1088" s="52" vm="7040">
        <f ca="1"/>
        <v>421.65</v>
      </c>
      <c r="G1088" s="52" vm="7784">
        <f ca="1"/>
        <v>193996</v>
      </c>
      <c r="H1088" s="55">
        <f t="shared" ca="1" si="66"/>
        <v>-5.9838085181272982E-3</v>
      </c>
      <c r="I1088" s="55">
        <f t="shared" ca="1" si="64"/>
        <v>-6.001783241055117E-3</v>
      </c>
      <c r="N1088" s="52" vm="7785">
        <f ca="1"/>
        <v>45372</v>
      </c>
      <c r="O1088" s="52" vm="7778">
        <f ca="1"/>
        <v>68.239999999999995</v>
      </c>
      <c r="P1088" s="52" vm="7786">
        <f ca="1"/>
        <v>69.5</v>
      </c>
      <c r="Q1088" s="52" vm="7787">
        <f ca="1"/>
        <v>69.52</v>
      </c>
      <c r="R1088" s="52" vm="7788">
        <f ca="1"/>
        <v>68.12</v>
      </c>
      <c r="S1088" s="52" vm="7789">
        <f ca="1"/>
        <v>512731</v>
      </c>
      <c r="T1088" s="55">
        <f t="shared" ca="1" si="67"/>
        <v>0</v>
      </c>
      <c r="U1088" s="55">
        <f t="shared" ca="1" si="65"/>
        <v>0</v>
      </c>
      <c r="Z1088" s="52" t="s">
        <v>1315</v>
      </c>
      <c r="AA1088" s="52">
        <v>-0.35</v>
      </c>
      <c r="AF1088" s="52" t="s">
        <v>1284</v>
      </c>
      <c r="AG1088" s="52">
        <v>0.498</v>
      </c>
    </row>
    <row r="1089" spans="2:33">
      <c r="B1089" s="52" vm="7742">
        <f ca="1"/>
        <v>45365</v>
      </c>
      <c r="C1089" s="52" vm="7790">
        <f ca="1"/>
        <v>426.2</v>
      </c>
      <c r="D1089" s="52" vm="7791">
        <f ca="1"/>
        <v>426.75</v>
      </c>
      <c r="E1089" s="52" vm="7792">
        <f ca="1"/>
        <v>438.6</v>
      </c>
      <c r="F1089" s="52" vm="7790">
        <f ca="1"/>
        <v>426.2</v>
      </c>
      <c r="G1089" s="52" vm="7793">
        <f ca="1"/>
        <v>220561</v>
      </c>
      <c r="H1089" s="55">
        <f t="shared" ca="1" si="66"/>
        <v>6.1378659112369949E-3</v>
      </c>
      <c r="I1089" s="55">
        <f t="shared" ca="1" si="64"/>
        <v>6.1191059372653492E-3</v>
      </c>
      <c r="N1089" s="52" vm="7794">
        <f ca="1"/>
        <v>45373</v>
      </c>
      <c r="O1089" s="52" vm="3952">
        <f ca="1"/>
        <v>68.16</v>
      </c>
      <c r="P1089" s="52" vm="7795">
        <f ca="1"/>
        <v>67.84</v>
      </c>
      <c r="Q1089" s="52" vm="3954">
        <f ca="1"/>
        <v>68.56</v>
      </c>
      <c r="R1089" s="52" vm="7796">
        <f ca="1"/>
        <v>67.739999999999995</v>
      </c>
      <c r="S1089" s="52" vm="7797">
        <f ca="1"/>
        <v>615640</v>
      </c>
      <c r="T1089" s="55">
        <f t="shared" ca="1" si="67"/>
        <v>-1.1723329425556983E-3</v>
      </c>
      <c r="U1089" s="55">
        <f t="shared" ca="1" si="65"/>
        <v>-1.1730206623633988E-3</v>
      </c>
      <c r="Z1089" s="52" t="s">
        <v>1316</v>
      </c>
      <c r="AA1089" s="52">
        <v>-0.33500000000000002</v>
      </c>
      <c r="AF1089" s="52" t="s">
        <v>1285</v>
      </c>
      <c r="AG1089" s="52">
        <v>0.53100000000000003</v>
      </c>
    </row>
    <row r="1090" spans="2:33">
      <c r="B1090" s="52" vm="7752">
        <f ca="1"/>
        <v>45366</v>
      </c>
      <c r="C1090" s="52" vm="7773">
        <f ca="1"/>
        <v>426.15</v>
      </c>
      <c r="D1090" s="52" vm="7798">
        <f ca="1"/>
        <v>423.85</v>
      </c>
      <c r="E1090" s="52" vm="943">
        <f ca="1"/>
        <v>430.05</v>
      </c>
      <c r="F1090" s="52" vm="912">
        <f ca="1"/>
        <v>420</v>
      </c>
      <c r="G1090" s="52" vm="7799">
        <f ca="1"/>
        <v>408368</v>
      </c>
      <c r="H1090" s="55">
        <f t="shared" ca="1" si="66"/>
        <v>-1.1731581417173675E-4</v>
      </c>
      <c r="I1090" s="55">
        <f t="shared" ca="1" si="64"/>
        <v>-1.1732269621011736E-4</v>
      </c>
      <c r="N1090" s="52" vm="7800">
        <f ca="1"/>
        <v>45376</v>
      </c>
      <c r="O1090" s="52" vm="3952">
        <f ca="1"/>
        <v>68.16</v>
      </c>
      <c r="P1090" s="52" vm="7728">
        <f ca="1"/>
        <v>67.94</v>
      </c>
      <c r="Q1090" s="52" vm="7801">
        <f ca="1"/>
        <v>68.62</v>
      </c>
      <c r="R1090" s="52" vm="3990">
        <f ca="1"/>
        <v>67.760000000000005</v>
      </c>
      <c r="S1090" s="52" vm="7802">
        <f ca="1"/>
        <v>379687</v>
      </c>
      <c r="T1090" s="55">
        <f t="shared" ca="1" si="67"/>
        <v>0</v>
      </c>
      <c r="U1090" s="55">
        <f t="shared" ca="1" si="65"/>
        <v>0</v>
      </c>
      <c r="Z1090" s="52" t="s">
        <v>1317</v>
      </c>
      <c r="AA1090" s="52">
        <v>-0.33200000000000002</v>
      </c>
      <c r="AF1090" s="52" t="s">
        <v>1286</v>
      </c>
      <c r="AG1090" s="52">
        <v>0.54100000000000004</v>
      </c>
    </row>
    <row r="1091" spans="2:33">
      <c r="B1091" s="52" vm="7761">
        <f ca="1"/>
        <v>45369</v>
      </c>
      <c r="C1091" s="52" vm="7803">
        <f ca="1"/>
        <v>423.45</v>
      </c>
      <c r="D1091" s="52" vm="7804">
        <f ca="1"/>
        <v>426.1</v>
      </c>
      <c r="E1091" s="52" vm="7006">
        <f ca="1"/>
        <v>427.2</v>
      </c>
      <c r="F1091" s="52" vm="7805">
        <f ca="1"/>
        <v>418.35</v>
      </c>
      <c r="G1091" s="52" vm="7806">
        <f ca="1"/>
        <v>151430</v>
      </c>
      <c r="H1091" s="55">
        <f t="shared" ca="1" si="66"/>
        <v>-6.3357972544878516E-3</v>
      </c>
      <c r="I1091" s="55">
        <f t="shared" ca="1" si="64"/>
        <v>-6.3559536006986047E-3</v>
      </c>
      <c r="N1091" s="52" vm="7807">
        <f ca="1"/>
        <v>45377</v>
      </c>
      <c r="O1091" s="52" vm="7808">
        <f ca="1"/>
        <v>68</v>
      </c>
      <c r="P1091" s="52" vm="7809">
        <f ca="1"/>
        <v>68.260000000000005</v>
      </c>
      <c r="Q1091" s="52" vm="7810">
        <f ca="1"/>
        <v>68.3</v>
      </c>
      <c r="R1091" s="52" vm="3943">
        <f ca="1"/>
        <v>67.599999999999994</v>
      </c>
      <c r="S1091" s="52" vm="7811">
        <f ca="1"/>
        <v>342260</v>
      </c>
      <c r="T1091" s="55">
        <f t="shared" ca="1" si="67"/>
        <v>-2.3474178403755097E-3</v>
      </c>
      <c r="U1091" s="55">
        <f t="shared" ca="1" si="65"/>
        <v>-2.3501773449535156E-3</v>
      </c>
      <c r="Z1091" s="52" t="s">
        <v>1318</v>
      </c>
      <c r="AA1091" s="52">
        <v>-0.34100000000000003</v>
      </c>
      <c r="AF1091" s="52" t="s">
        <v>1287</v>
      </c>
      <c r="AG1091" s="52">
        <v>0.53200000000000003</v>
      </c>
    </row>
    <row r="1092" spans="2:33">
      <c r="B1092" s="52" vm="7770">
        <f ca="1"/>
        <v>45370</v>
      </c>
      <c r="C1092" s="52" vm="7812">
        <f ca="1"/>
        <v>425.95</v>
      </c>
      <c r="D1092" s="52" vm="7813">
        <f ca="1"/>
        <v>421.5</v>
      </c>
      <c r="E1092" s="52" vm="7814">
        <f ca="1"/>
        <v>426.3</v>
      </c>
      <c r="F1092" s="52" vm="7815">
        <f ca="1"/>
        <v>420.55</v>
      </c>
      <c r="G1092" s="52" vm="7816">
        <f ca="1"/>
        <v>129889</v>
      </c>
      <c r="H1092" s="55">
        <f t="shared" ca="1" si="66"/>
        <v>5.9038847561696528E-3</v>
      </c>
      <c r="I1092" s="55">
        <f t="shared" ca="1" si="64"/>
        <v>5.8865251212415533E-3</v>
      </c>
      <c r="N1092" s="52" vm="7817">
        <f ca="1"/>
        <v>45378</v>
      </c>
      <c r="O1092" s="52" vm="6459">
        <f ca="1"/>
        <v>68.52</v>
      </c>
      <c r="P1092" s="52" vm="7810">
        <f ca="1"/>
        <v>68.3</v>
      </c>
      <c r="Q1092" s="52" vm="7818">
        <f ca="1"/>
        <v>68.86</v>
      </c>
      <c r="R1092" s="52" vm="6464">
        <f ca="1"/>
        <v>67.98</v>
      </c>
      <c r="S1092" s="52" vm="7819">
        <f ca="1"/>
        <v>437718</v>
      </c>
      <c r="T1092" s="55">
        <f t="shared" ca="1" si="67"/>
        <v>7.6470588235293402E-3</v>
      </c>
      <c r="U1092" s="55">
        <f t="shared" ca="1" si="65"/>
        <v>7.6179682798123887E-3</v>
      </c>
      <c r="Z1092" s="52" t="s">
        <v>1319</v>
      </c>
      <c r="AA1092" s="52">
        <v>-0.35</v>
      </c>
      <c r="AF1092" s="52" t="s">
        <v>1288</v>
      </c>
      <c r="AG1092" s="52">
        <v>0.52</v>
      </c>
    </row>
    <row r="1093" spans="2:33">
      <c r="B1093" s="52" vm="7777">
        <f ca="1"/>
        <v>45371</v>
      </c>
      <c r="C1093" s="52" vm="7820">
        <f ca="1"/>
        <v>375.2</v>
      </c>
      <c r="D1093" s="52" vm="7821">
        <f ca="1"/>
        <v>375</v>
      </c>
      <c r="E1093" s="52" vm="7822">
        <f ca="1"/>
        <v>378.3</v>
      </c>
      <c r="F1093" s="52" vm="7823">
        <f ca="1"/>
        <v>361.15</v>
      </c>
      <c r="G1093" s="52" vm="7824">
        <f ca="1"/>
        <v>1239724</v>
      </c>
      <c r="H1093" s="55">
        <f t="shared" ca="1" si="66"/>
        <v>-0.11914543960558754</v>
      </c>
      <c r="I1093" s="55">
        <f t="shared" ca="1" si="64"/>
        <v>-0.12686275135677991</v>
      </c>
      <c r="N1093" s="52" vm="7825">
        <f ca="1"/>
        <v>45379</v>
      </c>
      <c r="O1093" s="52" vm="7826">
        <f ca="1"/>
        <v>69.180000000000007</v>
      </c>
      <c r="P1093" s="52" vm="7801">
        <f ca="1"/>
        <v>68.62</v>
      </c>
      <c r="Q1093" s="52" vm="7827">
        <f ca="1"/>
        <v>69.319999999999993</v>
      </c>
      <c r="R1093" s="52" vm="3954">
        <f ca="1"/>
        <v>68.56</v>
      </c>
      <c r="S1093" s="52" vm="7828">
        <f ca="1"/>
        <v>576647</v>
      </c>
      <c r="T1093" s="55">
        <f t="shared" ca="1" si="67"/>
        <v>9.6322241681261467E-3</v>
      </c>
      <c r="U1093" s="55">
        <f t="shared" ca="1" si="65"/>
        <v>9.5861300531035511E-3</v>
      </c>
      <c r="Z1093" s="52" t="s">
        <v>1320</v>
      </c>
      <c r="AA1093" s="52">
        <v>-0.34599999999999997</v>
      </c>
      <c r="AF1093" s="52" t="s">
        <v>1289</v>
      </c>
      <c r="AG1093" s="52">
        <v>0.503</v>
      </c>
    </row>
    <row r="1094" spans="2:33">
      <c r="B1094" s="52" vm="7785">
        <f ca="1"/>
        <v>45372</v>
      </c>
      <c r="C1094" s="52" vm="7559">
        <f ca="1"/>
        <v>371.3</v>
      </c>
      <c r="D1094" s="52" vm="7829">
        <f ca="1"/>
        <v>376</v>
      </c>
      <c r="E1094" s="52" vm="7830">
        <f ca="1"/>
        <v>381.55</v>
      </c>
      <c r="F1094" s="52" vm="7489">
        <f ca="1"/>
        <v>366.7</v>
      </c>
      <c r="G1094" s="52" vm="7831">
        <f ca="1"/>
        <v>399450</v>
      </c>
      <c r="H1094" s="55">
        <f t="shared" ca="1" si="66"/>
        <v>-1.0394456289978593E-2</v>
      </c>
      <c r="I1094" s="55">
        <f t="shared" ca="1" si="64"/>
        <v>-1.0448855949035126E-2</v>
      </c>
      <c r="N1094" s="52" vm="7832">
        <f ca="1"/>
        <v>45384</v>
      </c>
      <c r="O1094" s="52" vm="6457">
        <f ca="1"/>
        <v>67.3</v>
      </c>
      <c r="P1094" s="52" vm="4026">
        <f ca="1"/>
        <v>69.56</v>
      </c>
      <c r="Q1094" s="52" vm="7833">
        <f ca="1"/>
        <v>69.8</v>
      </c>
      <c r="R1094" s="52" vm="3963">
        <f ca="1"/>
        <v>66.959999999999994</v>
      </c>
      <c r="S1094" s="52" vm="7834">
        <f ca="1"/>
        <v>683423</v>
      </c>
      <c r="T1094" s="55">
        <f t="shared" ca="1" si="67"/>
        <v>-2.7175484244001291E-2</v>
      </c>
      <c r="U1094" s="55">
        <f t="shared" ca="1" si="65"/>
        <v>-2.7551566858340676E-2</v>
      </c>
      <c r="Z1094" s="52" t="s">
        <v>1321</v>
      </c>
      <c r="AA1094" s="52">
        <v>-0.33500000000000002</v>
      </c>
      <c r="AF1094" s="52" t="s">
        <v>1290</v>
      </c>
      <c r="AG1094" s="52">
        <v>0.52100000000000002</v>
      </c>
    </row>
    <row r="1095" spans="2:33">
      <c r="B1095" s="52" vm="7794">
        <f ca="1"/>
        <v>45373</v>
      </c>
      <c r="C1095" s="52" vm="7835">
        <f ca="1"/>
        <v>358.05</v>
      </c>
      <c r="D1095" s="52" vm="7836">
        <f ca="1"/>
        <v>370</v>
      </c>
      <c r="E1095" s="52" vm="7837">
        <f ca="1"/>
        <v>371.85</v>
      </c>
      <c r="F1095" s="52" vm="7835">
        <f ca="1"/>
        <v>358.05</v>
      </c>
      <c r="G1095" s="52" vm="7838">
        <f ca="1"/>
        <v>399603</v>
      </c>
      <c r="H1095" s="55">
        <f t="shared" ca="1" si="66"/>
        <v>-3.5685429571774896E-2</v>
      </c>
      <c r="I1095" s="55">
        <f t="shared" ca="1" si="64"/>
        <v>-3.6337719730085656E-2</v>
      </c>
      <c r="N1095" s="52" vm="7839">
        <f ca="1"/>
        <v>45385</v>
      </c>
      <c r="O1095" s="52" vm="7840">
        <f ca="1"/>
        <v>67.36</v>
      </c>
      <c r="P1095" s="52" vm="3955">
        <f ca="1"/>
        <v>67.2</v>
      </c>
      <c r="Q1095" s="52" vm="7841">
        <f ca="1"/>
        <v>67.86</v>
      </c>
      <c r="R1095" s="52" vm="7842">
        <f ca="1"/>
        <v>67.06</v>
      </c>
      <c r="S1095" s="52" vm="7843">
        <f ca="1"/>
        <v>459082</v>
      </c>
      <c r="T1095" s="55">
        <f t="shared" ca="1" si="67"/>
        <v>8.9153046062406816E-4</v>
      </c>
      <c r="U1095" s="55">
        <f t="shared" ca="1" si="65"/>
        <v>8.9113328338916349E-4</v>
      </c>
      <c r="Z1095" s="52" t="s">
        <v>1322</v>
      </c>
      <c r="AA1095" s="52">
        <v>-0.32400000000000001</v>
      </c>
      <c r="AF1095" s="52" t="s">
        <v>1291</v>
      </c>
      <c r="AG1095" s="52">
        <v>0.52500000000000002</v>
      </c>
    </row>
    <row r="1096" spans="2:33">
      <c r="B1096" s="52" vm="7800">
        <f ca="1"/>
        <v>45376</v>
      </c>
      <c r="C1096" s="52" vm="7844">
        <f ca="1"/>
        <v>353.75</v>
      </c>
      <c r="D1096" s="52" vm="7845">
        <f ca="1"/>
        <v>359</v>
      </c>
      <c r="E1096" s="52" vm="7505">
        <f ca="1"/>
        <v>360.5</v>
      </c>
      <c r="F1096" s="52" vm="7846">
        <f ca="1"/>
        <v>353.5</v>
      </c>
      <c r="G1096" s="52" vm="7847">
        <f ca="1"/>
        <v>276935</v>
      </c>
      <c r="H1096" s="55">
        <f t="shared" ca="1" si="66"/>
        <v>-1.2009495880463628E-2</v>
      </c>
      <c r="I1096" s="55">
        <f t="shared" ca="1" si="64"/>
        <v>-1.2082192495501418E-2</v>
      </c>
      <c r="N1096" s="52" vm="7848">
        <f ca="1"/>
        <v>45386</v>
      </c>
      <c r="O1096" s="52" vm="7849">
        <f ca="1"/>
        <v>66.900000000000006</v>
      </c>
      <c r="P1096" s="52" vm="3999">
        <f ca="1"/>
        <v>67.56</v>
      </c>
      <c r="Q1096" s="52" vm="3943">
        <f ca="1"/>
        <v>67.599999999999994</v>
      </c>
      <c r="R1096" s="52" vm="7850">
        <f ca="1"/>
        <v>66.42</v>
      </c>
      <c r="S1096" s="52" vm="7851">
        <f ca="1"/>
        <v>468607</v>
      </c>
      <c r="T1096" s="55">
        <f t="shared" ca="1" si="67"/>
        <v>-6.8289786223276749E-3</v>
      </c>
      <c r="U1096" s="55">
        <f t="shared" ca="1" si="65"/>
        <v>-6.8524027998884043E-3</v>
      </c>
      <c r="Z1096" s="52" t="s">
        <v>1323</v>
      </c>
      <c r="AA1096" s="52">
        <v>-0.33</v>
      </c>
      <c r="AF1096" s="52" t="s">
        <v>1292</v>
      </c>
      <c r="AG1096" s="52">
        <v>0.52200000000000002</v>
      </c>
    </row>
    <row r="1097" spans="2:33">
      <c r="B1097" s="52" vm="7807">
        <f ca="1"/>
        <v>45377</v>
      </c>
      <c r="C1097" s="52" vm="7852">
        <f ca="1"/>
        <v>364.9</v>
      </c>
      <c r="D1097" s="52" vm="7853">
        <f ca="1"/>
        <v>353.65</v>
      </c>
      <c r="E1097" s="52" vm="7854">
        <f ca="1"/>
        <v>365.15</v>
      </c>
      <c r="F1097" s="52" vm="7855">
        <f ca="1"/>
        <v>349.85</v>
      </c>
      <c r="G1097" s="52" vm="7856">
        <f ca="1"/>
        <v>264699</v>
      </c>
      <c r="H1097" s="55">
        <f t="shared" ca="1" si="66"/>
        <v>3.1519434628975107E-2</v>
      </c>
      <c r="I1097" s="55">
        <f t="shared" ca="1" si="64"/>
        <v>3.1032894484954426E-2</v>
      </c>
      <c r="N1097" s="52" vm="7857">
        <f ca="1"/>
        <v>45387</v>
      </c>
      <c r="O1097" s="52" vm="7858">
        <f ca="1"/>
        <v>66.040000000000006</v>
      </c>
      <c r="P1097" s="52" vm="6390">
        <f ca="1"/>
        <v>65.86</v>
      </c>
      <c r="Q1097" s="52" vm="7858">
        <f ca="1"/>
        <v>66.040000000000006</v>
      </c>
      <c r="R1097" s="52" vm="6565">
        <f ca="1"/>
        <v>65.08</v>
      </c>
      <c r="S1097" s="52" vm="7859">
        <f ca="1"/>
        <v>683536</v>
      </c>
      <c r="T1097" s="55">
        <f t="shared" ca="1" si="67"/>
        <v>-1.2855007473841495E-2</v>
      </c>
      <c r="U1097" s="55">
        <f t="shared" ca="1" si="65"/>
        <v>-1.2938348082255446E-2</v>
      </c>
      <c r="Z1097" s="52" t="s">
        <v>1324</v>
      </c>
      <c r="AA1097" s="52">
        <v>-0.311</v>
      </c>
      <c r="AF1097" s="52" t="s">
        <v>1293</v>
      </c>
      <c r="AG1097" s="52">
        <v>0.50900000000000001</v>
      </c>
    </row>
    <row r="1098" spans="2:33">
      <c r="B1098" s="52" vm="7817">
        <f ca="1"/>
        <v>45378</v>
      </c>
      <c r="C1098" s="52" vm="7498">
        <f ca="1"/>
        <v>366.6</v>
      </c>
      <c r="D1098" s="52" vm="7860">
        <f ca="1"/>
        <v>364.05</v>
      </c>
      <c r="E1098" s="52" vm="7861">
        <f ca="1"/>
        <v>368.05</v>
      </c>
      <c r="F1098" s="52" vm="7862">
        <f ca="1"/>
        <v>358.75</v>
      </c>
      <c r="G1098" s="52" vm="7863">
        <f ca="1"/>
        <v>210289</v>
      </c>
      <c r="H1098" s="55">
        <f t="shared" ca="1" si="66"/>
        <v>4.6588106330502921E-3</v>
      </c>
      <c r="I1098" s="55">
        <f t="shared" ca="1" si="64"/>
        <v>4.6479919632028219E-3</v>
      </c>
      <c r="N1098" s="52" vm="7864">
        <f ca="1"/>
        <v>45390</v>
      </c>
      <c r="O1098" s="52" vm="7858">
        <f ca="1"/>
        <v>66.040000000000006</v>
      </c>
      <c r="P1098" s="52" vm="7858">
        <f ca="1"/>
        <v>66.040000000000006</v>
      </c>
      <c r="Q1098" s="52" vm="7865">
        <f ca="1"/>
        <v>66.540000000000006</v>
      </c>
      <c r="R1098" s="52" vm="4159">
        <f ca="1"/>
        <v>66</v>
      </c>
      <c r="S1098" s="52" vm="7866">
        <f ca="1"/>
        <v>339833</v>
      </c>
      <c r="T1098" s="55">
        <f t="shared" ca="1" si="67"/>
        <v>0</v>
      </c>
      <c r="U1098" s="55">
        <f t="shared" ca="1" si="65"/>
        <v>0</v>
      </c>
      <c r="Z1098" s="52" t="s">
        <v>1325</v>
      </c>
      <c r="AA1098" s="52">
        <v>-0.307</v>
      </c>
      <c r="AF1098" s="52" t="s">
        <v>1294</v>
      </c>
      <c r="AG1098" s="52">
        <v>0.55700000000000005</v>
      </c>
    </row>
    <row r="1099" spans="2:33">
      <c r="B1099" s="52" vm="7825">
        <f ca="1"/>
        <v>45379</v>
      </c>
      <c r="C1099" s="52" vm="7867">
        <f ca="1"/>
        <v>366.35</v>
      </c>
      <c r="D1099" s="52" vm="7836">
        <f ca="1"/>
        <v>370</v>
      </c>
      <c r="E1099" s="52" vm="7868">
        <f ca="1"/>
        <v>372.85</v>
      </c>
      <c r="F1099" s="52" vm="7869">
        <f ca="1"/>
        <v>365.05</v>
      </c>
      <c r="G1099" s="52" vm="7870">
        <f ca="1"/>
        <v>250449</v>
      </c>
      <c r="H1099" s="55">
        <f t="shared" ca="1" si="66"/>
        <v>-6.8194217130390644E-4</v>
      </c>
      <c r="I1099" s="55">
        <f t="shared" ca="1" si="64"/>
        <v>-6.8217479963179819E-4</v>
      </c>
      <c r="N1099" s="52" vm="7871">
        <f ca="1"/>
        <v>45391</v>
      </c>
      <c r="O1099" s="52" vm="7872">
        <f ca="1"/>
        <v>65.2</v>
      </c>
      <c r="P1099" s="52" vm="6612">
        <f ca="1"/>
        <v>66.180000000000007</v>
      </c>
      <c r="Q1099" s="52" vm="6612">
        <f ca="1"/>
        <v>66.180000000000007</v>
      </c>
      <c r="R1099" s="52" vm="3982">
        <f ca="1"/>
        <v>64.5</v>
      </c>
      <c r="S1099" s="52" vm="7873">
        <f ca="1"/>
        <v>520712</v>
      </c>
      <c r="T1099" s="55">
        <f t="shared" ca="1" si="67"/>
        <v>-1.2719563900666309E-2</v>
      </c>
      <c r="U1099" s="55">
        <f t="shared" ca="1" si="65"/>
        <v>-1.2801150119320037E-2</v>
      </c>
      <c r="Z1099" s="52" t="s">
        <v>1326</v>
      </c>
      <c r="AA1099" s="52">
        <v>-0.28899999999999998</v>
      </c>
      <c r="AF1099" s="52" t="s">
        <v>1295</v>
      </c>
      <c r="AG1099" s="52">
        <v>0.56399999999999995</v>
      </c>
    </row>
    <row r="1100" spans="2:33">
      <c r="B1100" s="52" vm="7832">
        <f ca="1"/>
        <v>45384</v>
      </c>
      <c r="C1100" s="52" vm="7874">
        <f ca="1"/>
        <v>366.85</v>
      </c>
      <c r="D1100" s="52" vm="7854">
        <f ca="1"/>
        <v>365.15</v>
      </c>
      <c r="E1100" s="52" vm="7875">
        <f ca="1"/>
        <v>368.9</v>
      </c>
      <c r="F1100" s="52" vm="7876">
        <f ca="1"/>
        <v>363</v>
      </c>
      <c r="G1100" s="52" vm="7877">
        <f ca="1"/>
        <v>203124</v>
      </c>
      <c r="H1100" s="55">
        <f t="shared" ca="1" si="66"/>
        <v>1.364815067558256E-3</v>
      </c>
      <c r="I1100" s="55">
        <f t="shared" ref="I1100:I1163" ca="1" si="68">LN(1+H1100)</f>
        <v>1.3638845540303044E-3</v>
      </c>
      <c r="N1100" s="52" vm="7878">
        <f ca="1"/>
        <v>45392</v>
      </c>
      <c r="O1100" s="52" vm="4262">
        <f ca="1"/>
        <v>64.58</v>
      </c>
      <c r="P1100" s="52" vm="7879">
        <f ca="1"/>
        <v>65.760000000000005</v>
      </c>
      <c r="Q1100" s="52" vm="4115">
        <f ca="1"/>
        <v>65.78</v>
      </c>
      <c r="R1100" s="52" vm="4280">
        <f ca="1"/>
        <v>63.8</v>
      </c>
      <c r="S1100" s="52" vm="7880">
        <f ca="1"/>
        <v>548859</v>
      </c>
      <c r="T1100" s="55">
        <f t="shared" ca="1" si="67"/>
        <v>-9.5092024539877862E-3</v>
      </c>
      <c r="U1100" s="55">
        <f t="shared" ref="U1100:U1163" ca="1" si="69">LN(1+T1100)</f>
        <v>-9.5547036024781692E-3</v>
      </c>
      <c r="Z1100" s="52" t="s">
        <v>1327</v>
      </c>
      <c r="AA1100" s="52">
        <v>-0.26200000000000001</v>
      </c>
      <c r="AF1100" s="52" t="s">
        <v>1296</v>
      </c>
      <c r="AG1100" s="52">
        <v>0.56200000000000006</v>
      </c>
    </row>
    <row r="1101" spans="2:33">
      <c r="B1101" s="52" vm="7839">
        <f ca="1"/>
        <v>45385</v>
      </c>
      <c r="C1101" s="52" vm="7881">
        <f ca="1"/>
        <v>366.45</v>
      </c>
      <c r="D1101" s="52" vm="7882">
        <f ca="1"/>
        <v>365.1</v>
      </c>
      <c r="E1101" s="52" vm="7883">
        <f ca="1"/>
        <v>368.7</v>
      </c>
      <c r="F1101" s="52" vm="7852">
        <f ca="1"/>
        <v>364.9</v>
      </c>
      <c r="G1101" s="52" vm="7884">
        <f ca="1"/>
        <v>150543</v>
      </c>
      <c r="H1101" s="55">
        <f t="shared" ref="H1101:H1164" ca="1" si="70">C1101/C1100-1</f>
        <v>-1.0903639089546724E-3</v>
      </c>
      <c r="I1101" s="55">
        <f t="shared" ca="1" si="68"/>
        <v>-1.0909587881441612E-3</v>
      </c>
      <c r="N1101" s="52" vm="7885">
        <f ca="1"/>
        <v>45393</v>
      </c>
      <c r="O1101" s="52" vm="4271">
        <f ca="1"/>
        <v>64.62</v>
      </c>
      <c r="P1101" s="52" vm="4270">
        <f ca="1"/>
        <v>64.02</v>
      </c>
      <c r="Q1101" s="52" vm="4114">
        <f ca="1"/>
        <v>64.88</v>
      </c>
      <c r="R1101" s="52" vm="4300">
        <f ca="1"/>
        <v>63.94</v>
      </c>
      <c r="S1101" s="52" vm="7886">
        <f ca="1"/>
        <v>388327</v>
      </c>
      <c r="T1101" s="55">
        <f t="shared" ref="T1101:T1164" ca="1" si="71">O1101/O1100-1</f>
        <v>6.193868070611952E-4</v>
      </c>
      <c r="U1101" s="55">
        <f t="shared" ca="1" si="69"/>
        <v>6.1919506622322613E-4</v>
      </c>
      <c r="Z1101" s="52" t="s">
        <v>1328</v>
      </c>
      <c r="AA1101" s="52">
        <v>-0.23799999999999999</v>
      </c>
      <c r="AF1101" s="52" t="s">
        <v>1297</v>
      </c>
      <c r="AG1101" s="52">
        <v>0.52200000000000002</v>
      </c>
    </row>
    <row r="1102" spans="2:33">
      <c r="B1102" s="52" vm="7848">
        <f ca="1"/>
        <v>45386</v>
      </c>
      <c r="C1102" s="52" vm="7887">
        <f ca="1"/>
        <v>369.3</v>
      </c>
      <c r="D1102" s="52" vm="7888">
        <f ca="1"/>
        <v>365</v>
      </c>
      <c r="E1102" s="52" vm="7889">
        <f ca="1"/>
        <v>370.1</v>
      </c>
      <c r="F1102" s="52" vm="7852">
        <f ca="1"/>
        <v>364.9</v>
      </c>
      <c r="G1102" s="52" vm="7890">
        <f ca="1"/>
        <v>149561</v>
      </c>
      <c r="H1102" s="55">
        <f t="shared" ca="1" si="70"/>
        <v>7.7773229635693664E-3</v>
      </c>
      <c r="I1102" s="55">
        <f t="shared" ca="1" si="68"/>
        <v>7.7472354866583359E-3</v>
      </c>
      <c r="N1102" s="52" vm="7891">
        <f ca="1"/>
        <v>45394</v>
      </c>
      <c r="O1102" s="52" vm="6841">
        <f ca="1"/>
        <v>64.16</v>
      </c>
      <c r="P1102" s="52" vm="4287">
        <f ca="1"/>
        <v>65</v>
      </c>
      <c r="Q1102" s="52" vm="6494">
        <f ca="1"/>
        <v>65.28</v>
      </c>
      <c r="R1102" s="52" vm="6780">
        <f ca="1"/>
        <v>63.74</v>
      </c>
      <c r="S1102" s="52" vm="7892">
        <f ca="1"/>
        <v>416743</v>
      </c>
      <c r="T1102" s="55">
        <f t="shared" ca="1" si="71"/>
        <v>-7.118539151965475E-3</v>
      </c>
      <c r="U1102" s="55">
        <f t="shared" ca="1" si="69"/>
        <v>-7.143996838093282E-3</v>
      </c>
      <c r="Z1102" s="52" t="s">
        <v>1329</v>
      </c>
      <c r="AA1102" s="52">
        <v>-0.254</v>
      </c>
      <c r="AF1102" s="52" t="s">
        <v>1298</v>
      </c>
      <c r="AG1102" s="52">
        <v>0.54300000000000004</v>
      </c>
    </row>
    <row r="1103" spans="2:33">
      <c r="B1103" s="52" vm="7857">
        <f ca="1"/>
        <v>45387</v>
      </c>
      <c r="C1103" s="52" vm="7893">
        <f ca="1"/>
        <v>362.8</v>
      </c>
      <c r="D1103" s="52" vm="7894">
        <f ca="1"/>
        <v>363.1</v>
      </c>
      <c r="E1103" s="52" vm="7895">
        <f ca="1"/>
        <v>366.65</v>
      </c>
      <c r="F1103" s="52" vm="7893">
        <f ca="1"/>
        <v>362.8</v>
      </c>
      <c r="G1103" s="52" vm="7896">
        <f ca="1"/>
        <v>213659</v>
      </c>
      <c r="H1103" s="55">
        <f t="shared" ca="1" si="70"/>
        <v>-1.7600866504197121E-2</v>
      </c>
      <c r="I1103" s="55">
        <f t="shared" ca="1" si="68"/>
        <v>-1.7757603617535971E-2</v>
      </c>
      <c r="N1103" s="52" vm="7897">
        <f ca="1"/>
        <v>45397</v>
      </c>
      <c r="O1103" s="52" vm="6396">
        <f ca="1"/>
        <v>64.900000000000006</v>
      </c>
      <c r="P1103" s="52" vm="6841">
        <f ca="1"/>
        <v>64.16</v>
      </c>
      <c r="Q1103" s="52" vm="6705">
        <f ca="1"/>
        <v>65.48</v>
      </c>
      <c r="R1103" s="52" vm="4264">
        <f ca="1"/>
        <v>64.099999999999994</v>
      </c>
      <c r="S1103" s="52" vm="7898">
        <f ca="1"/>
        <v>494463</v>
      </c>
      <c r="T1103" s="55">
        <f t="shared" ca="1" si="71"/>
        <v>1.1533665835411711E-2</v>
      </c>
      <c r="U1103" s="55">
        <f t="shared" ca="1" si="69"/>
        <v>1.1467660151785491E-2</v>
      </c>
      <c r="Z1103" s="52" t="s">
        <v>1330</v>
      </c>
      <c r="AA1103" s="52">
        <v>-0.35199999999999998</v>
      </c>
      <c r="AF1103" s="52" t="s">
        <v>1299</v>
      </c>
      <c r="AG1103" s="52">
        <v>0.53600000000000003</v>
      </c>
    </row>
    <row r="1104" spans="2:33">
      <c r="B1104" s="52" vm="7864">
        <f ca="1"/>
        <v>45390</v>
      </c>
      <c r="C1104" s="52" vm="7899">
        <f ca="1"/>
        <v>365.2</v>
      </c>
      <c r="D1104" s="52" vm="7900">
        <f ca="1"/>
        <v>361.6</v>
      </c>
      <c r="E1104" s="52" vm="7901">
        <f ca="1"/>
        <v>366.4</v>
      </c>
      <c r="F1104" s="52" vm="7902">
        <f ca="1"/>
        <v>359.85</v>
      </c>
      <c r="G1104" s="52" vm="7903">
        <f ca="1"/>
        <v>127950</v>
      </c>
      <c r="H1104" s="55">
        <f t="shared" ca="1" si="70"/>
        <v>6.6152149944873617E-3</v>
      </c>
      <c r="I1104" s="55">
        <f t="shared" ca="1" si="68"/>
        <v>6.5934304798319051E-3</v>
      </c>
      <c r="N1104" s="52" vm="7904">
        <f ca="1"/>
        <v>45398</v>
      </c>
      <c r="O1104" s="52" vm="4256">
        <f ca="1"/>
        <v>64.56</v>
      </c>
      <c r="P1104" s="52" vm="3939">
        <f ca="1"/>
        <v>63.82</v>
      </c>
      <c r="Q1104" s="52" vm="6396">
        <f ca="1"/>
        <v>64.900000000000006</v>
      </c>
      <c r="R1104" s="52" vm="4090">
        <f ca="1"/>
        <v>63.56</v>
      </c>
      <c r="S1104" s="52" vm="7905">
        <f ca="1"/>
        <v>462544</v>
      </c>
      <c r="T1104" s="55">
        <f t="shared" ca="1" si="71"/>
        <v>-5.2388289676426059E-3</v>
      </c>
      <c r="U1104" s="55">
        <f t="shared" ca="1" si="69"/>
        <v>-5.2525997483510323E-3</v>
      </c>
      <c r="Z1104" s="52" t="s">
        <v>1331</v>
      </c>
      <c r="AA1104" s="52">
        <v>-0.36</v>
      </c>
      <c r="AF1104" s="52" t="s">
        <v>1300</v>
      </c>
      <c r="AG1104" s="52">
        <v>0.50600000000000001</v>
      </c>
    </row>
    <row r="1105" spans="2:33">
      <c r="B1105" s="52" vm="7871">
        <f ca="1"/>
        <v>45391</v>
      </c>
      <c r="C1105" s="52" vm="7906">
        <f ca="1"/>
        <v>364.2</v>
      </c>
      <c r="D1105" s="52" vm="7907">
        <f ca="1"/>
        <v>364.15</v>
      </c>
      <c r="E1105" s="52" vm="7883">
        <f ca="1"/>
        <v>368.7</v>
      </c>
      <c r="F1105" s="52" vm="7894">
        <f ca="1"/>
        <v>363.1</v>
      </c>
      <c r="G1105" s="52" vm="7908">
        <f ca="1"/>
        <v>160897</v>
      </c>
      <c r="H1105" s="55">
        <f t="shared" ca="1" si="70"/>
        <v>-2.7382256297918683E-3</v>
      </c>
      <c r="I1105" s="55">
        <f t="shared" ca="1" si="68"/>
        <v>-2.7419814273057968E-3</v>
      </c>
      <c r="N1105" s="52" vm="7909">
        <f ca="1"/>
        <v>45399</v>
      </c>
      <c r="O1105" s="52" vm="4164">
        <f ca="1"/>
        <v>66.06</v>
      </c>
      <c r="P1105" s="52" vm="6396">
        <f ca="1"/>
        <v>64.900000000000006</v>
      </c>
      <c r="Q1105" s="52" vm="3989">
        <f ca="1"/>
        <v>66.58</v>
      </c>
      <c r="R1105" s="52" vm="3982">
        <f ca="1"/>
        <v>64.5</v>
      </c>
      <c r="S1105" s="52" vm="7910">
        <f ca="1"/>
        <v>879079</v>
      </c>
      <c r="T1105" s="55">
        <f t="shared" ca="1" si="71"/>
        <v>2.3234200743494471E-2</v>
      </c>
      <c r="U1105" s="55">
        <f t="shared" ca="1" si="69"/>
        <v>2.2968396000950284E-2</v>
      </c>
      <c r="Z1105" s="52" t="s">
        <v>1332</v>
      </c>
      <c r="AA1105" s="52">
        <v>-0.36099999999999999</v>
      </c>
      <c r="AF1105" s="52" t="s">
        <v>1301</v>
      </c>
      <c r="AG1105" s="52">
        <v>0.504</v>
      </c>
    </row>
    <row r="1106" spans="2:33">
      <c r="B1106" s="52" vm="7878">
        <f ca="1"/>
        <v>45392</v>
      </c>
      <c r="C1106" s="52" vm="7911">
        <f ca="1"/>
        <v>356.95</v>
      </c>
      <c r="D1106" s="52" vm="7912">
        <f ca="1"/>
        <v>367.95</v>
      </c>
      <c r="E1106" s="52" vm="7861">
        <f ca="1"/>
        <v>368.05</v>
      </c>
      <c r="F1106" s="52" vm="7913">
        <f ca="1"/>
        <v>355</v>
      </c>
      <c r="G1106" s="52" vm="7914">
        <f ca="1"/>
        <v>238557</v>
      </c>
      <c r="H1106" s="55">
        <f t="shared" ca="1" si="70"/>
        <v>-1.9906644700713905E-2</v>
      </c>
      <c r="I1106" s="55">
        <f t="shared" ca="1" si="68"/>
        <v>-2.0107451345038045E-2</v>
      </c>
      <c r="N1106" s="52" vm="7915">
        <f ca="1"/>
        <v>45400</v>
      </c>
      <c r="O1106" s="52" vm="6415">
        <f ca="1"/>
        <v>65.64</v>
      </c>
      <c r="P1106" s="52" vm="6385">
        <f ca="1"/>
        <v>66.3</v>
      </c>
      <c r="Q1106" s="52" vm="6385">
        <f ca="1"/>
        <v>66.3</v>
      </c>
      <c r="R1106" s="52" vm="6403">
        <f ca="1"/>
        <v>65.319999999999993</v>
      </c>
      <c r="S1106" s="52" vm="7916">
        <f ca="1"/>
        <v>674405</v>
      </c>
      <c r="T1106" s="55">
        <f t="shared" ca="1" si="71"/>
        <v>-6.357856494096259E-3</v>
      </c>
      <c r="U1106" s="55">
        <f t="shared" ca="1" si="69"/>
        <v>-6.3781537407534309E-3</v>
      </c>
      <c r="AF1106" s="52" t="s">
        <v>1302</v>
      </c>
      <c r="AG1106" s="52">
        <v>0.48299999999999998</v>
      </c>
    </row>
    <row r="1107" spans="2:33">
      <c r="B1107" s="52" vm="7885">
        <f ca="1"/>
        <v>45393</v>
      </c>
      <c r="C1107" s="52" vm="7917">
        <f ca="1"/>
        <v>355.1</v>
      </c>
      <c r="D1107" s="52" vm="7918">
        <f ca="1"/>
        <v>353</v>
      </c>
      <c r="E1107" s="52" vm="7919">
        <f ca="1"/>
        <v>359.5</v>
      </c>
      <c r="F1107" s="52" vm="7920">
        <f ca="1"/>
        <v>352.8</v>
      </c>
      <c r="G1107" s="52" vm="7921">
        <f ca="1"/>
        <v>208275</v>
      </c>
      <c r="H1107" s="55">
        <f t="shared" ca="1" si="70"/>
        <v>-5.1827987113040042E-3</v>
      </c>
      <c r="I1107" s="55">
        <f t="shared" ca="1" si="68"/>
        <v>-5.1962759994272347E-3</v>
      </c>
      <c r="N1107" s="52" vm="7922">
        <f ca="1"/>
        <v>45401</v>
      </c>
      <c r="O1107" s="52" vm="7923">
        <f ca="1"/>
        <v>65.44</v>
      </c>
      <c r="P1107" s="52" vm="4125">
        <f ca="1"/>
        <v>64.86</v>
      </c>
      <c r="Q1107" s="52" vm="7924">
        <f ca="1"/>
        <v>65.84</v>
      </c>
      <c r="R1107" s="52" vm="4301">
        <f ca="1"/>
        <v>64.180000000000007</v>
      </c>
      <c r="S1107" s="52" vm="7925">
        <f ca="1"/>
        <v>530669</v>
      </c>
      <c r="T1107" s="55">
        <f t="shared" ca="1" si="71"/>
        <v>-3.0469226081657474E-3</v>
      </c>
      <c r="U1107" s="55">
        <f t="shared" ca="1" si="69"/>
        <v>-3.0515739273985275E-3</v>
      </c>
      <c r="AF1107" s="52" t="s">
        <v>1303</v>
      </c>
      <c r="AG1107" s="52">
        <v>0.51100000000000001</v>
      </c>
    </row>
    <row r="1108" spans="2:33">
      <c r="B1108" s="52" vm="7891">
        <f ca="1"/>
        <v>45394</v>
      </c>
      <c r="C1108" s="52" vm="7521">
        <f ca="1"/>
        <v>350.5</v>
      </c>
      <c r="D1108" s="52" vm="7926">
        <f ca="1"/>
        <v>359.8</v>
      </c>
      <c r="E1108" s="52" vm="7927">
        <f ca="1"/>
        <v>360.15</v>
      </c>
      <c r="F1108" s="52" vm="7928">
        <f ca="1"/>
        <v>347.95</v>
      </c>
      <c r="G1108" s="52" vm="7929">
        <f ca="1"/>
        <v>248709</v>
      </c>
      <c r="H1108" s="55">
        <f t="shared" ca="1" si="70"/>
        <v>-1.2954097437341661E-2</v>
      </c>
      <c r="I1108" s="55">
        <f t="shared" ca="1" si="68"/>
        <v>-1.3038733474397496E-2</v>
      </c>
      <c r="N1108" s="52" vm="7930">
        <f ca="1"/>
        <v>45404</v>
      </c>
      <c r="O1108" s="52" vm="6775">
        <f ca="1"/>
        <v>65.260000000000005</v>
      </c>
      <c r="P1108" s="52" vm="4165">
        <f ca="1"/>
        <v>66.2</v>
      </c>
      <c r="Q1108" s="52" vm="7931">
        <f ca="1"/>
        <v>66.38</v>
      </c>
      <c r="R1108" s="52" vm="3980">
        <f ca="1"/>
        <v>65.099999999999994</v>
      </c>
      <c r="S1108" s="52" vm="7932">
        <f ca="1"/>
        <v>498179</v>
      </c>
      <c r="T1108" s="55">
        <f t="shared" ca="1" si="71"/>
        <v>-2.7506112469436461E-3</v>
      </c>
      <c r="U1108" s="55">
        <f t="shared" ca="1" si="69"/>
        <v>-2.7544011293169322E-3</v>
      </c>
      <c r="AF1108" s="52" t="s">
        <v>1304</v>
      </c>
      <c r="AG1108" s="52">
        <v>0.52200000000000002</v>
      </c>
    </row>
    <row r="1109" spans="2:33">
      <c r="B1109" s="52" vm="7897">
        <f ca="1"/>
        <v>45397</v>
      </c>
      <c r="C1109" s="52" vm="7933">
        <f ca="1"/>
        <v>350.2</v>
      </c>
      <c r="D1109" s="52" vm="7934">
        <f ca="1"/>
        <v>354.2</v>
      </c>
      <c r="E1109" s="52" vm="7935">
        <f ca="1"/>
        <v>358.25</v>
      </c>
      <c r="F1109" s="52" vm="7936">
        <f ca="1"/>
        <v>349.35</v>
      </c>
      <c r="G1109" s="52" vm="7937">
        <f ca="1"/>
        <v>199795</v>
      </c>
      <c r="H1109" s="55">
        <f t="shared" ca="1" si="70"/>
        <v>-8.5592011412272129E-4</v>
      </c>
      <c r="I1109" s="55">
        <f t="shared" ca="1" si="68"/>
        <v>-8.5628662289334416E-4</v>
      </c>
      <c r="N1109" s="52" vm="7938">
        <f ca="1"/>
        <v>45405</v>
      </c>
      <c r="O1109" s="52" vm="7924">
        <f ca="1"/>
        <v>65.84</v>
      </c>
      <c r="P1109" s="52" vm="6415">
        <f ca="1"/>
        <v>65.64</v>
      </c>
      <c r="Q1109" s="52" vm="7939">
        <f ca="1"/>
        <v>66.12</v>
      </c>
      <c r="R1109" s="52" vm="4125">
        <f ca="1"/>
        <v>64.86</v>
      </c>
      <c r="S1109" s="52" vm="7940">
        <f ca="1"/>
        <v>554287</v>
      </c>
      <c r="T1109" s="55">
        <f t="shared" ca="1" si="71"/>
        <v>8.8875268158137288E-3</v>
      </c>
      <c r="U1109" s="55">
        <f t="shared" ca="1" si="69"/>
        <v>8.8482652036398681E-3</v>
      </c>
      <c r="AF1109" s="52" t="s">
        <v>1305</v>
      </c>
      <c r="AG1109" s="52">
        <v>0.52700000000000002</v>
      </c>
    </row>
    <row r="1110" spans="2:33">
      <c r="B1110" s="52" vm="7904">
        <f ca="1"/>
        <v>45398</v>
      </c>
      <c r="C1110" s="52" vm="7941">
        <f ca="1"/>
        <v>340.3</v>
      </c>
      <c r="D1110" s="52" vm="7942">
        <f ca="1"/>
        <v>346.9</v>
      </c>
      <c r="E1110" s="52" vm="7943">
        <f ca="1"/>
        <v>348.5</v>
      </c>
      <c r="F1110" s="52" vm="7944">
        <f ca="1"/>
        <v>338.2</v>
      </c>
      <c r="G1110" s="52" vm="7945">
        <f ca="1"/>
        <v>262327</v>
      </c>
      <c r="H1110" s="55">
        <f t="shared" ca="1" si="70"/>
        <v>-2.8269560251284909E-2</v>
      </c>
      <c r="I1110" s="55">
        <f t="shared" ca="1" si="68"/>
        <v>-2.8676838344891358E-2</v>
      </c>
      <c r="N1110" s="52" vm="7946">
        <f ca="1"/>
        <v>45406</v>
      </c>
      <c r="O1110" s="52" vm="6435">
        <f ca="1"/>
        <v>66.8</v>
      </c>
      <c r="P1110" s="52" vm="6513">
        <f ca="1"/>
        <v>65.400000000000006</v>
      </c>
      <c r="Q1110" s="52" vm="7673">
        <f ca="1"/>
        <v>67.42</v>
      </c>
      <c r="R1110" s="52" vm="6403">
        <f ca="1"/>
        <v>65.319999999999993</v>
      </c>
      <c r="S1110" s="52" vm="7947">
        <f ca="1"/>
        <v>1047718</v>
      </c>
      <c r="T1110" s="55">
        <f t="shared" ca="1" si="71"/>
        <v>1.4580801944106936E-2</v>
      </c>
      <c r="U1110" s="55">
        <f t="shared" ca="1" si="69"/>
        <v>1.447552417378568E-2</v>
      </c>
      <c r="AF1110" s="52" t="s">
        <v>1306</v>
      </c>
      <c r="AG1110" s="52">
        <v>0.54200000000000004</v>
      </c>
    </row>
    <row r="1111" spans="2:33">
      <c r="B1111" s="52" vm="7909">
        <f ca="1"/>
        <v>45399</v>
      </c>
      <c r="C1111" s="52" vm="7948">
        <f ca="1"/>
        <v>341</v>
      </c>
      <c r="D1111" s="52" vm="7949">
        <f ca="1"/>
        <v>342.8</v>
      </c>
      <c r="E1111" s="52" vm="7950">
        <f ca="1"/>
        <v>345.1</v>
      </c>
      <c r="F1111" s="52" vm="7951">
        <f ca="1"/>
        <v>336.3</v>
      </c>
      <c r="G1111" s="52" vm="7952">
        <f ca="1"/>
        <v>392500</v>
      </c>
      <c r="H1111" s="55">
        <f t="shared" ca="1" si="70"/>
        <v>2.0570085218925005E-3</v>
      </c>
      <c r="I1111" s="55">
        <f t="shared" ca="1" si="68"/>
        <v>2.0548957766567994E-3</v>
      </c>
      <c r="N1111" s="52" vm="7953">
        <f ca="1"/>
        <v>45407</v>
      </c>
      <c r="O1111" s="52" vm="4288">
        <f ca="1"/>
        <v>64.760000000000005</v>
      </c>
      <c r="P1111" s="52" vm="4159">
        <f ca="1"/>
        <v>66</v>
      </c>
      <c r="Q1111" s="52" vm="4064">
        <f ca="1"/>
        <v>66.36</v>
      </c>
      <c r="R1111" s="52" vm="6780">
        <f ca="1"/>
        <v>63.74</v>
      </c>
      <c r="S1111" s="52" vm="7954">
        <f ca="1"/>
        <v>1192574</v>
      </c>
      <c r="T1111" s="55">
        <f t="shared" ca="1" si="71"/>
        <v>-3.0538922155688542E-2</v>
      </c>
      <c r="U1111" s="55">
        <f t="shared" ca="1" si="69"/>
        <v>-3.1014951733165576E-2</v>
      </c>
      <c r="AF1111" s="52" t="s">
        <v>1307</v>
      </c>
      <c r="AG1111" s="52">
        <v>0.55100000000000005</v>
      </c>
    </row>
    <row r="1112" spans="2:33">
      <c r="B1112" s="52" vm="7915">
        <f ca="1"/>
        <v>45400</v>
      </c>
      <c r="C1112" s="52" vm="7955">
        <f ca="1"/>
        <v>340.5</v>
      </c>
      <c r="D1112" s="52" vm="7956">
        <f ca="1"/>
        <v>340</v>
      </c>
      <c r="E1112" s="52" vm="7957">
        <f ca="1"/>
        <v>342</v>
      </c>
      <c r="F1112" s="52" vm="7958">
        <f ca="1"/>
        <v>337.85</v>
      </c>
      <c r="G1112" s="52" vm="7959">
        <f ca="1"/>
        <v>188856</v>
      </c>
      <c r="H1112" s="55">
        <f t="shared" ca="1" si="70"/>
        <v>-1.4662756598240456E-3</v>
      </c>
      <c r="I1112" s="55">
        <f t="shared" ca="1" si="68"/>
        <v>-1.4673516939497316E-3</v>
      </c>
      <c r="N1112" s="52" vm="7960">
        <f ca="1"/>
        <v>45408</v>
      </c>
      <c r="O1112" s="52" vm="6518">
        <f ca="1"/>
        <v>64.92</v>
      </c>
      <c r="P1112" s="52" vm="6622">
        <f ca="1"/>
        <v>65.239999999999995</v>
      </c>
      <c r="Q1112" s="52" vm="6494">
        <f ca="1"/>
        <v>65.28</v>
      </c>
      <c r="R1112" s="52" vm="3911">
        <f ca="1"/>
        <v>63.9</v>
      </c>
      <c r="S1112" s="52" vm="7961">
        <f ca="1"/>
        <v>960759</v>
      </c>
      <c r="T1112" s="55">
        <f t="shared" ca="1" si="71"/>
        <v>2.4706609017912662E-3</v>
      </c>
      <c r="U1112" s="55">
        <f t="shared" ca="1" si="69"/>
        <v>2.4676138369561199E-3</v>
      </c>
      <c r="AF1112" s="52" t="s">
        <v>1308</v>
      </c>
      <c r="AG1112" s="52">
        <v>0.57699999999999996</v>
      </c>
    </row>
    <row r="1113" spans="2:33">
      <c r="B1113" s="52" vm="7922">
        <f ca="1"/>
        <v>45401</v>
      </c>
      <c r="C1113" s="52" vm="7962">
        <f ca="1"/>
        <v>339.1</v>
      </c>
      <c r="D1113" s="52" vm="7963">
        <f ca="1"/>
        <v>337.3</v>
      </c>
      <c r="E1113" s="52" vm="7964">
        <f ca="1"/>
        <v>341.4</v>
      </c>
      <c r="F1113" s="52" vm="7965">
        <f ca="1"/>
        <v>334.25</v>
      </c>
      <c r="G1113" s="52" vm="7966">
        <f ca="1"/>
        <v>200491</v>
      </c>
      <c r="H1113" s="55">
        <f t="shared" ca="1" si="70"/>
        <v>-4.1116005873714778E-3</v>
      </c>
      <c r="I1113" s="55">
        <f t="shared" ca="1" si="68"/>
        <v>-4.120076457974093E-3</v>
      </c>
      <c r="N1113" s="52" vm="7967">
        <f ca="1"/>
        <v>45411</v>
      </c>
      <c r="O1113" s="52" vm="7968">
        <f ca="1"/>
        <v>64.52</v>
      </c>
      <c r="P1113" s="52" vm="7872">
        <f ca="1"/>
        <v>65.2</v>
      </c>
      <c r="Q1113" s="52" vm="7872">
        <f ca="1"/>
        <v>65.2</v>
      </c>
      <c r="R1113" s="52" vm="4246">
        <f ca="1"/>
        <v>64.38</v>
      </c>
      <c r="S1113" s="52" vm="7969">
        <f ca="1"/>
        <v>463760</v>
      </c>
      <c r="T1113" s="55">
        <f t="shared" ca="1" si="71"/>
        <v>-6.1614294516328938E-3</v>
      </c>
      <c r="U1113" s="55">
        <f t="shared" ca="1" si="69"/>
        <v>-6.1804893893824672E-3</v>
      </c>
      <c r="AF1113" s="52" t="s">
        <v>1309</v>
      </c>
      <c r="AG1113" s="52">
        <v>0.59299999999999997</v>
      </c>
    </row>
    <row r="1114" spans="2:33">
      <c r="B1114" s="52" vm="7930">
        <f ca="1"/>
        <v>45404</v>
      </c>
      <c r="C1114" s="52" vm="7970">
        <f ca="1"/>
        <v>346.3</v>
      </c>
      <c r="D1114" s="52" vm="7971">
        <f ca="1"/>
        <v>342.45</v>
      </c>
      <c r="E1114" s="52" vm="7972">
        <f ca="1"/>
        <v>350.7</v>
      </c>
      <c r="F1114" s="52" vm="7973">
        <f ca="1"/>
        <v>341.8</v>
      </c>
      <c r="G1114" s="52" vm="7974">
        <f ca="1"/>
        <v>222683</v>
      </c>
      <c r="H1114" s="55">
        <f t="shared" ca="1" si="70"/>
        <v>2.1232674727219125E-2</v>
      </c>
      <c r="I1114" s="55">
        <f t="shared" ca="1" si="68"/>
        <v>2.1010402276783365E-2</v>
      </c>
      <c r="N1114" s="52" vm="7975">
        <f ca="1"/>
        <v>45412</v>
      </c>
      <c r="O1114" s="52" vm="7976">
        <f ca="1"/>
        <v>64.12</v>
      </c>
      <c r="P1114" s="52" vm="4254">
        <f ca="1"/>
        <v>64.239999999999995</v>
      </c>
      <c r="Q1114" s="52" vm="3972">
        <f ca="1"/>
        <v>65.62</v>
      </c>
      <c r="R1114" s="52" vm="7977">
        <f ca="1"/>
        <v>63.84</v>
      </c>
      <c r="S1114" s="52" vm="7978">
        <f ca="1"/>
        <v>695008</v>
      </c>
      <c r="T1114" s="55">
        <f t="shared" ca="1" si="71"/>
        <v>-6.1996280223185485E-3</v>
      </c>
      <c r="U1114" s="55">
        <f t="shared" ca="1" si="69"/>
        <v>-6.2189255156557951E-3</v>
      </c>
      <c r="AF1114" s="52" t="s">
        <v>1310</v>
      </c>
      <c r="AG1114" s="52">
        <v>0.56699999999999995</v>
      </c>
    </row>
    <row r="1115" spans="2:33">
      <c r="B1115" s="52" vm="7938">
        <f ca="1"/>
        <v>45405</v>
      </c>
      <c r="C1115" s="52" vm="7933">
        <f ca="1"/>
        <v>350.2</v>
      </c>
      <c r="D1115" s="52" vm="7979">
        <f ca="1"/>
        <v>347.4</v>
      </c>
      <c r="E1115" s="52" vm="7980">
        <f ca="1"/>
        <v>353.9</v>
      </c>
      <c r="F1115" s="52" vm="7981">
        <f ca="1"/>
        <v>346.6</v>
      </c>
      <c r="G1115" s="52" vm="7982">
        <f ca="1"/>
        <v>193053</v>
      </c>
      <c r="H1115" s="55">
        <f t="shared" ca="1" si="70"/>
        <v>1.1261911637308719E-2</v>
      </c>
      <c r="I1115" s="55">
        <f t="shared" ca="1" si="68"/>
        <v>1.1198968443375226E-2</v>
      </c>
      <c r="N1115" s="52" vm="7983">
        <f ca="1"/>
        <v>45414</v>
      </c>
      <c r="O1115" s="52" vm="7976">
        <f ca="1"/>
        <v>64.12</v>
      </c>
      <c r="P1115" s="52" vm="4262">
        <f ca="1"/>
        <v>64.58</v>
      </c>
      <c r="Q1115" s="52" vm="3980">
        <f ca="1"/>
        <v>65.099999999999994</v>
      </c>
      <c r="R1115" s="52" vm="6670">
        <f ca="1"/>
        <v>63.34</v>
      </c>
      <c r="S1115" s="52" vm="7984">
        <f ca="1"/>
        <v>584747</v>
      </c>
      <c r="T1115" s="55">
        <f t="shared" ca="1" si="71"/>
        <v>0</v>
      </c>
      <c r="U1115" s="55">
        <f t="shared" ca="1" si="69"/>
        <v>0</v>
      </c>
      <c r="AF1115" s="52" t="s">
        <v>1311</v>
      </c>
      <c r="AG1115" s="52">
        <v>0.60399999999999998</v>
      </c>
    </row>
    <row r="1116" spans="2:33">
      <c r="B1116" s="52" vm="7946">
        <f ca="1"/>
        <v>45406</v>
      </c>
      <c r="C1116" s="52" vm="7985">
        <f ca="1"/>
        <v>326.14999999999998</v>
      </c>
      <c r="D1116" s="52" vm="7986">
        <f ca="1"/>
        <v>319</v>
      </c>
      <c r="E1116" s="52" vm="7987">
        <f ca="1"/>
        <v>331.2</v>
      </c>
      <c r="F1116" s="52" vm="7988">
        <f ca="1"/>
        <v>315.35000000000002</v>
      </c>
      <c r="G1116" s="52" vm="7989">
        <f ca="1"/>
        <v>877890</v>
      </c>
      <c r="H1116" s="55">
        <f t="shared" ca="1" si="70"/>
        <v>-6.8675042832667121E-2</v>
      </c>
      <c r="I1116" s="55">
        <f t="shared" ca="1" si="68"/>
        <v>-7.1147021609646546E-2</v>
      </c>
      <c r="N1116" s="52" vm="7990">
        <f ca="1"/>
        <v>45415</v>
      </c>
      <c r="O1116" s="52" vm="4277">
        <f ca="1"/>
        <v>64.3</v>
      </c>
      <c r="P1116" s="52" vm="4277">
        <f ca="1"/>
        <v>64.3</v>
      </c>
      <c r="Q1116" s="52" vm="6769">
        <f ca="1"/>
        <v>65.38</v>
      </c>
      <c r="R1116" s="52" vm="6638">
        <f ca="1"/>
        <v>64.14</v>
      </c>
      <c r="S1116" s="52" vm="7991">
        <f ca="1"/>
        <v>538167</v>
      </c>
      <c r="T1116" s="55">
        <f t="shared" ca="1" si="71"/>
        <v>2.8072364316904519E-3</v>
      </c>
      <c r="U1116" s="55">
        <f t="shared" ca="1" si="69"/>
        <v>2.8033035022213709E-3</v>
      </c>
      <c r="AF1116" s="52" t="s">
        <v>1312</v>
      </c>
      <c r="AG1116" s="52">
        <v>0.64200000000000002</v>
      </c>
    </row>
    <row r="1117" spans="2:33">
      <c r="B1117" s="52" vm="7953">
        <f ca="1"/>
        <v>45407</v>
      </c>
      <c r="C1117" s="52" vm="7992">
        <f ca="1"/>
        <v>327.3</v>
      </c>
      <c r="D1117" s="52" vm="7993">
        <f ca="1"/>
        <v>325.10000000000002</v>
      </c>
      <c r="E1117" s="52" vm="7994">
        <f ca="1"/>
        <v>330.4</v>
      </c>
      <c r="F1117" s="52" vm="7995">
        <f ca="1"/>
        <v>323.7</v>
      </c>
      <c r="G1117" s="52" vm="7996">
        <f ca="1"/>
        <v>358415</v>
      </c>
      <c r="H1117" s="55">
        <f t="shared" ca="1" si="70"/>
        <v>3.5259849762381279E-3</v>
      </c>
      <c r="I1117" s="55">
        <f t="shared" ca="1" si="68"/>
        <v>3.5197832650300225E-3</v>
      </c>
      <c r="N1117" s="52" vm="7997">
        <f ca="1"/>
        <v>45418</v>
      </c>
      <c r="O1117" s="52" vm="6571">
        <f ca="1"/>
        <v>64.28</v>
      </c>
      <c r="P1117" s="52" vm="4246">
        <f ca="1"/>
        <v>64.38</v>
      </c>
      <c r="Q1117" s="52" vm="4134">
        <f ca="1"/>
        <v>64.94</v>
      </c>
      <c r="R1117" s="52" vm="7998">
        <f ca="1"/>
        <v>64.22</v>
      </c>
      <c r="S1117" s="52" vm="7999">
        <f ca="1"/>
        <v>364765</v>
      </c>
      <c r="T1117" s="55">
        <f t="shared" ca="1" si="71"/>
        <v>-3.1104199066867011E-4</v>
      </c>
      <c r="U1117" s="55">
        <f t="shared" ca="1" si="69"/>
        <v>-3.1109037426179585E-4</v>
      </c>
      <c r="AF1117" s="52" t="s">
        <v>1313</v>
      </c>
      <c r="AG1117" s="52">
        <v>0.58499999999999996</v>
      </c>
    </row>
    <row r="1118" spans="2:33">
      <c r="B1118" s="52" vm="7960">
        <f ca="1"/>
        <v>45408</v>
      </c>
      <c r="C1118" s="52" vm="8000">
        <f ca="1"/>
        <v>337.95</v>
      </c>
      <c r="D1118" s="52" vm="8001">
        <f ca="1"/>
        <v>330.8</v>
      </c>
      <c r="E1118" s="52" vm="7955">
        <f ca="1"/>
        <v>340.5</v>
      </c>
      <c r="F1118" s="52" vm="8002">
        <f ca="1"/>
        <v>330.65</v>
      </c>
      <c r="G1118" s="52" vm="8003">
        <f ca="1"/>
        <v>348536</v>
      </c>
      <c r="H1118" s="55">
        <f t="shared" ca="1" si="70"/>
        <v>3.2538955087076049E-2</v>
      </c>
      <c r="I1118" s="55">
        <f t="shared" ca="1" si="68"/>
        <v>3.2020774039228282E-2</v>
      </c>
      <c r="N1118" s="52" vm="8004">
        <f ca="1"/>
        <v>45419</v>
      </c>
      <c r="O1118" s="52" vm="8005">
        <f ca="1"/>
        <v>64.2</v>
      </c>
      <c r="P1118" s="52" vm="3922">
        <f ca="1"/>
        <v>64.34</v>
      </c>
      <c r="Q1118" s="52" vm="4288">
        <f ca="1"/>
        <v>64.760000000000005</v>
      </c>
      <c r="R1118" s="52" vm="6604">
        <f ca="1"/>
        <v>64.040000000000006</v>
      </c>
      <c r="S1118" s="52" vm="8006">
        <f ca="1"/>
        <v>580047</v>
      </c>
      <c r="T1118" s="55">
        <f t="shared" ca="1" si="71"/>
        <v>-1.2445550715618481E-3</v>
      </c>
      <c r="U1118" s="55">
        <f t="shared" ca="1" si="69"/>
        <v>-1.2453301733962785E-3</v>
      </c>
      <c r="AF1118" s="52" t="s">
        <v>1314</v>
      </c>
      <c r="AG1118" s="52">
        <v>0.56000000000000005</v>
      </c>
    </row>
    <row r="1119" spans="2:33">
      <c r="B1119" s="52" vm="7967">
        <f ca="1"/>
        <v>45411</v>
      </c>
      <c r="C1119" s="52" vm="8007">
        <f ca="1"/>
        <v>335.65</v>
      </c>
      <c r="D1119" s="52" vm="8008">
        <f ca="1"/>
        <v>339.9</v>
      </c>
      <c r="E1119" s="52" vm="8009">
        <f ca="1"/>
        <v>341.45</v>
      </c>
      <c r="F1119" s="52" vm="8010">
        <f ca="1"/>
        <v>335.5</v>
      </c>
      <c r="G1119" s="52" vm="8011">
        <f ca="1"/>
        <v>180147</v>
      </c>
      <c r="H1119" s="55">
        <f t="shared" ca="1" si="70"/>
        <v>-6.805740494155943E-3</v>
      </c>
      <c r="I1119" s="55">
        <f t="shared" ca="1" si="68"/>
        <v>-6.8290051616026045E-3</v>
      </c>
      <c r="N1119" s="52" vm="8012">
        <f ca="1"/>
        <v>45420</v>
      </c>
      <c r="O1119" s="52" vm="4207">
        <f ca="1"/>
        <v>63.22</v>
      </c>
      <c r="P1119" s="52" vm="4096">
        <f ca="1"/>
        <v>64.08</v>
      </c>
      <c r="Q1119" s="52" vm="4277">
        <f ca="1"/>
        <v>64.3</v>
      </c>
      <c r="R1119" s="52" vm="8013">
        <f ca="1"/>
        <v>62.84</v>
      </c>
      <c r="S1119" s="52" vm="8014">
        <f ca="1"/>
        <v>811723</v>
      </c>
      <c r="T1119" s="55">
        <f t="shared" ca="1" si="71"/>
        <v>-1.5264797507788197E-2</v>
      </c>
      <c r="U1119" s="55">
        <f t="shared" ca="1" si="69"/>
        <v>-1.5382503908443857E-2</v>
      </c>
      <c r="AF1119" s="52" t="s">
        <v>1315</v>
      </c>
      <c r="AG1119" s="52">
        <v>0.56599999999999995</v>
      </c>
    </row>
    <row r="1120" spans="2:33">
      <c r="B1120" s="52" vm="7975">
        <f ca="1"/>
        <v>45412</v>
      </c>
      <c r="C1120" s="52" vm="8015">
        <f ca="1"/>
        <v>330</v>
      </c>
      <c r="D1120" s="52" vm="8016">
        <f ca="1"/>
        <v>336.2</v>
      </c>
      <c r="E1120" s="52" vm="8017">
        <f ca="1"/>
        <v>338.1</v>
      </c>
      <c r="F1120" s="52" vm="8018">
        <f ca="1"/>
        <v>328.55</v>
      </c>
      <c r="G1120" s="52" vm="8019">
        <f ca="1"/>
        <v>288309</v>
      </c>
      <c r="H1120" s="55">
        <f t="shared" ca="1" si="70"/>
        <v>-1.6833010576493335E-2</v>
      </c>
      <c r="I1120" s="55">
        <f t="shared" ca="1" si="68"/>
        <v>-1.6976295924234577E-2</v>
      </c>
      <c r="N1120" s="52" vm="8020">
        <f ca="1"/>
        <v>45421</v>
      </c>
      <c r="O1120" s="52" vm="4191">
        <f ca="1"/>
        <v>63.44</v>
      </c>
      <c r="P1120" s="52" vm="6374">
        <f ca="1"/>
        <v>63.14</v>
      </c>
      <c r="Q1120" s="52" vm="8021">
        <f ca="1"/>
        <v>63.66</v>
      </c>
      <c r="R1120" s="52" vm="4080">
        <f ca="1"/>
        <v>62.72</v>
      </c>
      <c r="S1120" s="52" vm="8022">
        <f ca="1"/>
        <v>402234</v>
      </c>
      <c r="T1120" s="55">
        <f t="shared" ca="1" si="71"/>
        <v>3.4799114204364656E-3</v>
      </c>
      <c r="U1120" s="55">
        <f t="shared" ca="1" si="69"/>
        <v>3.4738705391207715E-3</v>
      </c>
      <c r="AF1120" s="52" t="s">
        <v>1316</v>
      </c>
      <c r="AG1120" s="52">
        <v>0.57699999999999996</v>
      </c>
    </row>
    <row r="1121" spans="2:33">
      <c r="B1121" s="52" vm="7983">
        <f ca="1"/>
        <v>45414</v>
      </c>
      <c r="C1121" s="52" vm="8023">
        <f ca="1"/>
        <v>322.8</v>
      </c>
      <c r="D1121" s="52" vm="8024">
        <f ca="1"/>
        <v>322.64999999999998</v>
      </c>
      <c r="E1121" s="52" vm="8025">
        <f ca="1"/>
        <v>324.10000000000002</v>
      </c>
      <c r="F1121" s="52" vm="8026">
        <f ca="1"/>
        <v>319.5</v>
      </c>
      <c r="G1121" s="52" vm="8027">
        <f ca="1"/>
        <v>231602</v>
      </c>
      <c r="H1121" s="55">
        <f t="shared" ca="1" si="70"/>
        <v>-2.1818181818181737E-2</v>
      </c>
      <c r="I1121" s="55">
        <f t="shared" ca="1" si="68"/>
        <v>-2.2059718064732104E-2</v>
      </c>
      <c r="N1121" s="52" vm="8028">
        <f ca="1"/>
        <v>45422</v>
      </c>
      <c r="O1121" s="52" vm="4191">
        <f ca="1"/>
        <v>63.44</v>
      </c>
      <c r="P1121" s="52" vm="3911">
        <f ca="1"/>
        <v>63.9</v>
      </c>
      <c r="Q1121" s="52" vm="3911">
        <f ca="1"/>
        <v>63.9</v>
      </c>
      <c r="R1121" s="52" vm="8029">
        <f ca="1"/>
        <v>63.18</v>
      </c>
      <c r="S1121" s="52" vm="8030">
        <f ca="1"/>
        <v>537991</v>
      </c>
      <c r="T1121" s="55">
        <f t="shared" ca="1" si="71"/>
        <v>0</v>
      </c>
      <c r="U1121" s="55">
        <f t="shared" ca="1" si="69"/>
        <v>0</v>
      </c>
      <c r="AF1121" s="52" t="s">
        <v>1317</v>
      </c>
      <c r="AG1121" s="52">
        <v>0.57299999999999995</v>
      </c>
    </row>
    <row r="1122" spans="2:33">
      <c r="B1122" s="52" vm="7990">
        <f ca="1"/>
        <v>45415</v>
      </c>
      <c r="C1122" s="52" vm="8018">
        <f ca="1"/>
        <v>328.55</v>
      </c>
      <c r="D1122" s="52" vm="8031">
        <f ca="1"/>
        <v>325.45</v>
      </c>
      <c r="E1122" s="52" vm="8032">
        <f ca="1"/>
        <v>333.9</v>
      </c>
      <c r="F1122" s="52" vm="8033">
        <f ca="1"/>
        <v>325.39999999999998</v>
      </c>
      <c r="G1122" s="52" vm="8034">
        <f ca="1"/>
        <v>250313</v>
      </c>
      <c r="H1122" s="55">
        <f t="shared" ca="1" si="70"/>
        <v>1.7812887236678954E-2</v>
      </c>
      <c r="I1122" s="55">
        <f t="shared" ca="1" si="68"/>
        <v>1.7656096948083039E-2</v>
      </c>
      <c r="N1122" s="52" vm="8035">
        <f ca="1"/>
        <v>45425</v>
      </c>
      <c r="O1122" s="52" vm="6883">
        <f ca="1"/>
        <v>62.3</v>
      </c>
      <c r="P1122" s="52" vm="6535">
        <f ca="1"/>
        <v>63.38</v>
      </c>
      <c r="Q1122" s="52" vm="6347">
        <f ca="1"/>
        <v>63.42</v>
      </c>
      <c r="R1122" s="52" vm="4317">
        <f ca="1"/>
        <v>62.26</v>
      </c>
      <c r="S1122" s="52" vm="8036">
        <f ca="1"/>
        <v>551933</v>
      </c>
      <c r="T1122" s="55">
        <f t="shared" ca="1" si="71"/>
        <v>-1.7969735182849944E-2</v>
      </c>
      <c r="U1122" s="55">
        <f t="shared" ca="1" si="69"/>
        <v>-1.8133151533185093E-2</v>
      </c>
      <c r="AF1122" s="52" t="s">
        <v>1318</v>
      </c>
      <c r="AG1122" s="52">
        <v>0.59599999999999997</v>
      </c>
    </row>
    <row r="1123" spans="2:33">
      <c r="B1123" s="52" vm="7997">
        <f ca="1"/>
        <v>45418</v>
      </c>
      <c r="C1123" s="52" vm="8037">
        <f ca="1"/>
        <v>326.8</v>
      </c>
      <c r="D1123" s="52" vm="8038">
        <f ca="1"/>
        <v>329</v>
      </c>
      <c r="E1123" s="52" vm="8039">
        <f ca="1"/>
        <v>331.85</v>
      </c>
      <c r="F1123" s="52" vm="8040">
        <f ca="1"/>
        <v>326.10000000000002</v>
      </c>
      <c r="G1123" s="52" vm="8041">
        <f ca="1"/>
        <v>145808</v>
      </c>
      <c r="H1123" s="55">
        <f t="shared" ca="1" si="70"/>
        <v>-5.3264343326738794E-3</v>
      </c>
      <c r="I1123" s="55">
        <f t="shared" ca="1" si="68"/>
        <v>-5.3406703580290652E-3</v>
      </c>
      <c r="N1123" s="52" vm="8042">
        <f ca="1"/>
        <v>45426</v>
      </c>
      <c r="O1123" s="52" vm="6599">
        <f ca="1"/>
        <v>63.36</v>
      </c>
      <c r="P1123" s="52" vm="6815">
        <f ca="1"/>
        <v>62.32</v>
      </c>
      <c r="Q1123" s="52" vm="6599">
        <f ca="1"/>
        <v>63.36</v>
      </c>
      <c r="R1123" s="52" vm="6313">
        <f ca="1"/>
        <v>61.72</v>
      </c>
      <c r="S1123" s="52" vm="8043">
        <f ca="1"/>
        <v>913250</v>
      </c>
      <c r="T1123" s="55">
        <f t="shared" ca="1" si="71"/>
        <v>1.7014446227929358E-2</v>
      </c>
      <c r="U1123" s="55">
        <f t="shared" ca="1" si="69"/>
        <v>1.6871321712762941E-2</v>
      </c>
      <c r="AF1123" s="52" t="s">
        <v>1319</v>
      </c>
      <c r="AG1123" s="52">
        <v>0.59799999999999998</v>
      </c>
    </row>
    <row r="1124" spans="2:33">
      <c r="B1124" s="52" vm="8004">
        <f ca="1"/>
        <v>45419</v>
      </c>
      <c r="C1124" s="52" vm="8044">
        <f ca="1"/>
        <v>329.85</v>
      </c>
      <c r="D1124" s="52" vm="8045">
        <f ca="1"/>
        <v>328.8</v>
      </c>
      <c r="E1124" s="52" vm="8046">
        <f ca="1"/>
        <v>331.25</v>
      </c>
      <c r="F1124" s="52" vm="8047">
        <f ca="1"/>
        <v>326.39999999999998</v>
      </c>
      <c r="G1124" s="52" vm="8048">
        <f ca="1"/>
        <v>215502</v>
      </c>
      <c r="H1124" s="55">
        <f t="shared" ca="1" si="70"/>
        <v>9.332925336597242E-3</v>
      </c>
      <c r="I1124" s="55">
        <f t="shared" ca="1" si="68"/>
        <v>9.289642683031998E-3</v>
      </c>
      <c r="N1124" s="52" vm="8049">
        <f ca="1"/>
        <v>45427</v>
      </c>
      <c r="O1124" s="52" vm="7977">
        <f ca="1"/>
        <v>63.84</v>
      </c>
      <c r="P1124" s="52" vm="6535">
        <f ca="1"/>
        <v>63.38</v>
      </c>
      <c r="Q1124" s="52" vm="4270">
        <f ca="1"/>
        <v>64.02</v>
      </c>
      <c r="R1124" s="52" vm="4080">
        <f ca="1"/>
        <v>62.72</v>
      </c>
      <c r="S1124" s="52" vm="8050">
        <f ca="1"/>
        <v>623098</v>
      </c>
      <c r="T1124" s="55">
        <f t="shared" ca="1" si="71"/>
        <v>7.575757575757569E-3</v>
      </c>
      <c r="U1124" s="55">
        <f t="shared" ca="1" si="69"/>
        <v>7.5472056353829038E-3</v>
      </c>
      <c r="AF1124" s="52" t="s">
        <v>1320</v>
      </c>
      <c r="AG1124" s="52">
        <v>0.59899999999999998</v>
      </c>
    </row>
    <row r="1125" spans="2:33">
      <c r="B1125" s="52" vm="8012">
        <f ca="1"/>
        <v>45420</v>
      </c>
      <c r="C1125" s="52" vm="8051">
        <f ca="1"/>
        <v>331.1</v>
      </c>
      <c r="D1125" s="52" vm="8015">
        <f ca="1"/>
        <v>330</v>
      </c>
      <c r="E1125" s="52" vm="8052">
        <f ca="1"/>
        <v>334.35</v>
      </c>
      <c r="F1125" s="52" vm="8053">
        <f ca="1"/>
        <v>328.6</v>
      </c>
      <c r="G1125" s="52" vm="8054">
        <f ca="1"/>
        <v>174422</v>
      </c>
      <c r="H1125" s="55">
        <f t="shared" ca="1" si="70"/>
        <v>3.789601333939574E-3</v>
      </c>
      <c r="I1125" s="55">
        <f t="shared" ca="1" si="68"/>
        <v>3.7824388843206119E-3</v>
      </c>
      <c r="N1125" s="52" vm="8055">
        <f ca="1"/>
        <v>45428</v>
      </c>
      <c r="O1125" s="52" vm="6342">
        <f ca="1"/>
        <v>63.98</v>
      </c>
      <c r="P1125" s="52" vm="3939">
        <f ca="1"/>
        <v>63.82</v>
      </c>
      <c r="Q1125" s="52" vm="3922">
        <f ca="1"/>
        <v>64.34</v>
      </c>
      <c r="R1125" s="52" vm="4090">
        <f ca="1"/>
        <v>63.56</v>
      </c>
      <c r="S1125" s="52" vm="8056">
        <f ca="1"/>
        <v>565346</v>
      </c>
      <c r="T1125" s="55">
        <f t="shared" ca="1" si="71"/>
        <v>2.1929824561401912E-3</v>
      </c>
      <c r="U1125" s="55">
        <f t="shared" ca="1" si="69"/>
        <v>2.1905813798184601E-3</v>
      </c>
      <c r="AF1125" s="52" t="s">
        <v>1321</v>
      </c>
      <c r="AG1125" s="52">
        <v>0.61</v>
      </c>
    </row>
    <row r="1126" spans="2:33">
      <c r="B1126" s="52" vm="8020">
        <f ca="1"/>
        <v>45421</v>
      </c>
      <c r="C1126" s="52" vm="8057">
        <f ca="1"/>
        <v>333.25</v>
      </c>
      <c r="D1126" s="52" vm="8002">
        <f ca="1"/>
        <v>330.65</v>
      </c>
      <c r="E1126" s="52" vm="8058">
        <f ca="1"/>
        <v>334.85</v>
      </c>
      <c r="F1126" s="52" vm="8059">
        <f ca="1"/>
        <v>327.25</v>
      </c>
      <c r="G1126" s="52" vm="8060">
        <f ca="1"/>
        <v>156170</v>
      </c>
      <c r="H1126" s="55">
        <f t="shared" ca="1" si="70"/>
        <v>6.4935064935063291E-3</v>
      </c>
      <c r="I1126" s="55">
        <f t="shared" ca="1" si="68"/>
        <v>6.4725145056172984E-3</v>
      </c>
      <c r="N1126" s="52" vm="8061">
        <f ca="1"/>
        <v>45429</v>
      </c>
      <c r="O1126" s="52" vm="3913">
        <f ca="1"/>
        <v>64</v>
      </c>
      <c r="P1126" s="52" vm="6639">
        <f ca="1"/>
        <v>63.72</v>
      </c>
      <c r="Q1126" s="52" vm="6379">
        <f ca="1"/>
        <v>64.36</v>
      </c>
      <c r="R1126" s="52" vm="3930">
        <f ca="1"/>
        <v>63.68</v>
      </c>
      <c r="S1126" s="52" vm="8062">
        <f ca="1"/>
        <v>512778</v>
      </c>
      <c r="T1126" s="55">
        <f t="shared" ca="1" si="71"/>
        <v>3.1259768677727173E-4</v>
      </c>
      <c r="U1126" s="55">
        <f t="shared" ca="1" si="69"/>
        <v>3.1254883830006468E-4</v>
      </c>
      <c r="AF1126" s="52" t="s">
        <v>1322</v>
      </c>
      <c r="AG1126" s="52">
        <v>0.61499999999999999</v>
      </c>
    </row>
    <row r="1127" spans="2:33">
      <c r="B1127" s="52" vm="8028">
        <f ca="1"/>
        <v>45422</v>
      </c>
      <c r="C1127" s="52" vm="8063">
        <f ca="1"/>
        <v>332.45</v>
      </c>
      <c r="D1127" s="52" vm="8064">
        <f ca="1"/>
        <v>337.4</v>
      </c>
      <c r="E1127" s="52" vm="8065">
        <f ca="1"/>
        <v>339.3</v>
      </c>
      <c r="F1127" s="52" vm="8066">
        <f ca="1"/>
        <v>331.7</v>
      </c>
      <c r="G1127" s="52" vm="8067">
        <f ca="1"/>
        <v>240613</v>
      </c>
      <c r="H1127" s="55">
        <f t="shared" ca="1" si="70"/>
        <v>-2.4006001500375129E-3</v>
      </c>
      <c r="I1127" s="55">
        <f t="shared" ca="1" si="68"/>
        <v>-2.4034862103540985E-3</v>
      </c>
      <c r="N1127" s="52" vm="8068">
        <f ca="1"/>
        <v>45432</v>
      </c>
      <c r="O1127" s="52" vm="6696">
        <f ca="1"/>
        <v>63.02</v>
      </c>
      <c r="P1127" s="52" vm="8069">
        <f ca="1"/>
        <v>63.24</v>
      </c>
      <c r="Q1127" s="52" vm="6639">
        <f ca="1"/>
        <v>63.72</v>
      </c>
      <c r="R1127" s="52" vm="6666">
        <f ca="1"/>
        <v>62.88</v>
      </c>
      <c r="S1127" s="52" vm="8070">
        <f ca="1"/>
        <v>340949</v>
      </c>
      <c r="T1127" s="55">
        <f t="shared" ca="1" si="71"/>
        <v>-1.5312499999999951E-2</v>
      </c>
      <c r="U1127" s="55">
        <f t="shared" ca="1" si="69"/>
        <v>-1.5430947030543259E-2</v>
      </c>
      <c r="AF1127" s="52" t="s">
        <v>1323</v>
      </c>
      <c r="AG1127" s="52">
        <v>0.60299999999999998</v>
      </c>
    </row>
    <row r="1128" spans="2:33">
      <c r="B1128" s="52" vm="8035">
        <f ca="1"/>
        <v>45425</v>
      </c>
      <c r="C1128" s="52" vm="8071">
        <f ca="1"/>
        <v>332.5</v>
      </c>
      <c r="D1128" s="52" vm="8072">
        <f ca="1"/>
        <v>333</v>
      </c>
      <c r="E1128" s="52" vm="8073">
        <f ca="1"/>
        <v>333.15</v>
      </c>
      <c r="F1128" s="52" vm="8074">
        <f ca="1"/>
        <v>330.7</v>
      </c>
      <c r="G1128" s="52" vm="8075">
        <f ca="1"/>
        <v>96790</v>
      </c>
      <c r="H1128" s="55">
        <f t="shared" ca="1" si="70"/>
        <v>1.5039855617393627E-4</v>
      </c>
      <c r="I1128" s="55">
        <f t="shared" ca="1" si="68"/>
        <v>1.5038724744495015E-4</v>
      </c>
      <c r="N1128" s="52" vm="8076">
        <f ca="1"/>
        <v>45433</v>
      </c>
      <c r="O1128" s="52" vm="4433">
        <f ca="1"/>
        <v>60.74</v>
      </c>
      <c r="P1128" s="52" vm="6341">
        <f ca="1"/>
        <v>62.92</v>
      </c>
      <c r="Q1128" s="52" vm="4181">
        <f ca="1"/>
        <v>63.08</v>
      </c>
      <c r="R1128" s="52" vm="3889">
        <f ca="1"/>
        <v>60.7</v>
      </c>
      <c r="S1128" s="52" vm="8077">
        <f ca="1"/>
        <v>870180</v>
      </c>
      <c r="T1128" s="55">
        <f t="shared" ca="1" si="71"/>
        <v>-3.6178990796572497E-2</v>
      </c>
      <c r="U1128" s="55">
        <f t="shared" ca="1" si="69"/>
        <v>-3.6849676711525815E-2</v>
      </c>
      <c r="AF1128" s="52" t="s">
        <v>1324</v>
      </c>
      <c r="AG1128" s="52">
        <v>0.61599999999999999</v>
      </c>
    </row>
    <row r="1129" spans="2:33">
      <c r="B1129" s="52" vm="8042">
        <f ca="1"/>
        <v>45426</v>
      </c>
      <c r="C1129" s="52" vm="8078">
        <f ca="1"/>
        <v>338.85</v>
      </c>
      <c r="D1129" s="52" vm="8079">
        <f ca="1"/>
        <v>332.75</v>
      </c>
      <c r="E1129" s="52" vm="8080">
        <f ca="1"/>
        <v>342.7</v>
      </c>
      <c r="F1129" s="52" vm="8081">
        <f ca="1"/>
        <v>331.5</v>
      </c>
      <c r="G1129" s="52" vm="8082">
        <f ca="1"/>
        <v>230422</v>
      </c>
      <c r="H1129" s="55">
        <f t="shared" ca="1" si="70"/>
        <v>1.9097744360902391E-2</v>
      </c>
      <c r="I1129" s="55">
        <f t="shared" ca="1" si="68"/>
        <v>1.8917671486213268E-2</v>
      </c>
      <c r="N1129" s="52" vm="8083">
        <f ca="1"/>
        <v>45434</v>
      </c>
      <c r="O1129" s="52" vm="8084">
        <f ca="1"/>
        <v>60.42</v>
      </c>
      <c r="P1129" s="52" vm="8085">
        <f ca="1"/>
        <v>60.82</v>
      </c>
      <c r="Q1129" s="52" vm="6313">
        <f ca="1"/>
        <v>61.72</v>
      </c>
      <c r="R1129" s="52" vm="8086">
        <f ca="1"/>
        <v>60.12</v>
      </c>
      <c r="S1129" s="52" vm="8087">
        <f ca="1"/>
        <v>731379</v>
      </c>
      <c r="T1129" s="55">
        <f t="shared" ca="1" si="71"/>
        <v>-5.2683569311821055E-3</v>
      </c>
      <c r="U1129" s="55">
        <f t="shared" ca="1" si="69"/>
        <v>-5.2822836590767997E-3</v>
      </c>
      <c r="AF1129" s="52" t="s">
        <v>1325</v>
      </c>
      <c r="AG1129" s="52">
        <v>0.63600000000000001</v>
      </c>
    </row>
    <row r="1130" spans="2:33">
      <c r="B1130" s="52" vm="8049">
        <f ca="1"/>
        <v>45427</v>
      </c>
      <c r="C1130" s="52" vm="8088">
        <f ca="1"/>
        <v>336.7</v>
      </c>
      <c r="D1130" s="52" vm="8089">
        <f ca="1"/>
        <v>337.55</v>
      </c>
      <c r="E1130" s="52" vm="8090">
        <f ca="1"/>
        <v>337.75</v>
      </c>
      <c r="F1130" s="52" vm="8046">
        <f ca="1"/>
        <v>331.25</v>
      </c>
      <c r="G1130" s="52" vm="8091">
        <f ca="1"/>
        <v>188201</v>
      </c>
      <c r="H1130" s="55">
        <f t="shared" ca="1" si="70"/>
        <v>-6.3449904087354847E-3</v>
      </c>
      <c r="I1130" s="55">
        <f t="shared" ca="1" si="68"/>
        <v>-6.3652054150932216E-3</v>
      </c>
      <c r="N1130" s="52" vm="8092">
        <f ca="1"/>
        <v>45435</v>
      </c>
      <c r="O1130" s="52" vm="6297">
        <f ca="1"/>
        <v>60.94</v>
      </c>
      <c r="P1130" s="52" vm="3856">
        <f ca="1"/>
        <v>60.24</v>
      </c>
      <c r="Q1130" s="52" vm="6236">
        <f ca="1"/>
        <v>61.18</v>
      </c>
      <c r="R1130" s="52" vm="3856">
        <f ca="1"/>
        <v>60.24</v>
      </c>
      <c r="S1130" s="52" vm="8093">
        <f ca="1"/>
        <v>480146</v>
      </c>
      <c r="T1130" s="55">
        <f t="shared" ca="1" si="71"/>
        <v>8.6064217146639699E-3</v>
      </c>
      <c r="U1130" s="55">
        <f t="shared" ca="1" si="69"/>
        <v>8.5695975990370109E-3</v>
      </c>
      <c r="AF1130" s="52" t="s">
        <v>1326</v>
      </c>
      <c r="AG1130" s="52">
        <v>0.65</v>
      </c>
    </row>
    <row r="1131" spans="2:33">
      <c r="B1131" s="52" vm="8055">
        <f ca="1"/>
        <v>45428</v>
      </c>
      <c r="C1131" s="52" vm="8094">
        <f ca="1"/>
        <v>341.25</v>
      </c>
      <c r="D1131" s="52" vm="8095">
        <f ca="1"/>
        <v>335.45</v>
      </c>
      <c r="E1131" s="52" vm="8094">
        <f ca="1"/>
        <v>341.25</v>
      </c>
      <c r="F1131" s="52" vm="8095">
        <f ca="1"/>
        <v>335.45</v>
      </c>
      <c r="G1131" s="52" vm="8096">
        <f ca="1"/>
        <v>165394</v>
      </c>
      <c r="H1131" s="55">
        <f t="shared" ca="1" si="70"/>
        <v>1.3513513513513598E-2</v>
      </c>
      <c r="I1131" s="55">
        <f t="shared" ca="1" si="68"/>
        <v>1.3423020332140771E-2</v>
      </c>
      <c r="N1131" s="52" vm="8097">
        <f ca="1"/>
        <v>45436</v>
      </c>
      <c r="O1131" s="52" vm="8098">
        <f ca="1"/>
        <v>61.94</v>
      </c>
      <c r="P1131" s="52" vm="3889">
        <f ca="1"/>
        <v>60.7</v>
      </c>
      <c r="Q1131" s="52" vm="6855">
        <f ca="1"/>
        <v>62.02</v>
      </c>
      <c r="R1131" s="52" vm="8084">
        <f ca="1"/>
        <v>60.42</v>
      </c>
      <c r="S1131" s="52" vm="8099">
        <f ca="1"/>
        <v>659743</v>
      </c>
      <c r="T1131" s="55">
        <f t="shared" ca="1" si="71"/>
        <v>1.6409583196586697E-2</v>
      </c>
      <c r="U1131" s="55">
        <f t="shared" ca="1" si="69"/>
        <v>1.6276400987493642E-2</v>
      </c>
      <c r="AF1131" s="52" t="s">
        <v>1327</v>
      </c>
      <c r="AG1131" s="52">
        <v>0.7</v>
      </c>
    </row>
    <row r="1132" spans="2:33">
      <c r="B1132" s="52" vm="8061">
        <f ca="1"/>
        <v>45429</v>
      </c>
      <c r="C1132" s="52" vm="8100">
        <f ca="1"/>
        <v>332.05</v>
      </c>
      <c r="D1132" s="52" vm="7964">
        <f ca="1"/>
        <v>341.4</v>
      </c>
      <c r="E1132" s="52" vm="8101">
        <f ca="1"/>
        <v>342.9</v>
      </c>
      <c r="F1132" s="52" vm="8102">
        <f ca="1"/>
        <v>330.55</v>
      </c>
      <c r="G1132" s="52" vm="8103">
        <f ca="1"/>
        <v>284111</v>
      </c>
      <c r="H1132" s="55">
        <f t="shared" ca="1" si="70"/>
        <v>-2.6959706959706953E-2</v>
      </c>
      <c r="I1132" s="55">
        <f t="shared" ca="1" si="68"/>
        <v>-2.7329786512446799E-2</v>
      </c>
      <c r="N1132" s="52" vm="8104">
        <f ca="1"/>
        <v>45439</v>
      </c>
      <c r="O1132" s="52" vm="8105">
        <f ca="1"/>
        <v>61.76</v>
      </c>
      <c r="P1132" s="52" vm="8106">
        <f ca="1"/>
        <v>62.08</v>
      </c>
      <c r="Q1132" s="52" vm="6744">
        <f ca="1"/>
        <v>62.22</v>
      </c>
      <c r="R1132" s="52" vm="3871">
        <f ca="1"/>
        <v>61.24</v>
      </c>
      <c r="S1132" s="52" vm="8107">
        <f ca="1"/>
        <v>249466</v>
      </c>
      <c r="T1132" s="55">
        <f t="shared" ca="1" si="71"/>
        <v>-2.9060381013884529E-3</v>
      </c>
      <c r="U1132" s="55">
        <f t="shared" ca="1" si="69"/>
        <v>-2.9102688285360168E-3</v>
      </c>
      <c r="AF1132" s="52" t="s">
        <v>1328</v>
      </c>
      <c r="AG1132" s="52">
        <v>0.72399999999999998</v>
      </c>
    </row>
    <row r="1133" spans="2:33">
      <c r="B1133" s="52" vm="8068">
        <f ca="1"/>
        <v>45432</v>
      </c>
      <c r="C1133" s="52" vm="8108">
        <f ca="1"/>
        <v>335.9</v>
      </c>
      <c r="D1133" s="52" vm="8109">
        <f ca="1"/>
        <v>333.35</v>
      </c>
      <c r="E1133" s="52" vm="8110">
        <f ca="1"/>
        <v>337.15</v>
      </c>
      <c r="F1133" s="52" vm="8111">
        <f ca="1"/>
        <v>331.4</v>
      </c>
      <c r="G1133" s="52" vm="8112">
        <f ca="1"/>
        <v>122009</v>
      </c>
      <c r="H1133" s="55">
        <f t="shared" ca="1" si="70"/>
        <v>1.1594639361541814E-2</v>
      </c>
      <c r="I1133" s="55">
        <f t="shared" ca="1" si="68"/>
        <v>1.1527936631524259E-2</v>
      </c>
      <c r="N1133" s="52" vm="8113">
        <f ca="1"/>
        <v>45440</v>
      </c>
      <c r="O1133" s="52" vm="3863">
        <f ca="1"/>
        <v>61.02</v>
      </c>
      <c r="P1133" s="52" vm="4226">
        <f ca="1"/>
        <v>62</v>
      </c>
      <c r="Q1133" s="52" vm="6671">
        <f ca="1"/>
        <v>62.24</v>
      </c>
      <c r="R1133" s="52" vm="6297">
        <f ca="1"/>
        <v>60.94</v>
      </c>
      <c r="S1133" s="52" vm="8114">
        <f ca="1"/>
        <v>508835</v>
      </c>
      <c r="T1133" s="55">
        <f t="shared" ca="1" si="71"/>
        <v>-1.1981865284974025E-2</v>
      </c>
      <c r="U1133" s="55">
        <f t="shared" ca="1" si="69"/>
        <v>-1.2054226427997078E-2</v>
      </c>
      <c r="AF1133" s="52" t="s">
        <v>1329</v>
      </c>
      <c r="AG1133" s="52">
        <v>0.72</v>
      </c>
    </row>
    <row r="1134" spans="2:33">
      <c r="B1134" s="52" vm="8076">
        <f ca="1"/>
        <v>45433</v>
      </c>
      <c r="C1134" s="52" vm="8115">
        <f ca="1"/>
        <v>333.3</v>
      </c>
      <c r="D1134" s="52" vm="8007">
        <f ca="1"/>
        <v>335.65</v>
      </c>
      <c r="E1134" s="52" vm="8007">
        <f ca="1"/>
        <v>335.65</v>
      </c>
      <c r="F1134" s="52" vm="8116">
        <f ca="1"/>
        <v>330.5</v>
      </c>
      <c r="G1134" s="52" vm="8117">
        <f ca="1"/>
        <v>134824</v>
      </c>
      <c r="H1134" s="55">
        <f t="shared" ca="1" si="70"/>
        <v>-7.7403989282524011E-3</v>
      </c>
      <c r="I1134" s="55">
        <f t="shared" ca="1" si="68"/>
        <v>-7.7705113045530034E-3</v>
      </c>
      <c r="N1134" s="52" vm="8118">
        <f ca="1"/>
        <v>45441</v>
      </c>
      <c r="O1134" s="52" vm="6262">
        <f ca="1"/>
        <v>60.28</v>
      </c>
      <c r="P1134" s="52" vm="8085">
        <f ca="1"/>
        <v>60.82</v>
      </c>
      <c r="Q1134" s="52" vm="3870">
        <f ca="1"/>
        <v>61.1</v>
      </c>
      <c r="R1134" s="52" vm="8119">
        <f ca="1"/>
        <v>60.1</v>
      </c>
      <c r="S1134" s="52" vm="8120">
        <f ca="1"/>
        <v>562569</v>
      </c>
      <c r="T1134" s="55">
        <f t="shared" ca="1" si="71"/>
        <v>-1.2127171419206828E-2</v>
      </c>
      <c r="U1134" s="55">
        <f t="shared" ca="1" si="69"/>
        <v>-1.2201305530228884E-2</v>
      </c>
      <c r="AF1134" s="52" t="s">
        <v>1330</v>
      </c>
      <c r="AG1134" s="52">
        <v>0.61799999999999999</v>
      </c>
    </row>
    <row r="1135" spans="2:33">
      <c r="B1135" s="52" vm="8083">
        <f ca="1"/>
        <v>45434</v>
      </c>
      <c r="C1135" s="52" vm="8121">
        <f ca="1"/>
        <v>330.15</v>
      </c>
      <c r="D1135" s="52" vm="8122">
        <f ca="1"/>
        <v>331.6</v>
      </c>
      <c r="E1135" s="52" vm="8123">
        <f ca="1"/>
        <v>332.7</v>
      </c>
      <c r="F1135" s="52" vm="8124">
        <f ca="1"/>
        <v>325.2</v>
      </c>
      <c r="G1135" s="52" vm="8125">
        <f ca="1"/>
        <v>199957</v>
      </c>
      <c r="H1135" s="55">
        <f t="shared" ca="1" si="70"/>
        <v>-9.4509450945094997E-3</v>
      </c>
      <c r="I1135" s="55">
        <f t="shared" ca="1" si="68"/>
        <v>-9.4958886731136855E-3</v>
      </c>
      <c r="N1135" s="52" vm="8126">
        <f ca="1"/>
        <v>45442</v>
      </c>
      <c r="O1135" s="52" vm="6236">
        <f ca="1"/>
        <v>61.18</v>
      </c>
      <c r="P1135" s="52" vm="3363">
        <f ca="1"/>
        <v>59.94</v>
      </c>
      <c r="Q1135" s="52" vm="6322">
        <f ca="1"/>
        <v>61.32</v>
      </c>
      <c r="R1135" s="52" vm="6938">
        <f ca="1"/>
        <v>59.9</v>
      </c>
      <c r="S1135" s="52" vm="8127">
        <f ca="1"/>
        <v>641891</v>
      </c>
      <c r="T1135" s="55">
        <f t="shared" ca="1" si="71"/>
        <v>1.4930325149303147E-2</v>
      </c>
      <c r="U1135" s="55">
        <f t="shared" ca="1" si="69"/>
        <v>1.4819964964462584E-2</v>
      </c>
      <c r="AF1135" s="52" t="s">
        <v>1331</v>
      </c>
      <c r="AG1135" s="52">
        <v>0.63300000000000001</v>
      </c>
    </row>
    <row r="1136" spans="2:33">
      <c r="B1136" s="52" vm="8092">
        <f ca="1"/>
        <v>45435</v>
      </c>
      <c r="C1136" s="52" vm="8128">
        <f ca="1"/>
        <v>332.65</v>
      </c>
      <c r="D1136" s="52" vm="8129">
        <f ca="1"/>
        <v>329.25</v>
      </c>
      <c r="E1136" s="52" vm="8128">
        <f ca="1"/>
        <v>332.65</v>
      </c>
      <c r="F1136" s="52" vm="8130">
        <f ca="1"/>
        <v>327.85</v>
      </c>
      <c r="G1136" s="52" vm="8131">
        <f ca="1"/>
        <v>141616</v>
      </c>
      <c r="H1136" s="55">
        <f t="shared" ca="1" si="70"/>
        <v>7.5723156141147552E-3</v>
      </c>
      <c r="I1136" s="55">
        <f t="shared" ca="1" si="68"/>
        <v>7.5437895473161164E-3</v>
      </c>
      <c r="N1136" s="52" vm="8132">
        <f ca="1"/>
        <v>45443</v>
      </c>
      <c r="O1136" s="52" vm="3871">
        <f ca="1"/>
        <v>61.24</v>
      </c>
      <c r="P1136" s="52" vm="6236">
        <f ca="1"/>
        <v>61.18</v>
      </c>
      <c r="Q1136" s="52" vm="3457">
        <f ca="1"/>
        <v>61.56</v>
      </c>
      <c r="R1136" s="52" vm="6297">
        <f ca="1"/>
        <v>60.94</v>
      </c>
      <c r="S1136" s="52" vm="8133">
        <f ca="1"/>
        <v>3158832</v>
      </c>
      <c r="T1136" s="55">
        <f t="shared" ca="1" si="71"/>
        <v>9.8071265119314965E-4</v>
      </c>
      <c r="U1136" s="55">
        <f t="shared" ca="1" si="69"/>
        <v>9.8023206672555709E-4</v>
      </c>
      <c r="AF1136" s="52" t="s">
        <v>1332</v>
      </c>
      <c r="AG1136" s="52">
        <v>0.66100000000000003</v>
      </c>
    </row>
    <row r="1137" spans="2:21">
      <c r="B1137" s="52" vm="8097">
        <f ca="1"/>
        <v>45436</v>
      </c>
      <c r="C1137" s="52" vm="8063">
        <f ca="1"/>
        <v>332.45</v>
      </c>
      <c r="D1137" s="52" vm="8134">
        <f ca="1"/>
        <v>328.65</v>
      </c>
      <c r="E1137" s="52" vm="8135">
        <f ca="1"/>
        <v>334.45</v>
      </c>
      <c r="F1137" s="52" vm="8136">
        <f ca="1"/>
        <v>328.05</v>
      </c>
      <c r="G1137" s="52" vm="8137">
        <f ca="1"/>
        <v>180208</v>
      </c>
      <c r="H1137" s="55">
        <f t="shared" ca="1" si="70"/>
        <v>-6.0123252667965144E-4</v>
      </c>
      <c r="I1137" s="55">
        <f t="shared" ca="1" si="68"/>
        <v>-6.014133394325247E-4</v>
      </c>
      <c r="N1137" s="52" vm="8138">
        <f ca="1"/>
        <v>45446</v>
      </c>
      <c r="O1137" s="52" vm="6811">
        <f ca="1"/>
        <v>61.8</v>
      </c>
      <c r="P1137" s="52" vm="6242">
        <f ca="1"/>
        <v>61.48</v>
      </c>
      <c r="Q1137" s="52" vm="7652">
        <f ca="1"/>
        <v>62.16</v>
      </c>
      <c r="R1137" s="52" vm="6284">
        <f ca="1"/>
        <v>61.28</v>
      </c>
      <c r="S1137" s="52" vm="8139">
        <f ca="1"/>
        <v>534487</v>
      </c>
      <c r="T1137" s="55">
        <f t="shared" ca="1" si="71"/>
        <v>9.1443500979750958E-3</v>
      </c>
      <c r="U1137" s="55">
        <f t="shared" ca="1" si="69"/>
        <v>9.1027936741620002E-3</v>
      </c>
    </row>
    <row r="1138" spans="2:21">
      <c r="B1138" s="52" vm="8104">
        <f ca="1"/>
        <v>45439</v>
      </c>
      <c r="C1138" s="52" vm="8140">
        <f ca="1"/>
        <v>333.2</v>
      </c>
      <c r="D1138" s="52" vm="8141">
        <f ca="1"/>
        <v>331.05</v>
      </c>
      <c r="E1138" s="52" vm="8142">
        <f ca="1"/>
        <v>335.35</v>
      </c>
      <c r="F1138" s="52" vm="8074">
        <f ca="1"/>
        <v>330.7</v>
      </c>
      <c r="G1138" s="52" vm="8143">
        <f ca="1"/>
        <v>125783</v>
      </c>
      <c r="H1138" s="55">
        <f t="shared" ca="1" si="70"/>
        <v>2.2559783426079338E-3</v>
      </c>
      <c r="I1138" s="55">
        <f t="shared" ca="1" si="68"/>
        <v>2.2534374442236926E-3</v>
      </c>
      <c r="N1138" s="52" vm="8144">
        <f ca="1"/>
        <v>45447</v>
      </c>
      <c r="O1138" s="52" vm="8145">
        <f ca="1"/>
        <v>61.46</v>
      </c>
      <c r="P1138" s="52" vm="6811">
        <f ca="1"/>
        <v>61.8</v>
      </c>
      <c r="Q1138" s="52" vm="6666">
        <f ca="1"/>
        <v>62.88</v>
      </c>
      <c r="R1138" s="52" vm="4325">
        <f ca="1"/>
        <v>61.42</v>
      </c>
      <c r="S1138" s="52" vm="8146">
        <f ca="1"/>
        <v>1217404</v>
      </c>
      <c r="T1138" s="55">
        <f t="shared" ca="1" si="71"/>
        <v>-5.5016181229773364E-3</v>
      </c>
      <c r="U1138" s="55">
        <f t="shared" ca="1" si="69"/>
        <v>-5.5168077613064808E-3</v>
      </c>
    </row>
    <row r="1139" spans="2:21">
      <c r="B1139" s="52" vm="8113">
        <f ca="1"/>
        <v>45440</v>
      </c>
      <c r="C1139" s="52" vm="8147">
        <f ca="1"/>
        <v>331.15</v>
      </c>
      <c r="D1139" s="52" vm="8140">
        <f ca="1"/>
        <v>333.2</v>
      </c>
      <c r="E1139" s="52" vm="8148">
        <f ca="1"/>
        <v>335.55</v>
      </c>
      <c r="F1139" s="52" vm="8015">
        <f ca="1"/>
        <v>330</v>
      </c>
      <c r="G1139" s="52" vm="8149">
        <f ca="1"/>
        <v>166607</v>
      </c>
      <c r="H1139" s="55">
        <f t="shared" ca="1" si="70"/>
        <v>-6.1524609843938149E-3</v>
      </c>
      <c r="I1139" s="55">
        <f t="shared" ca="1" si="68"/>
        <v>-6.1714653616992358E-3</v>
      </c>
      <c r="N1139" s="52" vm="8150">
        <f ca="1"/>
        <v>45448</v>
      </c>
      <c r="O1139" s="52" vm="3449">
        <f ca="1"/>
        <v>61.52</v>
      </c>
      <c r="P1139" s="52" vm="4234">
        <f ca="1"/>
        <v>61.98</v>
      </c>
      <c r="Q1139" s="52" vm="6671">
        <f ca="1"/>
        <v>62.24</v>
      </c>
      <c r="R1139" s="52" vm="8151">
        <f ca="1"/>
        <v>60.58</v>
      </c>
      <c r="S1139" s="52" vm="8152">
        <f ca="1"/>
        <v>584734</v>
      </c>
      <c r="T1139" s="55">
        <f t="shared" ca="1" si="71"/>
        <v>9.7624471200785656E-4</v>
      </c>
      <c r="U1139" s="55">
        <f t="shared" ca="1" si="69"/>
        <v>9.7576849504998485E-4</v>
      </c>
    </row>
    <row r="1140" spans="2:21">
      <c r="B1140" s="52" vm="8118">
        <f ca="1"/>
        <v>45441</v>
      </c>
      <c r="C1140" s="52" vm="8153">
        <f ca="1"/>
        <v>323.5</v>
      </c>
      <c r="D1140" s="52" vm="8045">
        <f ca="1"/>
        <v>328.8</v>
      </c>
      <c r="E1140" s="52" vm="8154">
        <f ca="1"/>
        <v>329.1</v>
      </c>
      <c r="F1140" s="52" vm="8155">
        <f ca="1"/>
        <v>322.85000000000002</v>
      </c>
      <c r="G1140" s="52" vm="8156">
        <f ca="1"/>
        <v>215709</v>
      </c>
      <c r="H1140" s="55">
        <f t="shared" ca="1" si="70"/>
        <v>-2.3101313604106832E-2</v>
      </c>
      <c r="I1140" s="55">
        <f t="shared" ca="1" si="68"/>
        <v>-2.3372330990033122E-2</v>
      </c>
      <c r="N1140" s="52" vm="8157">
        <f ca="1"/>
        <v>45449</v>
      </c>
      <c r="O1140" s="52" vm="4226">
        <f ca="1"/>
        <v>62</v>
      </c>
      <c r="P1140" s="52" vm="6536">
        <f ca="1"/>
        <v>61.86</v>
      </c>
      <c r="Q1140" s="52" vm="7652">
        <f ca="1"/>
        <v>62.16</v>
      </c>
      <c r="R1140" s="52" vm="6734">
        <f ca="1"/>
        <v>61.78</v>
      </c>
      <c r="S1140" s="52" vm="8158">
        <f ca="1"/>
        <v>772054</v>
      </c>
      <c r="T1140" s="55">
        <f t="shared" ca="1" si="71"/>
        <v>7.8023407022105307E-3</v>
      </c>
      <c r="U1140" s="55">
        <f t="shared" ca="1" si="69"/>
        <v>7.7720598477028892E-3</v>
      </c>
    </row>
    <row r="1141" spans="2:21">
      <c r="B1141" s="52" vm="8126">
        <f ca="1"/>
        <v>45442</v>
      </c>
      <c r="C1141" s="52" vm="8159">
        <f ca="1"/>
        <v>320.60000000000002</v>
      </c>
      <c r="D1141" s="52" vm="8160">
        <f ca="1"/>
        <v>321.5</v>
      </c>
      <c r="E1141" s="52" vm="8161">
        <f ca="1"/>
        <v>323.95</v>
      </c>
      <c r="F1141" s="52" vm="8162">
        <f ca="1"/>
        <v>319.8</v>
      </c>
      <c r="G1141" s="52" vm="8163">
        <f ca="1"/>
        <v>195743</v>
      </c>
      <c r="H1141" s="55">
        <f t="shared" ca="1" si="70"/>
        <v>-8.9644513137556725E-3</v>
      </c>
      <c r="I1141" s="55">
        <f t="shared" ca="1" si="68"/>
        <v>-9.004873765502552E-3</v>
      </c>
      <c r="N1141" s="52" vm="8164">
        <f ca="1"/>
        <v>45450</v>
      </c>
      <c r="O1141" s="52" vm="8145">
        <f ca="1"/>
        <v>61.46</v>
      </c>
      <c r="P1141" s="52" vm="4192">
        <f ca="1"/>
        <v>63</v>
      </c>
      <c r="Q1141" s="52" vm="4192">
        <f ca="1"/>
        <v>63</v>
      </c>
      <c r="R1141" s="52" vm="3880">
        <f ca="1"/>
        <v>60.62</v>
      </c>
      <c r="S1141" s="52" vm="8165">
        <f ca="1"/>
        <v>532336</v>
      </c>
      <c r="T1141" s="55">
        <f t="shared" ca="1" si="71"/>
        <v>-8.7096774193547999E-3</v>
      </c>
      <c r="U1141" s="55">
        <f t="shared" ca="1" si="69"/>
        <v>-8.747828342752919E-3</v>
      </c>
    </row>
    <row r="1142" spans="2:21">
      <c r="B1142" s="52" vm="8132">
        <f ca="1"/>
        <v>45443</v>
      </c>
      <c r="C1142" s="52" vm="8166">
        <f ca="1"/>
        <v>317.2</v>
      </c>
      <c r="D1142" s="52" vm="8167">
        <f ca="1"/>
        <v>320.3</v>
      </c>
      <c r="E1142" s="52" vm="8167">
        <f ca="1"/>
        <v>320.3</v>
      </c>
      <c r="F1142" s="52" vm="8168">
        <f ca="1"/>
        <v>316.95</v>
      </c>
      <c r="G1142" s="52" vm="8169">
        <f ca="1"/>
        <v>602783</v>
      </c>
      <c r="H1142" s="55">
        <f t="shared" ca="1" si="70"/>
        <v>-1.0605115408608978E-2</v>
      </c>
      <c r="I1142" s="55">
        <f t="shared" ca="1" si="68"/>
        <v>-1.066175041475978E-2</v>
      </c>
      <c r="N1142" s="52" vm="8170">
        <f ca="1"/>
        <v>45453</v>
      </c>
      <c r="O1142" s="52" vm="3495">
        <f ca="1"/>
        <v>60.32</v>
      </c>
      <c r="P1142" s="52" vm="3889">
        <f ca="1"/>
        <v>60.7</v>
      </c>
      <c r="Q1142" s="52" vm="6224">
        <f ca="1"/>
        <v>61</v>
      </c>
      <c r="R1142" s="52" vm="8171">
        <f ca="1"/>
        <v>60.04</v>
      </c>
      <c r="S1142" s="52" vm="8172">
        <f ca="1"/>
        <v>454861</v>
      </c>
      <c r="T1142" s="55">
        <f t="shared" ca="1" si="71"/>
        <v>-1.8548649528148387E-2</v>
      </c>
      <c r="U1142" s="55">
        <f t="shared" ca="1" si="69"/>
        <v>-1.8722833002637961E-2</v>
      </c>
    </row>
    <row r="1143" spans="2:21">
      <c r="B1143" s="52" vm="8138">
        <f ca="1"/>
        <v>45446</v>
      </c>
      <c r="C1143" s="52" vm="8173">
        <f ca="1"/>
        <v>322.14999999999998</v>
      </c>
      <c r="D1143" s="52" vm="8174">
        <f ca="1"/>
        <v>320.5</v>
      </c>
      <c r="E1143" s="52" vm="8175">
        <f ca="1"/>
        <v>325.8</v>
      </c>
      <c r="F1143" s="52" vm="8176">
        <f ca="1"/>
        <v>319.95</v>
      </c>
      <c r="G1143" s="52" vm="8177">
        <f ca="1"/>
        <v>207184</v>
      </c>
      <c r="H1143" s="55">
        <f t="shared" ca="1" si="70"/>
        <v>1.5605296343001118E-2</v>
      </c>
      <c r="I1143" s="55">
        <f t="shared" ca="1" si="68"/>
        <v>1.5484785823958375E-2</v>
      </c>
      <c r="N1143" s="52" vm="8178">
        <f ca="1"/>
        <v>45454</v>
      </c>
      <c r="O1143" s="52" vm="4471">
        <f ca="1"/>
        <v>59.32</v>
      </c>
      <c r="P1143" s="52" vm="6241">
        <f ca="1"/>
        <v>60.56</v>
      </c>
      <c r="Q1143" s="52" vm="8151">
        <f ca="1"/>
        <v>60.58</v>
      </c>
      <c r="R1143" s="52" vm="3365">
        <f ca="1"/>
        <v>59.02</v>
      </c>
      <c r="S1143" s="52" vm="8179">
        <f ca="1"/>
        <v>753851</v>
      </c>
      <c r="T1143" s="55">
        <f t="shared" ca="1" si="71"/>
        <v>-1.6578249336870021E-2</v>
      </c>
      <c r="U1143" s="55">
        <f t="shared" ca="1" si="69"/>
        <v>-1.6717206429969281E-2</v>
      </c>
    </row>
    <row r="1144" spans="2:21">
      <c r="B1144" s="52" vm="8144">
        <f ca="1"/>
        <v>45447</v>
      </c>
      <c r="C1144" s="52" vm="8180">
        <f ca="1"/>
        <v>322.3</v>
      </c>
      <c r="D1144" s="52" vm="8181">
        <f ca="1"/>
        <v>321.64999999999998</v>
      </c>
      <c r="E1144" s="52" vm="8182">
        <f ca="1"/>
        <v>326.64999999999998</v>
      </c>
      <c r="F1144" s="52" vm="8183">
        <f ca="1"/>
        <v>320.7</v>
      </c>
      <c r="G1144" s="52" vm="8184">
        <f ca="1"/>
        <v>153700</v>
      </c>
      <c r="H1144" s="55">
        <f t="shared" ca="1" si="70"/>
        <v>4.6562160484264759E-4</v>
      </c>
      <c r="I1144" s="55">
        <f t="shared" ca="1" si="68"/>
        <v>4.6551323674091417E-4</v>
      </c>
      <c r="N1144" s="52" vm="8185">
        <f ca="1"/>
        <v>45455</v>
      </c>
      <c r="O1144" s="52" vm="4326">
        <f ca="1"/>
        <v>60.02</v>
      </c>
      <c r="P1144" s="52" vm="3824">
        <f ca="1"/>
        <v>59.36</v>
      </c>
      <c r="Q1144" s="52" vm="4326">
        <f ca="1"/>
        <v>60.02</v>
      </c>
      <c r="R1144" s="52" vm="3145">
        <f ca="1"/>
        <v>58.6</v>
      </c>
      <c r="S1144" s="52" vm="8186">
        <f ca="1"/>
        <v>544417</v>
      </c>
      <c r="T1144" s="55">
        <f t="shared" ca="1" si="71"/>
        <v>1.1800404585300184E-2</v>
      </c>
      <c r="U1144" s="55">
        <f t="shared" ca="1" si="69"/>
        <v>1.1731322742489825E-2</v>
      </c>
    </row>
    <row r="1145" spans="2:21">
      <c r="B1145" s="52" vm="8150">
        <f ca="1"/>
        <v>45448</v>
      </c>
      <c r="C1145" s="52" vm="8187">
        <f ca="1"/>
        <v>323.25</v>
      </c>
      <c r="D1145" s="52" vm="8188">
        <f ca="1"/>
        <v>325.35000000000002</v>
      </c>
      <c r="E1145" s="52" vm="8189">
        <f ca="1"/>
        <v>326.7</v>
      </c>
      <c r="F1145" s="52" vm="8190">
        <f ca="1"/>
        <v>319.10000000000002</v>
      </c>
      <c r="G1145" s="52" vm="8191">
        <f ca="1"/>
        <v>147286</v>
      </c>
      <c r="H1145" s="55">
        <f t="shared" ca="1" si="70"/>
        <v>2.9475643810115137E-3</v>
      </c>
      <c r="I1145" s="55">
        <f t="shared" ca="1" si="68"/>
        <v>2.9432288305747279E-3</v>
      </c>
      <c r="N1145" s="52" vm="8192">
        <f ca="1"/>
        <v>45456</v>
      </c>
      <c r="O1145" s="52" vm="8193">
        <f ca="1"/>
        <v>59.82</v>
      </c>
      <c r="P1145" s="52" vm="6248">
        <f ca="1"/>
        <v>59.92</v>
      </c>
      <c r="Q1145" s="52" vm="6526">
        <f ca="1"/>
        <v>60.16</v>
      </c>
      <c r="R1145" s="52" vm="3147">
        <f ca="1"/>
        <v>59</v>
      </c>
      <c r="S1145" s="52" vm="8194">
        <f ca="1"/>
        <v>576864</v>
      </c>
      <c r="T1145" s="55">
        <f t="shared" ca="1" si="71"/>
        <v>-3.3322225924692361E-3</v>
      </c>
      <c r="U1145" s="55">
        <f t="shared" ca="1" si="69"/>
        <v>-3.3377868104191525E-3</v>
      </c>
    </row>
    <row r="1146" spans="2:21">
      <c r="B1146" s="52" vm="8157">
        <f ca="1"/>
        <v>45449</v>
      </c>
      <c r="C1146" s="52" vm="8195">
        <f ca="1"/>
        <v>325.95</v>
      </c>
      <c r="D1146" s="52" vm="8188">
        <f ca="1"/>
        <v>325.35000000000002</v>
      </c>
      <c r="E1146" s="52" vm="8196">
        <f ca="1"/>
        <v>333.95</v>
      </c>
      <c r="F1146" s="52" vm="8188">
        <f ca="1"/>
        <v>325.35000000000002</v>
      </c>
      <c r="G1146" s="52" vm="8197">
        <f ca="1"/>
        <v>188039</v>
      </c>
      <c r="H1146" s="55">
        <f t="shared" ca="1" si="70"/>
        <v>8.3526682134571484E-3</v>
      </c>
      <c r="I1146" s="55">
        <f t="shared" ca="1" si="68"/>
        <v>8.3179777185815474E-3</v>
      </c>
      <c r="N1146" s="52" vm="8198">
        <f ca="1"/>
        <v>45457</v>
      </c>
      <c r="O1146" s="52" vm="3052">
        <f ca="1"/>
        <v>58.64</v>
      </c>
      <c r="P1146" s="52" vm="8199">
        <f ca="1"/>
        <v>59.54</v>
      </c>
      <c r="Q1146" s="52" vm="4340">
        <f ca="1"/>
        <v>59.7</v>
      </c>
      <c r="R1146" s="52" vm="3126">
        <f ca="1"/>
        <v>57.94</v>
      </c>
      <c r="S1146" s="52" vm="8200">
        <f ca="1"/>
        <v>925157</v>
      </c>
      <c r="T1146" s="55">
        <f t="shared" ca="1" si="71"/>
        <v>-1.9725844199264486E-2</v>
      </c>
      <c r="U1146" s="55">
        <f t="shared" ca="1" si="69"/>
        <v>-1.9922995623405937E-2</v>
      </c>
    </row>
    <row r="1147" spans="2:21">
      <c r="B1147" s="52" vm="8164">
        <f ca="1"/>
        <v>45450</v>
      </c>
      <c r="C1147" s="52" vm="8201">
        <f ca="1"/>
        <v>328.1</v>
      </c>
      <c r="D1147" s="52" vm="8202">
        <f ca="1"/>
        <v>327.35000000000002</v>
      </c>
      <c r="E1147" s="52" vm="8203">
        <f ca="1"/>
        <v>332.85</v>
      </c>
      <c r="F1147" s="52" vm="8204">
        <f ca="1"/>
        <v>325.85000000000002</v>
      </c>
      <c r="G1147" s="52" vm="8205">
        <f ca="1"/>
        <v>177393</v>
      </c>
      <c r="H1147" s="55">
        <f t="shared" ca="1" si="70"/>
        <v>6.5961036968862352E-3</v>
      </c>
      <c r="I1147" s="55">
        <f t="shared" ca="1" si="68"/>
        <v>6.5744445965078202E-3</v>
      </c>
      <c r="N1147" s="52" vm="8206">
        <f ca="1"/>
        <v>45460</v>
      </c>
      <c r="O1147" s="52" vm="6204">
        <f ca="1"/>
        <v>59.16</v>
      </c>
      <c r="P1147" s="52" vm="3347">
        <f ca="1"/>
        <v>58.76</v>
      </c>
      <c r="Q1147" s="52" vm="6204">
        <f ca="1"/>
        <v>59.16</v>
      </c>
      <c r="R1147" s="52" vm="3071">
        <f ca="1"/>
        <v>58.44</v>
      </c>
      <c r="S1147" s="52" vm="8207">
        <f ca="1"/>
        <v>776662</v>
      </c>
      <c r="T1147" s="55">
        <f t="shared" ca="1" si="71"/>
        <v>8.8676671214187319E-3</v>
      </c>
      <c r="U1147" s="55">
        <f t="shared" ca="1" si="69"/>
        <v>8.8285802642029034E-3</v>
      </c>
    </row>
    <row r="1148" spans="2:21">
      <c r="B1148" s="52" vm="8170">
        <f ca="1"/>
        <v>45453</v>
      </c>
      <c r="C1148" s="52" vm="8208">
        <f ca="1"/>
        <v>327.95</v>
      </c>
      <c r="D1148" s="52" vm="8181">
        <f ca="1"/>
        <v>321.64999999999998</v>
      </c>
      <c r="E1148" s="52" vm="8208">
        <f ca="1"/>
        <v>327.95</v>
      </c>
      <c r="F1148" s="52" vm="8209">
        <f ca="1"/>
        <v>320.14999999999998</v>
      </c>
      <c r="G1148" s="52" vm="8210">
        <f ca="1"/>
        <v>213633</v>
      </c>
      <c r="H1148" s="55">
        <f t="shared" ca="1" si="70"/>
        <v>-4.5717768972886041E-4</v>
      </c>
      <c r="I1148" s="55">
        <f t="shared" ca="1" si="68"/>
        <v>-4.5728222731156783E-4</v>
      </c>
      <c r="N1148" s="52" vm="8211">
        <f ca="1"/>
        <v>45461</v>
      </c>
      <c r="O1148" s="52" vm="3166">
        <f ca="1"/>
        <v>57.58</v>
      </c>
      <c r="P1148" s="52" vm="3816">
        <f ca="1"/>
        <v>58.82</v>
      </c>
      <c r="Q1148" s="52" vm="3816">
        <f ca="1"/>
        <v>58.82</v>
      </c>
      <c r="R1148" s="52" vm="4479">
        <f ca="1"/>
        <v>56.68</v>
      </c>
      <c r="S1148" s="52" vm="8212">
        <f ca="1"/>
        <v>1202178</v>
      </c>
      <c r="T1148" s="55">
        <f t="shared" ca="1" si="71"/>
        <v>-2.6707234617985076E-2</v>
      </c>
      <c r="U1148" s="55">
        <f t="shared" ca="1" si="69"/>
        <v>-2.7070352658569188E-2</v>
      </c>
    </row>
    <row r="1149" spans="2:21">
      <c r="B1149" s="52" vm="8178">
        <f ca="1"/>
        <v>45454</v>
      </c>
      <c r="C1149" s="52" vm="8213">
        <f ca="1"/>
        <v>319.35000000000002</v>
      </c>
      <c r="D1149" s="52" vm="8214">
        <f ca="1"/>
        <v>329.3</v>
      </c>
      <c r="E1149" s="52" vm="8046">
        <f ca="1"/>
        <v>331.25</v>
      </c>
      <c r="F1149" s="52" vm="8190">
        <f ca="1"/>
        <v>319.10000000000002</v>
      </c>
      <c r="G1149" s="52" vm="8215">
        <f ca="1"/>
        <v>234667</v>
      </c>
      <c r="H1149" s="55">
        <f t="shared" ca="1" si="70"/>
        <v>-2.6223509681353785E-2</v>
      </c>
      <c r="I1149" s="55">
        <f t="shared" ca="1" si="68"/>
        <v>-2.6573477732146248E-2</v>
      </c>
      <c r="N1149" s="52" vm="8216">
        <f ca="1"/>
        <v>45462</v>
      </c>
      <c r="O1149" s="52" vm="6956">
        <f ca="1"/>
        <v>56.54</v>
      </c>
      <c r="P1149" s="52" vm="3002">
        <f ca="1"/>
        <v>57.36</v>
      </c>
      <c r="Q1149" s="52" vm="3158">
        <f ca="1"/>
        <v>57.98</v>
      </c>
      <c r="R1149" s="52" vm="3329">
        <f ca="1"/>
        <v>56</v>
      </c>
      <c r="S1149" s="52" vm="8217">
        <f ca="1"/>
        <v>1008451</v>
      </c>
      <c r="T1149" s="55">
        <f t="shared" ca="1" si="71"/>
        <v>-1.806182702327197E-2</v>
      </c>
      <c r="U1149" s="55">
        <f t="shared" ca="1" si="69"/>
        <v>-1.8226932918585532E-2</v>
      </c>
    </row>
    <row r="1150" spans="2:21">
      <c r="B1150" s="52" vm="8185">
        <f ca="1"/>
        <v>45455</v>
      </c>
      <c r="C1150" s="52" vm="8218">
        <f ca="1"/>
        <v>316.8</v>
      </c>
      <c r="D1150" s="52" vm="7986">
        <f ca="1"/>
        <v>319</v>
      </c>
      <c r="E1150" s="52" vm="8219">
        <f ca="1"/>
        <v>321.14999999999998</v>
      </c>
      <c r="F1150" s="52" vm="8220">
        <f ca="1"/>
        <v>313.85000000000002</v>
      </c>
      <c r="G1150" s="52" vm="8221">
        <f ca="1"/>
        <v>275116</v>
      </c>
      <c r="H1150" s="55">
        <f t="shared" ca="1" si="70"/>
        <v>-7.9849694692344375E-3</v>
      </c>
      <c r="I1150" s="55">
        <f t="shared" ca="1" si="68"/>
        <v>-8.017020067327435E-3</v>
      </c>
      <c r="N1150" s="52" vm="8222">
        <f ca="1"/>
        <v>45463</v>
      </c>
      <c r="O1150" s="52" vm="3000">
        <f ca="1"/>
        <v>57</v>
      </c>
      <c r="P1150" s="52" vm="3102">
        <f ca="1"/>
        <v>56.48</v>
      </c>
      <c r="Q1150" s="52" vm="3176">
        <f ca="1"/>
        <v>57.68</v>
      </c>
      <c r="R1150" s="52" vm="3275">
        <f ca="1"/>
        <v>56.36</v>
      </c>
      <c r="S1150" s="52" vm="8223">
        <f ca="1"/>
        <v>1023967</v>
      </c>
      <c r="T1150" s="55">
        <f t="shared" ca="1" si="71"/>
        <v>8.1358330385568056E-3</v>
      </c>
      <c r="U1150" s="55">
        <f t="shared" ca="1" si="69"/>
        <v>8.1029155691058983E-3</v>
      </c>
    </row>
    <row r="1151" spans="2:21">
      <c r="B1151" s="52" vm="8192">
        <f ca="1"/>
        <v>45456</v>
      </c>
      <c r="C1151" s="52" vm="8224">
        <f ca="1"/>
        <v>314.55</v>
      </c>
      <c r="D1151" s="52" vm="8225">
        <f ca="1"/>
        <v>317.35000000000002</v>
      </c>
      <c r="E1151" s="52" vm="8226">
        <f ca="1"/>
        <v>318.60000000000002</v>
      </c>
      <c r="F1151" s="52" vm="8227">
        <f ca="1"/>
        <v>310.60000000000002</v>
      </c>
      <c r="G1151" s="52" vm="8228">
        <f ca="1"/>
        <v>262451</v>
      </c>
      <c r="H1151" s="55">
        <f t="shared" ca="1" si="70"/>
        <v>-7.1022727272727071E-3</v>
      </c>
      <c r="I1151" s="55">
        <f t="shared" ca="1" si="68"/>
        <v>-7.1276139242321237E-3</v>
      </c>
      <c r="N1151" s="52" vm="8229">
        <f ca="1"/>
        <v>45464</v>
      </c>
      <c r="O1151" s="52" vm="6133">
        <f ca="1"/>
        <v>56.82</v>
      </c>
      <c r="P1151" s="52" vm="3111">
        <f ca="1"/>
        <v>56.44</v>
      </c>
      <c r="Q1151" s="52" vm="3119">
        <f ca="1"/>
        <v>57.1</v>
      </c>
      <c r="R1151" s="52" vm="6129">
        <f ca="1"/>
        <v>56.16</v>
      </c>
      <c r="S1151" s="52" vm="8230">
        <f ca="1"/>
        <v>2437600</v>
      </c>
      <c r="T1151" s="55">
        <f t="shared" ca="1" si="71"/>
        <v>-3.1578947368421373E-3</v>
      </c>
      <c r="U1151" s="55">
        <f t="shared" ca="1" si="69"/>
        <v>-3.1628914085083067E-3</v>
      </c>
    </row>
    <row r="1152" spans="2:21">
      <c r="B1152" s="52" vm="8198">
        <f ca="1"/>
        <v>45457</v>
      </c>
      <c r="C1152" s="52" vm="8231">
        <f ca="1"/>
        <v>302.5</v>
      </c>
      <c r="D1152" s="52" vm="8232">
        <f ca="1"/>
        <v>310.5</v>
      </c>
      <c r="E1152" s="52" vm="8233">
        <f ca="1"/>
        <v>311</v>
      </c>
      <c r="F1152" s="52" vm="8234">
        <f ca="1"/>
        <v>299.2</v>
      </c>
      <c r="G1152" s="52" vm="8235">
        <f ca="1"/>
        <v>465481</v>
      </c>
      <c r="H1152" s="55">
        <f t="shared" ca="1" si="70"/>
        <v>-3.8308694961055489E-2</v>
      </c>
      <c r="I1152" s="55">
        <f t="shared" ca="1" si="68"/>
        <v>-3.9061768545142504E-2</v>
      </c>
      <c r="N1152" s="52" vm="8236">
        <f ca="1"/>
        <v>45467</v>
      </c>
      <c r="O1152" s="52" vm="6203">
        <f ca="1"/>
        <v>58.26</v>
      </c>
      <c r="P1152" s="52" vm="6143">
        <f ca="1"/>
        <v>56.92</v>
      </c>
      <c r="Q1152" s="52" vm="3071">
        <f ca="1"/>
        <v>58.44</v>
      </c>
      <c r="R1152" s="52" vm="4346">
        <f ca="1"/>
        <v>56.86</v>
      </c>
      <c r="S1152" s="52" vm="8237">
        <f ca="1"/>
        <v>844169</v>
      </c>
      <c r="T1152" s="55">
        <f t="shared" ca="1" si="71"/>
        <v>2.5343189017951406E-2</v>
      </c>
      <c r="U1152" s="55">
        <f t="shared" ca="1" si="69"/>
        <v>2.5027375105246649E-2</v>
      </c>
    </row>
    <row r="1153" spans="2:21">
      <c r="B1153" s="52" vm="8206">
        <f ca="1"/>
        <v>45460</v>
      </c>
      <c r="C1153" s="52" vm="8238">
        <f ca="1"/>
        <v>304.64999999999998</v>
      </c>
      <c r="D1153" s="52" vm="8239">
        <f ca="1"/>
        <v>303.89999999999998</v>
      </c>
      <c r="E1153" s="52" vm="8238">
        <f ca="1"/>
        <v>304.64999999999998</v>
      </c>
      <c r="F1153" s="52" vm="8240">
        <f ca="1"/>
        <v>300.45</v>
      </c>
      <c r="G1153" s="52" vm="8241">
        <f ca="1"/>
        <v>202982</v>
      </c>
      <c r="H1153" s="55">
        <f t="shared" ca="1" si="70"/>
        <v>7.1074380165287998E-3</v>
      </c>
      <c r="I1153" s="55">
        <f t="shared" ca="1" si="68"/>
        <v>7.0822992236071044E-3</v>
      </c>
      <c r="N1153" s="52" vm="8242">
        <f ca="1"/>
        <v>45468</v>
      </c>
      <c r="O1153" s="52" vm="3175">
        <f ca="1"/>
        <v>58.58</v>
      </c>
      <c r="P1153" s="52" vm="6203">
        <f ca="1"/>
        <v>58.26</v>
      </c>
      <c r="Q1153" s="52" vm="6228">
        <f ca="1"/>
        <v>58.94</v>
      </c>
      <c r="R1153" s="52" vm="3051">
        <f ca="1"/>
        <v>57.5</v>
      </c>
      <c r="S1153" s="52" vm="8243">
        <f ca="1"/>
        <v>642128</v>
      </c>
      <c r="T1153" s="55">
        <f t="shared" ca="1" si="71"/>
        <v>5.4926192928252959E-3</v>
      </c>
      <c r="U1153" s="55">
        <f t="shared" ca="1" si="69"/>
        <v>5.4775898682989047E-3</v>
      </c>
    </row>
    <row r="1154" spans="2:21">
      <c r="B1154" s="52" vm="8211">
        <f ca="1"/>
        <v>45461</v>
      </c>
      <c r="C1154" s="52" vm="8244">
        <f ca="1"/>
        <v>310.7</v>
      </c>
      <c r="D1154" s="52" vm="8245">
        <f ca="1"/>
        <v>309.39999999999998</v>
      </c>
      <c r="E1154" s="52" vm="8246">
        <f ca="1"/>
        <v>315.55</v>
      </c>
      <c r="F1154" s="52" vm="8247">
        <f ca="1"/>
        <v>306.55</v>
      </c>
      <c r="G1154" s="52" vm="8248">
        <f ca="1"/>
        <v>278106</v>
      </c>
      <c r="H1154" s="55">
        <f t="shared" ca="1" si="70"/>
        <v>1.9858854423108419E-2</v>
      </c>
      <c r="I1154" s="55">
        <f t="shared" ca="1" si="68"/>
        <v>1.9664239704498272E-2</v>
      </c>
      <c r="N1154" s="52" vm="8249">
        <f ca="1"/>
        <v>45469</v>
      </c>
      <c r="O1154" s="52" vm="3071">
        <f ca="1"/>
        <v>58.44</v>
      </c>
      <c r="P1154" s="52" vm="3313">
        <f ca="1"/>
        <v>58.7</v>
      </c>
      <c r="Q1154" s="52" vm="3346">
        <f ca="1"/>
        <v>58.72</v>
      </c>
      <c r="R1154" s="52" vm="3385">
        <f ca="1"/>
        <v>57.92</v>
      </c>
      <c r="S1154" s="52" vm="8250">
        <f ca="1"/>
        <v>503044</v>
      </c>
      <c r="T1154" s="55">
        <f t="shared" ca="1" si="71"/>
        <v>-2.3898941618299974E-3</v>
      </c>
      <c r="U1154" s="55">
        <f t="shared" ca="1" si="69"/>
        <v>-2.3927545170887078E-3</v>
      </c>
    </row>
    <row r="1155" spans="2:21">
      <c r="B1155" s="52" vm="8216">
        <f ca="1"/>
        <v>45462</v>
      </c>
      <c r="C1155" s="52" vm="8251">
        <f ca="1"/>
        <v>308.60000000000002</v>
      </c>
      <c r="D1155" s="52" vm="8252">
        <f ca="1"/>
        <v>308.89999999999998</v>
      </c>
      <c r="E1155" s="52" vm="8253">
        <f ca="1"/>
        <v>310.89999999999998</v>
      </c>
      <c r="F1155" s="52" vm="8254">
        <f ca="1"/>
        <v>306.25</v>
      </c>
      <c r="G1155" s="52" vm="8255">
        <f ca="1"/>
        <v>149359</v>
      </c>
      <c r="H1155" s="55">
        <f t="shared" ca="1" si="70"/>
        <v>-6.7589314451238502E-3</v>
      </c>
      <c r="I1155" s="55">
        <f t="shared" ca="1" si="68"/>
        <v>-6.7818764699411902E-3</v>
      </c>
      <c r="N1155" s="52" vm="8256">
        <f ca="1"/>
        <v>45470</v>
      </c>
      <c r="O1155" s="52" vm="3327">
        <f ca="1"/>
        <v>57.18</v>
      </c>
      <c r="P1155" s="52" vm="3165">
        <f ca="1"/>
        <v>58.24</v>
      </c>
      <c r="Q1155" s="52" vm="3092">
        <f ca="1"/>
        <v>59.14</v>
      </c>
      <c r="R1155" s="52" vm="3216">
        <f ca="1"/>
        <v>57.16</v>
      </c>
      <c r="S1155" s="52" vm="8257">
        <f ca="1"/>
        <v>755557</v>
      </c>
      <c r="T1155" s="55">
        <f t="shared" ca="1" si="71"/>
        <v>-2.1560574948665256E-2</v>
      </c>
      <c r="U1155" s="55">
        <f t="shared" ca="1" si="69"/>
        <v>-2.1796399988332944E-2</v>
      </c>
    </row>
    <row r="1156" spans="2:21">
      <c r="B1156" s="52" vm="8222">
        <f ca="1"/>
        <v>45463</v>
      </c>
      <c r="C1156" s="52" vm="8258">
        <f ca="1"/>
        <v>316.14999999999998</v>
      </c>
      <c r="D1156" s="52" vm="8259">
        <f ca="1"/>
        <v>310</v>
      </c>
      <c r="E1156" s="52" vm="8260">
        <f ca="1"/>
        <v>317.85000000000002</v>
      </c>
      <c r="F1156" s="52" vm="8261">
        <f ca="1"/>
        <v>309.45</v>
      </c>
      <c r="G1156" s="52" vm="8262">
        <f ca="1"/>
        <v>232584</v>
      </c>
      <c r="H1156" s="55">
        <f t="shared" ca="1" si="70"/>
        <v>2.4465327284510563E-2</v>
      </c>
      <c r="I1156" s="55">
        <f t="shared" ca="1" si="68"/>
        <v>2.417084457556162E-2</v>
      </c>
      <c r="N1156" s="52" vm="8263">
        <f ca="1"/>
        <v>45471</v>
      </c>
      <c r="O1156" s="52" vm="3217">
        <f ca="1"/>
        <v>57.06</v>
      </c>
      <c r="P1156" s="52" vm="3192">
        <f ca="1"/>
        <v>57.14</v>
      </c>
      <c r="Q1156" s="52" vm="4361">
        <f ca="1"/>
        <v>57.7</v>
      </c>
      <c r="R1156" s="52" vm="3099">
        <f ca="1"/>
        <v>56.8</v>
      </c>
      <c r="S1156" s="52" vm="8264">
        <f ca="1"/>
        <v>526944</v>
      </c>
      <c r="T1156" s="55">
        <f t="shared" ca="1" si="71"/>
        <v>-2.0986358866735833E-3</v>
      </c>
      <c r="U1156" s="55">
        <f t="shared" ca="1" si="69"/>
        <v>-2.1008411088117279E-3</v>
      </c>
    </row>
    <row r="1157" spans="2:21">
      <c r="B1157" s="52" vm="8229">
        <f ca="1"/>
        <v>45464</v>
      </c>
      <c r="C1157" s="52" vm="8265">
        <f ca="1"/>
        <v>320.10000000000002</v>
      </c>
      <c r="D1157" s="52" vm="8266">
        <f ca="1"/>
        <v>316.05</v>
      </c>
      <c r="E1157" s="52" vm="8267">
        <f ca="1"/>
        <v>320.39999999999998</v>
      </c>
      <c r="F1157" s="52" vm="8268">
        <f ca="1"/>
        <v>315.8</v>
      </c>
      <c r="G1157" s="52" vm="8269">
        <f ca="1"/>
        <v>634993</v>
      </c>
      <c r="H1157" s="55">
        <f t="shared" ca="1" si="70"/>
        <v>1.2494069270915897E-2</v>
      </c>
      <c r="I1157" s="55">
        <f t="shared" ca="1" si="68"/>
        <v>1.2416662471195352E-2</v>
      </c>
      <c r="N1157" s="52" vm="8270">
        <f ca="1"/>
        <v>45474</v>
      </c>
      <c r="O1157" s="52" vm="3041">
        <f ca="1"/>
        <v>57.48</v>
      </c>
      <c r="P1157" s="52" vm="3101">
        <f ca="1"/>
        <v>57.82</v>
      </c>
      <c r="Q1157" s="52" vm="3405">
        <f ca="1"/>
        <v>58.38</v>
      </c>
      <c r="R1157" s="52" vm="3216">
        <f ca="1"/>
        <v>57.16</v>
      </c>
      <c r="S1157" s="52" vm="8271">
        <f ca="1"/>
        <v>530647</v>
      </c>
      <c r="T1157" s="55">
        <f t="shared" ca="1" si="71"/>
        <v>7.3606729758148859E-3</v>
      </c>
      <c r="U1157" s="55">
        <f t="shared" ca="1" si="69"/>
        <v>7.3337154254701931E-3</v>
      </c>
    </row>
    <row r="1158" spans="2:21">
      <c r="B1158" s="52" vm="8236">
        <f ca="1"/>
        <v>45467</v>
      </c>
      <c r="C1158" s="52" vm="8272">
        <f ca="1"/>
        <v>324.2</v>
      </c>
      <c r="D1158" s="52" vm="8273">
        <f ca="1"/>
        <v>320.45</v>
      </c>
      <c r="E1158" s="52" vm="8274">
        <f ca="1"/>
        <v>324.25</v>
      </c>
      <c r="F1158" s="52" vm="8275">
        <f ca="1"/>
        <v>320.17500000000001</v>
      </c>
      <c r="G1158" s="52" vm="8276">
        <f ca="1"/>
        <v>244748</v>
      </c>
      <c r="H1158" s="55">
        <f t="shared" ca="1" si="70"/>
        <v>1.2808497344579672E-2</v>
      </c>
      <c r="I1158" s="55">
        <f t="shared" ca="1" si="68"/>
        <v>1.2727162325758211E-2</v>
      </c>
      <c r="N1158" s="52" vm="8277">
        <f ca="1"/>
        <v>45475</v>
      </c>
      <c r="O1158" s="52" vm="6114">
        <f ca="1"/>
        <v>56.94</v>
      </c>
      <c r="P1158" s="52" vm="3268">
        <f ca="1"/>
        <v>57.24</v>
      </c>
      <c r="Q1158" s="52" vm="3215">
        <f ca="1"/>
        <v>57.62</v>
      </c>
      <c r="R1158" s="52" vm="3804">
        <f ca="1"/>
        <v>56.34</v>
      </c>
      <c r="S1158" s="52" vm="8278">
        <f ca="1"/>
        <v>532851</v>
      </c>
      <c r="T1158" s="55">
        <f t="shared" ca="1" si="71"/>
        <v>-9.394572025052228E-3</v>
      </c>
      <c r="U1158" s="55">
        <f t="shared" ca="1" si="69"/>
        <v>-9.4389793609327161E-3</v>
      </c>
    </row>
    <row r="1159" spans="2:21">
      <c r="B1159" s="52" vm="8242">
        <f ca="1"/>
        <v>45468</v>
      </c>
      <c r="C1159" s="52" vm="8279">
        <f ca="1"/>
        <v>325.14999999999998</v>
      </c>
      <c r="D1159" s="52" vm="8280">
        <f ca="1"/>
        <v>321.39999999999998</v>
      </c>
      <c r="E1159" s="52" vm="8281">
        <f ca="1"/>
        <v>331.35</v>
      </c>
      <c r="F1159" s="52" vm="8282">
        <f ca="1"/>
        <v>320</v>
      </c>
      <c r="G1159" s="52" vm="8283">
        <f ca="1"/>
        <v>245917</v>
      </c>
      <c r="H1159" s="55">
        <f t="shared" ca="1" si="70"/>
        <v>2.9302899444787478E-3</v>
      </c>
      <c r="I1159" s="55">
        <f t="shared" ca="1" si="68"/>
        <v>2.9260050135851319E-3</v>
      </c>
      <c r="N1159" s="52" vm="8284">
        <f ca="1"/>
        <v>45476</v>
      </c>
      <c r="O1159" s="52" vm="6956">
        <f ca="1"/>
        <v>56.54</v>
      </c>
      <c r="P1159" s="52" vm="3053">
        <f ca="1"/>
        <v>57.32</v>
      </c>
      <c r="Q1159" s="52" vm="3127">
        <f ca="1"/>
        <v>57.4</v>
      </c>
      <c r="R1159" s="52" vm="4369">
        <f ca="1"/>
        <v>56.3</v>
      </c>
      <c r="S1159" s="52" vm="8285">
        <f ca="1"/>
        <v>719304</v>
      </c>
      <c r="T1159" s="55">
        <f t="shared" ca="1" si="71"/>
        <v>-7.0249385317878721E-3</v>
      </c>
      <c r="U1159" s="55">
        <f t="shared" ca="1" si="69"/>
        <v>-7.0497295844472391E-3</v>
      </c>
    </row>
    <row r="1160" spans="2:21">
      <c r="B1160" s="52" vm="8249">
        <f ca="1"/>
        <v>45469</v>
      </c>
      <c r="C1160" s="52" vm="8286">
        <f ca="1"/>
        <v>326.5</v>
      </c>
      <c r="D1160" s="52" vm="8059">
        <f ca="1"/>
        <v>327.25</v>
      </c>
      <c r="E1160" s="52" vm="8129">
        <f ca="1"/>
        <v>329.25</v>
      </c>
      <c r="F1160" s="52" vm="8287">
        <f ca="1"/>
        <v>321.10000000000002</v>
      </c>
      <c r="G1160" s="52" vm="8288">
        <f ca="1"/>
        <v>209037</v>
      </c>
      <c r="H1160" s="55">
        <f t="shared" ca="1" si="70"/>
        <v>4.1519298785177572E-3</v>
      </c>
      <c r="I1160" s="55">
        <f t="shared" ca="1" si="68"/>
        <v>4.1433344013250724E-3</v>
      </c>
      <c r="N1160" s="52" vm="8289">
        <f ca="1"/>
        <v>45477</v>
      </c>
      <c r="O1160" s="52" vm="6092">
        <f ca="1"/>
        <v>56.38</v>
      </c>
      <c r="P1160" s="52" vm="3251">
        <f ca="1"/>
        <v>56.6</v>
      </c>
      <c r="Q1160" s="52" vm="3209">
        <f ca="1"/>
        <v>57.02</v>
      </c>
      <c r="R1160" s="52" vm="3320">
        <f ca="1"/>
        <v>56.06</v>
      </c>
      <c r="S1160" s="52" vm="8290">
        <f ca="1"/>
        <v>381218</v>
      </c>
      <c r="T1160" s="55">
        <f t="shared" ca="1" si="71"/>
        <v>-2.8298549699327102E-3</v>
      </c>
      <c r="U1160" s="55">
        <f t="shared" ca="1" si="69"/>
        <v>-2.8338665794777123E-3</v>
      </c>
    </row>
    <row r="1161" spans="2:21">
      <c r="B1161" s="52" vm="8256">
        <f ca="1"/>
        <v>45470</v>
      </c>
      <c r="C1161" s="52" vm="8291">
        <f ca="1"/>
        <v>341.75</v>
      </c>
      <c r="D1161" s="52" vm="8292">
        <f ca="1"/>
        <v>339.45</v>
      </c>
      <c r="E1161" s="52" vm="8293">
        <f ca="1"/>
        <v>346.35</v>
      </c>
      <c r="F1161" s="52" vm="8294">
        <f ca="1"/>
        <v>337.65</v>
      </c>
      <c r="G1161" s="52" vm="8295">
        <f ca="1"/>
        <v>383980</v>
      </c>
      <c r="H1161" s="55">
        <f t="shared" ca="1" si="70"/>
        <v>4.6707503828483876E-2</v>
      </c>
      <c r="I1161" s="55">
        <f t="shared" ca="1" si="68"/>
        <v>4.564952688757315E-2</v>
      </c>
      <c r="N1161" s="52" vm="8296">
        <f ca="1"/>
        <v>45478</v>
      </c>
      <c r="O1161" s="52" vm="4479">
        <f ca="1"/>
        <v>56.68</v>
      </c>
      <c r="P1161" s="52" vm="6195">
        <f ca="1"/>
        <v>56.64</v>
      </c>
      <c r="Q1161" s="52" vm="3031">
        <f ca="1"/>
        <v>57.46</v>
      </c>
      <c r="R1161" s="52" vm="6092">
        <f ca="1"/>
        <v>56.38</v>
      </c>
      <c r="S1161" s="52" vm="8297">
        <f ca="1"/>
        <v>469690</v>
      </c>
      <c r="T1161" s="55">
        <f t="shared" ca="1" si="71"/>
        <v>5.3210358283077852E-3</v>
      </c>
      <c r="U1161" s="55">
        <f t="shared" ca="1" si="69"/>
        <v>5.3069291365130718E-3</v>
      </c>
    </row>
    <row r="1162" spans="2:21">
      <c r="B1162" s="52" vm="8263">
        <f ca="1"/>
        <v>45471</v>
      </c>
      <c r="C1162" s="52" vm="8298">
        <f ca="1"/>
        <v>338.5</v>
      </c>
      <c r="D1162" s="52" vm="8299">
        <f ca="1"/>
        <v>341.6</v>
      </c>
      <c r="E1162" s="52" vm="8300">
        <f ca="1"/>
        <v>345.2</v>
      </c>
      <c r="F1162" s="52" vm="8301">
        <f ca="1"/>
        <v>336.45</v>
      </c>
      <c r="G1162" s="52" vm="8302">
        <f ca="1"/>
        <v>293829</v>
      </c>
      <c r="H1162" s="55">
        <f t="shared" ca="1" si="70"/>
        <v>-9.5098756400877615E-3</v>
      </c>
      <c r="I1162" s="55">
        <f t="shared" ca="1" si="68"/>
        <v>-9.5553832517292353E-3</v>
      </c>
      <c r="N1162" s="52" vm="8303">
        <f ca="1"/>
        <v>45481</v>
      </c>
      <c r="O1162" s="52" vm="4369">
        <f ca="1"/>
        <v>56.3</v>
      </c>
      <c r="P1162" s="52" vm="3804">
        <f ca="1"/>
        <v>56.34</v>
      </c>
      <c r="Q1162" s="52" vm="3110">
        <f ca="1"/>
        <v>57.04</v>
      </c>
      <c r="R1162" s="52" vm="6082">
        <f ca="1"/>
        <v>55.92</v>
      </c>
      <c r="S1162" s="52" vm="8304">
        <f ca="1"/>
        <v>570751</v>
      </c>
      <c r="T1162" s="55">
        <f t="shared" ca="1" si="71"/>
        <v>-6.7043048694425122E-3</v>
      </c>
      <c r="U1162" s="55">
        <f t="shared" ca="1" si="69"/>
        <v>-6.7268796768350176E-3</v>
      </c>
    </row>
    <row r="1163" spans="2:21">
      <c r="B1163" s="52" vm="8270">
        <f ca="1"/>
        <v>45474</v>
      </c>
      <c r="C1163" s="52" vm="8305">
        <f ca="1"/>
        <v>336</v>
      </c>
      <c r="D1163" s="52" vm="8306">
        <f ca="1"/>
        <v>344.55</v>
      </c>
      <c r="E1163" s="52" vm="7942">
        <f ca="1"/>
        <v>346.9</v>
      </c>
      <c r="F1163" s="52" vm="8305">
        <f ca="1"/>
        <v>336</v>
      </c>
      <c r="G1163" s="52" vm="8307">
        <f ca="1"/>
        <v>218831</v>
      </c>
      <c r="H1163" s="55">
        <f t="shared" ca="1" si="70"/>
        <v>-7.3855243722303898E-3</v>
      </c>
      <c r="I1163" s="55">
        <f t="shared" ca="1" si="68"/>
        <v>-7.4129323891254113E-3</v>
      </c>
      <c r="N1163" s="52" vm="8308">
        <f ca="1"/>
        <v>45482</v>
      </c>
      <c r="O1163" s="52" vm="4508">
        <f ca="1"/>
        <v>55.56</v>
      </c>
      <c r="P1163" s="52" vm="4493">
        <f ca="1"/>
        <v>56.04</v>
      </c>
      <c r="Q1163" s="52" vm="3209">
        <f ca="1"/>
        <v>57.02</v>
      </c>
      <c r="R1163" s="52" vm="7379">
        <f ca="1"/>
        <v>55.46</v>
      </c>
      <c r="S1163" s="52" vm="8309">
        <f ca="1"/>
        <v>661837</v>
      </c>
      <c r="T1163" s="55">
        <f t="shared" ca="1" si="71"/>
        <v>-1.3143872113676625E-2</v>
      </c>
      <c r="U1163" s="55">
        <f t="shared" ca="1" si="69"/>
        <v>-1.3231017259501572E-2</v>
      </c>
    </row>
    <row r="1164" spans="2:21">
      <c r="B1164" s="52" vm="8277">
        <f ca="1"/>
        <v>45475</v>
      </c>
      <c r="C1164" s="52" vm="8310">
        <f ca="1"/>
        <v>329.35</v>
      </c>
      <c r="D1164" s="52" vm="8311">
        <f ca="1"/>
        <v>333.8</v>
      </c>
      <c r="E1164" s="52" vm="8312">
        <f ca="1"/>
        <v>334.6</v>
      </c>
      <c r="F1164" s="52" vm="8313">
        <f ca="1"/>
        <v>327.9</v>
      </c>
      <c r="G1164" s="52" vm="8314">
        <f ca="1"/>
        <v>214107</v>
      </c>
      <c r="H1164" s="55">
        <f t="shared" ca="1" si="70"/>
        <v>-1.9791666666666652E-2</v>
      </c>
      <c r="I1164" s="55">
        <f t="shared" ref="I1164:I1227" ca="1" si="72">LN(1+H1164)</f>
        <v>-1.9990144876502271E-2</v>
      </c>
      <c r="N1164" s="52" vm="8315">
        <f ca="1"/>
        <v>45483</v>
      </c>
      <c r="O1164" s="52" vm="6195">
        <f ca="1"/>
        <v>56.64</v>
      </c>
      <c r="P1164" s="52" vm="3589">
        <f ca="1"/>
        <v>55.44</v>
      </c>
      <c r="Q1164" s="52" vm="3099">
        <f ca="1"/>
        <v>56.8</v>
      </c>
      <c r="R1164" s="52" vm="3580">
        <f ca="1"/>
        <v>55.18</v>
      </c>
      <c r="S1164" s="52" vm="8316">
        <f ca="1"/>
        <v>610659</v>
      </c>
      <c r="T1164" s="55">
        <f t="shared" ca="1" si="71"/>
        <v>1.9438444924406051E-2</v>
      </c>
      <c r="U1164" s="55">
        <f t="shared" ref="U1164:U1227" ca="1" si="73">LN(1+T1164)</f>
        <v>1.9251931499321306E-2</v>
      </c>
    </row>
    <row r="1165" spans="2:21">
      <c r="B1165" s="52" vm="8284">
        <f ca="1"/>
        <v>45476</v>
      </c>
      <c r="C1165" s="52" vm="8317">
        <f ca="1"/>
        <v>330.6</v>
      </c>
      <c r="D1165" s="52" vm="8281">
        <f ca="1"/>
        <v>331.35</v>
      </c>
      <c r="E1165" s="52" vm="8318">
        <f ca="1"/>
        <v>334.1</v>
      </c>
      <c r="F1165" s="52" vm="8319">
        <f ca="1"/>
        <v>327.8</v>
      </c>
      <c r="G1165" s="52" vm="8320">
        <f ca="1"/>
        <v>220243</v>
      </c>
      <c r="H1165" s="55">
        <f t="shared" ref="H1165:H1228" ca="1" si="74">C1165/C1164-1</f>
        <v>3.7953544861089039E-3</v>
      </c>
      <c r="I1165" s="55">
        <f t="shared" ca="1" si="72"/>
        <v>3.7881703002217593E-3</v>
      </c>
      <c r="N1165" s="52" vm="8321">
        <f ca="1"/>
        <v>45484</v>
      </c>
      <c r="O1165" s="52" vm="3216">
        <f ca="1"/>
        <v>57.16</v>
      </c>
      <c r="P1165" s="52" vm="6143">
        <f ca="1"/>
        <v>56.92</v>
      </c>
      <c r="Q1165" s="52" vm="4384">
        <f ca="1"/>
        <v>57.44</v>
      </c>
      <c r="R1165" s="52" vm="4425">
        <f ca="1"/>
        <v>56.66</v>
      </c>
      <c r="S1165" s="52" vm="8322">
        <f ca="1"/>
        <v>459323</v>
      </c>
      <c r="T1165" s="55">
        <f t="shared" ref="T1165:T1228" ca="1" si="75">O1165/O1164-1</f>
        <v>9.1807909604519899E-3</v>
      </c>
      <c r="U1165" s="55">
        <f t="shared" ca="1" si="73"/>
        <v>9.1389036762023479E-3</v>
      </c>
    </row>
    <row r="1166" spans="2:21">
      <c r="B1166" s="52" vm="8289">
        <f ca="1"/>
        <v>45477</v>
      </c>
      <c r="C1166" s="52" vm="8323">
        <f ca="1"/>
        <v>335.85</v>
      </c>
      <c r="D1166" s="52" vm="8324">
        <f ca="1"/>
        <v>332.2</v>
      </c>
      <c r="E1166" s="52" vm="7951">
        <f ca="1"/>
        <v>336.3</v>
      </c>
      <c r="F1166" s="52" vm="8325">
        <f ca="1"/>
        <v>331</v>
      </c>
      <c r="G1166" s="52" vm="8326">
        <f ca="1"/>
        <v>160210</v>
      </c>
      <c r="H1166" s="55">
        <f t="shared" ca="1" si="74"/>
        <v>1.588021778584392E-2</v>
      </c>
      <c r="I1166" s="55">
        <f t="shared" ca="1" si="72"/>
        <v>1.5755446325949721E-2</v>
      </c>
      <c r="N1166" s="52" vm="8327">
        <f ca="1"/>
        <v>45485</v>
      </c>
      <c r="O1166" s="52" vm="3174">
        <f ca="1"/>
        <v>58.28</v>
      </c>
      <c r="P1166" s="52" vm="4384">
        <f ca="1"/>
        <v>57.44</v>
      </c>
      <c r="Q1166" s="52" vm="3417">
        <f ca="1"/>
        <v>58.62</v>
      </c>
      <c r="R1166" s="52" vm="3338">
        <f ca="1"/>
        <v>57.3</v>
      </c>
      <c r="S1166" s="52" vm="8328">
        <f ca="1"/>
        <v>533120</v>
      </c>
      <c r="T1166" s="55">
        <f t="shared" ca="1" si="75"/>
        <v>1.9594121763470973E-2</v>
      </c>
      <c r="U1166" s="55">
        <f t="shared" ca="1" si="73"/>
        <v>1.940462826533744E-2</v>
      </c>
    </row>
    <row r="1167" spans="2:21">
      <c r="B1167" s="52" vm="8296">
        <f ca="1"/>
        <v>45478</v>
      </c>
      <c r="C1167" s="52" vm="8329">
        <f ca="1"/>
        <v>335.05</v>
      </c>
      <c r="D1167" s="52" vm="8330">
        <f ca="1"/>
        <v>336.4</v>
      </c>
      <c r="E1167" s="52" vm="8331">
        <f ca="1"/>
        <v>341.3</v>
      </c>
      <c r="F1167" s="52" vm="8332">
        <f ca="1"/>
        <v>333.4</v>
      </c>
      <c r="G1167" s="52" vm="8333">
        <f ca="1"/>
        <v>100590</v>
      </c>
      <c r="H1167" s="55">
        <f t="shared" ca="1" si="74"/>
        <v>-2.3820157808546183E-3</v>
      </c>
      <c r="I1167" s="55">
        <f t="shared" ca="1" si="72"/>
        <v>-2.3848572936938689E-3</v>
      </c>
      <c r="N1167" s="52" vm="8334">
        <f ca="1"/>
        <v>45488</v>
      </c>
      <c r="O1167" s="52" vm="3043">
        <f ca="1"/>
        <v>56.9</v>
      </c>
      <c r="P1167" s="52" vm="3193">
        <f ca="1"/>
        <v>57.52</v>
      </c>
      <c r="Q1167" s="52" vm="3337">
        <f ca="1"/>
        <v>57.78</v>
      </c>
      <c r="R1167" s="52" vm="6133">
        <f ca="1"/>
        <v>56.82</v>
      </c>
      <c r="S1167" s="52" vm="8335">
        <f ca="1"/>
        <v>796329</v>
      </c>
      <c r="T1167" s="55">
        <f t="shared" ca="1" si="75"/>
        <v>-2.3678792038435148E-2</v>
      </c>
      <c r="U1167" s="55">
        <f t="shared" ca="1" si="73"/>
        <v>-2.3963640194718853E-2</v>
      </c>
    </row>
    <row r="1168" spans="2:21">
      <c r="B1168" s="52" vm="8303">
        <f ca="1"/>
        <v>45481</v>
      </c>
      <c r="C1168" s="52" vm="8336">
        <f ca="1"/>
        <v>325.7</v>
      </c>
      <c r="D1168" s="52" vm="8337">
        <f ca="1"/>
        <v>332.35</v>
      </c>
      <c r="E1168" s="52" vm="8338">
        <f ca="1"/>
        <v>334.9</v>
      </c>
      <c r="F1168" s="52" vm="8339">
        <f ca="1"/>
        <v>324.64999999999998</v>
      </c>
      <c r="G1168" s="52" vm="8340">
        <f ca="1"/>
        <v>230389</v>
      </c>
      <c r="H1168" s="55">
        <f t="shared" ca="1" si="74"/>
        <v>-2.7906282644381553E-2</v>
      </c>
      <c r="I1168" s="55">
        <f t="shared" ca="1" si="72"/>
        <v>-2.830306213699204E-2</v>
      </c>
      <c r="N1168" s="52" vm="8341">
        <f ca="1"/>
        <v>45489</v>
      </c>
      <c r="O1168" s="52" vm="3013">
        <f ca="1"/>
        <v>56.56</v>
      </c>
      <c r="P1168" s="52" vm="3784">
        <f ca="1"/>
        <v>56.42</v>
      </c>
      <c r="Q1168" s="52" vm="4425">
        <f ca="1"/>
        <v>56.66</v>
      </c>
      <c r="R1168" s="52" vm="3633">
        <f ca="1"/>
        <v>55.76</v>
      </c>
      <c r="S1168" s="52" vm="8342">
        <f ca="1"/>
        <v>620827</v>
      </c>
      <c r="T1168" s="55">
        <f t="shared" ca="1" si="75"/>
        <v>-5.9753954305798995E-3</v>
      </c>
      <c r="U1168" s="55">
        <f t="shared" ca="1" si="73"/>
        <v>-5.9933195439678547E-3</v>
      </c>
    </row>
    <row r="1169" spans="2:21">
      <c r="B1169" s="52" vm="8308">
        <f ca="1"/>
        <v>45482</v>
      </c>
      <c r="C1169" s="52" vm="8343">
        <f ca="1"/>
        <v>321.89999999999998</v>
      </c>
      <c r="D1169" s="52" vm="8344">
        <f ca="1"/>
        <v>326.75</v>
      </c>
      <c r="E1169" s="52" vm="8345">
        <f ca="1"/>
        <v>327</v>
      </c>
      <c r="F1169" s="52" vm="8346">
        <f ca="1"/>
        <v>319.45</v>
      </c>
      <c r="G1169" s="52" vm="8347">
        <f ca="1"/>
        <v>196755</v>
      </c>
      <c r="H1169" s="55">
        <f t="shared" ca="1" si="74"/>
        <v>-1.1667178385016963E-2</v>
      </c>
      <c r="I1169" s="55">
        <f t="shared" ca="1" si="72"/>
        <v>-1.1735773977425406E-2</v>
      </c>
      <c r="N1169" s="52" vm="8348">
        <f ca="1"/>
        <v>45490</v>
      </c>
      <c r="O1169" s="52" vm="3099">
        <f ca="1"/>
        <v>56.8</v>
      </c>
      <c r="P1169" s="52" vm="3043">
        <f ca="1"/>
        <v>56.9</v>
      </c>
      <c r="Q1169" s="52" vm="3110">
        <f ca="1"/>
        <v>57.04</v>
      </c>
      <c r="R1169" s="52" vm="3320">
        <f ca="1"/>
        <v>56.06</v>
      </c>
      <c r="S1169" s="52" vm="8349">
        <f ca="1"/>
        <v>465392</v>
      </c>
      <c r="T1169" s="55">
        <f t="shared" ca="1" si="75"/>
        <v>4.2432814710040567E-3</v>
      </c>
      <c r="U1169" s="55">
        <f t="shared" ca="1" si="73"/>
        <v>4.2343041387881636E-3</v>
      </c>
    </row>
    <row r="1170" spans="2:21">
      <c r="B1170" s="52" vm="8315">
        <f ca="1"/>
        <v>45483</v>
      </c>
      <c r="C1170" s="52" vm="8350">
        <f ca="1"/>
        <v>324.95</v>
      </c>
      <c r="D1170" s="52" vm="8351">
        <f ca="1"/>
        <v>322.5</v>
      </c>
      <c r="E1170" s="52" vm="8352">
        <f ca="1"/>
        <v>327.14999999999998</v>
      </c>
      <c r="F1170" s="52" vm="8353">
        <f ca="1"/>
        <v>316.60000000000002</v>
      </c>
      <c r="G1170" s="52" vm="8354">
        <f ca="1"/>
        <v>189473</v>
      </c>
      <c r="H1170" s="55">
        <f t="shared" ca="1" si="74"/>
        <v>9.4749922336130332E-3</v>
      </c>
      <c r="I1170" s="55">
        <f t="shared" ca="1" si="72"/>
        <v>9.4303860355955185E-3</v>
      </c>
      <c r="N1170" s="52" vm="8355">
        <f ca="1"/>
        <v>45491</v>
      </c>
      <c r="O1170" s="52" vm="3251">
        <f ca="1"/>
        <v>56.6</v>
      </c>
      <c r="P1170" s="52" vm="3238">
        <f ca="1"/>
        <v>56.98</v>
      </c>
      <c r="Q1170" s="52" vm="3040">
        <f ca="1"/>
        <v>57.66</v>
      </c>
      <c r="R1170" s="52" vm="8356">
        <f ca="1"/>
        <v>56.32</v>
      </c>
      <c r="S1170" s="52" vm="8357">
        <f ca="1"/>
        <v>567772</v>
      </c>
      <c r="T1170" s="55">
        <f t="shared" ca="1" si="75"/>
        <v>-3.5211267605632646E-3</v>
      </c>
      <c r="U1170" s="55">
        <f t="shared" ca="1" si="73"/>
        <v>-3.5273405179682992E-3</v>
      </c>
    </row>
    <row r="1171" spans="2:21">
      <c r="B1171" s="52" vm="8321">
        <f ca="1"/>
        <v>45484</v>
      </c>
      <c r="C1171" s="52" vm="8281">
        <f ca="1"/>
        <v>331.35</v>
      </c>
      <c r="D1171" s="52" vm="8053">
        <f ca="1"/>
        <v>328.6</v>
      </c>
      <c r="E1171" s="52" vm="8281">
        <f ca="1"/>
        <v>331.35</v>
      </c>
      <c r="F1171" s="52" vm="8358">
        <f ca="1"/>
        <v>324.60000000000002</v>
      </c>
      <c r="G1171" s="52" vm="8359">
        <f ca="1"/>
        <v>246187</v>
      </c>
      <c r="H1171" s="55">
        <f t="shared" ca="1" si="74"/>
        <v>1.9695337744268349E-2</v>
      </c>
      <c r="I1171" s="55">
        <f t="shared" ca="1" si="72"/>
        <v>1.9503894193877984E-2</v>
      </c>
      <c r="N1171" s="52" vm="8360">
        <f ca="1"/>
        <v>45492</v>
      </c>
      <c r="O1171" s="52" vm="6092">
        <f ca="1"/>
        <v>56.38</v>
      </c>
      <c r="P1171" s="52" vm="3312">
        <f ca="1"/>
        <v>56.74</v>
      </c>
      <c r="Q1171" s="52" vm="6114">
        <f ca="1"/>
        <v>56.94</v>
      </c>
      <c r="R1171" s="52" vm="3320">
        <f ca="1"/>
        <v>56.06</v>
      </c>
      <c r="S1171" s="52" vm="8361">
        <f ca="1"/>
        <v>518158</v>
      </c>
      <c r="T1171" s="55">
        <f t="shared" ca="1" si="75"/>
        <v>-3.8869257950530089E-3</v>
      </c>
      <c r="U1171" s="55">
        <f t="shared" ca="1" si="73"/>
        <v>-3.894499523170765E-3</v>
      </c>
    </row>
    <row r="1172" spans="2:21">
      <c r="B1172" s="52" vm="8327">
        <f ca="1"/>
        <v>45485</v>
      </c>
      <c r="C1172" s="52" vm="8362">
        <f ca="1"/>
        <v>339.2</v>
      </c>
      <c r="D1172" s="52" vm="8363">
        <f ca="1"/>
        <v>334.75</v>
      </c>
      <c r="E1172" s="52" vm="8364">
        <f ca="1"/>
        <v>341.7</v>
      </c>
      <c r="F1172" s="52" vm="8332">
        <f ca="1"/>
        <v>333.4</v>
      </c>
      <c r="G1172" s="52" vm="8365">
        <f ca="1"/>
        <v>267829</v>
      </c>
      <c r="H1172" s="55">
        <f t="shared" ca="1" si="74"/>
        <v>2.3690961219254403E-2</v>
      </c>
      <c r="I1172" s="55">
        <f t="shared" ca="1" si="72"/>
        <v>2.3414685383511977E-2</v>
      </c>
      <c r="N1172" s="52" vm="8366">
        <f ca="1"/>
        <v>45495</v>
      </c>
      <c r="O1172" s="52" vm="3000">
        <f ca="1"/>
        <v>57</v>
      </c>
      <c r="P1172" s="52" vm="3013">
        <f ca="1"/>
        <v>56.56</v>
      </c>
      <c r="Q1172" s="52" vm="4354">
        <f ca="1"/>
        <v>57.2</v>
      </c>
      <c r="R1172" s="52" vm="3102">
        <f ca="1"/>
        <v>56.48</v>
      </c>
      <c r="S1172" s="52" vm="8367">
        <f ca="1"/>
        <v>473051</v>
      </c>
      <c r="T1172" s="55">
        <f t="shared" ca="1" si="75"/>
        <v>1.0996807378502949E-2</v>
      </c>
      <c r="U1172" s="55">
        <f t="shared" ca="1" si="73"/>
        <v>1.0936782148583594E-2</v>
      </c>
    </row>
    <row r="1173" spans="2:21">
      <c r="B1173" s="52" vm="8334">
        <f ca="1"/>
        <v>45488</v>
      </c>
      <c r="C1173" s="52" vm="8368">
        <f ca="1"/>
        <v>321.3</v>
      </c>
      <c r="D1173" s="52" vm="8369">
        <f ca="1"/>
        <v>325.05</v>
      </c>
      <c r="E1173" s="52" vm="8370">
        <f ca="1"/>
        <v>328.9</v>
      </c>
      <c r="F1173" s="52" vm="8371">
        <f ca="1"/>
        <v>318.3</v>
      </c>
      <c r="G1173" s="52" vm="8372">
        <f ca="1"/>
        <v>346410</v>
      </c>
      <c r="H1173" s="55">
        <f t="shared" ca="1" si="74"/>
        <v>-5.2771226415094241E-2</v>
      </c>
      <c r="I1173" s="55">
        <f t="shared" ca="1" si="72"/>
        <v>-5.4214637795935126E-2</v>
      </c>
      <c r="N1173" s="52" vm="8373">
        <f ca="1"/>
        <v>45496</v>
      </c>
      <c r="O1173" s="52" vm="4425">
        <f ca="1"/>
        <v>56.66</v>
      </c>
      <c r="P1173" s="52" vm="3312">
        <f ca="1"/>
        <v>56.74</v>
      </c>
      <c r="Q1173" s="52" vm="3832">
        <f ca="1"/>
        <v>57.42</v>
      </c>
      <c r="R1173" s="52" vm="3784">
        <f ca="1"/>
        <v>56.42</v>
      </c>
      <c r="S1173" s="52" vm="8374">
        <f ca="1"/>
        <v>501178</v>
      </c>
      <c r="T1173" s="55">
        <f t="shared" ca="1" si="75"/>
        <v>-5.9649122807018395E-3</v>
      </c>
      <c r="U1173" s="55">
        <f t="shared" ca="1" si="73"/>
        <v>-5.9827734321797445E-3</v>
      </c>
    </row>
    <row r="1174" spans="2:21">
      <c r="B1174" s="52" vm="8341">
        <f ca="1"/>
        <v>45489</v>
      </c>
      <c r="C1174" s="52" vm="8375">
        <f ca="1"/>
        <v>311.35000000000002</v>
      </c>
      <c r="D1174" s="52" vm="8174">
        <f ca="1"/>
        <v>320.5</v>
      </c>
      <c r="E1174" s="52" vm="8376">
        <f ca="1"/>
        <v>320.89999999999998</v>
      </c>
      <c r="F1174" s="52" vm="8377">
        <f ca="1"/>
        <v>308.2</v>
      </c>
      <c r="G1174" s="52" vm="8378">
        <f ca="1"/>
        <v>327613</v>
      </c>
      <c r="H1174" s="55">
        <f t="shared" ca="1" si="74"/>
        <v>-3.0967942732648579E-2</v>
      </c>
      <c r="I1174" s="55">
        <f t="shared" ca="1" si="72"/>
        <v>-3.1457584803351764E-2</v>
      </c>
      <c r="N1174" s="52" vm="8379">
        <f ca="1"/>
        <v>45497</v>
      </c>
      <c r="O1174" s="52" vm="8380">
        <f ca="1"/>
        <v>54.42</v>
      </c>
      <c r="P1174" s="52" vm="2989">
        <f ca="1"/>
        <v>55.5</v>
      </c>
      <c r="Q1174" s="52" vm="4507">
        <f ca="1"/>
        <v>56.2</v>
      </c>
      <c r="R1174" s="52" vm="8380">
        <f ca="1"/>
        <v>54.42</v>
      </c>
      <c r="S1174" s="52" vm="8381">
        <f ca="1"/>
        <v>1008209</v>
      </c>
      <c r="T1174" s="55">
        <f t="shared" ca="1" si="75"/>
        <v>-3.9534062830921202E-2</v>
      </c>
      <c r="U1174" s="55">
        <f t="shared" ca="1" si="73"/>
        <v>-4.0336761047270173E-2</v>
      </c>
    </row>
    <row r="1175" spans="2:21">
      <c r="B1175" s="52" vm="8348">
        <f ca="1"/>
        <v>45490</v>
      </c>
      <c r="C1175" s="52" vm="8382">
        <f ca="1"/>
        <v>314.05</v>
      </c>
      <c r="D1175" s="52" vm="8375">
        <f ca="1"/>
        <v>311.35000000000002</v>
      </c>
      <c r="E1175" s="52" vm="8246">
        <f ca="1"/>
        <v>315.55</v>
      </c>
      <c r="F1175" s="52" vm="8383">
        <f ca="1"/>
        <v>307.45</v>
      </c>
      <c r="G1175" s="52" vm="8384">
        <f ca="1"/>
        <v>212948</v>
      </c>
      <c r="H1175" s="55">
        <f t="shared" ca="1" si="74"/>
        <v>8.6719126385097489E-3</v>
      </c>
      <c r="I1175" s="55">
        <f t="shared" ca="1" si="72"/>
        <v>8.6345275819288223E-3</v>
      </c>
      <c r="N1175" s="52" vm="8385">
        <f ca="1"/>
        <v>45498</v>
      </c>
      <c r="O1175" s="52" vm="3589">
        <f ca="1"/>
        <v>55.44</v>
      </c>
      <c r="P1175" s="52" vm="3707">
        <f ca="1"/>
        <v>55.58</v>
      </c>
      <c r="Q1175" s="52" vm="3707">
        <f ca="1"/>
        <v>55.58</v>
      </c>
      <c r="R1175" s="52" vm="3518">
        <f ca="1"/>
        <v>53.34</v>
      </c>
      <c r="S1175" s="52" vm="8386">
        <f ca="1"/>
        <v>1436846</v>
      </c>
      <c r="T1175" s="55">
        <f t="shared" ca="1" si="75"/>
        <v>1.8743109151047266E-2</v>
      </c>
      <c r="U1175" s="55">
        <f t="shared" ca="1" si="73"/>
        <v>1.8569621526547415E-2</v>
      </c>
    </row>
    <row r="1176" spans="2:21">
      <c r="B1176" s="52" vm="8355">
        <f ca="1"/>
        <v>45491</v>
      </c>
      <c r="C1176" s="52" vm="8387">
        <f ca="1"/>
        <v>317.7</v>
      </c>
      <c r="D1176" s="52" vm="8218">
        <f ca="1"/>
        <v>316.8</v>
      </c>
      <c r="E1176" s="52" vm="8368">
        <f ca="1"/>
        <v>321.3</v>
      </c>
      <c r="F1176" s="52" vm="8388">
        <f ca="1"/>
        <v>314.3</v>
      </c>
      <c r="G1176" s="52" vm="8389">
        <f ca="1"/>
        <v>186591</v>
      </c>
      <c r="H1176" s="55">
        <f t="shared" ca="1" si="74"/>
        <v>1.1622353128482699E-2</v>
      </c>
      <c r="I1176" s="55">
        <f t="shared" ca="1" si="72"/>
        <v>1.1555332375080673E-2</v>
      </c>
      <c r="N1176" s="52" vm="8390">
        <f ca="1"/>
        <v>45499</v>
      </c>
      <c r="O1176" s="52" vm="3102">
        <f ca="1"/>
        <v>56.48</v>
      </c>
      <c r="P1176" s="52" vm="3632">
        <f ca="1"/>
        <v>55.26</v>
      </c>
      <c r="Q1176" s="52" vm="4354">
        <f ca="1"/>
        <v>57.2</v>
      </c>
      <c r="R1176" s="52" vm="3632">
        <f ca="1"/>
        <v>55.26</v>
      </c>
      <c r="S1176" s="52" vm="8391">
        <f ca="1"/>
        <v>876983</v>
      </c>
      <c r="T1176" s="55">
        <f t="shared" ca="1" si="75"/>
        <v>1.8759018759018753E-2</v>
      </c>
      <c r="U1176" s="55">
        <f t="shared" ca="1" si="73"/>
        <v>1.8585238303338841E-2</v>
      </c>
    </row>
    <row r="1177" spans="2:21">
      <c r="B1177" s="52" vm="8360">
        <f ca="1"/>
        <v>45492</v>
      </c>
      <c r="C1177" s="52" vm="8392">
        <f ca="1"/>
        <v>315.05</v>
      </c>
      <c r="D1177" s="52" vm="8393">
        <f ca="1"/>
        <v>311.95</v>
      </c>
      <c r="E1177" s="52" vm="8394">
        <f ca="1"/>
        <v>317.64999999999998</v>
      </c>
      <c r="F1177" s="52" vm="8395">
        <f ca="1"/>
        <v>308.8</v>
      </c>
      <c r="G1177" s="52" vm="8396">
        <f ca="1"/>
        <v>292102</v>
      </c>
      <c r="H1177" s="55">
        <f t="shared" ca="1" si="74"/>
        <v>-8.341202392193825E-3</v>
      </c>
      <c r="I1177" s="55">
        <f t="shared" ca="1" si="72"/>
        <v>-8.3761848874058971E-3</v>
      </c>
      <c r="N1177" s="52" vm="8397">
        <f ca="1"/>
        <v>45502</v>
      </c>
      <c r="O1177" s="52" vm="3769">
        <f ca="1"/>
        <v>55.64</v>
      </c>
      <c r="P1177" s="52" vm="3796">
        <f ca="1"/>
        <v>56.4</v>
      </c>
      <c r="Q1177" s="52" vm="3102">
        <f ca="1"/>
        <v>56.48</v>
      </c>
      <c r="R1177" s="52" vm="3267">
        <f ca="1"/>
        <v>55.34</v>
      </c>
      <c r="S1177" s="52" vm="8398">
        <f ca="1"/>
        <v>412772</v>
      </c>
      <c r="T1177" s="55">
        <f t="shared" ca="1" si="75"/>
        <v>-1.4872521246458881E-2</v>
      </c>
      <c r="U1177" s="55">
        <f t="shared" ca="1" si="73"/>
        <v>-1.4984226129744434E-2</v>
      </c>
    </row>
    <row r="1178" spans="2:21">
      <c r="B1178" s="52" vm="8366">
        <f ca="1"/>
        <v>45495</v>
      </c>
      <c r="C1178" s="52" vm="8399">
        <f ca="1"/>
        <v>318.89999999999998</v>
      </c>
      <c r="D1178" s="52" vm="8400">
        <f ca="1"/>
        <v>317.39999999999998</v>
      </c>
      <c r="E1178" s="52" vm="8026">
        <f ca="1"/>
        <v>319.5</v>
      </c>
      <c r="F1178" s="52" vm="8401">
        <f ca="1"/>
        <v>316</v>
      </c>
      <c r="G1178" s="52" vm="8402">
        <f ca="1"/>
        <v>206005</v>
      </c>
      <c r="H1178" s="55">
        <f t="shared" ca="1" si="74"/>
        <v>1.2220282494842083E-2</v>
      </c>
      <c r="I1178" s="55">
        <f t="shared" ca="1" si="72"/>
        <v>1.2146217627947431E-2</v>
      </c>
      <c r="N1178" s="52" vm="8403">
        <f ca="1"/>
        <v>45503</v>
      </c>
      <c r="O1178" s="52" vm="3716">
        <f ca="1"/>
        <v>55</v>
      </c>
      <c r="P1178" s="52" vm="3707">
        <f ca="1"/>
        <v>55.58</v>
      </c>
      <c r="Q1178" s="52" vm="3329">
        <f ca="1"/>
        <v>56</v>
      </c>
      <c r="R1178" s="52" vm="4397">
        <f ca="1"/>
        <v>54.88</v>
      </c>
      <c r="S1178" s="52" vm="8404">
        <f ca="1"/>
        <v>565609</v>
      </c>
      <c r="T1178" s="55">
        <f t="shared" ca="1" si="75"/>
        <v>-1.1502516175413424E-2</v>
      </c>
      <c r="U1178" s="55">
        <f t="shared" ca="1" si="73"/>
        <v>-1.1569181822771295E-2</v>
      </c>
    </row>
    <row r="1179" spans="2:21">
      <c r="B1179" s="52" vm="8373">
        <f ca="1"/>
        <v>45496</v>
      </c>
      <c r="C1179" s="52" vm="8405">
        <f ca="1"/>
        <v>314.89999999999998</v>
      </c>
      <c r="D1179" s="52" vm="8387">
        <f ca="1"/>
        <v>317.7</v>
      </c>
      <c r="E1179" s="52" vm="8180">
        <f ca="1"/>
        <v>322.3</v>
      </c>
      <c r="F1179" s="52" vm="8406">
        <f ca="1"/>
        <v>314.35000000000002</v>
      </c>
      <c r="G1179" s="52" vm="8407">
        <f ca="1"/>
        <v>181762</v>
      </c>
      <c r="H1179" s="55">
        <f t="shared" ca="1" si="74"/>
        <v>-1.254311696456567E-2</v>
      </c>
      <c r="I1179" s="55">
        <f t="shared" ca="1" si="72"/>
        <v>-1.2622445909032949E-2</v>
      </c>
      <c r="N1179" s="52" vm="8408">
        <f ca="1"/>
        <v>45504</v>
      </c>
      <c r="O1179" s="52" vm="4515">
        <f ca="1"/>
        <v>55.08</v>
      </c>
      <c r="P1179" s="52" vm="3267">
        <f ca="1"/>
        <v>55.34</v>
      </c>
      <c r="Q1179" s="52" vm="3797">
        <f ca="1"/>
        <v>55.84</v>
      </c>
      <c r="R1179" s="52" vm="2990">
        <f ca="1"/>
        <v>54.9</v>
      </c>
      <c r="S1179" s="52" vm="8409">
        <f ca="1"/>
        <v>641250</v>
      </c>
      <c r="T1179" s="55">
        <f t="shared" ca="1" si="75"/>
        <v>1.4545454545453751E-3</v>
      </c>
      <c r="U1179" s="55">
        <f t="shared" ca="1" si="73"/>
        <v>1.4534886279830986E-3</v>
      </c>
    </row>
    <row r="1180" spans="2:21">
      <c r="B1180" s="52" vm="8379">
        <f ca="1"/>
        <v>45497</v>
      </c>
      <c r="C1180" s="52" vm="8410">
        <f ca="1"/>
        <v>300.60000000000002</v>
      </c>
      <c r="D1180" s="52" vm="8411">
        <f ca="1"/>
        <v>304.10000000000002</v>
      </c>
      <c r="E1180" s="52" vm="8412">
        <f ca="1"/>
        <v>311.05</v>
      </c>
      <c r="F1180" s="52" vm="8413">
        <f ca="1"/>
        <v>296.5</v>
      </c>
      <c r="G1180" s="52" vm="8414">
        <f ca="1"/>
        <v>443244</v>
      </c>
      <c r="H1180" s="55">
        <f t="shared" ca="1" si="74"/>
        <v>-4.5411241664020219E-2</v>
      </c>
      <c r="I1180" s="55">
        <f t="shared" ca="1" si="72"/>
        <v>-4.6474650788104734E-2</v>
      </c>
      <c r="N1180" s="52" vm="8415">
        <f ca="1"/>
        <v>45505</v>
      </c>
      <c r="O1180" s="52" vm="3515">
        <f ca="1"/>
        <v>53.92</v>
      </c>
      <c r="P1180" s="52" vm="2992">
        <f ca="1"/>
        <v>54.74</v>
      </c>
      <c r="Q1180" s="52" vm="4494">
        <f ca="1"/>
        <v>54.76</v>
      </c>
      <c r="R1180" s="52" vm="8416">
        <f ca="1"/>
        <v>53.56</v>
      </c>
      <c r="S1180" s="52" vm="8417">
        <f ca="1"/>
        <v>879884</v>
      </c>
      <c r="T1180" s="55">
        <f t="shared" ca="1" si="75"/>
        <v>-2.1060275962236696E-2</v>
      </c>
      <c r="U1180" s="55">
        <f t="shared" ca="1" si="73"/>
        <v>-2.1285207256402452E-2</v>
      </c>
    </row>
    <row r="1181" spans="2:21">
      <c r="B1181" s="52" vm="8385">
        <f ca="1"/>
        <v>45498</v>
      </c>
      <c r="C1181" s="52" vm="8418">
        <f ca="1"/>
        <v>278.14999999999998</v>
      </c>
      <c r="D1181" s="52" vm="8419">
        <f ca="1"/>
        <v>275</v>
      </c>
      <c r="E1181" s="52" vm="8420">
        <f ca="1"/>
        <v>282.95</v>
      </c>
      <c r="F1181" s="52" vm="8421">
        <f ca="1"/>
        <v>270.39999999999998</v>
      </c>
      <c r="G1181" s="52" vm="8422">
        <f ca="1"/>
        <v>786576</v>
      </c>
      <c r="H1181" s="55">
        <f t="shared" ca="1" si="74"/>
        <v>-7.4683965402528418E-2</v>
      </c>
      <c r="I1181" s="55">
        <f t="shared" ca="1" si="72"/>
        <v>-7.7619940797572048E-2</v>
      </c>
      <c r="N1181" s="52" vm="8423">
        <f ca="1"/>
        <v>45506</v>
      </c>
      <c r="O1181" s="52" vm="8424">
        <f ca="1"/>
        <v>52.78</v>
      </c>
      <c r="P1181" s="52" vm="7089">
        <f ca="1"/>
        <v>53.12</v>
      </c>
      <c r="Q1181" s="52" vm="6066">
        <f ca="1"/>
        <v>53.78</v>
      </c>
      <c r="R1181" s="52" vm="2775">
        <f ca="1"/>
        <v>52.46</v>
      </c>
      <c r="S1181" s="52" vm="8425">
        <f ca="1"/>
        <v>954677</v>
      </c>
      <c r="T1181" s="55">
        <f t="shared" ca="1" si="75"/>
        <v>-2.1142433234421332E-2</v>
      </c>
      <c r="U1181" s="55">
        <f t="shared" ca="1" si="73"/>
        <v>-2.136913552887355E-2</v>
      </c>
    </row>
    <row r="1182" spans="2:21">
      <c r="B1182" s="52" vm="8390">
        <f ca="1"/>
        <v>45499</v>
      </c>
      <c r="C1182" s="52" vm="8426">
        <f ca="1"/>
        <v>284.2</v>
      </c>
      <c r="D1182" s="52" vm="8427">
        <f ca="1"/>
        <v>279</v>
      </c>
      <c r="E1182" s="52" vm="8428">
        <f ca="1"/>
        <v>286.25</v>
      </c>
      <c r="F1182" s="52" vm="8429">
        <f ca="1"/>
        <v>278.75</v>
      </c>
      <c r="G1182" s="52" vm="8430">
        <f ca="1"/>
        <v>293361</v>
      </c>
      <c r="H1182" s="55">
        <f t="shared" ca="1" si="74"/>
        <v>2.1750853855833308E-2</v>
      </c>
      <c r="I1182" s="55">
        <f t="shared" ca="1" si="72"/>
        <v>2.1517679141698165E-2</v>
      </c>
      <c r="N1182" s="52" vm="8431">
        <f ca="1"/>
        <v>45509</v>
      </c>
      <c r="O1182" s="52" vm="2511">
        <f ca="1"/>
        <v>52.3</v>
      </c>
      <c r="P1182" s="52" vm="2446">
        <f ca="1"/>
        <v>51.6</v>
      </c>
      <c r="Q1182" s="52" vm="8432">
        <f ca="1"/>
        <v>52.64</v>
      </c>
      <c r="R1182" s="52" vm="2813">
        <f ca="1"/>
        <v>51.36</v>
      </c>
      <c r="S1182" s="52" vm="8433">
        <f ca="1"/>
        <v>1117193</v>
      </c>
      <c r="T1182" s="55">
        <f t="shared" ca="1" si="75"/>
        <v>-9.0943539219402458E-3</v>
      </c>
      <c r="U1182" s="55">
        <f t="shared" ca="1" si="73"/>
        <v>-9.1359600043009106E-3</v>
      </c>
    </row>
    <row r="1183" spans="2:21">
      <c r="B1183" s="52" vm="8397">
        <f ca="1"/>
        <v>45502</v>
      </c>
      <c r="C1183" s="52" vm="8434">
        <f ca="1"/>
        <v>283</v>
      </c>
      <c r="D1183" s="52" vm="8435">
        <f ca="1"/>
        <v>285</v>
      </c>
      <c r="E1183" s="52" vm="8436">
        <f ca="1"/>
        <v>286.5</v>
      </c>
      <c r="F1183" s="52" vm="8437">
        <f ca="1"/>
        <v>281.3</v>
      </c>
      <c r="G1183" s="52" vm="8438">
        <f ca="1"/>
        <v>199498</v>
      </c>
      <c r="H1183" s="55">
        <f t="shared" ca="1" si="74"/>
        <v>-4.2223786066150071E-3</v>
      </c>
      <c r="I1183" s="55">
        <f t="shared" ca="1" si="72"/>
        <v>-4.2313180197625852E-3</v>
      </c>
      <c r="N1183" s="52" vm="8439">
        <f ca="1"/>
        <v>45510</v>
      </c>
      <c r="O1183" s="52" vm="2425">
        <f ca="1"/>
        <v>51.8</v>
      </c>
      <c r="P1183" s="52" vm="2511">
        <f ca="1"/>
        <v>52.3</v>
      </c>
      <c r="Q1183" s="52" vm="2946">
        <f ca="1"/>
        <v>52.5</v>
      </c>
      <c r="R1183" s="52" vm="2475">
        <f ca="1"/>
        <v>51.7</v>
      </c>
      <c r="S1183" s="52" vm="8440">
        <f ca="1"/>
        <v>725599</v>
      </c>
      <c r="T1183" s="55">
        <f t="shared" ca="1" si="75"/>
        <v>-9.5602294455067183E-3</v>
      </c>
      <c r="U1183" s="55">
        <f t="shared" ca="1" si="73"/>
        <v>-9.6062218054398674E-3</v>
      </c>
    </row>
    <row r="1184" spans="2:21">
      <c r="B1184" s="52" vm="8403">
        <f ca="1"/>
        <v>45503</v>
      </c>
      <c r="C1184" s="52" vm="8441">
        <f ca="1"/>
        <v>287.39999999999998</v>
      </c>
      <c r="D1184" s="52" vm="8442">
        <f ca="1"/>
        <v>283.5</v>
      </c>
      <c r="E1184" s="52" vm="8443">
        <f ca="1"/>
        <v>289.14999999999998</v>
      </c>
      <c r="F1184" s="52" vm="8444">
        <f ca="1"/>
        <v>283.3</v>
      </c>
      <c r="G1184" s="52" vm="8445">
        <f ca="1"/>
        <v>169993</v>
      </c>
      <c r="H1184" s="55">
        <f t="shared" ca="1" si="74"/>
        <v>1.5547703180212036E-2</v>
      </c>
      <c r="I1184" s="55">
        <f t="shared" ca="1" si="72"/>
        <v>1.5428076001686948E-2</v>
      </c>
      <c r="N1184" s="52" vm="8446">
        <f ca="1"/>
        <v>45511</v>
      </c>
      <c r="O1184" s="52" vm="2803">
        <f ca="1"/>
        <v>52.62</v>
      </c>
      <c r="P1184" s="52" vm="2805">
        <f ca="1"/>
        <v>52.02</v>
      </c>
      <c r="Q1184" s="52" vm="2803">
        <f ca="1"/>
        <v>52.62</v>
      </c>
      <c r="R1184" s="52" vm="2830">
        <f ca="1"/>
        <v>51.86</v>
      </c>
      <c r="S1184" s="52" vm="8447">
        <f ca="1"/>
        <v>804834</v>
      </c>
      <c r="T1184" s="55">
        <f t="shared" ca="1" si="75"/>
        <v>1.5830115830115732E-2</v>
      </c>
      <c r="U1184" s="55">
        <f t="shared" ca="1" si="73"/>
        <v>1.57061263467092E-2</v>
      </c>
    </row>
    <row r="1185" spans="2:21">
      <c r="B1185" s="52" vm="8408">
        <f ca="1"/>
        <v>45504</v>
      </c>
      <c r="C1185" s="52" vm="8448">
        <f ca="1"/>
        <v>284.5</v>
      </c>
      <c r="D1185" s="52" vm="8449">
        <f ca="1"/>
        <v>290.89999999999998</v>
      </c>
      <c r="E1185" s="52" vm="8450">
        <f ca="1"/>
        <v>292.45</v>
      </c>
      <c r="F1185" s="52" vm="8442">
        <f ca="1"/>
        <v>283.5</v>
      </c>
      <c r="G1185" s="52" vm="8451">
        <f ca="1"/>
        <v>178055</v>
      </c>
      <c r="H1185" s="55">
        <f t="shared" ca="1" si="74"/>
        <v>-1.0090466249130015E-2</v>
      </c>
      <c r="I1185" s="55">
        <f t="shared" ca="1" si="72"/>
        <v>-1.0141720078538821E-2</v>
      </c>
      <c r="N1185" s="52" vm="8452">
        <f ca="1"/>
        <v>45512</v>
      </c>
      <c r="O1185" s="52" vm="2805">
        <f ca="1"/>
        <v>52.02</v>
      </c>
      <c r="P1185" s="52" vm="2511">
        <f ca="1"/>
        <v>52.3</v>
      </c>
      <c r="Q1185" s="52" vm="2468">
        <f ca="1"/>
        <v>52.38</v>
      </c>
      <c r="R1185" s="52" vm="2822">
        <f ca="1"/>
        <v>51.2</v>
      </c>
      <c r="S1185" s="52" vm="8453">
        <f ca="1"/>
        <v>780270</v>
      </c>
      <c r="T1185" s="55">
        <f t="shared" ca="1" si="75"/>
        <v>-1.1402508551881296E-2</v>
      </c>
      <c r="U1185" s="55">
        <f t="shared" ca="1" si="73"/>
        <v>-1.1468015591641069E-2</v>
      </c>
    </row>
    <row r="1186" spans="2:21">
      <c r="B1186" s="52" vm="8415">
        <f ca="1"/>
        <v>45505</v>
      </c>
      <c r="C1186" s="52" vm="8454">
        <f ca="1"/>
        <v>277.10000000000002</v>
      </c>
      <c r="D1186" s="52" vm="8455">
        <f ca="1"/>
        <v>283.35000000000002</v>
      </c>
      <c r="E1186" s="52" vm="8456">
        <f ca="1"/>
        <v>284.25</v>
      </c>
      <c r="F1186" s="52" vm="8457">
        <f ca="1"/>
        <v>274.64999999999998</v>
      </c>
      <c r="G1186" s="52" vm="8458">
        <f ca="1"/>
        <v>278522</v>
      </c>
      <c r="H1186" s="55">
        <f t="shared" ca="1" si="74"/>
        <v>-2.6010544815465608E-2</v>
      </c>
      <c r="I1186" s="55">
        <f t="shared" ca="1" si="72"/>
        <v>-2.6354801697452756E-2</v>
      </c>
      <c r="N1186" s="52" vm="8459">
        <f ca="1"/>
        <v>45513</v>
      </c>
      <c r="O1186" s="52" vm="2546">
        <f ca="1"/>
        <v>52.4</v>
      </c>
      <c r="P1186" s="52" vm="2459">
        <f ca="1"/>
        <v>52.2</v>
      </c>
      <c r="Q1186" s="52" vm="4726">
        <f ca="1"/>
        <v>52.9</v>
      </c>
      <c r="R1186" s="52" vm="2921">
        <f ca="1"/>
        <v>51.94</v>
      </c>
      <c r="S1186" s="52" vm="8460">
        <f ca="1"/>
        <v>387185</v>
      </c>
      <c r="T1186" s="55">
        <f t="shared" ca="1" si="75"/>
        <v>7.3048827374087022E-3</v>
      </c>
      <c r="U1186" s="55">
        <f t="shared" ca="1" si="73"/>
        <v>7.2783313064910078E-3</v>
      </c>
    </row>
    <row r="1187" spans="2:21">
      <c r="B1187" s="52" vm="8423">
        <f ca="1"/>
        <v>45506</v>
      </c>
      <c r="C1187" s="52" vm="8461">
        <f ca="1"/>
        <v>272.39999999999998</v>
      </c>
      <c r="D1187" s="52" vm="8462">
        <f ca="1"/>
        <v>274.85000000000002</v>
      </c>
      <c r="E1187" s="52" vm="8463">
        <f ca="1"/>
        <v>277.45</v>
      </c>
      <c r="F1187" s="52" vm="8464">
        <f ca="1"/>
        <v>270.55</v>
      </c>
      <c r="G1187" s="52" vm="8465">
        <f ca="1"/>
        <v>399009</v>
      </c>
      <c r="H1187" s="55">
        <f t="shared" ca="1" si="74"/>
        <v>-1.696138578130657E-2</v>
      </c>
      <c r="I1187" s="55">
        <f t="shared" ca="1" si="72"/>
        <v>-1.7106877593575615E-2</v>
      </c>
      <c r="N1187" s="52" vm="8466">
        <f ca="1"/>
        <v>45516</v>
      </c>
      <c r="O1187" s="52" vm="2467">
        <f ca="1"/>
        <v>52.14</v>
      </c>
      <c r="P1187" s="52" vm="4734">
        <f ca="1"/>
        <v>52.7</v>
      </c>
      <c r="Q1187" s="52" vm="4733">
        <f ca="1"/>
        <v>52.98</v>
      </c>
      <c r="R1187" s="52" vm="2445">
        <f ca="1"/>
        <v>52.08</v>
      </c>
      <c r="S1187" s="52" vm="8467">
        <f ca="1"/>
        <v>364083</v>
      </c>
      <c r="T1187" s="55">
        <f t="shared" ca="1" si="75"/>
        <v>-4.961832061068705E-3</v>
      </c>
      <c r="U1187" s="55">
        <f t="shared" ca="1" si="73"/>
        <v>-4.9741828216408107E-3</v>
      </c>
    </row>
    <row r="1188" spans="2:21">
      <c r="B1188" s="52" vm="8431">
        <f ca="1"/>
        <v>45509</v>
      </c>
      <c r="C1188" s="52" vm="8468">
        <f ca="1"/>
        <v>265.35000000000002</v>
      </c>
      <c r="D1188" s="52" vm="8469">
        <f ca="1"/>
        <v>267</v>
      </c>
      <c r="E1188" s="52" vm="8470">
        <f ca="1"/>
        <v>271.3</v>
      </c>
      <c r="F1188" s="52" vm="8471">
        <f ca="1"/>
        <v>263.55</v>
      </c>
      <c r="G1188" s="52" vm="8472">
        <f ca="1"/>
        <v>353217</v>
      </c>
      <c r="H1188" s="55">
        <f t="shared" ca="1" si="74"/>
        <v>-2.5881057268722252E-2</v>
      </c>
      <c r="I1188" s="55">
        <f t="shared" ca="1" si="72"/>
        <v>-2.6221865001453105E-2</v>
      </c>
      <c r="N1188" s="52" vm="8473">
        <f ca="1"/>
        <v>45517</v>
      </c>
      <c r="O1188" s="52" vm="2775">
        <f ca="1"/>
        <v>52.46</v>
      </c>
      <c r="P1188" s="52" vm="2468">
        <f ca="1"/>
        <v>52.38</v>
      </c>
      <c r="Q1188" s="52" vm="2436">
        <f ca="1"/>
        <v>52.68</v>
      </c>
      <c r="R1188" s="52" vm="2452">
        <f ca="1"/>
        <v>51.78</v>
      </c>
      <c r="S1188" s="52" vm="8474">
        <f ca="1"/>
        <v>454005</v>
      </c>
      <c r="T1188" s="55">
        <f t="shared" ca="1" si="75"/>
        <v>6.1373225930188013E-3</v>
      </c>
      <c r="U1188" s="55">
        <f t="shared" ca="1" si="73"/>
        <v>6.1185659333719486E-3</v>
      </c>
    </row>
    <row r="1189" spans="2:21">
      <c r="B1189" s="52" vm="8439">
        <f ca="1"/>
        <v>45510</v>
      </c>
      <c r="C1189" s="52" vm="8475">
        <f ca="1"/>
        <v>258.5</v>
      </c>
      <c r="D1189" s="52" vm="8476">
        <f ca="1"/>
        <v>266.25</v>
      </c>
      <c r="E1189" s="52" vm="8477">
        <f ca="1"/>
        <v>266.45</v>
      </c>
      <c r="F1189" s="52" vm="8478">
        <f ca="1"/>
        <v>256.95</v>
      </c>
      <c r="G1189" s="52" vm="8479">
        <f ca="1"/>
        <v>314096</v>
      </c>
      <c r="H1189" s="55">
        <f t="shared" ca="1" si="74"/>
        <v>-2.5814961371773193E-2</v>
      </c>
      <c r="I1189" s="55">
        <f t="shared" ca="1" si="72"/>
        <v>-2.6154015325420218E-2</v>
      </c>
      <c r="N1189" s="52" vm="8480">
        <f ca="1"/>
        <v>45518</v>
      </c>
      <c r="O1189" s="52" vm="5834">
        <f ca="1"/>
        <v>52.96</v>
      </c>
      <c r="P1189" s="52" vm="4708">
        <f ca="1"/>
        <v>52.74</v>
      </c>
      <c r="Q1189" s="52" vm="3692">
        <f ca="1"/>
        <v>53.16</v>
      </c>
      <c r="R1189" s="52" vm="2552">
        <f ca="1"/>
        <v>52.54</v>
      </c>
      <c r="S1189" s="52" vm="8481">
        <f ca="1"/>
        <v>426750</v>
      </c>
      <c r="T1189" s="55">
        <f t="shared" ca="1" si="75"/>
        <v>9.5310712924132623E-3</v>
      </c>
      <c r="U1189" s="55">
        <f t="shared" ca="1" si="73"/>
        <v>9.4859371900251517E-3</v>
      </c>
    </row>
    <row r="1190" spans="2:21">
      <c r="B1190" s="52" vm="8446">
        <f ca="1"/>
        <v>45511</v>
      </c>
      <c r="C1190" s="52" vm="8482">
        <f ca="1"/>
        <v>260</v>
      </c>
      <c r="D1190" s="52" vm="8483">
        <f ca="1"/>
        <v>259.10000000000002</v>
      </c>
      <c r="E1190" s="52" vm="8482">
        <f ca="1"/>
        <v>260</v>
      </c>
      <c r="F1190" s="52" vm="8484">
        <f ca="1"/>
        <v>255.4</v>
      </c>
      <c r="G1190" s="52" vm="8485">
        <f ca="1"/>
        <v>360293</v>
      </c>
      <c r="H1190" s="55">
        <f t="shared" ca="1" si="74"/>
        <v>5.8027079303675233E-3</v>
      </c>
      <c r="I1190" s="55">
        <f t="shared" ca="1" si="72"/>
        <v>5.7859370670439265E-3</v>
      </c>
      <c r="N1190" s="52" vm="8486">
        <f ca="1"/>
        <v>45520</v>
      </c>
      <c r="O1190" s="52" vm="2802">
        <f ca="1"/>
        <v>53.5</v>
      </c>
      <c r="P1190" s="52" vm="4549">
        <f ca="1"/>
        <v>53.8</v>
      </c>
      <c r="Q1190" s="52" vm="4531">
        <f ca="1"/>
        <v>54</v>
      </c>
      <c r="R1190" s="52" vm="7060">
        <f ca="1"/>
        <v>53.18</v>
      </c>
      <c r="S1190" s="52" vm="8487">
        <f ca="1"/>
        <v>602486</v>
      </c>
      <c r="T1190" s="55">
        <f t="shared" ca="1" si="75"/>
        <v>1.0196374622356563E-2</v>
      </c>
      <c r="U1190" s="55">
        <f t="shared" ca="1" si="73"/>
        <v>1.0144742273208161E-2</v>
      </c>
    </row>
    <row r="1191" spans="2:21">
      <c r="B1191" s="52" vm="8452">
        <f ca="1"/>
        <v>45512</v>
      </c>
      <c r="C1191" s="52" vm="8488">
        <f ca="1"/>
        <v>259.14999999999998</v>
      </c>
      <c r="D1191" s="52" vm="8489">
        <f ca="1"/>
        <v>257.25</v>
      </c>
      <c r="E1191" s="52" vm="8490">
        <f ca="1"/>
        <v>260.75</v>
      </c>
      <c r="F1191" s="52" vm="8491">
        <f ca="1"/>
        <v>254.8</v>
      </c>
      <c r="G1191" s="52" vm="8492">
        <f ca="1"/>
        <v>247105</v>
      </c>
      <c r="H1191" s="55">
        <f t="shared" ca="1" si="74"/>
        <v>-3.269230769230802E-3</v>
      </c>
      <c r="I1191" s="55">
        <f t="shared" ca="1" si="72"/>
        <v>-3.2745863798122055E-3</v>
      </c>
      <c r="N1191" s="52" vm="8493">
        <f ca="1"/>
        <v>45523</v>
      </c>
      <c r="O1191" s="52" vm="3572">
        <f ca="1"/>
        <v>54.36</v>
      </c>
      <c r="P1191" s="52" vm="3751">
        <f ca="1"/>
        <v>53.52</v>
      </c>
      <c r="Q1191" s="52" vm="2491">
        <f ca="1"/>
        <v>54.44</v>
      </c>
      <c r="R1191" s="52" vm="3608">
        <f ca="1"/>
        <v>53.42</v>
      </c>
      <c r="S1191" s="52" vm="8494">
        <f ca="1"/>
        <v>425305</v>
      </c>
      <c r="T1191" s="55">
        <f t="shared" ca="1" si="75"/>
        <v>1.6074766355140158E-2</v>
      </c>
      <c r="U1191" s="55">
        <f t="shared" ca="1" si="73"/>
        <v>1.5946935380982071E-2</v>
      </c>
    </row>
    <row r="1192" spans="2:21">
      <c r="B1192" s="52" vm="8459">
        <f ca="1"/>
        <v>45513</v>
      </c>
      <c r="C1192" s="52" vm="8495">
        <f ca="1"/>
        <v>254.55</v>
      </c>
      <c r="D1192" s="52" vm="8496">
        <f ca="1"/>
        <v>258.7</v>
      </c>
      <c r="E1192" s="52" vm="8497">
        <f ca="1"/>
        <v>262</v>
      </c>
      <c r="F1192" s="52" vm="8498">
        <f ca="1"/>
        <v>253.85</v>
      </c>
      <c r="G1192" s="52" vm="8499">
        <f ca="1"/>
        <v>244877</v>
      </c>
      <c r="H1192" s="55">
        <f t="shared" ca="1" si="74"/>
        <v>-1.7750337642291947E-2</v>
      </c>
      <c r="I1192" s="55">
        <f t="shared" ca="1" si="72"/>
        <v>-1.7909764287370379E-2</v>
      </c>
      <c r="N1192" s="52" vm="8500">
        <f ca="1"/>
        <v>45524</v>
      </c>
      <c r="O1192" s="52" vm="2970">
        <f ca="1"/>
        <v>54.4</v>
      </c>
      <c r="P1192" s="52" vm="4524">
        <f ca="1"/>
        <v>54.32</v>
      </c>
      <c r="Q1192" s="52" vm="3590">
        <f ca="1"/>
        <v>54.6</v>
      </c>
      <c r="R1192" s="52" vm="2981">
        <f ca="1"/>
        <v>54.12</v>
      </c>
      <c r="S1192" s="52" vm="8501">
        <f ca="1"/>
        <v>448628</v>
      </c>
      <c r="T1192" s="55">
        <f t="shared" ca="1" si="75"/>
        <v>7.3583517292119538E-4</v>
      </c>
      <c r="U1192" s="55">
        <f t="shared" ca="1" si="73"/>
        <v>7.3556457895391071E-4</v>
      </c>
    </row>
    <row r="1193" spans="2:21">
      <c r="B1193" s="52" vm="8466">
        <f ca="1"/>
        <v>45516</v>
      </c>
      <c r="C1193" s="52" vm="8502">
        <f ca="1"/>
        <v>249.85</v>
      </c>
      <c r="D1193" s="52" vm="8503">
        <f ca="1"/>
        <v>255</v>
      </c>
      <c r="E1193" s="52" vm="8504">
        <f ca="1"/>
        <v>256.25</v>
      </c>
      <c r="F1193" s="52" vm="8505">
        <f ca="1"/>
        <v>248.8</v>
      </c>
      <c r="G1193" s="52" vm="8506">
        <f ca="1"/>
        <v>284231</v>
      </c>
      <c r="H1193" s="55">
        <f t="shared" ca="1" si="74"/>
        <v>-1.8463956000785764E-2</v>
      </c>
      <c r="I1193" s="55">
        <f t="shared" ca="1" si="72"/>
        <v>-1.8636542558131061E-2</v>
      </c>
      <c r="N1193" s="52" vm="8507">
        <f ca="1"/>
        <v>45525</v>
      </c>
      <c r="O1193" s="52" vm="8508">
        <f ca="1"/>
        <v>55.54</v>
      </c>
      <c r="P1193" s="52" vm="2990">
        <f ca="1"/>
        <v>54.9</v>
      </c>
      <c r="Q1193" s="52" vm="4508">
        <f ca="1"/>
        <v>55.56</v>
      </c>
      <c r="R1193" s="52" vm="3516">
        <f ca="1"/>
        <v>54.62</v>
      </c>
      <c r="S1193" s="52" vm="8509">
        <f ca="1"/>
        <v>643192</v>
      </c>
      <c r="T1193" s="55">
        <f t="shared" ca="1" si="75"/>
        <v>2.0955882352941213E-2</v>
      </c>
      <c r="U1193" s="55">
        <f t="shared" ca="1" si="73"/>
        <v>2.0739328016756584E-2</v>
      </c>
    </row>
    <row r="1194" spans="2:21">
      <c r="B1194" s="52" vm="8473">
        <f ca="1"/>
        <v>45517</v>
      </c>
      <c r="C1194" s="52" vm="8510">
        <f ca="1"/>
        <v>252.05</v>
      </c>
      <c r="D1194" s="52" vm="8511">
        <f ca="1"/>
        <v>250</v>
      </c>
      <c r="E1194" s="52" vm="8512">
        <f ca="1"/>
        <v>252.55</v>
      </c>
      <c r="F1194" s="52" vm="8513">
        <f ca="1"/>
        <v>246.7</v>
      </c>
      <c r="G1194" s="52" vm="8514">
        <f ca="1"/>
        <v>208345</v>
      </c>
      <c r="H1194" s="55">
        <f t="shared" ca="1" si="74"/>
        <v>8.8052831699019229E-3</v>
      </c>
      <c r="I1194" s="55">
        <f t="shared" ca="1" si="72"/>
        <v>8.7667427384258128E-3</v>
      </c>
      <c r="N1194" s="52" vm="8515">
        <f ca="1"/>
        <v>45526</v>
      </c>
      <c r="O1194" s="52" vm="3622">
        <f ca="1"/>
        <v>55.6</v>
      </c>
      <c r="P1194" s="52" vm="2989">
        <f ca="1"/>
        <v>55.5</v>
      </c>
      <c r="Q1194" s="52" vm="8516">
        <f ca="1"/>
        <v>56.14</v>
      </c>
      <c r="R1194" s="52" vm="3653">
        <f ca="1"/>
        <v>55.48</v>
      </c>
      <c r="S1194" s="52" vm="8517">
        <f ca="1"/>
        <v>480374</v>
      </c>
      <c r="T1194" s="55">
        <f t="shared" ca="1" si="75"/>
        <v>1.0803024846957054E-3</v>
      </c>
      <c r="U1194" s="55">
        <f t="shared" ca="1" si="73"/>
        <v>1.0797193778831931E-3</v>
      </c>
    </row>
    <row r="1195" spans="2:21">
      <c r="B1195" s="52" vm="8480">
        <f ca="1"/>
        <v>45518</v>
      </c>
      <c r="C1195" s="52" vm="8518">
        <f ca="1"/>
        <v>251.15</v>
      </c>
      <c r="D1195" s="52" vm="8519">
        <f ca="1"/>
        <v>254.35</v>
      </c>
      <c r="E1195" s="52" vm="8520">
        <f ca="1"/>
        <v>254.6</v>
      </c>
      <c r="F1195" s="52" vm="8518">
        <f ca="1"/>
        <v>251.15</v>
      </c>
      <c r="G1195" s="52" vm="8521">
        <f ca="1"/>
        <v>205132</v>
      </c>
      <c r="H1195" s="55">
        <f t="shared" ca="1" si="74"/>
        <v>-3.5707200952191931E-3</v>
      </c>
      <c r="I1195" s="55">
        <f t="shared" ca="1" si="72"/>
        <v>-3.5771103325861202E-3</v>
      </c>
      <c r="N1195" s="52" vm="8522">
        <f ca="1"/>
        <v>45527</v>
      </c>
      <c r="O1195" s="52" vm="6102">
        <f ca="1"/>
        <v>55.86</v>
      </c>
      <c r="P1195" s="52" vm="3589">
        <f ca="1"/>
        <v>55.44</v>
      </c>
      <c r="Q1195" s="52" vm="3320">
        <f ca="1"/>
        <v>56.06</v>
      </c>
      <c r="R1195" s="52" vm="3623">
        <f ca="1"/>
        <v>55.2</v>
      </c>
      <c r="S1195" s="52" vm="8523">
        <f ca="1"/>
        <v>303785</v>
      </c>
      <c r="T1195" s="55">
        <f t="shared" ca="1" si="75"/>
        <v>4.6762589928057707E-3</v>
      </c>
      <c r="U1195" s="55">
        <f t="shared" ca="1" si="73"/>
        <v>4.6653592604940265E-3</v>
      </c>
    </row>
    <row r="1196" spans="2:21">
      <c r="B1196" s="52" vm="8524">
        <f ca="1"/>
        <v>45519</v>
      </c>
      <c r="C1196" s="52" vm="8525">
        <f ca="1"/>
        <v>255.7</v>
      </c>
      <c r="D1196" s="52" vm="8526">
        <f ca="1"/>
        <v>251.05</v>
      </c>
      <c r="E1196" s="52" vm="8527">
        <f ca="1"/>
        <v>261.05</v>
      </c>
      <c r="F1196" s="52" vm="8528">
        <f ca="1"/>
        <v>249.95</v>
      </c>
      <c r="G1196" s="52" vm="8529">
        <f ca="1"/>
        <v>331269</v>
      </c>
      <c r="H1196" s="55">
        <f t="shared" ca="1" si="74"/>
        <v>1.8116663348596296E-2</v>
      </c>
      <c r="I1196" s="55">
        <f t="shared" ca="1" si="72"/>
        <v>1.7954512101087058E-2</v>
      </c>
      <c r="N1196" s="52" vm="8530">
        <f ca="1"/>
        <v>45530</v>
      </c>
      <c r="O1196" s="52" vm="3329">
        <f ca="1"/>
        <v>56</v>
      </c>
      <c r="P1196" s="52" vm="8531">
        <f ca="1"/>
        <v>55.72</v>
      </c>
      <c r="Q1196" s="52" vm="4507">
        <f ca="1"/>
        <v>56.2</v>
      </c>
      <c r="R1196" s="52" vm="8508">
        <f ca="1"/>
        <v>55.54</v>
      </c>
      <c r="S1196" s="52" vm="8532">
        <f ca="1"/>
        <v>294725</v>
      </c>
      <c r="T1196" s="55">
        <f t="shared" ca="1" si="75"/>
        <v>2.5062656641603454E-3</v>
      </c>
      <c r="U1196" s="55">
        <f t="shared" ca="1" si="73"/>
        <v>2.5031302181184748E-3</v>
      </c>
    </row>
    <row r="1197" spans="2:21">
      <c r="B1197" s="52" vm="8486">
        <f ca="1"/>
        <v>45520</v>
      </c>
      <c r="C1197" s="52" vm="8533">
        <f ca="1"/>
        <v>254.5</v>
      </c>
      <c r="D1197" s="52" vm="8534">
        <f ca="1"/>
        <v>255.85</v>
      </c>
      <c r="E1197" s="52" vm="8535">
        <f ca="1"/>
        <v>257.2</v>
      </c>
      <c r="F1197" s="52" vm="8536">
        <f ca="1"/>
        <v>253.9</v>
      </c>
      <c r="G1197" s="52" vm="8537">
        <f ca="1"/>
        <v>196316</v>
      </c>
      <c r="H1197" s="55">
        <f t="shared" ca="1" si="74"/>
        <v>-4.6929996089166703E-3</v>
      </c>
      <c r="I1197" s="55">
        <f t="shared" ca="1" si="72"/>
        <v>-4.7040463065634733E-3</v>
      </c>
      <c r="N1197" s="52" vm="8538">
        <f ca="1"/>
        <v>45531</v>
      </c>
      <c r="O1197" s="52" vm="3763">
        <f ca="1"/>
        <v>55.42</v>
      </c>
      <c r="P1197" s="52" vm="3776">
        <f ca="1"/>
        <v>55.88</v>
      </c>
      <c r="Q1197" s="52" vm="3275">
        <f ca="1"/>
        <v>56.36</v>
      </c>
      <c r="R1197" s="52" vm="3717">
        <f ca="1"/>
        <v>55.4</v>
      </c>
      <c r="S1197" s="52" vm="8539">
        <f ca="1"/>
        <v>473044</v>
      </c>
      <c r="T1197" s="55">
        <f t="shared" ca="1" si="75"/>
        <v>-1.0357142857142843E-2</v>
      </c>
      <c r="U1197" s="55">
        <f t="shared" ca="1" si="73"/>
        <v>-1.0411151300316862E-2</v>
      </c>
    </row>
    <row r="1198" spans="2:21">
      <c r="B1198" s="52" vm="8493">
        <f ca="1"/>
        <v>45523</v>
      </c>
      <c r="C1198" s="52" vm="8540">
        <f ca="1"/>
        <v>261</v>
      </c>
      <c r="D1198" s="52" vm="8541">
        <f ca="1"/>
        <v>257.95</v>
      </c>
      <c r="E1198" s="52" vm="8542">
        <f ca="1"/>
        <v>263.64999999999998</v>
      </c>
      <c r="F1198" s="52" vm="8543">
        <f ca="1"/>
        <v>257.60000000000002</v>
      </c>
      <c r="G1198" s="52" vm="8544">
        <f ca="1"/>
        <v>429302</v>
      </c>
      <c r="H1198" s="55">
        <f t="shared" ca="1" si="74"/>
        <v>2.5540275049115824E-2</v>
      </c>
      <c r="I1198" s="55">
        <f t="shared" ca="1" si="72"/>
        <v>2.521957133211589E-2</v>
      </c>
      <c r="N1198" s="52" vm="8545">
        <f ca="1"/>
        <v>45532</v>
      </c>
      <c r="O1198" s="52" vm="3716">
        <f ca="1"/>
        <v>55</v>
      </c>
      <c r="P1198" s="52" vm="3763">
        <f ca="1"/>
        <v>55.42</v>
      </c>
      <c r="Q1198" s="52" vm="2991">
        <f ca="1"/>
        <v>55.8</v>
      </c>
      <c r="R1198" s="52" vm="3716">
        <f ca="1"/>
        <v>55</v>
      </c>
      <c r="S1198" s="52" vm="8546">
        <f ca="1"/>
        <v>410078</v>
      </c>
      <c r="T1198" s="55">
        <f t="shared" ca="1" si="75"/>
        <v>-7.5784915193071178E-3</v>
      </c>
      <c r="U1198" s="55">
        <f t="shared" ca="1" si="73"/>
        <v>-7.6073542023614455E-3</v>
      </c>
    </row>
    <row r="1199" spans="2:21">
      <c r="B1199" s="52" vm="8500">
        <f ca="1"/>
        <v>45524</v>
      </c>
      <c r="C1199" s="52" vm="8475">
        <f ca="1"/>
        <v>258.5</v>
      </c>
      <c r="D1199" s="52" vm="8540">
        <f ca="1"/>
        <v>261</v>
      </c>
      <c r="E1199" s="52" vm="8547">
        <f ca="1"/>
        <v>261.10000000000002</v>
      </c>
      <c r="F1199" s="52" vm="8548">
        <f ca="1"/>
        <v>256.60000000000002</v>
      </c>
      <c r="G1199" s="52" vm="8549">
        <f ca="1"/>
        <v>256288</v>
      </c>
      <c r="H1199" s="55">
        <f t="shared" ca="1" si="74"/>
        <v>-9.5785440613026518E-3</v>
      </c>
      <c r="I1199" s="55">
        <f t="shared" ca="1" si="72"/>
        <v>-9.6247133742095575E-3</v>
      </c>
      <c r="N1199" s="52" vm="8550">
        <f ca="1"/>
        <v>45533</v>
      </c>
      <c r="O1199" s="52" vm="4404">
        <f ca="1"/>
        <v>55.62</v>
      </c>
      <c r="P1199" s="52" vm="3716">
        <f ca="1"/>
        <v>55</v>
      </c>
      <c r="Q1199" s="52" vm="7371">
        <f ca="1"/>
        <v>55.74</v>
      </c>
      <c r="R1199" s="52" vm="3596">
        <f ca="1"/>
        <v>54.82</v>
      </c>
      <c r="S1199" s="52" vm="8551">
        <f ca="1"/>
        <v>523246</v>
      </c>
      <c r="T1199" s="55">
        <f t="shared" ca="1" si="75"/>
        <v>1.1272727272727323E-2</v>
      </c>
      <c r="U1199" s="55">
        <f t="shared" ca="1" si="73"/>
        <v>1.1209663573347918E-2</v>
      </c>
    </row>
    <row r="1200" spans="2:21">
      <c r="B1200" s="52" vm="8507">
        <f ca="1"/>
        <v>45525</v>
      </c>
      <c r="C1200" s="52" vm="8552">
        <f ca="1"/>
        <v>258.60000000000002</v>
      </c>
      <c r="D1200" s="52" vm="8553">
        <f ca="1"/>
        <v>257.75</v>
      </c>
      <c r="E1200" s="52" vm="8554">
        <f ca="1"/>
        <v>260.89999999999998</v>
      </c>
      <c r="F1200" s="52" vm="8555">
        <f ca="1"/>
        <v>257.7</v>
      </c>
      <c r="G1200" s="52" vm="8556">
        <f ca="1"/>
        <v>234446</v>
      </c>
      <c r="H1200" s="55">
        <f t="shared" ca="1" si="74"/>
        <v>3.8684719535786449E-4</v>
      </c>
      <c r="I1200" s="55">
        <f t="shared" ca="1" si="72"/>
        <v>3.867723892733139E-4</v>
      </c>
      <c r="N1200" s="52" vm="8557">
        <f ca="1"/>
        <v>45534</v>
      </c>
      <c r="O1200" s="52" vm="3763">
        <f ca="1"/>
        <v>55.42</v>
      </c>
      <c r="P1200" s="52" vm="3622">
        <f ca="1"/>
        <v>55.6</v>
      </c>
      <c r="Q1200" s="52" vm="3320">
        <f ca="1"/>
        <v>56.06</v>
      </c>
      <c r="R1200" s="52" vm="3706">
        <f ca="1"/>
        <v>55.24</v>
      </c>
      <c r="S1200" s="52" vm="8558">
        <f ca="1"/>
        <v>1146507</v>
      </c>
      <c r="T1200" s="55">
        <f t="shared" ca="1" si="75"/>
        <v>-3.5958288385472548E-3</v>
      </c>
      <c r="U1200" s="55">
        <f t="shared" ca="1" si="73"/>
        <v>-3.6023093709864002E-3</v>
      </c>
    </row>
    <row r="1201" spans="2:21">
      <c r="B1201" s="52" vm="8515">
        <f ca="1"/>
        <v>45526</v>
      </c>
      <c r="C1201" s="52" vm="8559">
        <f ca="1"/>
        <v>259.8</v>
      </c>
      <c r="D1201" s="52" vm="8482">
        <f ca="1"/>
        <v>260</v>
      </c>
      <c r="E1201" s="52" vm="8560">
        <f ca="1"/>
        <v>262.55</v>
      </c>
      <c r="F1201" s="52" vm="8496">
        <f ca="1"/>
        <v>258.7</v>
      </c>
      <c r="G1201" s="52" vm="8561">
        <f ca="1"/>
        <v>317319</v>
      </c>
      <c r="H1201" s="55">
        <f t="shared" ca="1" si="74"/>
        <v>4.6403712296982924E-3</v>
      </c>
      <c r="I1201" s="55">
        <f t="shared" ca="1" si="72"/>
        <v>4.6296378987419756E-3</v>
      </c>
      <c r="N1201" s="52" vm="8562">
        <f ca="1"/>
        <v>45537</v>
      </c>
      <c r="O1201" s="52" vm="3597">
        <f ca="1"/>
        <v>54.68</v>
      </c>
      <c r="P1201" s="52" vm="3716">
        <f ca="1"/>
        <v>55</v>
      </c>
      <c r="Q1201" s="52" vm="4508">
        <f ca="1"/>
        <v>55.56</v>
      </c>
      <c r="R1201" s="52" vm="3535">
        <f ca="1"/>
        <v>54.1</v>
      </c>
      <c r="S1201" s="52" vm="8563">
        <f ca="1"/>
        <v>506780</v>
      </c>
      <c r="T1201" s="55">
        <f t="shared" ca="1" si="75"/>
        <v>-1.3352580295922123E-2</v>
      </c>
      <c r="U1201" s="55">
        <f t="shared" ca="1" si="73"/>
        <v>-1.3442527579083619E-2</v>
      </c>
    </row>
    <row r="1202" spans="2:21">
      <c r="B1202" s="52" vm="8522">
        <f ca="1"/>
        <v>45527</v>
      </c>
      <c r="C1202" s="52" vm="8482">
        <f ca="1"/>
        <v>260</v>
      </c>
      <c r="D1202" s="52" vm="8564">
        <f ca="1"/>
        <v>259.75</v>
      </c>
      <c r="E1202" s="52" vm="8565">
        <f ca="1"/>
        <v>261.7</v>
      </c>
      <c r="F1202" s="52" vm="8566">
        <f ca="1"/>
        <v>257.64999999999998</v>
      </c>
      <c r="G1202" s="52" vm="8567">
        <f ca="1"/>
        <v>373558</v>
      </c>
      <c r="H1202" s="55">
        <f t="shared" ca="1" si="74"/>
        <v>7.698229407235857E-4</v>
      </c>
      <c r="I1202" s="55">
        <f t="shared" ca="1" si="72"/>
        <v>7.695267790285181E-4</v>
      </c>
      <c r="N1202" s="52" vm="8568">
        <f ca="1"/>
        <v>45538</v>
      </c>
      <c r="O1202" s="52" vm="3640">
        <f ca="1"/>
        <v>54.46</v>
      </c>
      <c r="P1202" s="52" vm="3525">
        <f ca="1"/>
        <v>54.78</v>
      </c>
      <c r="Q1202" s="52" vm="3267">
        <f ca="1"/>
        <v>55.34</v>
      </c>
      <c r="R1202" s="52" vm="8380">
        <f ca="1"/>
        <v>54.42</v>
      </c>
      <c r="S1202" s="52" vm="8569">
        <f ca="1"/>
        <v>582517</v>
      </c>
      <c r="T1202" s="55">
        <f t="shared" ca="1" si="75"/>
        <v>-4.0234089246524718E-3</v>
      </c>
      <c r="U1202" s="55">
        <f t="shared" ca="1" si="73"/>
        <v>-4.03152461013522E-3</v>
      </c>
    </row>
    <row r="1203" spans="2:21">
      <c r="B1203" s="52" vm="8530">
        <f ca="1"/>
        <v>45530</v>
      </c>
      <c r="C1203" s="52" vm="8570">
        <f ca="1"/>
        <v>260.10000000000002</v>
      </c>
      <c r="D1203" s="52" vm="8571">
        <f ca="1"/>
        <v>260.3</v>
      </c>
      <c r="E1203" s="52" vm="8572">
        <f ca="1"/>
        <v>261.64999999999998</v>
      </c>
      <c r="F1203" s="52" vm="8573">
        <f ca="1"/>
        <v>259.64999999999998</v>
      </c>
      <c r="G1203" s="52" vm="8574">
        <f ca="1"/>
        <v>121471</v>
      </c>
      <c r="H1203" s="55">
        <f t="shared" ca="1" si="74"/>
        <v>3.8461538461542766E-4</v>
      </c>
      <c r="I1203" s="55">
        <f t="shared" ca="1" si="72"/>
        <v>3.8454143907817282E-4</v>
      </c>
      <c r="N1203" s="52" vm="8575">
        <f ca="1"/>
        <v>45539</v>
      </c>
      <c r="O1203" s="52" vm="2510">
        <f ca="1"/>
        <v>52.04</v>
      </c>
      <c r="P1203" s="52" vm="2802">
        <f ca="1"/>
        <v>53.5</v>
      </c>
      <c r="Q1203" s="52" vm="3752">
        <f ca="1"/>
        <v>53.68</v>
      </c>
      <c r="R1203" s="52" vm="2510">
        <f ca="1"/>
        <v>52.04</v>
      </c>
      <c r="S1203" s="52" vm="8576">
        <f ca="1"/>
        <v>804397</v>
      </c>
      <c r="T1203" s="55">
        <f t="shared" ca="1" si="75"/>
        <v>-4.4436283510833618E-2</v>
      </c>
      <c r="U1203" s="55">
        <f t="shared" ca="1" si="73"/>
        <v>-4.5453833601308995E-2</v>
      </c>
    </row>
    <row r="1204" spans="2:21">
      <c r="B1204" s="52" vm="8538">
        <f ca="1"/>
        <v>45531</v>
      </c>
      <c r="C1204" s="52" vm="8577">
        <f ca="1"/>
        <v>259.45</v>
      </c>
      <c r="D1204" s="52" vm="8578">
        <f ca="1"/>
        <v>259.3</v>
      </c>
      <c r="E1204" s="52" vm="8579">
        <f ca="1"/>
        <v>264.2</v>
      </c>
      <c r="F1204" s="52" vm="8580">
        <f ca="1"/>
        <v>259</v>
      </c>
      <c r="G1204" s="52" vm="8581">
        <f ca="1"/>
        <v>202099</v>
      </c>
      <c r="H1204" s="55">
        <f t="shared" ca="1" si="74"/>
        <v>-2.499038831218936E-3</v>
      </c>
      <c r="I1204" s="55">
        <f t="shared" ca="1" si="72"/>
        <v>-2.5021666408573937E-3</v>
      </c>
      <c r="N1204" s="52" vm="8582">
        <f ca="1"/>
        <v>45540</v>
      </c>
      <c r="O1204" s="52" vm="2748">
        <f ca="1"/>
        <v>50.9</v>
      </c>
      <c r="P1204" s="52" vm="2938">
        <f ca="1"/>
        <v>51.96</v>
      </c>
      <c r="Q1204" s="52" vm="2805">
        <f ca="1"/>
        <v>52.02</v>
      </c>
      <c r="R1204" s="52" vm="2209">
        <f ca="1"/>
        <v>50.42</v>
      </c>
      <c r="S1204" s="52" vm="8583">
        <f ca="1"/>
        <v>990159</v>
      </c>
      <c r="T1204" s="55">
        <f t="shared" ca="1" si="75"/>
        <v>-2.1906225980015348E-2</v>
      </c>
      <c r="U1204" s="55">
        <f t="shared" ca="1" si="73"/>
        <v>-2.2149730087827443E-2</v>
      </c>
    </row>
    <row r="1205" spans="2:21">
      <c r="B1205" s="52" vm="8545">
        <f ca="1"/>
        <v>45532</v>
      </c>
      <c r="C1205" s="52" vm="8584">
        <f ca="1"/>
        <v>256.39999999999998</v>
      </c>
      <c r="D1205" s="52" vm="8482">
        <f ca="1"/>
        <v>260</v>
      </c>
      <c r="E1205" s="52" vm="8585">
        <f ca="1"/>
        <v>261.25</v>
      </c>
      <c r="F1205" s="52" vm="8586">
        <f ca="1"/>
        <v>256.3</v>
      </c>
      <c r="G1205" s="52" vm="8587">
        <f ca="1"/>
        <v>225407</v>
      </c>
      <c r="H1205" s="55">
        <f t="shared" ca="1" si="74"/>
        <v>-1.1755636924262958E-2</v>
      </c>
      <c r="I1205" s="55">
        <f t="shared" ca="1" si="72"/>
        <v>-1.182528076723376E-2</v>
      </c>
      <c r="N1205" s="52" vm="8588">
        <f ca="1"/>
        <v>45541</v>
      </c>
      <c r="O1205" s="52" vm="2216">
        <f ca="1"/>
        <v>50.4</v>
      </c>
      <c r="P1205" s="52" vm="2473">
        <f ca="1"/>
        <v>50.64</v>
      </c>
      <c r="Q1205" s="52" vm="2569">
        <f ca="1"/>
        <v>51.56</v>
      </c>
      <c r="R1205" s="52" vm="2476">
        <f ca="1"/>
        <v>50.38</v>
      </c>
      <c r="S1205" s="52" vm="8589">
        <f ca="1"/>
        <v>735869</v>
      </c>
      <c r="T1205" s="55">
        <f t="shared" ca="1" si="75"/>
        <v>-9.8231827111984193E-3</v>
      </c>
      <c r="U1205" s="55">
        <f t="shared" ca="1" si="73"/>
        <v>-9.8717484791541171E-3</v>
      </c>
    </row>
    <row r="1206" spans="2:21">
      <c r="B1206" s="52" vm="8550">
        <f ca="1"/>
        <v>45533</v>
      </c>
      <c r="C1206" s="52" vm="8590">
        <f ca="1"/>
        <v>258.35000000000002</v>
      </c>
      <c r="D1206" s="52" vm="8591">
        <f ca="1"/>
        <v>256.05</v>
      </c>
      <c r="E1206" s="52" vm="8592">
        <f ca="1"/>
        <v>261.45</v>
      </c>
      <c r="F1206" s="52" vm="8593">
        <f ca="1"/>
        <v>256</v>
      </c>
      <c r="G1206" s="52" vm="8594">
        <f ca="1"/>
        <v>235217</v>
      </c>
      <c r="H1206" s="55">
        <f t="shared" ca="1" si="74"/>
        <v>7.6053042121686509E-3</v>
      </c>
      <c r="I1206" s="55">
        <f t="shared" ca="1" si="72"/>
        <v>7.5765296866788052E-3</v>
      </c>
      <c r="N1206" s="52" vm="8595">
        <f ca="1"/>
        <v>45544</v>
      </c>
      <c r="O1206" s="52" vm="2703">
        <f ca="1"/>
        <v>49.91</v>
      </c>
      <c r="P1206" s="52" vm="2568">
        <f ca="1"/>
        <v>50.54</v>
      </c>
      <c r="Q1206" s="52" vm="2416">
        <f ca="1"/>
        <v>50.92</v>
      </c>
      <c r="R1206" s="52" vm="2154">
        <f ca="1"/>
        <v>49.55</v>
      </c>
      <c r="S1206" s="52" vm="8596">
        <f ca="1"/>
        <v>948168</v>
      </c>
      <c r="T1206" s="55">
        <f t="shared" ca="1" si="75"/>
        <v>-9.7222222222222987E-3</v>
      </c>
      <c r="U1206" s="55">
        <f t="shared" ca="1" si="73"/>
        <v>-9.769791595805136E-3</v>
      </c>
    </row>
    <row r="1207" spans="2:21">
      <c r="B1207" s="52" vm="8557">
        <f ca="1"/>
        <v>45534</v>
      </c>
      <c r="C1207" s="52" vm="8580">
        <f ca="1"/>
        <v>259</v>
      </c>
      <c r="D1207" s="52" vm="8597">
        <f ca="1"/>
        <v>259.5</v>
      </c>
      <c r="E1207" s="52" vm="8598">
        <f ca="1"/>
        <v>261.5</v>
      </c>
      <c r="F1207" s="52" vm="8590">
        <f ca="1"/>
        <v>258.35000000000002</v>
      </c>
      <c r="G1207" s="52" vm="8599">
        <f ca="1"/>
        <v>276357</v>
      </c>
      <c r="H1207" s="55">
        <f t="shared" ca="1" si="74"/>
        <v>2.5159667118248574E-3</v>
      </c>
      <c r="I1207" s="55">
        <f t="shared" ca="1" si="72"/>
        <v>2.5128069663439465E-3</v>
      </c>
      <c r="N1207" s="52" vm="8600">
        <f ca="1"/>
        <v>45545</v>
      </c>
      <c r="O1207" s="52" vm="4689">
        <f ca="1"/>
        <v>49.98</v>
      </c>
      <c r="P1207" s="52" vm="2709">
        <f ca="1"/>
        <v>50.88</v>
      </c>
      <c r="Q1207" s="52" vm="2709">
        <f ca="1"/>
        <v>50.88</v>
      </c>
      <c r="R1207" s="52" vm="8601">
        <f ca="1"/>
        <v>49.45</v>
      </c>
      <c r="S1207" s="52" vm="8602">
        <f ca="1"/>
        <v>668659</v>
      </c>
      <c r="T1207" s="55">
        <f t="shared" ca="1" si="75"/>
        <v>1.4025245441795509E-3</v>
      </c>
      <c r="U1207" s="55">
        <f t="shared" ca="1" si="73"/>
        <v>1.4015419252884772E-3</v>
      </c>
    </row>
    <row r="1208" spans="2:21">
      <c r="B1208" s="52" vm="8562">
        <f ca="1"/>
        <v>45537</v>
      </c>
      <c r="C1208" s="52" vm="8603">
        <f ca="1"/>
        <v>256.85000000000002</v>
      </c>
      <c r="D1208" s="52" vm="8604">
        <f ca="1"/>
        <v>255.1</v>
      </c>
      <c r="E1208" s="52" vm="8541">
        <f ca="1"/>
        <v>257.95</v>
      </c>
      <c r="F1208" s="52" vm="8605">
        <f ca="1"/>
        <v>250.85</v>
      </c>
      <c r="G1208" s="52" vm="8606">
        <f ca="1"/>
        <v>185886</v>
      </c>
      <c r="H1208" s="55">
        <f t="shared" ca="1" si="74"/>
        <v>-8.3011583011581846E-3</v>
      </c>
      <c r="I1208" s="55">
        <f t="shared" ca="1" si="72"/>
        <v>-8.3358047862607705E-3</v>
      </c>
      <c r="N1208" s="52" vm="8607">
        <f ca="1"/>
        <v>45546</v>
      </c>
      <c r="O1208" s="52" vm="2397">
        <f ca="1"/>
        <v>50.1</v>
      </c>
      <c r="P1208" s="52" vm="2223">
        <f ca="1"/>
        <v>50</v>
      </c>
      <c r="Q1208" s="52" vm="2709">
        <f ca="1"/>
        <v>50.88</v>
      </c>
      <c r="R1208" s="52" vm="2226">
        <f ca="1"/>
        <v>49.81</v>
      </c>
      <c r="S1208" s="52" vm="8608">
        <f ca="1"/>
        <v>615473</v>
      </c>
      <c r="T1208" s="55">
        <f t="shared" ca="1" si="75"/>
        <v>2.4009603841537164E-3</v>
      </c>
      <c r="U1208" s="55">
        <f t="shared" ca="1" si="73"/>
        <v>2.3980826840128461E-3</v>
      </c>
    </row>
    <row r="1209" spans="2:21">
      <c r="B1209" s="52" vm="8568">
        <f ca="1"/>
        <v>45538</v>
      </c>
      <c r="C1209" s="52" vm="8609">
        <f ca="1"/>
        <v>254.15</v>
      </c>
      <c r="D1209" s="52" vm="8610">
        <f ca="1"/>
        <v>257.5</v>
      </c>
      <c r="E1209" s="52" vm="8611">
        <f ca="1"/>
        <v>260.8</v>
      </c>
      <c r="F1209" s="52" vm="8612">
        <f ca="1"/>
        <v>253.45</v>
      </c>
      <c r="G1209" s="52" vm="8613">
        <f ca="1"/>
        <v>207202</v>
      </c>
      <c r="H1209" s="55">
        <f t="shared" ca="1" si="74"/>
        <v>-1.0511971968074851E-2</v>
      </c>
      <c r="I1209" s="55">
        <f t="shared" ca="1" si="72"/>
        <v>-1.0567613020365449E-2</v>
      </c>
      <c r="N1209" s="52" vm="8614">
        <f ca="1"/>
        <v>45547</v>
      </c>
      <c r="O1209" s="52" vm="2454">
        <f ca="1"/>
        <v>51.12</v>
      </c>
      <c r="P1209" s="52" vm="2529">
        <f ca="1"/>
        <v>50.68</v>
      </c>
      <c r="Q1209" s="52" vm="2630">
        <f ca="1"/>
        <v>51.64</v>
      </c>
      <c r="R1209" s="52" vm="2529">
        <f ca="1"/>
        <v>50.68</v>
      </c>
      <c r="S1209" s="52" vm="8615">
        <f ca="1"/>
        <v>911222</v>
      </c>
      <c r="T1209" s="55">
        <f t="shared" ca="1" si="75"/>
        <v>2.035928143712562E-2</v>
      </c>
      <c r="U1209" s="55">
        <f t="shared" ca="1" si="73"/>
        <v>2.0154801978460125E-2</v>
      </c>
    </row>
    <row r="1210" spans="2:21">
      <c r="B1210" s="52" vm="8575">
        <f ca="1"/>
        <v>45539</v>
      </c>
      <c r="C1210" s="52" vm="8616">
        <f ca="1"/>
        <v>248.5</v>
      </c>
      <c r="D1210" s="52" vm="8617">
        <f ca="1"/>
        <v>249.2</v>
      </c>
      <c r="E1210" s="52" vm="8618">
        <f ca="1"/>
        <v>250.5</v>
      </c>
      <c r="F1210" s="52" vm="8619">
        <f ca="1"/>
        <v>246.05</v>
      </c>
      <c r="G1210" s="52" vm="8620">
        <f ca="1"/>
        <v>309529</v>
      </c>
      <c r="H1210" s="55">
        <f t="shared" ca="1" si="74"/>
        <v>-2.2230965964981309E-2</v>
      </c>
      <c r="I1210" s="55">
        <f t="shared" ca="1" si="72"/>
        <v>-2.2481798356228096E-2</v>
      </c>
      <c r="N1210" s="52" vm="8621">
        <f ca="1"/>
        <v>45548</v>
      </c>
      <c r="O1210" s="52" vm="2520">
        <f ca="1"/>
        <v>51</v>
      </c>
      <c r="P1210" s="52" vm="2822">
        <f ca="1"/>
        <v>51.2</v>
      </c>
      <c r="Q1210" s="52" vm="2547">
        <f ca="1"/>
        <v>51.5</v>
      </c>
      <c r="R1210" s="52" vm="2520">
        <f ca="1"/>
        <v>51</v>
      </c>
      <c r="S1210" s="52" vm="8622">
        <f ca="1"/>
        <v>483002</v>
      </c>
      <c r="T1210" s="55">
        <f t="shared" ca="1" si="75"/>
        <v>-2.3474178403755097E-3</v>
      </c>
      <c r="U1210" s="55">
        <f t="shared" ca="1" si="73"/>
        <v>-2.3501773449535156E-3</v>
      </c>
    </row>
    <row r="1211" spans="2:21">
      <c r="B1211" s="52" vm="8582">
        <f ca="1"/>
        <v>45540</v>
      </c>
      <c r="C1211" s="52" vm="8623">
        <f ca="1"/>
        <v>244.95</v>
      </c>
      <c r="D1211" s="52" vm="8624">
        <f ca="1"/>
        <v>247.5</v>
      </c>
      <c r="E1211" s="52" vm="8625">
        <f ca="1"/>
        <v>247.9</v>
      </c>
      <c r="F1211" s="52" vm="8626">
        <f ca="1"/>
        <v>243.3</v>
      </c>
      <c r="G1211" s="52" vm="8627">
        <f ca="1"/>
        <v>254069</v>
      </c>
      <c r="H1211" s="55">
        <f t="shared" ca="1" si="74"/>
        <v>-1.4285714285714346E-2</v>
      </c>
      <c r="I1211" s="55">
        <f t="shared" ca="1" si="72"/>
        <v>-1.4388737452099669E-2</v>
      </c>
      <c r="N1211" s="52" vm="8628">
        <f ca="1"/>
        <v>45551</v>
      </c>
      <c r="O1211" s="52" vm="2724">
        <f ca="1"/>
        <v>50.76</v>
      </c>
      <c r="P1211" s="52" vm="2846">
        <f ca="1"/>
        <v>50.96</v>
      </c>
      <c r="Q1211" s="52" vm="2545">
        <f ca="1"/>
        <v>51.52</v>
      </c>
      <c r="R1211" s="52" vm="4715">
        <f ca="1"/>
        <v>50.74</v>
      </c>
      <c r="S1211" s="52" vm="8629">
        <f ca="1"/>
        <v>450012</v>
      </c>
      <c r="T1211" s="55">
        <f t="shared" ca="1" si="75"/>
        <v>-4.7058823529412264E-3</v>
      </c>
      <c r="U1211" s="55">
        <f t="shared" ca="1" si="73"/>
        <v>-4.7169898781389101E-3</v>
      </c>
    </row>
    <row r="1212" spans="2:21">
      <c r="B1212" s="52" vm="8588">
        <f ca="1"/>
        <v>45541</v>
      </c>
      <c r="C1212" s="52" vm="8630">
        <f ca="1"/>
        <v>236.25</v>
      </c>
      <c r="D1212" s="52" vm="8631">
        <f ca="1"/>
        <v>245.4</v>
      </c>
      <c r="E1212" s="52" vm="8632">
        <f ca="1"/>
        <v>246.2</v>
      </c>
      <c r="F1212" s="52" vm="8630">
        <f ca="1"/>
        <v>236.25</v>
      </c>
      <c r="G1212" s="52" vm="8633">
        <f ca="1"/>
        <v>287470</v>
      </c>
      <c r="H1212" s="55">
        <f t="shared" ca="1" si="74"/>
        <v>-3.5517452541334871E-2</v>
      </c>
      <c r="I1212" s="55">
        <f t="shared" ca="1" si="72"/>
        <v>-3.6163541710731578E-2</v>
      </c>
      <c r="N1212" s="52" vm="8634">
        <f ca="1"/>
        <v>45552</v>
      </c>
      <c r="O1212" s="52" vm="2740">
        <f ca="1"/>
        <v>50.56</v>
      </c>
      <c r="P1212" s="52" vm="2520">
        <f ca="1"/>
        <v>51</v>
      </c>
      <c r="Q1212" s="52" vm="2509">
        <f ca="1"/>
        <v>51.22</v>
      </c>
      <c r="R1212" s="52" vm="2740">
        <f ca="1"/>
        <v>50.56</v>
      </c>
      <c r="S1212" s="52" vm="8635">
        <f ca="1"/>
        <v>937801</v>
      </c>
      <c r="T1212" s="55">
        <f t="shared" ca="1" si="75"/>
        <v>-3.9401103230889412E-3</v>
      </c>
      <c r="U1212" s="55">
        <f t="shared" ca="1" si="73"/>
        <v>-3.9478930075848235E-3</v>
      </c>
    </row>
    <row r="1213" spans="2:21">
      <c r="B1213" s="52" vm="8595">
        <f ca="1"/>
        <v>45544</v>
      </c>
      <c r="C1213" s="52" vm="8636">
        <f ca="1"/>
        <v>230.3</v>
      </c>
      <c r="D1213" s="52" vm="8637">
        <f ca="1"/>
        <v>232.65</v>
      </c>
      <c r="E1213" s="52" vm="8638">
        <f ca="1"/>
        <v>234.05</v>
      </c>
      <c r="F1213" s="52" vm="8639">
        <f ca="1"/>
        <v>225.95</v>
      </c>
      <c r="G1213" s="52" vm="8640">
        <f ca="1"/>
        <v>448679</v>
      </c>
      <c r="H1213" s="55">
        <f t="shared" ca="1" si="74"/>
        <v>-2.5185185185185088E-2</v>
      </c>
      <c r="I1213" s="55">
        <f t="shared" ca="1" si="72"/>
        <v>-2.5507759547212523E-2</v>
      </c>
      <c r="N1213" s="52" vm="8641">
        <f ca="1"/>
        <v>45553</v>
      </c>
      <c r="O1213" s="52" vm="8642">
        <f ca="1"/>
        <v>49.64</v>
      </c>
      <c r="P1213" s="52" vm="2235">
        <f ca="1"/>
        <v>50.2</v>
      </c>
      <c r="Q1213" s="52" vm="5910">
        <f ca="1"/>
        <v>50.34</v>
      </c>
      <c r="R1213" s="52" vm="2651">
        <f ca="1"/>
        <v>49.32</v>
      </c>
      <c r="S1213" s="52" vm="8643">
        <f ca="1"/>
        <v>1174033</v>
      </c>
      <c r="T1213" s="55">
        <f t="shared" ca="1" si="75"/>
        <v>-1.8196202531645556E-2</v>
      </c>
      <c r="U1213" s="55">
        <f t="shared" ca="1" si="73"/>
        <v>-1.8363789502195509E-2</v>
      </c>
    </row>
    <row r="1214" spans="2:21">
      <c r="B1214" s="52" vm="8600">
        <f ca="1"/>
        <v>45545</v>
      </c>
      <c r="C1214" s="52" vm="8644">
        <f ca="1"/>
        <v>229.3</v>
      </c>
      <c r="D1214" s="52" vm="8645">
        <f ca="1"/>
        <v>229.7</v>
      </c>
      <c r="E1214" s="52" vm="8646">
        <f ca="1"/>
        <v>231.7</v>
      </c>
      <c r="F1214" s="52" vm="8647">
        <f ca="1"/>
        <v>225.9</v>
      </c>
      <c r="G1214" s="52" vm="8648">
        <f ca="1"/>
        <v>300897</v>
      </c>
      <c r="H1214" s="55">
        <f t="shared" ca="1" si="74"/>
        <v>-4.3421623968736833E-3</v>
      </c>
      <c r="I1214" s="55">
        <f t="shared" ca="1" si="72"/>
        <v>-4.3516169627807969E-3</v>
      </c>
      <c r="N1214" s="52" vm="8649">
        <f ca="1"/>
        <v>45554</v>
      </c>
      <c r="O1214" s="52" vm="2225">
        <f ca="1"/>
        <v>50.62</v>
      </c>
      <c r="P1214" s="52" vm="2590">
        <f ca="1"/>
        <v>50.5</v>
      </c>
      <c r="Q1214" s="52" vm="2861">
        <f ca="1"/>
        <v>51.04</v>
      </c>
      <c r="R1214" s="52" vm="5361">
        <f ca="1"/>
        <v>49.51</v>
      </c>
      <c r="S1214" s="52" vm="8650">
        <f ca="1"/>
        <v>1230364</v>
      </c>
      <c r="T1214" s="55">
        <f t="shared" ca="1" si="75"/>
        <v>1.9742143432715409E-2</v>
      </c>
      <c r="U1214" s="55">
        <f t="shared" ca="1" si="73"/>
        <v>1.9549794780571395E-2</v>
      </c>
    </row>
    <row r="1215" spans="2:21">
      <c r="B1215" s="52" vm="8607">
        <f ca="1"/>
        <v>45546</v>
      </c>
      <c r="C1215" s="52" vm="8651">
        <f ca="1"/>
        <v>229.8</v>
      </c>
      <c r="D1215" s="52" vm="8636">
        <f ca="1"/>
        <v>230.3</v>
      </c>
      <c r="E1215" s="52" vm="8652">
        <f ca="1"/>
        <v>235.15</v>
      </c>
      <c r="F1215" s="52" vm="8653">
        <f ca="1"/>
        <v>228.7</v>
      </c>
      <c r="G1215" s="52" vm="8654">
        <f ca="1"/>
        <v>221198</v>
      </c>
      <c r="H1215" s="55">
        <f t="shared" ca="1" si="74"/>
        <v>2.1805494984736828E-3</v>
      </c>
      <c r="I1215" s="55">
        <f t="shared" ca="1" si="72"/>
        <v>2.1781755507966176E-3</v>
      </c>
      <c r="N1215" s="52" vm="8655">
        <f ca="1"/>
        <v>45555</v>
      </c>
      <c r="O1215" s="52" vm="2263">
        <f ca="1"/>
        <v>48</v>
      </c>
      <c r="P1215" s="52" vm="2729">
        <f ca="1"/>
        <v>49.82</v>
      </c>
      <c r="Q1215" s="52" vm="4689">
        <f ca="1"/>
        <v>49.98</v>
      </c>
      <c r="R1215" s="52" vm="5816">
        <f ca="1"/>
        <v>46.65</v>
      </c>
      <c r="S1215" s="52" vm="8656">
        <f ca="1"/>
        <v>4872111</v>
      </c>
      <c r="T1215" s="55">
        <f t="shared" ca="1" si="75"/>
        <v>-5.1758198340576822E-2</v>
      </c>
      <c r="U1215" s="55">
        <f t="shared" ca="1" si="73"/>
        <v>-5.3145744209087041E-2</v>
      </c>
    </row>
    <row r="1216" spans="2:21">
      <c r="B1216" s="52" vm="8614">
        <f ca="1"/>
        <v>45547</v>
      </c>
      <c r="C1216" s="52" vm="8657">
        <f ca="1"/>
        <v>228.05</v>
      </c>
      <c r="D1216" s="52" vm="8658">
        <f ca="1"/>
        <v>232.75</v>
      </c>
      <c r="E1216" s="52" vm="8659">
        <f ca="1"/>
        <v>233.35</v>
      </c>
      <c r="F1216" s="52" vm="8660">
        <f ca="1"/>
        <v>225.5</v>
      </c>
      <c r="G1216" s="52" vm="8661">
        <f ca="1"/>
        <v>251603</v>
      </c>
      <c r="H1216" s="55">
        <f t="shared" ca="1" si="74"/>
        <v>-7.6153176675369805E-3</v>
      </c>
      <c r="I1216" s="55">
        <f t="shared" ca="1" si="72"/>
        <v>-7.644462256945859E-3</v>
      </c>
      <c r="N1216" s="52" vm="8662">
        <f ca="1"/>
        <v>45558</v>
      </c>
      <c r="O1216" s="52" vm="2242">
        <f ca="1"/>
        <v>48.64</v>
      </c>
      <c r="P1216" s="52" vm="2280">
        <f ca="1"/>
        <v>47.2</v>
      </c>
      <c r="Q1216" s="52" vm="5339">
        <f ca="1"/>
        <v>49.31</v>
      </c>
      <c r="R1216" s="52" vm="2362">
        <f ca="1"/>
        <v>47.06</v>
      </c>
      <c r="S1216" s="52" vm="8663">
        <f ca="1"/>
        <v>2017745</v>
      </c>
      <c r="T1216" s="55">
        <f t="shared" ca="1" si="75"/>
        <v>1.3333333333333419E-2</v>
      </c>
      <c r="U1216" s="55">
        <f t="shared" ca="1" si="73"/>
        <v>1.3245226750020723E-2</v>
      </c>
    </row>
    <row r="1217" spans="2:21">
      <c r="B1217" s="52" vm="8621">
        <f ca="1"/>
        <v>45548</v>
      </c>
      <c r="C1217" s="52" vm="8664">
        <f ca="1"/>
        <v>229</v>
      </c>
      <c r="D1217" s="52" vm="8665">
        <f ca="1"/>
        <v>228.5</v>
      </c>
      <c r="E1217" s="52" vm="8666">
        <f ca="1"/>
        <v>233.3</v>
      </c>
      <c r="F1217" s="52" vm="8667">
        <f ca="1"/>
        <v>228.35</v>
      </c>
      <c r="G1217" s="52" vm="8668">
        <f ca="1"/>
        <v>242148</v>
      </c>
      <c r="H1217" s="55">
        <f t="shared" ca="1" si="74"/>
        <v>4.165753124314886E-3</v>
      </c>
      <c r="I1217" s="55">
        <f t="shared" ca="1" si="72"/>
        <v>4.1571003965302517E-3</v>
      </c>
      <c r="N1217" s="52" vm="8669">
        <f ca="1"/>
        <v>45559</v>
      </c>
      <c r="O1217" s="52" vm="8670">
        <f ca="1"/>
        <v>49.17</v>
      </c>
      <c r="P1217" s="52" vm="2734">
        <f ca="1"/>
        <v>50.28</v>
      </c>
      <c r="Q1217" s="52" vm="2590">
        <f ca="1"/>
        <v>50.5</v>
      </c>
      <c r="R1217" s="52" vm="4848">
        <f ca="1"/>
        <v>48.72</v>
      </c>
      <c r="S1217" s="52" vm="8671">
        <f ca="1"/>
        <v>1406057</v>
      </c>
      <c r="T1217" s="55">
        <f t="shared" ca="1" si="75"/>
        <v>1.0896381578947345E-2</v>
      </c>
      <c r="U1217" s="55">
        <f t="shared" ca="1" si="73"/>
        <v>1.0837443765936417E-2</v>
      </c>
    </row>
    <row r="1218" spans="2:21">
      <c r="B1218" s="52" vm="8628">
        <f ca="1"/>
        <v>45551</v>
      </c>
      <c r="C1218" s="52" vm="8672">
        <f ca="1"/>
        <v>225.55</v>
      </c>
      <c r="D1218" s="52" vm="8673">
        <f ca="1"/>
        <v>228.4</v>
      </c>
      <c r="E1218" s="52" vm="8644">
        <f ca="1"/>
        <v>229.3</v>
      </c>
      <c r="F1218" s="52" vm="8674">
        <f ca="1"/>
        <v>224.95</v>
      </c>
      <c r="G1218" s="52" vm="8675">
        <f ca="1"/>
        <v>247990</v>
      </c>
      <c r="H1218" s="55">
        <f t="shared" ca="1" si="74"/>
        <v>-1.5065502183406076E-2</v>
      </c>
      <c r="I1218" s="55">
        <f t="shared" ca="1" si="72"/>
        <v>-1.5180139699834675E-2</v>
      </c>
      <c r="N1218" s="52" vm="8676">
        <f ca="1"/>
        <v>45560</v>
      </c>
      <c r="O1218" s="52" vm="2250">
        <f ca="1"/>
        <v>48.85</v>
      </c>
      <c r="P1218" s="52" vm="2581">
        <f ca="1"/>
        <v>48.75</v>
      </c>
      <c r="Q1218" s="52" vm="5361">
        <f ca="1"/>
        <v>49.51</v>
      </c>
      <c r="R1218" s="52" vm="2349">
        <f ca="1"/>
        <v>48.61</v>
      </c>
      <c r="S1218" s="52" vm="8677">
        <f ca="1"/>
        <v>1237564</v>
      </c>
      <c r="T1218" s="55">
        <f t="shared" ca="1" si="75"/>
        <v>-6.5080333536708945E-3</v>
      </c>
      <c r="U1218" s="55">
        <f t="shared" ca="1" si="73"/>
        <v>-6.5293029350562181E-3</v>
      </c>
    </row>
    <row r="1219" spans="2:21">
      <c r="B1219" s="52" vm="8634">
        <f ca="1"/>
        <v>45552</v>
      </c>
      <c r="C1219" s="52" vm="8678">
        <f ca="1"/>
        <v>229.65</v>
      </c>
      <c r="D1219" s="52" vm="8679">
        <f ca="1"/>
        <v>226.45</v>
      </c>
      <c r="E1219" s="52" vm="8680">
        <f ca="1"/>
        <v>232.45</v>
      </c>
      <c r="F1219" s="52" vm="8681">
        <f ca="1"/>
        <v>225.85</v>
      </c>
      <c r="G1219" s="52" vm="8682">
        <f ca="1"/>
        <v>259071</v>
      </c>
      <c r="H1219" s="55">
        <f t="shared" ca="1" si="74"/>
        <v>1.8177787630237141E-2</v>
      </c>
      <c r="I1219" s="55">
        <f t="shared" ca="1" si="72"/>
        <v>1.8014546917397463E-2</v>
      </c>
      <c r="N1219" s="52" vm="8683">
        <f ca="1"/>
        <v>45561</v>
      </c>
      <c r="O1219" s="52" vm="2606">
        <f ca="1"/>
        <v>52.06</v>
      </c>
      <c r="P1219" s="52" vm="2217">
        <f ca="1"/>
        <v>50.48</v>
      </c>
      <c r="Q1219" s="52" vm="7046">
        <f ca="1"/>
        <v>52.66</v>
      </c>
      <c r="R1219" s="52" vm="2328">
        <f ca="1"/>
        <v>49.57</v>
      </c>
      <c r="S1219" s="52" vm="8684">
        <f ca="1"/>
        <v>2284826</v>
      </c>
      <c r="T1219" s="55">
        <f t="shared" ca="1" si="75"/>
        <v>6.5711361310132999E-2</v>
      </c>
      <c r="U1219" s="55">
        <f t="shared" ca="1" si="73"/>
        <v>6.3642521077627509E-2</v>
      </c>
    </row>
    <row r="1220" spans="2:21">
      <c r="B1220" s="52" vm="8641">
        <f ca="1"/>
        <v>45553</v>
      </c>
      <c r="C1220" s="52" vm="8685">
        <f ca="1"/>
        <v>227</v>
      </c>
      <c r="D1220" s="52" vm="8664">
        <f ca="1"/>
        <v>229</v>
      </c>
      <c r="E1220" s="52" vm="8686">
        <f ca="1"/>
        <v>229.1</v>
      </c>
      <c r="F1220" s="52" vm="8687">
        <f ca="1"/>
        <v>226.4</v>
      </c>
      <c r="G1220" s="52" vm="8688">
        <f ca="1"/>
        <v>212728</v>
      </c>
      <c r="H1220" s="55">
        <f t="shared" ca="1" si="74"/>
        <v>-1.1539298933159192E-2</v>
      </c>
      <c r="I1220" s="55">
        <f t="shared" ca="1" si="72"/>
        <v>-1.1606393290399815E-2</v>
      </c>
      <c r="N1220" s="52" vm="8689">
        <f ca="1"/>
        <v>45562</v>
      </c>
      <c r="O1220" s="52" vm="3300">
        <f ca="1"/>
        <v>57.74</v>
      </c>
      <c r="P1220" s="52" vm="4340">
        <f ca="1"/>
        <v>59.7</v>
      </c>
      <c r="Q1220" s="52" vm="3848">
        <f ca="1"/>
        <v>59.8</v>
      </c>
      <c r="R1220" s="52" vm="3320">
        <f ca="1"/>
        <v>56.06</v>
      </c>
      <c r="S1220" s="52" vm="8690">
        <f ca="1"/>
        <v>4952727</v>
      </c>
      <c r="T1220" s="55">
        <f t="shared" ca="1" si="75"/>
        <v>0.10910487898578558</v>
      </c>
      <c r="U1220" s="55">
        <f t="shared" ca="1" si="73"/>
        <v>0.10355327466836967</v>
      </c>
    </row>
    <row r="1221" spans="2:21">
      <c r="B1221" s="52" vm="8649">
        <f ca="1"/>
        <v>45554</v>
      </c>
      <c r="C1221" s="52" vm="8691">
        <f ca="1"/>
        <v>233</v>
      </c>
      <c r="D1221" s="52" vm="8692">
        <f ca="1"/>
        <v>231.95</v>
      </c>
      <c r="E1221" s="52" vm="8693">
        <f ca="1"/>
        <v>233.7</v>
      </c>
      <c r="F1221" s="52" vm="8694">
        <f ca="1"/>
        <v>229.4</v>
      </c>
      <c r="G1221" s="52" vm="8695">
        <f ca="1"/>
        <v>354185</v>
      </c>
      <c r="H1221" s="55">
        <f t="shared" ca="1" si="74"/>
        <v>2.6431718061673992E-2</v>
      </c>
      <c r="I1221" s="55">
        <f t="shared" ca="1" si="72"/>
        <v>2.6088436084297874E-2</v>
      </c>
      <c r="N1221" s="52" vm="8696">
        <f ca="1"/>
        <v>45565</v>
      </c>
      <c r="O1221" s="52" vm="3209">
        <f ca="1"/>
        <v>57.02</v>
      </c>
      <c r="P1221" s="52" vm="3327">
        <f ca="1"/>
        <v>57.18</v>
      </c>
      <c r="Q1221" s="52" vm="3816">
        <f ca="1"/>
        <v>58.82</v>
      </c>
      <c r="R1221" s="52" vm="4346">
        <f ca="1"/>
        <v>56.86</v>
      </c>
      <c r="S1221" s="52" vm="8697">
        <f ca="1"/>
        <v>1652088</v>
      </c>
      <c r="T1221" s="55">
        <f t="shared" ca="1" si="75"/>
        <v>-1.2469691721510245E-2</v>
      </c>
      <c r="U1221" s="55">
        <f t="shared" ca="1" si="73"/>
        <v>-1.2548090750263129E-2</v>
      </c>
    </row>
    <row r="1222" spans="2:21">
      <c r="B1222" s="52" vm="8655">
        <f ca="1"/>
        <v>45555</v>
      </c>
      <c r="C1222" s="52" vm="8698">
        <f ca="1"/>
        <v>225.25</v>
      </c>
      <c r="D1222" s="52" vm="8699">
        <f ca="1"/>
        <v>229.55</v>
      </c>
      <c r="E1222" s="52" vm="8700">
        <f ca="1"/>
        <v>229.9</v>
      </c>
      <c r="F1222" s="52" vm="8701">
        <f ca="1"/>
        <v>222.7</v>
      </c>
      <c r="G1222" s="52" vm="8702">
        <f ca="1"/>
        <v>773736</v>
      </c>
      <c r="H1222" s="55">
        <f t="shared" ca="1" si="74"/>
        <v>-3.3261802575107247E-2</v>
      </c>
      <c r="I1222" s="55">
        <f t="shared" ca="1" si="72"/>
        <v>-3.3827557077253219E-2</v>
      </c>
      <c r="N1222" s="52" vm="8703">
        <f ca="1"/>
        <v>45566</v>
      </c>
      <c r="O1222" s="52" vm="4515">
        <f ca="1"/>
        <v>55.08</v>
      </c>
      <c r="P1222" s="52" vm="4396">
        <f ca="1"/>
        <v>56.88</v>
      </c>
      <c r="Q1222" s="52" vm="3238">
        <f ca="1"/>
        <v>56.98</v>
      </c>
      <c r="R1222" s="52" vm="3571">
        <f ca="1"/>
        <v>54.5</v>
      </c>
      <c r="S1222" s="52" vm="8704">
        <f ca="1"/>
        <v>1568188</v>
      </c>
      <c r="T1222" s="55">
        <f t="shared" ca="1" si="75"/>
        <v>-3.4023149772009931E-2</v>
      </c>
      <c r="U1222" s="55">
        <f t="shared" ca="1" si="73"/>
        <v>-3.4615409624071954E-2</v>
      </c>
    </row>
    <row r="1223" spans="2:21">
      <c r="B1223" s="52" vm="8662">
        <f ca="1"/>
        <v>45558</v>
      </c>
      <c r="C1223" s="52" vm="8705">
        <f ca="1"/>
        <v>221.9</v>
      </c>
      <c r="D1223" s="52" vm="8706">
        <f ca="1"/>
        <v>220.8</v>
      </c>
      <c r="E1223" s="52" vm="8707">
        <f ca="1"/>
        <v>222.05</v>
      </c>
      <c r="F1223" s="52" vm="8708">
        <f ca="1"/>
        <v>218.45</v>
      </c>
      <c r="G1223" s="52" vm="8709">
        <f ca="1"/>
        <v>404086</v>
      </c>
      <c r="H1223" s="55">
        <f t="shared" ca="1" si="74"/>
        <v>-1.4872364039955621E-2</v>
      </c>
      <c r="I1223" s="55">
        <f t="shared" ca="1" si="72"/>
        <v>-1.4984066549899077E-2</v>
      </c>
      <c r="N1223" s="52" vm="8710">
        <f ca="1"/>
        <v>45567</v>
      </c>
      <c r="O1223" s="52" vm="3588">
        <f ca="1"/>
        <v>54.86</v>
      </c>
      <c r="P1223" s="52" vm="4516">
        <f ca="1"/>
        <v>54.92</v>
      </c>
      <c r="Q1223" s="52" vm="8711">
        <f ca="1"/>
        <v>56.12</v>
      </c>
      <c r="R1223" s="52" vm="3579">
        <f ca="1"/>
        <v>54.8</v>
      </c>
      <c r="S1223" s="52" vm="8712">
        <f ca="1"/>
        <v>877203</v>
      </c>
      <c r="T1223" s="55">
        <f t="shared" ca="1" si="75"/>
        <v>-3.9941902687000708E-3</v>
      </c>
      <c r="U1223" s="55">
        <f t="shared" ca="1" si="73"/>
        <v>-4.0021883509969219E-3</v>
      </c>
    </row>
    <row r="1224" spans="2:21">
      <c r="B1224" s="52" vm="8669">
        <f ca="1"/>
        <v>45559</v>
      </c>
      <c r="C1224" s="52" vm="8713">
        <f ca="1"/>
        <v>228.95</v>
      </c>
      <c r="D1224" s="52" vm="8714">
        <f ca="1"/>
        <v>233.85</v>
      </c>
      <c r="E1224" s="52" vm="8715">
        <f ca="1"/>
        <v>235.2</v>
      </c>
      <c r="F1224" s="52" vm="8716">
        <f ca="1"/>
        <v>228.6</v>
      </c>
      <c r="G1224" s="52" vm="8717">
        <f ca="1"/>
        <v>445783</v>
      </c>
      <c r="H1224" s="55">
        <f t="shared" ca="1" si="74"/>
        <v>3.177106804867047E-2</v>
      </c>
      <c r="I1224" s="55">
        <f t="shared" ca="1" si="72"/>
        <v>3.1276809164556128E-2</v>
      </c>
      <c r="N1224" s="52" vm="8718">
        <f ca="1"/>
        <v>45568</v>
      </c>
      <c r="O1224" s="52" vm="3608">
        <f ca="1"/>
        <v>53.42</v>
      </c>
      <c r="P1224" s="52" vm="2970">
        <f ca="1"/>
        <v>54.4</v>
      </c>
      <c r="Q1224" s="52" vm="3652">
        <f ca="1"/>
        <v>54.64</v>
      </c>
      <c r="R1224" s="52" vm="3744">
        <f ca="1"/>
        <v>53.4</v>
      </c>
      <c r="S1224" s="52" vm="8719">
        <f ca="1"/>
        <v>1166979</v>
      </c>
      <c r="T1224" s="55">
        <f t="shared" ca="1" si="75"/>
        <v>-2.6248632883703937E-2</v>
      </c>
      <c r="U1224" s="55">
        <f t="shared" ca="1" si="73"/>
        <v>-2.6599277827642327E-2</v>
      </c>
    </row>
    <row r="1225" spans="2:21">
      <c r="B1225" s="52" vm="8676">
        <f ca="1"/>
        <v>45560</v>
      </c>
      <c r="C1225" s="52" vm="8713">
        <f ca="1"/>
        <v>228.95</v>
      </c>
      <c r="D1225" s="52" vm="8685">
        <f ca="1"/>
        <v>227</v>
      </c>
      <c r="E1225" s="52" vm="8658">
        <f ca="1"/>
        <v>232.75</v>
      </c>
      <c r="F1225" s="52" vm="8720">
        <f ca="1"/>
        <v>225.2</v>
      </c>
      <c r="G1225" s="52" vm="8721">
        <f ca="1"/>
        <v>244090</v>
      </c>
      <c r="H1225" s="55">
        <f t="shared" ca="1" si="74"/>
        <v>0</v>
      </c>
      <c r="I1225" s="55">
        <f t="shared" ca="1" si="72"/>
        <v>0</v>
      </c>
      <c r="N1225" s="52" vm="8722">
        <f ca="1"/>
        <v>45569</v>
      </c>
      <c r="O1225" s="52" vm="4549">
        <f ca="1"/>
        <v>53.8</v>
      </c>
      <c r="P1225" s="52" vm="2971">
        <f ca="1"/>
        <v>53.24</v>
      </c>
      <c r="Q1225" s="52" vm="3269">
        <f ca="1"/>
        <v>54.3</v>
      </c>
      <c r="R1225" s="52" vm="3698">
        <f ca="1"/>
        <v>53.2</v>
      </c>
      <c r="S1225" s="52" vm="8723">
        <f ca="1"/>
        <v>595150</v>
      </c>
      <c r="T1225" s="55">
        <f t="shared" ca="1" si="75"/>
        <v>7.1134406589290489E-3</v>
      </c>
      <c r="U1225" s="55">
        <f t="shared" ca="1" si="73"/>
        <v>7.0882594859237322E-3</v>
      </c>
    </row>
    <row r="1226" spans="2:21">
      <c r="B1226" s="52" vm="8683">
        <f ca="1"/>
        <v>45561</v>
      </c>
      <c r="C1226" s="52" vm="8724">
        <f ca="1"/>
        <v>250.95</v>
      </c>
      <c r="D1226" s="52" vm="8725">
        <f ca="1"/>
        <v>238.45</v>
      </c>
      <c r="E1226" s="52" vm="8726">
        <f ca="1"/>
        <v>254</v>
      </c>
      <c r="F1226" s="52" vm="8727">
        <f ca="1"/>
        <v>234.95</v>
      </c>
      <c r="G1226" s="52" vm="8728">
        <f ca="1"/>
        <v>743607</v>
      </c>
      <c r="H1226" s="55">
        <f t="shared" ca="1" si="74"/>
        <v>9.6090849530465094E-2</v>
      </c>
      <c r="I1226" s="55">
        <f t="shared" ca="1" si="72"/>
        <v>9.1750076997838145E-2</v>
      </c>
      <c r="N1226" s="52" vm="8729">
        <f ca="1"/>
        <v>45572</v>
      </c>
      <c r="O1226" s="52" vm="2990">
        <f ca="1"/>
        <v>54.9</v>
      </c>
      <c r="P1226" s="52" vm="8730">
        <f ca="1"/>
        <v>54.08</v>
      </c>
      <c r="Q1226" s="52" vm="3598">
        <f ca="1"/>
        <v>55.1</v>
      </c>
      <c r="R1226" s="52" vm="8416">
        <f ca="1"/>
        <v>53.56</v>
      </c>
      <c r="S1226" s="52" vm="8731">
        <f ca="1"/>
        <v>775889</v>
      </c>
      <c r="T1226" s="55">
        <f t="shared" ca="1" si="75"/>
        <v>2.0446096654275214E-2</v>
      </c>
      <c r="U1226" s="55">
        <f t="shared" ca="1" si="73"/>
        <v>2.0239881347746336E-2</v>
      </c>
    </row>
    <row r="1227" spans="2:21">
      <c r="B1227" s="52" vm="8689">
        <f ca="1"/>
        <v>45562</v>
      </c>
      <c r="C1227" s="52" vm="8732">
        <f ca="1"/>
        <v>266.85000000000002</v>
      </c>
      <c r="D1227" s="52" vm="8482">
        <f ca="1"/>
        <v>260</v>
      </c>
      <c r="E1227" s="52" vm="8733">
        <f ca="1"/>
        <v>266.89999999999998</v>
      </c>
      <c r="F1227" s="52" vm="8566">
        <f ca="1"/>
        <v>257.64999999999998</v>
      </c>
      <c r="G1227" s="52" vm="8734">
        <f ca="1"/>
        <v>714221</v>
      </c>
      <c r="H1227" s="55">
        <f t="shared" ca="1" si="74"/>
        <v>6.335923490735218E-2</v>
      </c>
      <c r="I1227" s="55">
        <f t="shared" ca="1" si="72"/>
        <v>6.143298667901128E-2</v>
      </c>
      <c r="N1227" s="52" vm="8735">
        <f ca="1"/>
        <v>45573</v>
      </c>
      <c r="O1227" s="52" vm="7438">
        <f ca="1"/>
        <v>54.14</v>
      </c>
      <c r="P1227" s="52" vm="2969">
        <f ca="1"/>
        <v>53.26</v>
      </c>
      <c r="Q1227" s="52" vm="2970">
        <f ca="1"/>
        <v>54.4</v>
      </c>
      <c r="R1227" s="52" vm="8424">
        <f ca="1"/>
        <v>52.78</v>
      </c>
      <c r="S1227" s="52" vm="8736">
        <f ca="1"/>
        <v>1201017</v>
      </c>
      <c r="T1227" s="55">
        <f t="shared" ca="1" si="75"/>
        <v>-1.3843351548269545E-2</v>
      </c>
      <c r="U1227" s="55">
        <f t="shared" ca="1" si="73"/>
        <v>-1.3940064329329786E-2</v>
      </c>
    </row>
    <row r="1228" spans="2:21">
      <c r="B1228" s="52" vm="8696">
        <f ca="1"/>
        <v>45565</v>
      </c>
      <c r="C1228" s="52" vm="8603">
        <f ca="1"/>
        <v>256.85000000000002</v>
      </c>
      <c r="D1228" s="52" vm="8737">
        <f ca="1"/>
        <v>266.05</v>
      </c>
      <c r="E1228" s="52" vm="8738">
        <f ca="1"/>
        <v>269.35000000000002</v>
      </c>
      <c r="F1228" s="52" vm="8739">
        <f ca="1"/>
        <v>255.6</v>
      </c>
      <c r="G1228" s="52" vm="8740">
        <f ca="1"/>
        <v>460794</v>
      </c>
      <c r="H1228" s="55">
        <f t="shared" ca="1" si="74"/>
        <v>-3.7474236462432087E-2</v>
      </c>
      <c r="I1228" s="55">
        <f t="shared" ref="I1228:I1274" ca="1" si="76">LN(1+H1228)</f>
        <v>-3.8194445866676988E-2</v>
      </c>
      <c r="N1228" s="52" vm="8741">
        <f ca="1"/>
        <v>45574</v>
      </c>
      <c r="O1228" s="52" vm="3652">
        <f ca="1"/>
        <v>54.64</v>
      </c>
      <c r="P1228" s="52" vm="3562">
        <f ca="1"/>
        <v>54.34</v>
      </c>
      <c r="Q1228" s="52" vm="4397">
        <f ca="1"/>
        <v>54.88</v>
      </c>
      <c r="R1228" s="52" vm="7322">
        <f ca="1"/>
        <v>53.66</v>
      </c>
      <c r="S1228" s="52" vm="8742">
        <f ca="1"/>
        <v>784116</v>
      </c>
      <c r="T1228" s="55">
        <f t="shared" ca="1" si="75"/>
        <v>9.235315847802017E-3</v>
      </c>
      <c r="U1228" s="55">
        <f t="shared" ref="U1228:U1267" ca="1" si="77">LN(1+T1228)</f>
        <v>9.1929310763795204E-3</v>
      </c>
    </row>
    <row r="1229" spans="2:21">
      <c r="B1229" s="52" vm="8703">
        <f ca="1"/>
        <v>45566</v>
      </c>
      <c r="C1229" s="52" vm="8743">
        <f ca="1"/>
        <v>249.5</v>
      </c>
      <c r="D1229" s="52" vm="8744">
        <f ca="1"/>
        <v>251.25</v>
      </c>
      <c r="E1229" s="52" vm="8745">
        <f ca="1"/>
        <v>255.75</v>
      </c>
      <c r="F1229" s="52" vm="8746">
        <f ca="1"/>
        <v>248.05</v>
      </c>
      <c r="G1229" s="52" vm="8747">
        <f ca="1"/>
        <v>443786</v>
      </c>
      <c r="H1229" s="55">
        <f t="shared" ref="H1229:H1274" ca="1" si="78">C1229/C1228-1</f>
        <v>-2.8615923690870293E-2</v>
      </c>
      <c r="I1229" s="55">
        <f t="shared" ca="1" si="76"/>
        <v>-2.9033341721703645E-2</v>
      </c>
      <c r="N1229" s="52" vm="8748">
        <f ca="1"/>
        <v>45575</v>
      </c>
      <c r="O1229" s="52" vm="4494">
        <f ca="1"/>
        <v>54.76</v>
      </c>
      <c r="P1229" s="52" vm="2970">
        <f ca="1"/>
        <v>54.4</v>
      </c>
      <c r="Q1229" s="52" vm="4494">
        <f ca="1"/>
        <v>54.76</v>
      </c>
      <c r="R1229" s="52" vm="4549">
        <f ca="1"/>
        <v>53.8</v>
      </c>
      <c r="S1229" s="52" vm="8749">
        <f ca="1"/>
        <v>931201</v>
      </c>
      <c r="T1229" s="55">
        <f t="shared" ref="T1229:T1267" ca="1" si="79">O1229/O1228-1</f>
        <v>2.1961932650071958E-3</v>
      </c>
      <c r="U1229" s="55">
        <f t="shared" ca="1" si="77"/>
        <v>2.1937851577133916E-3</v>
      </c>
    </row>
    <row r="1230" spans="2:21">
      <c r="B1230" s="52" vm="8710">
        <f ca="1"/>
        <v>45567</v>
      </c>
      <c r="C1230" s="52" vm="8750">
        <f ca="1"/>
        <v>243.45</v>
      </c>
      <c r="D1230" s="52" vm="8751">
        <f ca="1"/>
        <v>249.6</v>
      </c>
      <c r="E1230" s="52" vm="8518">
        <f ca="1"/>
        <v>251.15</v>
      </c>
      <c r="F1230" s="52" vm="8750">
        <f ca="1"/>
        <v>243.45</v>
      </c>
      <c r="G1230" s="52" vm="8752">
        <f ca="1"/>
        <v>506743</v>
      </c>
      <c r="H1230" s="55">
        <f t="shared" ca="1" si="78"/>
        <v>-2.4248496993988011E-2</v>
      </c>
      <c r="I1230" s="55">
        <f t="shared" ca="1" si="76"/>
        <v>-2.454733256286348E-2</v>
      </c>
      <c r="N1230" s="52" vm="8753">
        <f ca="1"/>
        <v>45576</v>
      </c>
      <c r="O1230" s="52" vm="3590">
        <f ca="1"/>
        <v>54.6</v>
      </c>
      <c r="P1230" s="52" vm="3607">
        <f ca="1"/>
        <v>54.7</v>
      </c>
      <c r="Q1230" s="52" vm="4516">
        <f ca="1"/>
        <v>54.92</v>
      </c>
      <c r="R1230" s="52" vm="3269">
        <f ca="1"/>
        <v>54.3</v>
      </c>
      <c r="S1230" s="52" vm="8754">
        <f ca="1"/>
        <v>748470</v>
      </c>
      <c r="T1230" s="55">
        <f t="shared" ca="1" si="79"/>
        <v>-2.9218407596784957E-3</v>
      </c>
      <c r="U1230" s="55">
        <f t="shared" ca="1" si="77"/>
        <v>-2.9261176693886792E-3</v>
      </c>
    </row>
    <row r="1231" spans="2:21">
      <c r="B1231" s="52" vm="8718">
        <f ca="1"/>
        <v>45568</v>
      </c>
      <c r="C1231" s="52" vm="8755">
        <f ca="1"/>
        <v>238.05</v>
      </c>
      <c r="D1231" s="52" vm="8756">
        <f ca="1"/>
        <v>242.05</v>
      </c>
      <c r="E1231" s="52" vm="8757">
        <f ca="1"/>
        <v>242.2</v>
      </c>
      <c r="F1231" s="52" vm="8758">
        <f ca="1"/>
        <v>237.2</v>
      </c>
      <c r="G1231" s="52" vm="8759">
        <f ca="1"/>
        <v>312330</v>
      </c>
      <c r="H1231" s="55">
        <f t="shared" ca="1" si="78"/>
        <v>-2.2181146025877951E-2</v>
      </c>
      <c r="I1231" s="55">
        <f t="shared" ca="1" si="76"/>
        <v>-2.2430846988182086E-2</v>
      </c>
      <c r="N1231" s="52" vm="8760">
        <f ca="1"/>
        <v>45579</v>
      </c>
      <c r="O1231" s="52" vm="3599">
        <f ca="1"/>
        <v>54.56</v>
      </c>
      <c r="P1231" s="52" vm="4496">
        <f ca="1"/>
        <v>54.52</v>
      </c>
      <c r="Q1231" s="52" vm="3763">
        <f ca="1"/>
        <v>55.42</v>
      </c>
      <c r="R1231" s="52" vm="3751">
        <f ca="1"/>
        <v>53.52</v>
      </c>
      <c r="S1231" s="52" vm="8761">
        <f ca="1"/>
        <v>880721</v>
      </c>
      <c r="T1231" s="55">
        <f t="shared" ca="1" si="79"/>
        <v>-7.3260073260073E-4</v>
      </c>
      <c r="U1231" s="55">
        <f t="shared" ca="1" si="77"/>
        <v>-7.3286921565269571E-4</v>
      </c>
    </row>
    <row r="1232" spans="2:21">
      <c r="B1232" s="52" vm="8722">
        <f ca="1"/>
        <v>45569</v>
      </c>
      <c r="C1232" s="52" vm="8762">
        <f ca="1"/>
        <v>236.55</v>
      </c>
      <c r="D1232" s="52" vm="8763">
        <f ca="1"/>
        <v>237.95</v>
      </c>
      <c r="E1232" s="52" vm="8764">
        <f ca="1"/>
        <v>242.75</v>
      </c>
      <c r="F1232" s="52" vm="8765">
        <f ca="1"/>
        <v>235.35</v>
      </c>
      <c r="G1232" s="52" vm="8766">
        <f ca="1"/>
        <v>416095</v>
      </c>
      <c r="H1232" s="55">
        <f t="shared" ca="1" si="78"/>
        <v>-6.3011972274732431E-3</v>
      </c>
      <c r="I1232" s="55">
        <f t="shared" ca="1" si="76"/>
        <v>-6.3211335633707125E-3</v>
      </c>
      <c r="N1232" s="52" vm="8767">
        <f ca="1"/>
        <v>45580</v>
      </c>
      <c r="O1232" s="52" vm="7009">
        <f ca="1"/>
        <v>53.28</v>
      </c>
      <c r="P1232" s="52" vm="3525">
        <f ca="1"/>
        <v>54.78</v>
      </c>
      <c r="Q1232" s="52" vm="3579">
        <f ca="1"/>
        <v>54.8</v>
      </c>
      <c r="R1232" s="52" vm="7009">
        <f ca="1"/>
        <v>53.28</v>
      </c>
      <c r="S1232" s="52" vm="8768">
        <f ca="1"/>
        <v>847052</v>
      </c>
      <c r="T1232" s="55">
        <f t="shared" ca="1" si="79"/>
        <v>-2.346041055718473E-2</v>
      </c>
      <c r="U1232" s="55">
        <f t="shared" ca="1" si="77"/>
        <v>-2.3739987303072942E-2</v>
      </c>
    </row>
    <row r="1233" spans="2:21">
      <c r="B1233" s="52" vm="8729">
        <f ca="1"/>
        <v>45572</v>
      </c>
      <c r="C1233" s="52" vm="8769">
        <f ca="1"/>
        <v>247.35</v>
      </c>
      <c r="D1233" s="52" vm="8770">
        <f ca="1"/>
        <v>240.65</v>
      </c>
      <c r="E1233" s="52" vm="8771">
        <f ca="1"/>
        <v>248.85</v>
      </c>
      <c r="F1233" s="52" vm="8772">
        <f ca="1"/>
        <v>238.9</v>
      </c>
      <c r="G1233" s="52" vm="8773">
        <f ca="1"/>
        <v>471070</v>
      </c>
      <c r="H1233" s="55">
        <f t="shared" ca="1" si="78"/>
        <v>4.5656309448319554E-2</v>
      </c>
      <c r="I1233" s="55">
        <f t="shared" ca="1" si="76"/>
        <v>4.4644735596560479E-2</v>
      </c>
      <c r="N1233" s="52" vm="8774">
        <f ca="1"/>
        <v>45581</v>
      </c>
      <c r="O1233" s="52" vm="8424">
        <f ca="1"/>
        <v>52.78</v>
      </c>
      <c r="P1233" s="52" vm="2822">
        <f ca="1"/>
        <v>51.2</v>
      </c>
      <c r="Q1233" s="52" vm="4733">
        <f ca="1"/>
        <v>52.98</v>
      </c>
      <c r="R1233" s="52" vm="2861">
        <f ca="1"/>
        <v>51.04</v>
      </c>
      <c r="S1233" s="52" vm="8775">
        <f ca="1"/>
        <v>1649349</v>
      </c>
      <c r="T1233" s="55">
        <f t="shared" ca="1" si="79"/>
        <v>-9.3843843843843811E-3</v>
      </c>
      <c r="U1233" s="55">
        <f t="shared" ca="1" si="77"/>
        <v>-9.4286951569556837E-3</v>
      </c>
    </row>
    <row r="1234" spans="2:21">
      <c r="B1234" s="52" vm="8735">
        <f ca="1"/>
        <v>45573</v>
      </c>
      <c r="C1234" s="52" vm="8776">
        <f ca="1"/>
        <v>236.35</v>
      </c>
      <c r="D1234" s="52" vm="8777">
        <f ca="1"/>
        <v>234</v>
      </c>
      <c r="E1234" s="52" vm="8758">
        <f ca="1"/>
        <v>237.2</v>
      </c>
      <c r="F1234" s="52" vm="8778">
        <f ca="1"/>
        <v>227.75</v>
      </c>
      <c r="G1234" s="52" vm="8779">
        <f ca="1"/>
        <v>606255</v>
      </c>
      <c r="H1234" s="55">
        <f t="shared" ca="1" si="78"/>
        <v>-4.4471396806145091E-2</v>
      </c>
      <c r="I1234" s="55">
        <f t="shared" ca="1" si="76"/>
        <v>-4.5490580434472183E-2</v>
      </c>
      <c r="N1234" s="52" vm="8780">
        <f ca="1"/>
        <v>45582</v>
      </c>
      <c r="O1234" s="52" vm="3554">
        <f ca="1"/>
        <v>54.06</v>
      </c>
      <c r="P1234" s="52" vm="7054">
        <f ca="1"/>
        <v>52.82</v>
      </c>
      <c r="Q1234" s="52" vm="4563">
        <f ca="1"/>
        <v>54.22</v>
      </c>
      <c r="R1234" s="52" vm="2792">
        <f ca="1"/>
        <v>52.36</v>
      </c>
      <c r="S1234" s="52" vm="8781">
        <f ca="1"/>
        <v>948682</v>
      </c>
      <c r="T1234" s="55">
        <f t="shared" ca="1" si="79"/>
        <v>2.42516104585071E-2</v>
      </c>
      <c r="U1234" s="55">
        <f t="shared" ca="1" si="77"/>
        <v>2.3962209773123626E-2</v>
      </c>
    </row>
    <row r="1235" spans="2:21">
      <c r="B1235" s="52" vm="8741">
        <f ca="1"/>
        <v>45574</v>
      </c>
      <c r="C1235" s="52" vm="8782">
        <f ca="1"/>
        <v>240</v>
      </c>
      <c r="D1235" s="52" vm="8783">
        <f ca="1"/>
        <v>238.1</v>
      </c>
      <c r="E1235" s="52" vm="8784">
        <f ca="1"/>
        <v>241.25</v>
      </c>
      <c r="F1235" s="52" vm="8785">
        <f ca="1"/>
        <v>236.3</v>
      </c>
      <c r="G1235" s="52" vm="8786">
        <f ca="1"/>
        <v>291276</v>
      </c>
      <c r="H1235" s="55">
        <f t="shared" ca="1" si="78"/>
        <v>1.5443198646075684E-2</v>
      </c>
      <c r="I1235" s="55">
        <f t="shared" ca="1" si="76"/>
        <v>1.5325166102745886E-2</v>
      </c>
      <c r="N1235" s="52" vm="8787">
        <f ca="1"/>
        <v>45583</v>
      </c>
      <c r="O1235" s="52" vm="3623">
        <f ca="1"/>
        <v>55.2</v>
      </c>
      <c r="P1235" s="52" vm="3652">
        <f ca="1"/>
        <v>54.64</v>
      </c>
      <c r="Q1235" s="52" vm="3194">
        <f ca="1"/>
        <v>56.46</v>
      </c>
      <c r="R1235" s="52" vm="3590">
        <f ca="1"/>
        <v>54.6</v>
      </c>
      <c r="S1235" s="52" vm="8788">
        <f ca="1"/>
        <v>1292095</v>
      </c>
      <c r="T1235" s="55">
        <f t="shared" ca="1" si="79"/>
        <v>2.1087680355160954E-2</v>
      </c>
      <c r="U1235" s="55">
        <f t="shared" ca="1" si="77"/>
        <v>2.0868412434748101E-2</v>
      </c>
    </row>
    <row r="1236" spans="2:21">
      <c r="B1236" s="52" vm="8748">
        <f ca="1"/>
        <v>45575</v>
      </c>
      <c r="C1236" s="52" vm="8789">
        <f ca="1"/>
        <v>240.4</v>
      </c>
      <c r="D1236" s="52" vm="8790">
        <f ca="1"/>
        <v>238.95</v>
      </c>
      <c r="E1236" s="52" vm="8791">
        <f ca="1"/>
        <v>240.45</v>
      </c>
      <c r="F1236" s="52" vm="8792">
        <f ca="1"/>
        <v>237.1</v>
      </c>
      <c r="G1236" s="52" vm="8793">
        <f ca="1"/>
        <v>181629</v>
      </c>
      <c r="H1236" s="55">
        <f t="shared" ca="1" si="78"/>
        <v>1.6666666666667052E-3</v>
      </c>
      <c r="I1236" s="55">
        <f t="shared" ca="1" si="76"/>
        <v>1.6652793190612488E-3</v>
      </c>
      <c r="N1236" s="52" vm="8794">
        <f ca="1"/>
        <v>45586</v>
      </c>
      <c r="O1236" s="52" vm="2968">
        <f ca="1"/>
        <v>54.28</v>
      </c>
      <c r="P1236" s="52" vm="4478">
        <f ca="1"/>
        <v>55.52</v>
      </c>
      <c r="Q1236" s="52" vm="6082">
        <f ca="1"/>
        <v>55.92</v>
      </c>
      <c r="R1236" s="52" vm="3578">
        <f ca="1"/>
        <v>54.2</v>
      </c>
      <c r="S1236" s="52" vm="8795">
        <f ca="1"/>
        <v>573116</v>
      </c>
      <c r="T1236" s="55">
        <f t="shared" ca="1" si="79"/>
        <v>-1.6666666666666718E-2</v>
      </c>
      <c r="U1236" s="55">
        <f t="shared" ca="1" si="77"/>
        <v>-1.6807118316381289E-2</v>
      </c>
    </row>
    <row r="1237" spans="2:21">
      <c r="B1237" s="52" vm="8753">
        <f ca="1"/>
        <v>45576</v>
      </c>
      <c r="C1237" s="52" vm="8796">
        <f ca="1"/>
        <v>239.15</v>
      </c>
      <c r="D1237" s="52" vm="8797">
        <f ca="1"/>
        <v>239.8</v>
      </c>
      <c r="E1237" s="52" vm="8798">
        <f ca="1"/>
        <v>241.7</v>
      </c>
      <c r="F1237" s="52" vm="8799">
        <f ca="1"/>
        <v>238.3</v>
      </c>
      <c r="G1237" s="52" vm="8800">
        <f ca="1"/>
        <v>259990</v>
      </c>
      <c r="H1237" s="55">
        <f t="shared" ca="1" si="78"/>
        <v>-5.1996672212978323E-3</v>
      </c>
      <c r="I1237" s="55">
        <f t="shared" ca="1" si="76"/>
        <v>-5.2132325347466115E-3</v>
      </c>
      <c r="N1237" s="52" vm="8801">
        <f ca="1"/>
        <v>45587</v>
      </c>
      <c r="O1237" s="52" vm="3724">
        <f ca="1"/>
        <v>53.82</v>
      </c>
      <c r="P1237" s="52" vm="2491">
        <f ca="1"/>
        <v>54.44</v>
      </c>
      <c r="Q1237" s="52" vm="3623">
        <f ca="1"/>
        <v>55.2</v>
      </c>
      <c r="R1237" s="52" vm="6066">
        <f ca="1"/>
        <v>53.78</v>
      </c>
      <c r="S1237" s="52" vm="8802">
        <f ca="1"/>
        <v>577647</v>
      </c>
      <c r="T1237" s="55">
        <f t="shared" ca="1" si="79"/>
        <v>-8.4745762711864181E-3</v>
      </c>
      <c r="U1237" s="55">
        <f t="shared" ca="1" si="77"/>
        <v>-8.5106896679086191E-3</v>
      </c>
    </row>
    <row r="1238" spans="2:21">
      <c r="B1238" s="52" vm="8760">
        <f ca="1"/>
        <v>45579</v>
      </c>
      <c r="C1238" s="52" vm="8803">
        <f ca="1"/>
        <v>230</v>
      </c>
      <c r="D1238" s="52" vm="8804">
        <f ca="1"/>
        <v>237.15</v>
      </c>
      <c r="E1238" s="52" vm="8758">
        <f ca="1"/>
        <v>237.2</v>
      </c>
      <c r="F1238" s="52" vm="8805">
        <f ca="1"/>
        <v>228.3</v>
      </c>
      <c r="G1238" s="52" vm="8806">
        <f ca="1"/>
        <v>459199</v>
      </c>
      <c r="H1238" s="55">
        <f t="shared" ca="1" si="78"/>
        <v>-3.8260505958603419E-2</v>
      </c>
      <c r="I1238" s="55">
        <f t="shared" ca="1" si="76"/>
        <v>-3.9011661203110559E-2</v>
      </c>
      <c r="N1238" s="52" vm="8807">
        <f ca="1"/>
        <v>45588</v>
      </c>
      <c r="O1238" s="52" vm="4549">
        <f ca="1"/>
        <v>53.8</v>
      </c>
      <c r="P1238" s="52" vm="7009">
        <f ca="1"/>
        <v>53.28</v>
      </c>
      <c r="Q1238" s="52" vm="2968">
        <f ca="1"/>
        <v>54.28</v>
      </c>
      <c r="R1238" s="52" vm="7009">
        <f ca="1"/>
        <v>53.28</v>
      </c>
      <c r="S1238" s="52" vm="8808">
        <f ca="1"/>
        <v>751589</v>
      </c>
      <c r="T1238" s="55">
        <f t="shared" ca="1" si="79"/>
        <v>-3.7160906726130261E-4</v>
      </c>
      <c r="U1238" s="55">
        <f t="shared" ca="1" si="77"/>
        <v>-3.7167813102108088E-4</v>
      </c>
    </row>
    <row r="1239" spans="2:21">
      <c r="B1239" s="52" vm="8767">
        <f ca="1"/>
        <v>45580</v>
      </c>
      <c r="C1239" s="52" vm="8809">
        <f ca="1"/>
        <v>230.4</v>
      </c>
      <c r="D1239" s="52" vm="8810">
        <f ca="1"/>
        <v>230.55</v>
      </c>
      <c r="E1239" s="52" vm="8811">
        <f ca="1"/>
        <v>231.9</v>
      </c>
      <c r="F1239" s="52" vm="8660">
        <f ca="1"/>
        <v>225.5</v>
      </c>
      <c r="G1239" s="52" vm="8812">
        <f ca="1"/>
        <v>431115</v>
      </c>
      <c r="H1239" s="55">
        <f t="shared" ca="1" si="78"/>
        <v>1.7391304347826875E-3</v>
      </c>
      <c r="I1239" s="55">
        <f t="shared" ca="1" si="76"/>
        <v>1.7376198985408779E-3</v>
      </c>
      <c r="N1239" s="52" vm="8813">
        <f ca="1"/>
        <v>45589</v>
      </c>
      <c r="O1239" s="52" vm="8380">
        <f ca="1"/>
        <v>54.42</v>
      </c>
      <c r="P1239" s="52" vm="7002">
        <f ca="1"/>
        <v>53.9</v>
      </c>
      <c r="Q1239" s="52" vm="2989">
        <f ca="1"/>
        <v>55.5</v>
      </c>
      <c r="R1239" s="52" vm="7002">
        <f ca="1"/>
        <v>53.9</v>
      </c>
      <c r="S1239" s="52" vm="8814">
        <f ca="1"/>
        <v>870161</v>
      </c>
      <c r="T1239" s="55">
        <f t="shared" ca="1" si="79"/>
        <v>1.1524163568773282E-2</v>
      </c>
      <c r="U1239" s="55">
        <f t="shared" ca="1" si="77"/>
        <v>1.1458266187361552E-2</v>
      </c>
    </row>
    <row r="1240" spans="2:21">
      <c r="B1240" s="52" vm="8774">
        <f ca="1"/>
        <v>45581</v>
      </c>
      <c r="C1240" s="52" vm="8665">
        <f ca="1"/>
        <v>228.5</v>
      </c>
      <c r="D1240" s="52" vm="8815">
        <f ca="1"/>
        <v>218.8</v>
      </c>
      <c r="E1240" s="52" vm="8644">
        <f ca="1"/>
        <v>229.3</v>
      </c>
      <c r="F1240" s="52" vm="8816">
        <f ca="1"/>
        <v>215.45</v>
      </c>
      <c r="G1240" s="52" vm="8817">
        <f ca="1"/>
        <v>482630</v>
      </c>
      <c r="H1240" s="55">
        <f t="shared" ca="1" si="78"/>
        <v>-8.2465277777777901E-3</v>
      </c>
      <c r="I1240" s="55">
        <f t="shared" ca="1" si="76"/>
        <v>-8.2807184874767962E-3</v>
      </c>
      <c r="N1240" s="52" vm="8818">
        <f ca="1"/>
        <v>45590</v>
      </c>
      <c r="O1240" s="52" vm="3554">
        <f ca="1"/>
        <v>54.06</v>
      </c>
      <c r="P1240" s="52" vm="8380">
        <f ca="1"/>
        <v>54.42</v>
      </c>
      <c r="Q1240" s="52" vm="3667">
        <f ca="1"/>
        <v>54.54</v>
      </c>
      <c r="R1240" s="52" vm="4549">
        <f ca="1"/>
        <v>53.8</v>
      </c>
      <c r="S1240" s="52" vm="8819">
        <f ca="1"/>
        <v>775360</v>
      </c>
      <c r="T1240" s="55">
        <f t="shared" ca="1" si="79"/>
        <v>-6.6152149944873617E-3</v>
      </c>
      <c r="U1240" s="55">
        <f t="shared" ca="1" si="77"/>
        <v>-6.6371925067987298E-3</v>
      </c>
    </row>
    <row r="1241" spans="2:21">
      <c r="B1241" s="52" vm="8780">
        <f ca="1"/>
        <v>45582</v>
      </c>
      <c r="C1241" s="52" vm="8803">
        <f ca="1"/>
        <v>230</v>
      </c>
      <c r="D1241" s="52" vm="8820">
        <f ca="1"/>
        <v>229.75</v>
      </c>
      <c r="E1241" s="52" vm="8821">
        <f ca="1"/>
        <v>231.3</v>
      </c>
      <c r="F1241" s="52" vm="8698">
        <f ca="1"/>
        <v>225.25</v>
      </c>
      <c r="G1241" s="52" vm="8822">
        <f ca="1"/>
        <v>379435</v>
      </c>
      <c r="H1241" s="55">
        <f t="shared" ca="1" si="78"/>
        <v>6.5645514223193757E-3</v>
      </c>
      <c r="I1241" s="55">
        <f t="shared" ca="1" si="76"/>
        <v>6.5430985889358868E-3</v>
      </c>
      <c r="N1241" s="52" vm="8823">
        <f ca="1"/>
        <v>45593</v>
      </c>
      <c r="O1241" s="52" vm="4531">
        <f ca="1"/>
        <v>54</v>
      </c>
      <c r="P1241" s="52" vm="2992">
        <f ca="1"/>
        <v>54.74</v>
      </c>
      <c r="Q1241" s="52" vm="4516">
        <f ca="1"/>
        <v>54.92</v>
      </c>
      <c r="R1241" s="52" vm="3660">
        <f ca="1"/>
        <v>53.84</v>
      </c>
      <c r="S1241" s="52" vm="8824">
        <f ca="1"/>
        <v>895038</v>
      </c>
      <c r="T1241" s="55">
        <f t="shared" ca="1" si="79"/>
        <v>-1.1098779134295356E-3</v>
      </c>
      <c r="U1241" s="55">
        <f t="shared" ca="1" si="77"/>
        <v>-1.1104942840271764E-3</v>
      </c>
    </row>
    <row r="1242" spans="2:21">
      <c r="B1242" s="52" vm="8787">
        <f ca="1"/>
        <v>45583</v>
      </c>
      <c r="C1242" s="52" vm="8755">
        <f ca="1"/>
        <v>238.05</v>
      </c>
      <c r="D1242" s="52" vm="8825">
        <f ca="1"/>
        <v>233.1</v>
      </c>
      <c r="E1242" s="52" vm="8826">
        <f ca="1"/>
        <v>243.65</v>
      </c>
      <c r="F1242" s="52" vm="8825">
        <f ca="1"/>
        <v>233.1</v>
      </c>
      <c r="G1242" s="52" vm="8827">
        <f ca="1"/>
        <v>440285</v>
      </c>
      <c r="H1242" s="55">
        <f t="shared" ca="1" si="78"/>
        <v>3.5000000000000142E-2</v>
      </c>
      <c r="I1242" s="55">
        <f t="shared" ca="1" si="76"/>
        <v>3.4401426717332532E-2</v>
      </c>
      <c r="N1242" s="52" vm="8828">
        <f ca="1"/>
        <v>45594</v>
      </c>
      <c r="O1242" s="52" vm="2490">
        <f ca="1"/>
        <v>53</v>
      </c>
      <c r="P1242" s="52" vm="3726">
        <f ca="1"/>
        <v>53.76</v>
      </c>
      <c r="Q1242" s="52" vm="3607">
        <f ca="1"/>
        <v>54.7</v>
      </c>
      <c r="R1242" s="52" vm="2490">
        <f ca="1"/>
        <v>53</v>
      </c>
      <c r="S1242" s="52" vm="8829">
        <f ca="1"/>
        <v>1370438</v>
      </c>
      <c r="T1242" s="55">
        <f t="shared" ca="1" si="79"/>
        <v>-1.851851851851849E-2</v>
      </c>
      <c r="U1242" s="55">
        <f t="shared" ca="1" si="77"/>
        <v>-1.8692133012152522E-2</v>
      </c>
    </row>
    <row r="1243" spans="2:21">
      <c r="B1243" s="52" vm="8794">
        <f ca="1"/>
        <v>45586</v>
      </c>
      <c r="C1243" s="52" vm="8680">
        <f ca="1"/>
        <v>232.45</v>
      </c>
      <c r="D1243" s="52" vm="8727">
        <f ca="1"/>
        <v>234.95</v>
      </c>
      <c r="E1243" s="52" vm="8725">
        <f ca="1"/>
        <v>238.45</v>
      </c>
      <c r="F1243" s="52" vm="8680">
        <f ca="1"/>
        <v>232.45</v>
      </c>
      <c r="G1243" s="52" vm="8830">
        <f ca="1"/>
        <v>241247</v>
      </c>
      <c r="H1243" s="55">
        <f t="shared" ca="1" si="78"/>
        <v>-2.3524469649233493E-2</v>
      </c>
      <c r="I1243" s="55">
        <f t="shared" ca="1" si="76"/>
        <v>-2.3805587503934168E-2</v>
      </c>
      <c r="N1243" s="52" vm="8831">
        <f ca="1"/>
        <v>45595</v>
      </c>
      <c r="O1243" s="52" vm="2630">
        <f ca="1"/>
        <v>51.64</v>
      </c>
      <c r="P1243" s="52" vm="2490">
        <f ca="1"/>
        <v>53</v>
      </c>
      <c r="Q1243" s="52" vm="8832">
        <f ca="1"/>
        <v>53.46</v>
      </c>
      <c r="R1243" s="52" vm="2629">
        <f ca="1"/>
        <v>50.78</v>
      </c>
      <c r="S1243" s="52" vm="8833">
        <f ca="1"/>
        <v>1872300</v>
      </c>
      <c r="T1243" s="55">
        <f t="shared" ca="1" si="79"/>
        <v>-2.5660377358490583E-2</v>
      </c>
      <c r="U1243" s="55">
        <f t="shared" ca="1" si="77"/>
        <v>-2.5995347573680102E-2</v>
      </c>
    </row>
    <row r="1244" spans="2:21">
      <c r="B1244" s="52" vm="8801">
        <f ca="1"/>
        <v>45587</v>
      </c>
      <c r="C1244" s="52" vm="8834">
        <f ca="1"/>
        <v>234.4</v>
      </c>
      <c r="D1244" s="52" vm="8835">
        <f ca="1"/>
        <v>232.7</v>
      </c>
      <c r="E1244" s="52" vm="8836">
        <f ca="1"/>
        <v>236.5</v>
      </c>
      <c r="F1244" s="52" vm="8837">
        <f ca="1"/>
        <v>232.4</v>
      </c>
      <c r="G1244" s="52" vm="8838">
        <f ca="1"/>
        <v>232840</v>
      </c>
      <c r="H1244" s="55">
        <f t="shared" ca="1" si="78"/>
        <v>8.388900838890212E-3</v>
      </c>
      <c r="I1244" s="55">
        <f t="shared" ca="1" si="76"/>
        <v>8.353909566263933E-3</v>
      </c>
      <c r="N1244" s="52" vm="8839">
        <f ca="1"/>
        <v>45596</v>
      </c>
      <c r="O1244" s="52" vm="2913">
        <f ca="1"/>
        <v>50.94</v>
      </c>
      <c r="P1244" s="52" vm="2854">
        <f ca="1"/>
        <v>50.82</v>
      </c>
      <c r="Q1244" s="52" vm="2427">
        <f ca="1"/>
        <v>51.62</v>
      </c>
      <c r="R1244" s="52" vm="5910">
        <f ca="1"/>
        <v>50.34</v>
      </c>
      <c r="S1244" s="52" vm="8840">
        <f ca="1"/>
        <v>945966</v>
      </c>
      <c r="T1244" s="55">
        <f t="shared" ca="1" si="79"/>
        <v>-1.355538342370266E-2</v>
      </c>
      <c r="U1244" s="55">
        <f t="shared" ca="1" si="77"/>
        <v>-1.3648096427130907E-2</v>
      </c>
    </row>
    <row r="1245" spans="2:21">
      <c r="B1245" s="52" vm="8807">
        <f ca="1"/>
        <v>45588</v>
      </c>
      <c r="C1245" s="52" vm="8841">
        <f ca="1"/>
        <v>230.95</v>
      </c>
      <c r="D1245" s="52" vm="8658">
        <f ca="1"/>
        <v>232.75</v>
      </c>
      <c r="E1245" s="52" vm="8842">
        <f ca="1"/>
        <v>235.8</v>
      </c>
      <c r="F1245" s="52" vm="8843">
        <f ca="1"/>
        <v>230.25</v>
      </c>
      <c r="G1245" s="52" vm="8844">
        <f ca="1"/>
        <v>250282</v>
      </c>
      <c r="H1245" s="55">
        <f t="shared" ca="1" si="78"/>
        <v>-1.4718430034129759E-2</v>
      </c>
      <c r="I1245" s="55">
        <f t="shared" ca="1" si="76"/>
        <v>-1.4827820826243223E-2</v>
      </c>
      <c r="N1245" s="52" vm="8845">
        <f ca="1"/>
        <v>45597</v>
      </c>
      <c r="O1245" s="52" vm="4720">
        <f ca="1"/>
        <v>50.86</v>
      </c>
      <c r="P1245" s="52" vm="2861">
        <f ca="1"/>
        <v>51.04</v>
      </c>
      <c r="Q1245" s="52" vm="2813">
        <f ca="1"/>
        <v>51.36</v>
      </c>
      <c r="R1245" s="52" vm="2473">
        <f ca="1"/>
        <v>50.64</v>
      </c>
      <c r="S1245" s="52" vm="8846">
        <f ca="1"/>
        <v>501705</v>
      </c>
      <c r="T1245" s="55">
        <f t="shared" ca="1" si="79"/>
        <v>-1.5704750687082214E-3</v>
      </c>
      <c r="U1245" s="55">
        <f t="shared" ca="1" si="77"/>
        <v>-1.5717095573373084E-3</v>
      </c>
    </row>
    <row r="1246" spans="2:21">
      <c r="B1246" s="52" vm="8813">
        <f ca="1"/>
        <v>45589</v>
      </c>
      <c r="C1246" s="52" vm="8847">
        <f ca="1"/>
        <v>235.65</v>
      </c>
      <c r="D1246" s="52" vm="8664">
        <f ca="1"/>
        <v>229</v>
      </c>
      <c r="E1246" s="52" vm="8848">
        <f ca="1"/>
        <v>238.15</v>
      </c>
      <c r="F1246" s="52" vm="8716">
        <f ca="1"/>
        <v>228.6</v>
      </c>
      <c r="G1246" s="52" vm="8849">
        <f ca="1"/>
        <v>388149</v>
      </c>
      <c r="H1246" s="55">
        <f t="shared" ca="1" si="78"/>
        <v>2.0350725265209091E-2</v>
      </c>
      <c r="I1246" s="55">
        <f t="shared" ca="1" si="76"/>
        <v>2.0146416493125631E-2</v>
      </c>
      <c r="N1246" s="52" vm="8850">
        <f ca="1"/>
        <v>45600</v>
      </c>
      <c r="O1246" s="52" vm="4786">
        <f ca="1"/>
        <v>49.8</v>
      </c>
      <c r="P1246" s="52" vm="2217">
        <f ca="1"/>
        <v>50.48</v>
      </c>
      <c r="Q1246" s="52" vm="2861">
        <f ca="1"/>
        <v>51.04</v>
      </c>
      <c r="R1246" s="52" vm="2591">
        <f ca="1"/>
        <v>49.44</v>
      </c>
      <c r="S1246" s="52" vm="8851">
        <f ca="1"/>
        <v>1222213</v>
      </c>
      <c r="T1246" s="55">
        <f t="shared" ca="1" si="79"/>
        <v>-2.0841525756979951E-2</v>
      </c>
      <c r="U1246" s="55">
        <f t="shared" ca="1" si="77"/>
        <v>-2.1061775963366343E-2</v>
      </c>
    </row>
    <row r="1247" spans="2:21">
      <c r="B1247" s="52" vm="8818">
        <f ca="1"/>
        <v>45590</v>
      </c>
      <c r="C1247" s="52" vm="8727">
        <f ca="1"/>
        <v>234.95</v>
      </c>
      <c r="D1247" s="52" vm="8852">
        <f ca="1"/>
        <v>235.45</v>
      </c>
      <c r="E1247" s="52" vm="8853">
        <f ca="1"/>
        <v>237.25</v>
      </c>
      <c r="F1247" s="52" vm="8854">
        <f ca="1"/>
        <v>233.5</v>
      </c>
      <c r="G1247" s="52" vm="8855">
        <f ca="1"/>
        <v>248814</v>
      </c>
      <c r="H1247" s="55">
        <f t="shared" ca="1" si="78"/>
        <v>-2.9705071079991763E-3</v>
      </c>
      <c r="I1247" s="55">
        <f t="shared" ca="1" si="76"/>
        <v>-2.9749278209151562E-3</v>
      </c>
      <c r="N1247" s="52" vm="8856">
        <f ca="1"/>
        <v>45601</v>
      </c>
      <c r="O1247" s="52" vm="8857">
        <f ca="1"/>
        <v>48.95</v>
      </c>
      <c r="P1247" s="52" vm="2784">
        <f ca="1"/>
        <v>50.18</v>
      </c>
      <c r="Q1247" s="52" vm="2784">
        <f ca="1"/>
        <v>50.18</v>
      </c>
      <c r="R1247" s="52" vm="8858">
        <f ca="1"/>
        <v>48.81</v>
      </c>
      <c r="S1247" s="52" vm="8859">
        <f ca="1"/>
        <v>1135652</v>
      </c>
      <c r="T1247" s="55">
        <f t="shared" ca="1" si="79"/>
        <v>-1.7068273092369357E-2</v>
      </c>
      <c r="U1247" s="55">
        <f t="shared" ca="1" si="77"/>
        <v>-1.7215615054087727E-2</v>
      </c>
    </row>
    <row r="1248" spans="2:21">
      <c r="B1248" s="52" vm="8823">
        <f ca="1"/>
        <v>45593</v>
      </c>
      <c r="C1248" s="52" vm="8860">
        <f ca="1"/>
        <v>240.8</v>
      </c>
      <c r="D1248" s="52" vm="8861">
        <f ca="1"/>
        <v>237.8</v>
      </c>
      <c r="E1248" s="52" vm="8862">
        <f ca="1"/>
        <v>242.6</v>
      </c>
      <c r="F1248" s="52" vm="8863">
        <f ca="1"/>
        <v>237.35</v>
      </c>
      <c r="G1248" s="52" vm="8864">
        <f ca="1"/>
        <v>268230</v>
      </c>
      <c r="H1248" s="55">
        <f t="shared" ca="1" si="78"/>
        <v>2.4898914662694338E-2</v>
      </c>
      <c r="I1248" s="55">
        <f t="shared" ca="1" si="76"/>
        <v>2.4593987885841394E-2</v>
      </c>
      <c r="N1248" s="52" vm="8865">
        <f ca="1"/>
        <v>45602</v>
      </c>
      <c r="O1248" s="52" vm="7200">
        <f ca="1"/>
        <v>48.97</v>
      </c>
      <c r="P1248" s="52" vm="8866">
        <f ca="1"/>
        <v>48.96</v>
      </c>
      <c r="Q1248" s="52" vm="2757">
        <f ca="1"/>
        <v>50.08</v>
      </c>
      <c r="R1248" s="52" vm="2696">
        <f ca="1"/>
        <v>48.57</v>
      </c>
      <c r="S1248" s="52" vm="8867">
        <f ca="1"/>
        <v>1267261</v>
      </c>
      <c r="T1248" s="55">
        <f t="shared" ca="1" si="79"/>
        <v>4.0858018386091821E-4</v>
      </c>
      <c r="U1248" s="55">
        <f t="shared" ca="1" si="77"/>
        <v>4.0849673770645267E-4</v>
      </c>
    </row>
    <row r="1249" spans="2:21">
      <c r="B1249" s="52" vm="8828">
        <f ca="1"/>
        <v>45594</v>
      </c>
      <c r="C1249" s="52" vm="8804">
        <f ca="1"/>
        <v>237.15</v>
      </c>
      <c r="D1249" s="52" vm="8868">
        <f ca="1"/>
        <v>241</v>
      </c>
      <c r="E1249" s="52" vm="8869">
        <f ca="1"/>
        <v>244.85</v>
      </c>
      <c r="F1249" s="52" vm="8870">
        <f ca="1"/>
        <v>236.45</v>
      </c>
      <c r="G1249" s="52" vm="8871">
        <f ca="1"/>
        <v>295449</v>
      </c>
      <c r="H1249" s="55">
        <f t="shared" ca="1" si="78"/>
        <v>-1.5157807308970095E-2</v>
      </c>
      <c r="I1249" s="55">
        <f t="shared" ca="1" si="76"/>
        <v>-1.5273861111075253E-2</v>
      </c>
      <c r="N1249" s="52" vm="8872">
        <f ca="1"/>
        <v>45603</v>
      </c>
      <c r="O1249" s="52" vm="4571">
        <f ca="1"/>
        <v>50.66</v>
      </c>
      <c r="P1249" s="52" vm="8866">
        <f ca="1"/>
        <v>48.96</v>
      </c>
      <c r="Q1249" s="52" vm="2724">
        <f ca="1"/>
        <v>50.76</v>
      </c>
      <c r="R1249" s="52" vm="8866">
        <f ca="1"/>
        <v>48.96</v>
      </c>
      <c r="S1249" s="52" vm="8873">
        <f ca="1"/>
        <v>1192685</v>
      </c>
      <c r="T1249" s="55">
        <f t="shared" ca="1" si="79"/>
        <v>3.4510925056156827E-2</v>
      </c>
      <c r="U1249" s="55">
        <f t="shared" ca="1" si="77"/>
        <v>3.3928778859303156E-2</v>
      </c>
    </row>
    <row r="1250" spans="2:21">
      <c r="B1250" s="52" vm="8831">
        <f ca="1"/>
        <v>45595</v>
      </c>
      <c r="C1250" s="52" vm="8874">
        <f ca="1"/>
        <v>229.5</v>
      </c>
      <c r="D1250" s="52" vm="8875">
        <f ca="1"/>
        <v>235</v>
      </c>
      <c r="E1250" s="52" vm="8876">
        <f ca="1"/>
        <v>235.6</v>
      </c>
      <c r="F1250" s="52" vm="8681">
        <f ca="1"/>
        <v>225.85</v>
      </c>
      <c r="G1250" s="52" vm="8877">
        <f ca="1"/>
        <v>458106</v>
      </c>
      <c r="H1250" s="55">
        <f t="shared" ca="1" si="78"/>
        <v>-3.2258064516129004E-2</v>
      </c>
      <c r="I1250" s="55">
        <f t="shared" ca="1" si="76"/>
        <v>-3.2789822822990838E-2</v>
      </c>
      <c r="N1250" s="52" vm="8878">
        <f ca="1"/>
        <v>45604</v>
      </c>
      <c r="O1250" s="52" vm="8879">
        <f ca="1"/>
        <v>48.79</v>
      </c>
      <c r="P1250" s="52" vm="2629">
        <f ca="1"/>
        <v>50.78</v>
      </c>
      <c r="Q1250" s="52" vm="2748">
        <f ca="1"/>
        <v>50.9</v>
      </c>
      <c r="R1250" s="52" vm="7139">
        <f ca="1"/>
        <v>48.34</v>
      </c>
      <c r="S1250" s="52" vm="8880">
        <f ca="1"/>
        <v>1275508</v>
      </c>
      <c r="T1250" s="55">
        <f t="shared" ca="1" si="79"/>
        <v>-3.6912751677852351E-2</v>
      </c>
      <c r="U1250" s="55">
        <f t="shared" ca="1" si="77"/>
        <v>-3.7611270745783347E-2</v>
      </c>
    </row>
    <row r="1251" spans="2:21">
      <c r="B1251" s="52" vm="8839">
        <f ca="1"/>
        <v>45596</v>
      </c>
      <c r="C1251" s="52" vm="8881">
        <f ca="1"/>
        <v>228.85</v>
      </c>
      <c r="D1251" s="52" vm="8664">
        <f ca="1"/>
        <v>229</v>
      </c>
      <c r="E1251" s="52" vm="8882">
        <f ca="1"/>
        <v>231.25</v>
      </c>
      <c r="F1251" s="52" vm="8883">
        <f ca="1"/>
        <v>228</v>
      </c>
      <c r="G1251" s="52" vm="8884">
        <f ca="1"/>
        <v>253068</v>
      </c>
      <c r="H1251" s="55">
        <f t="shared" ca="1" si="78"/>
        <v>-2.8322440087146239E-3</v>
      </c>
      <c r="I1251" s="55">
        <f t="shared" ca="1" si="76"/>
        <v>-2.8362624009487794E-3</v>
      </c>
      <c r="N1251" s="52" vm="8885">
        <f ca="1"/>
        <v>45607</v>
      </c>
      <c r="O1251" s="52" vm="2190">
        <f ca="1"/>
        <v>48.21</v>
      </c>
      <c r="P1251" s="52" vm="2161">
        <f ca="1"/>
        <v>48.5</v>
      </c>
      <c r="Q1251" s="52" vm="2250">
        <f ca="1"/>
        <v>48.85</v>
      </c>
      <c r="R1251" s="52" vm="2171">
        <f ca="1"/>
        <v>47.56</v>
      </c>
      <c r="S1251" s="52" vm="8886">
        <f ca="1"/>
        <v>1572886</v>
      </c>
      <c r="T1251" s="55">
        <f t="shared" ca="1" si="79"/>
        <v>-1.1887681902029046E-2</v>
      </c>
      <c r="U1251" s="55">
        <f t="shared" ca="1" si="77"/>
        <v>-1.1958905410214852E-2</v>
      </c>
    </row>
    <row r="1252" spans="2:21">
      <c r="B1252" s="52" vm="8845">
        <f ca="1"/>
        <v>45597</v>
      </c>
      <c r="C1252" s="52" vm="8887">
        <f ca="1"/>
        <v>230.7</v>
      </c>
      <c r="D1252" s="52" vm="8888">
        <f ca="1"/>
        <v>227.95</v>
      </c>
      <c r="E1252" s="52" vm="8889">
        <f ca="1"/>
        <v>232.15</v>
      </c>
      <c r="F1252" s="52" vm="8890">
        <f ca="1"/>
        <v>227.25</v>
      </c>
      <c r="G1252" s="52" vm="8891">
        <f ca="1"/>
        <v>144685</v>
      </c>
      <c r="H1252" s="55">
        <f t="shared" ca="1" si="78"/>
        <v>8.0838977496175968E-3</v>
      </c>
      <c r="I1252" s="55">
        <f t="shared" ca="1" si="76"/>
        <v>8.0513980800568322E-3</v>
      </c>
      <c r="N1252" s="52" vm="8892">
        <f ca="1"/>
        <v>45608</v>
      </c>
      <c r="O1252" s="52" vm="8893">
        <f ca="1"/>
        <v>46.52</v>
      </c>
      <c r="P1252" s="52" vm="2287">
        <f ca="1"/>
        <v>47.6</v>
      </c>
      <c r="Q1252" s="52" vm="2137">
        <f ca="1"/>
        <v>47.71</v>
      </c>
      <c r="R1252" s="52" vm="8894">
        <f ca="1"/>
        <v>46.41</v>
      </c>
      <c r="S1252" s="52" vm="8895">
        <f ca="1"/>
        <v>1335297</v>
      </c>
      <c r="T1252" s="55">
        <f t="shared" ca="1" si="79"/>
        <v>-3.5054967848993979E-2</v>
      </c>
      <c r="U1252" s="55">
        <f t="shared" ca="1" si="77"/>
        <v>-3.5684140767067225E-2</v>
      </c>
    </row>
    <row r="1253" spans="2:21">
      <c r="B1253" s="52" vm="8850">
        <f ca="1"/>
        <v>45600</v>
      </c>
      <c r="C1253" s="52" vm="8693">
        <f ca="1"/>
        <v>233.7</v>
      </c>
      <c r="D1253" s="52" vm="8887">
        <f ca="1"/>
        <v>230.7</v>
      </c>
      <c r="E1253" s="52" vm="8896">
        <f ca="1"/>
        <v>237.45</v>
      </c>
      <c r="F1253" s="52" vm="8897">
        <f ca="1"/>
        <v>230.2</v>
      </c>
      <c r="G1253" s="52" vm="8898">
        <f ca="1"/>
        <v>198592</v>
      </c>
      <c r="H1253" s="55">
        <f ca="1">C1253/C1252-1</f>
        <v>1.3003901170351106E-2</v>
      </c>
      <c r="I1253" s="55">
        <f t="shared" ca="1" si="76"/>
        <v>1.292007636510429E-2</v>
      </c>
      <c r="N1253" s="52" vm="8899">
        <f ca="1"/>
        <v>45609</v>
      </c>
      <c r="O1253" s="52" vm="5048">
        <f ca="1"/>
        <v>46.3</v>
      </c>
      <c r="P1253" s="52" vm="5729">
        <f ca="1"/>
        <v>46.4</v>
      </c>
      <c r="Q1253" s="52" vm="5032">
        <f ca="1"/>
        <v>46.68</v>
      </c>
      <c r="R1253" s="52" vm="8900">
        <f ca="1"/>
        <v>45.98</v>
      </c>
      <c r="S1253" s="52" vm="8901">
        <f ca="1"/>
        <v>794659</v>
      </c>
      <c r="T1253" s="55">
        <f t="shared" ca="1" si="79"/>
        <v>-4.7291487532244991E-3</v>
      </c>
      <c r="U1253" s="55">
        <f t="shared" ca="1" si="77"/>
        <v>-4.7403665582753654E-3</v>
      </c>
    </row>
    <row r="1254" spans="2:21">
      <c r="B1254" s="52" vm="8856">
        <f ca="1"/>
        <v>45601</v>
      </c>
      <c r="C1254" s="52" vm="8902">
        <f ca="1"/>
        <v>230.75</v>
      </c>
      <c r="D1254" s="52" vm="8903">
        <f ca="1"/>
        <v>235.7</v>
      </c>
      <c r="E1254" s="52" vm="8904">
        <f ca="1"/>
        <v>237.05</v>
      </c>
      <c r="F1254" s="52" vm="8805">
        <f ca="1"/>
        <v>228.3</v>
      </c>
      <c r="G1254" s="52" vm="8905">
        <f ca="1"/>
        <v>175580</v>
      </c>
      <c r="H1254" s="55">
        <f t="shared" ca="1" si="78"/>
        <v>-1.2623020967051701E-2</v>
      </c>
      <c r="I1254" s="55">
        <f t="shared" ca="1" si="76"/>
        <v>-1.2703368161850657E-2</v>
      </c>
      <c r="N1254" s="52" vm="8906">
        <f ca="1"/>
        <v>45610</v>
      </c>
      <c r="O1254" s="52" vm="2137">
        <f ca="1"/>
        <v>47.71</v>
      </c>
      <c r="P1254" s="52" vm="5728">
        <f ca="1"/>
        <v>46.21</v>
      </c>
      <c r="Q1254" s="52" vm="2137">
        <f ca="1"/>
        <v>47.71</v>
      </c>
      <c r="R1254" s="52" vm="5706">
        <f ca="1"/>
        <v>45.95</v>
      </c>
      <c r="S1254" s="52" vm="8907">
        <f ca="1"/>
        <v>1173986</v>
      </c>
      <c r="T1254" s="55">
        <f t="shared" ca="1" si="79"/>
        <v>3.045356371490282E-2</v>
      </c>
      <c r="U1254" s="55">
        <f t="shared" ca="1" si="77"/>
        <v>2.9999058435827262E-2</v>
      </c>
    </row>
    <row r="1255" spans="2:21">
      <c r="B1255" s="52" vm="8865">
        <f ca="1"/>
        <v>45602</v>
      </c>
      <c r="C1255" s="52" vm="8908">
        <f ca="1"/>
        <v>230.6</v>
      </c>
      <c r="D1255" s="52" vm="8803">
        <f ca="1"/>
        <v>230</v>
      </c>
      <c r="E1255" s="52" vm="8909">
        <f ca="1"/>
        <v>242.25</v>
      </c>
      <c r="F1255" s="52" vm="8910">
        <f ca="1"/>
        <v>228.1</v>
      </c>
      <c r="G1255" s="52" vm="8911">
        <f ca="1"/>
        <v>341931</v>
      </c>
      <c r="H1255" s="55">
        <f t="shared" ca="1" si="78"/>
        <v>-6.500541711809138E-4</v>
      </c>
      <c r="I1255" s="55">
        <f t="shared" ca="1" si="76"/>
        <v>-6.5026554800286923E-4</v>
      </c>
      <c r="N1255" s="52" vm="8912">
        <f ca="1"/>
        <v>45611</v>
      </c>
      <c r="O1255" s="52" vm="8913">
        <f ca="1"/>
        <v>47.83</v>
      </c>
      <c r="P1255" s="52" vm="5894">
        <f ca="1"/>
        <v>47.32</v>
      </c>
      <c r="Q1255" s="52" vm="2348">
        <f ca="1"/>
        <v>48.26</v>
      </c>
      <c r="R1255" s="52" vm="5334">
        <f ca="1"/>
        <v>47.28</v>
      </c>
      <c r="S1255" s="52" vm="8914">
        <f ca="1"/>
        <v>716043</v>
      </c>
      <c r="T1255" s="55">
        <f t="shared" ca="1" si="79"/>
        <v>2.5151959756863906E-3</v>
      </c>
      <c r="U1255" s="55">
        <f t="shared" ca="1" si="77"/>
        <v>2.5120381641898356E-3</v>
      </c>
    </row>
    <row r="1256" spans="2:21">
      <c r="B1256" s="52" vm="8872">
        <f ca="1"/>
        <v>45603</v>
      </c>
      <c r="C1256" s="52" vm="8915">
        <f ca="1"/>
        <v>240.1</v>
      </c>
      <c r="D1256" s="52" vm="8916">
        <f ca="1"/>
        <v>231.45</v>
      </c>
      <c r="E1256" s="52" vm="8917">
        <f ca="1"/>
        <v>241.95</v>
      </c>
      <c r="F1256" s="52" vm="8918">
        <f ca="1"/>
        <v>229.85</v>
      </c>
      <c r="G1256" s="52" vm="8919">
        <f ca="1"/>
        <v>376869</v>
      </c>
      <c r="H1256" s="55">
        <f t="shared" ca="1" si="78"/>
        <v>4.1196877710320878E-2</v>
      </c>
      <c r="I1256" s="55">
        <f t="shared" ca="1" si="76"/>
        <v>4.0370895392248862E-2</v>
      </c>
      <c r="N1256" s="52" vm="8920">
        <f ca="1"/>
        <v>45614</v>
      </c>
      <c r="O1256" s="52" vm="8921">
        <f ca="1"/>
        <v>48.07</v>
      </c>
      <c r="P1256" s="52" vm="8913">
        <f ca="1"/>
        <v>47.83</v>
      </c>
      <c r="Q1256" s="52" vm="5865">
        <f ca="1"/>
        <v>48.36</v>
      </c>
      <c r="R1256" s="52" vm="2304">
        <f ca="1"/>
        <v>47.65</v>
      </c>
      <c r="S1256" s="52" vm="8922">
        <f ca="1"/>
        <v>780634</v>
      </c>
      <c r="T1256" s="55">
        <f t="shared" ca="1" si="79"/>
        <v>5.0177712732595303E-3</v>
      </c>
      <c r="U1256" s="55">
        <f t="shared" ca="1" si="77"/>
        <v>5.005224213663873E-3</v>
      </c>
    </row>
    <row r="1257" spans="2:21">
      <c r="B1257" s="52" vm="8878">
        <f ca="1"/>
        <v>45604</v>
      </c>
      <c r="C1257" s="52" vm="8923">
        <f ca="1"/>
        <v>221</v>
      </c>
      <c r="D1257" s="52" vm="8924">
        <f ca="1"/>
        <v>238.4</v>
      </c>
      <c r="E1257" s="52" vm="8924">
        <f ca="1"/>
        <v>238.4</v>
      </c>
      <c r="F1257" s="52" vm="8925">
        <f ca="1"/>
        <v>220.6</v>
      </c>
      <c r="G1257" s="52" vm="8926">
        <f ca="1"/>
        <v>700013</v>
      </c>
      <c r="H1257" s="55">
        <f t="shared" ca="1" si="78"/>
        <v>-7.9550187421907559E-2</v>
      </c>
      <c r="I1257" s="55">
        <f t="shared" ca="1" si="76"/>
        <v>-8.2892801709454747E-2</v>
      </c>
      <c r="N1257" s="52" vm="8927">
        <f ca="1"/>
        <v>45615</v>
      </c>
      <c r="O1257" s="52" vm="5894">
        <f ca="1"/>
        <v>47.32</v>
      </c>
      <c r="P1257" s="52" vm="2657">
        <f ca="1"/>
        <v>47.95</v>
      </c>
      <c r="Q1257" s="52" vm="7139">
        <f ca="1"/>
        <v>48.34</v>
      </c>
      <c r="R1257" s="52" vm="8893">
        <f ca="1"/>
        <v>46.52</v>
      </c>
      <c r="S1257" s="52" vm="8928">
        <f ca="1"/>
        <v>796790</v>
      </c>
      <c r="T1257" s="55">
        <f t="shared" ca="1" si="79"/>
        <v>-1.5602246723528168E-2</v>
      </c>
      <c r="U1257" s="55">
        <f t="shared" ca="1" si="77"/>
        <v>-1.572524279568328E-2</v>
      </c>
    </row>
    <row r="1258" spans="2:21">
      <c r="B1258" s="52" vm="8885">
        <f ca="1"/>
        <v>45607</v>
      </c>
      <c r="C1258" s="52" vm="8929">
        <f ca="1"/>
        <v>223.9</v>
      </c>
      <c r="D1258" s="52" vm="8930">
        <f ca="1"/>
        <v>223.35</v>
      </c>
      <c r="E1258" s="52" vm="8931">
        <f ca="1"/>
        <v>225.75</v>
      </c>
      <c r="F1258" s="52" vm="8932">
        <f ca="1"/>
        <v>220.55</v>
      </c>
      <c r="G1258" s="52" vm="8933">
        <f ca="1"/>
        <v>323312</v>
      </c>
      <c r="H1258" s="55">
        <f t="shared" ca="1" si="78"/>
        <v>1.3122171945701311E-2</v>
      </c>
      <c r="I1258" s="55">
        <f t="shared" ca="1" si="76"/>
        <v>1.3036822086956281E-2</v>
      </c>
      <c r="N1258" s="52" vm="8934">
        <f ca="1"/>
        <v>45616</v>
      </c>
      <c r="O1258" s="52" vm="2280">
        <f ca="1"/>
        <v>47.2</v>
      </c>
      <c r="P1258" s="52" vm="8935">
        <f ca="1"/>
        <v>47.63</v>
      </c>
      <c r="Q1258" s="52" vm="2657">
        <f ca="1"/>
        <v>47.95</v>
      </c>
      <c r="R1258" s="52" vm="2294">
        <f ca="1"/>
        <v>46.92</v>
      </c>
      <c r="S1258" s="52" vm="8936">
        <f ca="1"/>
        <v>588446</v>
      </c>
      <c r="T1258" s="55">
        <f t="shared" ca="1" si="79"/>
        <v>-2.5359256128486551E-3</v>
      </c>
      <c r="U1258" s="55">
        <f t="shared" ca="1" si="77"/>
        <v>-2.5391465186762985E-3</v>
      </c>
    </row>
    <row r="1259" spans="2:21">
      <c r="B1259" s="52" vm="8892">
        <f ca="1"/>
        <v>45608</v>
      </c>
      <c r="C1259" s="52" vm="8937">
        <f ca="1"/>
        <v>211</v>
      </c>
      <c r="D1259" s="52" vm="8938">
        <f ca="1"/>
        <v>220</v>
      </c>
      <c r="E1259" s="52" vm="8939">
        <f ca="1"/>
        <v>220.45</v>
      </c>
      <c r="F1259" s="52" vm="8940">
        <f ca="1"/>
        <v>208.25</v>
      </c>
      <c r="G1259" s="52" vm="8941">
        <f ca="1"/>
        <v>631791</v>
      </c>
      <c r="H1259" s="55">
        <f t="shared" ca="1" si="78"/>
        <v>-5.7615006699419435E-2</v>
      </c>
      <c r="I1259" s="55">
        <f t="shared" ca="1" si="76"/>
        <v>-5.9341390128642701E-2</v>
      </c>
      <c r="N1259" s="52" vm="8942">
        <f ca="1"/>
        <v>45617</v>
      </c>
      <c r="O1259" s="52" vm="8943">
        <f ca="1"/>
        <v>46.55</v>
      </c>
      <c r="P1259" s="52" vm="5033">
        <f ca="1"/>
        <v>46.76</v>
      </c>
      <c r="Q1259" s="52" vm="8944">
        <f ca="1"/>
        <v>46.96</v>
      </c>
      <c r="R1259" s="52" vm="5039">
        <f ca="1"/>
        <v>45.82</v>
      </c>
      <c r="S1259" s="52" vm="8945">
        <f ca="1"/>
        <v>1200419</v>
      </c>
      <c r="T1259" s="55">
        <f t="shared" ca="1" si="79"/>
        <v>-1.3771186440678096E-2</v>
      </c>
      <c r="U1259" s="55">
        <f t="shared" ca="1" si="77"/>
        <v>-1.3866888868433749E-2</v>
      </c>
    </row>
    <row r="1260" spans="2:21">
      <c r="B1260" s="52" vm="8899">
        <f ca="1"/>
        <v>45609</v>
      </c>
      <c r="C1260" s="52" vm="8946">
        <f ca="1"/>
        <v>212.7</v>
      </c>
      <c r="D1260" s="52" vm="8947">
        <f ca="1"/>
        <v>211.3</v>
      </c>
      <c r="E1260" s="52" vm="8948">
        <f ca="1"/>
        <v>214.3</v>
      </c>
      <c r="F1260" s="52" vm="8949">
        <f ca="1"/>
        <v>210.4</v>
      </c>
      <c r="G1260" s="52" vm="8950">
        <f ca="1"/>
        <v>305525</v>
      </c>
      <c r="H1260" s="55">
        <f t="shared" ca="1" si="78"/>
        <v>8.0568720379146086E-3</v>
      </c>
      <c r="I1260" s="55">
        <f t="shared" ca="1" si="76"/>
        <v>8.0245887301249284E-3</v>
      </c>
      <c r="N1260" s="52" vm="8951">
        <f ca="1"/>
        <v>45618</v>
      </c>
      <c r="O1260" s="52" vm="4604">
        <f ca="1"/>
        <v>46.45</v>
      </c>
      <c r="P1260" s="52" vm="2672">
        <f ca="1"/>
        <v>46.87</v>
      </c>
      <c r="Q1260" s="52" vm="8952">
        <f ca="1"/>
        <v>47.08</v>
      </c>
      <c r="R1260" s="52" vm="8953">
        <f ca="1"/>
        <v>46.06</v>
      </c>
      <c r="S1260" s="52" vm="8954">
        <f ca="1"/>
        <v>1171113</v>
      </c>
      <c r="T1260" s="55">
        <f t="shared" ca="1" si="79"/>
        <v>-2.1482277121374072E-3</v>
      </c>
      <c r="U1260" s="55">
        <f t="shared" ca="1" si="77"/>
        <v>-2.1505384632284734E-3</v>
      </c>
    </row>
    <row r="1261" spans="2:21">
      <c r="B1261" s="52" vm="8906">
        <f ca="1"/>
        <v>45610</v>
      </c>
      <c r="C1261" s="52" vm="8955">
        <f ca="1"/>
        <v>221.15</v>
      </c>
      <c r="D1261" s="52" vm="8956">
        <f ca="1"/>
        <v>212.55</v>
      </c>
      <c r="E1261" s="52" vm="8701">
        <f ca="1"/>
        <v>222.7</v>
      </c>
      <c r="F1261" s="52" vm="8957">
        <f ca="1"/>
        <v>210.75</v>
      </c>
      <c r="G1261" s="52" vm="8958">
        <f ca="1"/>
        <v>408834</v>
      </c>
      <c r="H1261" s="55">
        <f t="shared" ca="1" si="78"/>
        <v>3.9727315467795066E-2</v>
      </c>
      <c r="I1261" s="55">
        <f t="shared" ca="1" si="76"/>
        <v>3.8958482108144309E-2</v>
      </c>
      <c r="N1261" s="52" vm="8959">
        <f ca="1"/>
        <v>45621</v>
      </c>
      <c r="O1261" s="52" vm="5894">
        <f ca="1"/>
        <v>47.32</v>
      </c>
      <c r="P1261" s="52" vm="2130">
        <f ca="1"/>
        <v>47.05</v>
      </c>
      <c r="Q1261" s="52" vm="2258">
        <f ca="1"/>
        <v>47.68</v>
      </c>
      <c r="R1261" s="52" vm="2273">
        <f ca="1"/>
        <v>47.04</v>
      </c>
      <c r="S1261" s="52" vm="8960">
        <f ca="1"/>
        <v>3046739</v>
      </c>
      <c r="T1261" s="55">
        <f t="shared" ca="1" si="79"/>
        <v>1.8729817007534955E-2</v>
      </c>
      <c r="U1261" s="55">
        <f t="shared" ca="1" si="77"/>
        <v>1.8556573850338477E-2</v>
      </c>
    </row>
    <row r="1262" spans="2:21">
      <c r="B1262" s="52" vm="8912">
        <f ca="1"/>
        <v>45611</v>
      </c>
      <c r="C1262" s="52" vm="8701">
        <f ca="1"/>
        <v>222.7</v>
      </c>
      <c r="D1262" s="52" vm="8932">
        <f ca="1"/>
        <v>220.55</v>
      </c>
      <c r="E1262" s="52" vm="8961">
        <f ca="1"/>
        <v>224.75</v>
      </c>
      <c r="F1262" s="52" vm="8962">
        <f ca="1"/>
        <v>219.2</v>
      </c>
      <c r="G1262" s="52" vm="8963">
        <f ca="1"/>
        <v>305820</v>
      </c>
      <c r="H1262" s="55">
        <f t="shared" ca="1" si="78"/>
        <v>7.0088175446527679E-3</v>
      </c>
      <c r="I1262" s="55">
        <f t="shared" ca="1" si="76"/>
        <v>6.9843699489859938E-3</v>
      </c>
      <c r="N1262" s="52" vm="8964">
        <f ca="1"/>
        <v>45622</v>
      </c>
      <c r="O1262" s="52" vm="8965">
        <f ca="1"/>
        <v>47.31</v>
      </c>
      <c r="P1262" s="52" vm="8966">
        <f ca="1"/>
        <v>46.85</v>
      </c>
      <c r="Q1262" s="52" vm="7139">
        <f ca="1"/>
        <v>48.34</v>
      </c>
      <c r="R1262" s="52" vm="8967">
        <f ca="1"/>
        <v>46.48</v>
      </c>
      <c r="S1262" s="52" vm="8968">
        <f ca="1"/>
        <v>1221869</v>
      </c>
      <c r="T1262" s="55">
        <f t="shared" ca="1" si="79"/>
        <v>-2.1132713440397133E-4</v>
      </c>
      <c r="U1262" s="55">
        <f t="shared" ca="1" si="77"/>
        <v>-2.11349467129235E-4</v>
      </c>
    </row>
    <row r="1263" spans="2:21">
      <c r="B1263" s="52" vm="8920">
        <f ca="1"/>
        <v>45614</v>
      </c>
      <c r="C1263" s="52" vm="8969">
        <f ca="1"/>
        <v>220.1</v>
      </c>
      <c r="D1263" s="52" vm="8929">
        <f ca="1"/>
        <v>223.9</v>
      </c>
      <c r="E1263" s="52" vm="8970">
        <f ca="1"/>
        <v>225.6</v>
      </c>
      <c r="F1263" s="52" vm="8971">
        <f ca="1"/>
        <v>219.55</v>
      </c>
      <c r="G1263" s="52" vm="8972">
        <f ca="1"/>
        <v>218208</v>
      </c>
      <c r="H1263" s="55">
        <f t="shared" ca="1" si="78"/>
        <v>-1.1674898967220404E-2</v>
      </c>
      <c r="I1263" s="55">
        <f t="shared" ca="1" si="76"/>
        <v>-1.1743585730905884E-2</v>
      </c>
      <c r="N1263" s="52" vm="8973">
        <f ca="1"/>
        <v>45623</v>
      </c>
      <c r="O1263" s="52" vm="5930">
        <f ca="1"/>
        <v>46.98</v>
      </c>
      <c r="P1263" s="52" vm="2299">
        <f ca="1"/>
        <v>47.37</v>
      </c>
      <c r="Q1263" s="52" vm="2137">
        <f ca="1"/>
        <v>47.71</v>
      </c>
      <c r="R1263" s="52" vm="8974">
        <f ca="1"/>
        <v>46.59</v>
      </c>
      <c r="S1263" s="52" vm="8975">
        <f ca="1"/>
        <v>1163530</v>
      </c>
      <c r="T1263" s="55">
        <f t="shared" ca="1" si="79"/>
        <v>-6.9752694990489195E-3</v>
      </c>
      <c r="U1263" s="55">
        <f t="shared" ca="1" si="77"/>
        <v>-6.9997104122900659E-3</v>
      </c>
    </row>
    <row r="1264" spans="2:21">
      <c r="B1264" s="52" vm="8927">
        <f ca="1"/>
        <v>45615</v>
      </c>
      <c r="C1264" s="52" vm="8976">
        <f ca="1"/>
        <v>215.2</v>
      </c>
      <c r="D1264" s="52" vm="8977">
        <f ca="1"/>
        <v>219.65</v>
      </c>
      <c r="E1264" s="52" vm="8978">
        <f ca="1"/>
        <v>221.1</v>
      </c>
      <c r="F1264" s="52" vm="8979">
        <f ca="1"/>
        <v>212.65</v>
      </c>
      <c r="G1264" s="52" vm="8980">
        <f ca="1"/>
        <v>373269</v>
      </c>
      <c r="H1264" s="55">
        <f t="shared" ca="1" si="78"/>
        <v>-2.22626079054975E-2</v>
      </c>
      <c r="I1264" s="55">
        <f t="shared" ca="1" si="76"/>
        <v>-2.251416024478663E-2</v>
      </c>
      <c r="N1264" s="52" vm="8981">
        <f ca="1"/>
        <v>45624</v>
      </c>
      <c r="O1264" s="52" vm="2357">
        <f ca="1"/>
        <v>46.71</v>
      </c>
      <c r="P1264" s="52" vm="8982">
        <f ca="1"/>
        <v>47.09</v>
      </c>
      <c r="Q1264" s="52" vm="5334">
        <f ca="1"/>
        <v>47.28</v>
      </c>
      <c r="R1264" s="52" vm="2357">
        <f ca="1"/>
        <v>46.71</v>
      </c>
      <c r="S1264" s="52" vm="8983">
        <f ca="1"/>
        <v>366554</v>
      </c>
      <c r="T1264" s="55">
        <f t="shared" ca="1" si="79"/>
        <v>-5.7471264367815467E-3</v>
      </c>
      <c r="U1264" s="55">
        <f t="shared" ca="1" si="77"/>
        <v>-5.7637047167500184E-3</v>
      </c>
    </row>
    <row r="1265" spans="2:21">
      <c r="B1265" s="52" vm="8934">
        <f ca="1"/>
        <v>45616</v>
      </c>
      <c r="C1265" s="52" vm="8984">
        <f ca="1"/>
        <v>214.95</v>
      </c>
      <c r="D1265" s="52" vm="8985">
        <f ca="1"/>
        <v>217.75</v>
      </c>
      <c r="E1265" s="52" vm="8923">
        <f ca="1"/>
        <v>221</v>
      </c>
      <c r="F1265" s="52" vm="8984">
        <f ca="1"/>
        <v>214.95</v>
      </c>
      <c r="G1265" s="52" vm="8986">
        <f ca="1"/>
        <v>300835</v>
      </c>
      <c r="H1265" s="55">
        <f t="shared" ca="1" si="78"/>
        <v>-1.1617100371746902E-3</v>
      </c>
      <c r="I1265" s="55">
        <f t="shared" ca="1" si="76"/>
        <v>-1.1623853453387714E-3</v>
      </c>
      <c r="N1265" s="52" vm="8987">
        <f ca="1"/>
        <v>45625</v>
      </c>
      <c r="O1265" s="52" vm="4914">
        <f ca="1"/>
        <v>46.35</v>
      </c>
      <c r="P1265" s="52" vm="8894">
        <f ca="1"/>
        <v>46.41</v>
      </c>
      <c r="Q1265" s="52" vm="2350">
        <f ca="1"/>
        <v>46.79</v>
      </c>
      <c r="R1265" s="52" vm="8988">
        <f ca="1"/>
        <v>45.66</v>
      </c>
      <c r="S1265" s="52" vm="8989">
        <f ca="1"/>
        <v>969844</v>
      </c>
      <c r="T1265" s="55">
        <f t="shared" ca="1" si="79"/>
        <v>-7.7071290944122905E-3</v>
      </c>
      <c r="U1265" s="55">
        <f t="shared" ca="1" si="77"/>
        <v>-7.7369825021524515E-3</v>
      </c>
    </row>
    <row r="1266" spans="2:21">
      <c r="B1266" s="52" vm="8942">
        <f ca="1"/>
        <v>45617</v>
      </c>
      <c r="C1266" s="52" vm="8990">
        <f ca="1"/>
        <v>208.45</v>
      </c>
      <c r="D1266" s="52" vm="8991">
        <f ca="1"/>
        <v>212.15</v>
      </c>
      <c r="E1266" s="52" vm="8992">
        <f ca="1"/>
        <v>213.15</v>
      </c>
      <c r="F1266" s="52" vm="8993">
        <f ca="1"/>
        <v>206.55</v>
      </c>
      <c r="G1266" s="52" vm="8994">
        <f ca="1"/>
        <v>423991</v>
      </c>
      <c r="H1266" s="55">
        <f t="shared" ca="1" si="78"/>
        <v>-3.0239590602465727E-2</v>
      </c>
      <c r="I1266" s="55">
        <f t="shared" ca="1" si="76"/>
        <v>-3.0706238615484688E-2</v>
      </c>
      <c r="N1266" s="52" vm="8995">
        <f ca="1"/>
        <v>45628</v>
      </c>
      <c r="O1266" s="52" vm="8996">
        <f ca="1"/>
        <v>46.6</v>
      </c>
      <c r="P1266" s="52" vm="8997">
        <f ca="1"/>
        <v>46.1</v>
      </c>
      <c r="Q1266" s="52" vm="8998">
        <f ca="1"/>
        <v>47.7</v>
      </c>
      <c r="R1266" s="52" vm="5420">
        <f ca="1"/>
        <v>45.62</v>
      </c>
      <c r="S1266" s="52" vm="8999">
        <f ca="1"/>
        <v>1416622</v>
      </c>
      <c r="T1266" s="55">
        <f t="shared" ca="1" si="79"/>
        <v>5.3937432578208266E-3</v>
      </c>
      <c r="U1266" s="55">
        <f t="shared" ca="1" si="77"/>
        <v>5.3792491197359304E-3</v>
      </c>
    </row>
    <row r="1267" spans="2:21">
      <c r="B1267" s="52" vm="8951">
        <f ca="1"/>
        <v>45618</v>
      </c>
      <c r="C1267" s="52" vm="9000">
        <f ca="1"/>
        <v>210.1</v>
      </c>
      <c r="D1267" s="52" vm="9001">
        <f ca="1"/>
        <v>210.35</v>
      </c>
      <c r="E1267" s="52" vm="9002">
        <f ca="1"/>
        <v>213.6</v>
      </c>
      <c r="F1267" s="52" vm="9003">
        <f ca="1"/>
        <v>207.75</v>
      </c>
      <c r="G1267" s="52" vm="9004">
        <f ca="1"/>
        <v>418350</v>
      </c>
      <c r="H1267" s="55">
        <f t="shared" ca="1" si="78"/>
        <v>7.9155672823219003E-3</v>
      </c>
      <c r="I1267" s="55">
        <f t="shared" ca="1" si="76"/>
        <v>7.8844035241488353E-3</v>
      </c>
      <c r="N1267" s="52" vm="9005">
        <f ca="1"/>
        <v>45629</v>
      </c>
      <c r="O1267" s="52" vm="5687">
        <f ca="1"/>
        <v>46.42</v>
      </c>
      <c r="P1267" s="52" vm="2347">
        <f ca="1"/>
        <v>47.26</v>
      </c>
      <c r="Q1267" s="52" vm="4651">
        <f ca="1"/>
        <v>47.72</v>
      </c>
      <c r="R1267" s="52" vm="9006">
        <f ca="1"/>
        <v>46.37</v>
      </c>
      <c r="S1267" s="52" vm="9007">
        <f ca="1"/>
        <v>1637639</v>
      </c>
      <c r="T1267" s="55">
        <f t="shared" ca="1" si="79"/>
        <v>-3.8626609442059534E-3</v>
      </c>
      <c r="U1267" s="55">
        <f t="shared" ca="1" si="77"/>
        <v>-3.8701402853091541E-3</v>
      </c>
    </row>
    <row r="1268" spans="2:21">
      <c r="B1268" s="52" vm="8959">
        <f ca="1"/>
        <v>45621</v>
      </c>
      <c r="C1268" s="52" vm="9008">
        <f ca="1"/>
        <v>221.7</v>
      </c>
      <c r="D1268" s="52" vm="9009">
        <f ca="1"/>
        <v>215.9</v>
      </c>
      <c r="E1268" s="52" vm="9010">
        <f ca="1"/>
        <v>221.85</v>
      </c>
      <c r="F1268" s="52" vm="9011">
        <f ca="1"/>
        <v>215.6</v>
      </c>
      <c r="G1268" s="52" vm="9012">
        <f ca="1"/>
        <v>711382</v>
      </c>
      <c r="H1268" s="55">
        <f t="shared" ca="1" si="78"/>
        <v>5.5211803902903256E-2</v>
      </c>
      <c r="I1268" s="55">
        <f t="shared" ca="1" si="76"/>
        <v>5.3741508771310932E-2</v>
      </c>
      <c r="N1268" s="52" vm="9013">
        <f ca="1"/>
        <v>45630</v>
      </c>
      <c r="O1268" s="52" vm="2379">
        <f ca="1"/>
        <v>47.45</v>
      </c>
      <c r="P1268" s="52" vm="5824">
        <f ca="1"/>
        <v>46.72</v>
      </c>
      <c r="Q1268" s="52" vm="4651">
        <f ca="1"/>
        <v>47.72</v>
      </c>
      <c r="R1268" s="52" vm="9014">
        <f ca="1"/>
        <v>46.5</v>
      </c>
      <c r="S1268" s="52" vm="9015">
        <f ca="1"/>
        <v>1149592</v>
      </c>
    </row>
    <row r="1269" spans="2:21">
      <c r="B1269" s="52" vm="8964">
        <f ca="1"/>
        <v>45622</v>
      </c>
      <c r="C1269" s="52" vm="9016">
        <f ca="1"/>
        <v>223.4</v>
      </c>
      <c r="D1269" s="52" vm="8938">
        <f ca="1"/>
        <v>220</v>
      </c>
      <c r="E1269" s="52" vm="9017">
        <f ca="1"/>
        <v>228.8</v>
      </c>
      <c r="F1269" s="52" vm="9018">
        <f ca="1"/>
        <v>217.1</v>
      </c>
      <c r="G1269" s="52" vm="9019">
        <f ca="1"/>
        <v>271872</v>
      </c>
      <c r="H1269" s="55">
        <f t="shared" ca="1" si="78"/>
        <v>7.6680198466396732E-3</v>
      </c>
      <c r="I1269" s="55">
        <f t="shared" ca="1" si="76"/>
        <v>7.6387700128346218E-3</v>
      </c>
      <c r="N1269" s="52" vm="9020">
        <f ca="1"/>
        <v>45631</v>
      </c>
      <c r="O1269" s="52" vm="9021">
        <f ca="1"/>
        <v>47.81</v>
      </c>
      <c r="P1269" s="52" vm="5697">
        <f ca="1"/>
        <v>47.38</v>
      </c>
      <c r="Q1269" s="52" vm="9022">
        <f ca="1"/>
        <v>48.04</v>
      </c>
      <c r="R1269" s="52" vm="2337">
        <f ca="1"/>
        <v>47.3</v>
      </c>
      <c r="S1269" s="52" vm="9023">
        <f ca="1"/>
        <v>1312314</v>
      </c>
    </row>
    <row r="1270" spans="2:21">
      <c r="B1270" s="52" vm="8973">
        <f ca="1"/>
        <v>45623</v>
      </c>
      <c r="C1270" s="52" vm="9024">
        <f ca="1"/>
        <v>221.75</v>
      </c>
      <c r="D1270" s="52" vm="9025">
        <f ca="1"/>
        <v>223.15</v>
      </c>
      <c r="E1270" s="52" vm="9026">
        <f ca="1"/>
        <v>223.8</v>
      </c>
      <c r="F1270" s="52" vm="8971">
        <f ca="1"/>
        <v>219.55</v>
      </c>
      <c r="G1270" s="52" vm="9027">
        <f ca="1"/>
        <v>172333</v>
      </c>
      <c r="H1270" s="55">
        <f t="shared" ca="1" si="78"/>
        <v>-7.3858549686660613E-3</v>
      </c>
      <c r="I1270" s="55">
        <f t="shared" ca="1" si="76"/>
        <v>-7.4132654454114539E-3</v>
      </c>
      <c r="N1270" s="52" vm="9028">
        <f ca="1"/>
        <v>45632</v>
      </c>
      <c r="O1270" s="52" vm="2784">
        <f ca="1"/>
        <v>50.18</v>
      </c>
      <c r="P1270" s="52" vm="5343">
        <f ca="1"/>
        <v>49.3</v>
      </c>
      <c r="Q1270" s="52" vm="2225">
        <f ca="1"/>
        <v>50.62</v>
      </c>
      <c r="R1270" s="52" vm="9029">
        <f ca="1"/>
        <v>49.15</v>
      </c>
      <c r="S1270" s="52" vm="9030">
        <f ca="1"/>
        <v>2297401</v>
      </c>
    </row>
    <row r="1271" spans="2:21">
      <c r="B1271" s="52" vm="8981">
        <f ca="1"/>
        <v>45624</v>
      </c>
      <c r="C1271" s="52" vm="9031">
        <f ca="1"/>
        <v>219.8</v>
      </c>
      <c r="D1271" s="52" vm="9032">
        <f ca="1"/>
        <v>222</v>
      </c>
      <c r="E1271" s="52" vm="8930">
        <f ca="1"/>
        <v>223.35</v>
      </c>
      <c r="F1271" s="52" vm="8977">
        <f ca="1"/>
        <v>219.65</v>
      </c>
      <c r="G1271" s="52" vm="9033">
        <f ca="1"/>
        <v>144072</v>
      </c>
      <c r="H1271" s="55">
        <f t="shared" ca="1" si="78"/>
        <v>-8.7936865839909339E-3</v>
      </c>
      <c r="I1271" s="55">
        <f t="shared" ca="1" si="76"/>
        <v>-8.8325792201678355E-3</v>
      </c>
      <c r="N1271" s="52" vm="9034">
        <f ca="1"/>
        <v>45635</v>
      </c>
      <c r="O1271" s="52" vm="2501">
        <f ca="1"/>
        <v>51.76</v>
      </c>
      <c r="P1271" s="52" vm="7234">
        <f ca="1"/>
        <v>50.98</v>
      </c>
      <c r="Q1271" s="52" vm="2544">
        <f ca="1"/>
        <v>52.16</v>
      </c>
      <c r="R1271" s="52" vm="2846">
        <f ca="1"/>
        <v>50.96</v>
      </c>
      <c r="S1271" s="52" vm="9035">
        <f ca="1"/>
        <v>1785946</v>
      </c>
    </row>
    <row r="1272" spans="2:21">
      <c r="B1272" s="52" vm="8987">
        <f ca="1"/>
        <v>45625</v>
      </c>
      <c r="C1272" s="52" vm="9036">
        <f ca="1"/>
        <v>220.75</v>
      </c>
      <c r="D1272" s="52" vm="9037">
        <f ca="1"/>
        <v>218.65</v>
      </c>
      <c r="E1272" s="52" vm="9038">
        <f ca="1"/>
        <v>220.9</v>
      </c>
      <c r="F1272" s="52" vm="9039">
        <f ca="1"/>
        <v>217.7</v>
      </c>
      <c r="G1272" s="52" vm="9040">
        <f ca="1"/>
        <v>197468</v>
      </c>
      <c r="H1272" s="55">
        <f t="shared" ca="1" si="78"/>
        <v>4.322111010009122E-3</v>
      </c>
      <c r="I1272" s="55">
        <f t="shared" ca="1" si="76"/>
        <v>4.3127975145484292E-3</v>
      </c>
      <c r="N1272" s="52" vm="9041">
        <f ca="1"/>
        <v>45636</v>
      </c>
      <c r="O1272" s="52" vm="2622">
        <f ca="1"/>
        <v>51.44</v>
      </c>
      <c r="P1272" s="52" vm="2474">
        <f ca="1"/>
        <v>51.46</v>
      </c>
      <c r="Q1272" s="52" vm="2415">
        <f ca="1"/>
        <v>51.72</v>
      </c>
      <c r="R1272" s="52" vm="2521">
        <f ca="1"/>
        <v>51.02</v>
      </c>
      <c r="S1272" s="52" vm="9042">
        <f ca="1"/>
        <v>1240517</v>
      </c>
    </row>
    <row r="1273" spans="2:21">
      <c r="B1273" s="52" vm="8995">
        <f ca="1"/>
        <v>45628</v>
      </c>
      <c r="C1273" s="52" vm="9043">
        <f ca="1"/>
        <v>222.65</v>
      </c>
      <c r="D1273" s="52" vm="9044">
        <f ca="1"/>
        <v>215.8</v>
      </c>
      <c r="E1273" s="52" vm="9045">
        <f ca="1"/>
        <v>226.15</v>
      </c>
      <c r="F1273" s="52" vm="9046">
        <f ca="1"/>
        <v>215.65</v>
      </c>
      <c r="G1273" s="52" vm="9047">
        <f ca="1"/>
        <v>323704</v>
      </c>
      <c r="H1273" s="55">
        <f ca="1">C1273/C1272-1</f>
        <v>8.6070215175537701E-3</v>
      </c>
      <c r="I1273" s="55">
        <f t="shared" ca="1" si="76"/>
        <v>8.5701922836419666E-3</v>
      </c>
      <c r="N1273" s="52" vm="9048">
        <f ca="1"/>
        <v>45637</v>
      </c>
      <c r="O1273" s="52" vm="2424">
        <f ca="1"/>
        <v>52.12</v>
      </c>
      <c r="P1273" s="52" vm="2414">
        <f ca="1"/>
        <v>51.14</v>
      </c>
      <c r="Q1273" s="52" vm="2792">
        <f ca="1"/>
        <v>52.36</v>
      </c>
      <c r="R1273" s="52" vm="2748">
        <f ca="1"/>
        <v>50.9</v>
      </c>
      <c r="S1273" s="52" vm="9049">
        <f ca="1"/>
        <v>1182216</v>
      </c>
    </row>
    <row r="1274" spans="2:21">
      <c r="B1274" s="52" vm="9005">
        <f ca="1"/>
        <v>45629</v>
      </c>
      <c r="C1274" s="52" vm="9050">
        <f ca="1"/>
        <v>221.05</v>
      </c>
      <c r="D1274" s="52" vm="9051">
        <f ca="1"/>
        <v>224.2</v>
      </c>
      <c r="E1274" s="52" vm="8910">
        <f ca="1"/>
        <v>228.1</v>
      </c>
      <c r="F1274" s="52" vm="8969">
        <f ca="1"/>
        <v>220.1</v>
      </c>
      <c r="G1274" s="52" vm="9052">
        <f ca="1"/>
        <v>195575</v>
      </c>
      <c r="H1274" s="55">
        <f t="shared" ca="1" si="78"/>
        <v>-7.186166629238655E-3</v>
      </c>
      <c r="I1274" s="55">
        <f t="shared" ca="1" si="76"/>
        <v>-7.2121114954591115E-3</v>
      </c>
      <c r="N1274" s="52" vm="9053">
        <f ca="1"/>
        <v>45638</v>
      </c>
      <c r="O1274" s="52" vm="2511">
        <f ca="1"/>
        <v>52.3</v>
      </c>
      <c r="P1274" s="52" vm="2553">
        <f ca="1"/>
        <v>52.84</v>
      </c>
      <c r="Q1274" s="52" vm="3742">
        <f ca="1"/>
        <v>52.94</v>
      </c>
      <c r="R1274" s="52" vm="2466">
        <f ca="1"/>
        <v>51.82</v>
      </c>
      <c r="S1274" s="52" vm="9054">
        <f ca="1"/>
        <v>1434340</v>
      </c>
    </row>
    <row r="1275" spans="2:21">
      <c r="B1275" s="52" vm="9013">
        <f ca="1"/>
        <v>45630</v>
      </c>
      <c r="C1275" s="52" vm="9055">
        <f ca="1"/>
        <v>225.05</v>
      </c>
      <c r="D1275" s="52" vm="9056">
        <f ca="1"/>
        <v>222.45</v>
      </c>
      <c r="E1275" s="52" vm="9057">
        <f ca="1"/>
        <v>226.85</v>
      </c>
      <c r="F1275" s="52" vm="9058">
        <f ca="1"/>
        <v>222.2</v>
      </c>
      <c r="G1275" s="52" vm="9059">
        <f ca="1"/>
        <v>207745</v>
      </c>
      <c r="N1275" s="52" vm="9060">
        <f ca="1"/>
        <v>45639</v>
      </c>
      <c r="O1275" s="52" vm="2774">
        <f ca="1"/>
        <v>51.34</v>
      </c>
      <c r="P1275" s="52" vm="2425">
        <f ca="1"/>
        <v>51.8</v>
      </c>
      <c r="Q1275" s="52" vm="2821">
        <f ca="1"/>
        <v>52.1</v>
      </c>
      <c r="R1275" s="52" vm="2414">
        <f ca="1"/>
        <v>51.14</v>
      </c>
      <c r="S1275" s="52" vm="9061">
        <f ca="1"/>
        <v>1010281</v>
      </c>
    </row>
    <row r="1276" spans="2:21">
      <c r="B1276" s="52" vm="9020">
        <f ca="1"/>
        <v>45631</v>
      </c>
      <c r="C1276" s="52" vm="9062">
        <f ca="1"/>
        <v>224.8</v>
      </c>
      <c r="D1276" s="52" vm="9063">
        <f ca="1"/>
        <v>223.7</v>
      </c>
      <c r="E1276" s="52" vm="9064">
        <f ca="1"/>
        <v>227.9</v>
      </c>
      <c r="F1276" s="52" vm="9065">
        <f ca="1"/>
        <v>223.3</v>
      </c>
      <c r="G1276" s="52" vm="9066">
        <f ca="1"/>
        <v>217836</v>
      </c>
      <c r="N1276" s="52" vm="9067">
        <f ca="1"/>
        <v>45642</v>
      </c>
      <c r="O1276" s="52" vm="2404">
        <f ca="1"/>
        <v>51.4</v>
      </c>
      <c r="P1276" s="52" vm="2521">
        <f ca="1"/>
        <v>51.02</v>
      </c>
      <c r="Q1276" s="52" vm="2415">
        <f ca="1"/>
        <v>51.72</v>
      </c>
      <c r="R1276" s="52" vm="2748">
        <f ca="1"/>
        <v>50.9</v>
      </c>
      <c r="S1276" s="52" vm="9068">
        <f ca="1"/>
        <v>728476</v>
      </c>
    </row>
    <row r="1277" spans="2:21">
      <c r="B1277" s="52" vm="9028">
        <f ca="1"/>
        <v>45632</v>
      </c>
      <c r="C1277" s="52" vm="9069">
        <f ca="1"/>
        <v>238.2</v>
      </c>
      <c r="D1277" s="52" vm="8970">
        <f ca="1"/>
        <v>225.6</v>
      </c>
      <c r="E1277" s="52" vm="8789">
        <f ca="1"/>
        <v>240.4</v>
      </c>
      <c r="F1277" s="52" vm="8672">
        <f ca="1"/>
        <v>225.55</v>
      </c>
      <c r="G1277" s="52" vm="9070">
        <f ca="1"/>
        <v>576966</v>
      </c>
      <c r="N1277" s="52" vm="9071">
        <f ca="1"/>
        <v>45643</v>
      </c>
      <c r="O1277" s="52" vm="2774">
        <f ca="1"/>
        <v>51.34</v>
      </c>
      <c r="P1277" s="52" vm="5838">
        <f ca="1"/>
        <v>50.46</v>
      </c>
      <c r="Q1277" s="52" vm="2415">
        <f ca="1"/>
        <v>51.72</v>
      </c>
      <c r="R1277" s="52" vm="4782">
        <f ca="1"/>
        <v>50.12</v>
      </c>
      <c r="S1277" s="52" vm="9072">
        <f ca="1"/>
        <v>1040529</v>
      </c>
    </row>
    <row r="1278" spans="2:21">
      <c r="B1278" s="52" vm="9034">
        <f ca="1"/>
        <v>45635</v>
      </c>
      <c r="C1278" s="52" vm="9073">
        <f ca="1"/>
        <v>246.5</v>
      </c>
      <c r="D1278" s="52" vm="9074">
        <f ca="1"/>
        <v>242.8</v>
      </c>
      <c r="E1278" s="52" vm="8511">
        <f ca="1"/>
        <v>250</v>
      </c>
      <c r="F1278" s="52" vm="9074">
        <f ca="1"/>
        <v>242.8</v>
      </c>
      <c r="G1278" s="52" vm="9075">
        <f ca="1"/>
        <v>453475</v>
      </c>
      <c r="N1278" s="52" vm="9076">
        <f ca="1"/>
        <v>45644</v>
      </c>
      <c r="O1278" s="52" vm="2568">
        <f ca="1"/>
        <v>50.54</v>
      </c>
      <c r="P1278" s="52" vm="2474">
        <f ca="1"/>
        <v>51.46</v>
      </c>
      <c r="Q1278" s="52" vm="2446">
        <f ca="1"/>
        <v>51.6</v>
      </c>
      <c r="R1278" s="52" vm="2207">
        <f ca="1"/>
        <v>50.3</v>
      </c>
      <c r="S1278" s="52" vm="9077">
        <f ca="1"/>
        <v>908765</v>
      </c>
    </row>
    <row r="1279" spans="2:21">
      <c r="B1279" s="52" vm="9041">
        <f ca="1"/>
        <v>45636</v>
      </c>
      <c r="C1279" s="52" vm="9078">
        <f ca="1"/>
        <v>241.05</v>
      </c>
      <c r="D1279" s="52" vm="9079">
        <f ca="1"/>
        <v>242.45</v>
      </c>
      <c r="E1279" s="52" vm="8869">
        <f ca="1"/>
        <v>244.85</v>
      </c>
      <c r="F1279" s="52" vm="9080">
        <f ca="1"/>
        <v>239.2</v>
      </c>
      <c r="G1279" s="52" vm="9081">
        <f ca="1"/>
        <v>299063</v>
      </c>
      <c r="N1279" s="52" vm="9082">
        <f ca="1"/>
        <v>45645</v>
      </c>
      <c r="O1279" s="52" vm="2396">
        <f ca="1"/>
        <v>50.02</v>
      </c>
      <c r="P1279" s="52" vm="2591">
        <f ca="1"/>
        <v>49.44</v>
      </c>
      <c r="Q1279" s="52" vm="2734">
        <f ca="1"/>
        <v>50.28</v>
      </c>
      <c r="R1279" s="52" vm="2710">
        <f ca="1"/>
        <v>49.33</v>
      </c>
      <c r="S1279" s="52" vm="9083">
        <f ca="1"/>
        <v>1321879</v>
      </c>
    </row>
    <row r="1280" spans="2:21">
      <c r="B1280" s="52" vm="9048">
        <f ca="1"/>
        <v>45637</v>
      </c>
      <c r="C1280" s="52" vm="9084">
        <f ca="1"/>
        <v>239.65</v>
      </c>
      <c r="D1280" s="52" vm="8796">
        <f ca="1"/>
        <v>239.15</v>
      </c>
      <c r="E1280" s="52" vm="9085">
        <f ca="1"/>
        <v>241.9</v>
      </c>
      <c r="F1280" s="52" vm="8876">
        <f ca="1"/>
        <v>235.6</v>
      </c>
      <c r="G1280" s="52" vm="9086">
        <f ca="1"/>
        <v>204182</v>
      </c>
      <c r="N1280" s="52" vm="9087">
        <f ca="1"/>
        <v>45646</v>
      </c>
      <c r="O1280" s="52" vm="2216">
        <f ca="1"/>
        <v>50.4</v>
      </c>
      <c r="P1280" s="52" vm="2327">
        <f ca="1"/>
        <v>49.5</v>
      </c>
      <c r="Q1280" s="52" vm="2216">
        <f ca="1"/>
        <v>50.4</v>
      </c>
      <c r="R1280" s="52" vm="5344">
        <f ca="1"/>
        <v>49.41</v>
      </c>
      <c r="S1280" s="52" vm="9088">
        <f ca="1"/>
        <v>1426591</v>
      </c>
    </row>
    <row r="1281" spans="2:19">
      <c r="B1281" s="52" vm="9053">
        <f ca="1"/>
        <v>45638</v>
      </c>
      <c r="C1281" s="52" vm="9089">
        <f ca="1"/>
        <v>242</v>
      </c>
      <c r="D1281" s="52" vm="9090">
        <f ca="1"/>
        <v>244.65</v>
      </c>
      <c r="E1281" s="52" vm="9091">
        <f ca="1"/>
        <v>245.35</v>
      </c>
      <c r="F1281" s="52" vm="9092">
        <f ca="1"/>
        <v>239.75</v>
      </c>
      <c r="G1281" s="52" vm="9093">
        <f ca="1"/>
        <v>280297</v>
      </c>
      <c r="N1281" s="52" vm="9094">
        <f ca="1"/>
        <v>45649</v>
      </c>
      <c r="O1281" s="52" vm="2703">
        <f ca="1"/>
        <v>49.91</v>
      </c>
      <c r="P1281" s="52" vm="2734">
        <f ca="1"/>
        <v>50.28</v>
      </c>
      <c r="Q1281" s="52" vm="2740">
        <f ca="1"/>
        <v>50.56</v>
      </c>
      <c r="R1281" s="52" vm="4786">
        <f ca="1"/>
        <v>49.8</v>
      </c>
      <c r="S1281" s="52" vm="9095">
        <f ca="1"/>
        <v>571873</v>
      </c>
    </row>
    <row r="1282" spans="2:19">
      <c r="B1282" s="52" vm="9060">
        <f ca="1"/>
        <v>45639</v>
      </c>
      <c r="C1282" s="52" vm="9096">
        <f ca="1"/>
        <v>244.05</v>
      </c>
      <c r="D1282" s="52" vm="9097">
        <f ca="1"/>
        <v>240.85</v>
      </c>
      <c r="E1282" s="52" vm="9098">
        <f ca="1"/>
        <v>246.3</v>
      </c>
      <c r="F1282" s="52" vm="9099">
        <f ca="1"/>
        <v>240.75</v>
      </c>
      <c r="G1282" s="52" vm="9100">
        <f ca="1"/>
        <v>279122</v>
      </c>
      <c r="N1282" s="52" vm="9101">
        <f ca="1"/>
        <v>45653</v>
      </c>
      <c r="O1282" s="52" vm="2913">
        <f ca="1"/>
        <v>50.94</v>
      </c>
      <c r="P1282" s="52" vm="2757">
        <f ca="1"/>
        <v>50.08</v>
      </c>
      <c r="Q1282" s="52" vm="2913">
        <f ca="1"/>
        <v>50.94</v>
      </c>
      <c r="R1282" s="52" vm="4818">
        <f ca="1"/>
        <v>49.74</v>
      </c>
      <c r="S1282" s="52" vm="9102">
        <f ca="1"/>
        <v>695808</v>
      </c>
    </row>
    <row r="1283" spans="2:19">
      <c r="B1283" s="52" vm="9067">
        <f ca="1"/>
        <v>45642</v>
      </c>
      <c r="C1283" s="52" vm="9084">
        <f ca="1"/>
        <v>239.65</v>
      </c>
      <c r="D1283" s="52" vm="8868">
        <f ca="1"/>
        <v>241</v>
      </c>
      <c r="E1283" s="52" vm="8764">
        <f ca="1"/>
        <v>242.75</v>
      </c>
      <c r="F1283" s="52" vm="8799">
        <f ca="1"/>
        <v>238.3</v>
      </c>
      <c r="G1283" s="52" vm="9103">
        <f ca="1"/>
        <v>236591</v>
      </c>
      <c r="N1283" s="52" vm="9104">
        <f ca="1"/>
        <v>45656</v>
      </c>
      <c r="O1283" s="52" vm="7234">
        <f ca="1"/>
        <v>50.98</v>
      </c>
      <c r="P1283" s="52" vm="2913">
        <f ca="1"/>
        <v>50.94</v>
      </c>
      <c r="Q1283" s="52" vm="2569">
        <f ca="1"/>
        <v>51.56</v>
      </c>
      <c r="R1283" s="52" vm="2793">
        <f ca="1"/>
        <v>50.72</v>
      </c>
      <c r="S1283" s="52" vm="9105">
        <f ca="1"/>
        <v>717205</v>
      </c>
    </row>
    <row r="1284" spans="2:19">
      <c r="B1284" s="52" vm="9071">
        <f ca="1"/>
        <v>45643</v>
      </c>
      <c r="C1284" s="52" vm="8796">
        <f ca="1"/>
        <v>239.15</v>
      </c>
      <c r="D1284" s="52" vm="9106">
        <f ca="1"/>
        <v>237</v>
      </c>
      <c r="E1284" s="52" vm="9107">
        <f ca="1"/>
        <v>243.2</v>
      </c>
      <c r="F1284" s="52" vm="8875">
        <f ca="1"/>
        <v>235</v>
      </c>
      <c r="G1284" s="52" vm="9108">
        <f ca="1"/>
        <v>238426</v>
      </c>
      <c r="N1284" s="52" vm="9109">
        <f ca="1"/>
        <v>45659</v>
      </c>
      <c r="O1284" s="52" vm="2846">
        <f ca="1"/>
        <v>50.96</v>
      </c>
      <c r="P1284" s="52" vm="2537">
        <f ca="1"/>
        <v>51.3</v>
      </c>
      <c r="Q1284" s="52" vm="2437">
        <f ca="1"/>
        <v>51.54</v>
      </c>
      <c r="R1284" s="52" vm="4786">
        <f ca="1"/>
        <v>49.8</v>
      </c>
      <c r="S1284" s="52" vm="9110">
        <f ca="1"/>
        <v>661923</v>
      </c>
    </row>
    <row r="1285" spans="2:19">
      <c r="B1285" s="52" vm="9076">
        <f ca="1"/>
        <v>45644</v>
      </c>
      <c r="C1285" s="52" vm="8804">
        <f ca="1"/>
        <v>237.15</v>
      </c>
      <c r="D1285" s="52" vm="8782">
        <f ca="1"/>
        <v>240</v>
      </c>
      <c r="E1285" s="52" vm="9099">
        <f ca="1"/>
        <v>240.75</v>
      </c>
      <c r="F1285" s="52" vm="9111">
        <f ca="1"/>
        <v>236.8</v>
      </c>
      <c r="G1285" s="52" vm="9112">
        <f ca="1"/>
        <v>238690</v>
      </c>
      <c r="N1285" s="52" vm="9113">
        <f ca="1"/>
        <v>45660</v>
      </c>
      <c r="O1285" s="52" vm="5339">
        <f ca="1"/>
        <v>49.31</v>
      </c>
      <c r="P1285" s="52" vm="4720">
        <f ca="1"/>
        <v>50.86</v>
      </c>
      <c r="Q1285" s="52" vm="7234">
        <f ca="1"/>
        <v>50.98</v>
      </c>
      <c r="R1285" s="52" vm="5960">
        <f ca="1"/>
        <v>49.19</v>
      </c>
      <c r="S1285" s="52" vm="9114">
        <f ca="1"/>
        <v>823990</v>
      </c>
    </row>
    <row r="1286" spans="2:19">
      <c r="B1286" s="52" vm="9082">
        <f ca="1"/>
        <v>45645</v>
      </c>
      <c r="C1286" s="52" vm="9115">
        <f ca="1"/>
        <v>234.75</v>
      </c>
      <c r="D1286" s="52" vm="9116">
        <f ca="1"/>
        <v>231.35</v>
      </c>
      <c r="E1286" s="52" vm="9117">
        <f ca="1"/>
        <v>235.4</v>
      </c>
      <c r="F1286" s="52" vm="8908">
        <f ca="1"/>
        <v>230.6</v>
      </c>
      <c r="G1286" s="52" vm="9118">
        <f ca="1"/>
        <v>208219</v>
      </c>
      <c r="N1286" s="52" vm="9119">
        <f ca="1"/>
        <v>45663</v>
      </c>
      <c r="O1286" s="52" vm="2813">
        <f ca="1"/>
        <v>51.36</v>
      </c>
      <c r="P1286" s="52" vm="2327">
        <f ca="1"/>
        <v>49.5</v>
      </c>
      <c r="Q1286" s="52" vm="2427">
        <f ca="1"/>
        <v>51.62</v>
      </c>
      <c r="R1286" s="52" vm="4746">
        <f ca="1"/>
        <v>49.43</v>
      </c>
      <c r="S1286" s="52" vm="9120">
        <f ca="1"/>
        <v>1097826</v>
      </c>
    </row>
    <row r="1287" spans="2:19">
      <c r="B1287" s="52" vm="9087">
        <f ca="1"/>
        <v>45646</v>
      </c>
      <c r="C1287" s="52" vm="9121">
        <f ca="1"/>
        <v>234.2</v>
      </c>
      <c r="D1287" s="52" vm="9122">
        <f ca="1"/>
        <v>232.2</v>
      </c>
      <c r="E1287" s="52" vm="9123">
        <f ca="1"/>
        <v>235.5</v>
      </c>
      <c r="F1287" s="52" vm="9124">
        <f ca="1"/>
        <v>229.25</v>
      </c>
      <c r="G1287" s="52" vm="9125">
        <f ca="1"/>
        <v>510376</v>
      </c>
      <c r="N1287" s="52" vm="9126">
        <f ca="1"/>
        <v>45664</v>
      </c>
      <c r="O1287" s="52" vm="2562">
        <f ca="1"/>
        <v>52.58</v>
      </c>
      <c r="P1287" s="52" vm="2813">
        <f ca="1"/>
        <v>51.36</v>
      </c>
      <c r="Q1287" s="52" vm="2562">
        <f ca="1"/>
        <v>52.58</v>
      </c>
      <c r="R1287" s="52" vm="2414">
        <f ca="1"/>
        <v>51.14</v>
      </c>
      <c r="S1287" s="52" vm="9127">
        <f ca="1"/>
        <v>1003781</v>
      </c>
    </row>
    <row r="1288" spans="2:19">
      <c r="B1288" s="52" vm="9094">
        <f ca="1"/>
        <v>45649</v>
      </c>
      <c r="C1288" s="52" vm="8876">
        <f ca="1"/>
        <v>235.6</v>
      </c>
      <c r="D1288" s="52" vm="9128">
        <f ca="1"/>
        <v>233.15</v>
      </c>
      <c r="E1288" s="52" vm="8785">
        <f ca="1"/>
        <v>236.3</v>
      </c>
      <c r="F1288" s="52" vm="8637">
        <f ca="1"/>
        <v>232.65</v>
      </c>
      <c r="G1288" s="52" vm="2633">
        <f ca="1"/>
        <v>170596</v>
      </c>
      <c r="N1288" s="52" vm="9129">
        <f ca="1"/>
        <v>45665</v>
      </c>
      <c r="O1288" s="52" vm="2445">
        <f ca="1"/>
        <v>52.08</v>
      </c>
      <c r="P1288" s="52" vm="2930">
        <f ca="1"/>
        <v>52.26</v>
      </c>
      <c r="Q1288" s="52" vm="4734">
        <f ca="1"/>
        <v>52.7</v>
      </c>
      <c r="R1288" s="52" vm="2892">
        <f ca="1"/>
        <v>51.26</v>
      </c>
      <c r="S1288" s="52" vm="9130">
        <f ca="1"/>
        <v>971140</v>
      </c>
    </row>
    <row r="1289" spans="2:19">
      <c r="B1289" s="52" vm="9131">
        <f ca="1"/>
        <v>45650</v>
      </c>
      <c r="C1289" s="52" vm="9121">
        <f ca="1"/>
        <v>234.2</v>
      </c>
      <c r="D1289" s="52" vm="9132">
        <f ca="1"/>
        <v>235.55</v>
      </c>
      <c r="E1289" s="52" vm="9133">
        <f ca="1"/>
        <v>236.75</v>
      </c>
      <c r="F1289" s="52" vm="9121">
        <f ca="1"/>
        <v>234.2</v>
      </c>
      <c r="G1289" s="52" vm="9134">
        <f ca="1"/>
        <v>57724</v>
      </c>
      <c r="N1289" s="52" vm="9135">
        <f ca="1"/>
        <v>45666</v>
      </c>
      <c r="O1289" s="52" vm="5834">
        <f ca="1"/>
        <v>52.96</v>
      </c>
      <c r="P1289" s="52" vm="2765">
        <f ca="1"/>
        <v>51.74</v>
      </c>
      <c r="Q1289" s="52" vm="7089">
        <f ca="1"/>
        <v>53.12</v>
      </c>
      <c r="R1289" s="52" vm="2404">
        <f ca="1"/>
        <v>51.4</v>
      </c>
      <c r="S1289" s="52" vm="9136">
        <f ca="1"/>
        <v>1178934</v>
      </c>
    </row>
    <row r="1290" spans="2:19">
      <c r="B1290" s="52" vm="9101">
        <f ca="1"/>
        <v>45653</v>
      </c>
      <c r="C1290" s="52" vm="8763">
        <f ca="1"/>
        <v>237.95</v>
      </c>
      <c r="D1290" s="52" vm="9121">
        <f ca="1"/>
        <v>234.2</v>
      </c>
      <c r="E1290" s="52" vm="9137">
        <f ca="1"/>
        <v>238.6</v>
      </c>
      <c r="F1290" s="52" vm="9121">
        <f ca="1"/>
        <v>234.2</v>
      </c>
      <c r="G1290" s="52" vm="9138">
        <f ca="1"/>
        <v>213928</v>
      </c>
      <c r="N1290" s="52" vm="9139">
        <f ca="1"/>
        <v>45667</v>
      </c>
      <c r="O1290" s="52" vm="2563">
        <f ca="1"/>
        <v>53.1</v>
      </c>
      <c r="P1290" s="52" vm="4733">
        <f ca="1"/>
        <v>52.98</v>
      </c>
      <c r="Q1290" s="52" vm="7001">
        <f ca="1"/>
        <v>53.88</v>
      </c>
      <c r="R1290" s="52" vm="4708">
        <f ca="1"/>
        <v>52.74</v>
      </c>
      <c r="S1290" s="52" vm="9140">
        <f ca="1"/>
        <v>1048940</v>
      </c>
    </row>
    <row r="1291" spans="2:19">
      <c r="B1291" s="52" vm="9104">
        <f ca="1"/>
        <v>45656</v>
      </c>
      <c r="C1291" s="52" vm="8792">
        <f ca="1"/>
        <v>237.1</v>
      </c>
      <c r="D1291" s="52" vm="8896">
        <f ca="1"/>
        <v>237.45</v>
      </c>
      <c r="E1291" s="52" vm="8725">
        <f ca="1"/>
        <v>238.45</v>
      </c>
      <c r="F1291" s="52" vm="9141">
        <f ca="1"/>
        <v>235.1</v>
      </c>
      <c r="G1291" s="52" vm="9142">
        <f ca="1"/>
        <v>197787</v>
      </c>
      <c r="N1291" s="52" vm="9143">
        <f ca="1"/>
        <v>45670</v>
      </c>
      <c r="O1291" s="52" vm="3608">
        <f ca="1"/>
        <v>53.42</v>
      </c>
      <c r="P1291" s="52" vm="7069">
        <f ca="1"/>
        <v>52.8</v>
      </c>
      <c r="Q1291" s="52" vm="4531">
        <f ca="1"/>
        <v>54</v>
      </c>
      <c r="R1291" s="52" vm="4708">
        <f ca="1"/>
        <v>52.74</v>
      </c>
      <c r="S1291" s="52" vm="9144">
        <f ca="1"/>
        <v>952864</v>
      </c>
    </row>
    <row r="1292" spans="2:19">
      <c r="B1292" s="52" vm="9145">
        <f ca="1"/>
        <v>45657</v>
      </c>
      <c r="C1292" s="52" vm="9146">
        <f ca="1"/>
        <v>238.25</v>
      </c>
      <c r="D1292" s="52" vm="8776">
        <f ca="1"/>
        <v>236.35</v>
      </c>
      <c r="E1292" s="52" vm="9099">
        <f ca="1"/>
        <v>240.75</v>
      </c>
      <c r="F1292" s="52" vm="9147">
        <f ca="1"/>
        <v>236.05</v>
      </c>
      <c r="G1292" s="52" vm="9148">
        <f ca="1"/>
        <v>86735</v>
      </c>
      <c r="N1292" s="52" vm="9149">
        <f ca="1"/>
        <v>45671</v>
      </c>
      <c r="O1292" s="52" vm="2489">
        <f ca="1"/>
        <v>53.32</v>
      </c>
      <c r="P1292" s="52" vm="7046">
        <f ca="1"/>
        <v>52.66</v>
      </c>
      <c r="Q1292" s="52" vm="7002">
        <f ca="1"/>
        <v>53.9</v>
      </c>
      <c r="R1292" s="52" vm="2803">
        <f ca="1"/>
        <v>52.62</v>
      </c>
      <c r="S1292" s="52" vm="9150">
        <f ca="1"/>
        <v>1079304</v>
      </c>
    </row>
    <row r="1293" spans="2:19">
      <c r="B1293" s="52" vm="9109">
        <f ca="1"/>
        <v>45659</v>
      </c>
      <c r="C1293" s="52" vm="9151">
        <f ca="1"/>
        <v>235.85</v>
      </c>
      <c r="D1293" s="52" vm="8782">
        <f ca="1"/>
        <v>240</v>
      </c>
      <c r="E1293" s="52" vm="9089">
        <f ca="1"/>
        <v>242</v>
      </c>
      <c r="F1293" s="52" vm="9152">
        <f ca="1"/>
        <v>231</v>
      </c>
      <c r="G1293" s="52" vm="9153">
        <f ca="1"/>
        <v>200262</v>
      </c>
      <c r="N1293" s="52" vm="9154">
        <f ca="1"/>
        <v>45672</v>
      </c>
      <c r="O1293" s="52" vm="8832">
        <f ca="1"/>
        <v>53.46</v>
      </c>
      <c r="P1293" s="52" vm="2500">
        <f ca="1"/>
        <v>53.3</v>
      </c>
      <c r="Q1293" s="52" vm="7322">
        <f ca="1"/>
        <v>53.66</v>
      </c>
      <c r="R1293" s="52" vm="2775">
        <f ca="1"/>
        <v>52.46</v>
      </c>
      <c r="S1293" s="52" vm="9155">
        <f ca="1"/>
        <v>1080360</v>
      </c>
    </row>
    <row r="1294" spans="2:19">
      <c r="B1294" s="52" vm="9113">
        <f ca="1"/>
        <v>45660</v>
      </c>
      <c r="C1294" s="52" vm="9156">
        <f ca="1"/>
        <v>224.35</v>
      </c>
      <c r="D1294" s="52" vm="9157">
        <f ca="1"/>
        <v>235.05</v>
      </c>
      <c r="E1294" s="52" vm="8765">
        <f ca="1"/>
        <v>235.35</v>
      </c>
      <c r="F1294" s="52" vm="8707">
        <f ca="1"/>
        <v>222.05</v>
      </c>
      <c r="G1294" s="52" vm="9158">
        <f ca="1"/>
        <v>479195</v>
      </c>
      <c r="N1294" s="52" vm="9159">
        <f ca="1"/>
        <v>45673</v>
      </c>
      <c r="O1294" s="52" vm="3109">
        <f ca="1"/>
        <v>56.84</v>
      </c>
      <c r="P1294" s="52" vm="4354">
        <f ca="1"/>
        <v>57.2</v>
      </c>
      <c r="Q1294" s="52" vm="3313">
        <f ca="1"/>
        <v>58.7</v>
      </c>
      <c r="R1294" s="52" vm="3804">
        <f ca="1"/>
        <v>56.34</v>
      </c>
      <c r="S1294" s="52" vm="9160">
        <f ca="1"/>
        <v>2552116</v>
      </c>
    </row>
    <row r="1295" spans="2:19">
      <c r="B1295" s="52" vm="9119">
        <f ca="1"/>
        <v>45663</v>
      </c>
      <c r="C1295" s="52" vm="8918">
        <f ca="1"/>
        <v>229.85</v>
      </c>
      <c r="D1295" s="52" vm="9161">
        <f ca="1"/>
        <v>225.8</v>
      </c>
      <c r="E1295" s="52" vm="9162">
        <f ca="1"/>
        <v>236.9</v>
      </c>
      <c r="F1295" s="52" vm="9062">
        <f ca="1"/>
        <v>224.8</v>
      </c>
      <c r="G1295" s="52" vm="9163">
        <f ca="1"/>
        <v>371107</v>
      </c>
      <c r="N1295" s="52" vm="9164">
        <f ca="1"/>
        <v>45674</v>
      </c>
      <c r="O1295" s="52" vm="3193">
        <f ca="1"/>
        <v>57.52</v>
      </c>
      <c r="P1295" s="52" vm="3284">
        <f ca="1"/>
        <v>56.5</v>
      </c>
      <c r="Q1295" s="52" vm="3146">
        <f ca="1"/>
        <v>57.9</v>
      </c>
      <c r="R1295" s="52" vm="6082">
        <f ca="1"/>
        <v>55.92</v>
      </c>
      <c r="S1295" s="52" vm="9165">
        <f ca="1"/>
        <v>1562141</v>
      </c>
    </row>
    <row r="1296" spans="2:19">
      <c r="B1296" s="52" vm="9126">
        <f ca="1"/>
        <v>45664</v>
      </c>
      <c r="C1296" s="52" vm="9166">
        <f ca="1"/>
        <v>231.85</v>
      </c>
      <c r="D1296" s="52" vm="8918">
        <f ca="1"/>
        <v>229.85</v>
      </c>
      <c r="E1296" s="52" vm="9167">
        <f ca="1"/>
        <v>234.85</v>
      </c>
      <c r="F1296" s="52" vm="8805">
        <f ca="1"/>
        <v>228.3</v>
      </c>
      <c r="G1296" s="52" vm="9168">
        <f ca="1"/>
        <v>211358</v>
      </c>
      <c r="N1296" s="52" vm="9169">
        <f ca="1"/>
        <v>45677</v>
      </c>
      <c r="O1296" s="52" vm="3091">
        <f ca="1"/>
        <v>57.6</v>
      </c>
      <c r="P1296" s="52" vm="3193">
        <f ca="1"/>
        <v>57.52</v>
      </c>
      <c r="Q1296" s="52" vm="3155">
        <f ca="1"/>
        <v>58.1</v>
      </c>
      <c r="R1296" s="52" vm="3217">
        <f ca="1"/>
        <v>57.06</v>
      </c>
      <c r="S1296" s="52" vm="9170">
        <f ca="1"/>
        <v>808620</v>
      </c>
    </row>
    <row r="1297" spans="2:19">
      <c r="B1297" s="52" vm="9129">
        <f ca="1"/>
        <v>45665</v>
      </c>
      <c r="C1297" s="52" vm="9171">
        <f ca="1"/>
        <v>226.7</v>
      </c>
      <c r="D1297" s="52" vm="8636">
        <f ca="1"/>
        <v>230.3</v>
      </c>
      <c r="E1297" s="52" vm="8835">
        <f ca="1"/>
        <v>232.7</v>
      </c>
      <c r="F1297" s="52" vm="9172">
        <f ca="1"/>
        <v>224.25</v>
      </c>
      <c r="G1297" s="52" vm="9173">
        <f ca="1"/>
        <v>307584</v>
      </c>
      <c r="N1297" s="52" vm="9174">
        <f ca="1"/>
        <v>45678</v>
      </c>
      <c r="O1297" s="52" vm="3165">
        <f ca="1"/>
        <v>58.24</v>
      </c>
      <c r="P1297" s="52" vm="3193">
        <f ca="1"/>
        <v>57.52</v>
      </c>
      <c r="Q1297" s="52" vm="3128">
        <f ca="1"/>
        <v>58.34</v>
      </c>
      <c r="R1297" s="52" vm="3338">
        <f ca="1"/>
        <v>57.3</v>
      </c>
      <c r="S1297" s="52" vm="9175">
        <f ca="1"/>
        <v>976373</v>
      </c>
    </row>
    <row r="1298" spans="2:19">
      <c r="B1298" s="52" vm="9135">
        <f ca="1"/>
        <v>45666</v>
      </c>
      <c r="C1298" s="52" vm="9176">
        <f ca="1"/>
        <v>228.75</v>
      </c>
      <c r="D1298" s="52" vm="9177">
        <f ca="1"/>
        <v>224.05</v>
      </c>
      <c r="E1298" s="52" vm="9178">
        <f ca="1"/>
        <v>230.35</v>
      </c>
      <c r="F1298" s="52" vm="8925">
        <f ca="1"/>
        <v>220.6</v>
      </c>
      <c r="G1298" s="52" vm="9179">
        <f ca="1"/>
        <v>235827</v>
      </c>
      <c r="N1298" s="52" vm="9180">
        <f ca="1"/>
        <v>45679</v>
      </c>
      <c r="O1298" s="52" vm="6218">
        <f ca="1"/>
        <v>58.46</v>
      </c>
      <c r="P1298" s="52" vm="3042">
        <f ca="1"/>
        <v>58.08</v>
      </c>
      <c r="Q1298" s="52" vm="3023">
        <f ca="1"/>
        <v>58.88</v>
      </c>
      <c r="R1298" s="52" vm="3146">
        <f ca="1"/>
        <v>57.9</v>
      </c>
      <c r="S1298" s="52" vm="9181">
        <f ca="1"/>
        <v>605826</v>
      </c>
    </row>
    <row r="1299" spans="2:19">
      <c r="B1299" s="52" vm="9139">
        <f ca="1"/>
        <v>45667</v>
      </c>
      <c r="C1299" s="52" vm="9182">
        <f ca="1"/>
        <v>227.8</v>
      </c>
      <c r="D1299" s="52" vm="8685">
        <f ca="1"/>
        <v>227</v>
      </c>
      <c r="E1299" s="52" vm="9183">
        <f ca="1"/>
        <v>233.8</v>
      </c>
      <c r="F1299" s="52" vm="8685">
        <f ca="1"/>
        <v>227</v>
      </c>
      <c r="G1299" s="52" vm="9184">
        <f ca="1"/>
        <v>282241</v>
      </c>
      <c r="N1299" s="52" vm="9185">
        <f ca="1"/>
        <v>45680</v>
      </c>
      <c r="O1299" s="52" vm="6225">
        <f ca="1"/>
        <v>59.52</v>
      </c>
      <c r="P1299" s="52" vm="3136">
        <f ca="1"/>
        <v>58.32</v>
      </c>
      <c r="Q1299" s="52" vm="3825">
        <f ca="1"/>
        <v>59.64</v>
      </c>
      <c r="R1299" s="52" vm="3061">
        <f ca="1"/>
        <v>58.3</v>
      </c>
      <c r="S1299" s="52" vm="9186">
        <f ca="1"/>
        <v>991789</v>
      </c>
    </row>
    <row r="1300" spans="2:19">
      <c r="B1300" s="52" vm="9143">
        <f ca="1"/>
        <v>45670</v>
      </c>
      <c r="C1300" s="52" vm="9187">
        <f ca="1"/>
        <v>227.4</v>
      </c>
      <c r="D1300" s="52" vm="9188">
        <f ca="1"/>
        <v>227.5</v>
      </c>
      <c r="E1300" s="52" vm="8820">
        <f ca="1"/>
        <v>229.75</v>
      </c>
      <c r="F1300" s="52" vm="9189">
        <f ca="1"/>
        <v>224.6</v>
      </c>
      <c r="G1300" s="52" vm="9190">
        <f ca="1"/>
        <v>185352</v>
      </c>
      <c r="N1300" s="52" vm="9191">
        <f ca="1"/>
        <v>45681</v>
      </c>
      <c r="O1300" s="52" vm="6322">
        <f ca="1"/>
        <v>61.32</v>
      </c>
      <c r="P1300" s="52" vm="4226">
        <f ca="1"/>
        <v>62</v>
      </c>
      <c r="Q1300" s="52" vm="4299">
        <f ca="1"/>
        <v>62.8</v>
      </c>
      <c r="R1300" s="52" vm="9192">
        <f ca="1"/>
        <v>61.04</v>
      </c>
      <c r="S1300" s="52" vm="9193">
        <f ca="1"/>
        <v>1920822</v>
      </c>
    </row>
    <row r="1301" spans="2:19">
      <c r="B1301" s="52" vm="9149">
        <f ca="1"/>
        <v>45671</v>
      </c>
      <c r="C1301" s="52" vm="9194">
        <f ca="1"/>
        <v>220.5</v>
      </c>
      <c r="D1301" s="52" vm="8664">
        <f ca="1"/>
        <v>229</v>
      </c>
      <c r="E1301" s="52" vm="8810">
        <f ca="1"/>
        <v>230.55</v>
      </c>
      <c r="F1301" s="52" vm="9195">
        <f ca="1"/>
        <v>220.25</v>
      </c>
      <c r="G1301" s="52" vm="9196">
        <f ca="1"/>
        <v>292001</v>
      </c>
      <c r="N1301" s="52" vm="9197">
        <f ca="1"/>
        <v>45684</v>
      </c>
      <c r="O1301" s="52" vm="8145">
        <f ca="1"/>
        <v>61.46</v>
      </c>
      <c r="P1301" s="52" vm="9198">
        <f ca="1"/>
        <v>60.68</v>
      </c>
      <c r="Q1301" s="52" vm="6243">
        <f ca="1"/>
        <v>61.7</v>
      </c>
      <c r="R1301" s="52" vm="3880">
        <f ca="1"/>
        <v>60.62</v>
      </c>
      <c r="S1301" s="52" vm="9199">
        <f ca="1"/>
        <v>1072582</v>
      </c>
    </row>
    <row r="1302" spans="2:19">
      <c r="B1302" s="52" vm="9154">
        <f ca="1"/>
        <v>45672</v>
      </c>
      <c r="C1302" s="52" vm="9200">
        <f ca="1"/>
        <v>223.25</v>
      </c>
      <c r="D1302" s="52" vm="9201">
        <f ca="1"/>
        <v>221.3</v>
      </c>
      <c r="E1302" s="52" vm="8687">
        <f ca="1"/>
        <v>226.4</v>
      </c>
      <c r="F1302" s="52" vm="9202">
        <f ca="1"/>
        <v>217.5</v>
      </c>
      <c r="G1302" s="52" vm="9203">
        <f ca="1"/>
        <v>297197</v>
      </c>
      <c r="N1302" s="52" vm="9204">
        <f ca="1"/>
        <v>45685</v>
      </c>
      <c r="O1302" s="52" vm="3448">
        <f ca="1"/>
        <v>61.2</v>
      </c>
      <c r="P1302" s="52" vm="6804">
        <f ca="1"/>
        <v>61.68</v>
      </c>
      <c r="Q1302" s="52" vm="6836">
        <f ca="1"/>
        <v>62.46</v>
      </c>
      <c r="R1302" s="52" vm="3448">
        <f ca="1"/>
        <v>61.2</v>
      </c>
      <c r="S1302" s="52" vm="9205">
        <f ca="1"/>
        <v>820496</v>
      </c>
    </row>
    <row r="1303" spans="2:19">
      <c r="B1303" s="52" vm="9159">
        <f ca="1"/>
        <v>45673</v>
      </c>
      <c r="C1303" s="52" vm="8904">
        <f ca="1"/>
        <v>237.05</v>
      </c>
      <c r="D1303" s="52" vm="9206">
        <f ca="1"/>
        <v>242.55</v>
      </c>
      <c r="E1303" s="52" vm="9207">
        <f ca="1"/>
        <v>245.5</v>
      </c>
      <c r="F1303" s="52" vm="9208">
        <f ca="1"/>
        <v>232.8</v>
      </c>
      <c r="G1303" s="52" vm="9209">
        <f ca="1"/>
        <v>750879</v>
      </c>
      <c r="N1303" s="52" vm="9210">
        <f ca="1"/>
        <v>45686</v>
      </c>
      <c r="O1303" s="52" vm="6258">
        <f ca="1"/>
        <v>60.84</v>
      </c>
      <c r="P1303" s="52" vm="3895">
        <f ca="1"/>
        <v>59.96</v>
      </c>
      <c r="Q1303" s="52" vm="6258">
        <f ca="1"/>
        <v>60.84</v>
      </c>
      <c r="R1303" s="52" vm="3416">
        <f ca="1"/>
        <v>59.22</v>
      </c>
      <c r="S1303" s="52" vm="9211">
        <f ca="1"/>
        <v>1348834</v>
      </c>
    </row>
    <row r="1304" spans="2:19">
      <c r="B1304" s="52" vm="9164">
        <f ca="1"/>
        <v>45674</v>
      </c>
      <c r="C1304" s="52" vm="9212">
        <f ca="1"/>
        <v>242.7</v>
      </c>
      <c r="D1304" s="52" vm="9213">
        <f ca="1"/>
        <v>238</v>
      </c>
      <c r="E1304" s="52" vm="9214">
        <f ca="1"/>
        <v>243.05</v>
      </c>
      <c r="F1304" s="52" vm="9132">
        <f ca="1"/>
        <v>235.55</v>
      </c>
      <c r="G1304" s="52" vm="9215">
        <f ca="1"/>
        <v>507922</v>
      </c>
      <c r="N1304" s="52" vm="9216">
        <f ca="1"/>
        <v>45687</v>
      </c>
      <c r="O1304" s="52" vm="6224">
        <f ca="1"/>
        <v>61</v>
      </c>
      <c r="P1304" s="52" vm="3870">
        <f ca="1"/>
        <v>61.1</v>
      </c>
      <c r="Q1304" s="52" vm="9217">
        <f ca="1"/>
        <v>61.38</v>
      </c>
      <c r="R1304" s="52" vm="3495">
        <f ca="1"/>
        <v>60.32</v>
      </c>
      <c r="S1304" s="52" vm="9218">
        <f ca="1"/>
        <v>1051595</v>
      </c>
    </row>
    <row r="1305" spans="2:19">
      <c r="B1305" s="52" vm="9169">
        <f ca="1"/>
        <v>45677</v>
      </c>
      <c r="C1305" s="52" vm="9219">
        <f ca="1"/>
        <v>247.55</v>
      </c>
      <c r="D1305" s="52" vm="9220">
        <f ca="1"/>
        <v>243</v>
      </c>
      <c r="E1305" s="52" vm="9221">
        <f ca="1"/>
        <v>248.25</v>
      </c>
      <c r="F1305" s="52" vm="8860">
        <f ca="1"/>
        <v>240.8</v>
      </c>
      <c r="G1305" s="52" vm="9222">
        <f ca="1"/>
        <v>348064</v>
      </c>
      <c r="N1305" s="52" vm="9223">
        <f ca="1"/>
        <v>45688</v>
      </c>
      <c r="O1305" s="52" vm="6284">
        <f ca="1"/>
        <v>61.28</v>
      </c>
      <c r="P1305" s="52" vm="6901">
        <f ca="1"/>
        <v>61.08</v>
      </c>
      <c r="Q1305" s="52" vm="6652">
        <f ca="1"/>
        <v>62.28</v>
      </c>
      <c r="R1305" s="52" vm="6901">
        <f ca="1"/>
        <v>61.08</v>
      </c>
      <c r="S1305" s="52" vm="9224">
        <f ca="1"/>
        <v>902207</v>
      </c>
    </row>
    <row r="1306" spans="2:19">
      <c r="B1306" s="52" vm="9174">
        <f ca="1"/>
        <v>45678</v>
      </c>
      <c r="C1306" s="52" vm="8771">
        <f ca="1"/>
        <v>248.85</v>
      </c>
      <c r="D1306" s="52" vm="9225">
        <f ca="1"/>
        <v>246.6</v>
      </c>
      <c r="E1306" s="52" vm="9226">
        <f ca="1"/>
        <v>249</v>
      </c>
      <c r="F1306" s="52" vm="9227">
        <f ca="1"/>
        <v>245.9</v>
      </c>
      <c r="G1306" s="52" vm="9228">
        <f ca="1"/>
        <v>249473</v>
      </c>
    </row>
    <row r="1307" spans="2:19">
      <c r="B1307" s="52" vm="9180">
        <f ca="1"/>
        <v>45679</v>
      </c>
      <c r="C1307" s="52" vm="9229">
        <f ca="1"/>
        <v>245</v>
      </c>
      <c r="D1307" s="52" vm="9230">
        <f ca="1"/>
        <v>247.85</v>
      </c>
      <c r="E1307" s="52" vm="9231">
        <f ca="1"/>
        <v>250.9</v>
      </c>
      <c r="F1307" s="52" vm="9232">
        <f ca="1"/>
        <v>244.15</v>
      </c>
      <c r="G1307" s="52" vm="9233">
        <f ca="1"/>
        <v>287057</v>
      </c>
    </row>
    <row r="1308" spans="2:19">
      <c r="B1308" s="52" vm="9185">
        <f ca="1"/>
        <v>45680</v>
      </c>
      <c r="C1308" s="52" vm="9234">
        <f ca="1"/>
        <v>247.2</v>
      </c>
      <c r="D1308" s="52" vm="9235">
        <f ca="1"/>
        <v>244.7</v>
      </c>
      <c r="E1308" s="52" vm="8624">
        <f ca="1"/>
        <v>247.5</v>
      </c>
      <c r="F1308" s="52" vm="8770">
        <f ca="1"/>
        <v>240.65</v>
      </c>
      <c r="G1308" s="52" vm="9236">
        <f ca="1"/>
        <v>289533</v>
      </c>
    </row>
    <row r="1309" spans="2:19">
      <c r="B1309" s="52" vm="9191">
        <f ca="1"/>
        <v>45681</v>
      </c>
      <c r="C1309" s="52" vm="9237">
        <f ca="1"/>
        <v>258.3</v>
      </c>
      <c r="D1309" s="52" vm="9238">
        <f ca="1"/>
        <v>269.89999999999998</v>
      </c>
      <c r="E1309" s="52" vm="9239">
        <f ca="1"/>
        <v>272.95</v>
      </c>
      <c r="F1309" s="52" vm="9240">
        <f ca="1"/>
        <v>255.95</v>
      </c>
      <c r="G1309" s="52" vm="9241">
        <f ca="1"/>
        <v>762189</v>
      </c>
    </row>
    <row r="1310" spans="2:19">
      <c r="B1310" s="52" vm="9197">
        <f ca="1"/>
        <v>45684</v>
      </c>
      <c r="C1310" s="52" vm="8560">
        <f ca="1"/>
        <v>262.55</v>
      </c>
      <c r="D1310" s="52" vm="9242">
        <f ca="1"/>
        <v>256.64999999999998</v>
      </c>
      <c r="E1310" s="52" vm="9243">
        <f ca="1"/>
        <v>264</v>
      </c>
      <c r="F1310" s="52" vm="8491">
        <f ca="1"/>
        <v>254.8</v>
      </c>
      <c r="G1310" s="52" vm="9244">
        <f ca="1"/>
        <v>401836</v>
      </c>
    </row>
    <row r="1311" spans="2:19">
      <c r="B1311" s="52" vm="9204">
        <f ca="1"/>
        <v>45685</v>
      </c>
      <c r="C1311" s="52" vm="8571">
        <f ca="1"/>
        <v>260.3</v>
      </c>
      <c r="D1311" s="52" vm="9245">
        <f ca="1"/>
        <v>262.05</v>
      </c>
      <c r="E1311" s="52" vm="9246">
        <f ca="1"/>
        <v>264.7</v>
      </c>
      <c r="F1311" s="52" vm="8571">
        <f ca="1"/>
        <v>260.3</v>
      </c>
      <c r="G1311" s="52" vm="9247">
        <f ca="1"/>
        <v>265898</v>
      </c>
    </row>
    <row r="1312" spans="2:19">
      <c r="B1312" s="52" vm="9210">
        <f ca="1"/>
        <v>45686</v>
      </c>
      <c r="C1312" s="52" vm="9248">
        <f ca="1"/>
        <v>246.25</v>
      </c>
      <c r="D1312" s="52" vm="9249">
        <f ca="1"/>
        <v>247.75</v>
      </c>
      <c r="E1312" s="52" vm="9250">
        <f ca="1"/>
        <v>249.05</v>
      </c>
      <c r="F1312" s="52" vm="9251">
        <f ca="1"/>
        <v>238.8</v>
      </c>
      <c r="G1312" s="52" vm="808">
        <f ca="1"/>
        <v>676509</v>
      </c>
    </row>
    <row r="1313" spans="2:7">
      <c r="B1313" s="52" vm="9216">
        <f ca="1"/>
        <v>45687</v>
      </c>
      <c r="C1313" s="52" vm="9240">
        <f ca="1"/>
        <v>255.95</v>
      </c>
      <c r="D1313" s="52" vm="9252">
        <f ca="1"/>
        <v>247.7</v>
      </c>
      <c r="E1313" s="52" vm="9253">
        <f ca="1"/>
        <v>258.05</v>
      </c>
      <c r="F1313" s="52" vm="9254">
        <f ca="1"/>
        <v>245.05</v>
      </c>
      <c r="G1313" s="52" vm="9255">
        <f ca="1"/>
        <v>416215</v>
      </c>
    </row>
    <row r="1314" spans="2:7">
      <c r="B1314" s="52" vm="9223">
        <f ca="1"/>
        <v>45688</v>
      </c>
      <c r="C1314" s="52" vm="8612">
        <f ca="1"/>
        <v>253.45</v>
      </c>
      <c r="D1314" s="52" vm="8543">
        <f ca="1"/>
        <v>257.60000000000002</v>
      </c>
      <c r="E1314" s="52" vm="9256">
        <f ca="1"/>
        <v>258.55</v>
      </c>
      <c r="F1314" s="52" vm="9257">
        <f ca="1"/>
        <v>252.65</v>
      </c>
      <c r="G1314" s="52" vm="9258">
        <f ca="1"/>
        <v>298147</v>
      </c>
    </row>
  </sheetData>
  <mergeCells count="4">
    <mergeCell ref="B8:I9"/>
    <mergeCell ref="N8:U9"/>
    <mergeCell ref="Z8:AA9"/>
    <mergeCell ref="AF8:AG9"/>
  </mergeCells>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477A0-C964-4A1F-8296-98E7C659A03A}">
  <dimension ref="B4:K42"/>
  <sheetViews>
    <sheetView workbookViewId="0">
      <selection activeCell="H28" sqref="H27:H28"/>
    </sheetView>
  </sheetViews>
  <sheetFormatPr defaultColWidth="9.140625" defaultRowHeight="15"/>
  <cols>
    <col min="2" max="2" width="36.7109375" customWidth="1"/>
    <col min="3" max="4" width="11" bestFit="1" customWidth="1"/>
    <col min="5" max="5" width="11" customWidth="1"/>
    <col min="6" max="6" width="10.28515625" customWidth="1"/>
    <col min="9" max="9" width="34.28515625" bestFit="1" customWidth="1"/>
    <col min="10" max="11" width="14.42578125" customWidth="1"/>
    <col min="21" max="21" width="9.140625" bestFit="1" customWidth="1"/>
  </cols>
  <sheetData>
    <row r="4" spans="2:11">
      <c r="B4" s="172"/>
      <c r="C4" s="172">
        <v>2024</v>
      </c>
      <c r="D4" s="172">
        <v>2023</v>
      </c>
      <c r="E4" s="172">
        <v>2022</v>
      </c>
      <c r="F4" s="172">
        <v>2021</v>
      </c>
      <c r="I4" s="172" t="s">
        <v>1333</v>
      </c>
      <c r="J4" s="172" t="s">
        <v>1334</v>
      </c>
      <c r="K4" s="172" t="s">
        <v>1335</v>
      </c>
    </row>
    <row r="5" spans="2:11">
      <c r="B5" s="173" t="s">
        <v>1336</v>
      </c>
      <c r="C5" s="174"/>
      <c r="D5" s="174"/>
      <c r="E5" s="174"/>
      <c r="F5" s="174"/>
      <c r="I5" s="173" t="s">
        <v>1336</v>
      </c>
      <c r="J5" s="174">
        <v>8543975</v>
      </c>
      <c r="K5" s="174">
        <v>4982325</v>
      </c>
    </row>
    <row r="6" spans="2:11">
      <c r="B6" s="172" t="s">
        <v>1337</v>
      </c>
      <c r="C6" s="174">
        <v>4085000</v>
      </c>
      <c r="D6" s="174">
        <v>9873000</v>
      </c>
      <c r="E6" s="174">
        <v>10487000</v>
      </c>
      <c r="F6" s="174">
        <v>9730900</v>
      </c>
      <c r="I6" s="173" t="s">
        <v>1338</v>
      </c>
      <c r="J6" s="174">
        <v>1430750</v>
      </c>
      <c r="K6" s="174">
        <v>625525</v>
      </c>
    </row>
    <row r="7" spans="2:11">
      <c r="B7" s="172" t="s">
        <v>1339</v>
      </c>
      <c r="C7" s="174">
        <v>1007000</v>
      </c>
      <c r="D7" s="174">
        <v>3264000</v>
      </c>
      <c r="E7" s="174">
        <v>3732000</v>
      </c>
      <c r="F7" s="174">
        <v>11926300</v>
      </c>
      <c r="I7" s="173" t="s">
        <v>1340</v>
      </c>
      <c r="J7" s="174">
        <v>2610250</v>
      </c>
      <c r="K7" s="174">
        <v>1220750</v>
      </c>
    </row>
    <row r="8" spans="2:11">
      <c r="B8" s="172"/>
      <c r="C8" s="174"/>
      <c r="D8" s="174"/>
      <c r="E8" s="172"/>
      <c r="F8" s="172"/>
      <c r="I8" s="173" t="s">
        <v>1341</v>
      </c>
      <c r="J8" s="174">
        <v>3092425</v>
      </c>
      <c r="K8" s="174">
        <v>890200</v>
      </c>
    </row>
    <row r="9" spans="2:11">
      <c r="B9" s="173" t="s">
        <v>1338</v>
      </c>
      <c r="C9" s="174"/>
      <c r="D9" s="174"/>
      <c r="E9" s="172"/>
      <c r="F9" s="172"/>
      <c r="I9" s="173" t="s">
        <v>1342</v>
      </c>
      <c r="J9" s="174">
        <v>1099950</v>
      </c>
      <c r="K9" s="174">
        <v>885600</v>
      </c>
    </row>
    <row r="10" spans="2:11">
      <c r="B10" s="172" t="s">
        <v>1337</v>
      </c>
      <c r="C10" s="174">
        <v>836000</v>
      </c>
      <c r="D10" s="174">
        <v>1645000</v>
      </c>
      <c r="E10" s="174">
        <v>1740000</v>
      </c>
      <c r="F10" s="174">
        <v>1502000</v>
      </c>
    </row>
    <row r="11" spans="2:11">
      <c r="B11" s="172" t="s">
        <v>1339</v>
      </c>
      <c r="C11" s="174">
        <v>121000</v>
      </c>
      <c r="D11" s="174">
        <v>312000</v>
      </c>
      <c r="E11" s="174">
        <v>366000</v>
      </c>
      <c r="F11" s="174">
        <v>1703100</v>
      </c>
      <c r="I11" s="173"/>
      <c r="J11" s="174" t="s">
        <v>1334</v>
      </c>
      <c r="K11" s="174" t="s">
        <v>1335</v>
      </c>
    </row>
    <row r="12" spans="2:11">
      <c r="B12" s="172"/>
      <c r="C12" s="174"/>
      <c r="D12" s="174"/>
      <c r="E12" s="172"/>
      <c r="F12" s="172"/>
      <c r="I12" s="173" t="s">
        <v>1343</v>
      </c>
      <c r="J12" s="175">
        <f>AVERAGE(C27:F27)</f>
        <v>2215843.25</v>
      </c>
      <c r="K12" s="175">
        <f>AVERAGE(C28:F28)</f>
        <v>1941025.25</v>
      </c>
    </row>
    <row r="13" spans="2:11">
      <c r="B13" s="173" t="s">
        <v>1340</v>
      </c>
      <c r="C13" s="174"/>
      <c r="D13" s="174"/>
      <c r="E13" s="172"/>
      <c r="F13" s="172"/>
    </row>
    <row r="14" spans="2:11">
      <c r="B14" s="172" t="s">
        <v>1337</v>
      </c>
      <c r="C14" s="174">
        <v>1441000</v>
      </c>
      <c r="D14" s="174">
        <v>3179000</v>
      </c>
      <c r="E14" s="174">
        <v>3300000</v>
      </c>
      <c r="F14" s="174">
        <v>2521000</v>
      </c>
      <c r="I14" s="172" t="s">
        <v>1344</v>
      </c>
      <c r="J14" s="172"/>
    </row>
    <row r="15" spans="2:11">
      <c r="B15" s="172" t="s">
        <v>1339</v>
      </c>
      <c r="C15" s="174">
        <v>316000</v>
      </c>
      <c r="D15" s="174">
        <v>969000</v>
      </c>
      <c r="E15" s="174">
        <v>1019000</v>
      </c>
      <c r="F15" s="174">
        <v>2579000</v>
      </c>
      <c r="I15" s="173" t="s">
        <v>1336</v>
      </c>
      <c r="J15" s="174">
        <v>8543975</v>
      </c>
    </row>
    <row r="16" spans="2:11">
      <c r="B16" s="172"/>
      <c r="C16" s="172"/>
      <c r="D16" s="172"/>
      <c r="E16" s="172"/>
      <c r="F16" s="172"/>
      <c r="I16" s="173" t="s">
        <v>1341</v>
      </c>
      <c r="J16" s="174">
        <v>3092425</v>
      </c>
    </row>
    <row r="17" spans="2:11">
      <c r="B17" s="173" t="s">
        <v>1341</v>
      </c>
      <c r="C17" s="174"/>
      <c r="D17" s="174"/>
      <c r="E17" s="172"/>
      <c r="F17" s="172"/>
      <c r="I17" s="173" t="s">
        <v>1340</v>
      </c>
      <c r="J17" s="174">
        <v>2610250</v>
      </c>
    </row>
    <row r="18" spans="2:11">
      <c r="B18" s="172" t="s">
        <v>1337</v>
      </c>
      <c r="C18" s="174">
        <v>1717000</v>
      </c>
      <c r="D18" s="174">
        <v>3514000</v>
      </c>
      <c r="E18" s="174">
        <v>3874000</v>
      </c>
      <c r="F18" s="174">
        <v>3264700</v>
      </c>
      <c r="I18" s="173" t="s">
        <v>1338</v>
      </c>
      <c r="J18" s="174">
        <v>1430750</v>
      </c>
    </row>
    <row r="19" spans="2:11">
      <c r="B19" s="172" t="s">
        <v>1339</v>
      </c>
      <c r="C19" s="174">
        <v>44000</v>
      </c>
      <c r="D19" s="174">
        <v>212000</v>
      </c>
      <c r="E19" s="174">
        <v>558000</v>
      </c>
      <c r="F19" s="174">
        <v>2746800</v>
      </c>
      <c r="I19" s="173" t="s">
        <v>1342</v>
      </c>
      <c r="J19" s="174">
        <v>1099950</v>
      </c>
    </row>
    <row r="20" spans="2:11">
      <c r="B20" s="172"/>
      <c r="C20" s="174"/>
      <c r="D20" s="174"/>
      <c r="E20" s="172"/>
      <c r="F20" s="172"/>
    </row>
    <row r="21" spans="2:11">
      <c r="B21" s="173" t="s">
        <v>1342</v>
      </c>
      <c r="C21" s="174"/>
      <c r="D21" s="174"/>
      <c r="E21" s="172"/>
      <c r="F21" s="172"/>
      <c r="I21" s="172" t="s">
        <v>1345</v>
      </c>
      <c r="J21" s="172"/>
    </row>
    <row r="22" spans="2:11">
      <c r="B22" s="172" t="s">
        <v>1337</v>
      </c>
      <c r="C22" s="174">
        <v>1067000</v>
      </c>
      <c r="D22" s="174">
        <v>1568000</v>
      </c>
      <c r="E22" s="174">
        <v>1139000</v>
      </c>
      <c r="F22" s="174">
        <v>625800</v>
      </c>
      <c r="I22" s="173" t="s">
        <v>1336</v>
      </c>
      <c r="J22" s="174">
        <v>4982325</v>
      </c>
    </row>
    <row r="23" spans="2:11">
      <c r="B23" s="172" t="s">
        <v>1339</v>
      </c>
      <c r="C23" s="174">
        <v>101000</v>
      </c>
      <c r="D23" s="174">
        <v>-7000</v>
      </c>
      <c r="E23" s="174">
        <v>-88000</v>
      </c>
      <c r="F23" s="174">
        <v>3536400</v>
      </c>
      <c r="I23" s="173" t="s">
        <v>1340</v>
      </c>
      <c r="J23" s="174">
        <v>1220750</v>
      </c>
    </row>
    <row r="24" spans="2:11">
      <c r="C24" s="1"/>
      <c r="D24" s="1"/>
      <c r="I24" s="173" t="s">
        <v>1341</v>
      </c>
      <c r="J24" s="174">
        <v>890200</v>
      </c>
    </row>
    <row r="25" spans="2:11">
      <c r="B25" s="172"/>
      <c r="C25" s="172">
        <v>2024</v>
      </c>
      <c r="D25" s="172">
        <v>2023</v>
      </c>
      <c r="E25" s="172">
        <v>2022</v>
      </c>
      <c r="F25" s="172">
        <v>2021</v>
      </c>
      <c r="I25" s="173" t="s">
        <v>1342</v>
      </c>
      <c r="J25" s="174">
        <v>885600</v>
      </c>
    </row>
    <row r="26" spans="2:11">
      <c r="B26" s="173" t="s">
        <v>1343</v>
      </c>
      <c r="C26" s="172"/>
      <c r="D26" s="172"/>
      <c r="E26" s="172"/>
      <c r="F26" s="172"/>
      <c r="I26" s="173" t="s">
        <v>1338</v>
      </c>
      <c r="J26" s="174">
        <v>625525</v>
      </c>
    </row>
    <row r="27" spans="2:11">
      <c r="B27" s="172" t="s">
        <v>1337</v>
      </c>
      <c r="C27" s="174">
        <v>1230163</v>
      </c>
      <c r="D27" s="174">
        <v>2984217</v>
      </c>
      <c r="E27" s="174">
        <v>2602890</v>
      </c>
      <c r="F27" s="174">
        <v>2046103</v>
      </c>
    </row>
    <row r="28" spans="2:11">
      <c r="B28" s="172" t="s">
        <v>1339</v>
      </c>
      <c r="C28" s="174">
        <v>943084</v>
      </c>
      <c r="D28" s="174">
        <v>2573159</v>
      </c>
      <c r="E28" s="174">
        <v>2201758</v>
      </c>
      <c r="F28" s="174">
        <v>2046100</v>
      </c>
      <c r="I28" s="172" t="s">
        <v>1346</v>
      </c>
      <c r="J28" s="172"/>
    </row>
    <row r="29" spans="2:11">
      <c r="I29" s="177" t="s">
        <v>1336</v>
      </c>
      <c r="J29" s="178">
        <v>8543975</v>
      </c>
      <c r="K29" s="1"/>
    </row>
    <row r="30" spans="2:11">
      <c r="I30" s="173" t="s">
        <v>1341</v>
      </c>
      <c r="J30" s="174">
        <v>3092425</v>
      </c>
      <c r="K30" s="176"/>
    </row>
    <row r="31" spans="2:11">
      <c r="I31" s="173" t="s">
        <v>1340</v>
      </c>
      <c r="J31" s="174">
        <v>2610250</v>
      </c>
    </row>
    <row r="32" spans="2:11">
      <c r="I32" s="173" t="s">
        <v>1347</v>
      </c>
      <c r="J32" s="175">
        <f>AVERAGE(C27:F27)</f>
        <v>2215843.25</v>
      </c>
    </row>
    <row r="33" spans="2:10">
      <c r="I33" s="173" t="s">
        <v>1338</v>
      </c>
      <c r="J33" s="174">
        <v>1430750</v>
      </c>
    </row>
    <row r="34" spans="2:10">
      <c r="I34" s="173" t="s">
        <v>1342</v>
      </c>
      <c r="J34" s="174">
        <v>1099950</v>
      </c>
    </row>
    <row r="36" spans="2:10">
      <c r="I36" s="172" t="s">
        <v>1348</v>
      </c>
      <c r="J36" s="172"/>
    </row>
    <row r="37" spans="2:10">
      <c r="I37" s="177" t="s">
        <v>1336</v>
      </c>
      <c r="J37" s="178">
        <v>4982325</v>
      </c>
    </row>
    <row r="38" spans="2:10">
      <c r="I38" s="173" t="s">
        <v>1343</v>
      </c>
      <c r="J38" s="175">
        <f>AVERAGE(C28:F28)</f>
        <v>1941025.25</v>
      </c>
    </row>
    <row r="39" spans="2:10">
      <c r="I39" s="173" t="s">
        <v>1340</v>
      </c>
      <c r="J39" s="174">
        <v>1220750</v>
      </c>
    </row>
    <row r="40" spans="2:10">
      <c r="I40" s="173" t="s">
        <v>1341</v>
      </c>
      <c r="J40" s="174">
        <v>890200</v>
      </c>
    </row>
    <row r="41" spans="2:10">
      <c r="I41" s="173" t="s">
        <v>1342</v>
      </c>
      <c r="J41" s="174">
        <v>885600</v>
      </c>
    </row>
    <row r="42" spans="2:10">
      <c r="B42" s="98"/>
      <c r="C42" s="1"/>
      <c r="D42" s="1"/>
      <c r="I42" s="173" t="s">
        <v>1338</v>
      </c>
      <c r="J42" s="174">
        <v>625525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08DDE-96B1-4AC7-921F-480730FD9C98}">
  <sheetPr>
    <tabColor theme="5" tint="0.79998168889431442"/>
  </sheetPr>
  <dimension ref="B8:AI118"/>
  <sheetViews>
    <sheetView showGridLines="0" topLeftCell="A7" zoomScale="80" zoomScaleNormal="80" workbookViewId="0">
      <selection activeCell="I28" sqref="I28"/>
    </sheetView>
  </sheetViews>
  <sheetFormatPr defaultColWidth="8.85546875" defaultRowHeight="15"/>
  <cols>
    <col min="2" max="2" width="54.28515625" bestFit="1" customWidth="1"/>
    <col min="3" max="5" width="14.85546875" bestFit="1" customWidth="1"/>
    <col min="6" max="6" width="13.42578125" bestFit="1" customWidth="1"/>
    <col min="7" max="7" width="14.85546875" bestFit="1" customWidth="1"/>
    <col min="9" max="9" width="12.42578125" bestFit="1" customWidth="1"/>
    <col min="10" max="10" width="49.28515625" bestFit="1" customWidth="1"/>
    <col min="11" max="15" width="16.140625" customWidth="1"/>
    <col min="16" max="16" width="17.7109375" customWidth="1"/>
    <col min="17" max="17" width="11.28515625" customWidth="1"/>
    <col min="18" max="18" width="36.140625" customWidth="1"/>
    <col min="19" max="23" width="16.42578125" customWidth="1"/>
    <col min="31" max="33" width="11.42578125" bestFit="1" customWidth="1"/>
    <col min="34" max="34" width="10.28515625" bestFit="1" customWidth="1"/>
    <col min="35" max="35" width="11.42578125" bestFit="1" customWidth="1"/>
  </cols>
  <sheetData>
    <row r="8" spans="2:35" s="3" customFormat="1" ht="24">
      <c r="B8" s="4" t="s">
        <v>1349</v>
      </c>
      <c r="C8" s="5"/>
      <c r="D8" s="5"/>
      <c r="E8" s="5"/>
      <c r="F8" s="5"/>
      <c r="G8" s="5"/>
      <c r="J8" s="4" t="s">
        <v>1350</v>
      </c>
      <c r="K8" s="5"/>
      <c r="L8" s="5"/>
      <c r="M8" s="5"/>
      <c r="N8" s="5"/>
      <c r="O8" s="5"/>
      <c r="R8" s="4" t="s">
        <v>1351</v>
      </c>
      <c r="S8" s="6"/>
      <c r="T8" s="6"/>
      <c r="U8" s="6"/>
      <c r="V8" s="6"/>
      <c r="W8" s="6"/>
    </row>
    <row r="9" spans="2:35" s="3" customFormat="1"/>
    <row r="10" spans="2:35" s="3" customFormat="1" ht="15.75" thickBot="1">
      <c r="B10" s="11" t="s">
        <v>1352</v>
      </c>
      <c r="C10" s="12" t="s">
        <v>1353</v>
      </c>
      <c r="D10" s="12" t="s">
        <v>1354</v>
      </c>
      <c r="E10" s="12" t="s">
        <v>1355</v>
      </c>
      <c r="F10" s="12" t="s">
        <v>1356</v>
      </c>
      <c r="G10" s="12" t="s">
        <v>1357</v>
      </c>
      <c r="J10" s="39" t="s">
        <v>1358</v>
      </c>
      <c r="K10" s="40"/>
      <c r="L10" s="40"/>
      <c r="M10" s="40"/>
      <c r="N10" s="40"/>
      <c r="O10" s="40"/>
      <c r="R10" s="10" t="s">
        <v>1359</v>
      </c>
      <c r="S10" s="13"/>
      <c r="T10" s="13"/>
      <c r="U10" s="13"/>
      <c r="V10" s="13"/>
      <c r="W10" s="13"/>
    </row>
    <row r="11" spans="2:35" s="3" customFormat="1" ht="24.75" customHeight="1" thickBot="1">
      <c r="B11" s="11" t="s">
        <v>1360</v>
      </c>
      <c r="C11" s="130">
        <v>19566000</v>
      </c>
      <c r="D11" s="130">
        <v>20351000</v>
      </c>
      <c r="E11" s="130">
        <v>17645000</v>
      </c>
      <c r="F11" s="130">
        <v>13100000</v>
      </c>
      <c r="G11" s="130">
        <v>15884000</v>
      </c>
      <c r="J11" s="41" t="s">
        <v>1361</v>
      </c>
      <c r="K11" s="127">
        <v>2023</v>
      </c>
      <c r="L11" s="127">
        <v>2022</v>
      </c>
      <c r="M11" s="127">
        <v>2021</v>
      </c>
      <c r="N11" s="127">
        <v>2020</v>
      </c>
      <c r="O11" s="127">
        <v>2019</v>
      </c>
      <c r="R11" s="11" t="s">
        <v>1352</v>
      </c>
      <c r="S11" s="15" t="s">
        <v>1362</v>
      </c>
      <c r="T11" s="15" t="s">
        <v>1354</v>
      </c>
      <c r="U11" s="15" t="s">
        <v>1355</v>
      </c>
      <c r="V11" s="15" t="s">
        <v>1356</v>
      </c>
      <c r="W11" s="15" t="s">
        <v>1357</v>
      </c>
    </row>
    <row r="12" spans="2:35" s="3" customFormat="1" ht="24.75" customHeight="1" thickBot="1">
      <c r="B12" s="14" t="s">
        <v>1363</v>
      </c>
      <c r="C12" s="129">
        <v>4639000</v>
      </c>
      <c r="D12" s="129">
        <v>5153000</v>
      </c>
      <c r="E12" s="129">
        <v>4577000</v>
      </c>
      <c r="F12" s="129">
        <v>3591000</v>
      </c>
      <c r="G12" s="129">
        <v>4109000</v>
      </c>
      <c r="J12" s="42" t="s">
        <v>1364</v>
      </c>
      <c r="K12" s="48">
        <v>3922000</v>
      </c>
      <c r="L12" s="48">
        <v>4336000</v>
      </c>
      <c r="M12" s="48">
        <v>5249000</v>
      </c>
      <c r="N12" s="48">
        <v>3443000</v>
      </c>
      <c r="O12" s="48">
        <v>2286000</v>
      </c>
      <c r="R12" s="16" t="s">
        <v>1365</v>
      </c>
      <c r="S12" s="17">
        <v>3.0739999999999998</v>
      </c>
      <c r="T12" s="17">
        <v>3.7170000000000001</v>
      </c>
      <c r="U12" s="17">
        <v>3.2450000000000001</v>
      </c>
      <c r="V12" s="17">
        <v>2.19</v>
      </c>
      <c r="W12" s="17">
        <v>2.2080000000000002</v>
      </c>
      <c r="Y12" s="17">
        <v>3074</v>
      </c>
      <c r="Z12" s="17">
        <v>3717</v>
      </c>
      <c r="AA12" s="17">
        <v>3245</v>
      </c>
      <c r="AB12" s="17">
        <v>219</v>
      </c>
      <c r="AC12" s="17">
        <v>2208</v>
      </c>
      <c r="AE12" s="2">
        <f>Y12*1000</f>
        <v>3074000</v>
      </c>
      <c r="AF12" s="2">
        <f t="shared" ref="AF12:AI12" si="0">Z12*1000</f>
        <v>3717000</v>
      </c>
      <c r="AG12" s="2">
        <f t="shared" si="0"/>
        <v>3245000</v>
      </c>
      <c r="AH12" s="2">
        <f t="shared" si="0"/>
        <v>219000</v>
      </c>
      <c r="AI12" s="2">
        <f t="shared" si="0"/>
        <v>2208000</v>
      </c>
    </row>
    <row r="13" spans="2:35" s="3" customFormat="1" ht="24.75" customHeight="1" thickBot="1">
      <c r="B13" s="18" t="s">
        <v>1366</v>
      </c>
      <c r="C13" s="129">
        <v>2816000</v>
      </c>
      <c r="D13" s="129">
        <v>3487000</v>
      </c>
      <c r="E13" s="129">
        <v>3124000</v>
      </c>
      <c r="F13" s="129">
        <v>2152000</v>
      </c>
      <c r="G13" s="129">
        <v>2863000</v>
      </c>
      <c r="J13" s="43" t="s">
        <v>1367</v>
      </c>
      <c r="K13" s="80">
        <v>3922000</v>
      </c>
      <c r="L13" s="80">
        <v>4336000</v>
      </c>
      <c r="M13" s="80">
        <v>5249000</v>
      </c>
      <c r="N13" s="80">
        <v>3443000</v>
      </c>
      <c r="O13" s="80">
        <v>2286000</v>
      </c>
      <c r="R13" s="16" t="s">
        <v>1368</v>
      </c>
      <c r="S13" s="17">
        <v>1.823</v>
      </c>
      <c r="T13" s="17">
        <v>1.6659999999999999</v>
      </c>
      <c r="U13" s="17">
        <v>1.4530000000000001</v>
      </c>
      <c r="V13" s="17">
        <v>1.4390000000000001</v>
      </c>
      <c r="W13" s="17">
        <v>1.2450000000000001</v>
      </c>
      <c r="Y13" s="17">
        <v>1823</v>
      </c>
      <c r="Z13" s="17">
        <v>1666</v>
      </c>
      <c r="AA13" s="17">
        <v>1453</v>
      </c>
      <c r="AB13" s="17">
        <v>1439</v>
      </c>
      <c r="AC13" s="17">
        <v>1245</v>
      </c>
      <c r="AE13" s="2">
        <f t="shared" ref="AE13:AE74" si="1">Y13*1000</f>
        <v>1823000</v>
      </c>
      <c r="AF13" s="2">
        <f t="shared" ref="AF13:AF74" si="2">Z13*1000</f>
        <v>1666000</v>
      </c>
      <c r="AG13" s="2">
        <f t="shared" ref="AG13:AG74" si="3">AA13*1000</f>
        <v>1453000</v>
      </c>
      <c r="AH13" s="2">
        <f t="shared" ref="AH13:AH74" si="4">AB13*1000</f>
        <v>1439000</v>
      </c>
      <c r="AI13" s="2">
        <f t="shared" ref="AI13:AI74" si="5">AC13*1000</f>
        <v>1245000</v>
      </c>
    </row>
    <row r="14" spans="2:35" s="3" customFormat="1" ht="24.75" customHeight="1" thickBot="1">
      <c r="B14" s="18" t="s">
        <v>1369</v>
      </c>
      <c r="C14" s="129">
        <v>1823000</v>
      </c>
      <c r="D14" s="129">
        <v>1666000</v>
      </c>
      <c r="E14" s="129">
        <v>1453000</v>
      </c>
      <c r="F14" s="129">
        <v>1439000</v>
      </c>
      <c r="G14" s="129">
        <v>1245000</v>
      </c>
      <c r="J14" s="43" t="s">
        <v>1370</v>
      </c>
      <c r="K14" s="80">
        <v>1930000</v>
      </c>
      <c r="L14" s="80">
        <v>1561000</v>
      </c>
      <c r="M14" s="80">
        <v>1805000</v>
      </c>
      <c r="N14" s="80">
        <v>1459000</v>
      </c>
      <c r="O14" s="80">
        <v>1284000</v>
      </c>
      <c r="R14" s="19" t="s">
        <v>1371</v>
      </c>
      <c r="S14" s="601">
        <v>156</v>
      </c>
      <c r="T14" s="601">
        <v>-177</v>
      </c>
      <c r="U14" s="601">
        <v>-178</v>
      </c>
      <c r="V14" s="601">
        <v>102</v>
      </c>
      <c r="W14" s="601">
        <v>-464</v>
      </c>
      <c r="Y14" s="601">
        <v>156</v>
      </c>
      <c r="Z14" s="601">
        <v>-177</v>
      </c>
      <c r="AA14" s="601">
        <v>-178</v>
      </c>
      <c r="AB14" s="601">
        <v>102</v>
      </c>
      <c r="AC14" s="601">
        <v>-464</v>
      </c>
      <c r="AE14" s="2">
        <f t="shared" si="1"/>
        <v>156000</v>
      </c>
      <c r="AF14" s="2">
        <f t="shared" si="2"/>
        <v>-177000</v>
      </c>
      <c r="AG14" s="2">
        <f t="shared" si="3"/>
        <v>-178000</v>
      </c>
      <c r="AH14" s="2">
        <f t="shared" si="4"/>
        <v>102000</v>
      </c>
      <c r="AI14" s="2">
        <f t="shared" si="5"/>
        <v>-464000</v>
      </c>
    </row>
    <row r="15" spans="2:35" s="3" customFormat="1" ht="24.75" customHeight="1" thickBot="1">
      <c r="B15" s="11" t="s">
        <v>1372</v>
      </c>
      <c r="C15" s="130">
        <v>14927000</v>
      </c>
      <c r="D15" s="130">
        <v>15198000</v>
      </c>
      <c r="E15" s="130">
        <v>13069000</v>
      </c>
      <c r="F15" s="130">
        <v>951000</v>
      </c>
      <c r="G15" s="130">
        <v>11775000</v>
      </c>
      <c r="H15" s="20"/>
      <c r="J15" s="44" t="s">
        <v>1373</v>
      </c>
      <c r="K15" s="48">
        <v>1151000</v>
      </c>
      <c r="L15" s="48">
        <v>118000</v>
      </c>
      <c r="M15" s="48">
        <v>977000</v>
      </c>
      <c r="N15" s="48">
        <v>824000</v>
      </c>
      <c r="O15" s="48">
        <v>996000</v>
      </c>
      <c r="R15" s="21"/>
      <c r="S15" s="602"/>
      <c r="T15" s="602"/>
      <c r="U15" s="602"/>
      <c r="V15" s="602"/>
      <c r="W15" s="602"/>
      <c r="Y15" s="602"/>
      <c r="Z15" s="602"/>
      <c r="AA15" s="602"/>
      <c r="AB15" s="602"/>
      <c r="AC15" s="602"/>
      <c r="AE15" s="2">
        <f t="shared" si="1"/>
        <v>0</v>
      </c>
      <c r="AF15" s="2">
        <f t="shared" si="2"/>
        <v>0</v>
      </c>
      <c r="AG15" s="2">
        <f t="shared" si="3"/>
        <v>0</v>
      </c>
      <c r="AH15" s="2">
        <f t="shared" si="4"/>
        <v>0</v>
      </c>
      <c r="AI15" s="2">
        <f t="shared" si="5"/>
        <v>0</v>
      </c>
    </row>
    <row r="16" spans="2:35" s="3" customFormat="1" ht="24.75" customHeight="1" thickBot="1">
      <c r="B16" s="14" t="s">
        <v>1374</v>
      </c>
      <c r="C16" s="129">
        <v>10181000</v>
      </c>
      <c r="D16" s="129">
        <v>9609000</v>
      </c>
      <c r="E16" s="129">
        <v>8051000</v>
      </c>
      <c r="F16" s="129">
        <v>6374000</v>
      </c>
      <c r="G16" s="129">
        <v>6997000</v>
      </c>
      <c r="J16" s="45" t="s">
        <v>1375</v>
      </c>
      <c r="K16" s="81">
        <v>1177000</v>
      </c>
      <c r="L16" s="81">
        <v>1207000</v>
      </c>
      <c r="M16" s="81">
        <v>1008000</v>
      </c>
      <c r="N16" s="81">
        <v>864000</v>
      </c>
      <c r="O16" s="81">
        <v>1023000</v>
      </c>
      <c r="R16" s="22" t="s">
        <v>1376</v>
      </c>
      <c r="S16" s="601">
        <v>156</v>
      </c>
      <c r="T16" s="601">
        <v>-177</v>
      </c>
      <c r="U16" s="601">
        <v>-178</v>
      </c>
      <c r="V16" s="601">
        <v>102</v>
      </c>
      <c r="W16" s="601">
        <v>-464</v>
      </c>
      <c r="Y16" s="601">
        <v>156</v>
      </c>
      <c r="Z16" s="601">
        <v>-177</v>
      </c>
      <c r="AA16" s="601">
        <v>-178</v>
      </c>
      <c r="AB16" s="601">
        <v>102</v>
      </c>
      <c r="AC16" s="601">
        <v>-464</v>
      </c>
      <c r="AE16" s="2">
        <f t="shared" si="1"/>
        <v>156000</v>
      </c>
      <c r="AF16" s="2">
        <f t="shared" si="2"/>
        <v>-177000</v>
      </c>
      <c r="AG16" s="2">
        <f t="shared" si="3"/>
        <v>-178000</v>
      </c>
      <c r="AH16" s="2">
        <f t="shared" si="4"/>
        <v>102000</v>
      </c>
      <c r="AI16" s="2">
        <f t="shared" si="5"/>
        <v>-464000</v>
      </c>
    </row>
    <row r="17" spans="2:35" s="3" customFormat="1" ht="24.75" customHeight="1" thickBot="1">
      <c r="B17" s="18" t="s">
        <v>1377</v>
      </c>
      <c r="C17" s="129">
        <v>10181000</v>
      </c>
      <c r="D17" s="129">
        <v>9609000</v>
      </c>
      <c r="E17" s="129">
        <v>8051000</v>
      </c>
      <c r="F17" s="129">
        <v>6374000</v>
      </c>
      <c r="G17" s="129">
        <v>6997000</v>
      </c>
      <c r="J17" s="46" t="s">
        <v>1378</v>
      </c>
      <c r="K17" s="82">
        <v>-26000</v>
      </c>
      <c r="L17" s="82">
        <v>-27000</v>
      </c>
      <c r="M17" s="82">
        <v>-31000</v>
      </c>
      <c r="N17" s="82">
        <v>-39000</v>
      </c>
      <c r="O17" s="82">
        <v>-27000</v>
      </c>
      <c r="R17" s="23"/>
      <c r="S17" s="602"/>
      <c r="T17" s="602"/>
      <c r="U17" s="602"/>
      <c r="V17" s="602"/>
      <c r="W17" s="602"/>
      <c r="Y17" s="602"/>
      <c r="Z17" s="602"/>
      <c r="AA17" s="602"/>
      <c r="AB17" s="602"/>
      <c r="AC17" s="602"/>
      <c r="AE17" s="2">
        <f t="shared" si="1"/>
        <v>0</v>
      </c>
      <c r="AF17" s="2">
        <f t="shared" si="2"/>
        <v>0</v>
      </c>
      <c r="AG17" s="2">
        <f t="shared" si="3"/>
        <v>0</v>
      </c>
      <c r="AH17" s="2">
        <f t="shared" si="4"/>
        <v>0</v>
      </c>
      <c r="AI17" s="2">
        <f t="shared" si="5"/>
        <v>0</v>
      </c>
    </row>
    <row r="18" spans="2:35" s="3" customFormat="1" ht="24.75" customHeight="1" thickBot="1">
      <c r="B18" s="11" t="s">
        <v>36</v>
      </c>
      <c r="C18" s="130">
        <v>4746000</v>
      </c>
      <c r="D18" s="130">
        <v>5589000</v>
      </c>
      <c r="E18" s="130">
        <v>5017000</v>
      </c>
      <c r="F18" s="130">
        <v>3135000</v>
      </c>
      <c r="G18" s="130">
        <v>4778000</v>
      </c>
      <c r="J18" s="42" t="s">
        <v>1379</v>
      </c>
      <c r="K18" s="48">
        <v>779000</v>
      </c>
      <c r="L18" s="48">
        <v>381000</v>
      </c>
      <c r="M18" s="48">
        <v>828000</v>
      </c>
      <c r="N18" s="48">
        <v>634000</v>
      </c>
      <c r="O18" s="48">
        <v>288000</v>
      </c>
      <c r="R18" s="19" t="s">
        <v>1380</v>
      </c>
      <c r="S18" s="601">
        <v>-499</v>
      </c>
      <c r="T18" s="601">
        <v>-307</v>
      </c>
      <c r="U18" s="601">
        <v>209</v>
      </c>
      <c r="V18" s="601">
        <v>-1.167</v>
      </c>
      <c r="W18" s="601">
        <v>-67</v>
      </c>
      <c r="Y18" s="601">
        <v>-499</v>
      </c>
      <c r="Z18" s="601">
        <v>-307</v>
      </c>
      <c r="AA18" s="601">
        <v>209</v>
      </c>
      <c r="AB18" s="601">
        <v>-1167</v>
      </c>
      <c r="AC18" s="601">
        <v>-67</v>
      </c>
      <c r="AE18" s="2">
        <f t="shared" si="1"/>
        <v>-499000</v>
      </c>
      <c r="AF18" s="2">
        <f t="shared" si="2"/>
        <v>-307000</v>
      </c>
      <c r="AG18" s="2">
        <f t="shared" si="3"/>
        <v>209000</v>
      </c>
      <c r="AH18" s="2">
        <f t="shared" si="4"/>
        <v>-1167000</v>
      </c>
      <c r="AI18" s="2">
        <f t="shared" si="5"/>
        <v>-67000</v>
      </c>
    </row>
    <row r="19" spans="2:35" s="3" customFormat="1" ht="24.75" customHeight="1" thickBot="1">
      <c r="B19" s="14" t="s">
        <v>1381</v>
      </c>
      <c r="C19" s="129">
        <v>256000</v>
      </c>
      <c r="D19" s="129">
        <v>152000</v>
      </c>
      <c r="E19" s="129">
        <v>192000</v>
      </c>
      <c r="F19" s="129">
        <v>623000</v>
      </c>
      <c r="G19" s="129">
        <v>255000</v>
      </c>
      <c r="J19" s="128" t="s">
        <v>1382</v>
      </c>
      <c r="K19" s="51">
        <v>455000</v>
      </c>
      <c r="L19" s="51">
        <v>4465000</v>
      </c>
      <c r="M19" s="51">
        <v>3369000</v>
      </c>
      <c r="N19" s="51">
        <v>2846000</v>
      </c>
      <c r="O19" s="51">
        <v>2959000</v>
      </c>
      <c r="R19" s="21"/>
      <c r="S19" s="602"/>
      <c r="T19" s="602"/>
      <c r="U19" s="602"/>
      <c r="V19" s="602"/>
      <c r="W19" s="602"/>
      <c r="Y19" s="602"/>
      <c r="Z19" s="602"/>
      <c r="AA19" s="602"/>
      <c r="AB19" s="602"/>
      <c r="AC19" s="602"/>
      <c r="AE19" s="2">
        <f t="shared" si="1"/>
        <v>0</v>
      </c>
      <c r="AF19" s="2">
        <f t="shared" si="2"/>
        <v>0</v>
      </c>
      <c r="AG19" s="2">
        <f t="shared" si="3"/>
        <v>0</v>
      </c>
      <c r="AH19" s="2">
        <f t="shared" si="4"/>
        <v>0</v>
      </c>
      <c r="AI19" s="2">
        <f t="shared" si="5"/>
        <v>0</v>
      </c>
    </row>
    <row r="20" spans="2:35" s="3" customFormat="1" ht="24.75" customHeight="1" thickBot="1">
      <c r="B20" s="24" t="s">
        <v>1383</v>
      </c>
      <c r="C20" s="131">
        <v>18000</v>
      </c>
      <c r="D20" s="131">
        <v>-116000</v>
      </c>
      <c r="E20" s="131">
        <v>-140000</v>
      </c>
      <c r="F20" s="131">
        <v>619000</v>
      </c>
      <c r="G20" s="131">
        <v>-58000</v>
      </c>
      <c r="J20" s="42" t="s">
        <v>1384</v>
      </c>
      <c r="K20" s="48">
        <v>455000</v>
      </c>
      <c r="L20" s="48">
        <v>4465000</v>
      </c>
      <c r="M20" s="48">
        <v>3369000</v>
      </c>
      <c r="N20" s="48">
        <v>2846000</v>
      </c>
      <c r="O20" s="48" t="s">
        <v>64</v>
      </c>
      <c r="P20" s="25"/>
      <c r="R20" s="16" t="s">
        <v>1385</v>
      </c>
      <c r="S20" s="17">
        <v>4.5540000000000003</v>
      </c>
      <c r="T20" s="17">
        <v>4.899</v>
      </c>
      <c r="U20" s="17">
        <v>4.7290000000000001</v>
      </c>
      <c r="V20" s="17">
        <v>2.5640000000000001</v>
      </c>
      <c r="W20" s="17">
        <v>2.923</v>
      </c>
      <c r="Y20" s="17">
        <v>4554</v>
      </c>
      <c r="Z20" s="17">
        <v>4899</v>
      </c>
      <c r="AA20" s="17">
        <v>4729</v>
      </c>
      <c r="AB20" s="17">
        <v>2564</v>
      </c>
      <c r="AC20" s="17">
        <v>2923</v>
      </c>
      <c r="AE20" s="2">
        <f t="shared" si="1"/>
        <v>4554000</v>
      </c>
      <c r="AF20" s="2">
        <f t="shared" si="2"/>
        <v>4899000</v>
      </c>
      <c r="AG20" s="2">
        <f t="shared" si="3"/>
        <v>4729000</v>
      </c>
      <c r="AH20" s="2">
        <f t="shared" si="4"/>
        <v>2564000</v>
      </c>
      <c r="AI20" s="2">
        <f t="shared" si="5"/>
        <v>2923000</v>
      </c>
    </row>
    <row r="21" spans="2:35" s="3" customFormat="1" ht="24.75" customHeight="1" thickBot="1">
      <c r="B21" s="26"/>
      <c r="C21" s="132"/>
      <c r="D21" s="132"/>
      <c r="E21" s="132"/>
      <c r="F21" s="132"/>
      <c r="G21" s="132"/>
      <c r="J21" s="42" t="s">
        <v>1386</v>
      </c>
      <c r="K21" s="48" t="s">
        <v>64</v>
      </c>
      <c r="L21" s="48" t="s">
        <v>64</v>
      </c>
      <c r="M21" s="48" t="s">
        <v>64</v>
      </c>
      <c r="N21" s="48" t="s">
        <v>64</v>
      </c>
      <c r="O21" s="48">
        <v>2959000</v>
      </c>
      <c r="P21" s="17"/>
      <c r="R21" s="19" t="s">
        <v>1387</v>
      </c>
      <c r="S21" s="601">
        <v>-396</v>
      </c>
      <c r="T21" s="601">
        <v>-902</v>
      </c>
      <c r="U21" s="601">
        <v>-38</v>
      </c>
      <c r="V21" s="601">
        <v>44</v>
      </c>
      <c r="W21" s="601">
        <v>-558</v>
      </c>
      <c r="Y21" s="601">
        <v>-396</v>
      </c>
      <c r="Z21" s="601">
        <v>-902</v>
      </c>
      <c r="AA21" s="601">
        <v>-38</v>
      </c>
      <c r="AB21" s="601">
        <v>44</v>
      </c>
      <c r="AC21" s="601">
        <v>-558</v>
      </c>
      <c r="AE21" s="2">
        <f t="shared" si="1"/>
        <v>-396000</v>
      </c>
      <c r="AF21" s="2">
        <f t="shared" si="2"/>
        <v>-902000</v>
      </c>
      <c r="AG21" s="2">
        <f t="shared" si="3"/>
        <v>-38000</v>
      </c>
      <c r="AH21" s="2">
        <f t="shared" si="4"/>
        <v>44000</v>
      </c>
      <c r="AI21" s="2">
        <f t="shared" si="5"/>
        <v>-558000</v>
      </c>
    </row>
    <row r="22" spans="2:35" s="3" customFormat="1" ht="24.75" customHeight="1" thickBot="1">
      <c r="B22" s="14" t="s">
        <v>1388</v>
      </c>
      <c r="C22" s="129">
        <v>102000</v>
      </c>
      <c r="D22" s="129">
        <v>10000</v>
      </c>
      <c r="E22" s="129">
        <v>8000</v>
      </c>
      <c r="F22" s="129">
        <v>7000</v>
      </c>
      <c r="G22" s="129">
        <v>11000</v>
      </c>
      <c r="J22" s="42" t="s">
        <v>17</v>
      </c>
      <c r="K22" s="48">
        <v>1528000</v>
      </c>
      <c r="L22" s="48">
        <v>1300000</v>
      </c>
      <c r="M22" s="48">
        <v>991000</v>
      </c>
      <c r="N22" s="48">
        <v>1273000</v>
      </c>
      <c r="O22" s="48">
        <v>101000</v>
      </c>
      <c r="P22" s="17"/>
      <c r="R22" s="21"/>
      <c r="S22" s="602"/>
      <c r="T22" s="602"/>
      <c r="U22" s="602"/>
      <c r="V22" s="602"/>
      <c r="W22" s="602"/>
      <c r="Y22" s="602"/>
      <c r="Z22" s="602"/>
      <c r="AA22" s="602"/>
      <c r="AB22" s="602"/>
      <c r="AC22" s="602"/>
      <c r="AE22" s="2">
        <f t="shared" si="1"/>
        <v>0</v>
      </c>
      <c r="AF22" s="2">
        <f t="shared" si="2"/>
        <v>0</v>
      </c>
      <c r="AG22" s="2">
        <f t="shared" si="3"/>
        <v>0</v>
      </c>
      <c r="AH22" s="2">
        <f t="shared" si="4"/>
        <v>0</v>
      </c>
      <c r="AI22" s="2">
        <f t="shared" si="5"/>
        <v>0</v>
      </c>
    </row>
    <row r="23" spans="2:35" s="3" customFormat="1" ht="24.75" customHeight="1" thickBot="1">
      <c r="B23" s="14" t="s">
        <v>1389</v>
      </c>
      <c r="C23" s="129">
        <v>377000</v>
      </c>
      <c r="D23" s="129">
        <v>196000</v>
      </c>
      <c r="E23" s="129">
        <v>168000</v>
      </c>
      <c r="F23" s="129">
        <v>182000</v>
      </c>
      <c r="G23" s="129">
        <v>176000</v>
      </c>
      <c r="J23" s="45" t="s">
        <v>1390</v>
      </c>
      <c r="K23" s="81">
        <v>1528000</v>
      </c>
      <c r="L23" s="81">
        <v>1300000</v>
      </c>
      <c r="M23" s="81">
        <v>991000</v>
      </c>
      <c r="N23" s="81">
        <v>1273000</v>
      </c>
      <c r="O23" s="81">
        <v>101000</v>
      </c>
      <c r="P23" s="656"/>
      <c r="R23" s="22" t="s">
        <v>1391</v>
      </c>
      <c r="S23" s="601">
        <v>24</v>
      </c>
      <c r="T23" s="601">
        <v>-196</v>
      </c>
      <c r="U23" s="601">
        <v>-13</v>
      </c>
      <c r="V23" s="601">
        <v>152</v>
      </c>
      <c r="W23" s="601" t="s">
        <v>64</v>
      </c>
      <c r="Y23" s="601">
        <v>24</v>
      </c>
      <c r="Z23" s="601">
        <v>-196</v>
      </c>
      <c r="AA23" s="601">
        <v>-13</v>
      </c>
      <c r="AB23" s="601">
        <v>152</v>
      </c>
      <c r="AC23" s="601" t="s">
        <v>64</v>
      </c>
      <c r="AE23" s="2">
        <f t="shared" si="1"/>
        <v>24000</v>
      </c>
      <c r="AF23" s="2">
        <f t="shared" si="2"/>
        <v>-196000</v>
      </c>
      <c r="AG23" s="2">
        <f t="shared" si="3"/>
        <v>-13000</v>
      </c>
      <c r="AH23" s="2">
        <f t="shared" si="4"/>
        <v>152000</v>
      </c>
      <c r="AI23" s="2" t="e">
        <f t="shared" si="5"/>
        <v>#VALUE!</v>
      </c>
    </row>
    <row r="24" spans="2:35" s="3" customFormat="1" ht="24.75" customHeight="1" thickBot="1">
      <c r="B24" s="18" t="s">
        <v>1392</v>
      </c>
      <c r="C24" s="129">
        <v>377000</v>
      </c>
      <c r="D24" s="129">
        <v>196000</v>
      </c>
      <c r="E24" s="129">
        <v>168000</v>
      </c>
      <c r="F24" s="129">
        <v>182000</v>
      </c>
      <c r="G24" s="129">
        <v>176000</v>
      </c>
      <c r="J24" s="83" t="s">
        <v>1393</v>
      </c>
      <c r="K24" s="84">
        <v>11930000</v>
      </c>
      <c r="L24" s="84">
        <v>11662000</v>
      </c>
      <c r="M24" s="84">
        <v>11413000</v>
      </c>
      <c r="N24" s="84">
        <v>9020000</v>
      </c>
      <c r="O24" s="84">
        <v>7540000</v>
      </c>
      <c r="P24" s="657"/>
      <c r="R24" s="23"/>
      <c r="S24" s="602"/>
      <c r="T24" s="602"/>
      <c r="U24" s="602"/>
      <c r="V24" s="602"/>
      <c r="W24" s="602"/>
      <c r="Y24" s="602"/>
      <c r="Z24" s="602"/>
      <c r="AA24" s="602"/>
      <c r="AB24" s="602"/>
      <c r="AC24" s="602"/>
      <c r="AE24" s="2">
        <f t="shared" si="1"/>
        <v>0</v>
      </c>
      <c r="AF24" s="2">
        <f t="shared" si="2"/>
        <v>0</v>
      </c>
      <c r="AG24" s="2">
        <f t="shared" si="3"/>
        <v>0</v>
      </c>
      <c r="AH24" s="2">
        <f t="shared" si="4"/>
        <v>0</v>
      </c>
      <c r="AI24" s="2">
        <f t="shared" si="5"/>
        <v>0</v>
      </c>
    </row>
    <row r="25" spans="2:35" s="3" customFormat="1" ht="24.75" customHeight="1" thickBot="1">
      <c r="B25" s="11" t="s">
        <v>1394</v>
      </c>
      <c r="C25" s="130">
        <v>4233000</v>
      </c>
      <c r="D25" s="130">
        <v>5135000</v>
      </c>
      <c r="E25" s="130">
        <v>4524000</v>
      </c>
      <c r="F25" s="130">
        <v>2957000</v>
      </c>
      <c r="G25" s="130">
        <v>43000</v>
      </c>
      <c r="J25" s="41" t="s">
        <v>1395</v>
      </c>
      <c r="K25" s="48">
        <v>10325000</v>
      </c>
      <c r="L25" s="48">
        <v>8317000</v>
      </c>
      <c r="M25" s="48">
        <v>7268000</v>
      </c>
      <c r="N25" s="48">
        <v>6627000</v>
      </c>
      <c r="O25" s="48">
        <v>6866000</v>
      </c>
      <c r="P25" s="27"/>
      <c r="R25" s="22" t="s">
        <v>1382</v>
      </c>
      <c r="S25" s="601">
        <v>-102</v>
      </c>
      <c r="T25" s="601">
        <v>-1.0149999999999999</v>
      </c>
      <c r="U25" s="601">
        <v>-429</v>
      </c>
      <c r="V25" s="601">
        <v>49</v>
      </c>
      <c r="W25" s="601" t="s">
        <v>64</v>
      </c>
      <c r="Y25" s="601">
        <v>-102</v>
      </c>
      <c r="Z25" s="601">
        <v>-1015</v>
      </c>
      <c r="AA25" s="601">
        <v>-429</v>
      </c>
      <c r="AB25" s="601">
        <v>49</v>
      </c>
      <c r="AC25" s="601" t="s">
        <v>64</v>
      </c>
      <c r="AE25" s="2">
        <f t="shared" si="1"/>
        <v>-102000</v>
      </c>
      <c r="AF25" s="2">
        <f t="shared" si="2"/>
        <v>-1015000</v>
      </c>
      <c r="AG25" s="2">
        <f t="shared" si="3"/>
        <v>-429000</v>
      </c>
      <c r="AH25" s="2">
        <f t="shared" si="4"/>
        <v>49000</v>
      </c>
      <c r="AI25" s="2" t="e">
        <f t="shared" si="5"/>
        <v>#VALUE!</v>
      </c>
    </row>
    <row r="26" spans="2:35" s="3" customFormat="1" ht="24.75" customHeight="1" thickBot="1">
      <c r="B26" s="18"/>
      <c r="C26" s="133">
        <v>0</v>
      </c>
      <c r="D26" s="129">
        <v>0</v>
      </c>
      <c r="E26" s="129">
        <v>0</v>
      </c>
      <c r="F26" s="129">
        <v>0</v>
      </c>
      <c r="G26" s="129">
        <v>0</v>
      </c>
      <c r="J26" s="42" t="s">
        <v>1396</v>
      </c>
      <c r="K26" s="48">
        <v>13812000</v>
      </c>
      <c r="L26" s="48">
        <v>11406000</v>
      </c>
      <c r="M26" s="48">
        <v>9847000</v>
      </c>
      <c r="N26" s="48">
        <v>8833000</v>
      </c>
      <c r="O26" s="48">
        <v>89000</v>
      </c>
      <c r="P26" s="17"/>
      <c r="R26" s="23"/>
      <c r="S26" s="602"/>
      <c r="T26" s="602"/>
      <c r="U26" s="602"/>
      <c r="V26" s="602"/>
      <c r="W26" s="602"/>
      <c r="Y26" s="602"/>
      <c r="Z26" s="602"/>
      <c r="AA26" s="602"/>
      <c r="AB26" s="602"/>
      <c r="AC26" s="602"/>
      <c r="AE26" s="2">
        <f t="shared" si="1"/>
        <v>0</v>
      </c>
      <c r="AF26" s="2">
        <f t="shared" si="2"/>
        <v>0</v>
      </c>
      <c r="AG26" s="2">
        <f t="shared" si="3"/>
        <v>0</v>
      </c>
      <c r="AH26" s="2">
        <f t="shared" si="4"/>
        <v>0</v>
      </c>
      <c r="AI26" s="2">
        <f t="shared" si="5"/>
        <v>0</v>
      </c>
    </row>
    <row r="27" spans="2:35" s="3" customFormat="1" ht="24.75" customHeight="1" thickBot="1">
      <c r="B27" s="14" t="s">
        <v>1397</v>
      </c>
      <c r="C27" s="129">
        <v>1163000</v>
      </c>
      <c r="D27" s="129">
        <v>142000</v>
      </c>
      <c r="E27" s="129">
        <v>128000</v>
      </c>
      <c r="F27" s="129">
        <v>759000</v>
      </c>
      <c r="G27" s="129">
        <v>2134000</v>
      </c>
      <c r="J27" s="42" t="s">
        <v>1398</v>
      </c>
      <c r="K27" s="48">
        <v>2681000</v>
      </c>
      <c r="L27" s="48">
        <v>923000</v>
      </c>
      <c r="M27" s="48">
        <v>874000</v>
      </c>
      <c r="N27" s="48">
        <v>891000</v>
      </c>
      <c r="O27" s="48">
        <v>872000</v>
      </c>
      <c r="P27" s="17"/>
      <c r="R27" s="22" t="s">
        <v>21</v>
      </c>
      <c r="S27" s="601">
        <v>-126</v>
      </c>
      <c r="T27" s="601">
        <v>494</v>
      </c>
      <c r="U27" s="601">
        <v>173</v>
      </c>
      <c r="V27" s="601">
        <v>-150</v>
      </c>
      <c r="W27" s="601" t="s">
        <v>64</v>
      </c>
      <c r="Y27" s="601">
        <v>-126</v>
      </c>
      <c r="Z27" s="601">
        <v>494</v>
      </c>
      <c r="AA27" s="601">
        <v>173</v>
      </c>
      <c r="AB27" s="601">
        <v>-150</v>
      </c>
      <c r="AC27" s="601" t="s">
        <v>64</v>
      </c>
      <c r="AE27" s="2">
        <f t="shared" si="1"/>
        <v>-126000</v>
      </c>
      <c r="AF27" s="2">
        <f t="shared" si="2"/>
        <v>494000</v>
      </c>
      <c r="AG27" s="2">
        <f t="shared" si="3"/>
        <v>173000</v>
      </c>
      <c r="AH27" s="2">
        <f t="shared" si="4"/>
        <v>-150000</v>
      </c>
      <c r="AI27" s="2" t="e">
        <f t="shared" si="5"/>
        <v>#VALUE!</v>
      </c>
    </row>
    <row r="28" spans="2:35" s="3" customFormat="1" ht="24.75" customHeight="1" thickBot="1">
      <c r="B28" s="18" t="s">
        <v>1399</v>
      </c>
      <c r="C28" s="129">
        <v>1007000</v>
      </c>
      <c r="D28" s="129">
        <v>1597000</v>
      </c>
      <c r="E28" s="129">
        <v>1459000</v>
      </c>
      <c r="F28" s="129">
        <v>657000</v>
      </c>
      <c r="G28" s="129">
        <v>2598000</v>
      </c>
      <c r="J28" s="41" t="s">
        <v>1400</v>
      </c>
      <c r="K28" s="48">
        <v>5617000</v>
      </c>
      <c r="L28" s="48">
        <v>4955000</v>
      </c>
      <c r="M28" s="48">
        <v>4274000</v>
      </c>
      <c r="N28" s="48">
        <v>3575000</v>
      </c>
      <c r="O28" s="48">
        <v>3472000</v>
      </c>
      <c r="P28" s="17"/>
      <c r="R28" s="23"/>
      <c r="S28" s="602"/>
      <c r="T28" s="602"/>
      <c r="U28" s="602"/>
      <c r="V28" s="602"/>
      <c r="W28" s="602"/>
      <c r="Y28" s="602"/>
      <c r="Z28" s="602"/>
      <c r="AA28" s="602"/>
      <c r="AB28" s="602"/>
      <c r="AC28" s="602"/>
      <c r="AE28" s="2">
        <f t="shared" si="1"/>
        <v>0</v>
      </c>
      <c r="AF28" s="2">
        <f t="shared" si="2"/>
        <v>0</v>
      </c>
      <c r="AG28" s="2">
        <f t="shared" si="3"/>
        <v>0</v>
      </c>
      <c r="AH28" s="2">
        <f t="shared" si="4"/>
        <v>0</v>
      </c>
      <c r="AI28" s="2">
        <f t="shared" si="5"/>
        <v>0</v>
      </c>
    </row>
    <row r="29" spans="2:35" s="3" customFormat="1" ht="24.75" customHeight="1" thickBot="1">
      <c r="B29" s="28" t="s">
        <v>1401</v>
      </c>
      <c r="C29" s="131">
        <v>156000</v>
      </c>
      <c r="D29" s="131">
        <v>-177000</v>
      </c>
      <c r="E29" s="131">
        <v>-178000</v>
      </c>
      <c r="F29" s="131">
        <v>102000</v>
      </c>
      <c r="G29" s="131">
        <v>-464000</v>
      </c>
      <c r="J29" s="41" t="s">
        <v>1402</v>
      </c>
      <c r="K29" s="48">
        <v>530000</v>
      </c>
      <c r="L29" s="48">
        <v>599000</v>
      </c>
      <c r="M29" s="48">
        <v>398000</v>
      </c>
      <c r="N29" s="48">
        <v>411000</v>
      </c>
      <c r="O29" s="48">
        <v>309000</v>
      </c>
      <c r="P29" s="654"/>
      <c r="R29" s="22" t="s">
        <v>1403</v>
      </c>
      <c r="S29" s="601">
        <v>-192</v>
      </c>
      <c r="T29" s="601">
        <v>-185</v>
      </c>
      <c r="U29" s="601">
        <v>231</v>
      </c>
      <c r="V29" s="601">
        <v>-6</v>
      </c>
      <c r="W29" s="601" t="s">
        <v>64</v>
      </c>
      <c r="Y29" s="601">
        <v>-192</v>
      </c>
      <c r="Z29" s="601">
        <v>-185</v>
      </c>
      <c r="AA29" s="601">
        <v>231</v>
      </c>
      <c r="AB29" s="601">
        <v>-6</v>
      </c>
      <c r="AC29" s="601" t="s">
        <v>64</v>
      </c>
      <c r="AE29" s="2">
        <f t="shared" si="1"/>
        <v>-192000</v>
      </c>
      <c r="AF29" s="2">
        <f t="shared" si="2"/>
        <v>-185000</v>
      </c>
      <c r="AG29" s="2">
        <f t="shared" si="3"/>
        <v>231000</v>
      </c>
      <c r="AH29" s="2">
        <f t="shared" si="4"/>
        <v>-6000</v>
      </c>
      <c r="AI29" s="2" t="e">
        <f t="shared" si="5"/>
        <v>#VALUE!</v>
      </c>
    </row>
    <row r="30" spans="2:35" s="3" customFormat="1" ht="24.75" customHeight="1" thickBot="1">
      <c r="B30" s="29"/>
      <c r="C30" s="132"/>
      <c r="D30" s="132"/>
      <c r="E30" s="132"/>
      <c r="F30" s="132"/>
      <c r="G30" s="132"/>
      <c r="J30" s="42" t="s">
        <v>1404</v>
      </c>
      <c r="K30" s="48">
        <v>3487000</v>
      </c>
      <c r="L30" s="48">
        <v>3089000</v>
      </c>
      <c r="M30" s="48">
        <v>2579000</v>
      </c>
      <c r="N30" s="48">
        <v>2206000</v>
      </c>
      <c r="O30" s="48">
        <v>2034000</v>
      </c>
      <c r="P30" s="655"/>
      <c r="R30" s="23"/>
      <c r="S30" s="602"/>
      <c r="T30" s="602"/>
      <c r="U30" s="602"/>
      <c r="V30" s="602"/>
      <c r="W30" s="602"/>
      <c r="Y30" s="602"/>
      <c r="Z30" s="602"/>
      <c r="AA30" s="602"/>
      <c r="AB30" s="602"/>
      <c r="AC30" s="602"/>
      <c r="AE30" s="2">
        <f t="shared" si="1"/>
        <v>0</v>
      </c>
      <c r="AF30" s="2">
        <f t="shared" si="2"/>
        <v>0</v>
      </c>
      <c r="AG30" s="2">
        <f t="shared" si="3"/>
        <v>0</v>
      </c>
      <c r="AH30" s="2">
        <f t="shared" si="4"/>
        <v>0</v>
      </c>
      <c r="AI30" s="2">
        <f t="shared" si="5"/>
        <v>0</v>
      </c>
    </row>
    <row r="31" spans="2:35" s="3" customFormat="1" ht="24.75" customHeight="1" thickBot="1">
      <c r="B31" s="24" t="s">
        <v>1405</v>
      </c>
      <c r="C31" s="131">
        <v>4000</v>
      </c>
      <c r="D31" s="131">
        <v>2000</v>
      </c>
      <c r="E31" s="131">
        <v>1000</v>
      </c>
      <c r="F31" s="131">
        <v>-8000</v>
      </c>
      <c r="G31" s="131">
        <v>42000</v>
      </c>
      <c r="J31" s="44" t="s">
        <v>1398</v>
      </c>
      <c r="K31" s="48">
        <v>274000</v>
      </c>
      <c r="L31" s="48">
        <v>240000</v>
      </c>
      <c r="M31" s="48">
        <v>201000</v>
      </c>
      <c r="N31" s="48">
        <v>205000</v>
      </c>
      <c r="O31" s="48">
        <v>174000</v>
      </c>
      <c r="P31" s="17"/>
      <c r="R31" s="16" t="s">
        <v>1406</v>
      </c>
      <c r="S31" s="17">
        <v>4.1580000000000004</v>
      </c>
      <c r="T31" s="17">
        <v>3.9969999999999999</v>
      </c>
      <c r="U31" s="17">
        <v>4.6909999999999998</v>
      </c>
      <c r="V31" s="17">
        <v>2.609</v>
      </c>
      <c r="W31" s="17">
        <v>2.3650000000000002</v>
      </c>
      <c r="Y31" s="17">
        <v>4158</v>
      </c>
      <c r="Z31" s="17">
        <v>3997</v>
      </c>
      <c r="AA31" s="17">
        <v>4691</v>
      </c>
      <c r="AB31" s="17">
        <v>2609</v>
      </c>
      <c r="AC31" s="17">
        <v>2365</v>
      </c>
      <c r="AE31" s="2">
        <f t="shared" si="1"/>
        <v>4158000</v>
      </c>
      <c r="AF31" s="2">
        <f t="shared" si="2"/>
        <v>3997000</v>
      </c>
      <c r="AG31" s="2">
        <f t="shared" si="3"/>
        <v>4691000</v>
      </c>
      <c r="AH31" s="2">
        <f t="shared" si="4"/>
        <v>2609000</v>
      </c>
      <c r="AI31" s="2">
        <f t="shared" si="5"/>
        <v>2365000</v>
      </c>
    </row>
    <row r="32" spans="2:35" s="3" customFormat="1" ht="24.75" customHeight="1" thickBot="1">
      <c r="B32" s="26"/>
      <c r="C32" s="132"/>
      <c r="D32" s="132"/>
      <c r="E32" s="132"/>
      <c r="F32" s="132"/>
      <c r="G32" s="132"/>
      <c r="J32" s="44" t="s">
        <v>1400</v>
      </c>
      <c r="K32" s="48">
        <v>3085000</v>
      </c>
      <c r="L32" s="48">
        <v>2743000</v>
      </c>
      <c r="M32" s="48">
        <v>2328000</v>
      </c>
      <c r="N32" s="48">
        <v>1954000</v>
      </c>
      <c r="O32" s="48">
        <v>1821000</v>
      </c>
      <c r="P32" s="652"/>
      <c r="R32" s="10" t="s">
        <v>1407</v>
      </c>
      <c r="S32" s="13"/>
      <c r="T32" s="13"/>
      <c r="U32" s="13"/>
      <c r="V32" s="13"/>
      <c r="W32" s="13"/>
      <c r="Y32" s="13"/>
      <c r="Z32" s="13"/>
      <c r="AA32" s="13"/>
      <c r="AB32" s="13"/>
      <c r="AC32" s="13"/>
      <c r="AE32" s="2">
        <f t="shared" si="1"/>
        <v>0</v>
      </c>
      <c r="AF32" s="2">
        <f t="shared" si="2"/>
        <v>0</v>
      </c>
      <c r="AG32" s="2">
        <f t="shared" si="3"/>
        <v>0</v>
      </c>
      <c r="AH32" s="2">
        <f t="shared" si="4"/>
        <v>0</v>
      </c>
      <c r="AI32" s="2">
        <f t="shared" si="5"/>
        <v>0</v>
      </c>
    </row>
    <row r="33" spans="2:35" s="3" customFormat="1" ht="24.75" customHeight="1" thickBot="1">
      <c r="B33" s="14" t="s">
        <v>1408</v>
      </c>
      <c r="C33" s="129">
        <v>3074000</v>
      </c>
      <c r="D33" s="129">
        <v>3717000</v>
      </c>
      <c r="E33" s="129">
        <v>3245000</v>
      </c>
      <c r="F33" s="129">
        <v>219000</v>
      </c>
      <c r="G33" s="129">
        <v>2208000</v>
      </c>
      <c r="J33" s="44" t="s">
        <v>1402</v>
      </c>
      <c r="K33" s="48">
        <v>128000</v>
      </c>
      <c r="L33" s="48">
        <v>106000</v>
      </c>
      <c r="M33" s="48">
        <v>49000</v>
      </c>
      <c r="N33" s="48">
        <v>47000</v>
      </c>
      <c r="O33" s="48">
        <v>39000</v>
      </c>
      <c r="P33" s="653"/>
      <c r="R33" s="30"/>
      <c r="S33" s="25"/>
      <c r="T33" s="25"/>
      <c r="U33" s="25"/>
      <c r="V33" s="25"/>
      <c r="W33" s="25"/>
      <c r="Y33" s="25"/>
      <c r="Z33" s="25"/>
      <c r="AA33" s="25"/>
      <c r="AB33" s="25"/>
      <c r="AC33" s="25"/>
      <c r="AE33" s="2">
        <f t="shared" si="1"/>
        <v>0</v>
      </c>
      <c r="AF33" s="2">
        <f t="shared" si="2"/>
        <v>0</v>
      </c>
      <c r="AG33" s="2">
        <f t="shared" si="3"/>
        <v>0</v>
      </c>
      <c r="AH33" s="2">
        <f t="shared" si="4"/>
        <v>0</v>
      </c>
      <c r="AI33" s="2">
        <f t="shared" si="5"/>
        <v>0</v>
      </c>
    </row>
    <row r="34" spans="2:35" s="3" customFormat="1" ht="24.75" customHeight="1" thickBot="1">
      <c r="B34" s="14" t="s">
        <v>1409</v>
      </c>
      <c r="C34" s="129">
        <v>91000</v>
      </c>
      <c r="D34" s="129">
        <v>104000</v>
      </c>
      <c r="E34" s="129">
        <v>80000</v>
      </c>
      <c r="F34" s="129">
        <v>30000</v>
      </c>
      <c r="G34" s="129">
        <v>42000</v>
      </c>
      <c r="J34" s="44" t="s">
        <v>1410</v>
      </c>
      <c r="K34" s="48">
        <v>2283000</v>
      </c>
      <c r="L34" s="48">
        <v>903000</v>
      </c>
      <c r="M34" s="48">
        <v>1084000</v>
      </c>
      <c r="N34" s="48">
        <v>1724000</v>
      </c>
      <c r="O34" s="48">
        <v>1432000</v>
      </c>
      <c r="P34" s="27"/>
      <c r="R34" s="19" t="s">
        <v>1411</v>
      </c>
      <c r="S34" s="601">
        <v>-2.6110000000000002</v>
      </c>
      <c r="T34" s="601">
        <v>-1.071</v>
      </c>
      <c r="U34" s="601">
        <v>-934</v>
      </c>
      <c r="V34" s="601">
        <v>-787</v>
      </c>
      <c r="W34" s="601">
        <v>-956</v>
      </c>
      <c r="Y34" s="601">
        <v>-2611</v>
      </c>
      <c r="Z34" s="601">
        <v>-1071</v>
      </c>
      <c r="AA34" s="601">
        <v>-934</v>
      </c>
      <c r="AB34" s="601">
        <v>-787</v>
      </c>
      <c r="AC34" s="601">
        <v>-956</v>
      </c>
      <c r="AE34" s="2">
        <f t="shared" si="1"/>
        <v>-2611000</v>
      </c>
      <c r="AF34" s="2">
        <f t="shared" si="2"/>
        <v>-1071000</v>
      </c>
      <c r="AG34" s="2">
        <f t="shared" si="3"/>
        <v>-934000</v>
      </c>
      <c r="AH34" s="2">
        <f t="shared" si="4"/>
        <v>-787000</v>
      </c>
      <c r="AI34" s="2">
        <f t="shared" si="5"/>
        <v>-956000</v>
      </c>
    </row>
    <row r="35" spans="2:35" s="3" customFormat="1" ht="24.75" customHeight="1" thickBot="1">
      <c r="B35" s="11" t="s">
        <v>78</v>
      </c>
      <c r="C35" s="130">
        <v>2983000</v>
      </c>
      <c r="D35" s="130">
        <v>3613000</v>
      </c>
      <c r="E35" s="130">
        <v>3165000</v>
      </c>
      <c r="F35" s="130">
        <f>2160000</f>
        <v>2160000</v>
      </c>
      <c r="G35" s="130">
        <v>2167000</v>
      </c>
      <c r="J35" s="44" t="s">
        <v>1412</v>
      </c>
      <c r="K35" s="48">
        <v>175000</v>
      </c>
      <c r="L35" s="48">
        <v>49000</v>
      </c>
      <c r="M35" s="48">
        <v>31000</v>
      </c>
      <c r="N35" s="48">
        <v>36000</v>
      </c>
      <c r="O35" s="48">
        <v>1105000</v>
      </c>
      <c r="P35" s="17"/>
      <c r="R35" s="21"/>
      <c r="S35" s="602"/>
      <c r="T35" s="602"/>
      <c r="U35" s="602"/>
      <c r="V35" s="602"/>
      <c r="W35" s="602"/>
      <c r="Y35" s="602"/>
      <c r="Z35" s="602"/>
      <c r="AA35" s="602"/>
      <c r="AB35" s="602"/>
      <c r="AC35" s="602"/>
      <c r="AE35" s="2">
        <f t="shared" si="1"/>
        <v>0</v>
      </c>
      <c r="AF35" s="2">
        <f t="shared" si="2"/>
        <v>0</v>
      </c>
      <c r="AG35" s="2">
        <f t="shared" si="3"/>
        <v>0</v>
      </c>
      <c r="AH35" s="2">
        <f t="shared" si="4"/>
        <v>0</v>
      </c>
      <c r="AI35" s="2">
        <f t="shared" si="5"/>
        <v>0</v>
      </c>
    </row>
    <row r="36" spans="2:35" s="3" customFormat="1" ht="24.75" customHeight="1" thickBot="1">
      <c r="B36" s="28" t="s">
        <v>1413</v>
      </c>
      <c r="C36" s="131" t="s">
        <v>64</v>
      </c>
      <c r="D36" s="131">
        <v>1000</v>
      </c>
      <c r="E36" s="131">
        <v>11000</v>
      </c>
      <c r="F36" s="131">
        <v>-10000</v>
      </c>
      <c r="G36" s="131">
        <v>142000</v>
      </c>
      <c r="J36" s="42" t="s">
        <v>1414</v>
      </c>
      <c r="K36" s="48">
        <v>533000</v>
      </c>
      <c r="L36" s="48">
        <v>854000</v>
      </c>
      <c r="M36" s="48">
        <v>1053000</v>
      </c>
      <c r="N36" s="48">
        <v>1688000</v>
      </c>
      <c r="O36" s="48">
        <v>327000</v>
      </c>
      <c r="P36" s="17"/>
      <c r="R36" s="22" t="s">
        <v>1415</v>
      </c>
      <c r="S36" s="601">
        <v>-2.2999999999999998</v>
      </c>
      <c r="T36" s="601">
        <v>-796</v>
      </c>
      <c r="U36" s="601">
        <v>-680</v>
      </c>
      <c r="V36" s="601">
        <v>-571</v>
      </c>
      <c r="W36" s="601">
        <v>-956</v>
      </c>
      <c r="Y36" s="601">
        <v>-23</v>
      </c>
      <c r="Z36" s="601">
        <v>-796</v>
      </c>
      <c r="AA36" s="601">
        <v>-680</v>
      </c>
      <c r="AB36" s="601">
        <v>-571</v>
      </c>
      <c r="AC36" s="601">
        <v>-956</v>
      </c>
      <c r="AE36" s="2">
        <f t="shared" si="1"/>
        <v>-23000</v>
      </c>
      <c r="AF36" s="2">
        <f t="shared" si="2"/>
        <v>-796000</v>
      </c>
      <c r="AG36" s="2">
        <f t="shared" si="3"/>
        <v>-680000</v>
      </c>
      <c r="AH36" s="2">
        <f t="shared" si="4"/>
        <v>-571000</v>
      </c>
      <c r="AI36" s="2">
        <f t="shared" si="5"/>
        <v>-956000</v>
      </c>
    </row>
    <row r="37" spans="2:35" s="3" customFormat="1" ht="24.75" customHeight="1" thickBot="1">
      <c r="B37" s="29"/>
      <c r="C37" s="132"/>
      <c r="D37" s="132"/>
      <c r="E37" s="132"/>
      <c r="F37" s="132"/>
      <c r="G37" s="132"/>
      <c r="J37" s="44" t="s">
        <v>1416</v>
      </c>
      <c r="K37" s="48">
        <v>3000</v>
      </c>
      <c r="L37" s="48">
        <v>1000</v>
      </c>
      <c r="M37" s="48">
        <v>1000</v>
      </c>
      <c r="N37" s="48">
        <v>1000</v>
      </c>
      <c r="O37" s="48">
        <v>132000</v>
      </c>
      <c r="P37" s="17"/>
      <c r="R37" s="23"/>
      <c r="S37" s="602"/>
      <c r="T37" s="602"/>
      <c r="U37" s="602"/>
      <c r="V37" s="602"/>
      <c r="W37" s="602"/>
      <c r="Y37" s="602"/>
      <c r="Z37" s="602"/>
      <c r="AA37" s="602"/>
      <c r="AB37" s="602"/>
      <c r="AC37" s="602"/>
      <c r="AE37" s="2">
        <f t="shared" si="1"/>
        <v>0</v>
      </c>
      <c r="AF37" s="2">
        <f t="shared" si="2"/>
        <v>0</v>
      </c>
      <c r="AG37" s="2">
        <f t="shared" si="3"/>
        <v>0</v>
      </c>
      <c r="AH37" s="2">
        <f t="shared" si="4"/>
        <v>0</v>
      </c>
      <c r="AI37" s="2">
        <f t="shared" si="5"/>
        <v>0</v>
      </c>
    </row>
    <row r="38" spans="2:35" s="3" customFormat="1" ht="24.75" customHeight="1" thickBot="1">
      <c r="B38" s="31" t="s">
        <v>1417</v>
      </c>
      <c r="C38" s="129" t="s">
        <v>64</v>
      </c>
      <c r="D38" s="129" t="s">
        <v>64</v>
      </c>
      <c r="E38" s="129" t="s">
        <v>64</v>
      </c>
      <c r="F38" s="129" t="s">
        <v>64</v>
      </c>
      <c r="G38" s="129">
        <v>179000</v>
      </c>
      <c r="J38" s="44" t="s">
        <v>19</v>
      </c>
      <c r="K38" s="48">
        <v>15290000</v>
      </c>
      <c r="L38" s="48">
        <v>11410000</v>
      </c>
      <c r="M38" s="48">
        <v>9923000</v>
      </c>
      <c r="N38" s="48">
        <v>9438000</v>
      </c>
      <c r="O38" s="48">
        <v>9786000</v>
      </c>
      <c r="P38" s="17"/>
      <c r="R38" s="22" t="s">
        <v>1418</v>
      </c>
      <c r="S38" s="601">
        <v>-311</v>
      </c>
      <c r="T38" s="601">
        <v>-275</v>
      </c>
      <c r="U38" s="601">
        <v>-254</v>
      </c>
      <c r="V38" s="601">
        <v>-216</v>
      </c>
      <c r="W38" s="601" t="s">
        <v>64</v>
      </c>
      <c r="Y38" s="601">
        <v>-311</v>
      </c>
      <c r="Z38" s="601">
        <v>-275</v>
      </c>
      <c r="AA38" s="601">
        <v>-254</v>
      </c>
      <c r="AB38" s="601">
        <v>-216</v>
      </c>
      <c r="AC38" s="601" t="s">
        <v>64</v>
      </c>
      <c r="AE38" s="2">
        <f t="shared" si="1"/>
        <v>-311000</v>
      </c>
      <c r="AF38" s="2">
        <f t="shared" si="2"/>
        <v>-275000</v>
      </c>
      <c r="AG38" s="2">
        <f t="shared" si="3"/>
        <v>-254000</v>
      </c>
      <c r="AH38" s="2">
        <f t="shared" si="4"/>
        <v>-216000</v>
      </c>
      <c r="AI38" s="2" t="e">
        <f t="shared" si="5"/>
        <v>#VALUE!</v>
      </c>
    </row>
    <row r="39" spans="2:35" s="3" customFormat="1" ht="24.75" customHeight="1" thickBot="1">
      <c r="B39" s="32" t="s">
        <v>1419</v>
      </c>
      <c r="C39" s="131" t="s">
        <v>64</v>
      </c>
      <c r="D39" s="131">
        <v>1000</v>
      </c>
      <c r="E39" s="131">
        <v>11000</v>
      </c>
      <c r="F39" s="131">
        <v>-10000</v>
      </c>
      <c r="G39" s="131">
        <v>-37000</v>
      </c>
      <c r="J39" s="44" t="s">
        <v>1420</v>
      </c>
      <c r="K39" s="48">
        <v>7112000</v>
      </c>
      <c r="L39" s="48">
        <v>4053000</v>
      </c>
      <c r="M39" s="48">
        <v>2891000</v>
      </c>
      <c r="N39" s="48">
        <v>2452000</v>
      </c>
      <c r="O39" s="48">
        <v>2526000</v>
      </c>
      <c r="P39" s="17"/>
      <c r="R39" s="23"/>
      <c r="S39" s="602"/>
      <c r="T39" s="602"/>
      <c r="U39" s="602"/>
      <c r="V39" s="602"/>
      <c r="W39" s="602"/>
      <c r="Y39" s="602"/>
      <c r="Z39" s="602"/>
      <c r="AA39" s="602"/>
      <c r="AB39" s="602"/>
      <c r="AC39" s="602"/>
      <c r="AE39" s="2">
        <f t="shared" si="1"/>
        <v>0</v>
      </c>
      <c r="AF39" s="2">
        <f t="shared" si="2"/>
        <v>0</v>
      </c>
      <c r="AG39" s="2">
        <f t="shared" si="3"/>
        <v>0</v>
      </c>
      <c r="AH39" s="2">
        <f t="shared" si="4"/>
        <v>0</v>
      </c>
      <c r="AI39" s="2">
        <f t="shared" si="5"/>
        <v>0</v>
      </c>
    </row>
    <row r="40" spans="2:35" s="3" customFormat="1" ht="24.75" customHeight="1" thickBot="1">
      <c r="B40" s="33"/>
      <c r="C40" s="132"/>
      <c r="D40" s="132"/>
      <c r="E40" s="132"/>
      <c r="F40" s="132"/>
      <c r="G40" s="132"/>
      <c r="J40" s="41" t="s">
        <v>1421</v>
      </c>
      <c r="K40" s="48">
        <v>8178000</v>
      </c>
      <c r="L40" s="48">
        <v>7357000</v>
      </c>
      <c r="M40" s="48">
        <v>7032000</v>
      </c>
      <c r="N40" s="48">
        <v>6986000</v>
      </c>
      <c r="O40" s="48">
        <v>7261000</v>
      </c>
      <c r="P40" s="17">
        <f>L24+L25+L34+L37+L38+L41</f>
        <v>32301000</v>
      </c>
      <c r="R40" s="19" t="s">
        <v>1422</v>
      </c>
      <c r="S40" s="601">
        <v>-5.117</v>
      </c>
      <c r="T40" s="601">
        <v>-1.5649999999999999</v>
      </c>
      <c r="U40" s="601">
        <v>-467</v>
      </c>
      <c r="V40" s="601">
        <v>-28</v>
      </c>
      <c r="W40" s="601">
        <v>-62</v>
      </c>
      <c r="Y40" s="601">
        <v>-5117</v>
      </c>
      <c r="Z40" s="601">
        <v>-1565</v>
      </c>
      <c r="AA40" s="601">
        <v>-467</v>
      </c>
      <c r="AB40" s="601">
        <v>-28</v>
      </c>
      <c r="AC40" s="601">
        <v>-62</v>
      </c>
      <c r="AE40" s="2">
        <f t="shared" si="1"/>
        <v>-5117000</v>
      </c>
      <c r="AF40" s="2">
        <f t="shared" si="2"/>
        <v>-1565000</v>
      </c>
      <c r="AG40" s="2">
        <f t="shared" si="3"/>
        <v>-467000</v>
      </c>
      <c r="AH40" s="2">
        <f t="shared" si="4"/>
        <v>-28000</v>
      </c>
      <c r="AI40" s="2">
        <f t="shared" si="5"/>
        <v>-62000</v>
      </c>
    </row>
    <row r="41" spans="2:35" s="3" customFormat="1" ht="24.75" customHeight="1" thickBot="1">
      <c r="B41" s="14" t="s">
        <v>1423</v>
      </c>
      <c r="C41" s="129">
        <v>2983000</v>
      </c>
      <c r="D41" s="129">
        <v>3612000</v>
      </c>
      <c r="E41" s="129">
        <v>3154000</v>
      </c>
      <c r="F41" s="129">
        <v>217000</v>
      </c>
      <c r="G41" s="129">
        <v>2025000</v>
      </c>
      <c r="J41" s="42" t="s">
        <v>1424</v>
      </c>
      <c r="K41" s="48">
        <v>16000</v>
      </c>
      <c r="L41" s="48">
        <v>8000</v>
      </c>
      <c r="M41" s="48">
        <v>25000</v>
      </c>
      <c r="N41" s="48">
        <v>18000</v>
      </c>
      <c r="O41" s="48">
        <v>25000</v>
      </c>
      <c r="P41" s="17"/>
      <c r="R41" s="21"/>
      <c r="S41" s="602"/>
      <c r="T41" s="602"/>
      <c r="U41" s="602"/>
      <c r="V41" s="602"/>
      <c r="W41" s="602"/>
      <c r="Y41" s="602"/>
      <c r="Z41" s="602"/>
      <c r="AA41" s="602"/>
      <c r="AB41" s="602"/>
      <c r="AC41" s="602"/>
      <c r="AE41" s="2">
        <f t="shared" si="1"/>
        <v>0</v>
      </c>
      <c r="AF41" s="2">
        <f t="shared" si="2"/>
        <v>0</v>
      </c>
      <c r="AG41" s="2">
        <f t="shared" si="3"/>
        <v>0</v>
      </c>
      <c r="AH41" s="2">
        <f t="shared" si="4"/>
        <v>0</v>
      </c>
      <c r="AI41" s="2">
        <f t="shared" si="5"/>
        <v>0</v>
      </c>
    </row>
    <row r="42" spans="2:35" s="3" customFormat="1" ht="24.75" customHeight="1" thickBot="1">
      <c r="B42" s="14" t="s">
        <v>1425</v>
      </c>
      <c r="C42" s="129">
        <v>2983000</v>
      </c>
      <c r="D42" s="129">
        <v>3614000</v>
      </c>
      <c r="E42" s="129">
        <v>3176000</v>
      </c>
      <c r="F42" s="129">
        <v>215000</v>
      </c>
      <c r="G42" s="129">
        <v>213000</v>
      </c>
      <c r="J42" s="41" t="s">
        <v>1426</v>
      </c>
      <c r="K42" s="48">
        <v>16000</v>
      </c>
      <c r="L42" s="48">
        <v>8000</v>
      </c>
      <c r="M42" s="48">
        <v>25000</v>
      </c>
      <c r="N42" s="48">
        <v>18000</v>
      </c>
      <c r="O42" s="48">
        <v>25000</v>
      </c>
      <c r="P42" s="17"/>
      <c r="R42" s="16" t="s">
        <v>1427</v>
      </c>
      <c r="S42" s="17">
        <v>135</v>
      </c>
      <c r="T42" s="17">
        <v>318</v>
      </c>
      <c r="U42" s="17">
        <v>9</v>
      </c>
      <c r="V42" s="17">
        <v>665</v>
      </c>
      <c r="W42" s="17">
        <v>2</v>
      </c>
      <c r="Y42" s="17">
        <v>135</v>
      </c>
      <c r="Z42" s="17">
        <v>318</v>
      </c>
      <c r="AA42" s="17">
        <v>9</v>
      </c>
      <c r="AB42" s="17">
        <v>665</v>
      </c>
      <c r="AC42" s="17">
        <v>2</v>
      </c>
      <c r="AE42" s="2">
        <f t="shared" si="1"/>
        <v>135000</v>
      </c>
      <c r="AF42" s="2">
        <f t="shared" si="2"/>
        <v>318000</v>
      </c>
      <c r="AG42" s="2">
        <f t="shared" si="3"/>
        <v>9000</v>
      </c>
      <c r="AH42" s="2">
        <f t="shared" si="4"/>
        <v>665000</v>
      </c>
      <c r="AI42" s="2">
        <f t="shared" si="5"/>
        <v>2000</v>
      </c>
    </row>
    <row r="43" spans="2:35" s="3" customFormat="1" ht="24.75" customHeight="1" thickBot="1">
      <c r="B43" s="14" t="s">
        <v>1428</v>
      </c>
      <c r="C43" s="129" t="s">
        <v>64</v>
      </c>
      <c r="D43" s="129" t="s">
        <v>64</v>
      </c>
      <c r="E43" s="129" t="s">
        <v>64</v>
      </c>
      <c r="F43" s="129" t="s">
        <v>64</v>
      </c>
      <c r="G43" s="129" t="s">
        <v>64</v>
      </c>
      <c r="J43" s="123" t="s">
        <v>45</v>
      </c>
      <c r="K43" s="124">
        <v>41367000</v>
      </c>
      <c r="L43" s="124">
        <v>33941000</v>
      </c>
      <c r="M43" s="124">
        <v>31068000</v>
      </c>
      <c r="N43" s="124">
        <v>28005000</v>
      </c>
      <c r="O43" s="124">
        <v>27148000</v>
      </c>
      <c r="P43" s="17"/>
      <c r="R43" s="19" t="s">
        <v>1429</v>
      </c>
      <c r="S43" s="601">
        <v>195</v>
      </c>
      <c r="T43" s="601">
        <v>-120</v>
      </c>
      <c r="U43" s="601">
        <v>927</v>
      </c>
      <c r="V43" s="601">
        <v>-82</v>
      </c>
      <c r="W43" s="601">
        <v>-209</v>
      </c>
      <c r="Y43" s="601">
        <v>195</v>
      </c>
      <c r="Z43" s="601">
        <v>-120</v>
      </c>
      <c r="AA43" s="601">
        <v>927</v>
      </c>
      <c r="AB43" s="601">
        <v>-82</v>
      </c>
      <c r="AC43" s="601">
        <v>-209</v>
      </c>
      <c r="AE43" s="2">
        <f t="shared" si="1"/>
        <v>195000</v>
      </c>
      <c r="AF43" s="2">
        <f t="shared" si="2"/>
        <v>-120000</v>
      </c>
      <c r="AG43" s="2">
        <f t="shared" si="3"/>
        <v>927000</v>
      </c>
      <c r="AH43" s="2">
        <f t="shared" si="4"/>
        <v>-82000</v>
      </c>
      <c r="AI43" s="2">
        <f t="shared" si="5"/>
        <v>-209000</v>
      </c>
    </row>
    <row r="44" spans="2:35" s="3" customFormat="1" ht="24.75" customHeight="1" thickBot="1">
      <c r="B44" s="14" t="s">
        <v>1430</v>
      </c>
      <c r="C44" s="129">
        <v>122000</v>
      </c>
      <c r="D44" s="129">
        <v>123000</v>
      </c>
      <c r="E44" s="129">
        <v>125000</v>
      </c>
      <c r="F44" s="129">
        <v>125000</v>
      </c>
      <c r="G44" s="129">
        <v>125000</v>
      </c>
      <c r="J44" s="42" t="s">
        <v>1431</v>
      </c>
      <c r="K44" s="48"/>
      <c r="L44" s="48"/>
      <c r="M44" s="48"/>
      <c r="N44" s="48"/>
      <c r="O44" s="48"/>
      <c r="P44" s="17"/>
      <c r="R44" s="21"/>
      <c r="S44" s="602"/>
      <c r="T44" s="602"/>
      <c r="U44" s="602"/>
      <c r="V44" s="602"/>
      <c r="W44" s="602"/>
      <c r="Y44" s="602"/>
      <c r="Z44" s="602"/>
      <c r="AA44" s="602"/>
      <c r="AB44" s="602"/>
      <c r="AC44" s="602"/>
      <c r="AE44" s="2">
        <f t="shared" si="1"/>
        <v>0</v>
      </c>
      <c r="AF44" s="2">
        <f t="shared" si="2"/>
        <v>0</v>
      </c>
      <c r="AG44" s="2">
        <f t="shared" si="3"/>
        <v>0</v>
      </c>
      <c r="AH44" s="2">
        <f t="shared" si="4"/>
        <v>0</v>
      </c>
      <c r="AI44" s="2">
        <f t="shared" si="5"/>
        <v>0</v>
      </c>
    </row>
    <row r="45" spans="2:35" s="3" customFormat="1" ht="24.75" customHeight="1" thickBot="1">
      <c r="B45" s="14" t="s">
        <v>1432</v>
      </c>
      <c r="C45" s="129" t="s">
        <v>64</v>
      </c>
      <c r="D45" s="129" t="s">
        <v>64</v>
      </c>
      <c r="E45" s="129" t="s">
        <v>64</v>
      </c>
      <c r="F45" s="129" t="s">
        <v>64</v>
      </c>
      <c r="G45" s="129" t="s">
        <v>64</v>
      </c>
      <c r="J45" s="42" t="s">
        <v>1433</v>
      </c>
      <c r="K45" s="48">
        <v>3284000</v>
      </c>
      <c r="L45" s="48">
        <v>3107000</v>
      </c>
      <c r="M45" s="48">
        <v>3117000</v>
      </c>
      <c r="N45" s="48">
        <v>2314000</v>
      </c>
      <c r="O45" s="48">
        <v>2696000</v>
      </c>
      <c r="P45" s="17"/>
      <c r="R45" s="22" t="s">
        <v>1434</v>
      </c>
      <c r="S45" s="601">
        <v>-56</v>
      </c>
      <c r="T45" s="601">
        <v>-235</v>
      </c>
      <c r="U45" s="601">
        <v>-122</v>
      </c>
      <c r="V45" s="601">
        <v>-268</v>
      </c>
      <c r="W45" s="601">
        <v>-286</v>
      </c>
      <c r="Y45" s="601">
        <v>-56</v>
      </c>
      <c r="Z45" s="601">
        <v>-235</v>
      </c>
      <c r="AA45" s="601">
        <v>-122</v>
      </c>
      <c r="AB45" s="601">
        <v>-268</v>
      </c>
      <c r="AC45" s="601">
        <v>-286</v>
      </c>
      <c r="AE45" s="2">
        <f t="shared" si="1"/>
        <v>-56000</v>
      </c>
      <c r="AF45" s="2">
        <f t="shared" si="2"/>
        <v>-235000</v>
      </c>
      <c r="AG45" s="2">
        <f t="shared" si="3"/>
        <v>-122000</v>
      </c>
      <c r="AH45" s="2">
        <f t="shared" si="4"/>
        <v>-268000</v>
      </c>
      <c r="AI45" s="2">
        <f t="shared" si="5"/>
        <v>-286000</v>
      </c>
    </row>
    <row r="46" spans="2:35" s="3" customFormat="1" ht="24.75" customHeight="1" thickBot="1">
      <c r="B46" s="14" t="s">
        <v>1435</v>
      </c>
      <c r="C46" s="129">
        <v>122000</v>
      </c>
      <c r="D46" s="129">
        <v>123000</v>
      </c>
      <c r="E46" s="129">
        <v>125000</v>
      </c>
      <c r="F46" s="129">
        <v>125000</v>
      </c>
      <c r="G46" s="129">
        <v>125000</v>
      </c>
      <c r="J46" s="41" t="s">
        <v>1436</v>
      </c>
      <c r="K46" s="48">
        <v>24000</v>
      </c>
      <c r="L46" s="48">
        <v>2295000</v>
      </c>
      <c r="M46" s="48">
        <v>2442000</v>
      </c>
      <c r="N46" s="48">
        <v>1776000</v>
      </c>
      <c r="O46" s="48">
        <v>1976000</v>
      </c>
      <c r="P46" s="17"/>
      <c r="R46" s="23"/>
      <c r="S46" s="602"/>
      <c r="T46" s="602"/>
      <c r="U46" s="602"/>
      <c r="V46" s="602"/>
      <c r="W46" s="602"/>
      <c r="Y46" s="602"/>
      <c r="Z46" s="602"/>
      <c r="AA46" s="602"/>
      <c r="AB46" s="602"/>
      <c r="AC46" s="602"/>
      <c r="AE46" s="2">
        <f t="shared" si="1"/>
        <v>0</v>
      </c>
      <c r="AF46" s="2">
        <f t="shared" si="2"/>
        <v>0</v>
      </c>
      <c r="AG46" s="2">
        <f t="shared" si="3"/>
        <v>0</v>
      </c>
      <c r="AH46" s="2">
        <f t="shared" si="4"/>
        <v>0</v>
      </c>
      <c r="AI46" s="2">
        <f t="shared" si="5"/>
        <v>0</v>
      </c>
    </row>
    <row r="47" spans="2:35" s="3" customFormat="1" ht="24.75" customHeight="1" thickBot="1">
      <c r="B47" s="11" t="s">
        <v>34</v>
      </c>
      <c r="C47" s="130">
        <v>6569000</v>
      </c>
      <c r="D47" s="130">
        <v>7255000</v>
      </c>
      <c r="E47" s="130">
        <v>647000</v>
      </c>
      <c r="F47" s="130">
        <v>4574000</v>
      </c>
      <c r="G47" s="130">
        <v>6024000</v>
      </c>
      <c r="J47" s="42" t="s">
        <v>1437</v>
      </c>
      <c r="K47" s="48">
        <v>884000</v>
      </c>
      <c r="L47" s="48">
        <v>812000</v>
      </c>
      <c r="M47" s="48">
        <v>675000</v>
      </c>
      <c r="N47" s="48">
        <v>538000</v>
      </c>
      <c r="O47" s="48">
        <v>720000</v>
      </c>
      <c r="P47" s="17"/>
      <c r="R47" s="34" t="s">
        <v>1438</v>
      </c>
      <c r="S47" s="17">
        <v>251</v>
      </c>
      <c r="T47" s="17">
        <v>115</v>
      </c>
      <c r="U47" s="17">
        <v>1.0489999999999999</v>
      </c>
      <c r="V47" s="17">
        <v>186</v>
      </c>
      <c r="W47" s="17">
        <v>77</v>
      </c>
      <c r="Y47" s="17">
        <v>251</v>
      </c>
      <c r="Z47" s="17">
        <v>115</v>
      </c>
      <c r="AA47" s="17">
        <v>1049</v>
      </c>
      <c r="AB47" s="17">
        <v>186</v>
      </c>
      <c r="AC47" s="17">
        <v>77</v>
      </c>
      <c r="AE47" s="2">
        <f t="shared" si="1"/>
        <v>251000</v>
      </c>
      <c r="AF47" s="2">
        <f t="shared" si="2"/>
        <v>115000</v>
      </c>
      <c r="AG47" s="2">
        <f t="shared" si="3"/>
        <v>1049000</v>
      </c>
      <c r="AH47" s="2">
        <f t="shared" si="4"/>
        <v>186000</v>
      </c>
      <c r="AI47" s="2">
        <f t="shared" si="5"/>
        <v>77000</v>
      </c>
    </row>
    <row r="48" spans="2:35" s="3" customFormat="1" ht="24.75" customHeight="1" thickBot="1">
      <c r="B48" s="35" t="s">
        <v>36</v>
      </c>
      <c r="C48" s="134">
        <v>4746000</v>
      </c>
      <c r="D48" s="134">
        <v>5589000</v>
      </c>
      <c r="E48" s="134">
        <v>5017000</v>
      </c>
      <c r="F48" s="134">
        <v>3135000</v>
      </c>
      <c r="G48" s="134">
        <v>4778000</v>
      </c>
      <c r="J48" s="42" t="s">
        <v>21</v>
      </c>
      <c r="K48" s="48">
        <v>22000</v>
      </c>
      <c r="L48" s="48">
        <v>2263000</v>
      </c>
      <c r="M48" s="48">
        <v>1742000</v>
      </c>
      <c r="N48" s="48">
        <v>666000</v>
      </c>
      <c r="O48" s="48">
        <v>809000</v>
      </c>
      <c r="P48" s="17"/>
      <c r="R48" s="19" t="s">
        <v>1439</v>
      </c>
      <c r="S48" s="601" t="s">
        <v>64</v>
      </c>
      <c r="T48" s="601">
        <v>-40</v>
      </c>
      <c r="U48" s="601">
        <v>-21</v>
      </c>
      <c r="V48" s="601" t="s">
        <v>64</v>
      </c>
      <c r="W48" s="601">
        <v>-30</v>
      </c>
      <c r="Y48" s="601" t="s">
        <v>64</v>
      </c>
      <c r="Z48" s="601">
        <v>-40</v>
      </c>
      <c r="AA48" s="601">
        <v>-21</v>
      </c>
      <c r="AB48" s="601" t="s">
        <v>64</v>
      </c>
      <c r="AC48" s="601">
        <v>-30</v>
      </c>
      <c r="AE48" s="2" t="e">
        <f t="shared" si="1"/>
        <v>#VALUE!</v>
      </c>
      <c r="AF48" s="2">
        <f t="shared" si="2"/>
        <v>-40000</v>
      </c>
      <c r="AG48" s="2">
        <f t="shared" si="3"/>
        <v>-21000</v>
      </c>
      <c r="AH48" s="2" t="e">
        <f t="shared" si="4"/>
        <v>#VALUE!</v>
      </c>
      <c r="AI48" s="2">
        <f t="shared" si="5"/>
        <v>-30000</v>
      </c>
    </row>
    <row r="49" spans="3:35" s="3" customFormat="1" ht="24.75" customHeight="1" thickBot="1">
      <c r="J49" s="41" t="s">
        <v>1440</v>
      </c>
      <c r="K49" s="48">
        <v>536000</v>
      </c>
      <c r="L49" s="48">
        <v>567000</v>
      </c>
      <c r="M49" s="48">
        <v>1148000</v>
      </c>
      <c r="N49" s="48">
        <v>901000</v>
      </c>
      <c r="O49" s="48">
        <v>1362000</v>
      </c>
      <c r="P49" s="17"/>
      <c r="R49" s="21"/>
      <c r="S49" s="602"/>
      <c r="T49" s="602"/>
      <c r="U49" s="602"/>
      <c r="V49" s="602"/>
      <c r="W49" s="602"/>
      <c r="Y49" s="602"/>
      <c r="Z49" s="602"/>
      <c r="AA49" s="602"/>
      <c r="AB49" s="602"/>
      <c r="AC49" s="602"/>
      <c r="AE49" s="2">
        <f t="shared" si="1"/>
        <v>0</v>
      </c>
      <c r="AF49" s="2">
        <f t="shared" si="2"/>
        <v>0</v>
      </c>
      <c r="AG49" s="2">
        <f t="shared" si="3"/>
        <v>0</v>
      </c>
      <c r="AH49" s="2">
        <f t="shared" si="4"/>
        <v>0</v>
      </c>
      <c r="AI49" s="2">
        <f t="shared" si="5"/>
        <v>0</v>
      </c>
    </row>
    <row r="50" spans="3:35" s="3" customFormat="1" ht="24.75" customHeight="1" thickBot="1">
      <c r="J50" s="47" t="s">
        <v>1441</v>
      </c>
      <c r="K50" s="2">
        <v>2611000</v>
      </c>
      <c r="L50" s="2">
        <v>2569000</v>
      </c>
      <c r="M50" s="2">
        <v>2718000</v>
      </c>
      <c r="N50" s="2">
        <v>2853000</v>
      </c>
      <c r="O50" s="2">
        <v>3281000</v>
      </c>
      <c r="P50" s="17"/>
      <c r="R50" s="16" t="s">
        <v>1442</v>
      </c>
      <c r="S50" s="17" t="s">
        <v>64</v>
      </c>
      <c r="T50" s="17" t="s">
        <v>64</v>
      </c>
      <c r="U50" s="17" t="s">
        <v>64</v>
      </c>
      <c r="V50" s="17" t="s">
        <v>64</v>
      </c>
      <c r="W50" s="17">
        <v>12</v>
      </c>
      <c r="Y50" s="17" t="s">
        <v>64</v>
      </c>
      <c r="Z50" s="17" t="s">
        <v>64</v>
      </c>
      <c r="AA50" s="17" t="s">
        <v>64</v>
      </c>
      <c r="AB50" s="17" t="s">
        <v>64</v>
      </c>
      <c r="AC50" s="17">
        <v>12</v>
      </c>
      <c r="AE50" s="2" t="e">
        <f t="shared" si="1"/>
        <v>#VALUE!</v>
      </c>
      <c r="AF50" s="2" t="e">
        <f t="shared" si="2"/>
        <v>#VALUE!</v>
      </c>
      <c r="AG50" s="2" t="e">
        <f t="shared" si="3"/>
        <v>#VALUE!</v>
      </c>
      <c r="AH50" s="2" t="e">
        <f t="shared" si="4"/>
        <v>#VALUE!</v>
      </c>
      <c r="AI50" s="2">
        <f t="shared" si="5"/>
        <v>12000</v>
      </c>
    </row>
    <row r="51" spans="3:35" s="3" customFormat="1" ht="24.75" customHeight="1" thickBot="1">
      <c r="C51" s="2"/>
      <c r="D51" s="2"/>
      <c r="E51" s="2"/>
      <c r="F51" s="2"/>
      <c r="G51" s="2"/>
      <c r="J51" s="39" t="s">
        <v>1443</v>
      </c>
      <c r="K51" s="49">
        <v>552000</v>
      </c>
      <c r="L51" s="49">
        <v>558000</v>
      </c>
      <c r="M51" s="49">
        <v>436000</v>
      </c>
      <c r="N51" s="49">
        <v>313000</v>
      </c>
      <c r="O51" s="49" t="s">
        <v>64</v>
      </c>
      <c r="P51" s="17"/>
      <c r="R51" s="19" t="s">
        <v>1444</v>
      </c>
      <c r="S51" s="601">
        <v>-7.3979999999999997</v>
      </c>
      <c r="T51" s="601">
        <v>-2.4780000000000002</v>
      </c>
      <c r="U51" s="601">
        <v>-487</v>
      </c>
      <c r="V51" s="601">
        <v>-231</v>
      </c>
      <c r="W51" s="601">
        <v>-1.2430000000000001</v>
      </c>
      <c r="Y51" s="601">
        <v>-7398</v>
      </c>
      <c r="Z51" s="601">
        <v>-2478</v>
      </c>
      <c r="AA51" s="601">
        <v>-487</v>
      </c>
      <c r="AB51" s="601">
        <v>-231</v>
      </c>
      <c r="AC51" s="601">
        <v>-1243</v>
      </c>
      <c r="AE51" s="2">
        <f t="shared" si="1"/>
        <v>-7398000</v>
      </c>
      <c r="AF51" s="2">
        <f t="shared" si="2"/>
        <v>-2478000</v>
      </c>
      <c r="AG51" s="2">
        <f t="shared" si="3"/>
        <v>-487000</v>
      </c>
      <c r="AH51" s="2">
        <f t="shared" si="4"/>
        <v>-231000</v>
      </c>
      <c r="AI51" s="2">
        <f t="shared" si="5"/>
        <v>-1243000</v>
      </c>
    </row>
    <row r="52" spans="3:35" s="3" customFormat="1" ht="24.75" customHeight="1" thickBot="1">
      <c r="C52" s="2"/>
      <c r="D52" s="2"/>
      <c r="E52" s="2"/>
      <c r="F52" s="2"/>
      <c r="G52" s="2"/>
      <c r="J52" s="41" t="s">
        <v>1445</v>
      </c>
      <c r="K52" s="48">
        <v>12000</v>
      </c>
      <c r="L52" s="48">
        <v>12000</v>
      </c>
      <c r="M52" s="48">
        <v>12000</v>
      </c>
      <c r="N52" s="48">
        <v>12000</v>
      </c>
      <c r="O52" s="48">
        <v>9000</v>
      </c>
      <c r="P52" s="17"/>
      <c r="R52" s="21"/>
      <c r="S52" s="602"/>
      <c r="T52" s="602"/>
      <c r="U52" s="602"/>
      <c r="V52" s="602"/>
      <c r="W52" s="602"/>
      <c r="Y52" s="602"/>
      <c r="Z52" s="602"/>
      <c r="AA52" s="602"/>
      <c r="AB52" s="602"/>
      <c r="AC52" s="602"/>
      <c r="AE52" s="2">
        <f t="shared" si="1"/>
        <v>0</v>
      </c>
      <c r="AF52" s="2">
        <f t="shared" si="2"/>
        <v>0</v>
      </c>
      <c r="AG52" s="2">
        <f t="shared" si="3"/>
        <v>0</v>
      </c>
      <c r="AH52" s="2">
        <f t="shared" si="4"/>
        <v>0</v>
      </c>
      <c r="AI52" s="2">
        <f t="shared" si="5"/>
        <v>0</v>
      </c>
    </row>
    <row r="53" spans="3:35" s="3" customFormat="1" ht="24.75" customHeight="1" thickBot="1">
      <c r="C53" s="2"/>
      <c r="D53" s="2"/>
      <c r="E53" s="2"/>
      <c r="F53" s="2"/>
      <c r="G53" s="2"/>
      <c r="J53" s="42" t="s">
        <v>1446</v>
      </c>
      <c r="K53" s="48">
        <v>2047000</v>
      </c>
      <c r="L53" s="48">
        <v>1999000</v>
      </c>
      <c r="M53" s="48">
        <v>2269000</v>
      </c>
      <c r="N53" s="48">
        <v>2528000</v>
      </c>
      <c r="O53" s="48">
        <v>3272000</v>
      </c>
      <c r="P53" s="17"/>
      <c r="R53" s="10" t="s">
        <v>1447</v>
      </c>
      <c r="S53" s="13"/>
      <c r="T53" s="13"/>
      <c r="U53" s="13"/>
      <c r="V53" s="13"/>
      <c r="W53" s="13"/>
      <c r="Y53" s="13"/>
      <c r="Z53" s="13"/>
      <c r="AA53" s="13"/>
      <c r="AB53" s="13"/>
      <c r="AC53" s="13"/>
      <c r="AE53" s="2">
        <f t="shared" si="1"/>
        <v>0</v>
      </c>
      <c r="AF53" s="2">
        <f t="shared" si="2"/>
        <v>0</v>
      </c>
      <c r="AG53" s="2">
        <f t="shared" si="3"/>
        <v>0</v>
      </c>
      <c r="AH53" s="2">
        <f t="shared" si="4"/>
        <v>0</v>
      </c>
      <c r="AI53" s="2">
        <f t="shared" si="5"/>
        <v>0</v>
      </c>
    </row>
    <row r="54" spans="3:35" s="3" customFormat="1" ht="24.75" customHeight="1" thickBot="1">
      <c r="C54" s="2"/>
      <c r="D54" s="2"/>
      <c r="E54" s="2"/>
      <c r="F54" s="2"/>
      <c r="G54" s="2"/>
      <c r="J54" s="85" t="s">
        <v>46</v>
      </c>
      <c r="K54" s="51">
        <v>8631000</v>
      </c>
      <c r="L54" s="51">
        <v>8506000</v>
      </c>
      <c r="M54" s="51">
        <v>8725000</v>
      </c>
      <c r="N54" s="51">
        <v>6735000</v>
      </c>
      <c r="O54" s="51">
        <v>8147000</v>
      </c>
      <c r="P54" s="17"/>
      <c r="R54" s="30"/>
      <c r="S54" s="25"/>
      <c r="T54" s="25"/>
      <c r="U54" s="25"/>
      <c r="V54" s="25"/>
      <c r="W54" s="25"/>
      <c r="Y54" s="25"/>
      <c r="Z54" s="25"/>
      <c r="AA54" s="25"/>
      <c r="AB54" s="25"/>
      <c r="AC54" s="25"/>
      <c r="AE54" s="2">
        <f t="shared" si="1"/>
        <v>0</v>
      </c>
      <c r="AF54" s="2">
        <f t="shared" si="2"/>
        <v>0</v>
      </c>
      <c r="AG54" s="2">
        <f t="shared" si="3"/>
        <v>0</v>
      </c>
      <c r="AH54" s="2">
        <f t="shared" si="4"/>
        <v>0</v>
      </c>
      <c r="AI54" s="2">
        <f t="shared" si="5"/>
        <v>0</v>
      </c>
    </row>
    <row r="55" spans="3:35" s="3" customFormat="1" ht="24.75" customHeight="1" thickBot="1">
      <c r="C55" s="2"/>
      <c r="D55" s="2"/>
      <c r="E55" s="2"/>
      <c r="F55" s="2"/>
      <c r="G55" s="2"/>
      <c r="J55" s="41" t="s">
        <v>1448</v>
      </c>
      <c r="K55" s="48">
        <v>14537000</v>
      </c>
      <c r="L55" s="48">
        <v>8767000</v>
      </c>
      <c r="M55" s="48">
        <v>6801000</v>
      </c>
      <c r="N55" s="48">
        <v>7361000</v>
      </c>
      <c r="O55" s="48">
        <v>6721000</v>
      </c>
      <c r="P55" s="17"/>
      <c r="R55" s="19" t="s">
        <v>1449</v>
      </c>
      <c r="S55" s="601">
        <v>-1.712</v>
      </c>
      <c r="T55" s="601">
        <v>-1.4830000000000001</v>
      </c>
      <c r="U55" s="601">
        <v>-998</v>
      </c>
      <c r="V55" s="601">
        <v>-1</v>
      </c>
      <c r="W55" s="601">
        <v>-1.32</v>
      </c>
      <c r="Y55" s="601">
        <v>-1712</v>
      </c>
      <c r="Z55" s="601">
        <v>-1483</v>
      </c>
      <c r="AA55" s="601">
        <v>-998</v>
      </c>
      <c r="AB55" s="601">
        <v>-1</v>
      </c>
      <c r="AC55" s="601">
        <v>-132</v>
      </c>
      <c r="AE55" s="2">
        <f t="shared" si="1"/>
        <v>-1712000</v>
      </c>
      <c r="AF55" s="2">
        <f t="shared" si="2"/>
        <v>-1483000</v>
      </c>
      <c r="AG55" s="2">
        <f t="shared" si="3"/>
        <v>-998000</v>
      </c>
      <c r="AH55" s="2">
        <f t="shared" si="4"/>
        <v>-1000</v>
      </c>
      <c r="AI55" s="2">
        <f t="shared" si="5"/>
        <v>-132000</v>
      </c>
    </row>
    <row r="56" spans="3:35" s="3" customFormat="1" ht="24.75" customHeight="1" thickBot="1">
      <c r="C56" s="2"/>
      <c r="D56" s="2"/>
      <c r="E56" s="2"/>
      <c r="F56" s="2"/>
      <c r="G56" s="2"/>
      <c r="J56" s="41" t="s">
        <v>1450</v>
      </c>
      <c r="K56" s="48">
        <v>10026000</v>
      </c>
      <c r="L56" s="48">
        <v>4347000</v>
      </c>
      <c r="M56" s="48">
        <v>2976000</v>
      </c>
      <c r="N56" s="48">
        <v>3815000</v>
      </c>
      <c r="O56" s="48">
        <v>3122000</v>
      </c>
      <c r="P56" s="17"/>
      <c r="R56" s="21"/>
      <c r="S56" s="602"/>
      <c r="T56" s="602"/>
      <c r="U56" s="602"/>
      <c r="V56" s="602"/>
      <c r="W56" s="602"/>
      <c r="Y56" s="602"/>
      <c r="Z56" s="602"/>
      <c r="AA56" s="602"/>
      <c r="AB56" s="602"/>
      <c r="AC56" s="602"/>
      <c r="AE56" s="2">
        <f t="shared" si="1"/>
        <v>0</v>
      </c>
      <c r="AF56" s="2">
        <f t="shared" si="2"/>
        <v>0</v>
      </c>
      <c r="AG56" s="2">
        <f t="shared" si="3"/>
        <v>0</v>
      </c>
      <c r="AH56" s="2">
        <f t="shared" si="4"/>
        <v>0</v>
      </c>
      <c r="AI56" s="2">
        <f t="shared" si="5"/>
        <v>0</v>
      </c>
    </row>
    <row r="57" spans="3:35" s="3" customFormat="1" ht="24.75" customHeight="1" thickBot="1">
      <c r="C57" s="2"/>
      <c r="D57" s="2"/>
      <c r="E57" s="2"/>
      <c r="F57" s="2"/>
      <c r="G57" s="2"/>
      <c r="J57" s="41" t="s">
        <v>1451</v>
      </c>
      <c r="K57" s="48">
        <v>10026000</v>
      </c>
      <c r="L57" s="48">
        <v>4347000</v>
      </c>
      <c r="M57" s="48">
        <v>2976000</v>
      </c>
      <c r="N57" s="48">
        <v>3815000</v>
      </c>
      <c r="O57" s="48">
        <v>3122000</v>
      </c>
      <c r="P57" s="17"/>
      <c r="R57" s="22" t="s">
        <v>1452</v>
      </c>
      <c r="S57" s="601">
        <v>-1.712</v>
      </c>
      <c r="T57" s="601">
        <v>-1.4830000000000001</v>
      </c>
      <c r="U57" s="601">
        <v>-998</v>
      </c>
      <c r="V57" s="601">
        <v>-1</v>
      </c>
      <c r="W57" s="601">
        <v>-1.32</v>
      </c>
      <c r="Y57" s="601">
        <v>-1712</v>
      </c>
      <c r="Z57" s="601">
        <v>-1483</v>
      </c>
      <c r="AA57" s="601">
        <v>-998</v>
      </c>
      <c r="AB57" s="601">
        <v>-1</v>
      </c>
      <c r="AC57" s="601">
        <v>-132</v>
      </c>
      <c r="AE57" s="2">
        <f t="shared" si="1"/>
        <v>-1712000</v>
      </c>
      <c r="AF57" s="2">
        <f>Z57*1000</f>
        <v>-1483000</v>
      </c>
      <c r="AG57" s="2">
        <f t="shared" si="3"/>
        <v>-998000</v>
      </c>
      <c r="AH57" s="2">
        <f t="shared" si="4"/>
        <v>-1000</v>
      </c>
      <c r="AI57" s="2">
        <f t="shared" si="5"/>
        <v>-132000</v>
      </c>
    </row>
    <row r="58" spans="3:35" s="3" customFormat="1" ht="24.75" customHeight="1" thickBot="1">
      <c r="C58" s="2"/>
      <c r="D58" s="2"/>
      <c r="E58" s="2"/>
      <c r="F58" s="2"/>
      <c r="G58" s="2"/>
      <c r="J58" s="42" t="s">
        <v>1453</v>
      </c>
      <c r="K58" s="48">
        <v>89000</v>
      </c>
      <c r="L58" s="48">
        <v>85000</v>
      </c>
      <c r="M58" s="48">
        <v>105000</v>
      </c>
      <c r="N58" s="48">
        <v>126000</v>
      </c>
      <c r="O58" s="48">
        <v>122000</v>
      </c>
      <c r="P58" s="17"/>
      <c r="R58" s="23"/>
      <c r="S58" s="602"/>
      <c r="T58" s="602"/>
      <c r="U58" s="602"/>
      <c r="V58" s="602"/>
      <c r="W58" s="602"/>
      <c r="Y58" s="602"/>
      <c r="Z58" s="602"/>
      <c r="AA58" s="602"/>
      <c r="AB58" s="602"/>
      <c r="AC58" s="602"/>
      <c r="AE58" s="2">
        <f t="shared" si="1"/>
        <v>0</v>
      </c>
      <c r="AF58" s="2">
        <f t="shared" si="2"/>
        <v>0</v>
      </c>
      <c r="AG58" s="2">
        <f t="shared" si="3"/>
        <v>0</v>
      </c>
      <c r="AH58" s="2">
        <f t="shared" si="4"/>
        <v>0</v>
      </c>
      <c r="AI58" s="2">
        <f t="shared" si="5"/>
        <v>0</v>
      </c>
    </row>
    <row r="59" spans="3:35" s="3" customFormat="1" ht="24.75" customHeight="1" thickBot="1">
      <c r="C59" s="2"/>
      <c r="D59" s="2"/>
      <c r="E59" s="2"/>
      <c r="F59" s="2"/>
      <c r="G59" s="2"/>
      <c r="J59" s="42" t="s">
        <v>1376</v>
      </c>
      <c r="K59" s="48">
        <v>256000</v>
      </c>
      <c r="L59" s="48">
        <v>-68000</v>
      </c>
      <c r="M59" s="48">
        <v>100000</v>
      </c>
      <c r="N59" s="48">
        <v>308000</v>
      </c>
      <c r="O59" s="48">
        <v>163000</v>
      </c>
      <c r="P59" s="17"/>
      <c r="R59" s="19" t="s">
        <v>1454</v>
      </c>
      <c r="S59" s="601">
        <v>-10</v>
      </c>
      <c r="T59" s="601">
        <v>-992</v>
      </c>
      <c r="U59" s="601">
        <v>-538</v>
      </c>
      <c r="V59" s="601">
        <v>-54</v>
      </c>
      <c r="W59" s="601">
        <v>-402</v>
      </c>
      <c r="Y59" s="601">
        <v>-10</v>
      </c>
      <c r="Z59" s="601">
        <v>-992</v>
      </c>
      <c r="AA59" s="601">
        <v>-538</v>
      </c>
      <c r="AB59" s="601">
        <v>-54</v>
      </c>
      <c r="AC59" s="601">
        <v>-402</v>
      </c>
      <c r="AE59" s="2">
        <f t="shared" si="1"/>
        <v>-10000</v>
      </c>
      <c r="AF59" s="2">
        <f t="shared" si="2"/>
        <v>-992000</v>
      </c>
      <c r="AG59" s="2">
        <f t="shared" si="3"/>
        <v>-538000</v>
      </c>
      <c r="AH59" s="2">
        <f t="shared" si="4"/>
        <v>-54000</v>
      </c>
      <c r="AI59" s="2">
        <f t="shared" si="5"/>
        <v>-402000</v>
      </c>
    </row>
    <row r="60" spans="3:35" s="3" customFormat="1" ht="24.75" customHeight="1" thickBot="1">
      <c r="C60" s="2"/>
      <c r="D60" s="2"/>
      <c r="E60" s="2"/>
      <c r="F60" s="2"/>
      <c r="G60" s="2"/>
      <c r="J60" s="41" t="s">
        <v>1455</v>
      </c>
      <c r="K60" s="48">
        <v>1776000</v>
      </c>
      <c r="L60" s="48">
        <v>1572000</v>
      </c>
      <c r="M60" s="48">
        <v>1452000</v>
      </c>
      <c r="N60" s="48">
        <v>1485000</v>
      </c>
      <c r="O60" s="48">
        <v>153000</v>
      </c>
      <c r="P60" s="27"/>
      <c r="R60" s="21"/>
      <c r="S60" s="602"/>
      <c r="T60" s="602"/>
      <c r="U60" s="602"/>
      <c r="V60" s="602"/>
      <c r="W60" s="602"/>
      <c r="Y60" s="602"/>
      <c r="Z60" s="602"/>
      <c r="AA60" s="602"/>
      <c r="AB60" s="602"/>
      <c r="AC60" s="602"/>
      <c r="AE60" s="2">
        <f t="shared" si="1"/>
        <v>0</v>
      </c>
      <c r="AF60" s="2">
        <f t="shared" si="2"/>
        <v>0</v>
      </c>
      <c r="AG60" s="2">
        <f t="shared" si="3"/>
        <v>0</v>
      </c>
      <c r="AH60" s="2">
        <f t="shared" si="4"/>
        <v>0</v>
      </c>
      <c r="AI60" s="2">
        <f t="shared" si="5"/>
        <v>0</v>
      </c>
    </row>
    <row r="61" spans="3:35" s="3" customFormat="1" ht="24.75" customHeight="1" thickBot="1">
      <c r="C61" s="2"/>
      <c r="D61" s="2"/>
      <c r="E61" s="2"/>
      <c r="F61" s="2"/>
      <c r="G61" s="2"/>
      <c r="J61" s="41" t="s">
        <v>1456</v>
      </c>
      <c r="K61" s="48">
        <v>152000</v>
      </c>
      <c r="L61" s="48">
        <v>164000</v>
      </c>
      <c r="M61" s="48">
        <v>1353000</v>
      </c>
      <c r="N61" s="48">
        <v>1177000</v>
      </c>
      <c r="O61" s="48">
        <v>1368000</v>
      </c>
      <c r="P61" s="27"/>
      <c r="R61" s="22" t="s">
        <v>1457</v>
      </c>
      <c r="S61" s="601">
        <v>-10</v>
      </c>
      <c r="T61" s="601">
        <v>-1.03</v>
      </c>
      <c r="U61" s="601">
        <v>-538</v>
      </c>
      <c r="V61" s="601">
        <v>-54</v>
      </c>
      <c r="W61" s="601">
        <v>-402</v>
      </c>
      <c r="Y61" s="601">
        <v>-10</v>
      </c>
      <c r="Z61" s="601">
        <v>-103</v>
      </c>
      <c r="AA61" s="601">
        <v>-538</v>
      </c>
      <c r="AB61" s="601">
        <v>-54</v>
      </c>
      <c r="AC61" s="601">
        <v>-402</v>
      </c>
      <c r="AE61" s="2">
        <f t="shared" si="1"/>
        <v>-10000</v>
      </c>
      <c r="AF61" s="2">
        <f t="shared" si="2"/>
        <v>-103000</v>
      </c>
      <c r="AG61" s="2">
        <f t="shared" si="3"/>
        <v>-538000</v>
      </c>
      <c r="AH61" s="2">
        <f t="shared" si="4"/>
        <v>-54000</v>
      </c>
      <c r="AI61" s="2">
        <f t="shared" si="5"/>
        <v>-402000</v>
      </c>
    </row>
    <row r="62" spans="3:35" s="3" customFormat="1" ht="24.75" customHeight="1" thickBot="1">
      <c r="C62" s="2"/>
      <c r="D62" s="2"/>
      <c r="E62" s="2"/>
      <c r="F62" s="2"/>
      <c r="G62" s="2"/>
      <c r="J62" s="42" t="s">
        <v>1458</v>
      </c>
      <c r="K62" s="48">
        <v>324000</v>
      </c>
      <c r="L62" s="48">
        <v>228000</v>
      </c>
      <c r="M62" s="48">
        <v>248000</v>
      </c>
      <c r="N62" s="48">
        <v>264000</v>
      </c>
      <c r="O62" s="48">
        <v>190000</v>
      </c>
      <c r="R62" s="23"/>
      <c r="S62" s="602"/>
      <c r="T62" s="602"/>
      <c r="U62" s="602"/>
      <c r="V62" s="602"/>
      <c r="W62" s="602"/>
      <c r="Y62" s="602"/>
      <c r="Z62" s="602"/>
      <c r="AA62" s="602"/>
      <c r="AB62" s="602"/>
      <c r="AC62" s="602"/>
      <c r="AE62" s="2">
        <f t="shared" si="1"/>
        <v>0</v>
      </c>
      <c r="AF62" s="2">
        <f t="shared" si="2"/>
        <v>0</v>
      </c>
      <c r="AG62" s="2">
        <f t="shared" si="3"/>
        <v>0</v>
      </c>
      <c r="AH62" s="2">
        <f t="shared" si="4"/>
        <v>0</v>
      </c>
      <c r="AI62" s="2">
        <f t="shared" si="5"/>
        <v>0</v>
      </c>
    </row>
    <row r="63" spans="3:35" s="3" customFormat="1" ht="24.75" customHeight="1" thickBot="1">
      <c r="C63" s="2"/>
      <c r="D63" s="2"/>
      <c r="E63" s="2"/>
      <c r="F63" s="2"/>
      <c r="G63" s="2"/>
      <c r="J63" s="44" t="s">
        <v>1459</v>
      </c>
      <c r="K63" s="48">
        <v>324000</v>
      </c>
      <c r="L63" s="48">
        <v>228000</v>
      </c>
      <c r="M63" s="48">
        <v>248000</v>
      </c>
      <c r="N63" s="48">
        <v>264000</v>
      </c>
      <c r="O63" s="48">
        <v>190000</v>
      </c>
      <c r="P63" s="25"/>
      <c r="R63" s="34" t="s">
        <v>1460</v>
      </c>
      <c r="S63" s="17" t="s">
        <v>64</v>
      </c>
      <c r="T63" s="17">
        <v>38</v>
      </c>
      <c r="U63" s="17" t="s">
        <v>64</v>
      </c>
      <c r="V63" s="17" t="s">
        <v>64</v>
      </c>
      <c r="W63" s="17" t="s">
        <v>64</v>
      </c>
      <c r="Y63" s="17" t="s">
        <v>64</v>
      </c>
      <c r="Z63" s="17">
        <v>38</v>
      </c>
      <c r="AA63" s="17" t="s">
        <v>64</v>
      </c>
      <c r="AB63" s="17" t="s">
        <v>64</v>
      </c>
      <c r="AC63" s="17" t="s">
        <v>64</v>
      </c>
      <c r="AE63" s="2" t="e">
        <f t="shared" si="1"/>
        <v>#VALUE!</v>
      </c>
      <c r="AF63" s="2">
        <f t="shared" si="2"/>
        <v>38000</v>
      </c>
      <c r="AG63" s="2" t="e">
        <f t="shared" si="3"/>
        <v>#VALUE!</v>
      </c>
      <c r="AH63" s="2" t="e">
        <f t="shared" si="4"/>
        <v>#VALUE!</v>
      </c>
      <c r="AI63" s="2" t="e">
        <f t="shared" si="5"/>
        <v>#VALUE!</v>
      </c>
    </row>
    <row r="64" spans="3:35" s="3" customFormat="1" ht="24.75" customHeight="1" thickBot="1">
      <c r="C64" s="2"/>
      <c r="D64" s="2"/>
      <c r="E64" s="2"/>
      <c r="F64" s="2"/>
      <c r="G64" s="2"/>
      <c r="J64" s="123" t="s">
        <v>47</v>
      </c>
      <c r="K64" s="124">
        <v>25357000</v>
      </c>
      <c r="L64" s="124">
        <v>19158000</v>
      </c>
      <c r="M64" s="124">
        <v>17331000</v>
      </c>
      <c r="N64" s="124">
        <v>15970000</v>
      </c>
      <c r="O64" s="124">
        <v>16710000</v>
      </c>
      <c r="P64" s="17"/>
      <c r="R64" s="36" t="s">
        <v>1461</v>
      </c>
      <c r="S64" s="17" t="s">
        <v>64</v>
      </c>
      <c r="T64" s="17">
        <v>38</v>
      </c>
      <c r="U64" s="17" t="s">
        <v>64</v>
      </c>
      <c r="V64" s="17" t="s">
        <v>64</v>
      </c>
      <c r="W64" s="17" t="s">
        <v>64</v>
      </c>
      <c r="Y64" s="17" t="s">
        <v>64</v>
      </c>
      <c r="Z64" s="17">
        <v>38</v>
      </c>
      <c r="AA64" s="17" t="s">
        <v>64</v>
      </c>
      <c r="AB64" s="17" t="s">
        <v>64</v>
      </c>
      <c r="AC64" s="17" t="s">
        <v>64</v>
      </c>
      <c r="AE64" s="2" t="e">
        <f t="shared" si="1"/>
        <v>#VALUE!</v>
      </c>
      <c r="AF64" s="2">
        <f t="shared" si="2"/>
        <v>38000</v>
      </c>
      <c r="AG64" s="2" t="e">
        <f t="shared" si="3"/>
        <v>#VALUE!</v>
      </c>
      <c r="AH64" s="2" t="e">
        <f t="shared" si="4"/>
        <v>#VALUE!</v>
      </c>
      <c r="AI64" s="2" t="e">
        <f t="shared" si="5"/>
        <v>#VALUE!</v>
      </c>
    </row>
    <row r="65" spans="3:35" s="3" customFormat="1" ht="24.75" customHeight="1" thickBot="1">
      <c r="C65" s="2"/>
      <c r="D65" s="2"/>
      <c r="E65" s="2"/>
      <c r="F65" s="2"/>
      <c r="G65" s="2"/>
      <c r="J65" s="43" t="s">
        <v>1462</v>
      </c>
      <c r="K65" s="80">
        <v>15212000</v>
      </c>
      <c r="L65" s="80">
        <v>13998000</v>
      </c>
      <c r="M65" s="80">
        <v>13347000</v>
      </c>
      <c r="N65" s="80">
        <v>11821000</v>
      </c>
      <c r="O65" s="80">
        <v>10278000</v>
      </c>
      <c r="P65" s="17"/>
      <c r="R65" s="19" t="s">
        <v>1463</v>
      </c>
      <c r="S65" s="601">
        <v>5.4219999999999997</v>
      </c>
      <c r="T65" s="601">
        <v>1.181</v>
      </c>
      <c r="U65" s="601">
        <v>-369</v>
      </c>
      <c r="V65" s="601">
        <v>542</v>
      </c>
      <c r="W65" s="601">
        <v>1.1559999999999999</v>
      </c>
      <c r="Y65" s="601">
        <v>5422</v>
      </c>
      <c r="Z65" s="601">
        <v>1181</v>
      </c>
      <c r="AA65" s="601">
        <v>-369</v>
      </c>
      <c r="AB65" s="601">
        <v>542</v>
      </c>
      <c r="AC65" s="601">
        <v>1156</v>
      </c>
      <c r="AE65" s="2">
        <f t="shared" si="1"/>
        <v>5422000</v>
      </c>
      <c r="AF65" s="2">
        <f t="shared" si="2"/>
        <v>1181000</v>
      </c>
      <c r="AG65" s="2">
        <f t="shared" si="3"/>
        <v>-369000</v>
      </c>
      <c r="AH65" s="2">
        <f t="shared" si="4"/>
        <v>542000</v>
      </c>
      <c r="AI65" s="2">
        <f t="shared" si="5"/>
        <v>1156000</v>
      </c>
    </row>
    <row r="66" spans="3:35" s="3" customFormat="1" ht="24.75" customHeight="1" thickBot="1">
      <c r="C66" s="2"/>
      <c r="D66" s="2"/>
      <c r="E66" s="2"/>
      <c r="F66" s="2"/>
      <c r="G66" s="2"/>
      <c r="J66" s="45" t="s">
        <v>1464</v>
      </c>
      <c r="K66" s="81">
        <v>493000</v>
      </c>
      <c r="L66" s="81">
        <v>496000</v>
      </c>
      <c r="M66" s="81">
        <v>499000</v>
      </c>
      <c r="N66" s="81">
        <v>500000</v>
      </c>
      <c r="O66" s="81">
        <v>505000</v>
      </c>
      <c r="P66" s="17"/>
      <c r="R66" s="21"/>
      <c r="S66" s="602"/>
      <c r="T66" s="602"/>
      <c r="U66" s="602"/>
      <c r="V66" s="602"/>
      <c r="W66" s="602"/>
      <c r="Y66" s="602"/>
      <c r="Z66" s="602"/>
      <c r="AA66" s="602"/>
      <c r="AB66" s="602"/>
      <c r="AC66" s="602"/>
      <c r="AE66" s="2">
        <f t="shared" si="1"/>
        <v>0</v>
      </c>
      <c r="AF66" s="2">
        <f t="shared" si="2"/>
        <v>0</v>
      </c>
      <c r="AG66" s="2">
        <f t="shared" si="3"/>
        <v>0</v>
      </c>
      <c r="AH66" s="2">
        <f t="shared" si="4"/>
        <v>0</v>
      </c>
      <c r="AI66" s="2">
        <f t="shared" si="5"/>
        <v>0</v>
      </c>
    </row>
    <row r="67" spans="3:35" s="3" customFormat="1" ht="24.75" customHeight="1" thickBot="1">
      <c r="C67" s="2"/>
      <c r="D67" s="2"/>
      <c r="E67" s="2"/>
      <c r="F67" s="2"/>
      <c r="G67" s="2"/>
      <c r="J67" s="46" t="s">
        <v>1465</v>
      </c>
      <c r="K67" s="82">
        <v>-243000</v>
      </c>
      <c r="L67" s="82">
        <v>-165000</v>
      </c>
      <c r="M67" s="82">
        <v>-82000</v>
      </c>
      <c r="N67" s="82">
        <v>-288000</v>
      </c>
      <c r="O67" s="82">
        <v>-175000</v>
      </c>
      <c r="P67" s="17"/>
      <c r="R67" s="19" t="s">
        <v>1380</v>
      </c>
      <c r="S67" s="601">
        <v>-42</v>
      </c>
      <c r="T67" s="601">
        <v>-45</v>
      </c>
      <c r="U67" s="601">
        <v>-29</v>
      </c>
      <c r="V67" s="601">
        <v>-14</v>
      </c>
      <c r="W67" s="601">
        <v>-31</v>
      </c>
      <c r="Y67" s="601">
        <v>-42</v>
      </c>
      <c r="Z67" s="601">
        <v>-45</v>
      </c>
      <c r="AA67" s="601">
        <v>-29</v>
      </c>
      <c r="AB67" s="601">
        <v>-14</v>
      </c>
      <c r="AC67" s="601">
        <v>-31</v>
      </c>
      <c r="AE67" s="2">
        <f t="shared" si="1"/>
        <v>-42000</v>
      </c>
      <c r="AF67" s="2">
        <f t="shared" si="2"/>
        <v>-45000</v>
      </c>
      <c r="AG67" s="2">
        <f t="shared" si="3"/>
        <v>-29000</v>
      </c>
      <c r="AH67" s="2">
        <f t="shared" si="4"/>
        <v>-14000</v>
      </c>
      <c r="AI67" s="2">
        <f t="shared" si="5"/>
        <v>-31000</v>
      </c>
    </row>
    <row r="68" spans="3:35" s="3" customFormat="1" ht="24.75" customHeight="1" thickBot="1">
      <c r="C68" s="2"/>
      <c r="D68" s="2"/>
      <c r="E68" s="2"/>
      <c r="F68" s="2"/>
      <c r="G68" s="2"/>
      <c r="J68" s="42" t="s">
        <v>1466</v>
      </c>
      <c r="K68" s="48">
        <v>160000</v>
      </c>
      <c r="L68" s="48">
        <v>186000</v>
      </c>
      <c r="M68" s="48">
        <v>165000</v>
      </c>
      <c r="N68" s="48">
        <v>362000</v>
      </c>
      <c r="O68" s="48">
        <v>-80000</v>
      </c>
      <c r="P68" s="603"/>
      <c r="R68" s="21"/>
      <c r="S68" s="602"/>
      <c r="T68" s="602"/>
      <c r="U68" s="602"/>
      <c r="V68" s="602"/>
      <c r="W68" s="602"/>
      <c r="Y68" s="602"/>
      <c r="Z68" s="602"/>
      <c r="AA68" s="602"/>
      <c r="AB68" s="602"/>
      <c r="AC68" s="602"/>
      <c r="AE68" s="2">
        <f t="shared" si="1"/>
        <v>0</v>
      </c>
      <c r="AF68" s="2">
        <f t="shared" si="2"/>
        <v>0</v>
      </c>
      <c r="AG68" s="2">
        <f t="shared" si="3"/>
        <v>0</v>
      </c>
      <c r="AH68" s="2">
        <f t="shared" si="4"/>
        <v>0</v>
      </c>
      <c r="AI68" s="2">
        <f t="shared" si="5"/>
        <v>0</v>
      </c>
    </row>
    <row r="69" spans="3:35" s="3" customFormat="1" ht="24.75" customHeight="1" thickBot="1">
      <c r="C69" s="2"/>
      <c r="D69" s="2"/>
      <c r="E69" s="2"/>
      <c r="F69" s="2"/>
      <c r="G69" s="2"/>
      <c r="J69" s="42" t="s">
        <v>1467</v>
      </c>
      <c r="K69" s="48">
        <v>984000</v>
      </c>
      <c r="L69" s="48">
        <v>1314000</v>
      </c>
      <c r="M69" s="48">
        <v>1655000</v>
      </c>
      <c r="N69" s="48">
        <v>1863000</v>
      </c>
      <c r="O69" s="48">
        <v>2428000</v>
      </c>
      <c r="P69" s="17"/>
      <c r="R69" s="22" t="s">
        <v>1439</v>
      </c>
      <c r="S69" s="601">
        <v>-42</v>
      </c>
      <c r="T69" s="601">
        <v>-45</v>
      </c>
      <c r="U69" s="601">
        <v>-29</v>
      </c>
      <c r="V69" s="601">
        <v>-14</v>
      </c>
      <c r="W69" s="601">
        <v>-31</v>
      </c>
      <c r="Y69" s="601">
        <v>-42</v>
      </c>
      <c r="Z69" s="601">
        <v>-45</v>
      </c>
      <c r="AA69" s="601">
        <v>-29</v>
      </c>
      <c r="AB69" s="601">
        <v>-14</v>
      </c>
      <c r="AC69" s="601">
        <v>-31</v>
      </c>
      <c r="AE69" s="2">
        <f t="shared" si="1"/>
        <v>-42000</v>
      </c>
      <c r="AF69" s="2">
        <f t="shared" si="2"/>
        <v>-45000</v>
      </c>
      <c r="AG69" s="2">
        <f t="shared" si="3"/>
        <v>-29000</v>
      </c>
      <c r="AH69" s="2">
        <f t="shared" si="4"/>
        <v>-14000</v>
      </c>
      <c r="AI69" s="2">
        <f t="shared" si="5"/>
        <v>-31000</v>
      </c>
    </row>
    <row r="70" spans="3:35" s="3" customFormat="1" ht="24.75" customHeight="1" thickBot="1">
      <c r="C70" s="2"/>
      <c r="D70" s="2"/>
      <c r="E70" s="2"/>
      <c r="F70" s="2"/>
      <c r="G70" s="2"/>
      <c r="J70" s="41" t="s">
        <v>1468</v>
      </c>
      <c r="K70" s="48">
        <v>14268000</v>
      </c>
      <c r="L70" s="48">
        <v>13195000</v>
      </c>
      <c r="M70" s="48">
        <v>1149000</v>
      </c>
      <c r="N70" s="48">
        <v>9438000</v>
      </c>
      <c r="O70" s="48">
        <v>8173000</v>
      </c>
      <c r="P70" s="17"/>
      <c r="R70" s="23"/>
      <c r="S70" s="602"/>
      <c r="T70" s="602"/>
      <c r="U70" s="602"/>
      <c r="V70" s="602"/>
      <c r="W70" s="602"/>
      <c r="Y70" s="602"/>
      <c r="Z70" s="602"/>
      <c r="AA70" s="602"/>
      <c r="AB70" s="602"/>
      <c r="AC70" s="602"/>
      <c r="AE70" s="2">
        <f t="shared" si="1"/>
        <v>0</v>
      </c>
      <c r="AF70" s="2">
        <f t="shared" si="2"/>
        <v>0</v>
      </c>
      <c r="AG70" s="2">
        <f t="shared" si="3"/>
        <v>0</v>
      </c>
      <c r="AH70" s="2">
        <f t="shared" si="4"/>
        <v>0</v>
      </c>
      <c r="AI70" s="2">
        <f t="shared" si="5"/>
        <v>0</v>
      </c>
    </row>
    <row r="71" spans="3:35" s="3" customFormat="1" ht="24.75" customHeight="1" thickBot="1">
      <c r="C71" s="2"/>
      <c r="D71" s="2"/>
      <c r="E71" s="2"/>
      <c r="F71" s="2"/>
      <c r="G71" s="2"/>
      <c r="J71" s="42" t="s">
        <v>1469</v>
      </c>
      <c r="K71" s="48">
        <v>-450000</v>
      </c>
      <c r="L71" s="48">
        <v>-1028000</v>
      </c>
      <c r="M71" s="48">
        <v>-380000</v>
      </c>
      <c r="N71" s="48">
        <v>-54000</v>
      </c>
      <c r="O71" s="48">
        <v>-574000</v>
      </c>
      <c r="P71" s="17"/>
      <c r="R71" s="19" t="s">
        <v>1470</v>
      </c>
      <c r="S71" s="601">
        <v>2.778</v>
      </c>
      <c r="T71" s="601">
        <v>-2.1629999999999998</v>
      </c>
      <c r="U71" s="601">
        <v>-2.71</v>
      </c>
      <c r="V71" s="601">
        <v>-1.3129999999999999</v>
      </c>
      <c r="W71" s="601">
        <v>-1.2370000000000001</v>
      </c>
      <c r="Y71" s="601">
        <v>2778</v>
      </c>
      <c r="Z71" s="601">
        <v>-2163</v>
      </c>
      <c r="AA71" s="601">
        <v>-271</v>
      </c>
      <c r="AB71" s="601">
        <v>-1313</v>
      </c>
      <c r="AC71" s="601">
        <v>-1237</v>
      </c>
      <c r="AE71" s="2">
        <f t="shared" si="1"/>
        <v>2778000</v>
      </c>
      <c r="AF71" s="2">
        <f t="shared" si="2"/>
        <v>-2163000</v>
      </c>
      <c r="AG71" s="2">
        <f t="shared" si="3"/>
        <v>-271000</v>
      </c>
      <c r="AH71" s="2">
        <f t="shared" si="4"/>
        <v>-1313000</v>
      </c>
      <c r="AI71" s="2">
        <f t="shared" si="5"/>
        <v>-1237000</v>
      </c>
    </row>
    <row r="72" spans="3:35" s="3" customFormat="1" ht="24.75" customHeight="1" thickBot="1">
      <c r="C72" s="2"/>
      <c r="D72" s="2"/>
      <c r="E72" s="2"/>
      <c r="F72" s="2"/>
      <c r="G72" s="2"/>
      <c r="J72" s="41" t="s">
        <v>48</v>
      </c>
      <c r="K72" s="48">
        <v>15212000</v>
      </c>
      <c r="L72" s="48">
        <v>13998000</v>
      </c>
      <c r="M72" s="48">
        <v>13347000</v>
      </c>
      <c r="N72" s="48">
        <v>11821000</v>
      </c>
      <c r="O72" s="48">
        <v>10278000</v>
      </c>
      <c r="P72" s="17"/>
      <c r="R72" s="21"/>
      <c r="S72" s="602"/>
      <c r="T72" s="602"/>
      <c r="U72" s="602"/>
      <c r="V72" s="602"/>
      <c r="W72" s="602"/>
      <c r="Y72" s="602"/>
      <c r="Z72" s="602"/>
      <c r="AA72" s="602"/>
      <c r="AB72" s="602"/>
      <c r="AC72" s="602"/>
      <c r="AE72" s="2">
        <f t="shared" si="1"/>
        <v>0</v>
      </c>
      <c r="AF72" s="2">
        <f t="shared" si="2"/>
        <v>0</v>
      </c>
      <c r="AG72" s="2">
        <f t="shared" si="3"/>
        <v>0</v>
      </c>
      <c r="AH72" s="2">
        <f t="shared" si="4"/>
        <v>0</v>
      </c>
      <c r="AI72" s="2">
        <f t="shared" si="5"/>
        <v>0</v>
      </c>
    </row>
    <row r="73" spans="3:35" s="3" customFormat="1" ht="24.75" customHeight="1" thickBot="1">
      <c r="C73" s="2"/>
      <c r="D73" s="2"/>
      <c r="E73" s="2"/>
      <c r="F73" s="2"/>
      <c r="G73" s="2"/>
      <c r="J73" s="41" t="s">
        <v>1471</v>
      </c>
      <c r="K73" s="48">
        <v>798000</v>
      </c>
      <c r="L73" s="48">
        <v>785000</v>
      </c>
      <c r="M73" s="48">
        <v>389000</v>
      </c>
      <c r="N73" s="48">
        <v>214000</v>
      </c>
      <c r="O73" s="48">
        <v>161000</v>
      </c>
      <c r="P73" s="27"/>
      <c r="R73" s="16" t="s">
        <v>1472</v>
      </c>
      <c r="S73" s="17">
        <v>18</v>
      </c>
      <c r="T73" s="17">
        <v>222</v>
      </c>
      <c r="U73" s="17">
        <v>21</v>
      </c>
      <c r="V73" s="17">
        <v>98</v>
      </c>
      <c r="W73" s="17">
        <v>116</v>
      </c>
      <c r="Y73" s="17">
        <v>18</v>
      </c>
      <c r="Z73" s="17">
        <v>222</v>
      </c>
      <c r="AA73" s="17">
        <v>21</v>
      </c>
      <c r="AB73" s="17">
        <v>98</v>
      </c>
      <c r="AC73" s="17">
        <v>116</v>
      </c>
      <c r="AE73" s="2">
        <f t="shared" si="1"/>
        <v>18000</v>
      </c>
      <c r="AF73" s="2">
        <f t="shared" si="2"/>
        <v>222000</v>
      </c>
      <c r="AG73" s="2">
        <f t="shared" si="3"/>
        <v>21000</v>
      </c>
      <c r="AH73" s="2">
        <f t="shared" si="4"/>
        <v>98000</v>
      </c>
      <c r="AI73" s="2">
        <f t="shared" si="5"/>
        <v>116000</v>
      </c>
    </row>
    <row r="74" spans="3:35" s="3" customFormat="1" ht="24.75" customHeight="1" thickBot="1">
      <c r="C74" s="2"/>
      <c r="D74" s="2"/>
      <c r="E74" s="2"/>
      <c r="F74" s="2"/>
      <c r="G74" s="2"/>
      <c r="J74" s="123" t="s">
        <v>80</v>
      </c>
      <c r="K74" s="124">
        <v>16010000</v>
      </c>
      <c r="L74" s="124">
        <v>14783000</v>
      </c>
      <c r="M74" s="124">
        <v>13736000</v>
      </c>
      <c r="N74" s="124">
        <v>12035000</v>
      </c>
      <c r="O74" s="124">
        <v>10439000</v>
      </c>
      <c r="P74" s="27"/>
      <c r="R74" s="19" t="s">
        <v>1473</v>
      </c>
      <c r="S74" s="601">
        <v>-444</v>
      </c>
      <c r="T74" s="601">
        <v>-422</v>
      </c>
      <c r="U74" s="601">
        <v>1.516</v>
      </c>
      <c r="V74" s="601">
        <v>1.163</v>
      </c>
      <c r="W74" s="601">
        <v>1</v>
      </c>
      <c r="Y74" s="601">
        <v>-444</v>
      </c>
      <c r="Z74" s="601">
        <v>-422</v>
      </c>
      <c r="AA74" s="601">
        <v>1516</v>
      </c>
      <c r="AB74" s="601">
        <v>1163</v>
      </c>
      <c r="AC74" s="601">
        <v>1</v>
      </c>
      <c r="AE74" s="2">
        <f t="shared" si="1"/>
        <v>-444000</v>
      </c>
      <c r="AF74" s="2">
        <f t="shared" si="2"/>
        <v>-422000</v>
      </c>
      <c r="AG74" s="2">
        <f t="shared" si="3"/>
        <v>1516000</v>
      </c>
      <c r="AH74" s="2">
        <f t="shared" si="4"/>
        <v>1163000</v>
      </c>
      <c r="AI74" s="2">
        <f t="shared" si="5"/>
        <v>1000</v>
      </c>
    </row>
    <row r="75" spans="3:35" s="3" customFormat="1" ht="24.75" customHeight="1" thickBot="1">
      <c r="C75" s="2"/>
      <c r="D75" s="2"/>
      <c r="E75" s="2"/>
      <c r="F75" s="2"/>
      <c r="G75" s="2"/>
      <c r="J75" s="42" t="s">
        <v>1431</v>
      </c>
      <c r="K75" s="48">
        <v>41367000</v>
      </c>
      <c r="L75" s="48">
        <v>33941000</v>
      </c>
      <c r="M75" s="48">
        <v>31068000</v>
      </c>
      <c r="N75" s="48">
        <v>28005000</v>
      </c>
      <c r="O75" s="48">
        <v>27148000</v>
      </c>
      <c r="P75" s="27"/>
      <c r="R75" s="21"/>
      <c r="S75" s="602"/>
      <c r="T75" s="602"/>
      <c r="U75" s="602"/>
      <c r="V75" s="602"/>
      <c r="W75" s="602"/>
    </row>
    <row r="76" spans="3:35" s="3" customFormat="1" ht="24.75" customHeight="1" thickBot="1">
      <c r="C76" s="2"/>
      <c r="D76" s="2"/>
      <c r="E76" s="2"/>
      <c r="F76" s="2"/>
      <c r="G76" s="2"/>
      <c r="J76" s="42"/>
      <c r="K76" s="48"/>
      <c r="L76" s="48"/>
      <c r="M76" s="48"/>
      <c r="N76" s="48"/>
      <c r="O76" s="48"/>
      <c r="P76" s="17"/>
      <c r="R76" s="37" t="s">
        <v>1474</v>
      </c>
      <c r="S76" s="38">
        <v>1.8580000000000001</v>
      </c>
      <c r="T76" s="38">
        <v>3.2010000000000001</v>
      </c>
      <c r="U76" s="38">
        <v>4.0110000000000001</v>
      </c>
      <c r="V76" s="38">
        <v>2.0369999999999999</v>
      </c>
      <c r="W76" s="38">
        <v>1.409</v>
      </c>
    </row>
    <row r="77" spans="3:35" s="3" customFormat="1" ht="24.75" customHeight="1" thickBot="1">
      <c r="C77" s="2"/>
      <c r="D77" s="2"/>
      <c r="E77" s="2"/>
      <c r="F77" s="2"/>
      <c r="G77" s="2"/>
      <c r="J77" s="45"/>
      <c r="K77" s="81"/>
      <c r="L77" s="81"/>
      <c r="M77" s="81"/>
      <c r="N77" s="81"/>
      <c r="O77" s="81"/>
      <c r="P77" s="17"/>
    </row>
    <row r="78" spans="3:35" s="3" customFormat="1" ht="24.75" customHeight="1" thickBot="1">
      <c r="C78" s="2"/>
      <c r="D78" s="2"/>
      <c r="E78" s="2"/>
      <c r="F78" s="2"/>
      <c r="G78" s="2"/>
      <c r="J78" s="46"/>
      <c r="K78" s="82"/>
      <c r="L78" s="82"/>
      <c r="M78" s="82"/>
      <c r="N78" s="82"/>
      <c r="O78" s="82"/>
      <c r="AE78" s="7"/>
    </row>
    <row r="79" spans="3:35" s="3" customFormat="1" ht="24.75" customHeight="1" thickBot="1">
      <c r="C79" s="2"/>
      <c r="D79" s="2"/>
      <c r="E79" s="2"/>
      <c r="F79" s="2"/>
      <c r="G79" s="2"/>
      <c r="J79" s="42"/>
      <c r="K79" s="48"/>
      <c r="L79" s="48"/>
      <c r="M79" s="48"/>
      <c r="N79" s="48"/>
      <c r="O79" s="48"/>
      <c r="AE79" s="7"/>
    </row>
    <row r="80" spans="3:35" s="3" customFormat="1" ht="24.75" customHeight="1" thickBot="1">
      <c r="C80" s="2"/>
      <c r="D80" s="2"/>
      <c r="E80" s="2"/>
      <c r="F80" s="2"/>
      <c r="G80" s="2"/>
      <c r="J80" s="41"/>
      <c r="K80" s="48"/>
      <c r="L80" s="48"/>
      <c r="M80" s="48"/>
      <c r="N80" s="48"/>
      <c r="O80" s="48"/>
      <c r="AE80" s="8"/>
    </row>
    <row r="81" spans="3:31" s="3" customFormat="1" ht="24.75" customHeight="1" thickBot="1">
      <c r="C81" s="2"/>
      <c r="D81" s="2"/>
      <c r="E81" s="2"/>
      <c r="F81" s="2"/>
      <c r="G81" s="2"/>
      <c r="J81" s="41"/>
      <c r="K81" s="48"/>
      <c r="L81" s="48"/>
      <c r="M81" s="48"/>
      <c r="N81" s="48"/>
      <c r="O81" s="48"/>
      <c r="AE81" s="9"/>
    </row>
    <row r="82" spans="3:31">
      <c r="C82" s="2"/>
      <c r="D82" s="2"/>
      <c r="E82" s="2"/>
      <c r="F82" s="2"/>
      <c r="G82" s="2"/>
      <c r="K82" s="1"/>
      <c r="L82" s="1"/>
      <c r="M82" s="1"/>
      <c r="N82" s="1"/>
      <c r="O82" s="1"/>
    </row>
    <row r="83" spans="3:31">
      <c r="C83" s="2"/>
      <c r="D83" s="2"/>
      <c r="E83" s="2"/>
      <c r="F83" s="2"/>
      <c r="G83" s="2"/>
      <c r="K83" s="1"/>
      <c r="L83" s="1"/>
      <c r="M83" s="1"/>
      <c r="N83" s="1"/>
      <c r="O83" s="1"/>
    </row>
    <row r="84" spans="3:31">
      <c r="C84" s="2"/>
      <c r="D84" s="2"/>
      <c r="E84" s="2"/>
      <c r="F84" s="2"/>
      <c r="G84" s="2"/>
      <c r="K84" s="1"/>
      <c r="L84" s="1"/>
      <c r="M84" s="1"/>
      <c r="N84" s="1"/>
      <c r="O84" s="1"/>
    </row>
    <row r="85" spans="3:31">
      <c r="C85" s="2"/>
      <c r="D85" s="2"/>
      <c r="E85" s="2"/>
      <c r="F85" s="2"/>
      <c r="G85" s="2"/>
      <c r="K85" s="1"/>
      <c r="L85" s="1"/>
      <c r="M85" s="1"/>
      <c r="N85" s="1"/>
      <c r="O85" s="1"/>
    </row>
    <row r="86" spans="3:31">
      <c r="C86" s="2"/>
      <c r="D86" s="2"/>
      <c r="E86" s="2"/>
      <c r="F86" s="2"/>
      <c r="G86" s="2"/>
      <c r="K86" s="1"/>
      <c r="L86" s="1"/>
      <c r="M86" s="1"/>
      <c r="N86" s="1"/>
      <c r="O86" s="1"/>
    </row>
    <row r="87" spans="3:31">
      <c r="C87" s="2"/>
      <c r="D87" s="2"/>
      <c r="E87" s="2"/>
      <c r="F87" s="2"/>
      <c r="G87" s="2"/>
      <c r="K87" s="1"/>
      <c r="L87" s="1"/>
      <c r="M87" s="1"/>
      <c r="N87" s="1"/>
      <c r="O87" s="1"/>
    </row>
    <row r="88" spans="3:31">
      <c r="C88" s="2"/>
      <c r="D88" s="2"/>
      <c r="E88" s="2"/>
      <c r="F88" s="2"/>
      <c r="G88" s="2"/>
      <c r="K88" s="1"/>
      <c r="L88" s="1"/>
      <c r="M88" s="1"/>
      <c r="N88" s="1"/>
      <c r="O88" s="1"/>
    </row>
    <row r="89" spans="3:31">
      <c r="C89" s="3"/>
      <c r="D89" s="3"/>
      <c r="E89" s="3"/>
      <c r="F89" s="3"/>
      <c r="G89" s="3"/>
      <c r="K89" s="1"/>
      <c r="L89" s="1"/>
      <c r="M89" s="1"/>
      <c r="N89" s="1"/>
      <c r="O89" s="1"/>
    </row>
    <row r="90" spans="3:31">
      <c r="C90" s="3"/>
      <c r="D90" s="3"/>
      <c r="E90" s="3"/>
      <c r="F90" s="3"/>
      <c r="G90" s="3"/>
      <c r="K90" s="1"/>
      <c r="L90" s="1"/>
      <c r="M90" s="1"/>
      <c r="N90" s="1"/>
      <c r="O90" s="1"/>
    </row>
    <row r="91" spans="3:31">
      <c r="K91" s="1"/>
      <c r="L91" s="1"/>
      <c r="M91" s="1"/>
      <c r="N91" s="1"/>
      <c r="O91" s="1"/>
    </row>
    <row r="92" spans="3:31">
      <c r="K92" s="1"/>
      <c r="L92" s="1"/>
      <c r="M92" s="1"/>
      <c r="N92" s="1"/>
      <c r="O92" s="1"/>
    </row>
    <row r="93" spans="3:31">
      <c r="K93" s="1"/>
      <c r="L93" s="1"/>
      <c r="M93" s="1"/>
      <c r="N93" s="1"/>
      <c r="O93" s="1"/>
    </row>
    <row r="94" spans="3:31">
      <c r="K94" s="1"/>
      <c r="L94" s="1"/>
      <c r="M94" s="1"/>
      <c r="N94" s="1"/>
      <c r="O94" s="1"/>
    </row>
    <row r="95" spans="3:31">
      <c r="K95" s="1"/>
      <c r="L95" s="1"/>
      <c r="M95" s="1"/>
      <c r="N95" s="1"/>
      <c r="O95" s="1"/>
    </row>
    <row r="96" spans="3:31">
      <c r="K96" s="1"/>
      <c r="L96" s="1"/>
      <c r="M96" s="1"/>
      <c r="N96" s="1"/>
      <c r="O96" s="1"/>
    </row>
    <row r="97" spans="11:15">
      <c r="K97" s="1"/>
      <c r="L97" s="1"/>
      <c r="M97" s="1"/>
      <c r="N97" s="1"/>
      <c r="O97" s="1"/>
    </row>
    <row r="98" spans="11:15">
      <c r="K98" s="1"/>
      <c r="L98" s="1"/>
      <c r="M98" s="1"/>
      <c r="N98" s="1"/>
      <c r="O98" s="1"/>
    </row>
    <row r="99" spans="11:15">
      <c r="K99" s="1"/>
      <c r="L99" s="1"/>
      <c r="M99" s="1"/>
      <c r="N99" s="1"/>
      <c r="O99" s="1"/>
    </row>
    <row r="100" spans="11:15">
      <c r="K100" s="1"/>
      <c r="L100" s="1"/>
      <c r="M100" s="1"/>
      <c r="N100" s="1"/>
      <c r="O100" s="1"/>
    </row>
    <row r="101" spans="11:15">
      <c r="K101" s="1"/>
      <c r="L101" s="1"/>
      <c r="M101" s="1"/>
      <c r="N101" s="1"/>
      <c r="O101" s="1"/>
    </row>
    <row r="102" spans="11:15">
      <c r="K102" s="1"/>
      <c r="L102" s="1"/>
      <c r="M102" s="1"/>
      <c r="N102" s="1"/>
      <c r="O102" s="1"/>
    </row>
    <row r="103" spans="11:15">
      <c r="K103" s="1"/>
      <c r="L103" s="1"/>
      <c r="M103" s="1"/>
      <c r="N103" s="1"/>
      <c r="O103" s="1"/>
    </row>
    <row r="104" spans="11:15">
      <c r="K104" s="1"/>
      <c r="L104" s="1"/>
      <c r="M104" s="1"/>
      <c r="N104" s="1"/>
      <c r="O104" s="1"/>
    </row>
    <row r="105" spans="11:15">
      <c r="K105" s="1"/>
      <c r="L105" s="1"/>
      <c r="M105" s="1"/>
      <c r="N105" s="1"/>
      <c r="O105" s="1"/>
    </row>
    <row r="106" spans="11:15">
      <c r="K106" s="1"/>
      <c r="L106" s="1"/>
      <c r="M106" s="1"/>
      <c r="N106" s="1"/>
      <c r="O106" s="1"/>
    </row>
    <row r="107" spans="11:15">
      <c r="K107" s="1"/>
      <c r="L107" s="1"/>
      <c r="M107" s="1"/>
      <c r="N107" s="1"/>
      <c r="O107" s="1"/>
    </row>
    <row r="108" spans="11:15">
      <c r="K108" s="1"/>
      <c r="L108" s="1"/>
      <c r="M108" s="1"/>
      <c r="N108" s="1"/>
      <c r="O108" s="1"/>
    </row>
    <row r="109" spans="11:15">
      <c r="K109" s="1"/>
      <c r="L109" s="1"/>
      <c r="M109" s="1"/>
      <c r="N109" s="1"/>
      <c r="O109" s="1"/>
    </row>
    <row r="110" spans="11:15">
      <c r="K110" s="1"/>
      <c r="L110" s="1"/>
      <c r="M110" s="1"/>
      <c r="N110" s="1"/>
      <c r="O110" s="1"/>
    </row>
    <row r="111" spans="11:15">
      <c r="K111" s="1"/>
      <c r="L111" s="1"/>
      <c r="M111" s="1"/>
      <c r="N111" s="1"/>
      <c r="O111" s="1"/>
    </row>
    <row r="112" spans="11:15">
      <c r="K112" s="1"/>
      <c r="L112" s="1"/>
      <c r="M112" s="1"/>
      <c r="N112" s="1"/>
      <c r="O112" s="1"/>
    </row>
    <row r="113" spans="11:15">
      <c r="K113" s="1"/>
      <c r="L113" s="1"/>
      <c r="M113" s="1"/>
      <c r="N113" s="1"/>
      <c r="O113" s="1"/>
    </row>
    <row r="114" spans="11:15">
      <c r="K114" s="1"/>
      <c r="L114" s="1"/>
      <c r="M114" s="1"/>
      <c r="N114" s="1"/>
      <c r="O114" s="1"/>
    </row>
    <row r="115" spans="11:15">
      <c r="K115" s="1"/>
      <c r="L115" s="1"/>
      <c r="M115" s="1"/>
      <c r="N115" s="1"/>
      <c r="O115" s="1"/>
    </row>
    <row r="116" spans="11:15">
      <c r="K116" s="1"/>
      <c r="L116" s="1"/>
      <c r="M116" s="1"/>
      <c r="N116" s="1"/>
      <c r="O116" s="1"/>
    </row>
    <row r="117" spans="11:15">
      <c r="K117" s="1"/>
      <c r="L117" s="1"/>
      <c r="M117" s="1"/>
      <c r="N117" s="1"/>
      <c r="O117" s="1"/>
    </row>
    <row r="118" spans="11:15">
      <c r="K118" s="1"/>
      <c r="L118" s="1"/>
      <c r="M118" s="1"/>
      <c r="N118" s="1"/>
      <c r="O118" s="1"/>
    </row>
  </sheetData>
  <mergeCells count="3">
    <mergeCell ref="P32:P33"/>
    <mergeCell ref="P29:P30"/>
    <mergeCell ref="P23:P24"/>
  </mergeCells>
  <pageMargins left="0.7" right="0.7" top="0.75" bottom="0.75" header="0.3" footer="0.3"/>
  <tableParts count="2">
    <tablePart r:id="rId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4925E-D3D5-4658-94B6-BA7A05CC086C}">
  <sheetPr>
    <tabColor theme="3" tint="0.749992370372631"/>
  </sheetPr>
  <dimension ref="C8:V83"/>
  <sheetViews>
    <sheetView showGridLines="0" topLeftCell="A12" zoomScale="60" zoomScaleNormal="60" workbookViewId="0">
      <selection activeCell="I4" sqref="I4"/>
    </sheetView>
  </sheetViews>
  <sheetFormatPr defaultColWidth="9.140625" defaultRowHeight="18.75"/>
  <cols>
    <col min="1" max="2" width="9.140625" style="68"/>
    <col min="3" max="3" width="33.28515625" style="68" bestFit="1" customWidth="1"/>
    <col min="4" max="6" width="13.42578125" style="68" bestFit="1" customWidth="1"/>
    <col min="7" max="7" width="13" style="68" bestFit="1" customWidth="1"/>
    <col min="8" max="8" width="13.140625" style="68" bestFit="1" customWidth="1"/>
    <col min="9" max="9" width="9.140625" style="68"/>
    <col min="10" max="10" width="34.85546875" style="68" bestFit="1" customWidth="1"/>
    <col min="11" max="15" width="14.7109375" style="68" bestFit="1" customWidth="1"/>
    <col min="16" max="16" width="9.140625" style="68"/>
    <col min="17" max="17" width="46.140625" style="68" bestFit="1" customWidth="1"/>
    <col min="18" max="22" width="13" style="68" bestFit="1" customWidth="1"/>
    <col min="23" max="16384" width="9.140625" style="68"/>
  </cols>
  <sheetData>
    <row r="8" spans="3:22">
      <c r="C8" s="99" t="s">
        <v>1349</v>
      </c>
      <c r="D8" s="99"/>
      <c r="E8" s="99"/>
      <c r="F8" s="99"/>
      <c r="G8" s="99"/>
      <c r="H8" s="99"/>
      <c r="J8" s="99" t="s">
        <v>1350</v>
      </c>
      <c r="K8" s="99"/>
      <c r="L8" s="99"/>
      <c r="M8" s="99"/>
      <c r="N8" s="99"/>
      <c r="O8" s="99"/>
      <c r="Q8" s="99" t="s">
        <v>1351</v>
      </c>
      <c r="R8" s="99"/>
      <c r="S8" s="99"/>
      <c r="T8" s="99"/>
      <c r="U8" s="99"/>
      <c r="V8" s="99"/>
    </row>
    <row r="9" spans="3:22">
      <c r="Q9" s="50" t="s">
        <v>1359</v>
      </c>
      <c r="R9" s="70"/>
      <c r="S9" s="70"/>
      <c r="T9" s="70"/>
      <c r="U9" s="70"/>
      <c r="V9" s="70"/>
    </row>
    <row r="10" spans="3:22" ht="19.5" thickBot="1">
      <c r="C10" s="71"/>
      <c r="D10" s="79">
        <v>2023</v>
      </c>
      <c r="E10" s="79">
        <v>2022</v>
      </c>
      <c r="F10" s="79">
        <v>2021</v>
      </c>
      <c r="G10" s="79">
        <v>2020</v>
      </c>
      <c r="H10" s="79">
        <v>2019</v>
      </c>
      <c r="J10" s="71"/>
      <c r="K10" s="79">
        <v>2023</v>
      </c>
      <c r="L10" s="79">
        <v>2022</v>
      </c>
      <c r="M10" s="79">
        <v>2021</v>
      </c>
      <c r="N10" s="79">
        <v>2020</v>
      </c>
      <c r="O10" s="79">
        <v>2019</v>
      </c>
      <c r="Q10" s="71"/>
      <c r="R10" s="79">
        <v>2023</v>
      </c>
      <c r="S10" s="79">
        <v>2022</v>
      </c>
      <c r="T10" s="79">
        <v>2021</v>
      </c>
      <c r="U10" s="79">
        <v>2020</v>
      </c>
      <c r="V10" s="79">
        <v>2019</v>
      </c>
    </row>
    <row r="11" spans="3:22" ht="36" customHeight="1" thickBot="1">
      <c r="C11" s="100" t="s">
        <v>1360</v>
      </c>
      <c r="D11" s="101">
        <v>2984000</v>
      </c>
      <c r="E11" s="101">
        <v>2603000</v>
      </c>
      <c r="F11" s="101">
        <v>2046000</v>
      </c>
      <c r="G11" s="101">
        <v>1440000</v>
      </c>
      <c r="H11" s="101">
        <v>1628000</v>
      </c>
      <c r="J11" s="75" t="s">
        <v>1364</v>
      </c>
      <c r="K11" s="76">
        <v>999000</v>
      </c>
      <c r="L11" s="76">
        <v>882000</v>
      </c>
      <c r="M11" s="76">
        <v>933000</v>
      </c>
      <c r="N11" s="76">
        <v>923000</v>
      </c>
      <c r="O11" s="76">
        <v>759000</v>
      </c>
      <c r="Q11" s="72" t="s">
        <v>1365</v>
      </c>
      <c r="R11" s="73">
        <v>6119020</v>
      </c>
      <c r="S11" s="73">
        <v>6067060</v>
      </c>
      <c r="T11" s="73">
        <v>3935530</v>
      </c>
      <c r="U11" s="73">
        <v>3003660</v>
      </c>
      <c r="V11" s="73">
        <v>3586950</v>
      </c>
    </row>
    <row r="12" spans="3:22" ht="36" customHeight="1" thickBot="1">
      <c r="C12" s="102" t="s">
        <v>1363</v>
      </c>
      <c r="D12" s="103">
        <v>926000</v>
      </c>
      <c r="E12" s="103">
        <v>840000</v>
      </c>
      <c r="F12" s="103">
        <v>672000</v>
      </c>
      <c r="G12" s="103">
        <v>526000</v>
      </c>
      <c r="H12" s="103">
        <v>514000</v>
      </c>
      <c r="J12" s="104" t="s">
        <v>1367</v>
      </c>
      <c r="K12" s="76">
        <v>999000</v>
      </c>
      <c r="L12" s="76">
        <v>882000</v>
      </c>
      <c r="M12" s="76">
        <v>933000</v>
      </c>
      <c r="N12" s="76">
        <v>923000</v>
      </c>
      <c r="O12" s="76">
        <v>759000</v>
      </c>
      <c r="Q12" s="72" t="s">
        <v>1368</v>
      </c>
      <c r="R12" s="73">
        <v>2917000</v>
      </c>
      <c r="S12" s="73">
        <v>2649170</v>
      </c>
      <c r="T12" s="73">
        <v>2465190</v>
      </c>
      <c r="U12" s="73">
        <v>2009760</v>
      </c>
      <c r="V12" s="73">
        <v>1711230</v>
      </c>
    </row>
    <row r="13" spans="3:22" ht="36" customHeight="1" thickBot="1">
      <c r="C13" s="102" t="s">
        <v>1366</v>
      </c>
      <c r="D13" s="103">
        <v>634000</v>
      </c>
      <c r="E13" s="103">
        <v>575000</v>
      </c>
      <c r="F13" s="103">
        <v>425000</v>
      </c>
      <c r="G13" s="103">
        <v>325000</v>
      </c>
      <c r="H13" s="103">
        <v>343000</v>
      </c>
      <c r="J13" s="105" t="s">
        <v>1370</v>
      </c>
      <c r="K13" s="106">
        <v>371000</v>
      </c>
      <c r="L13" s="106">
        <v>345000</v>
      </c>
      <c r="M13" s="106">
        <v>256000</v>
      </c>
      <c r="N13" s="106">
        <v>195000</v>
      </c>
      <c r="O13" s="106">
        <v>188000</v>
      </c>
      <c r="Q13" s="74" t="s">
        <v>1475</v>
      </c>
      <c r="R13" s="73">
        <v>2653140</v>
      </c>
      <c r="S13" s="73">
        <v>2427540</v>
      </c>
      <c r="T13" s="73">
        <v>2082760</v>
      </c>
      <c r="U13" s="73">
        <v>1853020</v>
      </c>
      <c r="V13" s="73">
        <v>1575320</v>
      </c>
    </row>
    <row r="14" spans="3:22" ht="36" customHeight="1" thickBot="1">
      <c r="C14" s="107" t="s">
        <v>1369</v>
      </c>
      <c r="D14" s="108">
        <v>292000</v>
      </c>
      <c r="E14" s="108">
        <v>265000</v>
      </c>
      <c r="F14" s="108">
        <v>247000</v>
      </c>
      <c r="G14" s="108">
        <v>201000</v>
      </c>
      <c r="H14" s="108">
        <v>171000</v>
      </c>
      <c r="J14" s="105" t="s">
        <v>1373</v>
      </c>
      <c r="K14" s="106">
        <v>326000</v>
      </c>
      <c r="L14" s="106">
        <v>297000</v>
      </c>
      <c r="M14" s="106">
        <v>234000</v>
      </c>
      <c r="N14" s="106">
        <v>174000</v>
      </c>
      <c r="O14" s="106">
        <v>168000</v>
      </c>
      <c r="Q14" s="74" t="s">
        <v>1476</v>
      </c>
      <c r="R14" s="73">
        <v>263860</v>
      </c>
      <c r="S14" s="73">
        <v>221630</v>
      </c>
      <c r="T14" s="73">
        <v>382430</v>
      </c>
      <c r="U14" s="73">
        <v>156740</v>
      </c>
      <c r="V14" s="73">
        <v>135910</v>
      </c>
    </row>
    <row r="15" spans="3:22" ht="36" customHeight="1" thickBot="1">
      <c r="C15" s="109" t="s">
        <v>1477</v>
      </c>
      <c r="D15" s="108">
        <v>265000</v>
      </c>
      <c r="E15" s="108">
        <v>243000</v>
      </c>
      <c r="F15" s="108">
        <v>208000</v>
      </c>
      <c r="G15" s="108">
        <v>185000</v>
      </c>
      <c r="H15" s="108">
        <v>158000</v>
      </c>
      <c r="J15" s="78" t="s">
        <v>1375</v>
      </c>
      <c r="K15" s="73">
        <v>340000</v>
      </c>
      <c r="L15" s="73">
        <v>312000</v>
      </c>
      <c r="M15" s="73">
        <v>248000</v>
      </c>
      <c r="N15" s="73">
        <v>185000</v>
      </c>
      <c r="O15" s="73">
        <v>177000</v>
      </c>
      <c r="Q15" s="658" t="s">
        <v>1371</v>
      </c>
      <c r="R15" s="660">
        <v>-80940</v>
      </c>
      <c r="S15" s="660">
        <v>-2402310</v>
      </c>
      <c r="T15" s="660">
        <v>-149020</v>
      </c>
      <c r="U15" s="660">
        <v>-858450</v>
      </c>
      <c r="V15" s="660">
        <v>-288790</v>
      </c>
    </row>
    <row r="16" spans="3:22" ht="36" customHeight="1" thickBot="1">
      <c r="C16" s="109" t="s">
        <v>1478</v>
      </c>
      <c r="D16" s="108">
        <v>26000</v>
      </c>
      <c r="E16" s="108">
        <v>22000</v>
      </c>
      <c r="F16" s="108">
        <v>38000</v>
      </c>
      <c r="G16" s="108">
        <v>16000</v>
      </c>
      <c r="H16" s="108">
        <v>14000</v>
      </c>
      <c r="J16" s="86" t="s">
        <v>1378</v>
      </c>
      <c r="K16" s="87">
        <v>-15000</v>
      </c>
      <c r="L16" s="87">
        <v>-15000</v>
      </c>
      <c r="M16" s="87">
        <v>-14000</v>
      </c>
      <c r="N16" s="87">
        <v>-11000</v>
      </c>
      <c r="O16" s="87">
        <v>-9000</v>
      </c>
      <c r="Q16" s="659"/>
      <c r="R16" s="661"/>
      <c r="S16" s="661"/>
      <c r="T16" s="661"/>
      <c r="U16" s="661"/>
      <c r="V16" s="661"/>
    </row>
    <row r="17" spans="3:22" ht="36" customHeight="1" thickBot="1">
      <c r="C17" s="100" t="s">
        <v>1372</v>
      </c>
      <c r="D17" s="101">
        <v>2058000</v>
      </c>
      <c r="E17" s="101">
        <v>1763000</v>
      </c>
      <c r="F17" s="101">
        <v>1374000</v>
      </c>
      <c r="G17" s="101">
        <v>914000</v>
      </c>
      <c r="H17" s="101">
        <v>1114000</v>
      </c>
      <c r="J17" s="110"/>
      <c r="K17" s="111">
        <v>0</v>
      </c>
      <c r="L17" s="111">
        <v>0</v>
      </c>
      <c r="M17" s="111">
        <v>0</v>
      </c>
      <c r="N17" s="111">
        <v>0</v>
      </c>
      <c r="O17" s="111">
        <v>0</v>
      </c>
      <c r="Q17" s="662" t="s">
        <v>1376</v>
      </c>
      <c r="R17" s="660">
        <v>-80940</v>
      </c>
      <c r="S17" s="660">
        <v>-2402310</v>
      </c>
      <c r="T17" s="660">
        <v>-149020</v>
      </c>
      <c r="U17" s="660">
        <v>-858450</v>
      </c>
      <c r="V17" s="660">
        <v>-288790</v>
      </c>
    </row>
    <row r="18" spans="3:22" ht="36" customHeight="1" thickBot="1">
      <c r="C18" s="112" t="s">
        <v>1374</v>
      </c>
      <c r="D18" s="108">
        <v>1164000</v>
      </c>
      <c r="E18" s="108">
        <v>989000</v>
      </c>
      <c r="F18" s="108">
        <v>795000</v>
      </c>
      <c r="G18" s="108">
        <v>545000</v>
      </c>
      <c r="H18" s="108">
        <v>622000</v>
      </c>
      <c r="J18" s="74" t="s">
        <v>1379</v>
      </c>
      <c r="K18" s="73">
        <v>45000</v>
      </c>
      <c r="L18" s="73">
        <v>49000</v>
      </c>
      <c r="M18" s="73">
        <v>21000</v>
      </c>
      <c r="N18" s="73">
        <v>21000</v>
      </c>
      <c r="O18" s="73">
        <v>20000</v>
      </c>
      <c r="Q18" s="663"/>
      <c r="R18" s="661"/>
      <c r="S18" s="661"/>
      <c r="T18" s="661"/>
      <c r="U18" s="661"/>
      <c r="V18" s="661"/>
    </row>
    <row r="19" spans="3:22" ht="36" customHeight="1" thickBot="1">
      <c r="C19" s="107" t="s">
        <v>1377</v>
      </c>
      <c r="D19" s="108">
        <v>1164000</v>
      </c>
      <c r="E19" s="108">
        <v>989000</v>
      </c>
      <c r="F19" s="108">
        <v>795000</v>
      </c>
      <c r="G19" s="108">
        <v>545000</v>
      </c>
      <c r="H19" s="108">
        <v>622000</v>
      </c>
      <c r="J19" s="72" t="s">
        <v>1382</v>
      </c>
      <c r="K19" s="73">
        <v>453000</v>
      </c>
      <c r="L19" s="73">
        <v>378000</v>
      </c>
      <c r="M19" s="73">
        <v>264000</v>
      </c>
      <c r="N19" s="73">
        <v>203000</v>
      </c>
      <c r="O19" s="73">
        <v>209000</v>
      </c>
      <c r="Q19" s="72" t="s">
        <v>1380</v>
      </c>
      <c r="R19" s="73">
        <v>532190</v>
      </c>
      <c r="S19" s="73">
        <v>1028820</v>
      </c>
      <c r="T19" s="73">
        <v>819240</v>
      </c>
      <c r="U19" s="73">
        <v>474960</v>
      </c>
      <c r="V19" s="73">
        <v>1043490</v>
      </c>
    </row>
    <row r="20" spans="3:22" ht="36" customHeight="1" thickBot="1">
      <c r="C20" s="100" t="s">
        <v>36</v>
      </c>
      <c r="D20" s="101">
        <v>894000</v>
      </c>
      <c r="E20" s="101">
        <v>775000</v>
      </c>
      <c r="F20" s="101">
        <v>579000</v>
      </c>
      <c r="G20" s="101">
        <v>369000</v>
      </c>
      <c r="H20" s="101">
        <v>492000</v>
      </c>
      <c r="J20" s="74" t="s">
        <v>1479</v>
      </c>
      <c r="K20" s="73">
        <v>520000</v>
      </c>
      <c r="L20" s="73">
        <v>424000</v>
      </c>
      <c r="M20" s="73">
        <v>342000</v>
      </c>
      <c r="N20" s="73">
        <v>284000</v>
      </c>
      <c r="O20" s="73">
        <v>240000</v>
      </c>
      <c r="Q20" s="72" t="s">
        <v>1385</v>
      </c>
      <c r="R20" s="73">
        <v>9487270</v>
      </c>
      <c r="S20" s="73">
        <v>7342740</v>
      </c>
      <c r="T20" s="73">
        <v>7070940</v>
      </c>
      <c r="U20" s="73">
        <v>4629930</v>
      </c>
      <c r="V20" s="73">
        <v>6052880</v>
      </c>
    </row>
    <row r="21" spans="3:22" ht="36" customHeight="1" thickBot="1">
      <c r="C21" s="102" t="s">
        <v>1388</v>
      </c>
      <c r="D21" s="103">
        <v>11000</v>
      </c>
      <c r="E21" s="103">
        <v>4000</v>
      </c>
      <c r="F21" s="103">
        <v>3000</v>
      </c>
      <c r="G21" s="103">
        <v>1000</v>
      </c>
      <c r="H21" s="103">
        <v>1000</v>
      </c>
      <c r="J21" s="74" t="s">
        <v>1480</v>
      </c>
      <c r="K21" s="73">
        <v>54000</v>
      </c>
      <c r="L21" s="73">
        <v>61000</v>
      </c>
      <c r="M21" s="73">
        <v>52000</v>
      </c>
      <c r="N21" s="73">
        <v>14000</v>
      </c>
      <c r="O21" s="73">
        <v>26000</v>
      </c>
      <c r="Q21" s="658" t="s">
        <v>1387</v>
      </c>
      <c r="R21" s="660">
        <v>-338620</v>
      </c>
      <c r="S21" s="660">
        <v>-716970</v>
      </c>
      <c r="T21" s="660">
        <v>1582200</v>
      </c>
      <c r="U21" s="660">
        <v>-565430</v>
      </c>
      <c r="V21" s="660">
        <v>-167330</v>
      </c>
    </row>
    <row r="22" spans="3:22" ht="36" customHeight="1" thickBot="1">
      <c r="C22" s="117" t="s">
        <v>1389</v>
      </c>
      <c r="D22" s="118">
        <v>32000</v>
      </c>
      <c r="E22" s="118">
        <v>26000</v>
      </c>
      <c r="F22" s="118">
        <v>23000</v>
      </c>
      <c r="G22" s="118">
        <v>23000</v>
      </c>
      <c r="H22" s="118">
        <v>22000</v>
      </c>
      <c r="J22" s="74" t="s">
        <v>1384</v>
      </c>
      <c r="K22" s="73">
        <v>142000</v>
      </c>
      <c r="L22" s="73">
        <v>135000</v>
      </c>
      <c r="M22" s="73">
        <v>99000</v>
      </c>
      <c r="N22" s="73">
        <v>88000</v>
      </c>
      <c r="O22" s="73">
        <v>82000</v>
      </c>
      <c r="Q22" s="659"/>
      <c r="R22" s="661"/>
      <c r="S22" s="661"/>
      <c r="T22" s="661"/>
      <c r="U22" s="661"/>
      <c r="V22" s="661"/>
    </row>
    <row r="23" spans="3:22" ht="36" customHeight="1" thickBot="1">
      <c r="C23" s="107" t="s">
        <v>1392</v>
      </c>
      <c r="D23" s="108">
        <v>32000</v>
      </c>
      <c r="E23" s="108">
        <v>26000</v>
      </c>
      <c r="F23" s="108">
        <v>23000</v>
      </c>
      <c r="G23" s="108">
        <v>23000</v>
      </c>
      <c r="H23" s="108">
        <v>22000</v>
      </c>
      <c r="J23" s="86" t="s">
        <v>1386</v>
      </c>
      <c r="K23" s="87">
        <v>-262000</v>
      </c>
      <c r="L23" s="87">
        <v>-242000</v>
      </c>
      <c r="M23" s="87">
        <v>-230000</v>
      </c>
      <c r="N23" s="87">
        <v>-184000</v>
      </c>
      <c r="O23" s="87">
        <v>-139000</v>
      </c>
      <c r="Q23" s="662" t="s">
        <v>1391</v>
      </c>
      <c r="R23" s="660">
        <v>-479340</v>
      </c>
      <c r="S23" s="660">
        <v>-881240</v>
      </c>
      <c r="T23" s="660">
        <v>246570</v>
      </c>
      <c r="U23" s="660">
        <v>-81200</v>
      </c>
      <c r="V23" s="660">
        <v>-11120</v>
      </c>
    </row>
    <row r="24" spans="3:22" ht="36" customHeight="1" thickBot="1">
      <c r="C24" s="100" t="s">
        <v>1394</v>
      </c>
      <c r="D24" s="101">
        <v>871000</v>
      </c>
      <c r="E24" s="101">
        <v>747000</v>
      </c>
      <c r="F24" s="101">
        <v>558000</v>
      </c>
      <c r="G24" s="101">
        <v>346000</v>
      </c>
      <c r="H24" s="101">
        <v>471000</v>
      </c>
      <c r="J24" s="110"/>
      <c r="K24" s="111">
        <v>0</v>
      </c>
      <c r="L24" s="111">
        <v>0</v>
      </c>
      <c r="M24" s="111">
        <v>0</v>
      </c>
      <c r="N24" s="111">
        <v>0</v>
      </c>
      <c r="O24" s="111">
        <v>0</v>
      </c>
      <c r="Q24" s="663"/>
      <c r="R24" s="661"/>
      <c r="S24" s="661"/>
      <c r="T24" s="661"/>
      <c r="U24" s="661"/>
      <c r="V24" s="661"/>
    </row>
    <row r="25" spans="3:22" ht="36" customHeight="1" thickBot="1">
      <c r="C25" s="112" t="s">
        <v>1397</v>
      </c>
      <c r="D25" s="108">
        <v>259000</v>
      </c>
      <c r="E25" s="108">
        <v>141000</v>
      </c>
      <c r="F25" s="108">
        <v>164000</v>
      </c>
      <c r="G25" s="108">
        <v>45000</v>
      </c>
      <c r="H25" s="108">
        <v>112000</v>
      </c>
      <c r="J25" s="72" t="s">
        <v>17</v>
      </c>
      <c r="K25" s="73">
        <v>85000</v>
      </c>
      <c r="L25" s="73">
        <v>16000</v>
      </c>
      <c r="M25" s="73">
        <v>12000</v>
      </c>
      <c r="N25" s="73">
        <v>10000</v>
      </c>
      <c r="O25" s="73">
        <v>9000</v>
      </c>
      <c r="Q25" s="662" t="s">
        <v>1382</v>
      </c>
      <c r="R25" s="660">
        <v>-728620</v>
      </c>
      <c r="S25" s="660">
        <v>-1202250</v>
      </c>
      <c r="T25" s="660">
        <v>-205570</v>
      </c>
      <c r="U25" s="660">
        <v>27640</v>
      </c>
      <c r="V25" s="660">
        <v>-363350</v>
      </c>
    </row>
    <row r="26" spans="3:22" ht="36" customHeight="1" thickBot="1">
      <c r="C26" s="102" t="s">
        <v>1399</v>
      </c>
      <c r="D26" s="103">
        <v>267000</v>
      </c>
      <c r="E26" s="103">
        <v>381000</v>
      </c>
      <c r="F26" s="103">
        <v>179000</v>
      </c>
      <c r="G26" s="103">
        <v>131000</v>
      </c>
      <c r="H26" s="103">
        <v>141000</v>
      </c>
      <c r="J26" s="74" t="s">
        <v>1481</v>
      </c>
      <c r="K26" s="73">
        <v>16000</v>
      </c>
      <c r="L26" s="73">
        <v>16000</v>
      </c>
      <c r="M26" s="73">
        <v>12000</v>
      </c>
      <c r="N26" s="73">
        <v>10000</v>
      </c>
      <c r="O26" s="73">
        <v>9000</v>
      </c>
      <c r="Q26" s="663"/>
      <c r="R26" s="661"/>
      <c r="S26" s="661"/>
      <c r="T26" s="661"/>
      <c r="U26" s="661"/>
      <c r="V26" s="661"/>
    </row>
    <row r="27" spans="3:22" ht="36" customHeight="1">
      <c r="C27" s="113" t="s">
        <v>1401</v>
      </c>
      <c r="D27" s="114">
        <v>-8000</v>
      </c>
      <c r="E27" s="114">
        <v>-240000</v>
      </c>
      <c r="F27" s="114">
        <v>-15000</v>
      </c>
      <c r="G27" s="114">
        <v>-86000</v>
      </c>
      <c r="H27" s="114">
        <v>-29000</v>
      </c>
      <c r="J27" s="74" t="s">
        <v>1390</v>
      </c>
      <c r="K27" s="73">
        <v>69000</v>
      </c>
      <c r="L27" s="73" t="s">
        <v>64</v>
      </c>
      <c r="M27" s="73" t="s">
        <v>64</v>
      </c>
      <c r="N27" s="73" t="s">
        <v>64</v>
      </c>
      <c r="O27" s="73" t="s">
        <v>64</v>
      </c>
      <c r="Q27" s="662" t="s">
        <v>21</v>
      </c>
      <c r="R27" s="660">
        <v>672820</v>
      </c>
      <c r="S27" s="660">
        <v>1633140</v>
      </c>
      <c r="T27" s="660">
        <v>1057800</v>
      </c>
      <c r="U27" s="660">
        <v>-406160</v>
      </c>
      <c r="V27" s="660">
        <v>236570</v>
      </c>
    </row>
    <row r="28" spans="3:22" ht="36" customHeight="1" thickBot="1">
      <c r="C28" s="115"/>
      <c r="D28" s="116">
        <v>0</v>
      </c>
      <c r="E28" s="116">
        <v>0</v>
      </c>
      <c r="F28" s="116">
        <v>0</v>
      </c>
      <c r="G28" s="116">
        <v>0</v>
      </c>
      <c r="H28" s="116">
        <v>0</v>
      </c>
      <c r="J28" s="75" t="s">
        <v>1393</v>
      </c>
      <c r="K28" s="76">
        <v>1907000</v>
      </c>
      <c r="L28" s="76">
        <v>1621000</v>
      </c>
      <c r="M28" s="76">
        <v>1464000</v>
      </c>
      <c r="N28" s="76">
        <v>1331000</v>
      </c>
      <c r="O28" s="76">
        <v>1164000</v>
      </c>
      <c r="Q28" s="663"/>
      <c r="R28" s="661"/>
      <c r="S28" s="661"/>
      <c r="T28" s="661"/>
      <c r="U28" s="661"/>
      <c r="V28" s="661"/>
    </row>
    <row r="29" spans="3:22" ht="36" customHeight="1" thickBot="1">
      <c r="C29" s="112" t="s">
        <v>1408</v>
      </c>
      <c r="D29" s="108">
        <v>612000</v>
      </c>
      <c r="E29" s="108">
        <v>607000</v>
      </c>
      <c r="F29" s="108">
        <v>394000</v>
      </c>
      <c r="G29" s="108">
        <v>300000</v>
      </c>
      <c r="H29" s="108">
        <v>359000</v>
      </c>
      <c r="J29" s="72" t="s">
        <v>1395</v>
      </c>
      <c r="K29" s="73">
        <v>1082000</v>
      </c>
      <c r="L29" s="73">
        <v>1074000</v>
      </c>
      <c r="M29" s="73">
        <v>913000</v>
      </c>
      <c r="N29" s="73">
        <v>803000</v>
      </c>
      <c r="O29" s="73">
        <v>807000</v>
      </c>
      <c r="Q29" s="662" t="s">
        <v>1403</v>
      </c>
      <c r="R29" s="660">
        <v>196520</v>
      </c>
      <c r="S29" s="660">
        <v>-266620</v>
      </c>
      <c r="T29" s="660">
        <v>483400</v>
      </c>
      <c r="U29" s="660">
        <v>-105710</v>
      </c>
      <c r="V29" s="660">
        <v>-29430</v>
      </c>
    </row>
    <row r="30" spans="3:22" ht="36" customHeight="1" thickBot="1">
      <c r="C30" s="113" t="s">
        <v>1409</v>
      </c>
      <c r="D30" s="114">
        <v>0</v>
      </c>
      <c r="E30" s="114">
        <v>0</v>
      </c>
      <c r="F30" s="114">
        <v>0</v>
      </c>
      <c r="G30" s="114">
        <v>0</v>
      </c>
      <c r="H30" s="114">
        <v>0</v>
      </c>
      <c r="J30" s="74" t="s">
        <v>1396</v>
      </c>
      <c r="K30" s="73">
        <v>2218000</v>
      </c>
      <c r="L30" s="73">
        <v>2000</v>
      </c>
      <c r="M30" s="73">
        <v>1627000</v>
      </c>
      <c r="N30" s="73">
        <v>1269000</v>
      </c>
      <c r="O30" s="73">
        <v>1135000</v>
      </c>
      <c r="Q30" s="663"/>
      <c r="R30" s="661"/>
      <c r="S30" s="661"/>
      <c r="T30" s="661"/>
      <c r="U30" s="661"/>
      <c r="V30" s="661"/>
    </row>
    <row r="31" spans="3:22" ht="36" customHeight="1" thickBot="1">
      <c r="C31" s="115"/>
      <c r="D31" s="116">
        <v>0</v>
      </c>
      <c r="E31" s="116">
        <v>0</v>
      </c>
      <c r="F31" s="116">
        <v>0</v>
      </c>
      <c r="G31" s="116">
        <v>0</v>
      </c>
      <c r="H31" s="116">
        <v>0</v>
      </c>
      <c r="J31" s="78" t="s">
        <v>1398</v>
      </c>
      <c r="K31" s="73">
        <v>678000</v>
      </c>
      <c r="L31" s="73">
        <v>524000</v>
      </c>
      <c r="M31" s="73">
        <v>370000</v>
      </c>
      <c r="N31" s="73">
        <v>201000</v>
      </c>
      <c r="O31" s="73">
        <v>107000</v>
      </c>
      <c r="Q31" s="72" t="s">
        <v>1406</v>
      </c>
      <c r="R31" s="73">
        <v>9148650</v>
      </c>
      <c r="S31" s="73">
        <v>6625770</v>
      </c>
      <c r="T31" s="73">
        <v>8653140</v>
      </c>
      <c r="U31" s="73">
        <v>4064500</v>
      </c>
      <c r="V31" s="73">
        <v>5885550</v>
      </c>
    </row>
    <row r="32" spans="3:22" ht="36" customHeight="1" thickBot="1">
      <c r="C32" s="100" t="s">
        <v>78</v>
      </c>
      <c r="D32" s="101">
        <v>612000</v>
      </c>
      <c r="E32" s="101">
        <v>607000</v>
      </c>
      <c r="F32" s="101">
        <v>394000</v>
      </c>
      <c r="G32" s="101">
        <v>300000</v>
      </c>
      <c r="H32" s="101">
        <v>359000</v>
      </c>
      <c r="J32" s="78" t="s">
        <v>1400</v>
      </c>
      <c r="K32" s="73">
        <v>63000</v>
      </c>
      <c r="L32" s="73">
        <v>54000</v>
      </c>
      <c r="M32" s="73">
        <v>47000</v>
      </c>
      <c r="N32" s="73">
        <v>33000</v>
      </c>
      <c r="O32" s="73">
        <v>23000</v>
      </c>
      <c r="Q32" s="50" t="s">
        <v>1407</v>
      </c>
      <c r="R32" s="70"/>
      <c r="S32" s="70"/>
      <c r="T32" s="70"/>
      <c r="U32" s="70"/>
      <c r="V32" s="70"/>
    </row>
    <row r="33" spans="3:22" ht="36" customHeight="1" thickBot="1">
      <c r="C33" s="112" t="s">
        <v>1423</v>
      </c>
      <c r="D33" s="108">
        <v>612000</v>
      </c>
      <c r="E33" s="108">
        <v>607000</v>
      </c>
      <c r="F33" s="108">
        <v>394000</v>
      </c>
      <c r="G33" s="108">
        <v>300000</v>
      </c>
      <c r="H33" s="108">
        <v>359000</v>
      </c>
      <c r="J33" s="78" t="s">
        <v>1482</v>
      </c>
      <c r="K33" s="73">
        <v>58000</v>
      </c>
      <c r="L33" s="73">
        <v>53000</v>
      </c>
      <c r="M33" s="73">
        <v>29000</v>
      </c>
      <c r="N33" s="73">
        <v>24000</v>
      </c>
      <c r="O33" s="73">
        <v>20000</v>
      </c>
      <c r="Q33" s="71" t="s">
        <v>1483</v>
      </c>
      <c r="R33" s="77">
        <v>2023</v>
      </c>
      <c r="S33" s="77">
        <v>2022</v>
      </c>
      <c r="T33" s="77">
        <v>2021</v>
      </c>
      <c r="U33" s="77">
        <v>2020</v>
      </c>
      <c r="V33" s="77">
        <v>2019</v>
      </c>
    </row>
    <row r="34" spans="3:22" ht="36" customHeight="1" thickBot="1">
      <c r="C34" s="112" t="s">
        <v>1425</v>
      </c>
      <c r="D34" s="108">
        <v>612000</v>
      </c>
      <c r="E34" s="108">
        <v>607000</v>
      </c>
      <c r="F34" s="108">
        <v>394000</v>
      </c>
      <c r="G34" s="108">
        <v>300000</v>
      </c>
      <c r="H34" s="108">
        <v>359000</v>
      </c>
      <c r="J34" s="78" t="s">
        <v>1484</v>
      </c>
      <c r="K34" s="73">
        <v>738000</v>
      </c>
      <c r="L34" s="73">
        <v>774000</v>
      </c>
      <c r="M34" s="73">
        <v>656000</v>
      </c>
      <c r="N34" s="73">
        <v>591000</v>
      </c>
      <c r="O34" s="73">
        <v>594000</v>
      </c>
      <c r="Q34" s="658" t="s">
        <v>1411</v>
      </c>
      <c r="R34" s="660">
        <v>-1764230</v>
      </c>
      <c r="S34" s="660">
        <v>-1698530</v>
      </c>
      <c r="T34" s="660">
        <v>-1318280</v>
      </c>
      <c r="U34" s="660">
        <v>-925610</v>
      </c>
      <c r="V34" s="660">
        <v>-1236600</v>
      </c>
    </row>
    <row r="35" spans="3:22" ht="36" customHeight="1" thickBot="1">
      <c r="C35" s="112" t="s">
        <v>1430</v>
      </c>
      <c r="D35" s="108">
        <v>270000</v>
      </c>
      <c r="E35" s="108">
        <v>269000</v>
      </c>
      <c r="F35" s="108">
        <v>266000</v>
      </c>
      <c r="G35" s="108">
        <v>253000</v>
      </c>
      <c r="H35" s="108">
        <v>252000</v>
      </c>
      <c r="J35" s="78" t="s">
        <v>1402</v>
      </c>
      <c r="K35" s="73">
        <v>681000</v>
      </c>
      <c r="L35" s="73">
        <v>595000</v>
      </c>
      <c r="M35" s="73">
        <v>524000</v>
      </c>
      <c r="N35" s="73">
        <v>420000</v>
      </c>
      <c r="O35" s="73">
        <v>391000</v>
      </c>
      <c r="Q35" s="659"/>
      <c r="R35" s="661"/>
      <c r="S35" s="661"/>
      <c r="T35" s="661"/>
      <c r="U35" s="661"/>
      <c r="V35" s="661"/>
    </row>
    <row r="36" spans="3:22" ht="36" customHeight="1" thickBot="1">
      <c r="C36" s="102" t="s">
        <v>1435</v>
      </c>
      <c r="D36" s="103">
        <v>270000</v>
      </c>
      <c r="E36" s="103">
        <v>269000</v>
      </c>
      <c r="F36" s="103">
        <v>266000</v>
      </c>
      <c r="G36" s="103">
        <v>253000</v>
      </c>
      <c r="H36" s="103">
        <v>252000</v>
      </c>
      <c r="J36" s="74" t="s">
        <v>1404</v>
      </c>
      <c r="K36" s="73">
        <v>1135000</v>
      </c>
      <c r="L36" s="73">
        <v>926000</v>
      </c>
      <c r="M36" s="73">
        <v>714000</v>
      </c>
      <c r="N36" s="73">
        <v>466000</v>
      </c>
      <c r="O36" s="73">
        <v>328000</v>
      </c>
      <c r="Q36" s="662" t="s">
        <v>1415</v>
      </c>
      <c r="R36" s="660">
        <v>-1764230</v>
      </c>
      <c r="S36" s="660">
        <v>-1698530</v>
      </c>
      <c r="T36" s="660">
        <v>-1318280</v>
      </c>
      <c r="U36" s="660">
        <v>-925610</v>
      </c>
      <c r="V36" s="660">
        <v>-1236600</v>
      </c>
    </row>
    <row r="37" spans="3:22" ht="36" customHeight="1" thickBot="1">
      <c r="C37" s="117" t="s">
        <v>34</v>
      </c>
      <c r="D37" s="118">
        <v>1186000</v>
      </c>
      <c r="E37" s="118">
        <v>1039000</v>
      </c>
      <c r="F37" s="118">
        <v>826000</v>
      </c>
      <c r="G37" s="118">
        <v>570000</v>
      </c>
      <c r="H37" s="118">
        <v>663000</v>
      </c>
      <c r="J37" s="78" t="s">
        <v>1398</v>
      </c>
      <c r="K37" s="73">
        <v>648000</v>
      </c>
      <c r="L37" s="73">
        <v>496000</v>
      </c>
      <c r="M37" s="73">
        <v>349000</v>
      </c>
      <c r="N37" s="73">
        <v>193000</v>
      </c>
      <c r="O37" s="73">
        <v>102000</v>
      </c>
      <c r="Q37" s="663"/>
      <c r="R37" s="661"/>
      <c r="S37" s="661"/>
      <c r="T37" s="661"/>
      <c r="U37" s="661"/>
      <c r="V37" s="661"/>
    </row>
    <row r="38" spans="3:22" ht="36" customHeight="1" thickBot="1">
      <c r="C38" s="119" t="s">
        <v>36</v>
      </c>
      <c r="D38" s="101">
        <v>894000</v>
      </c>
      <c r="E38" s="101">
        <v>775000</v>
      </c>
      <c r="F38" s="101">
        <v>579000</v>
      </c>
      <c r="G38" s="101">
        <v>369000</v>
      </c>
      <c r="H38" s="101">
        <v>492000</v>
      </c>
      <c r="J38" s="78" t="s">
        <v>1400</v>
      </c>
      <c r="K38" s="73">
        <v>39000</v>
      </c>
      <c r="L38" s="73">
        <v>32000</v>
      </c>
      <c r="M38" s="73">
        <v>25000</v>
      </c>
      <c r="N38" s="73">
        <v>12000</v>
      </c>
      <c r="O38" s="73">
        <v>9000</v>
      </c>
      <c r="Q38" s="658" t="s">
        <v>1422</v>
      </c>
      <c r="R38" s="660" t="s">
        <v>64</v>
      </c>
      <c r="S38" s="660" t="s">
        <v>64</v>
      </c>
      <c r="T38" s="660">
        <v>-4967280</v>
      </c>
      <c r="U38" s="660" t="s">
        <v>64</v>
      </c>
      <c r="V38" s="660" t="s">
        <v>64</v>
      </c>
    </row>
    <row r="39" spans="3:22" ht="36" customHeight="1" thickBot="1">
      <c r="J39" s="78" t="s">
        <v>1402</v>
      </c>
      <c r="K39" s="73">
        <v>448000</v>
      </c>
      <c r="L39" s="73">
        <v>398000</v>
      </c>
      <c r="M39" s="73">
        <v>339000</v>
      </c>
      <c r="N39" s="73">
        <v>261000</v>
      </c>
      <c r="O39" s="73">
        <v>218000</v>
      </c>
      <c r="Q39" s="659"/>
      <c r="R39" s="661"/>
      <c r="S39" s="661"/>
      <c r="T39" s="661"/>
      <c r="U39" s="661"/>
      <c r="V39" s="661"/>
    </row>
    <row r="40" spans="3:22" ht="36" customHeight="1" thickBot="1">
      <c r="J40" s="72" t="s">
        <v>1410</v>
      </c>
      <c r="K40" s="73">
        <v>3000</v>
      </c>
      <c r="L40" s="73">
        <v>1000</v>
      </c>
      <c r="M40" s="73">
        <v>1000</v>
      </c>
      <c r="N40" s="73">
        <v>0</v>
      </c>
      <c r="O40" s="73">
        <v>0</v>
      </c>
      <c r="Q40" s="72" t="s">
        <v>1427</v>
      </c>
      <c r="R40" s="73">
        <v>23550</v>
      </c>
      <c r="S40" s="73">
        <v>27540</v>
      </c>
      <c r="T40" s="73">
        <v>71470</v>
      </c>
      <c r="U40" s="73">
        <v>21920</v>
      </c>
      <c r="V40" s="73">
        <v>28120</v>
      </c>
    </row>
    <row r="41" spans="3:22" ht="36" customHeight="1" thickBot="1">
      <c r="J41" s="74" t="s">
        <v>1412</v>
      </c>
      <c r="K41" s="73">
        <v>3000</v>
      </c>
      <c r="L41" s="73">
        <v>1000</v>
      </c>
      <c r="M41" s="73">
        <v>1000</v>
      </c>
      <c r="N41" s="73">
        <v>0</v>
      </c>
      <c r="O41" s="73">
        <v>0</v>
      </c>
      <c r="Q41" s="658" t="s">
        <v>1444</v>
      </c>
      <c r="R41" s="660">
        <v>-1740680</v>
      </c>
      <c r="S41" s="660">
        <v>-1670990</v>
      </c>
      <c r="T41" s="660">
        <v>-6214090</v>
      </c>
      <c r="U41" s="660">
        <v>-903690</v>
      </c>
      <c r="V41" s="660">
        <v>-1208480</v>
      </c>
    </row>
    <row r="42" spans="3:22" ht="36" customHeight="1" thickBot="1">
      <c r="J42" s="72" t="s">
        <v>1416</v>
      </c>
      <c r="K42" s="73">
        <v>3000</v>
      </c>
      <c r="L42" s="73">
        <v>2000</v>
      </c>
      <c r="M42" s="73">
        <v>1000</v>
      </c>
      <c r="N42" s="73">
        <v>0</v>
      </c>
      <c r="O42" s="73">
        <v>0</v>
      </c>
      <c r="Q42" s="659"/>
      <c r="R42" s="661"/>
      <c r="S42" s="661"/>
      <c r="T42" s="661"/>
      <c r="U42" s="661"/>
      <c r="V42" s="661"/>
    </row>
    <row r="43" spans="3:22" ht="36" customHeight="1" thickBot="1">
      <c r="J43" s="72" t="s">
        <v>19</v>
      </c>
      <c r="K43" s="73">
        <v>1700000</v>
      </c>
      <c r="L43" s="73">
        <v>1690000</v>
      </c>
      <c r="M43" s="73">
        <v>1673000</v>
      </c>
      <c r="N43" s="73">
        <v>438000</v>
      </c>
      <c r="O43" s="73">
        <v>435000</v>
      </c>
      <c r="Q43" s="50" t="s">
        <v>1447</v>
      </c>
      <c r="R43" s="70"/>
      <c r="S43" s="70"/>
      <c r="T43" s="70"/>
      <c r="U43" s="70"/>
      <c r="V43" s="70"/>
    </row>
    <row r="44" spans="3:22" ht="36" customHeight="1" thickBot="1">
      <c r="J44" s="74" t="s">
        <v>1420</v>
      </c>
      <c r="K44" s="73">
        <v>603000</v>
      </c>
      <c r="L44" s="73">
        <v>603000</v>
      </c>
      <c r="M44" s="73">
        <v>603000</v>
      </c>
      <c r="N44" s="73">
        <v>156000</v>
      </c>
      <c r="O44" s="73">
        <v>156000</v>
      </c>
      <c r="Q44" s="71" t="s">
        <v>1483</v>
      </c>
      <c r="R44" s="77">
        <v>2023</v>
      </c>
      <c r="S44" s="77">
        <v>2022</v>
      </c>
      <c r="T44" s="77">
        <v>2021</v>
      </c>
      <c r="U44" s="77">
        <v>2020</v>
      </c>
      <c r="V44" s="77">
        <v>2019</v>
      </c>
    </row>
    <row r="45" spans="3:22" ht="36" customHeight="1" thickBot="1">
      <c r="J45" s="74" t="s">
        <v>1421</v>
      </c>
      <c r="K45" s="73">
        <v>1096000</v>
      </c>
      <c r="L45" s="73">
        <v>1087000</v>
      </c>
      <c r="M45" s="73">
        <v>107000</v>
      </c>
      <c r="N45" s="73">
        <v>282000</v>
      </c>
      <c r="O45" s="73">
        <v>279000</v>
      </c>
      <c r="Q45" s="658" t="s">
        <v>1449</v>
      </c>
      <c r="R45" s="660">
        <v>-3034430</v>
      </c>
      <c r="S45" s="660">
        <v>-1609600</v>
      </c>
      <c r="T45" s="660">
        <v>-1206790</v>
      </c>
      <c r="U45" s="660" t="s">
        <v>64</v>
      </c>
      <c r="V45" s="660">
        <v>-1008500</v>
      </c>
    </row>
    <row r="46" spans="3:22" ht="36" customHeight="1" thickBot="1">
      <c r="J46" s="72" t="s">
        <v>1424</v>
      </c>
      <c r="K46" s="73">
        <v>44000</v>
      </c>
      <c r="L46" s="73">
        <v>45000</v>
      </c>
      <c r="M46" s="73">
        <v>36000</v>
      </c>
      <c r="N46" s="73">
        <v>33000</v>
      </c>
      <c r="O46" s="73">
        <v>30000</v>
      </c>
      <c r="Q46" s="659"/>
      <c r="R46" s="661"/>
      <c r="S46" s="661"/>
      <c r="T46" s="661"/>
      <c r="U46" s="661"/>
      <c r="V46" s="661"/>
    </row>
    <row r="47" spans="3:22" ht="36" customHeight="1" thickBot="1">
      <c r="J47" s="74" t="s">
        <v>1485</v>
      </c>
      <c r="K47" s="73">
        <v>0</v>
      </c>
      <c r="L47" s="73">
        <v>0</v>
      </c>
      <c r="M47" s="73">
        <v>0</v>
      </c>
      <c r="N47" s="73">
        <v>0</v>
      </c>
      <c r="O47" s="73" t="s">
        <v>64</v>
      </c>
      <c r="Q47" s="662" t="s">
        <v>1452</v>
      </c>
      <c r="R47" s="660">
        <v>-3034430</v>
      </c>
      <c r="S47" s="660">
        <v>-1609600</v>
      </c>
      <c r="T47" s="660">
        <v>-1206790</v>
      </c>
      <c r="U47" s="660" t="s">
        <v>64</v>
      </c>
      <c r="V47" s="660">
        <v>-1008500</v>
      </c>
    </row>
    <row r="48" spans="3:22" ht="36" customHeight="1" thickBot="1">
      <c r="J48" s="74" t="s">
        <v>1426</v>
      </c>
      <c r="K48" s="73">
        <v>43000</v>
      </c>
      <c r="L48" s="73">
        <v>45000</v>
      </c>
      <c r="M48" s="73">
        <v>36000</v>
      </c>
      <c r="N48" s="73">
        <v>33000</v>
      </c>
      <c r="O48" s="73">
        <v>30000</v>
      </c>
      <c r="Q48" s="663"/>
      <c r="R48" s="661"/>
      <c r="S48" s="661"/>
      <c r="T48" s="661"/>
      <c r="U48" s="661"/>
      <c r="V48" s="661"/>
    </row>
    <row r="49" spans="10:22" ht="36" customHeight="1" thickBot="1">
      <c r="J49" s="123" t="s">
        <v>45</v>
      </c>
      <c r="K49" s="124">
        <v>4992000</v>
      </c>
      <c r="L49" s="124">
        <v>4639000</v>
      </c>
      <c r="M49" s="124">
        <v>4268000</v>
      </c>
      <c r="N49" s="124">
        <v>2757000</v>
      </c>
      <c r="O49" s="124">
        <v>2565000</v>
      </c>
      <c r="Q49" s="658" t="s">
        <v>1454</v>
      </c>
      <c r="R49" s="660" t="s">
        <v>64</v>
      </c>
      <c r="S49" s="660">
        <v>-483520</v>
      </c>
      <c r="T49" s="660" t="s">
        <v>64</v>
      </c>
      <c r="U49" s="660">
        <v>11160</v>
      </c>
      <c r="V49" s="660">
        <v>-144160</v>
      </c>
    </row>
    <row r="50" spans="10:22" ht="36" customHeight="1" thickBot="1">
      <c r="J50" s="120" t="s">
        <v>1431</v>
      </c>
      <c r="K50" s="69">
        <v>0</v>
      </c>
      <c r="L50" s="69">
        <v>0</v>
      </c>
      <c r="M50" s="69">
        <v>0</v>
      </c>
      <c r="N50" s="69">
        <v>0</v>
      </c>
      <c r="O50" s="69">
        <v>0</v>
      </c>
      <c r="Q50" s="659"/>
      <c r="R50" s="661"/>
      <c r="S50" s="661"/>
      <c r="T50" s="661"/>
      <c r="U50" s="661"/>
      <c r="V50" s="661"/>
    </row>
    <row r="51" spans="10:22" ht="36" customHeight="1" thickBot="1">
      <c r="J51" s="71"/>
      <c r="K51" s="77"/>
      <c r="L51" s="77"/>
      <c r="M51" s="77"/>
      <c r="N51" s="77"/>
      <c r="O51" s="77"/>
      <c r="Q51" s="662" t="s">
        <v>1457</v>
      </c>
      <c r="R51" s="660" t="s">
        <v>64</v>
      </c>
      <c r="S51" s="660">
        <v>-483520</v>
      </c>
      <c r="T51" s="660" t="s">
        <v>64</v>
      </c>
      <c r="U51" s="660" t="s">
        <v>64</v>
      </c>
      <c r="V51" s="660">
        <v>-151020</v>
      </c>
    </row>
    <row r="52" spans="10:22" ht="36" customHeight="1" thickBot="1">
      <c r="J52" s="72" t="s">
        <v>1433</v>
      </c>
      <c r="K52" s="73">
        <v>184000</v>
      </c>
      <c r="L52" s="73">
        <v>194000</v>
      </c>
      <c r="M52" s="73">
        <v>289000</v>
      </c>
      <c r="N52" s="73">
        <v>150000</v>
      </c>
      <c r="O52" s="73">
        <v>127000</v>
      </c>
      <c r="Q52" s="663"/>
      <c r="R52" s="661"/>
      <c r="S52" s="661"/>
      <c r="T52" s="661"/>
      <c r="U52" s="661"/>
      <c r="V52" s="661"/>
    </row>
    <row r="53" spans="10:22" ht="36" customHeight="1" thickBot="1">
      <c r="J53" s="74" t="s">
        <v>1436</v>
      </c>
      <c r="K53" s="73">
        <v>15000</v>
      </c>
      <c r="L53" s="73">
        <v>23000</v>
      </c>
      <c r="M53" s="73">
        <v>152000</v>
      </c>
      <c r="N53" s="73">
        <v>48000</v>
      </c>
      <c r="O53" s="73">
        <v>21000</v>
      </c>
      <c r="Q53" s="74" t="s">
        <v>1460</v>
      </c>
      <c r="R53" s="73" t="s">
        <v>64</v>
      </c>
      <c r="S53" s="73" t="s">
        <v>64</v>
      </c>
      <c r="T53" s="73" t="s">
        <v>64</v>
      </c>
      <c r="U53" s="73">
        <v>11160</v>
      </c>
      <c r="V53" s="73">
        <v>6860</v>
      </c>
    </row>
    <row r="54" spans="10:22" ht="36" customHeight="1" thickBot="1">
      <c r="J54" s="74" t="s">
        <v>1437</v>
      </c>
      <c r="K54" s="73">
        <v>169000</v>
      </c>
      <c r="L54" s="73">
        <v>171000</v>
      </c>
      <c r="M54" s="73">
        <v>137000</v>
      </c>
      <c r="N54" s="73">
        <v>103000</v>
      </c>
      <c r="O54" s="73">
        <v>106000</v>
      </c>
      <c r="Q54" s="78" t="s">
        <v>1461</v>
      </c>
      <c r="R54" s="73" t="s">
        <v>64</v>
      </c>
      <c r="S54" s="73" t="s">
        <v>64</v>
      </c>
      <c r="T54" s="73" t="s">
        <v>64</v>
      </c>
      <c r="U54" s="73">
        <v>11160</v>
      </c>
      <c r="V54" s="73">
        <v>6860</v>
      </c>
    </row>
    <row r="55" spans="10:22" ht="36" customHeight="1" thickBot="1">
      <c r="J55" s="72" t="s">
        <v>21</v>
      </c>
      <c r="K55" s="73">
        <v>539000</v>
      </c>
      <c r="L55" s="73">
        <v>482000</v>
      </c>
      <c r="M55" s="73">
        <v>349000</v>
      </c>
      <c r="N55" s="73">
        <v>212000</v>
      </c>
      <c r="O55" s="73">
        <v>249000</v>
      </c>
      <c r="Q55" s="658" t="s">
        <v>1463</v>
      </c>
      <c r="R55" s="660">
        <v>-237810</v>
      </c>
      <c r="S55" s="660">
        <v>-143700</v>
      </c>
      <c r="T55" s="660">
        <v>-774790</v>
      </c>
      <c r="U55" s="660">
        <v>-157350</v>
      </c>
      <c r="V55" s="660">
        <v>-108980</v>
      </c>
    </row>
    <row r="56" spans="10:22" ht="36" customHeight="1" thickBot="1">
      <c r="J56" s="72" t="s">
        <v>1440</v>
      </c>
      <c r="K56" s="73">
        <v>135000</v>
      </c>
      <c r="L56" s="73">
        <v>159000</v>
      </c>
      <c r="M56" s="73">
        <v>131000</v>
      </c>
      <c r="N56" s="73">
        <v>94000</v>
      </c>
      <c r="O56" s="73">
        <v>98000</v>
      </c>
      <c r="Q56" s="659"/>
      <c r="R56" s="661"/>
      <c r="S56" s="661"/>
      <c r="T56" s="661"/>
      <c r="U56" s="661"/>
      <c r="V56" s="661"/>
    </row>
    <row r="57" spans="10:22" ht="36" customHeight="1" thickBot="1">
      <c r="J57" s="72" t="s">
        <v>1441</v>
      </c>
      <c r="K57" s="73">
        <v>153000</v>
      </c>
      <c r="L57" s="73">
        <v>128000</v>
      </c>
      <c r="M57" s="73">
        <v>125000</v>
      </c>
      <c r="N57" s="73">
        <v>84000</v>
      </c>
      <c r="O57" s="73">
        <v>87000</v>
      </c>
      <c r="Q57" s="662" t="s">
        <v>1486</v>
      </c>
      <c r="R57" s="660">
        <v>-155840</v>
      </c>
      <c r="S57" s="660">
        <v>-25670</v>
      </c>
      <c r="T57" s="660">
        <v>-448360</v>
      </c>
      <c r="U57" s="660">
        <v>-157350</v>
      </c>
      <c r="V57" s="660">
        <v>-108980</v>
      </c>
    </row>
    <row r="58" spans="10:22" ht="36" customHeight="1" thickBot="1">
      <c r="J58" s="74" t="s">
        <v>1445</v>
      </c>
      <c r="K58" s="73">
        <v>79000</v>
      </c>
      <c r="L58" s="73">
        <v>56000</v>
      </c>
      <c r="M58" s="73">
        <v>53000</v>
      </c>
      <c r="N58" s="73">
        <v>32000</v>
      </c>
      <c r="O58" s="73">
        <v>40000</v>
      </c>
      <c r="Q58" s="663"/>
      <c r="R58" s="661"/>
      <c r="S58" s="661"/>
      <c r="T58" s="661"/>
      <c r="U58" s="661"/>
      <c r="V58" s="661"/>
    </row>
    <row r="59" spans="10:22" ht="36" customHeight="1" thickBot="1">
      <c r="J59" s="74" t="s">
        <v>1446</v>
      </c>
      <c r="K59" s="73">
        <v>74000</v>
      </c>
      <c r="L59" s="73">
        <v>72000</v>
      </c>
      <c r="M59" s="73">
        <v>72000</v>
      </c>
      <c r="N59" s="73">
        <v>52000</v>
      </c>
      <c r="O59" s="73">
        <v>47000</v>
      </c>
      <c r="Q59" s="658" t="s">
        <v>1380</v>
      </c>
      <c r="R59" s="660">
        <v>-686050</v>
      </c>
      <c r="S59" s="660">
        <v>29290</v>
      </c>
      <c r="T59" s="660">
        <v>-7210</v>
      </c>
      <c r="U59" s="660" t="s">
        <v>64</v>
      </c>
      <c r="V59" s="660">
        <v>-8340</v>
      </c>
    </row>
    <row r="60" spans="10:22" ht="36" customHeight="1" thickBot="1">
      <c r="J60" s="75" t="s">
        <v>46</v>
      </c>
      <c r="K60" s="76">
        <v>1010000</v>
      </c>
      <c r="L60" s="76">
        <v>964000</v>
      </c>
      <c r="M60" s="76">
        <v>895000</v>
      </c>
      <c r="N60" s="76">
        <v>540000</v>
      </c>
      <c r="O60" s="76">
        <v>561000</v>
      </c>
      <c r="Q60" s="659"/>
      <c r="R60" s="661"/>
      <c r="S60" s="661"/>
      <c r="T60" s="661"/>
      <c r="U60" s="661"/>
      <c r="V60" s="661"/>
    </row>
    <row r="61" spans="10:22" ht="36" customHeight="1" thickBot="1">
      <c r="J61" s="72" t="s">
        <v>1448</v>
      </c>
      <c r="K61" s="73">
        <v>664000</v>
      </c>
      <c r="L61" s="73">
        <v>719000</v>
      </c>
      <c r="M61" s="73">
        <v>625000</v>
      </c>
      <c r="N61" s="73">
        <v>563000</v>
      </c>
      <c r="O61" s="73">
        <v>612000</v>
      </c>
      <c r="Q61" s="662" t="s">
        <v>1439</v>
      </c>
      <c r="R61" s="660">
        <v>-686050</v>
      </c>
      <c r="S61" s="660" t="s">
        <v>64</v>
      </c>
      <c r="T61" s="660">
        <v>-7210</v>
      </c>
      <c r="U61" s="660" t="s">
        <v>64</v>
      </c>
      <c r="V61" s="660">
        <v>-8580</v>
      </c>
    </row>
    <row r="62" spans="10:22" ht="36" customHeight="1" thickBot="1">
      <c r="J62" s="74" t="s">
        <v>1450</v>
      </c>
      <c r="K62" s="73">
        <v>27000</v>
      </c>
      <c r="L62" s="73">
        <v>44000</v>
      </c>
      <c r="M62" s="73">
        <v>40000</v>
      </c>
      <c r="N62" s="73">
        <v>25000</v>
      </c>
      <c r="O62" s="73">
        <v>78000</v>
      </c>
      <c r="Q62" s="663"/>
      <c r="R62" s="661"/>
      <c r="S62" s="661"/>
      <c r="T62" s="661"/>
      <c r="U62" s="661"/>
      <c r="V62" s="661"/>
    </row>
    <row r="63" spans="10:22" ht="36" customHeight="1" thickBot="1">
      <c r="J63" s="78" t="s">
        <v>1451</v>
      </c>
      <c r="K63" s="73">
        <v>27000</v>
      </c>
      <c r="L63" s="73">
        <v>44000</v>
      </c>
      <c r="M63" s="73">
        <v>40000</v>
      </c>
      <c r="N63" s="73">
        <v>25000</v>
      </c>
      <c r="O63" s="73">
        <v>78000</v>
      </c>
      <c r="Q63" s="74" t="s">
        <v>1442</v>
      </c>
      <c r="R63" s="73" t="s">
        <v>64</v>
      </c>
      <c r="S63" s="73">
        <v>29290</v>
      </c>
      <c r="T63" s="73" t="s">
        <v>64</v>
      </c>
      <c r="U63" s="73" t="s">
        <v>64</v>
      </c>
      <c r="V63" s="73">
        <v>240</v>
      </c>
    </row>
    <row r="64" spans="10:22" ht="36" customHeight="1" thickBot="1">
      <c r="J64" s="105" t="s">
        <v>1487</v>
      </c>
      <c r="K64" s="106" t="s">
        <v>64</v>
      </c>
      <c r="L64" s="106" t="s">
        <v>64</v>
      </c>
      <c r="M64" s="106" t="s">
        <v>64</v>
      </c>
      <c r="N64" s="106">
        <v>538000</v>
      </c>
      <c r="O64" s="106">
        <v>534000</v>
      </c>
      <c r="Q64" s="658" t="s">
        <v>1470</v>
      </c>
      <c r="R64" s="660">
        <v>-5966250</v>
      </c>
      <c r="S64" s="660">
        <v>-3912530</v>
      </c>
      <c r="T64" s="660">
        <v>-3451800</v>
      </c>
      <c r="U64" s="660">
        <v>-1515420</v>
      </c>
      <c r="V64" s="660">
        <v>-2438010</v>
      </c>
    </row>
    <row r="65" spans="10:22" ht="36" customHeight="1" thickBot="1">
      <c r="J65" s="105" t="s">
        <v>1453</v>
      </c>
      <c r="K65" s="106">
        <v>40000</v>
      </c>
      <c r="L65" s="106">
        <v>39000</v>
      </c>
      <c r="M65" s="106">
        <v>24000</v>
      </c>
      <c r="N65" s="106">
        <v>20000</v>
      </c>
      <c r="O65" s="106">
        <v>17000</v>
      </c>
      <c r="Q65" s="659"/>
      <c r="R65" s="661"/>
      <c r="S65" s="661"/>
      <c r="T65" s="661"/>
      <c r="U65" s="661"/>
      <c r="V65" s="661"/>
    </row>
    <row r="66" spans="10:22" ht="36" customHeight="1">
      <c r="J66" s="86" t="s">
        <v>1376</v>
      </c>
      <c r="K66" s="87">
        <v>-189000</v>
      </c>
      <c r="L66" s="87">
        <v>-191000</v>
      </c>
      <c r="M66" s="87">
        <v>46000</v>
      </c>
      <c r="N66" s="87">
        <v>-144000</v>
      </c>
      <c r="O66" s="87">
        <v>-60000</v>
      </c>
      <c r="Q66" s="658" t="s">
        <v>1472</v>
      </c>
      <c r="R66" s="660">
        <v>-276270</v>
      </c>
      <c r="S66" s="660">
        <v>-246860</v>
      </c>
      <c r="T66" s="660">
        <v>-194930</v>
      </c>
      <c r="U66" s="660">
        <v>-1260</v>
      </c>
      <c r="V66" s="660">
        <v>-111040</v>
      </c>
    </row>
    <row r="67" spans="10:22" ht="36" customHeight="1" thickBot="1">
      <c r="J67" s="110"/>
      <c r="K67" s="111">
        <v>0</v>
      </c>
      <c r="L67" s="111">
        <v>0</v>
      </c>
      <c r="M67" s="111">
        <v>0</v>
      </c>
      <c r="N67" s="111">
        <v>0</v>
      </c>
      <c r="O67" s="111">
        <v>0</v>
      </c>
      <c r="Q67" s="659"/>
      <c r="R67" s="661"/>
      <c r="S67" s="661"/>
      <c r="T67" s="661"/>
      <c r="U67" s="661"/>
      <c r="V67" s="661"/>
    </row>
    <row r="68" spans="10:22" ht="36" customHeight="1" thickBot="1">
      <c r="J68" s="74" t="s">
        <v>1455</v>
      </c>
      <c r="K68" s="73">
        <v>63000</v>
      </c>
      <c r="L68" s="73">
        <v>15000</v>
      </c>
      <c r="M68" s="73">
        <v>226000</v>
      </c>
      <c r="N68" s="73">
        <v>6000</v>
      </c>
      <c r="O68" s="73">
        <v>69000</v>
      </c>
      <c r="Q68" s="658" t="s">
        <v>1473</v>
      </c>
      <c r="R68" s="660">
        <v>1165450</v>
      </c>
      <c r="S68" s="660">
        <v>795390</v>
      </c>
      <c r="T68" s="660">
        <v>-1207680</v>
      </c>
      <c r="U68" s="660">
        <v>1644130</v>
      </c>
      <c r="V68" s="660">
        <v>2128020</v>
      </c>
    </row>
    <row r="69" spans="10:22" ht="36" customHeight="1" thickBot="1">
      <c r="J69" s="74" t="s">
        <v>1456</v>
      </c>
      <c r="K69" s="73">
        <v>252000</v>
      </c>
      <c r="L69" s="73">
        <v>206000</v>
      </c>
      <c r="M69" s="73">
        <v>179000</v>
      </c>
      <c r="N69" s="73">
        <v>151000</v>
      </c>
      <c r="O69" s="73">
        <v>129000</v>
      </c>
      <c r="Q69" s="659"/>
      <c r="R69" s="661"/>
      <c r="S69" s="661"/>
      <c r="T69" s="661"/>
      <c r="U69" s="661"/>
      <c r="V69" s="661"/>
    </row>
    <row r="70" spans="10:22" ht="36" customHeight="1" thickBot="1">
      <c r="J70" s="72" t="s">
        <v>1458</v>
      </c>
      <c r="K70" s="73">
        <v>0</v>
      </c>
      <c r="L70" s="73">
        <v>0</v>
      </c>
      <c r="M70" s="73">
        <v>0</v>
      </c>
      <c r="N70" s="73">
        <v>0</v>
      </c>
      <c r="O70" s="73">
        <v>0</v>
      </c>
      <c r="Q70" s="72" t="s">
        <v>1474</v>
      </c>
      <c r="R70" s="73">
        <v>7384420</v>
      </c>
      <c r="S70" s="73">
        <v>4927240</v>
      </c>
      <c r="T70" s="73">
        <v>7334860</v>
      </c>
      <c r="U70" s="73">
        <v>3138890</v>
      </c>
      <c r="V70" s="73">
        <v>4648950</v>
      </c>
    </row>
    <row r="71" spans="10:22" ht="36" customHeight="1" thickBot="1">
      <c r="J71" s="125" t="s">
        <v>1488</v>
      </c>
      <c r="K71" s="126">
        <v>0</v>
      </c>
      <c r="L71" s="126">
        <v>0</v>
      </c>
      <c r="M71" s="126">
        <v>0</v>
      </c>
      <c r="N71" s="126">
        <v>0</v>
      </c>
      <c r="O71" s="126">
        <v>0</v>
      </c>
    </row>
    <row r="72" spans="10:22" ht="36" customHeight="1" thickBot="1">
      <c r="J72" s="123" t="s">
        <v>47</v>
      </c>
      <c r="K72" s="124">
        <v>1778000</v>
      </c>
      <c r="L72" s="124">
        <v>1737000</v>
      </c>
      <c r="M72" s="124">
        <v>1769000</v>
      </c>
      <c r="N72" s="124">
        <v>1129000</v>
      </c>
      <c r="O72" s="124">
        <v>1259000</v>
      </c>
    </row>
    <row r="73" spans="10:22" ht="36" customHeight="1" thickBot="1">
      <c r="J73" s="72" t="s">
        <v>1462</v>
      </c>
      <c r="K73" s="73">
        <v>3214000</v>
      </c>
      <c r="L73" s="73">
        <v>2902000</v>
      </c>
      <c r="M73" s="73">
        <v>2499000</v>
      </c>
      <c r="N73" s="73">
        <v>1627000</v>
      </c>
      <c r="O73" s="73">
        <v>1306000</v>
      </c>
    </row>
    <row r="74" spans="10:22" ht="36" customHeight="1" thickBot="1">
      <c r="J74" s="74" t="s">
        <v>1464</v>
      </c>
      <c r="K74" s="73">
        <v>55000</v>
      </c>
      <c r="L74" s="73">
        <v>55000</v>
      </c>
      <c r="M74" s="73">
        <v>55000</v>
      </c>
      <c r="N74" s="73">
        <v>52000</v>
      </c>
      <c r="O74" s="73">
        <v>52000</v>
      </c>
    </row>
    <row r="75" spans="10:22" ht="36" customHeight="1" thickBot="1">
      <c r="J75" s="74" t="s">
        <v>1489</v>
      </c>
      <c r="K75" s="73">
        <v>745000</v>
      </c>
      <c r="L75" s="73">
        <v>745000</v>
      </c>
      <c r="M75" s="73">
        <v>745000</v>
      </c>
      <c r="N75" s="73">
        <v>173000</v>
      </c>
      <c r="O75" s="73">
        <v>172000</v>
      </c>
    </row>
    <row r="76" spans="10:22" ht="36" customHeight="1" thickBot="1">
      <c r="J76" s="74" t="s">
        <v>1490</v>
      </c>
      <c r="K76" s="73">
        <v>2413000</v>
      </c>
      <c r="L76" s="73">
        <v>2064000</v>
      </c>
      <c r="M76" s="73">
        <v>1686000</v>
      </c>
      <c r="N76" s="73">
        <v>1374000</v>
      </c>
      <c r="O76" s="73">
        <v>1063000</v>
      </c>
    </row>
    <row r="77" spans="10:22" ht="36" customHeight="1">
      <c r="J77" s="86" t="s">
        <v>1465</v>
      </c>
      <c r="K77" s="87">
        <v>-40000</v>
      </c>
      <c r="L77" s="87">
        <v>-12000</v>
      </c>
      <c r="M77" s="87">
        <v>1000</v>
      </c>
      <c r="N77" s="87">
        <v>-18000</v>
      </c>
      <c r="O77" s="87">
        <v>-3000</v>
      </c>
    </row>
    <row r="78" spans="10:22" ht="36" customHeight="1" thickBot="1">
      <c r="J78" s="110"/>
      <c r="K78" s="111">
        <v>0</v>
      </c>
      <c r="L78" s="111">
        <v>0</v>
      </c>
      <c r="M78" s="111">
        <v>0</v>
      </c>
      <c r="N78" s="111">
        <v>0</v>
      </c>
      <c r="O78" s="111">
        <v>0</v>
      </c>
    </row>
    <row r="79" spans="10:22" ht="36" customHeight="1" thickBot="1">
      <c r="J79" s="74" t="s">
        <v>1467</v>
      </c>
      <c r="K79" s="73">
        <v>41000</v>
      </c>
      <c r="L79" s="73">
        <v>50000</v>
      </c>
      <c r="M79" s="73">
        <v>13000</v>
      </c>
      <c r="N79" s="73">
        <v>46000</v>
      </c>
      <c r="O79" s="73">
        <v>22000</v>
      </c>
    </row>
    <row r="80" spans="10:22" ht="36" customHeight="1" thickBot="1">
      <c r="J80" s="72" t="s">
        <v>48</v>
      </c>
      <c r="K80" s="73">
        <v>3214000</v>
      </c>
      <c r="L80" s="73">
        <v>2902000</v>
      </c>
      <c r="M80" s="73">
        <v>2499000</v>
      </c>
      <c r="N80" s="73">
        <v>1627000</v>
      </c>
      <c r="O80" s="73">
        <v>1306000</v>
      </c>
    </row>
    <row r="81" spans="10:15" ht="36" customHeight="1" thickBot="1">
      <c r="J81" s="72" t="s">
        <v>1471</v>
      </c>
      <c r="K81" s="73">
        <v>0</v>
      </c>
      <c r="L81" s="73">
        <v>0</v>
      </c>
      <c r="M81" s="73">
        <v>0</v>
      </c>
      <c r="N81" s="73">
        <v>0</v>
      </c>
      <c r="O81" s="73">
        <v>0</v>
      </c>
    </row>
    <row r="82" spans="10:15" ht="36" customHeight="1" thickBot="1">
      <c r="J82" s="123" t="s">
        <v>80</v>
      </c>
      <c r="K82" s="124">
        <v>3214000</v>
      </c>
      <c r="L82" s="124">
        <v>2902000</v>
      </c>
      <c r="M82" s="124">
        <v>2499000</v>
      </c>
      <c r="N82" s="124">
        <v>1627000</v>
      </c>
      <c r="O82" s="124">
        <v>1306000</v>
      </c>
    </row>
    <row r="83" spans="10:15" ht="36" customHeight="1" thickBot="1">
      <c r="J83" s="121" t="s">
        <v>1431</v>
      </c>
      <c r="K83" s="122">
        <v>4992000</v>
      </c>
      <c r="L83" s="122">
        <v>4639000</v>
      </c>
      <c r="M83" s="122">
        <v>4268000</v>
      </c>
      <c r="N83" s="122">
        <v>2757000</v>
      </c>
      <c r="O83" s="122">
        <v>2565000</v>
      </c>
    </row>
  </sheetData>
  <mergeCells count="132">
    <mergeCell ref="Q17:Q18"/>
    <mergeCell ref="R17:R18"/>
    <mergeCell ref="S17:S18"/>
    <mergeCell ref="T17:T18"/>
    <mergeCell ref="U17:U18"/>
    <mergeCell ref="V17:V18"/>
    <mergeCell ref="Q15:Q16"/>
    <mergeCell ref="R15:R16"/>
    <mergeCell ref="S15:S16"/>
    <mergeCell ref="T15:T16"/>
    <mergeCell ref="U15:U16"/>
    <mergeCell ref="V15:V16"/>
    <mergeCell ref="Q23:Q24"/>
    <mergeCell ref="R23:R24"/>
    <mergeCell ref="S23:S24"/>
    <mergeCell ref="T23:T24"/>
    <mergeCell ref="U23:U24"/>
    <mergeCell ref="V23:V24"/>
    <mergeCell ref="Q21:Q22"/>
    <mergeCell ref="R21:R22"/>
    <mergeCell ref="S21:S22"/>
    <mergeCell ref="T21:T22"/>
    <mergeCell ref="U21:U22"/>
    <mergeCell ref="V21:V22"/>
    <mergeCell ref="Q27:Q28"/>
    <mergeCell ref="R27:R28"/>
    <mergeCell ref="S27:S28"/>
    <mergeCell ref="T27:T28"/>
    <mergeCell ref="U27:U28"/>
    <mergeCell ref="V27:V28"/>
    <mergeCell ref="Q25:Q26"/>
    <mergeCell ref="R25:R26"/>
    <mergeCell ref="S25:S26"/>
    <mergeCell ref="T25:T26"/>
    <mergeCell ref="U25:U26"/>
    <mergeCell ref="V25:V26"/>
    <mergeCell ref="Q34:Q35"/>
    <mergeCell ref="R34:R35"/>
    <mergeCell ref="S34:S35"/>
    <mergeCell ref="T34:T35"/>
    <mergeCell ref="U34:U35"/>
    <mergeCell ref="V34:V35"/>
    <mergeCell ref="Q29:Q30"/>
    <mergeCell ref="R29:R30"/>
    <mergeCell ref="S29:S30"/>
    <mergeCell ref="T29:T30"/>
    <mergeCell ref="U29:U30"/>
    <mergeCell ref="V29:V30"/>
    <mergeCell ref="Q38:Q39"/>
    <mergeCell ref="R38:R39"/>
    <mergeCell ref="S38:S39"/>
    <mergeCell ref="T38:T39"/>
    <mergeCell ref="U38:U39"/>
    <mergeCell ref="V38:V39"/>
    <mergeCell ref="Q36:Q37"/>
    <mergeCell ref="R36:R37"/>
    <mergeCell ref="S36:S37"/>
    <mergeCell ref="T36:T37"/>
    <mergeCell ref="U36:U37"/>
    <mergeCell ref="V36:V37"/>
    <mergeCell ref="Q45:Q46"/>
    <mergeCell ref="R45:R46"/>
    <mergeCell ref="S45:S46"/>
    <mergeCell ref="T45:T46"/>
    <mergeCell ref="U45:U46"/>
    <mergeCell ref="V45:V46"/>
    <mergeCell ref="Q41:Q42"/>
    <mergeCell ref="R41:R42"/>
    <mergeCell ref="S41:S42"/>
    <mergeCell ref="T41:T42"/>
    <mergeCell ref="U41:U42"/>
    <mergeCell ref="V41:V42"/>
    <mergeCell ref="Q49:Q50"/>
    <mergeCell ref="R49:R50"/>
    <mergeCell ref="S49:S50"/>
    <mergeCell ref="T49:T50"/>
    <mergeCell ref="U49:U50"/>
    <mergeCell ref="V49:V50"/>
    <mergeCell ref="Q47:Q48"/>
    <mergeCell ref="R47:R48"/>
    <mergeCell ref="S47:S48"/>
    <mergeCell ref="T47:T48"/>
    <mergeCell ref="U47:U48"/>
    <mergeCell ref="V47:V48"/>
    <mergeCell ref="Q55:Q56"/>
    <mergeCell ref="R55:R56"/>
    <mergeCell ref="S55:S56"/>
    <mergeCell ref="T55:T56"/>
    <mergeCell ref="U55:U56"/>
    <mergeCell ref="V55:V56"/>
    <mergeCell ref="Q51:Q52"/>
    <mergeCell ref="R51:R52"/>
    <mergeCell ref="S51:S52"/>
    <mergeCell ref="T51:T52"/>
    <mergeCell ref="U51:U52"/>
    <mergeCell ref="V51:V52"/>
    <mergeCell ref="Q59:Q60"/>
    <mergeCell ref="R59:R60"/>
    <mergeCell ref="S59:S60"/>
    <mergeCell ref="T59:T60"/>
    <mergeCell ref="U59:U60"/>
    <mergeCell ref="V59:V60"/>
    <mergeCell ref="Q57:Q58"/>
    <mergeCell ref="R57:R58"/>
    <mergeCell ref="S57:S58"/>
    <mergeCell ref="T57:T58"/>
    <mergeCell ref="U57:U58"/>
    <mergeCell ref="V57:V58"/>
    <mergeCell ref="Q64:Q65"/>
    <mergeCell ref="R64:R65"/>
    <mergeCell ref="S64:S65"/>
    <mergeCell ref="T64:T65"/>
    <mergeCell ref="U64:U65"/>
    <mergeCell ref="V64:V65"/>
    <mergeCell ref="Q61:Q62"/>
    <mergeCell ref="R61:R62"/>
    <mergeCell ref="S61:S62"/>
    <mergeCell ref="T61:T62"/>
    <mergeCell ref="U61:U62"/>
    <mergeCell ref="V61:V62"/>
    <mergeCell ref="Q68:Q69"/>
    <mergeCell ref="R68:R69"/>
    <mergeCell ref="S68:S69"/>
    <mergeCell ref="T68:T69"/>
    <mergeCell ref="U68:U69"/>
    <mergeCell ref="V68:V69"/>
    <mergeCell ref="Q66:Q67"/>
    <mergeCell ref="R66:R67"/>
    <mergeCell ref="S66:S67"/>
    <mergeCell ref="T66:T67"/>
    <mergeCell ref="U66:U67"/>
    <mergeCell ref="V66:V6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DFDD8-57DF-484F-9BE2-84D0C6AD6365}">
  <sheetPr>
    <tabColor rgb="FFFFFF00"/>
  </sheetPr>
  <dimension ref="B15:J414"/>
  <sheetViews>
    <sheetView workbookViewId="0">
      <selection activeCell="E30" sqref="E30"/>
    </sheetView>
  </sheetViews>
  <sheetFormatPr defaultColWidth="8.85546875" defaultRowHeight="15"/>
  <cols>
    <col min="1" max="1" width="8.85546875" style="52"/>
    <col min="2" max="4" width="22.7109375" style="52" customWidth="1"/>
    <col min="5" max="5" width="23.28515625" style="52" customWidth="1"/>
    <col min="6" max="7" width="22.7109375" style="52" customWidth="1"/>
    <col min="8" max="8" width="23.28515625" style="52" customWidth="1"/>
    <col min="9" max="10" width="11.42578125" style="52" bestFit="1" customWidth="1"/>
    <col min="11" max="16384" width="8.85546875" style="52"/>
  </cols>
  <sheetData>
    <row r="15" spans="2:8">
      <c r="B15" s="664" t="s">
        <v>1491</v>
      </c>
      <c r="C15" s="665"/>
      <c r="E15" s="55">
        <f>'Quick Analysis and Beta'!$N$11</f>
        <v>1.2634629139072866E-2</v>
      </c>
      <c r="F15" s="52" t="s">
        <v>120</v>
      </c>
      <c r="H15" s="135" t="s">
        <v>1492</v>
      </c>
    </row>
    <row r="16" spans="2:8">
      <c r="B16" s="340" t="s">
        <v>1493</v>
      </c>
      <c r="C16" s="341">
        <v>2.8719999999999999E-2</v>
      </c>
      <c r="E16" s="331">
        <v>3.1640000000000001E-2</v>
      </c>
      <c r="F16" s="52" t="s">
        <v>1494</v>
      </c>
      <c r="H16" s="312">
        <v>0</v>
      </c>
    </row>
    <row r="17" spans="2:8">
      <c r="B17" s="340" t="s">
        <v>139</v>
      </c>
      <c r="C17" s="342">
        <f>'Quick Analysis and Beta'!$AA$20</f>
        <v>1.157413753208651</v>
      </c>
      <c r="E17" s="55">
        <v>2.1000000000000001E-2</v>
      </c>
      <c r="F17" s="52" t="s">
        <v>1495</v>
      </c>
      <c r="H17" s="312">
        <v>1E-3</v>
      </c>
    </row>
    <row r="18" spans="2:8">
      <c r="B18" s="340" t="s">
        <v>1496</v>
      </c>
      <c r="C18" s="341">
        <v>5.3199999999999997E-2</v>
      </c>
      <c r="E18" s="55">
        <v>2.8719999999999999E-2</v>
      </c>
      <c r="F18" s="52" t="s">
        <v>1497</v>
      </c>
      <c r="H18" s="312">
        <v>2E-3</v>
      </c>
    </row>
    <row r="19" spans="2:8">
      <c r="B19" s="340" t="s">
        <v>1498</v>
      </c>
      <c r="C19" s="349">
        <f>C16+C17*C18</f>
        <v>9.0294411670700236E-2</v>
      </c>
      <c r="H19" s="312">
        <v>3.0000000000000001E-3</v>
      </c>
    </row>
    <row r="20" spans="2:8">
      <c r="B20" s="340" t="s">
        <v>1499</v>
      </c>
      <c r="C20" s="341">
        <f>C21/C22</f>
        <v>3.3817725152493719E-2</v>
      </c>
      <c r="D20" s="139"/>
      <c r="H20" s="312">
        <v>4.0000000000000001E-3</v>
      </c>
    </row>
    <row r="21" spans="2:8">
      <c r="B21" s="340" t="s">
        <v>1500</v>
      </c>
      <c r="C21" s="343">
        <f>-'Kering Financials'!B138</f>
        <v>377000</v>
      </c>
      <c r="D21" s="139"/>
      <c r="H21" s="312">
        <v>5.0000000000000001E-3</v>
      </c>
    </row>
    <row r="22" spans="2:8">
      <c r="B22" s="340" t="s">
        <v>1501</v>
      </c>
      <c r="C22" s="343">
        <f>'Kering Financials'!B69+'Kering Financials'!B70+'Kering Financials'!B81</f>
        <v>11148000</v>
      </c>
      <c r="D22" s="139"/>
      <c r="E22" s="139"/>
      <c r="H22" s="312">
        <v>6.0000000000000001E-3</v>
      </c>
    </row>
    <row r="23" spans="2:8">
      <c r="B23" s="340" t="s">
        <v>1502</v>
      </c>
      <c r="C23" s="343">
        <f>'Buyer Valuation Kering'!I85</f>
        <v>16010000</v>
      </c>
      <c r="D23" s="139"/>
      <c r="H23" s="312">
        <v>7.0000000000000001E-3</v>
      </c>
    </row>
    <row r="24" spans="2:8">
      <c r="B24" s="340" t="s">
        <v>1503</v>
      </c>
      <c r="C24" s="342">
        <f>C22/(C22+C23)</f>
        <v>0.41048678105898817</v>
      </c>
      <c r="D24" s="139"/>
      <c r="H24" s="312">
        <v>8.0000000000000002E-3</v>
      </c>
    </row>
    <row r="25" spans="2:8">
      <c r="B25" s="340" t="s">
        <v>1504</v>
      </c>
      <c r="C25" s="342">
        <f>C23/(C23+C22)</f>
        <v>0.58951321894101183</v>
      </c>
      <c r="D25" s="139"/>
      <c r="H25" s="312">
        <v>8.9999999999999993E-3</v>
      </c>
    </row>
    <row r="26" spans="2:8">
      <c r="B26" s="340" t="s">
        <v>8</v>
      </c>
      <c r="C26" s="342">
        <f>-'Kering Financials'!B142/'Kering Financials'!B141</f>
        <v>0.27474604299551147</v>
      </c>
      <c r="D26" s="139"/>
      <c r="H26" s="312">
        <v>0.01</v>
      </c>
    </row>
    <row r="27" spans="2:8">
      <c r="B27" s="340" t="s">
        <v>1505</v>
      </c>
      <c r="C27" s="344">
        <f>C19*C25+C20*C24*(1-C26)</f>
        <v>6.329752826565295E-2</v>
      </c>
      <c r="D27" s="139"/>
      <c r="H27" s="312">
        <v>1.0999999999999999E-2</v>
      </c>
    </row>
    <row r="28" spans="2:8">
      <c r="B28" s="340" t="s">
        <v>1506</v>
      </c>
      <c r="C28" s="345">
        <v>0.02</v>
      </c>
      <c r="D28" s="139"/>
      <c r="H28" s="312">
        <v>1.2E-2</v>
      </c>
    </row>
    <row r="29" spans="2:8">
      <c r="D29" s="139"/>
      <c r="H29" s="312">
        <v>1.2999999999999999E-2</v>
      </c>
    </row>
    <row r="30" spans="2:8">
      <c r="D30" s="139"/>
      <c r="H30" s="312">
        <v>1.4E-2</v>
      </c>
    </row>
    <row r="31" spans="2:8">
      <c r="H31" s="312">
        <v>1.4999999999999999E-2</v>
      </c>
    </row>
    <row r="32" spans="2:8">
      <c r="C32" s="139"/>
      <c r="H32" s="312">
        <v>1.6E-2</v>
      </c>
    </row>
    <row r="33" spans="2:8">
      <c r="B33" s="135"/>
      <c r="H33" s="312">
        <v>1.7000000000000001E-2</v>
      </c>
    </row>
    <row r="34" spans="2:8">
      <c r="B34" s="135"/>
      <c r="H34" s="312">
        <v>1.7999999999999999E-2</v>
      </c>
    </row>
    <row r="35" spans="2:8">
      <c r="B35" s="348"/>
      <c r="H35" s="312">
        <v>1.9E-2</v>
      </c>
    </row>
    <row r="36" spans="2:8">
      <c r="B36" s="348"/>
      <c r="H36" s="312">
        <v>0.02</v>
      </c>
    </row>
    <row r="37" spans="2:8">
      <c r="B37" s="348"/>
    </row>
    <row r="46" spans="2:8">
      <c r="B46" s="52" t="s">
        <v>1507</v>
      </c>
    </row>
    <row r="47" spans="2:8">
      <c r="B47" s="135" t="s">
        <v>1508</v>
      </c>
      <c r="C47" s="135" t="s">
        <v>1509</v>
      </c>
      <c r="D47" s="135" t="s">
        <v>1496</v>
      </c>
      <c r="E47" s="135" t="s">
        <v>1510</v>
      </c>
      <c r="F47" s="135" t="s">
        <v>1511</v>
      </c>
      <c r="G47" s="135" t="s">
        <v>1512</v>
      </c>
      <c r="H47" s="135" t="s">
        <v>1513</v>
      </c>
    </row>
    <row r="48" spans="2:8">
      <c r="B48" s="135" t="s">
        <v>1514</v>
      </c>
      <c r="C48" s="52" t="s">
        <v>1515</v>
      </c>
      <c r="D48" s="52" t="s">
        <v>1516</v>
      </c>
      <c r="E48" s="52" t="s">
        <v>1517</v>
      </c>
      <c r="F48" s="52" t="s">
        <v>1518</v>
      </c>
      <c r="G48" s="52" t="s">
        <v>1519</v>
      </c>
      <c r="H48" s="52" t="s">
        <v>1520</v>
      </c>
    </row>
    <row r="49" spans="2:8">
      <c r="B49" s="135" t="s">
        <v>1521</v>
      </c>
      <c r="C49" s="52" t="s">
        <v>1522</v>
      </c>
      <c r="D49" s="52" t="s">
        <v>1523</v>
      </c>
      <c r="E49" s="52" t="s">
        <v>1524</v>
      </c>
      <c r="F49" s="52" t="s">
        <v>1518</v>
      </c>
      <c r="G49" s="52" t="s">
        <v>1525</v>
      </c>
      <c r="H49" s="52" t="s">
        <v>1526</v>
      </c>
    </row>
    <row r="50" spans="2:8">
      <c r="B50" s="135" t="s">
        <v>1527</v>
      </c>
      <c r="C50" s="52" t="s">
        <v>1522</v>
      </c>
      <c r="D50" s="52" t="s">
        <v>1523</v>
      </c>
      <c r="E50" s="52" t="s">
        <v>1524</v>
      </c>
      <c r="F50" s="52" t="s">
        <v>1528</v>
      </c>
      <c r="G50" s="52" t="s">
        <v>1529</v>
      </c>
      <c r="H50" s="52" t="s">
        <v>1530</v>
      </c>
    </row>
    <row r="51" spans="2:8">
      <c r="B51" s="135" t="s">
        <v>1531</v>
      </c>
      <c r="C51" s="52" t="s">
        <v>1532</v>
      </c>
      <c r="D51" s="52" t="s">
        <v>1533</v>
      </c>
      <c r="E51" s="52" t="s">
        <v>1534</v>
      </c>
      <c r="F51" s="52" t="s">
        <v>1535</v>
      </c>
      <c r="G51" s="52" t="s">
        <v>1536</v>
      </c>
      <c r="H51" s="52" t="s">
        <v>1526</v>
      </c>
    </row>
    <row r="52" spans="2:8">
      <c r="B52" s="135" t="s">
        <v>1537</v>
      </c>
      <c r="C52" s="52" t="s">
        <v>1538</v>
      </c>
      <c r="D52" s="52" t="s">
        <v>1539</v>
      </c>
      <c r="E52" s="52" t="s">
        <v>1540</v>
      </c>
      <c r="F52" s="52" t="s">
        <v>1541</v>
      </c>
      <c r="G52" s="52" t="s">
        <v>1542</v>
      </c>
      <c r="H52" s="52" t="s">
        <v>1543</v>
      </c>
    </row>
    <row r="53" spans="2:8">
      <c r="B53" s="135" t="s">
        <v>1544</v>
      </c>
      <c r="C53" s="52" t="s">
        <v>1545</v>
      </c>
      <c r="D53" s="52" t="s">
        <v>1546</v>
      </c>
      <c r="E53" s="52" t="s">
        <v>1546</v>
      </c>
      <c r="F53" s="52" t="s">
        <v>1547</v>
      </c>
      <c r="G53" s="52" t="s">
        <v>1529</v>
      </c>
      <c r="H53" s="52" t="s">
        <v>1526</v>
      </c>
    </row>
    <row r="54" spans="2:8">
      <c r="B54" s="135" t="s">
        <v>1548</v>
      </c>
      <c r="C54" s="52" t="s">
        <v>1545</v>
      </c>
      <c r="D54" s="52" t="s">
        <v>1546</v>
      </c>
      <c r="E54" s="52" t="s">
        <v>1546</v>
      </c>
      <c r="F54" s="52" t="s">
        <v>1547</v>
      </c>
      <c r="G54" s="52" t="s">
        <v>1529</v>
      </c>
      <c r="H54" s="52" t="s">
        <v>1526</v>
      </c>
    </row>
    <row r="55" spans="2:8">
      <c r="B55" s="135" t="s">
        <v>1549</v>
      </c>
      <c r="C55" s="52" t="s">
        <v>1550</v>
      </c>
      <c r="D55" s="52" t="s">
        <v>1551</v>
      </c>
      <c r="E55" s="52" t="s">
        <v>1552</v>
      </c>
      <c r="F55" s="52" t="s">
        <v>1553</v>
      </c>
      <c r="G55" s="52" t="s">
        <v>1554</v>
      </c>
      <c r="H55" s="52" t="s">
        <v>1555</v>
      </c>
    </row>
    <row r="56" spans="2:8">
      <c r="B56" s="135" t="s">
        <v>1556</v>
      </c>
      <c r="C56" s="52" t="s">
        <v>1557</v>
      </c>
      <c r="D56" s="52" t="s">
        <v>1558</v>
      </c>
      <c r="E56" s="52" t="s">
        <v>1559</v>
      </c>
      <c r="F56" s="52" t="s">
        <v>1560</v>
      </c>
      <c r="G56" s="52" t="s">
        <v>1561</v>
      </c>
      <c r="H56" s="52" t="s">
        <v>1526</v>
      </c>
    </row>
    <row r="57" spans="2:8">
      <c r="B57" s="135" t="s">
        <v>1562</v>
      </c>
      <c r="C57" s="52" t="s">
        <v>1532</v>
      </c>
      <c r="D57" s="52" t="s">
        <v>1533</v>
      </c>
      <c r="E57" s="52" t="s">
        <v>1534</v>
      </c>
      <c r="F57" s="52" t="s">
        <v>1541</v>
      </c>
      <c r="G57" s="52" t="s">
        <v>1536</v>
      </c>
      <c r="H57" s="52" t="s">
        <v>1526</v>
      </c>
    </row>
    <row r="58" spans="2:8">
      <c r="B58" s="135" t="s">
        <v>1563</v>
      </c>
      <c r="C58" s="52" t="s">
        <v>1564</v>
      </c>
      <c r="D58" s="52" t="s">
        <v>1565</v>
      </c>
      <c r="E58" s="52" t="s">
        <v>1564</v>
      </c>
      <c r="F58" s="52" t="s">
        <v>1566</v>
      </c>
      <c r="G58" s="52" t="s">
        <v>1567</v>
      </c>
      <c r="H58" s="52" t="s">
        <v>1568</v>
      </c>
    </row>
    <row r="59" spans="2:8">
      <c r="B59" s="135" t="s">
        <v>1569</v>
      </c>
      <c r="C59" s="52" t="s">
        <v>1570</v>
      </c>
      <c r="D59" s="52" t="s">
        <v>1571</v>
      </c>
      <c r="E59" s="52" t="s">
        <v>1572</v>
      </c>
      <c r="F59" s="52" t="s">
        <v>1573</v>
      </c>
      <c r="G59" s="52" t="s">
        <v>1574</v>
      </c>
      <c r="H59" s="52" t="s">
        <v>1575</v>
      </c>
    </row>
    <row r="60" spans="2:8">
      <c r="B60" s="135" t="s">
        <v>1576</v>
      </c>
      <c r="C60" s="52" t="s">
        <v>1577</v>
      </c>
      <c r="D60" s="52" t="s">
        <v>1578</v>
      </c>
      <c r="E60" s="52" t="s">
        <v>1579</v>
      </c>
      <c r="F60" s="52" t="s">
        <v>1580</v>
      </c>
      <c r="G60" s="52" t="s">
        <v>1581</v>
      </c>
      <c r="H60" s="52" t="s">
        <v>1526</v>
      </c>
    </row>
    <row r="61" spans="2:8">
      <c r="B61" s="135" t="s">
        <v>1582</v>
      </c>
      <c r="C61" s="52" t="s">
        <v>1522</v>
      </c>
      <c r="D61" s="52" t="s">
        <v>1523</v>
      </c>
      <c r="E61" s="52" t="s">
        <v>1524</v>
      </c>
      <c r="F61" s="52" t="s">
        <v>1564</v>
      </c>
      <c r="G61" s="52" t="s">
        <v>1525</v>
      </c>
      <c r="H61" s="52" t="s">
        <v>1526</v>
      </c>
    </row>
    <row r="62" spans="2:8">
      <c r="B62" s="135" t="s">
        <v>1583</v>
      </c>
      <c r="C62" s="52" t="s">
        <v>1584</v>
      </c>
      <c r="D62" s="52" t="s">
        <v>1585</v>
      </c>
      <c r="E62" s="52" t="s">
        <v>1586</v>
      </c>
      <c r="F62" s="52" t="s">
        <v>1564</v>
      </c>
      <c r="G62" s="52" t="s">
        <v>1587</v>
      </c>
      <c r="H62" s="52" t="s">
        <v>1588</v>
      </c>
    </row>
    <row r="63" spans="2:8">
      <c r="B63" s="135" t="s">
        <v>1589</v>
      </c>
      <c r="C63" s="52" t="s">
        <v>1522</v>
      </c>
      <c r="D63" s="52" t="s">
        <v>1523</v>
      </c>
      <c r="E63" s="52" t="s">
        <v>1524</v>
      </c>
      <c r="F63" s="52" t="s">
        <v>1566</v>
      </c>
      <c r="G63" s="52" t="s">
        <v>1525</v>
      </c>
      <c r="H63" s="52" t="s">
        <v>1526</v>
      </c>
    </row>
    <row r="64" spans="2:8">
      <c r="B64" s="135" t="s">
        <v>1590</v>
      </c>
      <c r="C64" s="52" t="s">
        <v>1538</v>
      </c>
      <c r="D64" s="52" t="s">
        <v>1539</v>
      </c>
      <c r="E64" s="52" t="s">
        <v>1540</v>
      </c>
      <c r="F64" s="52" t="s">
        <v>1591</v>
      </c>
      <c r="G64" s="52" t="s">
        <v>1542</v>
      </c>
      <c r="H64" s="52" t="s">
        <v>1526</v>
      </c>
    </row>
    <row r="65" spans="2:8">
      <c r="B65" s="135" t="s">
        <v>1592</v>
      </c>
      <c r="C65" s="52" t="s">
        <v>1593</v>
      </c>
      <c r="D65" s="52" t="s">
        <v>1594</v>
      </c>
      <c r="E65" s="52" t="s">
        <v>1595</v>
      </c>
      <c r="F65" s="52" t="s">
        <v>1560</v>
      </c>
      <c r="G65" s="52" t="s">
        <v>1596</v>
      </c>
      <c r="H65" s="52" t="s">
        <v>1526</v>
      </c>
    </row>
    <row r="66" spans="2:8">
      <c r="B66" s="135" t="s">
        <v>1597</v>
      </c>
      <c r="C66" s="52" t="s">
        <v>1598</v>
      </c>
      <c r="D66" s="52" t="s">
        <v>1599</v>
      </c>
      <c r="E66" s="52" t="s">
        <v>1600</v>
      </c>
      <c r="F66" s="52" t="s">
        <v>1541</v>
      </c>
      <c r="G66" s="52" t="s">
        <v>1601</v>
      </c>
      <c r="H66" s="52" t="s">
        <v>1602</v>
      </c>
    </row>
    <row r="67" spans="2:8">
      <c r="B67" s="135" t="s">
        <v>1603</v>
      </c>
      <c r="C67" s="52" t="s">
        <v>1604</v>
      </c>
      <c r="D67" s="52" t="s">
        <v>1605</v>
      </c>
      <c r="E67" s="52" t="s">
        <v>1606</v>
      </c>
      <c r="F67" s="52" t="s">
        <v>1607</v>
      </c>
      <c r="G67" s="52" t="s">
        <v>1608</v>
      </c>
      <c r="H67" s="52" t="s">
        <v>1526</v>
      </c>
    </row>
    <row r="68" spans="2:8">
      <c r="B68" s="135" t="s">
        <v>1609</v>
      </c>
      <c r="C68" s="52" t="s">
        <v>1522</v>
      </c>
      <c r="D68" s="52" t="s">
        <v>1523</v>
      </c>
      <c r="E68" s="52" t="s">
        <v>1524</v>
      </c>
      <c r="F68" s="52" t="s">
        <v>1566</v>
      </c>
      <c r="G68" s="52" t="s">
        <v>1525</v>
      </c>
      <c r="H68" s="52" t="s">
        <v>1526</v>
      </c>
    </row>
    <row r="69" spans="2:8">
      <c r="B69" s="135" t="s">
        <v>1610</v>
      </c>
      <c r="C69" s="52" t="s">
        <v>1611</v>
      </c>
      <c r="D69" s="52" t="s">
        <v>1612</v>
      </c>
      <c r="E69" s="52" t="s">
        <v>1613</v>
      </c>
      <c r="F69" s="52" t="s">
        <v>1564</v>
      </c>
      <c r="G69" s="52" t="s">
        <v>1614</v>
      </c>
      <c r="H69" s="52" t="s">
        <v>1526</v>
      </c>
    </row>
    <row r="70" spans="2:8">
      <c r="B70" s="135" t="s">
        <v>1615</v>
      </c>
      <c r="C70" s="52" t="s">
        <v>1616</v>
      </c>
      <c r="D70" s="52" t="s">
        <v>1617</v>
      </c>
      <c r="E70" s="52" t="s">
        <v>1618</v>
      </c>
      <c r="F70" s="52" t="s">
        <v>1541</v>
      </c>
      <c r="G70" s="52" t="s">
        <v>1619</v>
      </c>
      <c r="H70" s="52" t="s">
        <v>1526</v>
      </c>
    </row>
    <row r="71" spans="2:8">
      <c r="B71" s="135" t="s">
        <v>1620</v>
      </c>
      <c r="C71" s="52" t="s">
        <v>1538</v>
      </c>
      <c r="D71" s="52" t="s">
        <v>1539</v>
      </c>
      <c r="E71" s="52" t="s">
        <v>1540</v>
      </c>
      <c r="F71" s="52" t="s">
        <v>1621</v>
      </c>
      <c r="G71" s="52" t="s">
        <v>1542</v>
      </c>
      <c r="H71" s="52" t="s">
        <v>1526</v>
      </c>
    </row>
    <row r="72" spans="2:8">
      <c r="B72" s="135" t="s">
        <v>1622</v>
      </c>
      <c r="C72" s="52" t="s">
        <v>1623</v>
      </c>
      <c r="D72" s="52" t="s">
        <v>1624</v>
      </c>
      <c r="E72" s="52" t="s">
        <v>1625</v>
      </c>
      <c r="F72" s="52" t="s">
        <v>1626</v>
      </c>
      <c r="G72" s="52" t="s">
        <v>1627</v>
      </c>
      <c r="H72" s="52" t="s">
        <v>1526</v>
      </c>
    </row>
    <row r="73" spans="2:8">
      <c r="B73" s="135" t="s">
        <v>1628</v>
      </c>
      <c r="C73" s="52" t="s">
        <v>1629</v>
      </c>
      <c r="D73" s="52" t="s">
        <v>1630</v>
      </c>
      <c r="E73" s="52" t="s">
        <v>1631</v>
      </c>
      <c r="F73" s="52" t="s">
        <v>1632</v>
      </c>
      <c r="G73" s="52" t="s">
        <v>1633</v>
      </c>
      <c r="H73" s="52" t="s">
        <v>1634</v>
      </c>
    </row>
    <row r="74" spans="2:8">
      <c r="B74" s="135" t="s">
        <v>1635</v>
      </c>
      <c r="C74" s="52" t="s">
        <v>1629</v>
      </c>
      <c r="D74" s="52" t="s">
        <v>1630</v>
      </c>
      <c r="E74" s="52" t="s">
        <v>1631</v>
      </c>
      <c r="F74" s="52" t="s">
        <v>1632</v>
      </c>
      <c r="G74" s="52" t="s">
        <v>1633</v>
      </c>
      <c r="H74" s="52" t="s">
        <v>1526</v>
      </c>
    </row>
    <row r="75" spans="2:8">
      <c r="B75" s="135" t="s">
        <v>1636</v>
      </c>
      <c r="C75" s="52" t="s">
        <v>1598</v>
      </c>
      <c r="D75" s="52" t="s">
        <v>1599</v>
      </c>
      <c r="E75" s="52" t="s">
        <v>1600</v>
      </c>
      <c r="F75" s="52" t="s">
        <v>1637</v>
      </c>
      <c r="G75" s="52" t="s">
        <v>1529</v>
      </c>
      <c r="H75" s="52" t="s">
        <v>1526</v>
      </c>
    </row>
    <row r="76" spans="2:8">
      <c r="B76" s="135" t="s">
        <v>1638</v>
      </c>
      <c r="C76" s="52" t="s">
        <v>1639</v>
      </c>
      <c r="D76" s="52" t="s">
        <v>1640</v>
      </c>
      <c r="E76" s="52" t="s">
        <v>1641</v>
      </c>
      <c r="F76" s="52" t="s">
        <v>1621</v>
      </c>
      <c r="G76" s="52" t="s">
        <v>1642</v>
      </c>
      <c r="H76" s="52" t="s">
        <v>1643</v>
      </c>
    </row>
    <row r="77" spans="2:8">
      <c r="B77" s="135" t="s">
        <v>1644</v>
      </c>
      <c r="C77" s="52" t="s">
        <v>1616</v>
      </c>
      <c r="D77" s="52" t="s">
        <v>1617</v>
      </c>
      <c r="E77" s="52" t="s">
        <v>1618</v>
      </c>
      <c r="F77" s="52" t="s">
        <v>1645</v>
      </c>
      <c r="G77" s="52" t="s">
        <v>1619</v>
      </c>
      <c r="H77" s="52" t="s">
        <v>1526</v>
      </c>
    </row>
    <row r="78" spans="2:8">
      <c r="B78" s="135" t="s">
        <v>1646</v>
      </c>
      <c r="C78" s="52" t="s">
        <v>1584</v>
      </c>
      <c r="D78" s="52" t="s">
        <v>1585</v>
      </c>
      <c r="E78" s="52" t="s">
        <v>1586</v>
      </c>
      <c r="F78" s="52" t="s">
        <v>1580</v>
      </c>
      <c r="G78" s="52" t="s">
        <v>1587</v>
      </c>
      <c r="H78" s="52" t="s">
        <v>1526</v>
      </c>
    </row>
    <row r="79" spans="2:8">
      <c r="B79" s="135" t="s">
        <v>1647</v>
      </c>
      <c r="C79" s="52" t="s">
        <v>1616</v>
      </c>
      <c r="D79" s="52" t="s">
        <v>1617</v>
      </c>
      <c r="E79" s="52" t="s">
        <v>1618</v>
      </c>
      <c r="F79" s="52" t="s">
        <v>1648</v>
      </c>
      <c r="G79" s="52" t="s">
        <v>1619</v>
      </c>
      <c r="H79" s="52" t="s">
        <v>1649</v>
      </c>
    </row>
    <row r="80" spans="2:8">
      <c r="B80" s="135" t="s">
        <v>1650</v>
      </c>
      <c r="C80" s="52" t="s">
        <v>1564</v>
      </c>
      <c r="D80" s="52" t="s">
        <v>1565</v>
      </c>
      <c r="E80" s="52" t="s">
        <v>1564</v>
      </c>
      <c r="F80" s="52" t="s">
        <v>1651</v>
      </c>
      <c r="G80" s="52" t="s">
        <v>1567</v>
      </c>
      <c r="H80" s="52" t="s">
        <v>1570</v>
      </c>
    </row>
    <row r="81" spans="2:8">
      <c r="B81" s="135" t="s">
        <v>1652</v>
      </c>
      <c r="C81" s="52" t="s">
        <v>1538</v>
      </c>
      <c r="D81" s="52" t="s">
        <v>1539</v>
      </c>
      <c r="E81" s="52" t="s">
        <v>1540</v>
      </c>
      <c r="F81" s="52" t="s">
        <v>1564</v>
      </c>
      <c r="G81" s="52" t="s">
        <v>1542</v>
      </c>
      <c r="H81" s="52" t="s">
        <v>1526</v>
      </c>
    </row>
    <row r="82" spans="2:8">
      <c r="B82" s="135" t="s">
        <v>1653</v>
      </c>
      <c r="C82" s="52" t="s">
        <v>1598</v>
      </c>
      <c r="D82" s="52" t="s">
        <v>1599</v>
      </c>
      <c r="E82" s="52" t="s">
        <v>1600</v>
      </c>
      <c r="F82" s="52" t="s">
        <v>1564</v>
      </c>
      <c r="G82" s="52" t="s">
        <v>1601</v>
      </c>
      <c r="H82" s="52" t="s">
        <v>1526</v>
      </c>
    </row>
    <row r="83" spans="2:8">
      <c r="B83" s="135" t="s">
        <v>1654</v>
      </c>
      <c r="C83" s="52" t="s">
        <v>1655</v>
      </c>
      <c r="D83" s="52" t="s">
        <v>1656</v>
      </c>
      <c r="E83" s="52" t="s">
        <v>1656</v>
      </c>
      <c r="F83" s="52" t="s">
        <v>1657</v>
      </c>
      <c r="G83" s="52" t="s">
        <v>1529</v>
      </c>
      <c r="H83" s="52" t="s">
        <v>1526</v>
      </c>
    </row>
    <row r="84" spans="2:8">
      <c r="B84" s="135" t="s">
        <v>1658</v>
      </c>
      <c r="C84" s="52" t="s">
        <v>1611</v>
      </c>
      <c r="D84" s="52" t="s">
        <v>1612</v>
      </c>
      <c r="E84" s="52" t="s">
        <v>1613</v>
      </c>
      <c r="F84" s="52" t="s">
        <v>1659</v>
      </c>
      <c r="G84" s="52" t="s">
        <v>1614</v>
      </c>
      <c r="H84" s="52" t="s">
        <v>1660</v>
      </c>
    </row>
    <row r="85" spans="2:8">
      <c r="B85" s="135" t="s">
        <v>1661</v>
      </c>
      <c r="C85" s="52" t="s">
        <v>1662</v>
      </c>
      <c r="D85" s="52" t="s">
        <v>1663</v>
      </c>
      <c r="E85" s="52" t="s">
        <v>1664</v>
      </c>
      <c r="F85" s="52" t="s">
        <v>1541</v>
      </c>
      <c r="G85" s="52" t="s">
        <v>1665</v>
      </c>
      <c r="H85" s="52" t="s">
        <v>1666</v>
      </c>
    </row>
    <row r="86" spans="2:8">
      <c r="B86" s="135" t="s">
        <v>1667</v>
      </c>
      <c r="C86" s="52" t="s">
        <v>1532</v>
      </c>
      <c r="D86" s="52" t="s">
        <v>1533</v>
      </c>
      <c r="E86" s="52" t="s">
        <v>1534</v>
      </c>
      <c r="F86" s="52" t="s">
        <v>1553</v>
      </c>
      <c r="G86" s="52" t="s">
        <v>1536</v>
      </c>
      <c r="H86" s="52" t="s">
        <v>1588</v>
      </c>
    </row>
    <row r="87" spans="2:8">
      <c r="B87" s="135" t="s">
        <v>1668</v>
      </c>
      <c r="C87" s="52" t="s">
        <v>1538</v>
      </c>
      <c r="D87" s="52" t="s">
        <v>1539</v>
      </c>
      <c r="E87" s="52" t="s">
        <v>1540</v>
      </c>
      <c r="F87" s="52" t="s">
        <v>1566</v>
      </c>
      <c r="G87" s="52" t="s">
        <v>1542</v>
      </c>
      <c r="H87" s="52" t="s">
        <v>1526</v>
      </c>
    </row>
    <row r="88" spans="2:8">
      <c r="B88" s="135" t="s">
        <v>1669</v>
      </c>
      <c r="C88" s="52" t="s">
        <v>1604</v>
      </c>
      <c r="D88" s="52" t="s">
        <v>1605</v>
      </c>
      <c r="E88" s="52" t="s">
        <v>1606</v>
      </c>
      <c r="F88" s="52" t="s">
        <v>1645</v>
      </c>
      <c r="G88" s="52" t="s">
        <v>1608</v>
      </c>
      <c r="H88" s="52" t="s">
        <v>1526</v>
      </c>
    </row>
    <row r="89" spans="2:8">
      <c r="B89" s="135" t="s">
        <v>1670</v>
      </c>
      <c r="C89" s="52" t="s">
        <v>1522</v>
      </c>
      <c r="D89" s="52" t="s">
        <v>1523</v>
      </c>
      <c r="E89" s="52" t="s">
        <v>1524</v>
      </c>
      <c r="F89" s="52" t="s">
        <v>1671</v>
      </c>
      <c r="G89" s="52" t="s">
        <v>1525</v>
      </c>
      <c r="H89" s="52" t="s">
        <v>1526</v>
      </c>
    </row>
    <row r="90" spans="2:8">
      <c r="B90" s="135" t="s">
        <v>1672</v>
      </c>
      <c r="C90" s="52" t="s">
        <v>1522</v>
      </c>
      <c r="D90" s="52" t="s">
        <v>1523</v>
      </c>
      <c r="E90" s="52" t="s">
        <v>1524</v>
      </c>
      <c r="F90" s="52" t="s">
        <v>1566</v>
      </c>
      <c r="G90" s="52" t="s">
        <v>1525</v>
      </c>
      <c r="H90" s="52" t="s">
        <v>1673</v>
      </c>
    </row>
    <row r="91" spans="2:8">
      <c r="B91" s="135" t="s">
        <v>1674</v>
      </c>
      <c r="C91" s="52" t="s">
        <v>1532</v>
      </c>
      <c r="D91" s="52" t="s">
        <v>1533</v>
      </c>
      <c r="E91" s="52" t="s">
        <v>1534</v>
      </c>
      <c r="F91" s="52" t="s">
        <v>1560</v>
      </c>
      <c r="G91" s="52" t="s">
        <v>1536</v>
      </c>
      <c r="H91" s="52" t="s">
        <v>1675</v>
      </c>
    </row>
    <row r="92" spans="2:8">
      <c r="B92" s="135" t="s">
        <v>1676</v>
      </c>
      <c r="C92" s="52" t="s">
        <v>1550</v>
      </c>
      <c r="D92" s="52" t="s">
        <v>1551</v>
      </c>
      <c r="E92" s="52" t="s">
        <v>1552</v>
      </c>
      <c r="F92" s="52" t="s">
        <v>1607</v>
      </c>
      <c r="G92" s="52" t="s">
        <v>1554</v>
      </c>
      <c r="H92" s="52" t="s">
        <v>1526</v>
      </c>
    </row>
    <row r="93" spans="2:8">
      <c r="B93" s="135" t="s">
        <v>1677</v>
      </c>
      <c r="C93" s="52" t="s">
        <v>1532</v>
      </c>
      <c r="D93" s="52" t="s">
        <v>1533</v>
      </c>
      <c r="E93" s="52" t="s">
        <v>1534</v>
      </c>
      <c r="F93" s="52" t="s">
        <v>1626</v>
      </c>
      <c r="G93" s="52" t="s">
        <v>1536</v>
      </c>
      <c r="H93" s="52" t="s">
        <v>1526</v>
      </c>
    </row>
    <row r="94" spans="2:8">
      <c r="B94" s="135" t="s">
        <v>1678</v>
      </c>
      <c r="C94" s="52" t="s">
        <v>1532</v>
      </c>
      <c r="D94" s="52" t="s">
        <v>1533</v>
      </c>
      <c r="E94" s="52" t="s">
        <v>1534</v>
      </c>
      <c r="F94" s="52" t="s">
        <v>1679</v>
      </c>
      <c r="G94" s="52" t="s">
        <v>1536</v>
      </c>
      <c r="H94" s="52" t="s">
        <v>1680</v>
      </c>
    </row>
    <row r="95" spans="2:8">
      <c r="B95" s="135" t="s">
        <v>1681</v>
      </c>
      <c r="C95" s="52" t="s">
        <v>1598</v>
      </c>
      <c r="D95" s="52" t="s">
        <v>1599</v>
      </c>
      <c r="E95" s="52" t="s">
        <v>1600</v>
      </c>
      <c r="F95" s="52" t="s">
        <v>1682</v>
      </c>
      <c r="G95" s="52" t="s">
        <v>1601</v>
      </c>
      <c r="H95" s="52" t="s">
        <v>1683</v>
      </c>
    </row>
    <row r="96" spans="2:8">
      <c r="B96" s="135" t="s">
        <v>1684</v>
      </c>
      <c r="C96" s="52" t="s">
        <v>1564</v>
      </c>
      <c r="D96" s="52" t="s">
        <v>1565</v>
      </c>
      <c r="E96" s="52" t="s">
        <v>1564</v>
      </c>
      <c r="F96" s="52" t="s">
        <v>1626</v>
      </c>
      <c r="G96" s="52" t="s">
        <v>1567</v>
      </c>
      <c r="H96" s="52" t="s">
        <v>1685</v>
      </c>
    </row>
    <row r="97" spans="2:8">
      <c r="B97" s="135" t="s">
        <v>1686</v>
      </c>
      <c r="C97" s="52" t="s">
        <v>1557</v>
      </c>
      <c r="D97" s="52" t="s">
        <v>1558</v>
      </c>
      <c r="E97" s="52" t="s">
        <v>1559</v>
      </c>
      <c r="F97" s="52" t="s">
        <v>1659</v>
      </c>
      <c r="G97" s="52" t="s">
        <v>1561</v>
      </c>
      <c r="H97" s="52" t="s">
        <v>1526</v>
      </c>
    </row>
    <row r="98" spans="2:8">
      <c r="B98" s="135" t="s">
        <v>1687</v>
      </c>
      <c r="C98" s="52" t="s">
        <v>1688</v>
      </c>
      <c r="D98" s="52" t="s">
        <v>1689</v>
      </c>
      <c r="E98" s="52" t="s">
        <v>1690</v>
      </c>
      <c r="F98" s="52" t="s">
        <v>1541</v>
      </c>
      <c r="G98" s="52" t="s">
        <v>1691</v>
      </c>
      <c r="H98" s="52" t="s">
        <v>1692</v>
      </c>
    </row>
    <row r="99" spans="2:8">
      <c r="B99" s="135" t="s">
        <v>1693</v>
      </c>
      <c r="C99" s="52" t="s">
        <v>1616</v>
      </c>
      <c r="D99" s="52" t="s">
        <v>1617</v>
      </c>
      <c r="E99" s="52" t="s">
        <v>1618</v>
      </c>
      <c r="F99" s="52" t="s">
        <v>1694</v>
      </c>
      <c r="G99" s="52" t="s">
        <v>1619</v>
      </c>
      <c r="H99" s="52" t="s">
        <v>1695</v>
      </c>
    </row>
    <row r="100" spans="2:8">
      <c r="B100" s="135" t="s">
        <v>1696</v>
      </c>
      <c r="C100" s="52" t="s">
        <v>1688</v>
      </c>
      <c r="D100" s="52" t="s">
        <v>1689</v>
      </c>
      <c r="E100" s="52" t="s">
        <v>1690</v>
      </c>
      <c r="F100" s="52" t="s">
        <v>1566</v>
      </c>
      <c r="G100" s="52" t="s">
        <v>1691</v>
      </c>
      <c r="H100" s="52" t="s">
        <v>1697</v>
      </c>
    </row>
    <row r="101" spans="2:8">
      <c r="B101" s="135" t="s">
        <v>1698</v>
      </c>
      <c r="C101" s="52" t="s">
        <v>1662</v>
      </c>
      <c r="D101" s="52" t="s">
        <v>1663</v>
      </c>
      <c r="E101" s="52" t="s">
        <v>1664</v>
      </c>
      <c r="F101" s="52" t="s">
        <v>1580</v>
      </c>
      <c r="G101" s="52" t="s">
        <v>1665</v>
      </c>
      <c r="H101" s="52" t="s">
        <v>1699</v>
      </c>
    </row>
    <row r="102" spans="2:8">
      <c r="B102" s="135" t="s">
        <v>1700</v>
      </c>
      <c r="C102" s="52" t="s">
        <v>1604</v>
      </c>
      <c r="D102" s="52" t="s">
        <v>1605</v>
      </c>
      <c r="E102" s="52" t="s">
        <v>1606</v>
      </c>
      <c r="F102" s="52" t="s">
        <v>1566</v>
      </c>
      <c r="G102" s="52" t="s">
        <v>1608</v>
      </c>
      <c r="H102" s="52" t="s">
        <v>1701</v>
      </c>
    </row>
    <row r="103" spans="2:8">
      <c r="B103" s="135" t="s">
        <v>1702</v>
      </c>
      <c r="C103" s="52" t="s">
        <v>1703</v>
      </c>
      <c r="D103" s="52" t="s">
        <v>1704</v>
      </c>
      <c r="E103" s="52" t="s">
        <v>1704</v>
      </c>
      <c r="F103" s="52" t="s">
        <v>1705</v>
      </c>
      <c r="G103" s="52" t="s">
        <v>1529</v>
      </c>
      <c r="H103" s="52" t="s">
        <v>1526</v>
      </c>
    </row>
    <row r="104" spans="2:8">
      <c r="B104" s="135" t="s">
        <v>1706</v>
      </c>
      <c r="C104" s="52" t="s">
        <v>1522</v>
      </c>
      <c r="D104" s="52" t="s">
        <v>1523</v>
      </c>
      <c r="E104" s="52" t="s">
        <v>1524</v>
      </c>
      <c r="F104" s="52" t="s">
        <v>1580</v>
      </c>
      <c r="G104" s="52" t="s">
        <v>1525</v>
      </c>
      <c r="H104" s="52" t="s">
        <v>1526</v>
      </c>
    </row>
    <row r="105" spans="2:8">
      <c r="B105" s="135" t="s">
        <v>1707</v>
      </c>
      <c r="C105" s="52" t="s">
        <v>1570</v>
      </c>
      <c r="D105" s="52" t="s">
        <v>1571</v>
      </c>
      <c r="E105" s="52" t="s">
        <v>1572</v>
      </c>
      <c r="F105" s="52" t="s">
        <v>1580</v>
      </c>
      <c r="G105" s="52" t="s">
        <v>1574</v>
      </c>
      <c r="H105" s="52" t="s">
        <v>1708</v>
      </c>
    </row>
    <row r="106" spans="2:8">
      <c r="B106" s="135" t="s">
        <v>1709</v>
      </c>
      <c r="C106" s="52" t="s">
        <v>1515</v>
      </c>
      <c r="D106" s="52" t="s">
        <v>1516</v>
      </c>
      <c r="E106" s="52" t="s">
        <v>1517</v>
      </c>
      <c r="F106" s="52" t="s">
        <v>1541</v>
      </c>
      <c r="G106" s="52" t="s">
        <v>1519</v>
      </c>
      <c r="H106" s="52" t="s">
        <v>1710</v>
      </c>
    </row>
    <row r="107" spans="2:8">
      <c r="B107" s="135" t="s">
        <v>1711</v>
      </c>
      <c r="C107" s="52" t="s">
        <v>1703</v>
      </c>
      <c r="D107" s="52" t="s">
        <v>1704</v>
      </c>
      <c r="E107" s="52" t="s">
        <v>1704</v>
      </c>
      <c r="F107" s="52" t="s">
        <v>1705</v>
      </c>
      <c r="G107" s="52" t="s">
        <v>1529</v>
      </c>
      <c r="H107" s="52" t="s">
        <v>1526</v>
      </c>
    </row>
    <row r="108" spans="2:8">
      <c r="B108" s="135" t="s">
        <v>1712</v>
      </c>
      <c r="C108" s="52" t="s">
        <v>1616</v>
      </c>
      <c r="D108" s="52" t="s">
        <v>1617</v>
      </c>
      <c r="E108" s="52" t="s">
        <v>1618</v>
      </c>
      <c r="F108" s="52" t="s">
        <v>1566</v>
      </c>
      <c r="G108" s="52" t="s">
        <v>1619</v>
      </c>
      <c r="H108" s="52" t="s">
        <v>1713</v>
      </c>
    </row>
    <row r="109" spans="2:8">
      <c r="B109" s="135" t="s">
        <v>1714</v>
      </c>
      <c r="C109" s="52" t="s">
        <v>1522</v>
      </c>
      <c r="D109" s="52" t="s">
        <v>1523</v>
      </c>
      <c r="E109" s="52" t="s">
        <v>1524</v>
      </c>
      <c r="F109" s="52" t="s">
        <v>1715</v>
      </c>
      <c r="G109" s="52" t="s">
        <v>1529</v>
      </c>
      <c r="H109" s="52" t="s">
        <v>1526</v>
      </c>
    </row>
    <row r="110" spans="2:8">
      <c r="B110" s="135" t="s">
        <v>1716</v>
      </c>
      <c r="C110" s="52" t="s">
        <v>1629</v>
      </c>
      <c r="D110" s="52" t="s">
        <v>1630</v>
      </c>
      <c r="E110" s="52" t="s">
        <v>1631</v>
      </c>
      <c r="F110" s="52" t="s">
        <v>1518</v>
      </c>
      <c r="G110" s="52" t="s">
        <v>1633</v>
      </c>
      <c r="H110" s="52" t="s">
        <v>1526</v>
      </c>
    </row>
    <row r="111" spans="2:8">
      <c r="B111" s="135" t="s">
        <v>1717</v>
      </c>
      <c r="C111" s="52" t="s">
        <v>1564</v>
      </c>
      <c r="D111" s="52" t="s">
        <v>1565</v>
      </c>
      <c r="E111" s="52" t="s">
        <v>1564</v>
      </c>
      <c r="F111" s="52" t="s">
        <v>1566</v>
      </c>
      <c r="G111" s="52" t="s">
        <v>1567</v>
      </c>
      <c r="H111" s="52" t="s">
        <v>1718</v>
      </c>
    </row>
    <row r="112" spans="2:8">
      <c r="B112" s="135" t="s">
        <v>1719</v>
      </c>
      <c r="C112" s="52" t="s">
        <v>1688</v>
      </c>
      <c r="D112" s="52" t="s">
        <v>1689</v>
      </c>
      <c r="E112" s="52" t="s">
        <v>1690</v>
      </c>
      <c r="F112" s="52" t="s">
        <v>1541</v>
      </c>
      <c r="G112" s="52" t="s">
        <v>1691</v>
      </c>
      <c r="H112" s="52" t="s">
        <v>1526</v>
      </c>
    </row>
    <row r="113" spans="2:8">
      <c r="B113" s="135" t="s">
        <v>1720</v>
      </c>
      <c r="C113" s="52" t="s">
        <v>1655</v>
      </c>
      <c r="D113" s="52" t="s">
        <v>1656</v>
      </c>
      <c r="E113" s="52" t="s">
        <v>1656</v>
      </c>
      <c r="F113" s="52" t="s">
        <v>1657</v>
      </c>
      <c r="G113" s="52" t="s">
        <v>1529</v>
      </c>
      <c r="H113" s="52" t="s">
        <v>1526</v>
      </c>
    </row>
    <row r="114" spans="2:8">
      <c r="B114" s="135" t="s">
        <v>1721</v>
      </c>
      <c r="C114" s="52" t="s">
        <v>1577</v>
      </c>
      <c r="D114" s="52" t="s">
        <v>1578</v>
      </c>
      <c r="E114" s="52" t="s">
        <v>1579</v>
      </c>
      <c r="F114" s="52" t="s">
        <v>1626</v>
      </c>
      <c r="G114" s="52" t="s">
        <v>1581</v>
      </c>
      <c r="H114" s="52" t="s">
        <v>1722</v>
      </c>
    </row>
    <row r="115" spans="2:8">
      <c r="B115" s="135" t="s">
        <v>1723</v>
      </c>
      <c r="C115" s="52" t="s">
        <v>1564</v>
      </c>
      <c r="D115" s="52" t="s">
        <v>1526</v>
      </c>
      <c r="E115" s="52" t="s">
        <v>1526</v>
      </c>
      <c r="F115" s="52" t="s">
        <v>1564</v>
      </c>
      <c r="G115" s="52" t="s">
        <v>1529</v>
      </c>
      <c r="H115" s="52" t="s">
        <v>1526</v>
      </c>
    </row>
    <row r="116" spans="2:8">
      <c r="B116" s="135" t="s">
        <v>1724</v>
      </c>
      <c r="C116" s="52" t="s">
        <v>1577</v>
      </c>
      <c r="D116" s="52" t="s">
        <v>1578</v>
      </c>
      <c r="E116" s="52" t="s">
        <v>1579</v>
      </c>
      <c r="F116" s="52" t="s">
        <v>1541</v>
      </c>
      <c r="G116" s="52" t="s">
        <v>1581</v>
      </c>
      <c r="H116" s="52" t="s">
        <v>1526</v>
      </c>
    </row>
    <row r="117" spans="2:8">
      <c r="B117" s="135" t="s">
        <v>1725</v>
      </c>
      <c r="C117" s="52" t="s">
        <v>1662</v>
      </c>
      <c r="D117" s="52" t="s">
        <v>1663</v>
      </c>
      <c r="E117" s="52" t="s">
        <v>1664</v>
      </c>
      <c r="F117" s="52" t="s">
        <v>1564</v>
      </c>
      <c r="G117" s="52" t="s">
        <v>1665</v>
      </c>
      <c r="H117" s="52" t="s">
        <v>1526</v>
      </c>
    </row>
    <row r="118" spans="2:8">
      <c r="B118" s="135" t="s">
        <v>1726</v>
      </c>
      <c r="C118" s="52" t="s">
        <v>1604</v>
      </c>
      <c r="D118" s="52" t="s">
        <v>1605</v>
      </c>
      <c r="E118" s="52" t="s">
        <v>1606</v>
      </c>
      <c r="F118" s="52" t="s">
        <v>1727</v>
      </c>
      <c r="G118" s="52" t="s">
        <v>1529</v>
      </c>
      <c r="H118" s="52" t="s">
        <v>1526</v>
      </c>
    </row>
    <row r="119" spans="2:8">
      <c r="B119" s="135" t="s">
        <v>1728</v>
      </c>
      <c r="C119" s="52" t="s">
        <v>1584</v>
      </c>
      <c r="D119" s="52" t="s">
        <v>1585</v>
      </c>
      <c r="E119" s="52" t="s">
        <v>1586</v>
      </c>
      <c r="F119" s="52" t="s">
        <v>1727</v>
      </c>
      <c r="G119" s="52" t="s">
        <v>1529</v>
      </c>
      <c r="H119" s="52" t="s">
        <v>1526</v>
      </c>
    </row>
    <row r="120" spans="2:8">
      <c r="B120" s="135" t="s">
        <v>1729</v>
      </c>
      <c r="C120" s="52" t="s">
        <v>1639</v>
      </c>
      <c r="D120" s="52" t="s">
        <v>1640</v>
      </c>
      <c r="E120" s="52" t="s">
        <v>1641</v>
      </c>
      <c r="F120" s="52" t="s">
        <v>1730</v>
      </c>
      <c r="G120" s="52" t="s">
        <v>1529</v>
      </c>
      <c r="H120" s="52" t="s">
        <v>1526</v>
      </c>
    </row>
    <row r="121" spans="2:8">
      <c r="B121" s="135" t="s">
        <v>1731</v>
      </c>
      <c r="C121" s="52" t="s">
        <v>1688</v>
      </c>
      <c r="D121" s="52" t="s">
        <v>1689</v>
      </c>
      <c r="E121" s="52" t="s">
        <v>1690</v>
      </c>
      <c r="F121" s="52" t="s">
        <v>1730</v>
      </c>
      <c r="G121" s="52" t="s">
        <v>1529</v>
      </c>
      <c r="H121" s="52" t="s">
        <v>1526</v>
      </c>
    </row>
    <row r="122" spans="2:8">
      <c r="B122" s="135" t="s">
        <v>1732</v>
      </c>
      <c r="C122" s="52" t="s">
        <v>1522</v>
      </c>
      <c r="D122" s="52" t="s">
        <v>1523</v>
      </c>
      <c r="E122" s="52" t="s">
        <v>1524</v>
      </c>
      <c r="F122" s="52" t="s">
        <v>1541</v>
      </c>
      <c r="G122" s="52" t="s">
        <v>1525</v>
      </c>
      <c r="H122" s="52" t="s">
        <v>1526</v>
      </c>
    </row>
    <row r="123" spans="2:8">
      <c r="B123" s="135" t="s">
        <v>1733</v>
      </c>
      <c r="C123" s="52" t="s">
        <v>1598</v>
      </c>
      <c r="D123" s="52" t="s">
        <v>1599</v>
      </c>
      <c r="E123" s="52" t="s">
        <v>1600</v>
      </c>
      <c r="F123" s="52" t="s">
        <v>1734</v>
      </c>
      <c r="G123" s="52" t="s">
        <v>1601</v>
      </c>
      <c r="H123" s="52" t="s">
        <v>1699</v>
      </c>
    </row>
    <row r="124" spans="2:8">
      <c r="B124" s="135" t="s">
        <v>1735</v>
      </c>
      <c r="C124" s="52" t="s">
        <v>1532</v>
      </c>
      <c r="D124" s="52" t="s">
        <v>1533</v>
      </c>
      <c r="E124" s="52" t="s">
        <v>1534</v>
      </c>
      <c r="F124" s="52" t="s">
        <v>1630</v>
      </c>
      <c r="G124" s="52" t="s">
        <v>1536</v>
      </c>
      <c r="H124" s="52" t="s">
        <v>1736</v>
      </c>
    </row>
    <row r="125" spans="2:8">
      <c r="B125" s="135" t="s">
        <v>1737</v>
      </c>
      <c r="C125" s="52" t="s">
        <v>1611</v>
      </c>
      <c r="D125" s="52" t="s">
        <v>1612</v>
      </c>
      <c r="E125" s="52" t="s">
        <v>1613</v>
      </c>
      <c r="F125" s="52" t="s">
        <v>1580</v>
      </c>
      <c r="G125" s="52" t="s">
        <v>1614</v>
      </c>
      <c r="H125" s="52" t="s">
        <v>1600</v>
      </c>
    </row>
    <row r="126" spans="2:8">
      <c r="B126" s="135" t="s">
        <v>1738</v>
      </c>
      <c r="C126" s="52" t="s">
        <v>1634</v>
      </c>
      <c r="D126" s="52" t="s">
        <v>1739</v>
      </c>
      <c r="E126" s="52" t="s">
        <v>1740</v>
      </c>
      <c r="F126" s="52" t="s">
        <v>1566</v>
      </c>
      <c r="G126" s="52" t="s">
        <v>1741</v>
      </c>
      <c r="H126" s="52" t="s">
        <v>1666</v>
      </c>
    </row>
    <row r="127" spans="2:8">
      <c r="B127" s="135" t="s">
        <v>1742</v>
      </c>
      <c r="C127" s="52" t="s">
        <v>1532</v>
      </c>
      <c r="D127" s="52" t="s">
        <v>1533</v>
      </c>
      <c r="E127" s="52" t="s">
        <v>1534</v>
      </c>
      <c r="F127" s="52" t="s">
        <v>1626</v>
      </c>
      <c r="G127" s="52" t="s">
        <v>1536</v>
      </c>
      <c r="H127" s="52" t="s">
        <v>1743</v>
      </c>
    </row>
    <row r="128" spans="2:8">
      <c r="B128" s="135" t="s">
        <v>1744</v>
      </c>
      <c r="C128" s="52" t="s">
        <v>1538</v>
      </c>
      <c r="D128" s="52" t="s">
        <v>1539</v>
      </c>
      <c r="E128" s="52" t="s">
        <v>1540</v>
      </c>
      <c r="F128" s="52" t="s">
        <v>1745</v>
      </c>
      <c r="G128" s="52" t="s">
        <v>1529</v>
      </c>
      <c r="H128" s="52" t="s">
        <v>1526</v>
      </c>
    </row>
    <row r="129" spans="2:8">
      <c r="B129" s="135" t="s">
        <v>1746</v>
      </c>
      <c r="C129" s="52" t="s">
        <v>1616</v>
      </c>
      <c r="D129" s="52" t="s">
        <v>1617</v>
      </c>
      <c r="E129" s="52" t="s">
        <v>1618</v>
      </c>
      <c r="F129" s="52" t="s">
        <v>1518</v>
      </c>
      <c r="G129" s="52" t="s">
        <v>1619</v>
      </c>
      <c r="H129" s="52" t="s">
        <v>1747</v>
      </c>
    </row>
    <row r="130" spans="2:8">
      <c r="B130" s="135" t="s">
        <v>1748</v>
      </c>
      <c r="C130" s="52" t="s">
        <v>1598</v>
      </c>
      <c r="D130" s="52" t="s">
        <v>1599</v>
      </c>
      <c r="E130" s="52" t="s">
        <v>1600</v>
      </c>
      <c r="F130" s="52" t="s">
        <v>1679</v>
      </c>
      <c r="G130" s="52" t="s">
        <v>1601</v>
      </c>
      <c r="H130" s="52" t="s">
        <v>1749</v>
      </c>
    </row>
    <row r="131" spans="2:8">
      <c r="B131" s="135" t="s">
        <v>1750</v>
      </c>
      <c r="C131" s="52" t="s">
        <v>1598</v>
      </c>
      <c r="D131" s="52" t="s">
        <v>1599</v>
      </c>
      <c r="E131" s="52" t="s">
        <v>1600</v>
      </c>
      <c r="F131" s="52" t="s">
        <v>1564</v>
      </c>
      <c r="G131" s="52" t="s">
        <v>1601</v>
      </c>
      <c r="H131" s="52" t="s">
        <v>1526</v>
      </c>
    </row>
    <row r="132" spans="2:8">
      <c r="B132" s="135" t="s">
        <v>1751</v>
      </c>
      <c r="C132" s="52" t="s">
        <v>1662</v>
      </c>
      <c r="D132" s="52" t="s">
        <v>1663</v>
      </c>
      <c r="E132" s="52" t="s">
        <v>1664</v>
      </c>
      <c r="F132" s="52" t="s">
        <v>1752</v>
      </c>
      <c r="G132" s="52" t="s">
        <v>1665</v>
      </c>
      <c r="H132" s="52" t="s">
        <v>1753</v>
      </c>
    </row>
    <row r="133" spans="2:8">
      <c r="B133" s="135" t="s">
        <v>1754</v>
      </c>
      <c r="C133" s="52" t="s">
        <v>1634</v>
      </c>
      <c r="D133" s="52" t="s">
        <v>1739</v>
      </c>
      <c r="E133" s="52" t="s">
        <v>1740</v>
      </c>
      <c r="F133" s="52" t="s">
        <v>1573</v>
      </c>
      <c r="G133" s="52" t="s">
        <v>1741</v>
      </c>
      <c r="H133" s="52" t="s">
        <v>1675</v>
      </c>
    </row>
    <row r="134" spans="2:8">
      <c r="B134" s="135" t="s">
        <v>1755</v>
      </c>
      <c r="C134" s="52" t="s">
        <v>1557</v>
      </c>
      <c r="D134" s="52" t="s">
        <v>1558</v>
      </c>
      <c r="E134" s="52" t="s">
        <v>1559</v>
      </c>
      <c r="F134" s="52" t="s">
        <v>1541</v>
      </c>
      <c r="G134" s="52" t="s">
        <v>1561</v>
      </c>
      <c r="H134" s="52" t="s">
        <v>1526</v>
      </c>
    </row>
    <row r="135" spans="2:8">
      <c r="B135" s="135" t="s">
        <v>1756</v>
      </c>
      <c r="C135" s="52" t="s">
        <v>1522</v>
      </c>
      <c r="D135" s="52" t="s">
        <v>1523</v>
      </c>
      <c r="E135" s="52" t="s">
        <v>1524</v>
      </c>
      <c r="F135" s="52" t="s">
        <v>1541</v>
      </c>
      <c r="G135" s="52" t="s">
        <v>1525</v>
      </c>
      <c r="H135" s="52" t="s">
        <v>1526</v>
      </c>
    </row>
    <row r="136" spans="2:8">
      <c r="B136" s="135" t="s">
        <v>1757</v>
      </c>
      <c r="C136" s="52" t="s">
        <v>1662</v>
      </c>
      <c r="D136" s="52" t="s">
        <v>1663</v>
      </c>
      <c r="E136" s="52" t="s">
        <v>1664</v>
      </c>
      <c r="F136" s="52" t="s">
        <v>1758</v>
      </c>
      <c r="G136" s="52" t="s">
        <v>1665</v>
      </c>
      <c r="H136" s="52" t="s">
        <v>1710</v>
      </c>
    </row>
    <row r="137" spans="2:8">
      <c r="B137" s="135" t="s">
        <v>1759</v>
      </c>
      <c r="C137" s="52" t="s">
        <v>1598</v>
      </c>
      <c r="D137" s="52" t="s">
        <v>1599</v>
      </c>
      <c r="E137" s="52" t="s">
        <v>1600</v>
      </c>
      <c r="F137" s="52" t="s">
        <v>1564</v>
      </c>
      <c r="G137" s="52" t="s">
        <v>1601</v>
      </c>
      <c r="H137" s="52" t="s">
        <v>1526</v>
      </c>
    </row>
    <row r="138" spans="2:8">
      <c r="B138" s="135" t="s">
        <v>1760</v>
      </c>
      <c r="C138" s="52" t="s">
        <v>1522</v>
      </c>
      <c r="D138" s="52" t="s">
        <v>1523</v>
      </c>
      <c r="E138" s="52" t="s">
        <v>1524</v>
      </c>
      <c r="F138" s="52" t="s">
        <v>1580</v>
      </c>
      <c r="G138" s="52" t="s">
        <v>1525</v>
      </c>
      <c r="H138" s="52" t="s">
        <v>1526</v>
      </c>
    </row>
    <row r="139" spans="2:8">
      <c r="B139" s="135" t="s">
        <v>1761</v>
      </c>
      <c r="C139" s="52" t="s">
        <v>1532</v>
      </c>
      <c r="D139" s="52" t="s">
        <v>1533</v>
      </c>
      <c r="E139" s="52" t="s">
        <v>1534</v>
      </c>
      <c r="F139" s="52" t="s">
        <v>1580</v>
      </c>
      <c r="G139" s="52" t="s">
        <v>1536</v>
      </c>
      <c r="H139" s="52" t="s">
        <v>1762</v>
      </c>
    </row>
    <row r="140" spans="2:8">
      <c r="B140" s="135" t="s">
        <v>1763</v>
      </c>
      <c r="C140" s="52" t="s">
        <v>1538</v>
      </c>
      <c r="D140" s="52" t="s">
        <v>1539</v>
      </c>
      <c r="E140" s="52" t="s">
        <v>1540</v>
      </c>
      <c r="F140" s="52" t="s">
        <v>1566</v>
      </c>
      <c r="G140" s="52" t="s">
        <v>1542</v>
      </c>
      <c r="H140" s="52" t="s">
        <v>1764</v>
      </c>
    </row>
    <row r="141" spans="2:8">
      <c r="B141" s="135" t="s">
        <v>1765</v>
      </c>
      <c r="C141" s="52" t="s">
        <v>1593</v>
      </c>
      <c r="D141" s="52" t="s">
        <v>1594</v>
      </c>
      <c r="E141" s="52" t="s">
        <v>1595</v>
      </c>
      <c r="F141" s="52" t="s">
        <v>1766</v>
      </c>
      <c r="G141" s="52" t="s">
        <v>1529</v>
      </c>
      <c r="H141" s="52" t="s">
        <v>1526</v>
      </c>
    </row>
    <row r="142" spans="2:8">
      <c r="B142" s="135" t="s">
        <v>1767</v>
      </c>
      <c r="C142" s="52" t="s">
        <v>1662</v>
      </c>
      <c r="D142" s="52" t="s">
        <v>1663</v>
      </c>
      <c r="E142" s="52" t="s">
        <v>1664</v>
      </c>
      <c r="F142" s="52" t="s">
        <v>1518</v>
      </c>
      <c r="G142" s="52" t="s">
        <v>1665</v>
      </c>
      <c r="H142" s="52" t="s">
        <v>1768</v>
      </c>
    </row>
    <row r="143" spans="2:8">
      <c r="B143" s="135" t="s">
        <v>1769</v>
      </c>
      <c r="C143" s="52" t="s">
        <v>1538</v>
      </c>
      <c r="D143" s="52" t="s">
        <v>1539</v>
      </c>
      <c r="E143" s="52" t="s">
        <v>1540</v>
      </c>
      <c r="F143" s="52" t="s">
        <v>1621</v>
      </c>
      <c r="G143" s="52" t="s">
        <v>1542</v>
      </c>
      <c r="H143" s="52" t="s">
        <v>1526</v>
      </c>
    </row>
    <row r="144" spans="2:8">
      <c r="B144" s="135" t="s">
        <v>1770</v>
      </c>
      <c r="C144" s="52" t="s">
        <v>1688</v>
      </c>
      <c r="D144" s="52" t="s">
        <v>1689</v>
      </c>
      <c r="E144" s="52" t="s">
        <v>1690</v>
      </c>
      <c r="F144" s="52" t="s">
        <v>1771</v>
      </c>
      <c r="G144" s="52" t="s">
        <v>1691</v>
      </c>
      <c r="H144" s="52" t="s">
        <v>1526</v>
      </c>
    </row>
    <row r="145" spans="2:8">
      <c r="B145" s="135" t="s">
        <v>1772</v>
      </c>
      <c r="C145" s="52" t="s">
        <v>1623</v>
      </c>
      <c r="D145" s="52" t="s">
        <v>1624</v>
      </c>
      <c r="E145" s="52" t="s">
        <v>1625</v>
      </c>
      <c r="F145" s="52" t="s">
        <v>1580</v>
      </c>
      <c r="G145" s="52" t="s">
        <v>1627</v>
      </c>
      <c r="H145" s="52" t="s">
        <v>1773</v>
      </c>
    </row>
    <row r="146" spans="2:8">
      <c r="B146" s="135" t="s">
        <v>1774</v>
      </c>
      <c r="C146" s="52" t="s">
        <v>1593</v>
      </c>
      <c r="D146" s="52" t="s">
        <v>1594</v>
      </c>
      <c r="E146" s="52" t="s">
        <v>1595</v>
      </c>
      <c r="F146" s="52" t="s">
        <v>1775</v>
      </c>
      <c r="G146" s="52" t="s">
        <v>1596</v>
      </c>
      <c r="H146" s="52" t="s">
        <v>1526</v>
      </c>
    </row>
    <row r="147" spans="2:8">
      <c r="B147" s="135" t="s">
        <v>1776</v>
      </c>
      <c r="C147" s="52" t="s">
        <v>1550</v>
      </c>
      <c r="D147" s="52" t="s">
        <v>1551</v>
      </c>
      <c r="E147" s="52" t="s">
        <v>1552</v>
      </c>
      <c r="F147" s="52" t="s">
        <v>1727</v>
      </c>
      <c r="G147" s="52" t="s">
        <v>1529</v>
      </c>
      <c r="H147" s="52" t="s">
        <v>1526</v>
      </c>
    </row>
    <row r="148" spans="2:8">
      <c r="B148" s="135" t="s">
        <v>1777</v>
      </c>
      <c r="C148" s="52" t="s">
        <v>1532</v>
      </c>
      <c r="D148" s="52" t="s">
        <v>1533</v>
      </c>
      <c r="E148" s="52" t="s">
        <v>1534</v>
      </c>
      <c r="F148" s="52" t="s">
        <v>1580</v>
      </c>
      <c r="G148" s="52" t="s">
        <v>1529</v>
      </c>
      <c r="H148" s="52" t="s">
        <v>1526</v>
      </c>
    </row>
    <row r="149" spans="2:8">
      <c r="B149" s="135" t="s">
        <v>1778</v>
      </c>
      <c r="C149" s="52" t="s">
        <v>1564</v>
      </c>
      <c r="D149" s="52" t="s">
        <v>1565</v>
      </c>
      <c r="E149" s="52" t="s">
        <v>1564</v>
      </c>
      <c r="F149" s="52" t="s">
        <v>1679</v>
      </c>
      <c r="G149" s="52" t="s">
        <v>1567</v>
      </c>
      <c r="H149" s="52" t="s">
        <v>1526</v>
      </c>
    </row>
    <row r="150" spans="2:8">
      <c r="B150" s="135" t="s">
        <v>1779</v>
      </c>
      <c r="C150" s="52" t="s">
        <v>1611</v>
      </c>
      <c r="D150" s="52" t="s">
        <v>1612</v>
      </c>
      <c r="E150" s="52" t="s">
        <v>1613</v>
      </c>
      <c r="F150" s="52" t="s">
        <v>1518</v>
      </c>
      <c r="G150" s="52" t="s">
        <v>1614</v>
      </c>
      <c r="H150" s="52" t="s">
        <v>1780</v>
      </c>
    </row>
    <row r="151" spans="2:8">
      <c r="B151" s="135" t="s">
        <v>1781</v>
      </c>
      <c r="C151" s="52" t="s">
        <v>1564</v>
      </c>
      <c r="D151" s="52" t="s">
        <v>1565</v>
      </c>
      <c r="E151" s="52" t="s">
        <v>1564</v>
      </c>
      <c r="F151" s="52" t="s">
        <v>1782</v>
      </c>
      <c r="G151" s="52" t="s">
        <v>1567</v>
      </c>
      <c r="H151" s="52" t="s">
        <v>1526</v>
      </c>
    </row>
    <row r="152" spans="2:8">
      <c r="B152" s="135" t="s">
        <v>1783</v>
      </c>
      <c r="C152" s="52" t="s">
        <v>1598</v>
      </c>
      <c r="D152" s="52" t="s">
        <v>1599</v>
      </c>
      <c r="E152" s="52" t="s">
        <v>1600</v>
      </c>
      <c r="F152" s="52" t="s">
        <v>1771</v>
      </c>
      <c r="G152" s="52" t="s">
        <v>1601</v>
      </c>
      <c r="H152" s="52" t="s">
        <v>1526</v>
      </c>
    </row>
    <row r="153" spans="2:8">
      <c r="B153" s="135" t="s">
        <v>1784</v>
      </c>
      <c r="C153" s="52" t="s">
        <v>1557</v>
      </c>
      <c r="D153" s="52" t="s">
        <v>1558</v>
      </c>
      <c r="E153" s="52" t="s">
        <v>1559</v>
      </c>
      <c r="F153" s="52" t="s">
        <v>1621</v>
      </c>
      <c r="G153" s="52" t="s">
        <v>1561</v>
      </c>
      <c r="H153" s="52" t="s">
        <v>1526</v>
      </c>
    </row>
    <row r="154" spans="2:8">
      <c r="B154" s="135" t="s">
        <v>1785</v>
      </c>
      <c r="C154" s="52" t="s">
        <v>1538</v>
      </c>
      <c r="D154" s="52" t="s">
        <v>1539</v>
      </c>
      <c r="E154" s="52" t="s">
        <v>1540</v>
      </c>
      <c r="F154" s="52" t="s">
        <v>1580</v>
      </c>
      <c r="G154" s="52" t="s">
        <v>1529</v>
      </c>
      <c r="H154" s="52" t="s">
        <v>1526</v>
      </c>
    </row>
    <row r="155" spans="2:8">
      <c r="B155" s="135" t="s">
        <v>1786</v>
      </c>
      <c r="C155" s="52" t="s">
        <v>1550</v>
      </c>
      <c r="D155" s="52" t="s">
        <v>1551</v>
      </c>
      <c r="E155" s="52" t="s">
        <v>1552</v>
      </c>
      <c r="F155" s="52" t="s">
        <v>1566</v>
      </c>
      <c r="G155" s="52" t="s">
        <v>1529</v>
      </c>
      <c r="H155" s="52" t="s">
        <v>1526</v>
      </c>
    </row>
    <row r="156" spans="2:8">
      <c r="B156" s="135" t="s">
        <v>1787</v>
      </c>
      <c r="C156" s="52" t="s">
        <v>1623</v>
      </c>
      <c r="D156" s="52" t="s">
        <v>1624</v>
      </c>
      <c r="E156" s="52" t="s">
        <v>1625</v>
      </c>
      <c r="F156" s="52" t="s">
        <v>1573</v>
      </c>
      <c r="G156" s="52" t="s">
        <v>1627</v>
      </c>
      <c r="H156" s="52" t="s">
        <v>1788</v>
      </c>
    </row>
    <row r="157" spans="2:8">
      <c r="B157" s="135" t="s">
        <v>1789</v>
      </c>
      <c r="C157" s="52" t="s">
        <v>1616</v>
      </c>
      <c r="D157" s="52" t="s">
        <v>1617</v>
      </c>
      <c r="E157" s="52" t="s">
        <v>1618</v>
      </c>
      <c r="F157" s="52" t="s">
        <v>1771</v>
      </c>
      <c r="G157" s="52" t="s">
        <v>1619</v>
      </c>
      <c r="H157" s="52" t="s">
        <v>1526</v>
      </c>
    </row>
    <row r="158" spans="2:8">
      <c r="B158" s="135" t="s">
        <v>1790</v>
      </c>
      <c r="C158" s="52" t="s">
        <v>1604</v>
      </c>
      <c r="D158" s="52" t="s">
        <v>1605</v>
      </c>
      <c r="E158" s="52" t="s">
        <v>1606</v>
      </c>
      <c r="F158" s="52" t="s">
        <v>1771</v>
      </c>
      <c r="G158" s="52" t="s">
        <v>1608</v>
      </c>
      <c r="H158" s="52" t="s">
        <v>1526</v>
      </c>
    </row>
    <row r="159" spans="2:8">
      <c r="B159" s="135" t="s">
        <v>1791</v>
      </c>
      <c r="C159" s="52" t="s">
        <v>1611</v>
      </c>
      <c r="D159" s="52" t="s">
        <v>1612</v>
      </c>
      <c r="E159" s="52" t="s">
        <v>1613</v>
      </c>
      <c r="F159" s="52" t="s">
        <v>1553</v>
      </c>
      <c r="G159" s="52" t="s">
        <v>1614</v>
      </c>
      <c r="H159" s="52" t="s">
        <v>1526</v>
      </c>
    </row>
    <row r="160" spans="2:8">
      <c r="B160" s="135" t="s">
        <v>1792</v>
      </c>
      <c r="C160" s="52" t="s">
        <v>1564</v>
      </c>
      <c r="D160" s="52" t="s">
        <v>1526</v>
      </c>
      <c r="E160" s="52" t="s">
        <v>1526</v>
      </c>
      <c r="F160" s="52" t="s">
        <v>1564</v>
      </c>
      <c r="G160" s="52" t="s">
        <v>1529</v>
      </c>
      <c r="H160" s="52" t="s">
        <v>1526</v>
      </c>
    </row>
    <row r="161" spans="2:8">
      <c r="B161" s="135" t="s">
        <v>1793</v>
      </c>
      <c r="C161" s="52" t="s">
        <v>1634</v>
      </c>
      <c r="D161" s="52" t="s">
        <v>1739</v>
      </c>
      <c r="E161" s="52" t="s">
        <v>1740</v>
      </c>
      <c r="F161" s="52" t="s">
        <v>1518</v>
      </c>
      <c r="G161" s="52" t="s">
        <v>1741</v>
      </c>
      <c r="H161" s="52" t="s">
        <v>1526</v>
      </c>
    </row>
    <row r="162" spans="2:8">
      <c r="B162" s="135" t="s">
        <v>1794</v>
      </c>
      <c r="C162" s="52" t="s">
        <v>1532</v>
      </c>
      <c r="D162" s="52" t="s">
        <v>1533</v>
      </c>
      <c r="E162" s="52" t="s">
        <v>1534</v>
      </c>
      <c r="F162" s="52" t="s">
        <v>1566</v>
      </c>
      <c r="G162" s="52" t="s">
        <v>1536</v>
      </c>
      <c r="H162" s="52" t="s">
        <v>1795</v>
      </c>
    </row>
    <row r="163" spans="2:8">
      <c r="B163" s="135" t="s">
        <v>1796</v>
      </c>
      <c r="C163" s="52" t="s">
        <v>1655</v>
      </c>
      <c r="D163" s="52" t="s">
        <v>1656</v>
      </c>
      <c r="E163" s="52" t="s">
        <v>1656</v>
      </c>
      <c r="F163" s="52" t="s">
        <v>1657</v>
      </c>
      <c r="G163" s="52" t="s">
        <v>1529</v>
      </c>
      <c r="H163" s="52" t="s">
        <v>1526</v>
      </c>
    </row>
    <row r="164" spans="2:8">
      <c r="B164" s="135" t="s">
        <v>1797</v>
      </c>
      <c r="C164" s="52" t="s">
        <v>1538</v>
      </c>
      <c r="D164" s="52" t="s">
        <v>1539</v>
      </c>
      <c r="E164" s="52" t="s">
        <v>1540</v>
      </c>
      <c r="F164" s="52" t="s">
        <v>1798</v>
      </c>
      <c r="G164" s="52" t="s">
        <v>1542</v>
      </c>
      <c r="H164" s="52" t="s">
        <v>1526</v>
      </c>
    </row>
    <row r="165" spans="2:8">
      <c r="B165" s="135" t="s">
        <v>1799</v>
      </c>
      <c r="C165" s="52" t="s">
        <v>1538</v>
      </c>
      <c r="D165" s="52" t="s">
        <v>1539</v>
      </c>
      <c r="E165" s="52" t="s">
        <v>1540</v>
      </c>
      <c r="F165" s="52" t="s">
        <v>1541</v>
      </c>
      <c r="G165" s="52" t="s">
        <v>1542</v>
      </c>
      <c r="H165" s="52" t="s">
        <v>1800</v>
      </c>
    </row>
    <row r="166" spans="2:8">
      <c r="B166" s="135" t="s">
        <v>1801</v>
      </c>
      <c r="C166" s="52" t="s">
        <v>1522</v>
      </c>
      <c r="D166" s="52" t="s">
        <v>1523</v>
      </c>
      <c r="E166" s="52" t="s">
        <v>1524</v>
      </c>
      <c r="F166" s="52" t="s">
        <v>1518</v>
      </c>
      <c r="G166" s="52" t="s">
        <v>1525</v>
      </c>
      <c r="H166" s="52" t="s">
        <v>1526</v>
      </c>
    </row>
    <row r="167" spans="2:8">
      <c r="B167" s="135" t="s">
        <v>1802</v>
      </c>
      <c r="C167" s="52" t="s">
        <v>1634</v>
      </c>
      <c r="D167" s="52" t="s">
        <v>1739</v>
      </c>
      <c r="E167" s="52" t="s">
        <v>1740</v>
      </c>
      <c r="F167" s="52" t="s">
        <v>1607</v>
      </c>
      <c r="G167" s="52" t="s">
        <v>1741</v>
      </c>
      <c r="H167" s="52" t="s">
        <v>1526</v>
      </c>
    </row>
    <row r="168" spans="2:8">
      <c r="B168" s="135" t="s">
        <v>1803</v>
      </c>
      <c r="C168" s="52" t="s">
        <v>1577</v>
      </c>
      <c r="D168" s="52" t="s">
        <v>1578</v>
      </c>
      <c r="E168" s="52" t="s">
        <v>1579</v>
      </c>
      <c r="F168" s="52" t="s">
        <v>1804</v>
      </c>
      <c r="G168" s="52" t="s">
        <v>1581</v>
      </c>
      <c r="H168" s="52" t="s">
        <v>1805</v>
      </c>
    </row>
    <row r="169" spans="2:8">
      <c r="B169" s="135" t="s">
        <v>1806</v>
      </c>
      <c r="C169" s="52" t="s">
        <v>1604</v>
      </c>
      <c r="D169" s="52" t="s">
        <v>1605</v>
      </c>
      <c r="E169" s="52" t="s">
        <v>1606</v>
      </c>
      <c r="F169" s="52" t="s">
        <v>1804</v>
      </c>
      <c r="G169" s="52" t="s">
        <v>1608</v>
      </c>
      <c r="H169" s="52" t="s">
        <v>1526</v>
      </c>
    </row>
    <row r="170" spans="2:8">
      <c r="B170" s="135" t="s">
        <v>1807</v>
      </c>
      <c r="C170" s="52" t="s">
        <v>1688</v>
      </c>
      <c r="D170" s="52" t="s">
        <v>1689</v>
      </c>
      <c r="E170" s="52" t="s">
        <v>1690</v>
      </c>
      <c r="F170" s="52" t="s">
        <v>1541</v>
      </c>
      <c r="G170" s="52" t="s">
        <v>1529</v>
      </c>
      <c r="H170" s="52" t="s">
        <v>1526</v>
      </c>
    </row>
    <row r="171" spans="2:8">
      <c r="B171" s="135" t="s">
        <v>1808</v>
      </c>
      <c r="C171" s="52" t="s">
        <v>1522</v>
      </c>
      <c r="D171" s="52" t="s">
        <v>1523</v>
      </c>
      <c r="E171" s="52" t="s">
        <v>1524</v>
      </c>
      <c r="F171" s="52" t="s">
        <v>1804</v>
      </c>
      <c r="G171" s="52" t="s">
        <v>1525</v>
      </c>
      <c r="H171" s="52" t="s">
        <v>1809</v>
      </c>
    </row>
    <row r="172" spans="2:8">
      <c r="B172" s="135" t="s">
        <v>1810</v>
      </c>
      <c r="C172" s="52" t="s">
        <v>1564</v>
      </c>
      <c r="D172" s="52" t="s">
        <v>1565</v>
      </c>
      <c r="E172" s="52" t="s">
        <v>1564</v>
      </c>
      <c r="F172" s="52" t="s">
        <v>1811</v>
      </c>
      <c r="G172" s="52" t="s">
        <v>1567</v>
      </c>
      <c r="H172" s="52" t="s">
        <v>1685</v>
      </c>
    </row>
    <row r="173" spans="2:8">
      <c r="B173" s="135" t="s">
        <v>1812</v>
      </c>
      <c r="C173" s="52" t="s">
        <v>1545</v>
      </c>
      <c r="D173" s="52" t="s">
        <v>1546</v>
      </c>
      <c r="E173" s="52" t="s">
        <v>1546</v>
      </c>
      <c r="F173" s="52" t="s">
        <v>1547</v>
      </c>
      <c r="G173" s="52" t="s">
        <v>1529</v>
      </c>
      <c r="H173" s="52" t="s">
        <v>1526</v>
      </c>
    </row>
    <row r="174" spans="2:8">
      <c r="B174" s="135" t="s">
        <v>1813</v>
      </c>
      <c r="C174" s="52" t="s">
        <v>1564</v>
      </c>
      <c r="D174" s="52" t="s">
        <v>1565</v>
      </c>
      <c r="E174" s="52" t="s">
        <v>1564</v>
      </c>
      <c r="F174" s="52" t="s">
        <v>1645</v>
      </c>
      <c r="G174" s="52" t="s">
        <v>1567</v>
      </c>
      <c r="H174" s="52" t="s">
        <v>1718</v>
      </c>
    </row>
    <row r="175" spans="2:8">
      <c r="B175" s="135" t="s">
        <v>1814</v>
      </c>
      <c r="C175" s="52" t="s">
        <v>1538</v>
      </c>
      <c r="D175" s="52" t="s">
        <v>1539</v>
      </c>
      <c r="E175" s="52" t="s">
        <v>1540</v>
      </c>
      <c r="F175" s="52" t="s">
        <v>1566</v>
      </c>
      <c r="G175" s="52" t="s">
        <v>1542</v>
      </c>
      <c r="H175" s="52" t="s">
        <v>1815</v>
      </c>
    </row>
    <row r="176" spans="2:8">
      <c r="B176" s="135" t="s">
        <v>1816</v>
      </c>
      <c r="C176" s="52" t="s">
        <v>1604</v>
      </c>
      <c r="D176" s="52" t="s">
        <v>1605</v>
      </c>
      <c r="E176" s="52" t="s">
        <v>1606</v>
      </c>
      <c r="F176" s="52" t="s">
        <v>1771</v>
      </c>
      <c r="G176" s="52" t="s">
        <v>1608</v>
      </c>
      <c r="H176" s="52" t="s">
        <v>1526</v>
      </c>
    </row>
    <row r="177" spans="2:8">
      <c r="B177" s="135" t="s">
        <v>1817</v>
      </c>
      <c r="C177" s="52" t="s">
        <v>1616</v>
      </c>
      <c r="D177" s="52" t="s">
        <v>1617</v>
      </c>
      <c r="E177" s="52" t="s">
        <v>1618</v>
      </c>
      <c r="F177" s="52" t="s">
        <v>1566</v>
      </c>
      <c r="G177" s="52" t="s">
        <v>1619</v>
      </c>
      <c r="H177" s="52" t="s">
        <v>1818</v>
      </c>
    </row>
    <row r="178" spans="2:8">
      <c r="B178" s="135" t="s">
        <v>1819</v>
      </c>
      <c r="C178" s="52" t="s">
        <v>1564</v>
      </c>
      <c r="D178" s="52" t="s">
        <v>1565</v>
      </c>
      <c r="E178" s="52" t="s">
        <v>1564</v>
      </c>
      <c r="F178" s="52" t="s">
        <v>1626</v>
      </c>
      <c r="G178" s="52" t="s">
        <v>1567</v>
      </c>
      <c r="H178" s="52" t="s">
        <v>1685</v>
      </c>
    </row>
    <row r="179" spans="2:8">
      <c r="B179" s="135" t="s">
        <v>1820</v>
      </c>
      <c r="C179" s="52" t="s">
        <v>1577</v>
      </c>
      <c r="D179" s="52" t="s">
        <v>1578</v>
      </c>
      <c r="E179" s="52" t="s">
        <v>1579</v>
      </c>
      <c r="F179" s="52" t="s">
        <v>1518</v>
      </c>
      <c r="G179" s="52" t="s">
        <v>1581</v>
      </c>
      <c r="H179" s="52" t="s">
        <v>1821</v>
      </c>
    </row>
    <row r="180" spans="2:8">
      <c r="B180" s="135" t="s">
        <v>1822</v>
      </c>
      <c r="C180" s="52" t="s">
        <v>1688</v>
      </c>
      <c r="D180" s="52" t="s">
        <v>1689</v>
      </c>
      <c r="E180" s="52" t="s">
        <v>1690</v>
      </c>
      <c r="F180" s="52" t="s">
        <v>1823</v>
      </c>
      <c r="G180" s="52" t="s">
        <v>1691</v>
      </c>
      <c r="H180" s="52" t="s">
        <v>1824</v>
      </c>
    </row>
    <row r="181" spans="2:8">
      <c r="B181" s="135" t="s">
        <v>1825</v>
      </c>
      <c r="C181" s="52" t="s">
        <v>1826</v>
      </c>
      <c r="D181" s="52" t="s">
        <v>1827</v>
      </c>
      <c r="E181" s="52" t="s">
        <v>1827</v>
      </c>
      <c r="F181" s="52" t="s">
        <v>1828</v>
      </c>
      <c r="G181" s="52" t="s">
        <v>1529</v>
      </c>
      <c r="H181" s="52" t="s">
        <v>1526</v>
      </c>
    </row>
    <row r="182" spans="2:8">
      <c r="B182" s="135" t="s">
        <v>1829</v>
      </c>
      <c r="C182" s="52" t="s">
        <v>1532</v>
      </c>
      <c r="D182" s="52" t="s">
        <v>1533</v>
      </c>
      <c r="E182" s="52" t="s">
        <v>1534</v>
      </c>
      <c r="F182" s="52" t="s">
        <v>1541</v>
      </c>
      <c r="G182" s="52" t="s">
        <v>1536</v>
      </c>
      <c r="H182" s="52" t="s">
        <v>1830</v>
      </c>
    </row>
    <row r="183" spans="2:8">
      <c r="B183" s="135" t="s">
        <v>1831</v>
      </c>
      <c r="C183" s="52" t="s">
        <v>1584</v>
      </c>
      <c r="D183" s="52" t="s">
        <v>1585</v>
      </c>
      <c r="E183" s="52" t="s">
        <v>1586</v>
      </c>
      <c r="F183" s="52" t="s">
        <v>1566</v>
      </c>
      <c r="G183" s="52" t="s">
        <v>1587</v>
      </c>
      <c r="H183" s="52" t="s">
        <v>1526</v>
      </c>
    </row>
    <row r="184" spans="2:8">
      <c r="B184" s="135" t="s">
        <v>1832</v>
      </c>
      <c r="C184" s="52" t="s">
        <v>1577</v>
      </c>
      <c r="D184" s="52" t="s">
        <v>1578</v>
      </c>
      <c r="E184" s="52" t="s">
        <v>1579</v>
      </c>
      <c r="F184" s="52" t="s">
        <v>1621</v>
      </c>
      <c r="G184" s="52" t="s">
        <v>1581</v>
      </c>
      <c r="H184" s="52" t="s">
        <v>1526</v>
      </c>
    </row>
    <row r="185" spans="2:8">
      <c r="B185" s="135" t="s">
        <v>1833</v>
      </c>
      <c r="C185" s="52" t="s">
        <v>1639</v>
      </c>
      <c r="D185" s="52" t="s">
        <v>1640</v>
      </c>
      <c r="E185" s="52" t="s">
        <v>1641</v>
      </c>
      <c r="F185" s="52" t="s">
        <v>1834</v>
      </c>
      <c r="G185" s="52" t="s">
        <v>1642</v>
      </c>
      <c r="H185" s="52" t="s">
        <v>1835</v>
      </c>
    </row>
    <row r="186" spans="2:8">
      <c r="B186" s="135" t="s">
        <v>1836</v>
      </c>
      <c r="C186" s="52" t="s">
        <v>1532</v>
      </c>
      <c r="D186" s="52" t="s">
        <v>1533</v>
      </c>
      <c r="E186" s="52" t="s">
        <v>1534</v>
      </c>
      <c r="F186" s="52" t="s">
        <v>1541</v>
      </c>
      <c r="G186" s="52" t="s">
        <v>1536</v>
      </c>
      <c r="H186" s="52" t="s">
        <v>1837</v>
      </c>
    </row>
    <row r="187" spans="2:8">
      <c r="B187" s="135" t="s">
        <v>1838</v>
      </c>
      <c r="C187" s="52" t="s">
        <v>1611</v>
      </c>
      <c r="D187" s="52" t="s">
        <v>1612</v>
      </c>
      <c r="E187" s="52" t="s">
        <v>1613</v>
      </c>
      <c r="F187" s="52" t="s">
        <v>1682</v>
      </c>
      <c r="G187" s="52" t="s">
        <v>1614</v>
      </c>
      <c r="H187" s="52" t="s">
        <v>1839</v>
      </c>
    </row>
    <row r="188" spans="2:8">
      <c r="B188" s="135" t="s">
        <v>1840</v>
      </c>
      <c r="C188" s="52" t="s">
        <v>1623</v>
      </c>
      <c r="D188" s="52" t="s">
        <v>1624</v>
      </c>
      <c r="E188" s="52" t="s">
        <v>1625</v>
      </c>
      <c r="F188" s="52" t="s">
        <v>1841</v>
      </c>
      <c r="G188" s="52" t="s">
        <v>1627</v>
      </c>
      <c r="H188" s="52" t="s">
        <v>1520</v>
      </c>
    </row>
    <row r="189" spans="2:8">
      <c r="B189" s="135" t="s">
        <v>1842</v>
      </c>
      <c r="C189" s="52" t="s">
        <v>1598</v>
      </c>
      <c r="D189" s="52" t="s">
        <v>1599</v>
      </c>
      <c r="E189" s="52" t="s">
        <v>1600</v>
      </c>
      <c r="F189" s="52" t="s">
        <v>1621</v>
      </c>
      <c r="G189" s="52" t="s">
        <v>1601</v>
      </c>
      <c r="H189" s="52" t="s">
        <v>1768</v>
      </c>
    </row>
    <row r="190" spans="2:8">
      <c r="B190" s="135" t="s">
        <v>1843</v>
      </c>
      <c r="C190" s="52" t="s">
        <v>1623</v>
      </c>
      <c r="D190" s="52" t="s">
        <v>1624</v>
      </c>
      <c r="E190" s="52" t="s">
        <v>1625</v>
      </c>
      <c r="F190" s="52" t="s">
        <v>1564</v>
      </c>
      <c r="G190" s="52" t="s">
        <v>1627</v>
      </c>
      <c r="H190" s="52" t="s">
        <v>1526</v>
      </c>
    </row>
    <row r="191" spans="2:8">
      <c r="B191" s="135" t="s">
        <v>1844</v>
      </c>
      <c r="C191" s="52" t="s">
        <v>1845</v>
      </c>
      <c r="D191" s="52" t="s">
        <v>1846</v>
      </c>
      <c r="E191" s="52" t="s">
        <v>1846</v>
      </c>
      <c r="F191" s="52" t="s">
        <v>1847</v>
      </c>
      <c r="G191" s="52" t="s">
        <v>1529</v>
      </c>
      <c r="H191" s="52" t="s">
        <v>1526</v>
      </c>
    </row>
    <row r="192" spans="2:8">
      <c r="B192" s="135" t="s">
        <v>1848</v>
      </c>
      <c r="C192" s="52" t="s">
        <v>1634</v>
      </c>
      <c r="D192" s="52" t="s">
        <v>1739</v>
      </c>
      <c r="E192" s="52" t="s">
        <v>1740</v>
      </c>
      <c r="F192" s="52" t="s">
        <v>1849</v>
      </c>
      <c r="G192" s="52" t="s">
        <v>1741</v>
      </c>
      <c r="H192" s="52" t="s">
        <v>1830</v>
      </c>
    </row>
    <row r="193" spans="2:8">
      <c r="B193" s="135" t="s">
        <v>1850</v>
      </c>
      <c r="C193" s="52" t="s">
        <v>1522</v>
      </c>
      <c r="D193" s="52" t="s">
        <v>1523</v>
      </c>
      <c r="E193" s="52" t="s">
        <v>1524</v>
      </c>
      <c r="F193" s="52" t="s">
        <v>1541</v>
      </c>
      <c r="G193" s="52" t="s">
        <v>1529</v>
      </c>
      <c r="H193" s="52" t="s">
        <v>1526</v>
      </c>
    </row>
    <row r="194" spans="2:8">
      <c r="B194" s="135" t="s">
        <v>1851</v>
      </c>
      <c r="C194" s="52" t="s">
        <v>1584</v>
      </c>
      <c r="D194" s="52" t="s">
        <v>1585</v>
      </c>
      <c r="E194" s="52" t="s">
        <v>1586</v>
      </c>
      <c r="F194" s="52" t="s">
        <v>1566</v>
      </c>
      <c r="G194" s="52" t="s">
        <v>1587</v>
      </c>
      <c r="H194" s="52" t="s">
        <v>1852</v>
      </c>
    </row>
    <row r="195" spans="2:8">
      <c r="B195" s="135" t="s">
        <v>1853</v>
      </c>
      <c r="C195" s="52" t="s">
        <v>1545</v>
      </c>
      <c r="D195" s="52" t="s">
        <v>1546</v>
      </c>
      <c r="E195" s="52" t="s">
        <v>1546</v>
      </c>
      <c r="F195" s="52" t="s">
        <v>1547</v>
      </c>
      <c r="G195" s="52" t="s">
        <v>1529</v>
      </c>
      <c r="H195" s="52" t="s">
        <v>1526</v>
      </c>
    </row>
    <row r="196" spans="2:8">
      <c r="B196" s="135" t="s">
        <v>1854</v>
      </c>
      <c r="C196" s="52" t="s">
        <v>1662</v>
      </c>
      <c r="D196" s="52" t="s">
        <v>1663</v>
      </c>
      <c r="E196" s="52" t="s">
        <v>1664</v>
      </c>
      <c r="F196" s="52" t="s">
        <v>1580</v>
      </c>
      <c r="G196" s="52" t="s">
        <v>1665</v>
      </c>
      <c r="H196" s="52" t="s">
        <v>1855</v>
      </c>
    </row>
    <row r="197" spans="2:8">
      <c r="B197" s="135" t="s">
        <v>1856</v>
      </c>
      <c r="C197" s="52" t="s">
        <v>1557</v>
      </c>
      <c r="D197" s="52" t="s">
        <v>1558</v>
      </c>
      <c r="E197" s="52" t="s">
        <v>1559</v>
      </c>
      <c r="F197" s="52" t="s">
        <v>1566</v>
      </c>
      <c r="G197" s="52" t="s">
        <v>1561</v>
      </c>
      <c r="H197" s="52" t="s">
        <v>1857</v>
      </c>
    </row>
    <row r="198" spans="2:8">
      <c r="B198" s="135" t="s">
        <v>1858</v>
      </c>
      <c r="C198" s="52" t="s">
        <v>1629</v>
      </c>
      <c r="D198" s="52" t="s">
        <v>1630</v>
      </c>
      <c r="E198" s="52" t="s">
        <v>1631</v>
      </c>
      <c r="F198" s="52" t="s">
        <v>1518</v>
      </c>
      <c r="G198" s="52" t="s">
        <v>1633</v>
      </c>
      <c r="H198" s="52" t="s">
        <v>1859</v>
      </c>
    </row>
    <row r="199" spans="2:8">
      <c r="B199" s="135" t="s">
        <v>1860</v>
      </c>
      <c r="C199" s="52" t="s">
        <v>1577</v>
      </c>
      <c r="D199" s="52" t="s">
        <v>1578</v>
      </c>
      <c r="E199" s="52" t="s">
        <v>1579</v>
      </c>
      <c r="F199" s="52" t="s">
        <v>1564</v>
      </c>
      <c r="G199" s="52" t="s">
        <v>1581</v>
      </c>
      <c r="H199" s="52" t="s">
        <v>1526</v>
      </c>
    </row>
    <row r="200" spans="2:8">
      <c r="B200" s="135" t="s">
        <v>1861</v>
      </c>
      <c r="C200" s="52" t="s">
        <v>1688</v>
      </c>
      <c r="D200" s="52" t="s">
        <v>1689</v>
      </c>
      <c r="E200" s="52" t="s">
        <v>1690</v>
      </c>
      <c r="F200" s="52" t="s">
        <v>1566</v>
      </c>
      <c r="G200" s="52" t="s">
        <v>1529</v>
      </c>
      <c r="H200" s="52" t="s">
        <v>1526</v>
      </c>
    </row>
    <row r="201" spans="2:8">
      <c r="B201" s="135" t="s">
        <v>1862</v>
      </c>
      <c r="C201" s="52" t="s">
        <v>1564</v>
      </c>
      <c r="D201" s="52" t="s">
        <v>1565</v>
      </c>
      <c r="E201" s="52" t="s">
        <v>1564</v>
      </c>
      <c r="F201" s="52" t="s">
        <v>1775</v>
      </c>
      <c r="G201" s="52" t="s">
        <v>1567</v>
      </c>
      <c r="H201" s="52" t="s">
        <v>1526</v>
      </c>
    </row>
    <row r="202" spans="2:8">
      <c r="B202" s="135" t="s">
        <v>1863</v>
      </c>
      <c r="C202" s="52" t="s">
        <v>1611</v>
      </c>
      <c r="D202" s="52" t="s">
        <v>1612</v>
      </c>
      <c r="E202" s="52" t="s">
        <v>1613</v>
      </c>
      <c r="F202" s="52" t="s">
        <v>1841</v>
      </c>
      <c r="G202" s="52" t="s">
        <v>1614</v>
      </c>
      <c r="H202" s="52" t="s">
        <v>1699</v>
      </c>
    </row>
    <row r="203" spans="2:8">
      <c r="B203" s="135" t="s">
        <v>1864</v>
      </c>
      <c r="C203" s="52" t="s">
        <v>1623</v>
      </c>
      <c r="D203" s="52" t="s">
        <v>1624</v>
      </c>
      <c r="E203" s="52" t="s">
        <v>1625</v>
      </c>
      <c r="F203" s="52" t="s">
        <v>1682</v>
      </c>
      <c r="G203" s="52" t="s">
        <v>1627</v>
      </c>
      <c r="H203" s="52" t="s">
        <v>1865</v>
      </c>
    </row>
    <row r="204" spans="2:8">
      <c r="B204" s="135" t="s">
        <v>1866</v>
      </c>
      <c r="C204" s="52" t="s">
        <v>1616</v>
      </c>
      <c r="D204" s="52" t="s">
        <v>1617</v>
      </c>
      <c r="E204" s="52" t="s">
        <v>1618</v>
      </c>
      <c r="F204" s="52" t="s">
        <v>1566</v>
      </c>
      <c r="G204" s="52" t="s">
        <v>1619</v>
      </c>
      <c r="H204" s="52" t="s">
        <v>1526</v>
      </c>
    </row>
    <row r="205" spans="2:8">
      <c r="B205" s="135" t="s">
        <v>1867</v>
      </c>
      <c r="C205" s="52" t="s">
        <v>1550</v>
      </c>
      <c r="D205" s="52" t="s">
        <v>1551</v>
      </c>
      <c r="E205" s="52" t="s">
        <v>1552</v>
      </c>
      <c r="F205" s="52" t="s">
        <v>1727</v>
      </c>
      <c r="G205" s="52" t="s">
        <v>1529</v>
      </c>
      <c r="H205" s="52" t="s">
        <v>1526</v>
      </c>
    </row>
    <row r="206" spans="2:8">
      <c r="B206" s="135" t="s">
        <v>1868</v>
      </c>
      <c r="C206" s="52" t="s">
        <v>1629</v>
      </c>
      <c r="D206" s="52" t="s">
        <v>1630</v>
      </c>
      <c r="E206" s="52" t="s">
        <v>1631</v>
      </c>
      <c r="F206" s="52" t="s">
        <v>1659</v>
      </c>
      <c r="G206" s="52" t="s">
        <v>1633</v>
      </c>
      <c r="H206" s="52" t="s">
        <v>1869</v>
      </c>
    </row>
    <row r="207" spans="2:8">
      <c r="B207" s="135" t="s">
        <v>1870</v>
      </c>
      <c r="C207" s="52" t="s">
        <v>1515</v>
      </c>
      <c r="D207" s="52" t="s">
        <v>1516</v>
      </c>
      <c r="E207" s="52" t="s">
        <v>1517</v>
      </c>
      <c r="F207" s="52" t="s">
        <v>1541</v>
      </c>
      <c r="G207" s="52" t="s">
        <v>1519</v>
      </c>
      <c r="H207" s="52" t="s">
        <v>1526</v>
      </c>
    </row>
    <row r="208" spans="2:8">
      <c r="B208" s="135" t="s">
        <v>1871</v>
      </c>
      <c r="C208" s="52" t="s">
        <v>1639</v>
      </c>
      <c r="D208" s="52" t="s">
        <v>1640</v>
      </c>
      <c r="E208" s="52" t="s">
        <v>1641</v>
      </c>
      <c r="F208" s="52" t="s">
        <v>1541</v>
      </c>
      <c r="G208" s="52" t="s">
        <v>1642</v>
      </c>
      <c r="H208" s="52" t="s">
        <v>1872</v>
      </c>
    </row>
    <row r="209" spans="2:8">
      <c r="B209" s="135" t="s">
        <v>1873</v>
      </c>
      <c r="C209" s="52" t="s">
        <v>1550</v>
      </c>
      <c r="D209" s="52" t="s">
        <v>1551</v>
      </c>
      <c r="E209" s="52" t="s">
        <v>1552</v>
      </c>
      <c r="F209" s="52" t="s">
        <v>1573</v>
      </c>
      <c r="G209" s="52" t="s">
        <v>1554</v>
      </c>
      <c r="H209" s="52" t="s">
        <v>1874</v>
      </c>
    </row>
    <row r="210" spans="2:8">
      <c r="B210" s="135" t="s">
        <v>1875</v>
      </c>
      <c r="C210" s="52" t="s">
        <v>1629</v>
      </c>
      <c r="D210" s="52" t="s">
        <v>1630</v>
      </c>
      <c r="E210" s="52" t="s">
        <v>1631</v>
      </c>
      <c r="F210" s="52" t="s">
        <v>1607</v>
      </c>
      <c r="G210" s="52" t="s">
        <v>1633</v>
      </c>
      <c r="H210" s="52" t="s">
        <v>1526</v>
      </c>
    </row>
    <row r="211" spans="2:8">
      <c r="B211" s="135" t="s">
        <v>1876</v>
      </c>
      <c r="C211" s="52" t="s">
        <v>1538</v>
      </c>
      <c r="D211" s="52" t="s">
        <v>1539</v>
      </c>
      <c r="E211" s="52" t="s">
        <v>1540</v>
      </c>
      <c r="F211" s="52" t="s">
        <v>1607</v>
      </c>
      <c r="G211" s="52" t="s">
        <v>1542</v>
      </c>
      <c r="H211" s="52" t="s">
        <v>1526</v>
      </c>
    </row>
    <row r="212" spans="2:8">
      <c r="B212" s="135" t="s">
        <v>1877</v>
      </c>
      <c r="C212" s="52" t="s">
        <v>1593</v>
      </c>
      <c r="D212" s="52" t="s">
        <v>1594</v>
      </c>
      <c r="E212" s="52" t="s">
        <v>1595</v>
      </c>
      <c r="F212" s="52" t="s">
        <v>1553</v>
      </c>
      <c r="G212" s="52" t="s">
        <v>1529</v>
      </c>
      <c r="H212" s="52" t="s">
        <v>1526</v>
      </c>
    </row>
    <row r="213" spans="2:8">
      <c r="B213" s="135" t="s">
        <v>1878</v>
      </c>
      <c r="C213" s="52" t="s">
        <v>1688</v>
      </c>
      <c r="D213" s="52" t="s">
        <v>1689</v>
      </c>
      <c r="E213" s="52" t="s">
        <v>1690</v>
      </c>
      <c r="F213" s="52" t="s">
        <v>1879</v>
      </c>
      <c r="G213" s="52" t="s">
        <v>1691</v>
      </c>
      <c r="H213" s="52" t="s">
        <v>1526</v>
      </c>
    </row>
    <row r="214" spans="2:8">
      <c r="B214" s="135" t="s">
        <v>1880</v>
      </c>
      <c r="C214" s="52" t="s">
        <v>1538</v>
      </c>
      <c r="D214" s="52" t="s">
        <v>1539</v>
      </c>
      <c r="E214" s="52" t="s">
        <v>1540</v>
      </c>
      <c r="F214" s="52" t="s">
        <v>1881</v>
      </c>
      <c r="G214" s="52" t="s">
        <v>1542</v>
      </c>
      <c r="H214" s="52" t="s">
        <v>1526</v>
      </c>
    </row>
    <row r="215" spans="2:8">
      <c r="B215" s="135" t="s">
        <v>1882</v>
      </c>
      <c r="C215" s="52" t="s">
        <v>1564</v>
      </c>
      <c r="D215" s="52" t="s">
        <v>1565</v>
      </c>
      <c r="E215" s="52" t="s">
        <v>1564</v>
      </c>
      <c r="F215" s="52" t="s">
        <v>1883</v>
      </c>
      <c r="G215" s="52" t="s">
        <v>1567</v>
      </c>
      <c r="H215" s="52" t="s">
        <v>1884</v>
      </c>
    </row>
    <row r="216" spans="2:8">
      <c r="B216" s="135" t="s">
        <v>1885</v>
      </c>
      <c r="C216" s="52" t="s">
        <v>1564</v>
      </c>
      <c r="D216" s="52" t="s">
        <v>1565</v>
      </c>
      <c r="E216" s="52" t="s">
        <v>1564</v>
      </c>
      <c r="F216" s="52" t="s">
        <v>1886</v>
      </c>
      <c r="G216" s="52" t="s">
        <v>1567</v>
      </c>
      <c r="H216" s="52" t="s">
        <v>1887</v>
      </c>
    </row>
    <row r="217" spans="2:8">
      <c r="B217" s="135" t="s">
        <v>1888</v>
      </c>
      <c r="C217" s="52" t="s">
        <v>1593</v>
      </c>
      <c r="D217" s="52" t="s">
        <v>1594</v>
      </c>
      <c r="E217" s="52" t="s">
        <v>1595</v>
      </c>
      <c r="F217" s="52" t="s">
        <v>1645</v>
      </c>
      <c r="G217" s="52" t="s">
        <v>1529</v>
      </c>
      <c r="H217" s="52" t="s">
        <v>1526</v>
      </c>
    </row>
    <row r="218" spans="2:8">
      <c r="B218" s="135" t="s">
        <v>1889</v>
      </c>
      <c r="C218" s="52" t="s">
        <v>1598</v>
      </c>
      <c r="D218" s="52" t="s">
        <v>1599</v>
      </c>
      <c r="E218" s="52" t="s">
        <v>1600</v>
      </c>
      <c r="F218" s="52" t="s">
        <v>1580</v>
      </c>
      <c r="G218" s="52" t="s">
        <v>1601</v>
      </c>
      <c r="H218" s="52" t="s">
        <v>1526</v>
      </c>
    </row>
    <row r="219" spans="2:8">
      <c r="B219" s="135" t="s">
        <v>1890</v>
      </c>
      <c r="C219" s="52" t="s">
        <v>1538</v>
      </c>
      <c r="D219" s="52" t="s">
        <v>1539</v>
      </c>
      <c r="E219" s="52" t="s">
        <v>1540</v>
      </c>
      <c r="F219" s="52" t="s">
        <v>1560</v>
      </c>
      <c r="G219" s="52" t="s">
        <v>1542</v>
      </c>
      <c r="H219" s="52" t="s">
        <v>1526</v>
      </c>
    </row>
    <row r="220" spans="2:8">
      <c r="B220" s="135" t="s">
        <v>1891</v>
      </c>
      <c r="C220" s="52" t="s">
        <v>1584</v>
      </c>
      <c r="D220" s="52" t="s">
        <v>1585</v>
      </c>
      <c r="E220" s="52" t="s">
        <v>1586</v>
      </c>
      <c r="F220" s="52" t="s">
        <v>1566</v>
      </c>
      <c r="G220" s="52" t="s">
        <v>1587</v>
      </c>
      <c r="H220" s="52" t="s">
        <v>1526</v>
      </c>
    </row>
    <row r="221" spans="2:8">
      <c r="B221" s="135" t="s">
        <v>1892</v>
      </c>
      <c r="C221" s="52" t="s">
        <v>1639</v>
      </c>
      <c r="D221" s="52" t="s">
        <v>1640</v>
      </c>
      <c r="E221" s="52" t="s">
        <v>1641</v>
      </c>
      <c r="F221" s="52" t="s">
        <v>1580</v>
      </c>
      <c r="G221" s="52" t="s">
        <v>1642</v>
      </c>
      <c r="H221" s="52" t="s">
        <v>1598</v>
      </c>
    </row>
    <row r="222" spans="2:8">
      <c r="B222" s="135" t="s">
        <v>1893</v>
      </c>
      <c r="C222" s="52" t="s">
        <v>1538</v>
      </c>
      <c r="D222" s="52" t="s">
        <v>1539</v>
      </c>
      <c r="E222" s="52" t="s">
        <v>1540</v>
      </c>
      <c r="F222" s="52" t="s">
        <v>1771</v>
      </c>
      <c r="G222" s="52" t="s">
        <v>1542</v>
      </c>
      <c r="H222" s="52" t="s">
        <v>1526</v>
      </c>
    </row>
    <row r="223" spans="2:8">
      <c r="B223" s="135" t="s">
        <v>1894</v>
      </c>
      <c r="C223" s="52" t="s">
        <v>1629</v>
      </c>
      <c r="D223" s="52" t="s">
        <v>1630</v>
      </c>
      <c r="E223" s="52" t="s">
        <v>1631</v>
      </c>
      <c r="F223" s="52" t="s">
        <v>1566</v>
      </c>
      <c r="G223" s="52" t="s">
        <v>1633</v>
      </c>
      <c r="H223" s="52" t="s">
        <v>1526</v>
      </c>
    </row>
    <row r="224" spans="2:8">
      <c r="B224" s="135" t="s">
        <v>1895</v>
      </c>
      <c r="C224" s="52" t="s">
        <v>1604</v>
      </c>
      <c r="D224" s="52" t="s">
        <v>1605</v>
      </c>
      <c r="E224" s="52" t="s">
        <v>1606</v>
      </c>
      <c r="F224" s="52" t="s">
        <v>1518</v>
      </c>
      <c r="G224" s="52" t="s">
        <v>1608</v>
      </c>
      <c r="H224" s="52" t="s">
        <v>1896</v>
      </c>
    </row>
    <row r="225" spans="2:8">
      <c r="B225" s="135" t="s">
        <v>1897</v>
      </c>
      <c r="C225" s="52" t="s">
        <v>1538</v>
      </c>
      <c r="D225" s="52" t="s">
        <v>1539</v>
      </c>
      <c r="E225" s="52" t="s">
        <v>1540</v>
      </c>
      <c r="F225" s="52" t="s">
        <v>1541</v>
      </c>
      <c r="G225" s="52" t="s">
        <v>1542</v>
      </c>
      <c r="H225" s="52" t="s">
        <v>1898</v>
      </c>
    </row>
    <row r="226" spans="2:8">
      <c r="B226" s="135" t="s">
        <v>1899</v>
      </c>
      <c r="C226" s="52" t="s">
        <v>1639</v>
      </c>
      <c r="D226" s="52" t="s">
        <v>1640</v>
      </c>
      <c r="E226" s="52" t="s">
        <v>1641</v>
      </c>
      <c r="F226" s="52" t="s">
        <v>1564</v>
      </c>
      <c r="G226" s="52" t="s">
        <v>1642</v>
      </c>
      <c r="H226" s="52" t="s">
        <v>1526</v>
      </c>
    </row>
    <row r="227" spans="2:8">
      <c r="B227" s="135" t="s">
        <v>1900</v>
      </c>
      <c r="C227" s="52" t="s">
        <v>1584</v>
      </c>
      <c r="D227" s="52" t="s">
        <v>1585</v>
      </c>
      <c r="E227" s="52" t="s">
        <v>1586</v>
      </c>
      <c r="F227" s="52" t="s">
        <v>1566</v>
      </c>
      <c r="G227" s="52" t="s">
        <v>1587</v>
      </c>
      <c r="H227" s="52" t="s">
        <v>1526</v>
      </c>
    </row>
    <row r="228" spans="2:8">
      <c r="B228" s="135" t="s">
        <v>1901</v>
      </c>
      <c r="C228" s="52" t="s">
        <v>1550</v>
      </c>
      <c r="D228" s="52" t="s">
        <v>1551</v>
      </c>
      <c r="E228" s="52" t="s">
        <v>1552</v>
      </c>
      <c r="F228" s="52" t="s">
        <v>1560</v>
      </c>
      <c r="G228" s="52" t="s">
        <v>1554</v>
      </c>
      <c r="H228" s="52" t="s">
        <v>1526</v>
      </c>
    </row>
    <row r="229" spans="2:8">
      <c r="B229" s="135" t="s">
        <v>1902</v>
      </c>
      <c r="C229" s="52" t="s">
        <v>1515</v>
      </c>
      <c r="D229" s="52" t="s">
        <v>1516</v>
      </c>
      <c r="E229" s="52" t="s">
        <v>1517</v>
      </c>
      <c r="F229" s="52" t="s">
        <v>1541</v>
      </c>
      <c r="G229" s="52" t="s">
        <v>1519</v>
      </c>
      <c r="H229" s="52" t="s">
        <v>1526</v>
      </c>
    </row>
    <row r="230" spans="2:8">
      <c r="B230" s="135" t="s">
        <v>1903</v>
      </c>
      <c r="C230" s="52" t="s">
        <v>1598</v>
      </c>
      <c r="D230" s="52" t="s">
        <v>1599</v>
      </c>
      <c r="E230" s="52" t="s">
        <v>1600</v>
      </c>
      <c r="F230" s="52" t="s">
        <v>1541</v>
      </c>
      <c r="G230" s="52" t="s">
        <v>1601</v>
      </c>
      <c r="H230" s="52" t="s">
        <v>1904</v>
      </c>
    </row>
    <row r="231" spans="2:8">
      <c r="B231" s="135" t="s">
        <v>1905</v>
      </c>
      <c r="C231" s="52" t="s">
        <v>1564</v>
      </c>
      <c r="D231" s="52" t="s">
        <v>1565</v>
      </c>
      <c r="E231" s="52" t="s">
        <v>1564</v>
      </c>
      <c r="F231" s="52" t="s">
        <v>1541</v>
      </c>
      <c r="G231" s="52" t="s">
        <v>1567</v>
      </c>
      <c r="H231" s="52" t="s">
        <v>1572</v>
      </c>
    </row>
    <row r="232" spans="2:8">
      <c r="B232" s="135" t="s">
        <v>1906</v>
      </c>
      <c r="C232" s="52" t="s">
        <v>1532</v>
      </c>
      <c r="D232" s="52" t="s">
        <v>1533</v>
      </c>
      <c r="E232" s="52" t="s">
        <v>1534</v>
      </c>
      <c r="F232" s="52" t="s">
        <v>1541</v>
      </c>
      <c r="G232" s="52" t="s">
        <v>1536</v>
      </c>
      <c r="H232" s="52" t="s">
        <v>1907</v>
      </c>
    </row>
    <row r="233" spans="2:8">
      <c r="B233" s="135" t="s">
        <v>1908</v>
      </c>
      <c r="C233" s="52" t="s">
        <v>1557</v>
      </c>
      <c r="D233" s="52" t="s">
        <v>1558</v>
      </c>
      <c r="E233" s="52" t="s">
        <v>1559</v>
      </c>
      <c r="F233" s="52" t="s">
        <v>1518</v>
      </c>
      <c r="G233" s="52" t="s">
        <v>1561</v>
      </c>
      <c r="H233" s="52" t="s">
        <v>1526</v>
      </c>
    </row>
    <row r="234" spans="2:8">
      <c r="B234" s="135" t="s">
        <v>1909</v>
      </c>
      <c r="C234" s="52" t="s">
        <v>1593</v>
      </c>
      <c r="D234" s="52" t="s">
        <v>1594</v>
      </c>
      <c r="E234" s="52" t="s">
        <v>1595</v>
      </c>
      <c r="F234" s="52" t="s">
        <v>1632</v>
      </c>
      <c r="G234" s="52" t="s">
        <v>1596</v>
      </c>
      <c r="H234" s="52" t="s">
        <v>1910</v>
      </c>
    </row>
    <row r="235" spans="2:8">
      <c r="B235" s="135" t="s">
        <v>1911</v>
      </c>
      <c r="C235" s="52" t="s">
        <v>1629</v>
      </c>
      <c r="D235" s="52" t="s">
        <v>1630</v>
      </c>
      <c r="E235" s="52" t="s">
        <v>1631</v>
      </c>
      <c r="F235" s="52" t="s">
        <v>1580</v>
      </c>
      <c r="G235" s="52" t="s">
        <v>1633</v>
      </c>
      <c r="H235" s="52" t="s">
        <v>1912</v>
      </c>
    </row>
    <row r="236" spans="2:8">
      <c r="B236" s="135" t="s">
        <v>1913</v>
      </c>
      <c r="C236" s="52" t="s">
        <v>1688</v>
      </c>
      <c r="D236" s="52" t="s">
        <v>1689</v>
      </c>
      <c r="E236" s="52" t="s">
        <v>1690</v>
      </c>
      <c r="F236" s="52" t="s">
        <v>1580</v>
      </c>
      <c r="G236" s="52" t="s">
        <v>1529</v>
      </c>
      <c r="H236" s="52" t="s">
        <v>1526</v>
      </c>
    </row>
    <row r="237" spans="2:8">
      <c r="B237" s="135" t="s">
        <v>1914</v>
      </c>
      <c r="C237" s="52" t="s">
        <v>1688</v>
      </c>
      <c r="D237" s="52" t="s">
        <v>1689</v>
      </c>
      <c r="E237" s="52" t="s">
        <v>1690</v>
      </c>
      <c r="F237" s="52" t="s">
        <v>1553</v>
      </c>
      <c r="G237" s="52" t="s">
        <v>1691</v>
      </c>
      <c r="H237" s="52" t="s">
        <v>1526</v>
      </c>
    </row>
    <row r="238" spans="2:8">
      <c r="B238" s="135" t="s">
        <v>1915</v>
      </c>
      <c r="C238" s="52" t="s">
        <v>1604</v>
      </c>
      <c r="D238" s="52" t="s">
        <v>1605</v>
      </c>
      <c r="E238" s="52" t="s">
        <v>1606</v>
      </c>
      <c r="F238" s="52" t="s">
        <v>1541</v>
      </c>
      <c r="G238" s="52" t="s">
        <v>1529</v>
      </c>
      <c r="H238" s="52" t="s">
        <v>1526</v>
      </c>
    </row>
    <row r="240" spans="2:8">
      <c r="B240" s="52" t="s">
        <v>1916</v>
      </c>
    </row>
    <row r="241" spans="2:10">
      <c r="B241" s="332" t="s">
        <v>1508</v>
      </c>
      <c r="C241" s="332" t="s">
        <v>1917</v>
      </c>
      <c r="D241" s="332" t="s">
        <v>1918</v>
      </c>
      <c r="E241" s="332" t="s">
        <v>1919</v>
      </c>
      <c r="F241" s="332" t="s">
        <v>1920</v>
      </c>
      <c r="G241" s="332" t="s">
        <v>1921</v>
      </c>
      <c r="H241" s="332" t="s">
        <v>1922</v>
      </c>
      <c r="I241" s="332" t="s">
        <v>1923</v>
      </c>
      <c r="J241" s="333" t="s">
        <v>1362</v>
      </c>
    </row>
    <row r="242" spans="2:10">
      <c r="B242" s="334" t="s">
        <v>1924</v>
      </c>
      <c r="C242" s="335" t="s">
        <v>1580</v>
      </c>
      <c r="D242" s="335" t="s">
        <v>1580</v>
      </c>
      <c r="E242" s="335" t="s">
        <v>1580</v>
      </c>
      <c r="F242" s="335" t="s">
        <v>1580</v>
      </c>
      <c r="G242" s="335" t="s">
        <v>1580</v>
      </c>
      <c r="H242" s="335" t="s">
        <v>1580</v>
      </c>
      <c r="I242" s="335" t="s">
        <v>1580</v>
      </c>
      <c r="J242" s="336" t="s">
        <v>1580</v>
      </c>
    </row>
    <row r="243" spans="2:10">
      <c r="B243" s="334" t="s">
        <v>1521</v>
      </c>
      <c r="C243" s="335" t="s">
        <v>1518</v>
      </c>
      <c r="D243" s="335" t="s">
        <v>1518</v>
      </c>
      <c r="E243" s="335" t="s">
        <v>1518</v>
      </c>
      <c r="F243" s="335" t="s">
        <v>1518</v>
      </c>
      <c r="G243" s="335" t="s">
        <v>1518</v>
      </c>
      <c r="H243" s="335" t="s">
        <v>1518</v>
      </c>
      <c r="I243" s="335" t="s">
        <v>1518</v>
      </c>
      <c r="J243" s="336" t="s">
        <v>1518</v>
      </c>
    </row>
    <row r="244" spans="2:10">
      <c r="B244" s="334" t="s">
        <v>1527</v>
      </c>
      <c r="C244" s="335" t="s">
        <v>1528</v>
      </c>
      <c r="D244" s="335" t="s">
        <v>1528</v>
      </c>
      <c r="E244" s="335" t="s">
        <v>1528</v>
      </c>
      <c r="F244" s="335" t="s">
        <v>1528</v>
      </c>
      <c r="G244" s="335" t="s">
        <v>1528</v>
      </c>
      <c r="H244" s="335" t="s">
        <v>1528</v>
      </c>
      <c r="I244" s="335" t="s">
        <v>1528</v>
      </c>
      <c r="J244" s="336" t="s">
        <v>1528</v>
      </c>
    </row>
    <row r="245" spans="2:10">
      <c r="B245" s="334" t="s">
        <v>1925</v>
      </c>
      <c r="C245" s="335" t="s">
        <v>1526</v>
      </c>
      <c r="D245" s="335" t="s">
        <v>1621</v>
      </c>
      <c r="E245" s="335" t="s">
        <v>1621</v>
      </c>
      <c r="F245" s="335" t="s">
        <v>1621</v>
      </c>
      <c r="G245" s="335" t="s">
        <v>1621</v>
      </c>
      <c r="H245" s="335" t="s">
        <v>1621</v>
      </c>
      <c r="I245" s="335" t="s">
        <v>1621</v>
      </c>
      <c r="J245" s="336" t="s">
        <v>1621</v>
      </c>
    </row>
    <row r="246" spans="2:10">
      <c r="B246" s="334" t="s">
        <v>1537</v>
      </c>
      <c r="C246" s="335" t="s">
        <v>1566</v>
      </c>
      <c r="D246" s="335" t="s">
        <v>1566</v>
      </c>
      <c r="E246" s="335" t="s">
        <v>1566</v>
      </c>
      <c r="F246" s="335" t="s">
        <v>1566</v>
      </c>
      <c r="G246" s="335" t="s">
        <v>1566</v>
      </c>
      <c r="H246" s="335" t="s">
        <v>1541</v>
      </c>
      <c r="I246" s="335" t="s">
        <v>1541</v>
      </c>
      <c r="J246" s="336" t="s">
        <v>1541</v>
      </c>
    </row>
    <row r="247" spans="2:10">
      <c r="B247" s="334" t="s">
        <v>1544</v>
      </c>
      <c r="C247" s="335" t="s">
        <v>1526</v>
      </c>
      <c r="D247" s="335" t="s">
        <v>1564</v>
      </c>
      <c r="E247" s="335" t="s">
        <v>1564</v>
      </c>
      <c r="F247" s="335" t="s">
        <v>1564</v>
      </c>
      <c r="G247" s="335" t="s">
        <v>1564</v>
      </c>
      <c r="H247" s="335" t="s">
        <v>1564</v>
      </c>
      <c r="I247" s="335" t="s">
        <v>1564</v>
      </c>
      <c r="J247" s="336" t="s">
        <v>1564</v>
      </c>
    </row>
    <row r="248" spans="2:10">
      <c r="B248" s="334" t="s">
        <v>1926</v>
      </c>
      <c r="C248" s="335" t="s">
        <v>1526</v>
      </c>
      <c r="D248" s="335" t="s">
        <v>1541</v>
      </c>
      <c r="E248" s="335" t="s">
        <v>1541</v>
      </c>
      <c r="F248" s="335" t="s">
        <v>1541</v>
      </c>
      <c r="G248" s="335" t="s">
        <v>1541</v>
      </c>
      <c r="H248" s="335" t="s">
        <v>1541</v>
      </c>
      <c r="I248" s="335" t="s">
        <v>1541</v>
      </c>
      <c r="J248" s="336" t="s">
        <v>1541</v>
      </c>
    </row>
    <row r="249" spans="2:10">
      <c r="B249" s="334" t="s">
        <v>1549</v>
      </c>
      <c r="C249" s="335" t="s">
        <v>1553</v>
      </c>
      <c r="D249" s="335" t="s">
        <v>1553</v>
      </c>
      <c r="E249" s="335" t="s">
        <v>1566</v>
      </c>
      <c r="F249" s="335" t="s">
        <v>1566</v>
      </c>
      <c r="G249" s="335" t="s">
        <v>1566</v>
      </c>
      <c r="H249" s="335" t="s">
        <v>1541</v>
      </c>
      <c r="I249" s="335" t="s">
        <v>1553</v>
      </c>
      <c r="J249" s="336" t="s">
        <v>1553</v>
      </c>
    </row>
    <row r="250" spans="2:10">
      <c r="B250" s="334" t="s">
        <v>1556</v>
      </c>
      <c r="C250" s="335" t="s">
        <v>1580</v>
      </c>
      <c r="D250" s="335" t="s">
        <v>1580</v>
      </c>
      <c r="E250" s="335" t="s">
        <v>1580</v>
      </c>
      <c r="F250" s="335" t="s">
        <v>1580</v>
      </c>
      <c r="G250" s="335" t="s">
        <v>1560</v>
      </c>
      <c r="H250" s="335" t="s">
        <v>1560</v>
      </c>
      <c r="I250" s="335" t="s">
        <v>1560</v>
      </c>
      <c r="J250" s="336" t="s">
        <v>1560</v>
      </c>
    </row>
    <row r="251" spans="2:10">
      <c r="B251" s="334" t="s">
        <v>1562</v>
      </c>
      <c r="C251" s="335" t="s">
        <v>1541</v>
      </c>
      <c r="D251" s="335" t="s">
        <v>1541</v>
      </c>
      <c r="E251" s="335" t="s">
        <v>1541</v>
      </c>
      <c r="F251" s="335" t="s">
        <v>1541</v>
      </c>
      <c r="G251" s="335" t="s">
        <v>1541</v>
      </c>
      <c r="H251" s="335" t="s">
        <v>1541</v>
      </c>
      <c r="I251" s="335" t="s">
        <v>1541</v>
      </c>
      <c r="J251" s="336" t="s">
        <v>1541</v>
      </c>
    </row>
    <row r="252" spans="2:10">
      <c r="B252" s="334" t="s">
        <v>1563</v>
      </c>
      <c r="C252" s="335" t="s">
        <v>1566</v>
      </c>
      <c r="D252" s="335" t="s">
        <v>1566</v>
      </c>
      <c r="E252" s="335" t="s">
        <v>1566</v>
      </c>
      <c r="F252" s="335" t="s">
        <v>1566</v>
      </c>
      <c r="G252" s="335" t="s">
        <v>1566</v>
      </c>
      <c r="H252" s="335" t="s">
        <v>1566</v>
      </c>
      <c r="I252" s="335" t="s">
        <v>1566</v>
      </c>
      <c r="J252" s="336" t="s">
        <v>1566</v>
      </c>
    </row>
    <row r="253" spans="2:10">
      <c r="B253" s="334" t="s">
        <v>1569</v>
      </c>
      <c r="C253" s="335" t="s">
        <v>1541</v>
      </c>
      <c r="D253" s="335" t="s">
        <v>1541</v>
      </c>
      <c r="E253" s="335" t="s">
        <v>1541</v>
      </c>
      <c r="F253" s="335" t="s">
        <v>1541</v>
      </c>
      <c r="G253" s="335" t="s">
        <v>1541</v>
      </c>
      <c r="H253" s="335" t="s">
        <v>1541</v>
      </c>
      <c r="I253" s="335" t="s">
        <v>1573</v>
      </c>
      <c r="J253" s="336" t="s">
        <v>1573</v>
      </c>
    </row>
    <row r="254" spans="2:10">
      <c r="B254" s="334" t="s">
        <v>1576</v>
      </c>
      <c r="C254" s="335" t="s">
        <v>1526</v>
      </c>
      <c r="D254" s="335" t="s">
        <v>1580</v>
      </c>
      <c r="E254" s="335" t="s">
        <v>1580</v>
      </c>
      <c r="F254" s="335" t="s">
        <v>1580</v>
      </c>
      <c r="G254" s="335" t="s">
        <v>1580</v>
      </c>
      <c r="H254" s="335" t="s">
        <v>1580</v>
      </c>
      <c r="I254" s="335" t="s">
        <v>1580</v>
      </c>
      <c r="J254" s="336" t="s">
        <v>1580</v>
      </c>
    </row>
    <row r="255" spans="2:10">
      <c r="B255" s="334" t="s">
        <v>1582</v>
      </c>
      <c r="C255" s="335" t="s">
        <v>1564</v>
      </c>
      <c r="D255" s="335" t="s">
        <v>1564</v>
      </c>
      <c r="E255" s="335" t="s">
        <v>1564</v>
      </c>
      <c r="F255" s="335" t="s">
        <v>1564</v>
      </c>
      <c r="G255" s="335" t="s">
        <v>1564</v>
      </c>
      <c r="H255" s="335" t="s">
        <v>1564</v>
      </c>
      <c r="I255" s="335" t="s">
        <v>1564</v>
      </c>
      <c r="J255" s="336" t="s">
        <v>1564</v>
      </c>
    </row>
    <row r="256" spans="2:10">
      <c r="B256" s="334" t="s">
        <v>1583</v>
      </c>
      <c r="C256" s="335" t="s">
        <v>1564</v>
      </c>
      <c r="D256" s="335" t="s">
        <v>1564</v>
      </c>
      <c r="E256" s="335" t="s">
        <v>1564</v>
      </c>
      <c r="F256" s="335" t="s">
        <v>1564</v>
      </c>
      <c r="G256" s="335" t="s">
        <v>1564</v>
      </c>
      <c r="H256" s="335" t="s">
        <v>1564</v>
      </c>
      <c r="I256" s="335" t="s">
        <v>1564</v>
      </c>
      <c r="J256" s="336" t="s">
        <v>1564</v>
      </c>
    </row>
    <row r="257" spans="2:10">
      <c r="B257" s="334" t="s">
        <v>1589</v>
      </c>
      <c r="C257" s="335" t="s">
        <v>1541</v>
      </c>
      <c r="D257" s="335" t="s">
        <v>1541</v>
      </c>
      <c r="E257" s="335" t="s">
        <v>1541</v>
      </c>
      <c r="F257" s="335" t="s">
        <v>1541</v>
      </c>
      <c r="G257" s="335" t="s">
        <v>1541</v>
      </c>
      <c r="H257" s="335" t="s">
        <v>1927</v>
      </c>
      <c r="I257" s="335" t="s">
        <v>1927</v>
      </c>
      <c r="J257" s="336" t="s">
        <v>1566</v>
      </c>
    </row>
    <row r="258" spans="2:10">
      <c r="B258" s="334" t="s">
        <v>1590</v>
      </c>
      <c r="C258" s="335" t="s">
        <v>1541</v>
      </c>
      <c r="D258" s="335" t="s">
        <v>1541</v>
      </c>
      <c r="E258" s="335" t="s">
        <v>1566</v>
      </c>
      <c r="F258" s="335" t="s">
        <v>1591</v>
      </c>
      <c r="G258" s="335" t="s">
        <v>1591</v>
      </c>
      <c r="H258" s="335" t="s">
        <v>1591</v>
      </c>
      <c r="I258" s="335" t="s">
        <v>1591</v>
      </c>
      <c r="J258" s="336" t="s">
        <v>1591</v>
      </c>
    </row>
    <row r="259" spans="2:10">
      <c r="B259" s="334" t="s">
        <v>1592</v>
      </c>
      <c r="C259" s="335" t="s">
        <v>1560</v>
      </c>
      <c r="D259" s="335" t="s">
        <v>1560</v>
      </c>
      <c r="E259" s="335" t="s">
        <v>1560</v>
      </c>
      <c r="F259" s="335" t="s">
        <v>1560</v>
      </c>
      <c r="G259" s="335" t="s">
        <v>1560</v>
      </c>
      <c r="H259" s="335" t="s">
        <v>1560</v>
      </c>
      <c r="I259" s="335" t="s">
        <v>1560</v>
      </c>
      <c r="J259" s="336" t="s">
        <v>1560</v>
      </c>
    </row>
    <row r="260" spans="2:10">
      <c r="B260" s="334" t="s">
        <v>1597</v>
      </c>
      <c r="C260" s="335" t="s">
        <v>1928</v>
      </c>
      <c r="D260" s="335" t="s">
        <v>1928</v>
      </c>
      <c r="E260" s="335" t="s">
        <v>1823</v>
      </c>
      <c r="F260" s="335" t="s">
        <v>1823</v>
      </c>
      <c r="G260" s="335" t="s">
        <v>1541</v>
      </c>
      <c r="H260" s="335" t="s">
        <v>1541</v>
      </c>
      <c r="I260" s="335" t="s">
        <v>1541</v>
      </c>
      <c r="J260" s="336" t="s">
        <v>1541</v>
      </c>
    </row>
    <row r="261" spans="2:10">
      <c r="B261" s="334" t="s">
        <v>1609</v>
      </c>
      <c r="C261" s="335" t="s">
        <v>1526</v>
      </c>
      <c r="D261" s="335" t="s">
        <v>1566</v>
      </c>
      <c r="E261" s="335" t="s">
        <v>1566</v>
      </c>
      <c r="F261" s="335" t="s">
        <v>1566</v>
      </c>
      <c r="G261" s="335" t="s">
        <v>1566</v>
      </c>
      <c r="H261" s="335" t="s">
        <v>1566</v>
      </c>
      <c r="I261" s="335" t="s">
        <v>1566</v>
      </c>
      <c r="J261" s="336" t="s">
        <v>1566</v>
      </c>
    </row>
    <row r="262" spans="2:10">
      <c r="B262" s="334" t="s">
        <v>1610</v>
      </c>
      <c r="C262" s="335" t="s">
        <v>1564</v>
      </c>
      <c r="D262" s="335" t="s">
        <v>1564</v>
      </c>
      <c r="E262" s="335" t="s">
        <v>1564</v>
      </c>
      <c r="F262" s="335" t="s">
        <v>1564</v>
      </c>
      <c r="G262" s="335" t="s">
        <v>1564</v>
      </c>
      <c r="H262" s="335" t="s">
        <v>1564</v>
      </c>
      <c r="I262" s="335" t="s">
        <v>1564</v>
      </c>
      <c r="J262" s="336" t="s">
        <v>1564</v>
      </c>
    </row>
    <row r="263" spans="2:10">
      <c r="B263" s="334" t="s">
        <v>1615</v>
      </c>
      <c r="C263" s="335" t="s">
        <v>1541</v>
      </c>
      <c r="D263" s="335" t="s">
        <v>1541</v>
      </c>
      <c r="E263" s="335" t="s">
        <v>1541</v>
      </c>
      <c r="F263" s="335" t="s">
        <v>1541</v>
      </c>
      <c r="G263" s="335" t="s">
        <v>1541</v>
      </c>
      <c r="H263" s="335" t="s">
        <v>1541</v>
      </c>
      <c r="I263" s="335" t="s">
        <v>1541</v>
      </c>
      <c r="J263" s="336" t="s">
        <v>1541</v>
      </c>
    </row>
    <row r="264" spans="2:10">
      <c r="B264" s="334" t="s">
        <v>1929</v>
      </c>
      <c r="C264" s="335" t="s">
        <v>1564</v>
      </c>
      <c r="D264" s="335" t="s">
        <v>1541</v>
      </c>
      <c r="E264" s="335" t="s">
        <v>1541</v>
      </c>
      <c r="F264" s="335" t="s">
        <v>1541</v>
      </c>
      <c r="G264" s="335" t="s">
        <v>1541</v>
      </c>
      <c r="H264" s="335" t="s">
        <v>1541</v>
      </c>
      <c r="I264" s="335" t="s">
        <v>1541</v>
      </c>
      <c r="J264" s="336" t="s">
        <v>1541</v>
      </c>
    </row>
    <row r="265" spans="2:10">
      <c r="B265" s="334" t="s">
        <v>1620</v>
      </c>
      <c r="C265" s="335" t="s">
        <v>1621</v>
      </c>
      <c r="D265" s="335" t="s">
        <v>1621</v>
      </c>
      <c r="E265" s="335" t="s">
        <v>1621</v>
      </c>
      <c r="F265" s="335" t="s">
        <v>1621</v>
      </c>
      <c r="G265" s="335" t="s">
        <v>1621</v>
      </c>
      <c r="H265" s="335" t="s">
        <v>1621</v>
      </c>
      <c r="I265" s="335" t="s">
        <v>1621</v>
      </c>
      <c r="J265" s="336" t="s">
        <v>1621</v>
      </c>
    </row>
    <row r="266" spans="2:10">
      <c r="B266" s="334" t="s">
        <v>1622</v>
      </c>
      <c r="C266" s="335" t="s">
        <v>1626</v>
      </c>
      <c r="D266" s="335" t="s">
        <v>1626</v>
      </c>
      <c r="E266" s="335" t="s">
        <v>1626</v>
      </c>
      <c r="F266" s="335" t="s">
        <v>1626</v>
      </c>
      <c r="G266" s="335" t="s">
        <v>1626</v>
      </c>
      <c r="H266" s="335" t="s">
        <v>1626</v>
      </c>
      <c r="I266" s="335" t="s">
        <v>1626</v>
      </c>
      <c r="J266" s="336" t="s">
        <v>1626</v>
      </c>
    </row>
    <row r="267" spans="2:10">
      <c r="B267" s="334" t="s">
        <v>1628</v>
      </c>
      <c r="C267" s="335" t="s">
        <v>1632</v>
      </c>
      <c r="D267" s="335" t="s">
        <v>1632</v>
      </c>
      <c r="E267" s="335" t="s">
        <v>1632</v>
      </c>
      <c r="F267" s="335" t="s">
        <v>1632</v>
      </c>
      <c r="G267" s="335" t="s">
        <v>1632</v>
      </c>
      <c r="H267" s="335" t="s">
        <v>1632</v>
      </c>
      <c r="I267" s="335" t="s">
        <v>1632</v>
      </c>
      <c r="J267" s="336" t="s">
        <v>1632</v>
      </c>
    </row>
    <row r="268" spans="2:10">
      <c r="B268" s="334" t="s">
        <v>1930</v>
      </c>
      <c r="C268" s="335" t="s">
        <v>1526</v>
      </c>
      <c r="D268" s="335" t="s">
        <v>1637</v>
      </c>
      <c r="E268" s="335" t="s">
        <v>1637</v>
      </c>
      <c r="F268" s="335" t="s">
        <v>1637</v>
      </c>
      <c r="G268" s="335" t="s">
        <v>1637</v>
      </c>
      <c r="H268" s="335" t="s">
        <v>1637</v>
      </c>
      <c r="I268" s="335" t="s">
        <v>1637</v>
      </c>
      <c r="J268" s="336" t="s">
        <v>1637</v>
      </c>
    </row>
    <row r="269" spans="2:10">
      <c r="B269" s="334" t="s">
        <v>1638</v>
      </c>
      <c r="C269" s="335" t="s">
        <v>1621</v>
      </c>
      <c r="D269" s="335" t="s">
        <v>1621</v>
      </c>
      <c r="E269" s="335" t="s">
        <v>1621</v>
      </c>
      <c r="F269" s="335" t="s">
        <v>1621</v>
      </c>
      <c r="G269" s="335" t="s">
        <v>1621</v>
      </c>
      <c r="H269" s="335" t="s">
        <v>1621</v>
      </c>
      <c r="I269" s="335" t="s">
        <v>1621</v>
      </c>
      <c r="J269" s="336" t="s">
        <v>1621</v>
      </c>
    </row>
    <row r="270" spans="2:10">
      <c r="B270" s="334" t="s">
        <v>1644</v>
      </c>
      <c r="C270" s="335" t="s">
        <v>1526</v>
      </c>
      <c r="D270" s="335" t="s">
        <v>1881</v>
      </c>
      <c r="E270" s="335" t="s">
        <v>1645</v>
      </c>
      <c r="F270" s="335" t="s">
        <v>1645</v>
      </c>
      <c r="G270" s="335" t="s">
        <v>1645</v>
      </c>
      <c r="H270" s="335" t="s">
        <v>1645</v>
      </c>
      <c r="I270" s="335" t="s">
        <v>1645</v>
      </c>
      <c r="J270" s="336" t="s">
        <v>1645</v>
      </c>
    </row>
    <row r="271" spans="2:10">
      <c r="B271" s="334" t="s">
        <v>1931</v>
      </c>
      <c r="C271" s="335" t="s">
        <v>1526</v>
      </c>
      <c r="D271" s="335" t="s">
        <v>1566</v>
      </c>
      <c r="E271" s="335" t="s">
        <v>1566</v>
      </c>
      <c r="F271" s="335" t="s">
        <v>1566</v>
      </c>
      <c r="G271" s="335" t="s">
        <v>1566</v>
      </c>
      <c r="H271" s="335" t="s">
        <v>1566</v>
      </c>
      <c r="I271" s="335" t="s">
        <v>1566</v>
      </c>
      <c r="J271" s="336" t="s">
        <v>1566</v>
      </c>
    </row>
    <row r="272" spans="2:10">
      <c r="B272" s="334" t="s">
        <v>1646</v>
      </c>
      <c r="C272" s="335" t="s">
        <v>1580</v>
      </c>
      <c r="D272" s="335" t="s">
        <v>1580</v>
      </c>
      <c r="E272" s="335" t="s">
        <v>1580</v>
      </c>
      <c r="F272" s="335" t="s">
        <v>1580</v>
      </c>
      <c r="G272" s="335" t="s">
        <v>1580</v>
      </c>
      <c r="H272" s="335" t="s">
        <v>1580</v>
      </c>
      <c r="I272" s="335" t="s">
        <v>1580</v>
      </c>
      <c r="J272" s="336" t="s">
        <v>1580</v>
      </c>
    </row>
    <row r="273" spans="2:10">
      <c r="B273" s="334" t="s">
        <v>1647</v>
      </c>
      <c r="C273" s="335" t="s">
        <v>1648</v>
      </c>
      <c r="D273" s="335" t="s">
        <v>1648</v>
      </c>
      <c r="E273" s="335" t="s">
        <v>1648</v>
      </c>
      <c r="F273" s="335" t="s">
        <v>1648</v>
      </c>
      <c r="G273" s="335" t="s">
        <v>1648</v>
      </c>
      <c r="H273" s="335" t="s">
        <v>1648</v>
      </c>
      <c r="I273" s="335" t="s">
        <v>1648</v>
      </c>
      <c r="J273" s="336" t="s">
        <v>1648</v>
      </c>
    </row>
    <row r="274" spans="2:10">
      <c r="B274" s="334" t="s">
        <v>1650</v>
      </c>
      <c r="C274" s="335" t="s">
        <v>1651</v>
      </c>
      <c r="D274" s="335" t="s">
        <v>1651</v>
      </c>
      <c r="E274" s="335" t="s">
        <v>1651</v>
      </c>
      <c r="F274" s="335" t="s">
        <v>1651</v>
      </c>
      <c r="G274" s="335" t="s">
        <v>1651</v>
      </c>
      <c r="H274" s="335" t="s">
        <v>1651</v>
      </c>
      <c r="I274" s="335" t="s">
        <v>1541</v>
      </c>
      <c r="J274" s="336" t="s">
        <v>1651</v>
      </c>
    </row>
    <row r="275" spans="2:10">
      <c r="B275" s="334" t="s">
        <v>1653</v>
      </c>
      <c r="C275" s="335" t="s">
        <v>1564</v>
      </c>
      <c r="D275" s="335" t="s">
        <v>1564</v>
      </c>
      <c r="E275" s="335" t="s">
        <v>1564</v>
      </c>
      <c r="F275" s="335" t="s">
        <v>1564</v>
      </c>
      <c r="G275" s="335" t="s">
        <v>1564</v>
      </c>
      <c r="H275" s="335" t="s">
        <v>1564</v>
      </c>
      <c r="I275" s="335" t="s">
        <v>1564</v>
      </c>
      <c r="J275" s="336" t="s">
        <v>1564</v>
      </c>
    </row>
    <row r="276" spans="2:10">
      <c r="B276" s="334" t="s">
        <v>1658</v>
      </c>
      <c r="C276" s="335" t="s">
        <v>1573</v>
      </c>
      <c r="D276" s="335" t="s">
        <v>1932</v>
      </c>
      <c r="E276" s="335" t="s">
        <v>1528</v>
      </c>
      <c r="F276" s="335" t="s">
        <v>1659</v>
      </c>
      <c r="G276" s="335" t="s">
        <v>1659</v>
      </c>
      <c r="H276" s="335" t="s">
        <v>1659</v>
      </c>
      <c r="I276" s="335" t="s">
        <v>1659</v>
      </c>
      <c r="J276" s="336" t="s">
        <v>1659</v>
      </c>
    </row>
    <row r="277" spans="2:10">
      <c r="B277" s="334" t="s">
        <v>1661</v>
      </c>
      <c r="C277" s="335" t="s">
        <v>1541</v>
      </c>
      <c r="D277" s="335" t="s">
        <v>1541</v>
      </c>
      <c r="E277" s="335" t="s">
        <v>1541</v>
      </c>
      <c r="F277" s="335" t="s">
        <v>1541</v>
      </c>
      <c r="G277" s="335" t="s">
        <v>1541</v>
      </c>
      <c r="H277" s="335" t="s">
        <v>1541</v>
      </c>
      <c r="I277" s="335" t="s">
        <v>1541</v>
      </c>
      <c r="J277" s="336" t="s">
        <v>1541</v>
      </c>
    </row>
    <row r="278" spans="2:10">
      <c r="B278" s="334" t="s">
        <v>1667</v>
      </c>
      <c r="C278" s="335" t="s">
        <v>1541</v>
      </c>
      <c r="D278" s="335" t="s">
        <v>1632</v>
      </c>
      <c r="E278" s="335" t="s">
        <v>1648</v>
      </c>
      <c r="F278" s="335" t="s">
        <v>1648</v>
      </c>
      <c r="G278" s="335" t="s">
        <v>1804</v>
      </c>
      <c r="H278" s="335" t="s">
        <v>1715</v>
      </c>
      <c r="I278" s="335" t="s">
        <v>1553</v>
      </c>
      <c r="J278" s="336" t="s">
        <v>1553</v>
      </c>
    </row>
    <row r="279" spans="2:10">
      <c r="B279" s="334" t="s">
        <v>1933</v>
      </c>
      <c r="C279" s="335" t="s">
        <v>1526</v>
      </c>
      <c r="D279" s="335" t="s">
        <v>1526</v>
      </c>
      <c r="E279" s="335" t="s">
        <v>1526</v>
      </c>
      <c r="F279" s="335" t="s">
        <v>1526</v>
      </c>
      <c r="G279" s="335" t="s">
        <v>1566</v>
      </c>
      <c r="H279" s="335" t="s">
        <v>1645</v>
      </c>
      <c r="I279" s="335" t="s">
        <v>1645</v>
      </c>
      <c r="J279" s="336" t="s">
        <v>1645</v>
      </c>
    </row>
    <row r="280" spans="2:10">
      <c r="B280" s="334" t="s">
        <v>1934</v>
      </c>
      <c r="C280" s="335" t="s">
        <v>1526</v>
      </c>
      <c r="D280" s="335" t="s">
        <v>1553</v>
      </c>
      <c r="E280" s="335" t="s">
        <v>1553</v>
      </c>
      <c r="F280" s="335" t="s">
        <v>1553</v>
      </c>
      <c r="G280" s="335" t="s">
        <v>1553</v>
      </c>
      <c r="H280" s="335" t="s">
        <v>1566</v>
      </c>
      <c r="I280" s="335" t="s">
        <v>1566</v>
      </c>
      <c r="J280" s="336" t="s">
        <v>1566</v>
      </c>
    </row>
    <row r="281" spans="2:10">
      <c r="B281" s="334" t="s">
        <v>1672</v>
      </c>
      <c r="C281" s="335" t="s">
        <v>1566</v>
      </c>
      <c r="D281" s="335" t="s">
        <v>1566</v>
      </c>
      <c r="E281" s="335" t="s">
        <v>1566</v>
      </c>
      <c r="F281" s="335" t="s">
        <v>1566</v>
      </c>
      <c r="G281" s="335" t="s">
        <v>1566</v>
      </c>
      <c r="H281" s="335" t="s">
        <v>1566</v>
      </c>
      <c r="I281" s="335" t="s">
        <v>1566</v>
      </c>
      <c r="J281" s="336" t="s">
        <v>1566</v>
      </c>
    </row>
    <row r="282" spans="2:10">
      <c r="B282" s="334" t="s">
        <v>1674</v>
      </c>
      <c r="C282" s="335" t="s">
        <v>1580</v>
      </c>
      <c r="D282" s="335" t="s">
        <v>1560</v>
      </c>
      <c r="E282" s="335" t="s">
        <v>1560</v>
      </c>
      <c r="F282" s="335" t="s">
        <v>1560</v>
      </c>
      <c r="G282" s="335" t="s">
        <v>1560</v>
      </c>
      <c r="H282" s="335" t="s">
        <v>1560</v>
      </c>
      <c r="I282" s="335" t="s">
        <v>1560</v>
      </c>
      <c r="J282" s="336" t="s">
        <v>1560</v>
      </c>
    </row>
    <row r="283" spans="2:10">
      <c r="B283" s="334" t="s">
        <v>1935</v>
      </c>
      <c r="C283" s="335" t="s">
        <v>1626</v>
      </c>
      <c r="D283" s="335" t="s">
        <v>1626</v>
      </c>
      <c r="E283" s="335" t="s">
        <v>1626</v>
      </c>
      <c r="F283" s="335" t="s">
        <v>1626</v>
      </c>
      <c r="G283" s="335" t="s">
        <v>1626</v>
      </c>
      <c r="H283" s="335" t="s">
        <v>1626</v>
      </c>
      <c r="I283" s="335" t="s">
        <v>1626</v>
      </c>
      <c r="J283" s="336" t="s">
        <v>1626</v>
      </c>
    </row>
    <row r="284" spans="2:10">
      <c r="B284" s="334" t="s">
        <v>1678</v>
      </c>
      <c r="C284" s="335" t="s">
        <v>1679</v>
      </c>
      <c r="D284" s="335" t="s">
        <v>1679</v>
      </c>
      <c r="E284" s="335" t="s">
        <v>1679</v>
      </c>
      <c r="F284" s="335" t="s">
        <v>1679</v>
      </c>
      <c r="G284" s="335" t="s">
        <v>1679</v>
      </c>
      <c r="H284" s="335" t="s">
        <v>1679</v>
      </c>
      <c r="I284" s="335" t="s">
        <v>1679</v>
      </c>
      <c r="J284" s="336" t="s">
        <v>1679</v>
      </c>
    </row>
    <row r="285" spans="2:10">
      <c r="B285" s="334" t="s">
        <v>1681</v>
      </c>
      <c r="C285" s="335" t="s">
        <v>1682</v>
      </c>
      <c r="D285" s="335" t="s">
        <v>1682</v>
      </c>
      <c r="E285" s="335" t="s">
        <v>1682</v>
      </c>
      <c r="F285" s="335" t="s">
        <v>1682</v>
      </c>
      <c r="G285" s="335" t="s">
        <v>1682</v>
      </c>
      <c r="H285" s="335" t="s">
        <v>1682</v>
      </c>
      <c r="I285" s="335" t="s">
        <v>1682</v>
      </c>
      <c r="J285" s="336" t="s">
        <v>1682</v>
      </c>
    </row>
    <row r="286" spans="2:10">
      <c r="B286" s="334" t="s">
        <v>1684</v>
      </c>
      <c r="C286" s="335" t="s">
        <v>1626</v>
      </c>
      <c r="D286" s="335" t="s">
        <v>1626</v>
      </c>
      <c r="E286" s="335" t="s">
        <v>1626</v>
      </c>
      <c r="F286" s="335" t="s">
        <v>1626</v>
      </c>
      <c r="G286" s="335" t="s">
        <v>1626</v>
      </c>
      <c r="H286" s="335" t="s">
        <v>1626</v>
      </c>
      <c r="I286" s="335" t="s">
        <v>1626</v>
      </c>
      <c r="J286" s="336" t="s">
        <v>1626</v>
      </c>
    </row>
    <row r="287" spans="2:10">
      <c r="B287" s="334" t="s">
        <v>1936</v>
      </c>
      <c r="C287" s="335" t="s">
        <v>1526</v>
      </c>
      <c r="D287" s="335" t="s">
        <v>1541</v>
      </c>
      <c r="E287" s="335" t="s">
        <v>1541</v>
      </c>
      <c r="F287" s="335" t="s">
        <v>1541</v>
      </c>
      <c r="G287" s="335" t="s">
        <v>1541</v>
      </c>
      <c r="H287" s="335" t="s">
        <v>1541</v>
      </c>
      <c r="I287" s="335" t="s">
        <v>1541</v>
      </c>
      <c r="J287" s="336" t="s">
        <v>1541</v>
      </c>
    </row>
    <row r="288" spans="2:10">
      <c r="B288" s="334" t="s">
        <v>1937</v>
      </c>
      <c r="C288" s="335" t="s">
        <v>1526</v>
      </c>
      <c r="D288" s="335" t="s">
        <v>1541</v>
      </c>
      <c r="E288" s="335" t="s">
        <v>1541</v>
      </c>
      <c r="F288" s="335" t="s">
        <v>1541</v>
      </c>
      <c r="G288" s="335" t="s">
        <v>1541</v>
      </c>
      <c r="H288" s="335" t="s">
        <v>1541</v>
      </c>
      <c r="I288" s="335" t="s">
        <v>1541</v>
      </c>
      <c r="J288" s="336" t="s">
        <v>1541</v>
      </c>
    </row>
    <row r="289" spans="2:10">
      <c r="B289" s="334" t="s">
        <v>1686</v>
      </c>
      <c r="C289" s="335" t="s">
        <v>1659</v>
      </c>
      <c r="D289" s="335" t="s">
        <v>1659</v>
      </c>
      <c r="E289" s="335" t="s">
        <v>1659</v>
      </c>
      <c r="F289" s="335" t="s">
        <v>1659</v>
      </c>
      <c r="G289" s="335" t="s">
        <v>1659</v>
      </c>
      <c r="H289" s="335" t="s">
        <v>1659</v>
      </c>
      <c r="I289" s="335" t="s">
        <v>1659</v>
      </c>
      <c r="J289" s="336" t="s">
        <v>1659</v>
      </c>
    </row>
    <row r="290" spans="2:10">
      <c r="B290" s="334" t="s">
        <v>1687</v>
      </c>
      <c r="C290" s="335" t="s">
        <v>1626</v>
      </c>
      <c r="D290" s="335" t="s">
        <v>1626</v>
      </c>
      <c r="E290" s="335" t="s">
        <v>1541</v>
      </c>
      <c r="F290" s="335" t="s">
        <v>1541</v>
      </c>
      <c r="G290" s="335" t="s">
        <v>1541</v>
      </c>
      <c r="H290" s="335" t="s">
        <v>1541</v>
      </c>
      <c r="I290" s="335" t="s">
        <v>1541</v>
      </c>
      <c r="J290" s="336" t="s">
        <v>1541</v>
      </c>
    </row>
    <row r="291" spans="2:10">
      <c r="B291" s="334" t="s">
        <v>1693</v>
      </c>
      <c r="C291" s="335" t="s">
        <v>1694</v>
      </c>
      <c r="D291" s="335" t="s">
        <v>1694</v>
      </c>
      <c r="E291" s="335" t="s">
        <v>1752</v>
      </c>
      <c r="F291" s="335" t="s">
        <v>1694</v>
      </c>
      <c r="G291" s="335" t="s">
        <v>1694</v>
      </c>
      <c r="H291" s="335" t="s">
        <v>1694</v>
      </c>
      <c r="I291" s="335" t="s">
        <v>1694</v>
      </c>
      <c r="J291" s="336" t="s">
        <v>1694</v>
      </c>
    </row>
    <row r="292" spans="2:10">
      <c r="B292" s="334" t="s">
        <v>1696</v>
      </c>
      <c r="C292" s="335" t="s">
        <v>1566</v>
      </c>
      <c r="D292" s="335" t="s">
        <v>1566</v>
      </c>
      <c r="E292" s="335" t="s">
        <v>1566</v>
      </c>
      <c r="F292" s="335" t="s">
        <v>1566</v>
      </c>
      <c r="G292" s="335" t="s">
        <v>1566</v>
      </c>
      <c r="H292" s="335" t="s">
        <v>1566</v>
      </c>
      <c r="I292" s="335" t="s">
        <v>1566</v>
      </c>
      <c r="J292" s="336" t="s">
        <v>1566</v>
      </c>
    </row>
    <row r="293" spans="2:10">
      <c r="B293" s="334" t="s">
        <v>1698</v>
      </c>
      <c r="C293" s="335" t="s">
        <v>1580</v>
      </c>
      <c r="D293" s="335" t="s">
        <v>1580</v>
      </c>
      <c r="E293" s="335" t="s">
        <v>1580</v>
      </c>
      <c r="F293" s="335" t="s">
        <v>1580</v>
      </c>
      <c r="G293" s="335" t="s">
        <v>1580</v>
      </c>
      <c r="H293" s="335" t="s">
        <v>1580</v>
      </c>
      <c r="I293" s="335" t="s">
        <v>1580</v>
      </c>
      <c r="J293" s="336" t="s">
        <v>1580</v>
      </c>
    </row>
    <row r="294" spans="2:10">
      <c r="B294" s="334" t="s">
        <v>1700</v>
      </c>
      <c r="C294" s="335" t="s">
        <v>1526</v>
      </c>
      <c r="D294" s="335" t="s">
        <v>1566</v>
      </c>
      <c r="E294" s="335" t="s">
        <v>1566</v>
      </c>
      <c r="F294" s="335" t="s">
        <v>1566</v>
      </c>
      <c r="G294" s="335" t="s">
        <v>1566</v>
      </c>
      <c r="H294" s="335" t="s">
        <v>1566</v>
      </c>
      <c r="I294" s="335" t="s">
        <v>1566</v>
      </c>
      <c r="J294" s="336" t="s">
        <v>1566</v>
      </c>
    </row>
    <row r="295" spans="2:10">
      <c r="B295" s="334" t="s">
        <v>1706</v>
      </c>
      <c r="C295" s="335" t="s">
        <v>1580</v>
      </c>
      <c r="D295" s="335" t="s">
        <v>1580</v>
      </c>
      <c r="E295" s="335" t="s">
        <v>1580</v>
      </c>
      <c r="F295" s="335" t="s">
        <v>1580</v>
      </c>
      <c r="G295" s="335" t="s">
        <v>1580</v>
      </c>
      <c r="H295" s="335" t="s">
        <v>1580</v>
      </c>
      <c r="I295" s="335" t="s">
        <v>1580</v>
      </c>
      <c r="J295" s="336" t="s">
        <v>1580</v>
      </c>
    </row>
    <row r="296" spans="2:10">
      <c r="B296" s="334" t="s">
        <v>1707</v>
      </c>
      <c r="C296" s="335" t="s">
        <v>1580</v>
      </c>
      <c r="D296" s="335" t="s">
        <v>1580</v>
      </c>
      <c r="E296" s="335" t="s">
        <v>1580</v>
      </c>
      <c r="F296" s="335" t="s">
        <v>1580</v>
      </c>
      <c r="G296" s="335" t="s">
        <v>1580</v>
      </c>
      <c r="H296" s="335" t="s">
        <v>1580</v>
      </c>
      <c r="I296" s="335" t="s">
        <v>1580</v>
      </c>
      <c r="J296" s="336" t="s">
        <v>1580</v>
      </c>
    </row>
    <row r="297" spans="2:10">
      <c r="B297" s="334" t="s">
        <v>1709</v>
      </c>
      <c r="C297" s="335" t="s">
        <v>1938</v>
      </c>
      <c r="D297" s="335" t="s">
        <v>1939</v>
      </c>
      <c r="E297" s="335" t="s">
        <v>1648</v>
      </c>
      <c r="F297" s="335" t="s">
        <v>1715</v>
      </c>
      <c r="G297" s="335" t="s">
        <v>1645</v>
      </c>
      <c r="H297" s="335" t="s">
        <v>1651</v>
      </c>
      <c r="I297" s="335" t="s">
        <v>1541</v>
      </c>
      <c r="J297" s="336" t="s">
        <v>1541</v>
      </c>
    </row>
    <row r="298" spans="2:10">
      <c r="B298" s="334" t="s">
        <v>1712</v>
      </c>
      <c r="C298" s="335" t="s">
        <v>1526</v>
      </c>
      <c r="D298" s="335" t="s">
        <v>1566</v>
      </c>
      <c r="E298" s="335" t="s">
        <v>1566</v>
      </c>
      <c r="F298" s="335" t="s">
        <v>1566</v>
      </c>
      <c r="G298" s="335" t="s">
        <v>1566</v>
      </c>
      <c r="H298" s="335" t="s">
        <v>1566</v>
      </c>
      <c r="I298" s="335" t="s">
        <v>1566</v>
      </c>
      <c r="J298" s="336" t="s">
        <v>1566</v>
      </c>
    </row>
    <row r="299" spans="2:10">
      <c r="B299" s="334" t="s">
        <v>1714</v>
      </c>
      <c r="C299" s="335" t="s">
        <v>1526</v>
      </c>
      <c r="D299" s="335" t="s">
        <v>1715</v>
      </c>
      <c r="E299" s="335" t="s">
        <v>1715</v>
      </c>
      <c r="F299" s="335" t="s">
        <v>1715</v>
      </c>
      <c r="G299" s="335" t="s">
        <v>1715</v>
      </c>
      <c r="H299" s="335" t="s">
        <v>1659</v>
      </c>
      <c r="I299" s="335" t="s">
        <v>1659</v>
      </c>
      <c r="J299" s="336" t="s">
        <v>1659</v>
      </c>
    </row>
    <row r="300" spans="2:10">
      <c r="B300" s="334" t="s">
        <v>1716</v>
      </c>
      <c r="C300" s="335" t="s">
        <v>1518</v>
      </c>
      <c r="D300" s="335" t="s">
        <v>1518</v>
      </c>
      <c r="E300" s="335" t="s">
        <v>1518</v>
      </c>
      <c r="F300" s="335" t="s">
        <v>1518</v>
      </c>
      <c r="G300" s="335" t="s">
        <v>1518</v>
      </c>
      <c r="H300" s="335" t="s">
        <v>1518</v>
      </c>
      <c r="I300" s="335" t="s">
        <v>1518</v>
      </c>
      <c r="J300" s="336" t="s">
        <v>1518</v>
      </c>
    </row>
    <row r="301" spans="2:10">
      <c r="B301" s="334" t="s">
        <v>1717</v>
      </c>
      <c r="C301" s="335" t="s">
        <v>1940</v>
      </c>
      <c r="D301" s="335" t="s">
        <v>1941</v>
      </c>
      <c r="E301" s="335" t="s">
        <v>1566</v>
      </c>
      <c r="F301" s="335" t="s">
        <v>1566</v>
      </c>
      <c r="G301" s="335" t="s">
        <v>1566</v>
      </c>
      <c r="H301" s="335" t="s">
        <v>1566</v>
      </c>
      <c r="I301" s="335" t="s">
        <v>1566</v>
      </c>
      <c r="J301" s="336" t="s">
        <v>1566</v>
      </c>
    </row>
    <row r="302" spans="2:10">
      <c r="B302" s="334" t="s">
        <v>1719</v>
      </c>
      <c r="C302" s="335" t="s">
        <v>1541</v>
      </c>
      <c r="D302" s="335" t="s">
        <v>1541</v>
      </c>
      <c r="E302" s="335" t="s">
        <v>1541</v>
      </c>
      <c r="F302" s="335" t="s">
        <v>1541</v>
      </c>
      <c r="G302" s="335" t="s">
        <v>1541</v>
      </c>
      <c r="H302" s="335" t="s">
        <v>1541</v>
      </c>
      <c r="I302" s="335" t="s">
        <v>1541</v>
      </c>
      <c r="J302" s="336" t="s">
        <v>1541</v>
      </c>
    </row>
    <row r="303" spans="2:10">
      <c r="B303" s="334" t="s">
        <v>1720</v>
      </c>
      <c r="C303" s="335" t="s">
        <v>1621</v>
      </c>
      <c r="D303" s="335" t="s">
        <v>1621</v>
      </c>
      <c r="E303" s="335" t="s">
        <v>1621</v>
      </c>
      <c r="F303" s="335" t="s">
        <v>1621</v>
      </c>
      <c r="G303" s="335" t="s">
        <v>1621</v>
      </c>
      <c r="H303" s="335" t="s">
        <v>1621</v>
      </c>
      <c r="I303" s="335" t="s">
        <v>1621</v>
      </c>
      <c r="J303" s="336" t="s">
        <v>1621</v>
      </c>
    </row>
    <row r="304" spans="2:10">
      <c r="B304" s="334" t="s">
        <v>1721</v>
      </c>
      <c r="C304" s="335" t="s">
        <v>1823</v>
      </c>
      <c r="D304" s="335" t="s">
        <v>1823</v>
      </c>
      <c r="E304" s="335" t="s">
        <v>1823</v>
      </c>
      <c r="F304" s="335" t="s">
        <v>1645</v>
      </c>
      <c r="G304" s="335" t="s">
        <v>1573</v>
      </c>
      <c r="H304" s="335" t="s">
        <v>1573</v>
      </c>
      <c r="I304" s="335" t="s">
        <v>1626</v>
      </c>
      <c r="J304" s="336" t="s">
        <v>1626</v>
      </c>
    </row>
    <row r="305" spans="2:10">
      <c r="B305" s="334" t="s">
        <v>1942</v>
      </c>
      <c r="C305" s="335" t="s">
        <v>1526</v>
      </c>
      <c r="D305" s="335" t="s">
        <v>1566</v>
      </c>
      <c r="E305" s="335" t="s">
        <v>1566</v>
      </c>
      <c r="F305" s="335" t="s">
        <v>1645</v>
      </c>
      <c r="G305" s="335" t="s">
        <v>1645</v>
      </c>
      <c r="H305" s="335" t="s">
        <v>1645</v>
      </c>
      <c r="I305" s="335" t="s">
        <v>1645</v>
      </c>
      <c r="J305" s="336" t="s">
        <v>1645</v>
      </c>
    </row>
    <row r="306" spans="2:10">
      <c r="B306" s="334" t="s">
        <v>1724</v>
      </c>
      <c r="C306" s="335" t="s">
        <v>1541</v>
      </c>
      <c r="D306" s="335" t="s">
        <v>1541</v>
      </c>
      <c r="E306" s="335" t="s">
        <v>1541</v>
      </c>
      <c r="F306" s="335" t="s">
        <v>1541</v>
      </c>
      <c r="G306" s="335" t="s">
        <v>1541</v>
      </c>
      <c r="H306" s="335" t="s">
        <v>1541</v>
      </c>
      <c r="I306" s="335" t="s">
        <v>1541</v>
      </c>
      <c r="J306" s="336" t="s">
        <v>1541</v>
      </c>
    </row>
    <row r="307" spans="2:10">
      <c r="B307" s="334" t="s">
        <v>1943</v>
      </c>
      <c r="C307" s="335" t="s">
        <v>1564</v>
      </c>
      <c r="D307" s="335" t="s">
        <v>1564</v>
      </c>
      <c r="E307" s="335" t="s">
        <v>1564</v>
      </c>
      <c r="F307" s="335" t="s">
        <v>1564</v>
      </c>
      <c r="G307" s="335" t="s">
        <v>1564</v>
      </c>
      <c r="H307" s="335" t="s">
        <v>1564</v>
      </c>
      <c r="I307" s="335" t="s">
        <v>1564</v>
      </c>
      <c r="J307" s="336" t="s">
        <v>1564</v>
      </c>
    </row>
    <row r="308" spans="2:10">
      <c r="B308" s="334" t="s">
        <v>1732</v>
      </c>
      <c r="C308" s="335" t="s">
        <v>1566</v>
      </c>
      <c r="D308" s="335" t="s">
        <v>1541</v>
      </c>
      <c r="E308" s="335" t="s">
        <v>1541</v>
      </c>
      <c r="F308" s="335" t="s">
        <v>1541</v>
      </c>
      <c r="G308" s="335" t="s">
        <v>1541</v>
      </c>
      <c r="H308" s="335" t="s">
        <v>1541</v>
      </c>
      <c r="I308" s="335" t="s">
        <v>1541</v>
      </c>
      <c r="J308" s="336" t="s">
        <v>1541</v>
      </c>
    </row>
    <row r="309" spans="2:10">
      <c r="B309" s="334" t="s">
        <v>1944</v>
      </c>
      <c r="C309" s="335" t="s">
        <v>1734</v>
      </c>
      <c r="D309" s="335" t="s">
        <v>1734</v>
      </c>
      <c r="E309" s="335" t="s">
        <v>1734</v>
      </c>
      <c r="F309" s="335" t="s">
        <v>1734</v>
      </c>
      <c r="G309" s="335" t="s">
        <v>1734</v>
      </c>
      <c r="H309" s="335" t="s">
        <v>1734</v>
      </c>
      <c r="I309" s="335" t="s">
        <v>1734</v>
      </c>
      <c r="J309" s="336" t="s">
        <v>1734</v>
      </c>
    </row>
    <row r="310" spans="2:10">
      <c r="B310" s="334" t="s">
        <v>1735</v>
      </c>
      <c r="C310" s="335" t="s">
        <v>1682</v>
      </c>
      <c r="D310" s="335" t="s">
        <v>1630</v>
      </c>
      <c r="E310" s="335" t="s">
        <v>1630</v>
      </c>
      <c r="F310" s="335" t="s">
        <v>1630</v>
      </c>
      <c r="G310" s="335" t="s">
        <v>1630</v>
      </c>
      <c r="H310" s="335" t="s">
        <v>1630</v>
      </c>
      <c r="I310" s="335" t="s">
        <v>1630</v>
      </c>
      <c r="J310" s="336" t="s">
        <v>1630</v>
      </c>
    </row>
    <row r="311" spans="2:10">
      <c r="B311" s="334" t="s">
        <v>1737</v>
      </c>
      <c r="C311" s="335" t="s">
        <v>1580</v>
      </c>
      <c r="D311" s="335" t="s">
        <v>1580</v>
      </c>
      <c r="E311" s="335" t="s">
        <v>1580</v>
      </c>
      <c r="F311" s="335" t="s">
        <v>1580</v>
      </c>
      <c r="G311" s="335" t="s">
        <v>1580</v>
      </c>
      <c r="H311" s="335" t="s">
        <v>1580</v>
      </c>
      <c r="I311" s="335" t="s">
        <v>1580</v>
      </c>
      <c r="J311" s="336" t="s">
        <v>1580</v>
      </c>
    </row>
    <row r="312" spans="2:10">
      <c r="B312" s="334" t="s">
        <v>1738</v>
      </c>
      <c r="C312" s="335" t="s">
        <v>1945</v>
      </c>
      <c r="D312" s="335" t="s">
        <v>1945</v>
      </c>
      <c r="E312" s="335" t="s">
        <v>1553</v>
      </c>
      <c r="F312" s="335" t="s">
        <v>1566</v>
      </c>
      <c r="G312" s="335" t="s">
        <v>1566</v>
      </c>
      <c r="H312" s="335" t="s">
        <v>1566</v>
      </c>
      <c r="I312" s="335" t="s">
        <v>1566</v>
      </c>
      <c r="J312" s="336" t="s">
        <v>1566</v>
      </c>
    </row>
    <row r="313" spans="2:10">
      <c r="B313" s="334" t="s">
        <v>1742</v>
      </c>
      <c r="C313" s="335" t="s">
        <v>1541</v>
      </c>
      <c r="D313" s="335" t="s">
        <v>1541</v>
      </c>
      <c r="E313" s="335" t="s">
        <v>1541</v>
      </c>
      <c r="F313" s="335" t="s">
        <v>1541</v>
      </c>
      <c r="G313" s="335" t="s">
        <v>1541</v>
      </c>
      <c r="H313" s="335" t="s">
        <v>1626</v>
      </c>
      <c r="I313" s="335" t="s">
        <v>1626</v>
      </c>
      <c r="J313" s="336" t="s">
        <v>1626</v>
      </c>
    </row>
    <row r="314" spans="2:10">
      <c r="B314" s="334" t="s">
        <v>1746</v>
      </c>
      <c r="C314" s="335" t="s">
        <v>1518</v>
      </c>
      <c r="D314" s="335" t="s">
        <v>1518</v>
      </c>
      <c r="E314" s="335" t="s">
        <v>1518</v>
      </c>
      <c r="F314" s="335" t="s">
        <v>1518</v>
      </c>
      <c r="G314" s="335" t="s">
        <v>1518</v>
      </c>
      <c r="H314" s="335" t="s">
        <v>1553</v>
      </c>
      <c r="I314" s="335" t="s">
        <v>1518</v>
      </c>
      <c r="J314" s="336" t="s">
        <v>1518</v>
      </c>
    </row>
    <row r="315" spans="2:10">
      <c r="B315" s="334" t="s">
        <v>1748</v>
      </c>
      <c r="C315" s="335" t="s">
        <v>1679</v>
      </c>
      <c r="D315" s="335" t="s">
        <v>1679</v>
      </c>
      <c r="E315" s="335" t="s">
        <v>1679</v>
      </c>
      <c r="F315" s="335" t="s">
        <v>1679</v>
      </c>
      <c r="G315" s="335" t="s">
        <v>1679</v>
      </c>
      <c r="H315" s="335" t="s">
        <v>1679</v>
      </c>
      <c r="I315" s="335" t="s">
        <v>1679</v>
      </c>
      <c r="J315" s="336" t="s">
        <v>1679</v>
      </c>
    </row>
    <row r="316" spans="2:10">
      <c r="B316" s="334" t="s">
        <v>1750</v>
      </c>
      <c r="C316" s="335" t="s">
        <v>1564</v>
      </c>
      <c r="D316" s="335" t="s">
        <v>1564</v>
      </c>
      <c r="E316" s="335" t="s">
        <v>1564</v>
      </c>
      <c r="F316" s="335" t="s">
        <v>1564</v>
      </c>
      <c r="G316" s="335" t="s">
        <v>1564</v>
      </c>
      <c r="H316" s="335" t="s">
        <v>1564</v>
      </c>
      <c r="I316" s="335" t="s">
        <v>1564</v>
      </c>
      <c r="J316" s="336" t="s">
        <v>1564</v>
      </c>
    </row>
    <row r="317" spans="2:10">
      <c r="B317" s="334" t="s">
        <v>1751</v>
      </c>
      <c r="C317" s="335" t="s">
        <v>1541</v>
      </c>
      <c r="D317" s="335" t="s">
        <v>1573</v>
      </c>
      <c r="E317" s="335" t="s">
        <v>1752</v>
      </c>
      <c r="F317" s="335" t="s">
        <v>1752</v>
      </c>
      <c r="G317" s="335" t="s">
        <v>1752</v>
      </c>
      <c r="H317" s="335" t="s">
        <v>1752</v>
      </c>
      <c r="I317" s="335" t="s">
        <v>1752</v>
      </c>
      <c r="J317" s="336" t="s">
        <v>1752</v>
      </c>
    </row>
    <row r="318" spans="2:10">
      <c r="B318" s="334" t="s">
        <v>1754</v>
      </c>
      <c r="C318" s="335" t="s">
        <v>1946</v>
      </c>
      <c r="D318" s="335" t="s">
        <v>1573</v>
      </c>
      <c r="E318" s="335" t="s">
        <v>1573</v>
      </c>
      <c r="F318" s="335" t="s">
        <v>1573</v>
      </c>
      <c r="G318" s="335" t="s">
        <v>1573</v>
      </c>
      <c r="H318" s="335" t="s">
        <v>1573</v>
      </c>
      <c r="I318" s="335" t="s">
        <v>1573</v>
      </c>
      <c r="J318" s="336" t="s">
        <v>1573</v>
      </c>
    </row>
    <row r="319" spans="2:10">
      <c r="B319" s="334" t="s">
        <v>1755</v>
      </c>
      <c r="C319" s="335" t="s">
        <v>1526</v>
      </c>
      <c r="D319" s="335" t="s">
        <v>1541</v>
      </c>
      <c r="E319" s="335" t="s">
        <v>1541</v>
      </c>
      <c r="F319" s="335" t="s">
        <v>1541</v>
      </c>
      <c r="G319" s="335" t="s">
        <v>1541</v>
      </c>
      <c r="H319" s="335" t="s">
        <v>1541</v>
      </c>
      <c r="I319" s="335" t="s">
        <v>1541</v>
      </c>
      <c r="J319" s="336" t="s">
        <v>1541</v>
      </c>
    </row>
    <row r="320" spans="2:10">
      <c r="B320" s="334" t="s">
        <v>1756</v>
      </c>
      <c r="C320" s="335" t="s">
        <v>1541</v>
      </c>
      <c r="D320" s="335" t="s">
        <v>1541</v>
      </c>
      <c r="E320" s="335" t="s">
        <v>1541</v>
      </c>
      <c r="F320" s="335" t="s">
        <v>1541</v>
      </c>
      <c r="G320" s="335" t="s">
        <v>1541</v>
      </c>
      <c r="H320" s="335" t="s">
        <v>1541</v>
      </c>
      <c r="I320" s="335" t="s">
        <v>1541</v>
      </c>
      <c r="J320" s="336" t="s">
        <v>1541</v>
      </c>
    </row>
    <row r="321" spans="2:10">
      <c r="B321" s="334" t="s">
        <v>1757</v>
      </c>
      <c r="C321" s="335" t="s">
        <v>1947</v>
      </c>
      <c r="D321" s="335" t="s">
        <v>1947</v>
      </c>
      <c r="E321" s="335" t="s">
        <v>1947</v>
      </c>
      <c r="F321" s="335" t="s">
        <v>1758</v>
      </c>
      <c r="G321" s="335" t="s">
        <v>1758</v>
      </c>
      <c r="H321" s="335" t="s">
        <v>1758</v>
      </c>
      <c r="I321" s="335" t="s">
        <v>1948</v>
      </c>
      <c r="J321" s="336" t="s">
        <v>1758</v>
      </c>
    </row>
    <row r="322" spans="2:10">
      <c r="B322" s="334" t="s">
        <v>1949</v>
      </c>
      <c r="C322" s="335" t="s">
        <v>1580</v>
      </c>
      <c r="D322" s="335" t="s">
        <v>1580</v>
      </c>
      <c r="E322" s="335" t="s">
        <v>1580</v>
      </c>
      <c r="F322" s="335" t="s">
        <v>1564</v>
      </c>
      <c r="G322" s="335" t="s">
        <v>1564</v>
      </c>
      <c r="H322" s="335" t="s">
        <v>1564</v>
      </c>
      <c r="I322" s="335" t="s">
        <v>1564</v>
      </c>
      <c r="J322" s="336" t="s">
        <v>1564</v>
      </c>
    </row>
    <row r="323" spans="2:10">
      <c r="B323" s="334" t="s">
        <v>1760</v>
      </c>
      <c r="C323" s="335" t="s">
        <v>1580</v>
      </c>
      <c r="D323" s="335" t="s">
        <v>1580</v>
      </c>
      <c r="E323" s="335" t="s">
        <v>1580</v>
      </c>
      <c r="F323" s="335" t="s">
        <v>1580</v>
      </c>
      <c r="G323" s="335" t="s">
        <v>1580</v>
      </c>
      <c r="H323" s="335" t="s">
        <v>1580</v>
      </c>
      <c r="I323" s="335" t="s">
        <v>1580</v>
      </c>
      <c r="J323" s="336" t="s">
        <v>1580</v>
      </c>
    </row>
    <row r="324" spans="2:10">
      <c r="B324" s="334" t="s">
        <v>1761</v>
      </c>
      <c r="C324" s="335" t="s">
        <v>1580</v>
      </c>
      <c r="D324" s="335" t="s">
        <v>1580</v>
      </c>
      <c r="E324" s="335" t="s">
        <v>1580</v>
      </c>
      <c r="F324" s="335" t="s">
        <v>1580</v>
      </c>
      <c r="G324" s="335" t="s">
        <v>1580</v>
      </c>
      <c r="H324" s="335" t="s">
        <v>1580</v>
      </c>
      <c r="I324" s="335" t="s">
        <v>1580</v>
      </c>
      <c r="J324" s="336" t="s">
        <v>1580</v>
      </c>
    </row>
    <row r="325" spans="2:10">
      <c r="B325" s="334" t="s">
        <v>1763</v>
      </c>
      <c r="C325" s="335" t="s">
        <v>1566</v>
      </c>
      <c r="D325" s="335" t="s">
        <v>1566</v>
      </c>
      <c r="E325" s="335" t="s">
        <v>1566</v>
      </c>
      <c r="F325" s="335" t="s">
        <v>1566</v>
      </c>
      <c r="G325" s="335" t="s">
        <v>1566</v>
      </c>
      <c r="H325" s="335" t="s">
        <v>1566</v>
      </c>
      <c r="I325" s="335" t="s">
        <v>1566</v>
      </c>
      <c r="J325" s="336" t="s">
        <v>1566</v>
      </c>
    </row>
    <row r="326" spans="2:10">
      <c r="B326" s="334" t="s">
        <v>1950</v>
      </c>
      <c r="C326" s="335" t="s">
        <v>1951</v>
      </c>
      <c r="D326" s="335" t="s">
        <v>1626</v>
      </c>
      <c r="E326" s="335" t="s">
        <v>1541</v>
      </c>
      <c r="F326" s="335" t="s">
        <v>1541</v>
      </c>
      <c r="G326" s="335" t="s">
        <v>1541</v>
      </c>
      <c r="H326" s="335" t="s">
        <v>1541</v>
      </c>
      <c r="I326" s="335" t="s">
        <v>1541</v>
      </c>
      <c r="J326" s="336" t="s">
        <v>1573</v>
      </c>
    </row>
    <row r="327" spans="2:10">
      <c r="B327" s="334" t="s">
        <v>1767</v>
      </c>
      <c r="C327" s="335" t="s">
        <v>1518</v>
      </c>
      <c r="D327" s="335" t="s">
        <v>1518</v>
      </c>
      <c r="E327" s="335" t="s">
        <v>1518</v>
      </c>
      <c r="F327" s="335" t="s">
        <v>1518</v>
      </c>
      <c r="G327" s="335" t="s">
        <v>1518</v>
      </c>
      <c r="H327" s="335" t="s">
        <v>1518</v>
      </c>
      <c r="I327" s="335" t="s">
        <v>1518</v>
      </c>
      <c r="J327" s="336" t="s">
        <v>1518</v>
      </c>
    </row>
    <row r="328" spans="2:10">
      <c r="B328" s="334" t="s">
        <v>1769</v>
      </c>
      <c r="C328" s="335" t="s">
        <v>1526</v>
      </c>
      <c r="D328" s="335" t="s">
        <v>1621</v>
      </c>
      <c r="E328" s="335" t="s">
        <v>1621</v>
      </c>
      <c r="F328" s="335" t="s">
        <v>1621</v>
      </c>
      <c r="G328" s="335" t="s">
        <v>1621</v>
      </c>
      <c r="H328" s="335" t="s">
        <v>1621</v>
      </c>
      <c r="I328" s="335" t="s">
        <v>1621</v>
      </c>
      <c r="J328" s="336" t="s">
        <v>1621</v>
      </c>
    </row>
    <row r="329" spans="2:10">
      <c r="B329" s="334" t="s">
        <v>1772</v>
      </c>
      <c r="C329" s="335" t="s">
        <v>1518</v>
      </c>
      <c r="D329" s="335" t="s">
        <v>1518</v>
      </c>
      <c r="E329" s="335" t="s">
        <v>1580</v>
      </c>
      <c r="F329" s="335" t="s">
        <v>1580</v>
      </c>
      <c r="G329" s="335" t="s">
        <v>1580</v>
      </c>
      <c r="H329" s="335" t="s">
        <v>1580</v>
      </c>
      <c r="I329" s="335" t="s">
        <v>1580</v>
      </c>
      <c r="J329" s="336" t="s">
        <v>1580</v>
      </c>
    </row>
    <row r="330" spans="2:10">
      <c r="B330" s="334" t="s">
        <v>1774</v>
      </c>
      <c r="C330" s="335" t="s">
        <v>1518</v>
      </c>
      <c r="D330" s="335" t="s">
        <v>1518</v>
      </c>
      <c r="E330" s="335" t="s">
        <v>1518</v>
      </c>
      <c r="F330" s="335" t="s">
        <v>1775</v>
      </c>
      <c r="G330" s="335" t="s">
        <v>1775</v>
      </c>
      <c r="H330" s="335" t="s">
        <v>1775</v>
      </c>
      <c r="I330" s="335" t="s">
        <v>1775</v>
      </c>
      <c r="J330" s="336" t="s">
        <v>1775</v>
      </c>
    </row>
    <row r="331" spans="2:10">
      <c r="B331" s="334" t="s">
        <v>1777</v>
      </c>
      <c r="C331" s="335" t="s">
        <v>1580</v>
      </c>
      <c r="D331" s="335" t="s">
        <v>1580</v>
      </c>
      <c r="E331" s="335" t="s">
        <v>1580</v>
      </c>
      <c r="F331" s="335" t="s">
        <v>1580</v>
      </c>
      <c r="G331" s="335" t="s">
        <v>1580</v>
      </c>
      <c r="H331" s="335" t="s">
        <v>1580</v>
      </c>
      <c r="I331" s="335" t="s">
        <v>1573</v>
      </c>
      <c r="J331" s="336" t="s">
        <v>1573</v>
      </c>
    </row>
    <row r="332" spans="2:10">
      <c r="B332" s="334" t="s">
        <v>1778</v>
      </c>
      <c r="C332" s="335" t="s">
        <v>1679</v>
      </c>
      <c r="D332" s="335" t="s">
        <v>1679</v>
      </c>
      <c r="E332" s="335" t="s">
        <v>1679</v>
      </c>
      <c r="F332" s="335" t="s">
        <v>1679</v>
      </c>
      <c r="G332" s="335" t="s">
        <v>1679</v>
      </c>
      <c r="H332" s="335" t="s">
        <v>1679</v>
      </c>
      <c r="I332" s="335" t="s">
        <v>1679</v>
      </c>
      <c r="J332" s="336" t="s">
        <v>1679</v>
      </c>
    </row>
    <row r="333" spans="2:10">
      <c r="B333" s="334" t="s">
        <v>1779</v>
      </c>
      <c r="C333" s="335" t="s">
        <v>1518</v>
      </c>
      <c r="D333" s="335" t="s">
        <v>1518</v>
      </c>
      <c r="E333" s="335" t="s">
        <v>1518</v>
      </c>
      <c r="F333" s="335" t="s">
        <v>1518</v>
      </c>
      <c r="G333" s="335" t="s">
        <v>1518</v>
      </c>
      <c r="H333" s="335" t="s">
        <v>1518</v>
      </c>
      <c r="I333" s="335" t="s">
        <v>1518</v>
      </c>
      <c r="J333" s="336" t="s">
        <v>1518</v>
      </c>
    </row>
    <row r="334" spans="2:10">
      <c r="B334" s="334" t="s">
        <v>1781</v>
      </c>
      <c r="C334" s="335" t="s">
        <v>1952</v>
      </c>
      <c r="D334" s="335" t="s">
        <v>1953</v>
      </c>
      <c r="E334" s="335" t="s">
        <v>1954</v>
      </c>
      <c r="F334" s="335" t="s">
        <v>1782</v>
      </c>
      <c r="G334" s="335" t="s">
        <v>1782</v>
      </c>
      <c r="H334" s="335" t="s">
        <v>1782</v>
      </c>
      <c r="I334" s="335" t="s">
        <v>1782</v>
      </c>
      <c r="J334" s="336" t="s">
        <v>1782</v>
      </c>
    </row>
    <row r="335" spans="2:10">
      <c r="B335" s="334" t="s">
        <v>1783</v>
      </c>
      <c r="C335" s="335" t="s">
        <v>1798</v>
      </c>
      <c r="D335" s="335" t="s">
        <v>1798</v>
      </c>
      <c r="E335" s="335" t="s">
        <v>1798</v>
      </c>
      <c r="F335" s="335" t="s">
        <v>1798</v>
      </c>
      <c r="G335" s="335" t="s">
        <v>1798</v>
      </c>
      <c r="H335" s="335" t="s">
        <v>1798</v>
      </c>
      <c r="I335" s="335" t="s">
        <v>1798</v>
      </c>
      <c r="J335" s="336" t="s">
        <v>1798</v>
      </c>
    </row>
    <row r="336" spans="2:10">
      <c r="B336" s="334" t="s">
        <v>1784</v>
      </c>
      <c r="C336" s="335" t="s">
        <v>1621</v>
      </c>
      <c r="D336" s="335" t="s">
        <v>1621</v>
      </c>
      <c r="E336" s="335" t="s">
        <v>1621</v>
      </c>
      <c r="F336" s="335" t="s">
        <v>1621</v>
      </c>
      <c r="G336" s="335" t="s">
        <v>1621</v>
      </c>
      <c r="H336" s="335" t="s">
        <v>1621</v>
      </c>
      <c r="I336" s="335" t="s">
        <v>1621</v>
      </c>
      <c r="J336" s="336" t="s">
        <v>1621</v>
      </c>
    </row>
    <row r="337" spans="2:10">
      <c r="B337" s="334" t="s">
        <v>1785</v>
      </c>
      <c r="C337" s="335" t="s">
        <v>1526</v>
      </c>
      <c r="D337" s="335" t="s">
        <v>1580</v>
      </c>
      <c r="E337" s="335" t="s">
        <v>1580</v>
      </c>
      <c r="F337" s="335" t="s">
        <v>1580</v>
      </c>
      <c r="G337" s="335" t="s">
        <v>1580</v>
      </c>
      <c r="H337" s="335" t="s">
        <v>1580</v>
      </c>
      <c r="I337" s="335" t="s">
        <v>1580</v>
      </c>
      <c r="J337" s="336" t="s">
        <v>1580</v>
      </c>
    </row>
    <row r="338" spans="2:10">
      <c r="B338" s="334" t="s">
        <v>1786</v>
      </c>
      <c r="C338" s="335" t="s">
        <v>1566</v>
      </c>
      <c r="D338" s="335" t="s">
        <v>1566</v>
      </c>
      <c r="E338" s="335" t="s">
        <v>1566</v>
      </c>
      <c r="F338" s="335" t="s">
        <v>1566</v>
      </c>
      <c r="G338" s="335" t="s">
        <v>1566</v>
      </c>
      <c r="H338" s="335" t="s">
        <v>1566</v>
      </c>
      <c r="I338" s="335" t="s">
        <v>1566</v>
      </c>
      <c r="J338" s="336" t="s">
        <v>1566</v>
      </c>
    </row>
    <row r="339" spans="2:10">
      <c r="B339" s="334" t="s">
        <v>1787</v>
      </c>
      <c r="C339" s="335" t="s">
        <v>1573</v>
      </c>
      <c r="D339" s="335" t="s">
        <v>1573</v>
      </c>
      <c r="E339" s="335" t="s">
        <v>1573</v>
      </c>
      <c r="F339" s="335" t="s">
        <v>1573</v>
      </c>
      <c r="G339" s="335" t="s">
        <v>1573</v>
      </c>
      <c r="H339" s="335" t="s">
        <v>1573</v>
      </c>
      <c r="I339" s="335" t="s">
        <v>1573</v>
      </c>
      <c r="J339" s="336" t="s">
        <v>1573</v>
      </c>
    </row>
    <row r="340" spans="2:10">
      <c r="B340" s="334" t="s">
        <v>1791</v>
      </c>
      <c r="C340" s="335" t="s">
        <v>1553</v>
      </c>
      <c r="D340" s="335" t="s">
        <v>1553</v>
      </c>
      <c r="E340" s="335" t="s">
        <v>1553</v>
      </c>
      <c r="F340" s="335" t="s">
        <v>1553</v>
      </c>
      <c r="G340" s="335" t="s">
        <v>1553</v>
      </c>
      <c r="H340" s="335" t="s">
        <v>1553</v>
      </c>
      <c r="I340" s="335" t="s">
        <v>1553</v>
      </c>
      <c r="J340" s="336" t="s">
        <v>1553</v>
      </c>
    </row>
    <row r="341" spans="2:10">
      <c r="B341" s="334" t="s">
        <v>1955</v>
      </c>
      <c r="C341" s="335" t="s">
        <v>1526</v>
      </c>
      <c r="D341" s="335" t="s">
        <v>1526</v>
      </c>
      <c r="E341" s="335" t="s">
        <v>1526</v>
      </c>
      <c r="F341" s="335" t="s">
        <v>1526</v>
      </c>
      <c r="G341" s="335" t="s">
        <v>1526</v>
      </c>
      <c r="H341" s="335" t="s">
        <v>1541</v>
      </c>
      <c r="I341" s="335" t="s">
        <v>1541</v>
      </c>
      <c r="J341" s="336" t="s">
        <v>1541</v>
      </c>
    </row>
    <row r="342" spans="2:10">
      <c r="B342" s="334" t="s">
        <v>1793</v>
      </c>
      <c r="C342" s="335" t="s">
        <v>1518</v>
      </c>
      <c r="D342" s="335" t="s">
        <v>1518</v>
      </c>
      <c r="E342" s="335" t="s">
        <v>1518</v>
      </c>
      <c r="F342" s="335" t="s">
        <v>1518</v>
      </c>
      <c r="G342" s="335" t="s">
        <v>1518</v>
      </c>
      <c r="H342" s="335" t="s">
        <v>1518</v>
      </c>
      <c r="I342" s="335" t="s">
        <v>1518</v>
      </c>
      <c r="J342" s="336" t="s">
        <v>1518</v>
      </c>
    </row>
    <row r="343" spans="2:10">
      <c r="B343" s="334" t="s">
        <v>1794</v>
      </c>
      <c r="C343" s="335" t="s">
        <v>1566</v>
      </c>
      <c r="D343" s="335" t="s">
        <v>1566</v>
      </c>
      <c r="E343" s="335" t="s">
        <v>1566</v>
      </c>
      <c r="F343" s="335" t="s">
        <v>1566</v>
      </c>
      <c r="G343" s="335" t="s">
        <v>1566</v>
      </c>
      <c r="H343" s="335" t="s">
        <v>1566</v>
      </c>
      <c r="I343" s="335" t="s">
        <v>1566</v>
      </c>
      <c r="J343" s="336" t="s">
        <v>1566</v>
      </c>
    </row>
    <row r="344" spans="2:10">
      <c r="B344" s="334" t="s">
        <v>1797</v>
      </c>
      <c r="C344" s="335" t="s">
        <v>1798</v>
      </c>
      <c r="D344" s="335" t="s">
        <v>1798</v>
      </c>
      <c r="E344" s="335" t="s">
        <v>1798</v>
      </c>
      <c r="F344" s="335" t="s">
        <v>1798</v>
      </c>
      <c r="G344" s="335" t="s">
        <v>1798</v>
      </c>
      <c r="H344" s="335" t="s">
        <v>1798</v>
      </c>
      <c r="I344" s="335" t="s">
        <v>1798</v>
      </c>
      <c r="J344" s="336" t="s">
        <v>1798</v>
      </c>
    </row>
    <row r="345" spans="2:10">
      <c r="B345" s="334" t="s">
        <v>1796</v>
      </c>
      <c r="C345" s="335" t="s">
        <v>1526</v>
      </c>
      <c r="D345" s="335" t="s">
        <v>1939</v>
      </c>
      <c r="E345" s="335" t="s">
        <v>1648</v>
      </c>
      <c r="F345" s="335" t="s">
        <v>1648</v>
      </c>
      <c r="G345" s="335" t="s">
        <v>1648</v>
      </c>
      <c r="H345" s="335" t="s">
        <v>1648</v>
      </c>
      <c r="I345" s="335" t="s">
        <v>1648</v>
      </c>
      <c r="J345" s="336" t="s">
        <v>1648</v>
      </c>
    </row>
    <row r="346" spans="2:10">
      <c r="B346" s="334" t="s">
        <v>1799</v>
      </c>
      <c r="C346" s="335" t="s">
        <v>1526</v>
      </c>
      <c r="D346" s="335" t="s">
        <v>1541</v>
      </c>
      <c r="E346" s="335" t="s">
        <v>1541</v>
      </c>
      <c r="F346" s="335" t="s">
        <v>1541</v>
      </c>
      <c r="G346" s="335" t="s">
        <v>1541</v>
      </c>
      <c r="H346" s="335" t="s">
        <v>1541</v>
      </c>
      <c r="I346" s="335" t="s">
        <v>1541</v>
      </c>
      <c r="J346" s="336" t="s">
        <v>1541</v>
      </c>
    </row>
    <row r="347" spans="2:10">
      <c r="B347" s="334" t="s">
        <v>1801</v>
      </c>
      <c r="C347" s="335" t="s">
        <v>1630</v>
      </c>
      <c r="D347" s="335" t="s">
        <v>1630</v>
      </c>
      <c r="E347" s="335" t="s">
        <v>1630</v>
      </c>
      <c r="F347" s="335" t="s">
        <v>1630</v>
      </c>
      <c r="G347" s="335" t="s">
        <v>1630</v>
      </c>
      <c r="H347" s="335" t="s">
        <v>1630</v>
      </c>
      <c r="I347" s="335" t="s">
        <v>1518</v>
      </c>
      <c r="J347" s="336" t="s">
        <v>1518</v>
      </c>
    </row>
    <row r="348" spans="2:10">
      <c r="B348" s="334" t="s">
        <v>1803</v>
      </c>
      <c r="C348" s="335" t="s">
        <v>1715</v>
      </c>
      <c r="D348" s="335" t="s">
        <v>1715</v>
      </c>
      <c r="E348" s="335" t="s">
        <v>1715</v>
      </c>
      <c r="F348" s="335" t="s">
        <v>1715</v>
      </c>
      <c r="G348" s="335" t="s">
        <v>1715</v>
      </c>
      <c r="H348" s="335" t="s">
        <v>1715</v>
      </c>
      <c r="I348" s="335" t="s">
        <v>1715</v>
      </c>
      <c r="J348" s="336" t="s">
        <v>1804</v>
      </c>
    </row>
    <row r="349" spans="2:10">
      <c r="B349" s="334" t="s">
        <v>1806</v>
      </c>
      <c r="C349" s="335" t="s">
        <v>1804</v>
      </c>
      <c r="D349" s="335" t="s">
        <v>1804</v>
      </c>
      <c r="E349" s="335" t="s">
        <v>1804</v>
      </c>
      <c r="F349" s="335" t="s">
        <v>1804</v>
      </c>
      <c r="G349" s="335" t="s">
        <v>1804</v>
      </c>
      <c r="H349" s="335" t="s">
        <v>1804</v>
      </c>
      <c r="I349" s="335" t="s">
        <v>1804</v>
      </c>
      <c r="J349" s="336" t="s">
        <v>1804</v>
      </c>
    </row>
    <row r="350" spans="2:10">
      <c r="B350" s="334" t="s">
        <v>1807</v>
      </c>
      <c r="C350" s="335" t="s">
        <v>1526</v>
      </c>
      <c r="D350" s="335" t="s">
        <v>1541</v>
      </c>
      <c r="E350" s="335" t="s">
        <v>1541</v>
      </c>
      <c r="F350" s="335" t="s">
        <v>1541</v>
      </c>
      <c r="G350" s="335" t="s">
        <v>1541</v>
      </c>
      <c r="H350" s="335" t="s">
        <v>1541</v>
      </c>
      <c r="I350" s="335" t="s">
        <v>1626</v>
      </c>
      <c r="J350" s="336" t="s">
        <v>1626</v>
      </c>
    </row>
    <row r="351" spans="2:10">
      <c r="B351" s="334" t="s">
        <v>1808</v>
      </c>
      <c r="C351" s="335" t="s">
        <v>1804</v>
      </c>
      <c r="D351" s="335" t="s">
        <v>1804</v>
      </c>
      <c r="E351" s="335" t="s">
        <v>1804</v>
      </c>
      <c r="F351" s="335" t="s">
        <v>1804</v>
      </c>
      <c r="G351" s="335" t="s">
        <v>1804</v>
      </c>
      <c r="H351" s="335" t="s">
        <v>1804</v>
      </c>
      <c r="I351" s="335" t="s">
        <v>1804</v>
      </c>
      <c r="J351" s="336" t="s">
        <v>1804</v>
      </c>
    </row>
    <row r="352" spans="2:10">
      <c r="B352" s="334" t="s">
        <v>1810</v>
      </c>
      <c r="C352" s="335" t="s">
        <v>1541</v>
      </c>
      <c r="D352" s="335" t="s">
        <v>1541</v>
      </c>
      <c r="E352" s="335" t="s">
        <v>1541</v>
      </c>
      <c r="F352" s="335" t="s">
        <v>1541</v>
      </c>
      <c r="G352" s="335" t="s">
        <v>1541</v>
      </c>
      <c r="H352" s="335" t="s">
        <v>1541</v>
      </c>
      <c r="I352" s="335" t="s">
        <v>1811</v>
      </c>
      <c r="J352" s="336" t="s">
        <v>1811</v>
      </c>
    </row>
    <row r="353" spans="2:10">
      <c r="B353" s="334" t="s">
        <v>1813</v>
      </c>
      <c r="C353" s="335" t="s">
        <v>1645</v>
      </c>
      <c r="D353" s="335" t="s">
        <v>1645</v>
      </c>
      <c r="E353" s="335" t="s">
        <v>1645</v>
      </c>
      <c r="F353" s="335" t="s">
        <v>1645</v>
      </c>
      <c r="G353" s="335" t="s">
        <v>1645</v>
      </c>
      <c r="H353" s="335" t="s">
        <v>1645</v>
      </c>
      <c r="I353" s="335" t="s">
        <v>1645</v>
      </c>
      <c r="J353" s="336" t="s">
        <v>1645</v>
      </c>
    </row>
    <row r="354" spans="2:10">
      <c r="B354" s="334" t="s">
        <v>1814</v>
      </c>
      <c r="C354" s="335" t="s">
        <v>1526</v>
      </c>
      <c r="D354" s="335" t="s">
        <v>1566</v>
      </c>
      <c r="E354" s="335" t="s">
        <v>1566</v>
      </c>
      <c r="F354" s="335" t="s">
        <v>1566</v>
      </c>
      <c r="G354" s="335" t="s">
        <v>1566</v>
      </c>
      <c r="H354" s="335" t="s">
        <v>1566</v>
      </c>
      <c r="I354" s="335" t="s">
        <v>1566</v>
      </c>
      <c r="J354" s="336" t="s">
        <v>1566</v>
      </c>
    </row>
    <row r="355" spans="2:10">
      <c r="B355" s="334" t="s">
        <v>1817</v>
      </c>
      <c r="C355" s="335" t="s">
        <v>1566</v>
      </c>
      <c r="D355" s="335" t="s">
        <v>1566</v>
      </c>
      <c r="E355" s="335" t="s">
        <v>1566</v>
      </c>
      <c r="F355" s="335" t="s">
        <v>1566</v>
      </c>
      <c r="G355" s="335" t="s">
        <v>1566</v>
      </c>
      <c r="H355" s="335" t="s">
        <v>1566</v>
      </c>
      <c r="I355" s="335" t="s">
        <v>1566</v>
      </c>
      <c r="J355" s="336" t="s">
        <v>1566</v>
      </c>
    </row>
    <row r="356" spans="2:10">
      <c r="B356" s="334" t="s">
        <v>1819</v>
      </c>
      <c r="C356" s="335" t="s">
        <v>1541</v>
      </c>
      <c r="D356" s="335" t="s">
        <v>1573</v>
      </c>
      <c r="E356" s="335" t="s">
        <v>1752</v>
      </c>
      <c r="F356" s="335" t="s">
        <v>1626</v>
      </c>
      <c r="G356" s="335" t="s">
        <v>1626</v>
      </c>
      <c r="H356" s="335" t="s">
        <v>1626</v>
      </c>
      <c r="I356" s="335" t="s">
        <v>1626</v>
      </c>
      <c r="J356" s="336" t="s">
        <v>1626</v>
      </c>
    </row>
    <row r="357" spans="2:10">
      <c r="B357" s="334" t="s">
        <v>1820</v>
      </c>
      <c r="C357" s="335" t="s">
        <v>1798</v>
      </c>
      <c r="D357" s="335" t="s">
        <v>1518</v>
      </c>
      <c r="E357" s="335" t="s">
        <v>1518</v>
      </c>
      <c r="F357" s="335" t="s">
        <v>1518</v>
      </c>
      <c r="G357" s="335" t="s">
        <v>1518</v>
      </c>
      <c r="H357" s="335" t="s">
        <v>1518</v>
      </c>
      <c r="I357" s="335" t="s">
        <v>1518</v>
      </c>
      <c r="J357" s="336" t="s">
        <v>1518</v>
      </c>
    </row>
    <row r="358" spans="2:10">
      <c r="B358" s="334" t="s">
        <v>1822</v>
      </c>
      <c r="C358" s="335" t="s">
        <v>1804</v>
      </c>
      <c r="D358" s="335" t="s">
        <v>1715</v>
      </c>
      <c r="E358" s="335" t="s">
        <v>1566</v>
      </c>
      <c r="F358" s="335" t="s">
        <v>1566</v>
      </c>
      <c r="G358" s="335" t="s">
        <v>1553</v>
      </c>
      <c r="H358" s="335" t="s">
        <v>1823</v>
      </c>
      <c r="I358" s="335" t="s">
        <v>1823</v>
      </c>
      <c r="J358" s="336" t="s">
        <v>1823</v>
      </c>
    </row>
    <row r="359" spans="2:10">
      <c r="B359" s="334" t="s">
        <v>1956</v>
      </c>
      <c r="C359" s="335" t="s">
        <v>1526</v>
      </c>
      <c r="D359" s="335" t="s">
        <v>1518</v>
      </c>
      <c r="E359" s="335" t="s">
        <v>1518</v>
      </c>
      <c r="F359" s="335" t="s">
        <v>1518</v>
      </c>
      <c r="G359" s="335" t="s">
        <v>1518</v>
      </c>
      <c r="H359" s="335" t="s">
        <v>1518</v>
      </c>
      <c r="I359" s="335" t="s">
        <v>1518</v>
      </c>
      <c r="J359" s="336" t="s">
        <v>1518</v>
      </c>
    </row>
    <row r="360" spans="2:10">
      <c r="B360" s="334" t="s">
        <v>1829</v>
      </c>
      <c r="C360" s="335" t="s">
        <v>1541</v>
      </c>
      <c r="D360" s="335" t="s">
        <v>1541</v>
      </c>
      <c r="E360" s="335" t="s">
        <v>1541</v>
      </c>
      <c r="F360" s="335" t="s">
        <v>1541</v>
      </c>
      <c r="G360" s="335" t="s">
        <v>1541</v>
      </c>
      <c r="H360" s="335" t="s">
        <v>1541</v>
      </c>
      <c r="I360" s="335" t="s">
        <v>1541</v>
      </c>
      <c r="J360" s="336" t="s">
        <v>1541</v>
      </c>
    </row>
    <row r="361" spans="2:10">
      <c r="B361" s="334" t="s">
        <v>1831</v>
      </c>
      <c r="C361" s="335" t="s">
        <v>1566</v>
      </c>
      <c r="D361" s="335" t="s">
        <v>1566</v>
      </c>
      <c r="E361" s="335" t="s">
        <v>1566</v>
      </c>
      <c r="F361" s="335" t="s">
        <v>1566</v>
      </c>
      <c r="G361" s="335" t="s">
        <v>1566</v>
      </c>
      <c r="H361" s="335" t="s">
        <v>1566</v>
      </c>
      <c r="I361" s="335" t="s">
        <v>1566</v>
      </c>
      <c r="J361" s="336" t="s">
        <v>1566</v>
      </c>
    </row>
    <row r="362" spans="2:10">
      <c r="B362" s="334" t="s">
        <v>1832</v>
      </c>
      <c r="C362" s="335" t="s">
        <v>1621</v>
      </c>
      <c r="D362" s="335" t="s">
        <v>1621</v>
      </c>
      <c r="E362" s="335" t="s">
        <v>1621</v>
      </c>
      <c r="F362" s="335" t="s">
        <v>1621</v>
      </c>
      <c r="G362" s="335" t="s">
        <v>1621</v>
      </c>
      <c r="H362" s="335" t="s">
        <v>1621</v>
      </c>
      <c r="I362" s="335" t="s">
        <v>1621</v>
      </c>
      <c r="J362" s="336" t="s">
        <v>1621</v>
      </c>
    </row>
    <row r="363" spans="2:10">
      <c r="B363" s="334" t="s">
        <v>1833</v>
      </c>
      <c r="C363" s="335" t="s">
        <v>1645</v>
      </c>
      <c r="D363" s="335" t="s">
        <v>1834</v>
      </c>
      <c r="E363" s="335" t="s">
        <v>1834</v>
      </c>
      <c r="F363" s="335" t="s">
        <v>1834</v>
      </c>
      <c r="G363" s="335" t="s">
        <v>1834</v>
      </c>
      <c r="H363" s="335" t="s">
        <v>1834</v>
      </c>
      <c r="I363" s="335" t="s">
        <v>1834</v>
      </c>
      <c r="J363" s="336" t="s">
        <v>1834</v>
      </c>
    </row>
    <row r="364" spans="2:10">
      <c r="B364" s="334" t="s">
        <v>1836</v>
      </c>
      <c r="C364" s="335" t="s">
        <v>1566</v>
      </c>
      <c r="D364" s="335" t="s">
        <v>1566</v>
      </c>
      <c r="E364" s="335" t="s">
        <v>1566</v>
      </c>
      <c r="F364" s="335" t="s">
        <v>1566</v>
      </c>
      <c r="G364" s="335" t="s">
        <v>1566</v>
      </c>
      <c r="H364" s="335" t="s">
        <v>1566</v>
      </c>
      <c r="I364" s="335" t="s">
        <v>1541</v>
      </c>
      <c r="J364" s="336" t="s">
        <v>1541</v>
      </c>
    </row>
    <row r="365" spans="2:10">
      <c r="B365" s="334" t="s">
        <v>1838</v>
      </c>
      <c r="C365" s="335" t="s">
        <v>1682</v>
      </c>
      <c r="D365" s="335" t="s">
        <v>1682</v>
      </c>
      <c r="E365" s="335" t="s">
        <v>1682</v>
      </c>
      <c r="F365" s="335" t="s">
        <v>1682</v>
      </c>
      <c r="G365" s="335" t="s">
        <v>1682</v>
      </c>
      <c r="H365" s="335" t="s">
        <v>1682</v>
      </c>
      <c r="I365" s="335" t="s">
        <v>1682</v>
      </c>
      <c r="J365" s="336" t="s">
        <v>1682</v>
      </c>
    </row>
    <row r="366" spans="2:10">
      <c r="B366" s="334" t="s">
        <v>1840</v>
      </c>
      <c r="C366" s="335" t="s">
        <v>1841</v>
      </c>
      <c r="D366" s="335" t="s">
        <v>1841</v>
      </c>
      <c r="E366" s="335" t="s">
        <v>1841</v>
      </c>
      <c r="F366" s="335" t="s">
        <v>1841</v>
      </c>
      <c r="G366" s="335" t="s">
        <v>1841</v>
      </c>
      <c r="H366" s="335" t="s">
        <v>1841</v>
      </c>
      <c r="I366" s="335" t="s">
        <v>1841</v>
      </c>
      <c r="J366" s="336" t="s">
        <v>1841</v>
      </c>
    </row>
    <row r="367" spans="2:10">
      <c r="B367" s="334" t="s">
        <v>1842</v>
      </c>
      <c r="C367" s="335" t="s">
        <v>1564</v>
      </c>
      <c r="D367" s="335" t="s">
        <v>1621</v>
      </c>
      <c r="E367" s="335" t="s">
        <v>1621</v>
      </c>
      <c r="F367" s="335" t="s">
        <v>1621</v>
      </c>
      <c r="G367" s="335" t="s">
        <v>1621</v>
      </c>
      <c r="H367" s="335" t="s">
        <v>1621</v>
      </c>
      <c r="I367" s="335" t="s">
        <v>1621</v>
      </c>
      <c r="J367" s="336" t="s">
        <v>1621</v>
      </c>
    </row>
    <row r="368" spans="2:10">
      <c r="B368" s="334" t="s">
        <v>1848</v>
      </c>
      <c r="C368" s="335" t="s">
        <v>1849</v>
      </c>
      <c r="D368" s="335" t="s">
        <v>1849</v>
      </c>
      <c r="E368" s="335" t="s">
        <v>1849</v>
      </c>
      <c r="F368" s="335" t="s">
        <v>1849</v>
      </c>
      <c r="G368" s="335" t="s">
        <v>1849</v>
      </c>
      <c r="H368" s="335" t="s">
        <v>1849</v>
      </c>
      <c r="I368" s="335" t="s">
        <v>1849</v>
      </c>
      <c r="J368" s="336" t="s">
        <v>1849</v>
      </c>
    </row>
    <row r="369" spans="2:10">
      <c r="B369" s="334" t="s">
        <v>1850</v>
      </c>
      <c r="C369" s="335" t="s">
        <v>1580</v>
      </c>
      <c r="D369" s="335" t="s">
        <v>1580</v>
      </c>
      <c r="E369" s="335" t="s">
        <v>1580</v>
      </c>
      <c r="F369" s="335" t="s">
        <v>1580</v>
      </c>
      <c r="G369" s="335" t="s">
        <v>1580</v>
      </c>
      <c r="H369" s="335" t="s">
        <v>1580</v>
      </c>
      <c r="I369" s="335" t="s">
        <v>1580</v>
      </c>
      <c r="J369" s="336" t="s">
        <v>1580</v>
      </c>
    </row>
    <row r="370" spans="2:10">
      <c r="B370" s="334" t="s">
        <v>1851</v>
      </c>
      <c r="C370" s="335" t="s">
        <v>1526</v>
      </c>
      <c r="D370" s="335" t="s">
        <v>1566</v>
      </c>
      <c r="E370" s="335" t="s">
        <v>1566</v>
      </c>
      <c r="F370" s="335" t="s">
        <v>1566</v>
      </c>
      <c r="G370" s="335" t="s">
        <v>1566</v>
      </c>
      <c r="H370" s="335" t="s">
        <v>1566</v>
      </c>
      <c r="I370" s="335" t="s">
        <v>1566</v>
      </c>
      <c r="J370" s="336" t="s">
        <v>1566</v>
      </c>
    </row>
    <row r="371" spans="2:10">
      <c r="B371" s="334" t="s">
        <v>1957</v>
      </c>
      <c r="C371" s="335" t="s">
        <v>1526</v>
      </c>
      <c r="D371" s="335" t="s">
        <v>1648</v>
      </c>
      <c r="E371" s="335" t="s">
        <v>1648</v>
      </c>
      <c r="F371" s="335" t="s">
        <v>1648</v>
      </c>
      <c r="G371" s="335" t="s">
        <v>1648</v>
      </c>
      <c r="H371" s="335" t="s">
        <v>1648</v>
      </c>
      <c r="I371" s="335" t="s">
        <v>1648</v>
      </c>
      <c r="J371" s="336" t="s">
        <v>1648</v>
      </c>
    </row>
    <row r="372" spans="2:10">
      <c r="B372" s="334" t="s">
        <v>1853</v>
      </c>
      <c r="C372" s="335" t="s">
        <v>1526</v>
      </c>
      <c r="D372" s="335" t="s">
        <v>1566</v>
      </c>
      <c r="E372" s="335" t="s">
        <v>1566</v>
      </c>
      <c r="F372" s="335" t="s">
        <v>1566</v>
      </c>
      <c r="G372" s="335" t="s">
        <v>1566</v>
      </c>
      <c r="H372" s="335" t="s">
        <v>1566</v>
      </c>
      <c r="I372" s="335" t="s">
        <v>1566</v>
      </c>
      <c r="J372" s="336" t="s">
        <v>1566</v>
      </c>
    </row>
    <row r="373" spans="2:10">
      <c r="B373" s="334" t="s">
        <v>1958</v>
      </c>
      <c r="C373" s="335" t="s">
        <v>1526</v>
      </c>
      <c r="D373" s="335" t="s">
        <v>1927</v>
      </c>
      <c r="E373" s="335" t="s">
        <v>1648</v>
      </c>
      <c r="F373" s="335" t="s">
        <v>1566</v>
      </c>
      <c r="G373" s="335" t="s">
        <v>1566</v>
      </c>
      <c r="H373" s="335" t="s">
        <v>1566</v>
      </c>
      <c r="I373" s="335" t="s">
        <v>1566</v>
      </c>
      <c r="J373" s="336" t="s">
        <v>1566</v>
      </c>
    </row>
    <row r="374" spans="2:10">
      <c r="B374" s="334" t="s">
        <v>1959</v>
      </c>
      <c r="C374" s="335" t="s">
        <v>1659</v>
      </c>
      <c r="D374" s="335" t="s">
        <v>1659</v>
      </c>
      <c r="E374" s="335" t="s">
        <v>1659</v>
      </c>
      <c r="F374" s="335" t="s">
        <v>1659</v>
      </c>
      <c r="G374" s="335" t="s">
        <v>1659</v>
      </c>
      <c r="H374" s="335" t="s">
        <v>1659</v>
      </c>
      <c r="I374" s="335" t="s">
        <v>1659</v>
      </c>
      <c r="J374" s="336" t="s">
        <v>1659</v>
      </c>
    </row>
    <row r="375" spans="2:10">
      <c r="B375" s="334" t="s">
        <v>1854</v>
      </c>
      <c r="C375" s="335" t="s">
        <v>1580</v>
      </c>
      <c r="D375" s="335" t="s">
        <v>1580</v>
      </c>
      <c r="E375" s="335" t="s">
        <v>1580</v>
      </c>
      <c r="F375" s="335" t="s">
        <v>1580</v>
      </c>
      <c r="G375" s="335" t="s">
        <v>1580</v>
      </c>
      <c r="H375" s="335" t="s">
        <v>1580</v>
      </c>
      <c r="I375" s="335" t="s">
        <v>1580</v>
      </c>
      <c r="J375" s="336" t="s">
        <v>1580</v>
      </c>
    </row>
    <row r="376" spans="2:10">
      <c r="B376" s="334" t="s">
        <v>1856</v>
      </c>
      <c r="C376" s="335" t="s">
        <v>1526</v>
      </c>
      <c r="D376" s="335" t="s">
        <v>1566</v>
      </c>
      <c r="E376" s="335" t="s">
        <v>1566</v>
      </c>
      <c r="F376" s="335" t="s">
        <v>1566</v>
      </c>
      <c r="G376" s="335" t="s">
        <v>1566</v>
      </c>
      <c r="H376" s="335" t="s">
        <v>1566</v>
      </c>
      <c r="I376" s="335" t="s">
        <v>1566</v>
      </c>
      <c r="J376" s="336" t="s">
        <v>1566</v>
      </c>
    </row>
    <row r="377" spans="2:10">
      <c r="B377" s="334" t="s">
        <v>1858</v>
      </c>
      <c r="C377" s="335" t="s">
        <v>1518</v>
      </c>
      <c r="D377" s="335" t="s">
        <v>1518</v>
      </c>
      <c r="E377" s="335" t="s">
        <v>1518</v>
      </c>
      <c r="F377" s="335" t="s">
        <v>1518</v>
      </c>
      <c r="G377" s="335" t="s">
        <v>1518</v>
      </c>
      <c r="H377" s="335" t="s">
        <v>1518</v>
      </c>
      <c r="I377" s="335" t="s">
        <v>1518</v>
      </c>
      <c r="J377" s="336" t="s">
        <v>1518</v>
      </c>
    </row>
    <row r="378" spans="2:10">
      <c r="B378" s="334" t="s">
        <v>1861</v>
      </c>
      <c r="C378" s="335" t="s">
        <v>1566</v>
      </c>
      <c r="D378" s="335" t="s">
        <v>1566</v>
      </c>
      <c r="E378" s="335" t="s">
        <v>1566</v>
      </c>
      <c r="F378" s="335" t="s">
        <v>1566</v>
      </c>
      <c r="G378" s="335" t="s">
        <v>1566</v>
      </c>
      <c r="H378" s="335" t="s">
        <v>1566</v>
      </c>
      <c r="I378" s="335" t="s">
        <v>1566</v>
      </c>
      <c r="J378" s="336" t="s">
        <v>1541</v>
      </c>
    </row>
    <row r="379" spans="2:10">
      <c r="B379" s="334" t="s">
        <v>1862</v>
      </c>
      <c r="C379" s="335" t="s">
        <v>1775</v>
      </c>
      <c r="D379" s="335" t="s">
        <v>1775</v>
      </c>
      <c r="E379" s="335" t="s">
        <v>1775</v>
      </c>
      <c r="F379" s="335" t="s">
        <v>1775</v>
      </c>
      <c r="G379" s="335" t="s">
        <v>1775</v>
      </c>
      <c r="H379" s="335" t="s">
        <v>1775</v>
      </c>
      <c r="I379" s="335" t="s">
        <v>1775</v>
      </c>
      <c r="J379" s="336" t="s">
        <v>1775</v>
      </c>
    </row>
    <row r="380" spans="2:10">
      <c r="B380" s="334" t="s">
        <v>1960</v>
      </c>
      <c r="C380" s="335" t="s">
        <v>1961</v>
      </c>
      <c r="D380" s="335" t="s">
        <v>1961</v>
      </c>
      <c r="E380" s="335" t="s">
        <v>1553</v>
      </c>
      <c r="F380" s="335" t="s">
        <v>1553</v>
      </c>
      <c r="G380" s="335" t="s">
        <v>1553</v>
      </c>
      <c r="H380" s="335" t="s">
        <v>1553</v>
      </c>
      <c r="I380" s="335" t="s">
        <v>1553</v>
      </c>
      <c r="J380" s="336" t="s">
        <v>1553</v>
      </c>
    </row>
    <row r="381" spans="2:10">
      <c r="B381" s="334" t="s">
        <v>1863</v>
      </c>
      <c r="C381" s="335" t="s">
        <v>1626</v>
      </c>
      <c r="D381" s="335" t="s">
        <v>1841</v>
      </c>
      <c r="E381" s="335" t="s">
        <v>1841</v>
      </c>
      <c r="F381" s="335" t="s">
        <v>1841</v>
      </c>
      <c r="G381" s="335" t="s">
        <v>1841</v>
      </c>
      <c r="H381" s="335" t="s">
        <v>1841</v>
      </c>
      <c r="I381" s="335" t="s">
        <v>1841</v>
      </c>
      <c r="J381" s="336" t="s">
        <v>1841</v>
      </c>
    </row>
    <row r="382" spans="2:10">
      <c r="B382" s="334" t="s">
        <v>1864</v>
      </c>
      <c r="C382" s="335" t="s">
        <v>1775</v>
      </c>
      <c r="D382" s="335" t="s">
        <v>1682</v>
      </c>
      <c r="E382" s="335" t="s">
        <v>1682</v>
      </c>
      <c r="F382" s="335" t="s">
        <v>1682</v>
      </c>
      <c r="G382" s="335" t="s">
        <v>1682</v>
      </c>
      <c r="H382" s="335" t="s">
        <v>1682</v>
      </c>
      <c r="I382" s="335" t="s">
        <v>1682</v>
      </c>
      <c r="J382" s="336" t="s">
        <v>1682</v>
      </c>
    </row>
    <row r="383" spans="2:10">
      <c r="B383" s="334" t="s">
        <v>1866</v>
      </c>
      <c r="C383" s="335" t="s">
        <v>1526</v>
      </c>
      <c r="D383" s="335" t="s">
        <v>1566</v>
      </c>
      <c r="E383" s="335" t="s">
        <v>1566</v>
      </c>
      <c r="F383" s="335" t="s">
        <v>1566</v>
      </c>
      <c r="G383" s="335" t="s">
        <v>1566</v>
      </c>
      <c r="H383" s="335" t="s">
        <v>1566</v>
      </c>
      <c r="I383" s="335" t="s">
        <v>1566</v>
      </c>
      <c r="J383" s="336" t="s">
        <v>1566</v>
      </c>
    </row>
    <row r="384" spans="2:10">
      <c r="B384" s="334" t="s">
        <v>1868</v>
      </c>
      <c r="C384" s="335" t="s">
        <v>1645</v>
      </c>
      <c r="D384" s="335" t="s">
        <v>1645</v>
      </c>
      <c r="E384" s="335" t="s">
        <v>1645</v>
      </c>
      <c r="F384" s="335" t="s">
        <v>1645</v>
      </c>
      <c r="G384" s="335" t="s">
        <v>1645</v>
      </c>
      <c r="H384" s="335" t="s">
        <v>1645</v>
      </c>
      <c r="I384" s="335" t="s">
        <v>1659</v>
      </c>
      <c r="J384" s="336" t="s">
        <v>1659</v>
      </c>
    </row>
    <row r="385" spans="2:10">
      <c r="B385" s="334" t="s">
        <v>1871</v>
      </c>
      <c r="C385" s="335" t="s">
        <v>1541</v>
      </c>
      <c r="D385" s="335" t="s">
        <v>1541</v>
      </c>
      <c r="E385" s="335" t="s">
        <v>1541</v>
      </c>
      <c r="F385" s="335" t="s">
        <v>1541</v>
      </c>
      <c r="G385" s="335" t="s">
        <v>1541</v>
      </c>
      <c r="H385" s="335" t="s">
        <v>1541</v>
      </c>
      <c r="I385" s="335" t="s">
        <v>1541</v>
      </c>
      <c r="J385" s="336" t="s">
        <v>1541</v>
      </c>
    </row>
    <row r="386" spans="2:10">
      <c r="B386" s="334" t="s">
        <v>1873</v>
      </c>
      <c r="C386" s="335" t="s">
        <v>1518</v>
      </c>
      <c r="D386" s="335" t="s">
        <v>1645</v>
      </c>
      <c r="E386" s="335" t="s">
        <v>1645</v>
      </c>
      <c r="F386" s="335" t="s">
        <v>1645</v>
      </c>
      <c r="G386" s="335" t="s">
        <v>1645</v>
      </c>
      <c r="H386" s="335" t="s">
        <v>1573</v>
      </c>
      <c r="I386" s="335" t="s">
        <v>1573</v>
      </c>
      <c r="J386" s="336" t="s">
        <v>1573</v>
      </c>
    </row>
    <row r="387" spans="2:10">
      <c r="B387" s="334" t="s">
        <v>1962</v>
      </c>
      <c r="C387" s="335" t="s">
        <v>1961</v>
      </c>
      <c r="D387" s="335" t="s">
        <v>1961</v>
      </c>
      <c r="E387" s="335" t="s">
        <v>1553</v>
      </c>
      <c r="F387" s="335" t="s">
        <v>1553</v>
      </c>
      <c r="G387" s="335" t="s">
        <v>1553</v>
      </c>
      <c r="H387" s="335" t="s">
        <v>1553</v>
      </c>
      <c r="I387" s="335" t="s">
        <v>1553</v>
      </c>
      <c r="J387" s="336" t="s">
        <v>1553</v>
      </c>
    </row>
    <row r="388" spans="2:10">
      <c r="B388" s="334" t="s">
        <v>1877</v>
      </c>
      <c r="C388" s="335" t="s">
        <v>1553</v>
      </c>
      <c r="D388" s="335" t="s">
        <v>1553</v>
      </c>
      <c r="E388" s="335" t="s">
        <v>1553</v>
      </c>
      <c r="F388" s="335" t="s">
        <v>1553</v>
      </c>
      <c r="G388" s="335" t="s">
        <v>1553</v>
      </c>
      <c r="H388" s="335" t="s">
        <v>1553</v>
      </c>
      <c r="I388" s="335" t="s">
        <v>1553</v>
      </c>
      <c r="J388" s="336" t="s">
        <v>1553</v>
      </c>
    </row>
    <row r="389" spans="2:10">
      <c r="B389" s="334" t="s">
        <v>1878</v>
      </c>
      <c r="C389" s="335" t="s">
        <v>1961</v>
      </c>
      <c r="D389" s="335" t="s">
        <v>1879</v>
      </c>
      <c r="E389" s="335" t="s">
        <v>1879</v>
      </c>
      <c r="F389" s="335" t="s">
        <v>1879</v>
      </c>
      <c r="G389" s="335" t="s">
        <v>1879</v>
      </c>
      <c r="H389" s="335" t="s">
        <v>1879</v>
      </c>
      <c r="I389" s="335" t="s">
        <v>1879</v>
      </c>
      <c r="J389" s="336" t="s">
        <v>1879</v>
      </c>
    </row>
    <row r="390" spans="2:10">
      <c r="B390" s="334" t="s">
        <v>1880</v>
      </c>
      <c r="C390" s="335" t="s">
        <v>1526</v>
      </c>
      <c r="D390" s="335" t="s">
        <v>1881</v>
      </c>
      <c r="E390" s="335" t="s">
        <v>1645</v>
      </c>
      <c r="F390" s="335" t="s">
        <v>1881</v>
      </c>
      <c r="G390" s="335" t="s">
        <v>1881</v>
      </c>
      <c r="H390" s="335" t="s">
        <v>1881</v>
      </c>
      <c r="I390" s="335" t="s">
        <v>1881</v>
      </c>
      <c r="J390" s="336" t="s">
        <v>1881</v>
      </c>
    </row>
    <row r="391" spans="2:10">
      <c r="B391" s="334" t="s">
        <v>1882</v>
      </c>
      <c r="C391" s="335" t="s">
        <v>1626</v>
      </c>
      <c r="D391" s="335" t="s">
        <v>1626</v>
      </c>
      <c r="E391" s="335" t="s">
        <v>1626</v>
      </c>
      <c r="F391" s="335" t="s">
        <v>1963</v>
      </c>
      <c r="G391" s="335" t="s">
        <v>1963</v>
      </c>
      <c r="H391" s="335" t="s">
        <v>1883</v>
      </c>
      <c r="I391" s="335" t="s">
        <v>1883</v>
      </c>
      <c r="J391" s="336" t="s">
        <v>1883</v>
      </c>
    </row>
    <row r="392" spans="2:10">
      <c r="B392" s="334" t="s">
        <v>1885</v>
      </c>
      <c r="C392" s="335" t="s">
        <v>1964</v>
      </c>
      <c r="D392" s="335" t="s">
        <v>1605</v>
      </c>
      <c r="E392" s="335" t="s">
        <v>1560</v>
      </c>
      <c r="F392" s="335" t="s">
        <v>1560</v>
      </c>
      <c r="G392" s="335" t="s">
        <v>1965</v>
      </c>
      <c r="H392" s="335" t="s">
        <v>1966</v>
      </c>
      <c r="I392" s="335" t="s">
        <v>1560</v>
      </c>
      <c r="J392" s="336" t="s">
        <v>1886</v>
      </c>
    </row>
    <row r="393" spans="2:10">
      <c r="B393" s="334" t="s">
        <v>1888</v>
      </c>
      <c r="C393" s="335" t="s">
        <v>1626</v>
      </c>
      <c r="D393" s="335" t="s">
        <v>1645</v>
      </c>
      <c r="E393" s="335" t="s">
        <v>1645</v>
      </c>
      <c r="F393" s="335" t="s">
        <v>1645</v>
      </c>
      <c r="G393" s="335" t="s">
        <v>1645</v>
      </c>
      <c r="H393" s="335" t="s">
        <v>1645</v>
      </c>
      <c r="I393" s="335" t="s">
        <v>1645</v>
      </c>
      <c r="J393" s="336" t="s">
        <v>1645</v>
      </c>
    </row>
    <row r="394" spans="2:10">
      <c r="B394" s="334" t="s">
        <v>1889</v>
      </c>
      <c r="C394" s="335" t="s">
        <v>1775</v>
      </c>
      <c r="D394" s="335" t="s">
        <v>1775</v>
      </c>
      <c r="E394" s="335" t="s">
        <v>1580</v>
      </c>
      <c r="F394" s="335" t="s">
        <v>1580</v>
      </c>
      <c r="G394" s="335" t="s">
        <v>1580</v>
      </c>
      <c r="H394" s="335" t="s">
        <v>1580</v>
      </c>
      <c r="I394" s="335" t="s">
        <v>1580</v>
      </c>
      <c r="J394" s="336" t="s">
        <v>1580</v>
      </c>
    </row>
    <row r="395" spans="2:10">
      <c r="B395" s="334" t="s">
        <v>1891</v>
      </c>
      <c r="C395" s="335" t="s">
        <v>1566</v>
      </c>
      <c r="D395" s="335" t="s">
        <v>1566</v>
      </c>
      <c r="E395" s="335" t="s">
        <v>1566</v>
      </c>
      <c r="F395" s="335" t="s">
        <v>1566</v>
      </c>
      <c r="G395" s="335" t="s">
        <v>1566</v>
      </c>
      <c r="H395" s="335" t="s">
        <v>1566</v>
      </c>
      <c r="I395" s="335" t="s">
        <v>1566</v>
      </c>
      <c r="J395" s="336" t="s">
        <v>1566</v>
      </c>
    </row>
    <row r="396" spans="2:10">
      <c r="B396" s="334" t="s">
        <v>1892</v>
      </c>
      <c r="C396" s="335" t="s">
        <v>1580</v>
      </c>
      <c r="D396" s="335" t="s">
        <v>1580</v>
      </c>
      <c r="E396" s="335" t="s">
        <v>1580</v>
      </c>
      <c r="F396" s="335" t="s">
        <v>1580</v>
      </c>
      <c r="G396" s="335" t="s">
        <v>1580</v>
      </c>
      <c r="H396" s="335" t="s">
        <v>1580</v>
      </c>
      <c r="I396" s="335" t="s">
        <v>1580</v>
      </c>
      <c r="J396" s="336" t="s">
        <v>1580</v>
      </c>
    </row>
    <row r="397" spans="2:10">
      <c r="B397" s="334" t="s">
        <v>1967</v>
      </c>
      <c r="C397" s="335" t="s">
        <v>1541</v>
      </c>
      <c r="D397" s="335" t="s">
        <v>1541</v>
      </c>
      <c r="E397" s="335" t="s">
        <v>1541</v>
      </c>
      <c r="F397" s="335" t="s">
        <v>1541</v>
      </c>
      <c r="G397" s="335" t="s">
        <v>1566</v>
      </c>
      <c r="H397" s="335" t="s">
        <v>1566</v>
      </c>
      <c r="I397" s="335" t="s">
        <v>1566</v>
      </c>
      <c r="J397" s="336" t="s">
        <v>1566</v>
      </c>
    </row>
    <row r="398" spans="2:10">
      <c r="B398" s="334" t="s">
        <v>1895</v>
      </c>
      <c r="C398" s="335" t="s">
        <v>1541</v>
      </c>
      <c r="D398" s="335" t="s">
        <v>1541</v>
      </c>
      <c r="E398" s="335" t="s">
        <v>1541</v>
      </c>
      <c r="F398" s="335" t="s">
        <v>1541</v>
      </c>
      <c r="G398" s="335" t="s">
        <v>1541</v>
      </c>
      <c r="H398" s="335" t="s">
        <v>1518</v>
      </c>
      <c r="I398" s="335" t="s">
        <v>1518</v>
      </c>
      <c r="J398" s="336" t="s">
        <v>1518</v>
      </c>
    </row>
    <row r="399" spans="2:10">
      <c r="B399" s="334" t="s">
        <v>1897</v>
      </c>
      <c r="C399" s="335" t="s">
        <v>1580</v>
      </c>
      <c r="D399" s="335" t="s">
        <v>1580</v>
      </c>
      <c r="E399" s="335" t="s">
        <v>1626</v>
      </c>
      <c r="F399" s="335" t="s">
        <v>1626</v>
      </c>
      <c r="G399" s="335" t="s">
        <v>1626</v>
      </c>
      <c r="H399" s="335" t="s">
        <v>1580</v>
      </c>
      <c r="I399" s="335" t="s">
        <v>1752</v>
      </c>
      <c r="J399" s="336" t="s">
        <v>1541</v>
      </c>
    </row>
    <row r="400" spans="2:10">
      <c r="B400" s="334" t="s">
        <v>1968</v>
      </c>
      <c r="C400" s="335" t="s">
        <v>1526</v>
      </c>
      <c r="D400" s="335" t="s">
        <v>1580</v>
      </c>
      <c r="E400" s="335" t="s">
        <v>1580</v>
      </c>
      <c r="F400" s="335" t="s">
        <v>1580</v>
      </c>
      <c r="G400" s="335" t="s">
        <v>1580</v>
      </c>
      <c r="H400" s="335" t="s">
        <v>1580</v>
      </c>
      <c r="I400" s="335" t="s">
        <v>1580</v>
      </c>
      <c r="J400" s="336" t="s">
        <v>1580</v>
      </c>
    </row>
    <row r="401" spans="2:10">
      <c r="B401" s="334" t="s">
        <v>1969</v>
      </c>
      <c r="C401" s="335" t="s">
        <v>1526</v>
      </c>
      <c r="D401" s="335" t="s">
        <v>1564</v>
      </c>
      <c r="E401" s="335" t="s">
        <v>1564</v>
      </c>
      <c r="F401" s="335" t="s">
        <v>1564</v>
      </c>
      <c r="G401" s="335" t="s">
        <v>1564</v>
      </c>
      <c r="H401" s="335" t="s">
        <v>1564</v>
      </c>
      <c r="I401" s="335" t="s">
        <v>1564</v>
      </c>
      <c r="J401" s="336" t="s">
        <v>1564</v>
      </c>
    </row>
    <row r="402" spans="2:10">
      <c r="B402" s="334" t="s">
        <v>1900</v>
      </c>
      <c r="C402" s="335" t="s">
        <v>1566</v>
      </c>
      <c r="D402" s="335" t="s">
        <v>1566</v>
      </c>
      <c r="E402" s="335" t="s">
        <v>1566</v>
      </c>
      <c r="F402" s="335" t="s">
        <v>1566</v>
      </c>
      <c r="G402" s="335" t="s">
        <v>1566</v>
      </c>
      <c r="H402" s="335" t="s">
        <v>1566</v>
      </c>
      <c r="I402" s="335" t="s">
        <v>1566</v>
      </c>
      <c r="J402" s="336" t="s">
        <v>1566</v>
      </c>
    </row>
    <row r="403" spans="2:10">
      <c r="B403" s="334" t="s">
        <v>1901</v>
      </c>
      <c r="C403" s="335" t="s">
        <v>1560</v>
      </c>
      <c r="D403" s="335" t="s">
        <v>1560</v>
      </c>
      <c r="E403" s="335" t="s">
        <v>1560</v>
      </c>
      <c r="F403" s="335" t="s">
        <v>1560</v>
      </c>
      <c r="G403" s="335" t="s">
        <v>1560</v>
      </c>
      <c r="H403" s="335" t="s">
        <v>1560</v>
      </c>
      <c r="I403" s="335" t="s">
        <v>1560</v>
      </c>
      <c r="J403" s="336" t="s">
        <v>1560</v>
      </c>
    </row>
    <row r="404" spans="2:10">
      <c r="B404" s="334" t="s">
        <v>1902</v>
      </c>
      <c r="C404" s="335" t="s">
        <v>1970</v>
      </c>
      <c r="D404" s="335" t="s">
        <v>1970</v>
      </c>
      <c r="E404" s="335" t="s">
        <v>1970</v>
      </c>
      <c r="F404" s="335" t="s">
        <v>1970</v>
      </c>
      <c r="G404" s="335" t="s">
        <v>1970</v>
      </c>
      <c r="H404" s="335" t="s">
        <v>1970</v>
      </c>
      <c r="I404" s="335" t="s">
        <v>1564</v>
      </c>
      <c r="J404" s="336" t="s">
        <v>1541</v>
      </c>
    </row>
    <row r="405" spans="2:10">
      <c r="B405" s="334" t="s">
        <v>1903</v>
      </c>
      <c r="C405" s="335" t="s">
        <v>1580</v>
      </c>
      <c r="D405" s="335" t="s">
        <v>1682</v>
      </c>
      <c r="E405" s="335" t="s">
        <v>1682</v>
      </c>
      <c r="F405" s="335" t="s">
        <v>1682</v>
      </c>
      <c r="G405" s="335" t="s">
        <v>1682</v>
      </c>
      <c r="H405" s="335" t="s">
        <v>1682</v>
      </c>
      <c r="I405" s="335" t="s">
        <v>1541</v>
      </c>
      <c r="J405" s="336" t="s">
        <v>1541</v>
      </c>
    </row>
    <row r="406" spans="2:10">
      <c r="B406" s="334" t="s">
        <v>1905</v>
      </c>
      <c r="C406" s="335" t="s">
        <v>1971</v>
      </c>
      <c r="D406" s="335" t="s">
        <v>1971</v>
      </c>
      <c r="E406" s="335" t="s">
        <v>1659</v>
      </c>
      <c r="F406" s="335" t="s">
        <v>1659</v>
      </c>
      <c r="G406" s="335" t="s">
        <v>1659</v>
      </c>
      <c r="H406" s="335" t="s">
        <v>1659</v>
      </c>
      <c r="I406" s="335" t="s">
        <v>1541</v>
      </c>
      <c r="J406" s="336" t="s">
        <v>1541</v>
      </c>
    </row>
    <row r="407" spans="2:10">
      <c r="B407" s="334" t="s">
        <v>1906</v>
      </c>
      <c r="C407" s="335" t="s">
        <v>1541</v>
      </c>
      <c r="D407" s="335" t="s">
        <v>1541</v>
      </c>
      <c r="E407" s="335" t="s">
        <v>1541</v>
      </c>
      <c r="F407" s="335" t="s">
        <v>1541</v>
      </c>
      <c r="G407" s="335" t="s">
        <v>1541</v>
      </c>
      <c r="H407" s="335" t="s">
        <v>1541</v>
      </c>
      <c r="I407" s="335" t="s">
        <v>1541</v>
      </c>
      <c r="J407" s="336" t="s">
        <v>1541</v>
      </c>
    </row>
    <row r="408" spans="2:10">
      <c r="B408" s="334" t="s">
        <v>1908</v>
      </c>
      <c r="C408" s="335" t="s">
        <v>1972</v>
      </c>
      <c r="D408" s="335" t="s">
        <v>1972</v>
      </c>
      <c r="E408" s="335" t="s">
        <v>1972</v>
      </c>
      <c r="F408" s="335" t="s">
        <v>1972</v>
      </c>
      <c r="G408" s="335" t="s">
        <v>1972</v>
      </c>
      <c r="H408" s="335" t="s">
        <v>1972</v>
      </c>
      <c r="I408" s="335" t="s">
        <v>1518</v>
      </c>
      <c r="J408" s="336" t="s">
        <v>1518</v>
      </c>
    </row>
    <row r="409" spans="2:10">
      <c r="B409" s="334" t="s">
        <v>1973</v>
      </c>
      <c r="C409" s="335" t="s">
        <v>1564</v>
      </c>
      <c r="D409" s="335" t="s">
        <v>1632</v>
      </c>
      <c r="E409" s="335" t="s">
        <v>1564</v>
      </c>
      <c r="F409" s="335" t="s">
        <v>1564</v>
      </c>
      <c r="G409" s="335" t="s">
        <v>1564</v>
      </c>
      <c r="H409" s="335" t="s">
        <v>1564</v>
      </c>
      <c r="I409" s="335" t="s">
        <v>1564</v>
      </c>
      <c r="J409" s="336" t="s">
        <v>1564</v>
      </c>
    </row>
    <row r="410" spans="2:10">
      <c r="B410" s="334" t="s">
        <v>1909</v>
      </c>
      <c r="C410" s="335" t="s">
        <v>1632</v>
      </c>
      <c r="D410" s="335" t="s">
        <v>1632</v>
      </c>
      <c r="E410" s="335" t="s">
        <v>1632</v>
      </c>
      <c r="F410" s="335" t="s">
        <v>1632</v>
      </c>
      <c r="G410" s="335" t="s">
        <v>1632</v>
      </c>
      <c r="H410" s="335" t="s">
        <v>1632</v>
      </c>
      <c r="I410" s="335" t="s">
        <v>1632</v>
      </c>
      <c r="J410" s="336" t="s">
        <v>1632</v>
      </c>
    </row>
    <row r="411" spans="2:10">
      <c r="B411" s="334" t="s">
        <v>1911</v>
      </c>
      <c r="C411" s="335" t="s">
        <v>1626</v>
      </c>
      <c r="D411" s="335" t="s">
        <v>1580</v>
      </c>
      <c r="E411" s="335" t="s">
        <v>1580</v>
      </c>
      <c r="F411" s="335" t="s">
        <v>1580</v>
      </c>
      <c r="G411" s="335" t="s">
        <v>1580</v>
      </c>
      <c r="H411" s="335" t="s">
        <v>1580</v>
      </c>
      <c r="I411" s="335" t="s">
        <v>1580</v>
      </c>
      <c r="J411" s="336" t="s">
        <v>1580</v>
      </c>
    </row>
    <row r="412" spans="2:10">
      <c r="B412" s="334" t="s">
        <v>1913</v>
      </c>
      <c r="C412" s="335" t="s">
        <v>1580</v>
      </c>
      <c r="D412" s="335" t="s">
        <v>1580</v>
      </c>
      <c r="E412" s="335" t="s">
        <v>1580</v>
      </c>
      <c r="F412" s="335" t="s">
        <v>1580</v>
      </c>
      <c r="G412" s="335" t="s">
        <v>1580</v>
      </c>
      <c r="H412" s="335" t="s">
        <v>1580</v>
      </c>
      <c r="I412" s="335" t="s">
        <v>1580</v>
      </c>
      <c r="J412" s="336" t="s">
        <v>1580</v>
      </c>
    </row>
    <row r="413" spans="2:10">
      <c r="B413" s="334" t="s">
        <v>1914</v>
      </c>
      <c r="C413" s="335" t="s">
        <v>1553</v>
      </c>
      <c r="D413" s="335" t="s">
        <v>1553</v>
      </c>
      <c r="E413" s="335" t="s">
        <v>1553</v>
      </c>
      <c r="F413" s="335" t="s">
        <v>1553</v>
      </c>
      <c r="G413" s="335" t="s">
        <v>1553</v>
      </c>
      <c r="H413" s="335" t="s">
        <v>1553</v>
      </c>
      <c r="I413" s="335" t="s">
        <v>1553</v>
      </c>
      <c r="J413" s="336" t="s">
        <v>1553</v>
      </c>
    </row>
    <row r="414" spans="2:10">
      <c r="B414" s="337" t="s">
        <v>1915</v>
      </c>
      <c r="C414" s="338" t="s">
        <v>1974</v>
      </c>
      <c r="D414" s="338" t="s">
        <v>1541</v>
      </c>
      <c r="E414" s="338" t="s">
        <v>1541</v>
      </c>
      <c r="F414" s="338" t="s">
        <v>1541</v>
      </c>
      <c r="G414" s="338" t="s">
        <v>1573</v>
      </c>
      <c r="H414" s="338" t="s">
        <v>1573</v>
      </c>
      <c r="I414" s="338" t="s">
        <v>1975</v>
      </c>
      <c r="J414" s="339" t="s">
        <v>1975</v>
      </c>
    </row>
  </sheetData>
  <mergeCells count="1">
    <mergeCell ref="B15:C15"/>
  </mergeCells>
  <conditionalFormatting sqref="H16:H36">
    <cfRule type="colorScale" priority="1">
      <colorScale>
        <cfvo type="min"/>
        <cfvo type="percentile" val="50"/>
        <cfvo type="max"/>
        <color rgb="FFF8696B"/>
        <color rgb="FFFFEB84"/>
        <color rgb="FF63BE7B"/>
      </colorScale>
    </cfRule>
  </conditionalFormatting>
  <dataValidations count="2">
    <dataValidation type="list" allowBlank="1" showInputMessage="1" showErrorMessage="1" sqref="C16" xr:uid="{58FE2C8C-CA35-49FE-862C-0CFD4E64C91B}">
      <formula1>$E$15:$E$18</formula1>
    </dataValidation>
    <dataValidation type="list" allowBlank="1" showInputMessage="1" showErrorMessage="1" sqref="C28" xr:uid="{550FC17A-6FE6-4775-BE4D-B02D58F15158}">
      <formula1>$H$16:$H$36</formula1>
    </dataValidation>
  </dataValidations>
  <pageMargins left="0.7" right="0.7" top="0.75" bottom="0.75" header="0.3" footer="0.3"/>
  <drawing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3ED5-1FAD-4A1C-9DCB-F25ABE31C94A}">
  <dimension ref="A1:AD193"/>
  <sheetViews>
    <sheetView showGridLines="0" topLeftCell="A126" zoomScaleNormal="100" zoomScaleSheetLayoutView="80" workbookViewId="0">
      <selection activeCell="A68" sqref="A68"/>
    </sheetView>
  </sheetViews>
  <sheetFormatPr defaultColWidth="9.140625" defaultRowHeight="15"/>
  <cols>
    <col min="1" max="1" width="40.42578125" style="185" customWidth="1"/>
    <col min="2" max="2" width="12.28515625" style="185" bestFit="1" customWidth="1"/>
    <col min="3" max="30" width="11.28515625" style="185" bestFit="1" customWidth="1"/>
    <col min="31" max="16384" width="9.140625" style="186"/>
  </cols>
  <sheetData>
    <row r="1" spans="1:30" ht="20.45" customHeight="1">
      <c r="A1" s="187"/>
      <c r="B1" s="629"/>
      <c r="C1" s="629"/>
      <c r="D1" s="629"/>
      <c r="E1" s="629"/>
      <c r="F1" s="629"/>
    </row>
    <row r="2" spans="1:30" ht="13.35" customHeight="1">
      <c r="A2" s="668" t="s">
        <v>1976</v>
      </c>
      <c r="B2" s="669"/>
      <c r="C2" s="638"/>
      <c r="D2" s="638"/>
      <c r="E2" s="638"/>
      <c r="F2" s="638"/>
    </row>
    <row r="3" spans="1:30" ht="1.35" customHeight="1">
      <c r="A3" s="668"/>
      <c r="B3" s="669"/>
      <c r="C3" s="670"/>
      <c r="D3" s="671"/>
      <c r="E3" s="669"/>
      <c r="F3" s="669"/>
    </row>
    <row r="4" spans="1:30" ht="13.35" customHeight="1">
      <c r="A4" s="676"/>
      <c r="B4" s="638"/>
      <c r="C4" s="670"/>
      <c r="D4" s="671"/>
      <c r="E4" s="669"/>
      <c r="F4" s="669"/>
    </row>
    <row r="5" spans="1:30" ht="14.45" customHeight="1">
      <c r="A5" s="668" t="s">
        <v>1977</v>
      </c>
      <c r="B5" s="669"/>
      <c r="C5" s="670"/>
      <c r="D5" s="671"/>
      <c r="E5" s="669"/>
      <c r="F5" s="669"/>
    </row>
    <row r="6" spans="1:30" ht="14.45" customHeight="1">
      <c r="A6" s="668" t="s">
        <v>1978</v>
      </c>
      <c r="B6" s="669"/>
      <c r="C6" s="669"/>
      <c r="D6" s="669"/>
      <c r="E6" s="669"/>
      <c r="F6" s="669"/>
    </row>
    <row r="7" spans="1:30" ht="13.35" customHeight="1">
      <c r="A7" s="672"/>
      <c r="B7" s="673"/>
      <c r="C7" s="673"/>
      <c r="D7" s="673"/>
      <c r="E7" s="673"/>
      <c r="F7" s="673"/>
    </row>
    <row r="8" spans="1:30" ht="13.35" customHeight="1">
      <c r="A8" s="674"/>
      <c r="B8" s="675"/>
      <c r="C8" s="675"/>
      <c r="D8" s="675"/>
      <c r="E8" s="675"/>
      <c r="F8" s="675"/>
    </row>
    <row r="9" spans="1:30" ht="19.350000000000001" customHeight="1">
      <c r="A9" s="632" t="s">
        <v>1979</v>
      </c>
      <c r="B9" s="633"/>
      <c r="C9" s="633"/>
      <c r="D9" s="633"/>
      <c r="E9" s="633"/>
      <c r="F9" s="633"/>
      <c r="G9" s="633"/>
      <c r="H9" s="633"/>
      <c r="I9" s="633"/>
      <c r="J9" s="633"/>
      <c r="K9" s="633"/>
      <c r="L9" s="633"/>
      <c r="M9" s="633"/>
      <c r="N9" s="633"/>
      <c r="O9" s="633"/>
      <c r="P9" s="633"/>
      <c r="Q9" s="633"/>
      <c r="R9" s="633"/>
      <c r="S9" s="633"/>
      <c r="T9" s="633"/>
      <c r="U9" s="633"/>
      <c r="V9" s="633"/>
      <c r="W9" s="633"/>
      <c r="X9" s="633"/>
      <c r="Y9" s="633"/>
      <c r="Z9" s="633"/>
      <c r="AA9" s="633"/>
      <c r="AB9" s="633"/>
      <c r="AC9" s="633"/>
      <c r="AD9" s="633"/>
    </row>
    <row r="10" spans="1:30" ht="13.35" customHeight="1">
      <c r="A10" s="666"/>
      <c r="B10" s="667"/>
      <c r="C10" s="667"/>
      <c r="D10" s="667"/>
      <c r="E10" s="667"/>
      <c r="F10" s="667"/>
    </row>
    <row r="11" spans="1:30" s="206" customFormat="1" ht="22.5" customHeight="1">
      <c r="B11" s="253"/>
      <c r="C11" s="253"/>
      <c r="D11" s="253"/>
      <c r="F11" s="253"/>
      <c r="G11" s="253"/>
    </row>
    <row r="12" spans="1:30" s="188" customFormat="1" ht="22.5" customHeight="1">
      <c r="A12" s="200" t="s">
        <v>1350</v>
      </c>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row>
    <row r="13" spans="1:30" s="231" customFormat="1" ht="34.5" customHeight="1">
      <c r="A13" s="222" t="s">
        <v>1358</v>
      </c>
      <c r="B13" s="230">
        <v>2023</v>
      </c>
      <c r="C13" s="230">
        <v>2022</v>
      </c>
      <c r="D13" s="230">
        <v>2021</v>
      </c>
      <c r="E13" s="230">
        <v>2020</v>
      </c>
      <c r="F13" s="230">
        <v>2019</v>
      </c>
      <c r="G13" s="230">
        <v>2018</v>
      </c>
      <c r="H13" s="230">
        <v>2017</v>
      </c>
      <c r="I13" s="230">
        <v>2016</v>
      </c>
      <c r="J13" s="230">
        <v>2015</v>
      </c>
      <c r="K13" s="230">
        <v>2014</v>
      </c>
      <c r="L13" s="230">
        <v>2013</v>
      </c>
      <c r="M13" s="230">
        <v>2012</v>
      </c>
      <c r="N13" s="230">
        <v>2011</v>
      </c>
      <c r="O13" s="230">
        <v>2010</v>
      </c>
      <c r="P13" s="230">
        <v>2009</v>
      </c>
      <c r="Q13" s="230">
        <v>2008</v>
      </c>
      <c r="R13" s="230">
        <v>2007</v>
      </c>
      <c r="S13" s="230">
        <v>2006</v>
      </c>
      <c r="T13" s="230">
        <v>2005</v>
      </c>
      <c r="U13" s="230">
        <v>2004</v>
      </c>
      <c r="V13" s="230">
        <v>2003</v>
      </c>
      <c r="W13" s="230">
        <v>2002</v>
      </c>
      <c r="X13" s="230">
        <v>2001</v>
      </c>
      <c r="Y13" s="230">
        <v>2000</v>
      </c>
      <c r="Z13" s="230">
        <v>1999</v>
      </c>
      <c r="AA13" s="230">
        <v>1998</v>
      </c>
      <c r="AB13" s="230">
        <v>1997</v>
      </c>
      <c r="AC13" s="230">
        <v>1996</v>
      </c>
      <c r="AD13" s="230">
        <v>1995</v>
      </c>
    </row>
    <row r="14" spans="1:30" ht="34.5" customHeight="1">
      <c r="A14" s="199"/>
      <c r="B14" s="249"/>
      <c r="D14" s="233"/>
      <c r="E14" s="233"/>
      <c r="F14" s="233"/>
      <c r="G14" s="233"/>
      <c r="H14" s="233"/>
      <c r="I14" s="233"/>
      <c r="J14" s="233"/>
      <c r="K14" s="233"/>
      <c r="L14" s="233"/>
      <c r="M14" s="233"/>
      <c r="N14" s="233"/>
      <c r="O14" s="233"/>
      <c r="P14" s="233"/>
      <c r="Q14" s="233"/>
      <c r="R14" s="233"/>
      <c r="S14" s="233"/>
      <c r="T14" s="233"/>
      <c r="U14" s="233"/>
      <c r="V14" s="233"/>
      <c r="W14" s="233"/>
      <c r="X14" s="233"/>
      <c r="Y14" s="233"/>
      <c r="Z14" s="233"/>
      <c r="AA14" s="233"/>
      <c r="AB14" s="233"/>
      <c r="AC14" s="233"/>
      <c r="AD14" s="233"/>
    </row>
    <row r="15" spans="1:30" ht="34.5" customHeight="1">
      <c r="A15" s="202" t="s">
        <v>1980</v>
      </c>
      <c r="B15" s="198">
        <v>11930000</v>
      </c>
      <c r="C15" s="198">
        <v>11662000</v>
      </c>
      <c r="D15" s="198">
        <v>11413400</v>
      </c>
      <c r="E15" s="198">
        <v>9020100</v>
      </c>
      <c r="F15" s="198">
        <v>7539600</v>
      </c>
      <c r="G15" s="198">
        <v>6531800</v>
      </c>
      <c r="H15" s="198">
        <v>7316700</v>
      </c>
      <c r="I15" s="198">
        <v>5640200</v>
      </c>
      <c r="J15" s="198">
        <v>5364700</v>
      </c>
      <c r="K15" s="198">
        <v>5272800</v>
      </c>
      <c r="L15" s="198">
        <v>4924800</v>
      </c>
      <c r="M15" s="198">
        <v>5460200</v>
      </c>
      <c r="N15" s="198">
        <v>5276600</v>
      </c>
      <c r="O15" s="198">
        <v>6940400</v>
      </c>
      <c r="P15" s="198">
        <v>5202300</v>
      </c>
      <c r="Q15" s="198">
        <v>7256600</v>
      </c>
      <c r="R15" s="198">
        <v>8231100</v>
      </c>
      <c r="S15" s="198">
        <v>7081200</v>
      </c>
      <c r="T15" s="198">
        <v>7432000</v>
      </c>
      <c r="U15" s="198">
        <v>9810500</v>
      </c>
      <c r="V15" s="198">
        <v>11074700</v>
      </c>
      <c r="W15" s="198">
        <v>15834700</v>
      </c>
      <c r="X15" s="198">
        <v>19839500</v>
      </c>
      <c r="Y15" s="198">
        <v>19146224.524</v>
      </c>
      <c r="Z15" s="198">
        <v>17177497.914999999</v>
      </c>
      <c r="AA15" s="198">
        <v>6442952.8159999996</v>
      </c>
      <c r="AB15" s="198">
        <v>5619880.5710000005</v>
      </c>
      <c r="AC15" s="198">
        <v>4526668.6689999998</v>
      </c>
      <c r="AD15" s="198">
        <v>4476512.9419999998</v>
      </c>
    </row>
    <row r="16" spans="1:30" ht="34.5" customHeight="1">
      <c r="A16" s="202" t="s">
        <v>1981</v>
      </c>
      <c r="B16" s="198">
        <v>4550000</v>
      </c>
      <c r="C16" s="198">
        <v>4466000</v>
      </c>
      <c r="D16" s="198">
        <v>3368900</v>
      </c>
      <c r="E16" s="198">
        <v>2845500</v>
      </c>
      <c r="F16" s="198">
        <v>2959200</v>
      </c>
      <c r="G16" s="198">
        <v>2414700</v>
      </c>
      <c r="H16" s="198">
        <v>2699100</v>
      </c>
      <c r="I16" s="198">
        <v>2432200</v>
      </c>
      <c r="J16" s="198">
        <v>2191200</v>
      </c>
      <c r="K16" s="198">
        <v>2234700</v>
      </c>
      <c r="L16" s="198">
        <v>1805500</v>
      </c>
      <c r="M16" s="198">
        <v>1736500</v>
      </c>
      <c r="N16" s="198">
        <v>2202500</v>
      </c>
      <c r="O16" s="198">
        <v>2227000</v>
      </c>
      <c r="P16" s="198">
        <v>2347500</v>
      </c>
      <c r="Q16" s="198">
        <v>3465500</v>
      </c>
      <c r="R16" s="198">
        <v>3234100</v>
      </c>
      <c r="S16" s="198">
        <v>2744200</v>
      </c>
      <c r="T16" s="198">
        <v>2827200</v>
      </c>
      <c r="U16" s="198">
        <v>2632600</v>
      </c>
      <c r="V16" s="198">
        <v>3417500</v>
      </c>
      <c r="W16" s="198">
        <v>3743300</v>
      </c>
      <c r="X16" s="198">
        <v>3822600</v>
      </c>
      <c r="Y16" s="198">
        <v>3659538.659</v>
      </c>
      <c r="Z16" s="198">
        <v>2942875.8289999999</v>
      </c>
      <c r="AA16" s="198">
        <v>2501688.3730000001</v>
      </c>
      <c r="AB16" s="198">
        <v>2042969.28</v>
      </c>
      <c r="AC16" s="198">
        <v>1780147.1740000001</v>
      </c>
      <c r="AD16" s="198">
        <v>1607574.8870000001</v>
      </c>
    </row>
    <row r="17" spans="1:30" ht="34.5" customHeight="1">
      <c r="A17" s="202" t="s">
        <v>1982</v>
      </c>
      <c r="B17" s="201" t="s">
        <v>163</v>
      </c>
      <c r="C17" s="201" t="s">
        <v>163</v>
      </c>
      <c r="D17" s="201" t="s">
        <v>163</v>
      </c>
      <c r="E17" s="201" t="s">
        <v>163</v>
      </c>
      <c r="F17" s="201" t="s">
        <v>163</v>
      </c>
      <c r="G17" s="201" t="s">
        <v>163</v>
      </c>
      <c r="H17" s="201" t="s">
        <v>163</v>
      </c>
      <c r="I17" s="201" t="s">
        <v>163</v>
      </c>
      <c r="J17" s="201" t="s">
        <v>163</v>
      </c>
      <c r="K17" s="201" t="s">
        <v>163</v>
      </c>
      <c r="L17" s="201" t="s">
        <v>163</v>
      </c>
      <c r="M17" s="201" t="s">
        <v>163</v>
      </c>
      <c r="N17" s="201" t="s">
        <v>163</v>
      </c>
      <c r="O17" s="201" t="s">
        <v>163</v>
      </c>
      <c r="P17" s="201" t="s">
        <v>163</v>
      </c>
      <c r="Q17" s="201" t="s">
        <v>163</v>
      </c>
      <c r="R17" s="201" t="s">
        <v>163</v>
      </c>
      <c r="S17" s="201" t="s">
        <v>163</v>
      </c>
      <c r="T17" s="201" t="s">
        <v>163</v>
      </c>
      <c r="U17" s="201" t="s">
        <v>163</v>
      </c>
      <c r="V17" s="201" t="s">
        <v>163</v>
      </c>
      <c r="W17" s="201" t="s">
        <v>163</v>
      </c>
      <c r="X17" s="198">
        <v>192200</v>
      </c>
      <c r="Y17" s="198">
        <v>132478.196</v>
      </c>
      <c r="Z17" s="198">
        <v>83999.407999999996</v>
      </c>
      <c r="AA17" s="198">
        <v>43143.072</v>
      </c>
      <c r="AB17" s="198">
        <v>38874.499000000003</v>
      </c>
      <c r="AC17" s="198">
        <v>36282.866000000002</v>
      </c>
      <c r="AD17" s="198">
        <v>41161.235000000001</v>
      </c>
    </row>
    <row r="18" spans="1:30" ht="34.5" customHeight="1">
      <c r="A18" s="202" t="s">
        <v>1983</v>
      </c>
      <c r="B18" s="201" t="s">
        <v>163</v>
      </c>
      <c r="C18" s="201" t="s">
        <v>163</v>
      </c>
      <c r="D18" s="201" t="s">
        <v>163</v>
      </c>
      <c r="E18" s="201" t="s">
        <v>163</v>
      </c>
      <c r="F18" s="201" t="s">
        <v>163</v>
      </c>
      <c r="G18" s="201" t="s">
        <v>163</v>
      </c>
      <c r="H18" s="201" t="s">
        <v>163</v>
      </c>
      <c r="I18" s="201" t="s">
        <v>163</v>
      </c>
      <c r="J18" s="201" t="s">
        <v>163</v>
      </c>
      <c r="K18" s="201" t="s">
        <v>163</v>
      </c>
      <c r="L18" s="201" t="s">
        <v>163</v>
      </c>
      <c r="M18" s="201" t="s">
        <v>163</v>
      </c>
      <c r="N18" s="201" t="s">
        <v>163</v>
      </c>
      <c r="O18" s="201" t="s">
        <v>163</v>
      </c>
      <c r="P18" s="201" t="s">
        <v>163</v>
      </c>
      <c r="Q18" s="201" t="s">
        <v>163</v>
      </c>
      <c r="R18" s="201" t="s">
        <v>163</v>
      </c>
      <c r="S18" s="201" t="s">
        <v>163</v>
      </c>
      <c r="T18" s="201" t="s">
        <v>163</v>
      </c>
      <c r="U18" s="201" t="s">
        <v>163</v>
      </c>
      <c r="V18" s="201" t="s">
        <v>163</v>
      </c>
      <c r="W18" s="201" t="s">
        <v>163</v>
      </c>
      <c r="X18" s="201" t="s">
        <v>163</v>
      </c>
      <c r="Y18" s="201" t="s">
        <v>163</v>
      </c>
      <c r="Z18" s="201" t="s">
        <v>163</v>
      </c>
      <c r="AA18" s="201" t="s">
        <v>163</v>
      </c>
      <c r="AB18" s="201" t="s">
        <v>163</v>
      </c>
      <c r="AC18" s="201" t="s">
        <v>163</v>
      </c>
      <c r="AD18" s="201" t="s">
        <v>163</v>
      </c>
    </row>
    <row r="19" spans="1:30" ht="34.5" customHeight="1">
      <c r="A19" s="202" t="s">
        <v>1984</v>
      </c>
      <c r="B19" s="201" t="s">
        <v>163</v>
      </c>
      <c r="C19" s="201" t="s">
        <v>163</v>
      </c>
      <c r="D19" s="201" t="s">
        <v>163</v>
      </c>
      <c r="E19" s="201" t="s">
        <v>163</v>
      </c>
      <c r="F19" s="201" t="s">
        <v>163</v>
      </c>
      <c r="G19" s="201" t="s">
        <v>163</v>
      </c>
      <c r="H19" s="201" t="s">
        <v>163</v>
      </c>
      <c r="I19" s="201" t="s">
        <v>163</v>
      </c>
      <c r="J19" s="201" t="s">
        <v>163</v>
      </c>
      <c r="K19" s="201" t="s">
        <v>163</v>
      </c>
      <c r="L19" s="201" t="s">
        <v>163</v>
      </c>
      <c r="M19" s="198">
        <v>2288800</v>
      </c>
      <c r="N19" s="198">
        <v>2746500</v>
      </c>
      <c r="O19" s="198">
        <v>2699300</v>
      </c>
      <c r="P19" s="198">
        <v>2815800</v>
      </c>
      <c r="Q19" s="198">
        <v>3974000</v>
      </c>
      <c r="R19" s="198">
        <v>3728900</v>
      </c>
      <c r="S19" s="198">
        <v>3124200</v>
      </c>
      <c r="T19" s="198">
        <v>3146200</v>
      </c>
      <c r="U19" s="198">
        <v>2919600</v>
      </c>
      <c r="V19" s="198">
        <v>3787500</v>
      </c>
      <c r="W19" s="198">
        <v>4152800</v>
      </c>
      <c r="X19" s="198">
        <v>4027500</v>
      </c>
      <c r="Y19" s="198">
        <v>3846136.2560000001</v>
      </c>
      <c r="Z19" s="198">
        <v>3120021.5869999998</v>
      </c>
      <c r="AA19" s="198">
        <v>2632489.63</v>
      </c>
      <c r="AB19" s="198">
        <v>2138249.9160000002</v>
      </c>
      <c r="AC19" s="198">
        <v>1861707.399</v>
      </c>
      <c r="AD19" s="198">
        <v>1683951.844</v>
      </c>
    </row>
    <row r="20" spans="1:30" ht="34.5" customHeight="1">
      <c r="A20" s="202" t="s">
        <v>1985</v>
      </c>
      <c r="B20" s="198">
        <v>4550000</v>
      </c>
      <c r="C20" s="198">
        <v>4466000</v>
      </c>
      <c r="D20" s="198">
        <v>3368900</v>
      </c>
      <c r="E20" s="198">
        <v>2845500</v>
      </c>
      <c r="F20" s="198">
        <v>2959200</v>
      </c>
      <c r="G20" s="198">
        <v>2414700</v>
      </c>
      <c r="H20" s="198">
        <v>2699100</v>
      </c>
      <c r="I20" s="198">
        <v>2432200</v>
      </c>
      <c r="J20" s="198">
        <v>2191200</v>
      </c>
      <c r="K20" s="198">
        <v>2234700</v>
      </c>
      <c r="L20" s="198">
        <v>1805500</v>
      </c>
      <c r="M20" s="198">
        <v>-552300</v>
      </c>
      <c r="N20" s="198">
        <v>-544000</v>
      </c>
      <c r="O20" s="198">
        <v>-472300</v>
      </c>
      <c r="P20" s="198">
        <v>-468300</v>
      </c>
      <c r="Q20" s="198">
        <v>-508500</v>
      </c>
      <c r="R20" s="198">
        <v>-494800</v>
      </c>
      <c r="S20" s="198">
        <v>-380000</v>
      </c>
      <c r="T20" s="198">
        <v>-319000</v>
      </c>
      <c r="U20" s="198">
        <v>-287000</v>
      </c>
      <c r="V20" s="198">
        <v>-370000</v>
      </c>
      <c r="W20" s="198">
        <v>-409500</v>
      </c>
      <c r="X20" s="198">
        <v>-397100</v>
      </c>
      <c r="Y20" s="198">
        <v>-319075.79300000001</v>
      </c>
      <c r="Z20" s="198">
        <v>-261145.16699999999</v>
      </c>
      <c r="AA20" s="198">
        <v>-173944.329</v>
      </c>
      <c r="AB20" s="198">
        <v>-134155.13500000001</v>
      </c>
      <c r="AC20" s="198">
        <v>-117843.09</v>
      </c>
      <c r="AD20" s="198">
        <v>-117538.192</v>
      </c>
    </row>
    <row r="21" spans="1:30" ht="34.5" customHeight="1">
      <c r="A21" s="202" t="s">
        <v>1986</v>
      </c>
      <c r="B21" s="198">
        <v>1152000</v>
      </c>
      <c r="C21" s="198">
        <v>1180000</v>
      </c>
      <c r="D21" s="198">
        <v>977200</v>
      </c>
      <c r="E21" s="198">
        <v>824200</v>
      </c>
      <c r="F21" s="198">
        <v>996000</v>
      </c>
      <c r="G21" s="198">
        <v>849500</v>
      </c>
      <c r="H21" s="198">
        <v>1366500</v>
      </c>
      <c r="I21" s="198">
        <v>1196400</v>
      </c>
      <c r="J21" s="198">
        <v>1137100</v>
      </c>
      <c r="K21" s="198">
        <v>1030000</v>
      </c>
      <c r="L21" s="198">
        <v>949900</v>
      </c>
      <c r="M21" s="198">
        <v>985300</v>
      </c>
      <c r="N21" s="198">
        <v>1087400</v>
      </c>
      <c r="O21" s="198">
        <v>954700</v>
      </c>
      <c r="P21" s="198">
        <v>891400</v>
      </c>
      <c r="Q21" s="198">
        <v>1303000</v>
      </c>
      <c r="R21" s="198">
        <v>1503800</v>
      </c>
      <c r="S21" s="198">
        <v>1116400</v>
      </c>
      <c r="T21" s="198">
        <v>1125600</v>
      </c>
      <c r="U21" s="198">
        <v>1052500</v>
      </c>
      <c r="V21" s="198">
        <v>3168600</v>
      </c>
      <c r="W21" s="198">
        <v>3514800</v>
      </c>
      <c r="X21" s="198">
        <v>3778800</v>
      </c>
      <c r="Y21" s="198">
        <v>3938520.36</v>
      </c>
      <c r="Z21" s="198">
        <v>3398698.39</v>
      </c>
      <c r="AA21" s="198">
        <v>2578980.0249999999</v>
      </c>
      <c r="AB21" s="198">
        <v>2190997.2760000001</v>
      </c>
      <c r="AC21" s="198">
        <v>1816125.142</v>
      </c>
      <c r="AD21" s="198">
        <v>1214866.2180000001</v>
      </c>
    </row>
    <row r="22" spans="1:30" ht="34.5" customHeight="1">
      <c r="A22" s="202" t="s">
        <v>1987</v>
      </c>
      <c r="B22" s="198">
        <v>1178000</v>
      </c>
      <c r="C22" s="198">
        <v>1207000</v>
      </c>
      <c r="D22" s="198">
        <v>1008000</v>
      </c>
      <c r="E22" s="198">
        <v>863500</v>
      </c>
      <c r="F22" s="198">
        <v>1023300</v>
      </c>
      <c r="G22" s="198">
        <v>877400</v>
      </c>
      <c r="H22" s="198">
        <v>1442900</v>
      </c>
      <c r="I22" s="198">
        <v>1278700</v>
      </c>
      <c r="J22" s="198">
        <v>1211200</v>
      </c>
      <c r="K22" s="198">
        <v>1103900</v>
      </c>
      <c r="L22" s="198">
        <v>1036400</v>
      </c>
      <c r="M22" s="198">
        <v>1083200</v>
      </c>
      <c r="N22" s="198">
        <v>1169800</v>
      </c>
      <c r="O22" s="198">
        <v>1059900</v>
      </c>
      <c r="P22" s="198">
        <v>997400</v>
      </c>
      <c r="Q22" s="198">
        <v>1505800</v>
      </c>
      <c r="R22" s="198">
        <v>1720700</v>
      </c>
      <c r="S22" s="201" t="s">
        <v>163</v>
      </c>
      <c r="T22" s="201" t="s">
        <v>163</v>
      </c>
      <c r="U22" s="201" t="s">
        <v>163</v>
      </c>
      <c r="V22" s="198">
        <v>3455300</v>
      </c>
      <c r="W22" s="198">
        <v>3833200</v>
      </c>
      <c r="X22" s="198">
        <v>4072700</v>
      </c>
      <c r="Y22" s="198">
        <v>4191433.28</v>
      </c>
      <c r="Z22" s="198">
        <v>3605114.36</v>
      </c>
      <c r="AA22" s="198">
        <v>2750485.1690000002</v>
      </c>
      <c r="AB22" s="198">
        <v>2357624.0520000001</v>
      </c>
      <c r="AC22" s="198">
        <v>1962628.648</v>
      </c>
      <c r="AD22" s="198">
        <v>1333014.2069999999</v>
      </c>
    </row>
    <row r="23" spans="1:30" ht="34.5" customHeight="1">
      <c r="A23" s="202" t="s">
        <v>1988</v>
      </c>
      <c r="B23" s="198">
        <v>-26000</v>
      </c>
      <c r="C23" s="198">
        <v>-27000</v>
      </c>
      <c r="D23" s="198">
        <v>-30800</v>
      </c>
      <c r="E23" s="198">
        <v>-39300</v>
      </c>
      <c r="F23" s="198">
        <v>-27300</v>
      </c>
      <c r="G23" s="198">
        <v>-27900</v>
      </c>
      <c r="H23" s="198">
        <v>-76400</v>
      </c>
      <c r="I23" s="198">
        <v>-82300</v>
      </c>
      <c r="J23" s="198">
        <v>-74100</v>
      </c>
      <c r="K23" s="198">
        <v>-73900</v>
      </c>
      <c r="L23" s="198">
        <v>-86500</v>
      </c>
      <c r="M23" s="198">
        <v>-97900</v>
      </c>
      <c r="N23" s="198">
        <v>-82400</v>
      </c>
      <c r="O23" s="198">
        <v>-105200</v>
      </c>
      <c r="P23" s="198">
        <v>-106000</v>
      </c>
      <c r="Q23" s="198">
        <v>-202800</v>
      </c>
      <c r="R23" s="198">
        <v>-216900</v>
      </c>
      <c r="S23" s="201" t="s">
        <v>163</v>
      </c>
      <c r="T23" s="201" t="s">
        <v>163</v>
      </c>
      <c r="U23" s="201" t="s">
        <v>163</v>
      </c>
      <c r="V23" s="198">
        <v>-286700</v>
      </c>
      <c r="W23" s="198">
        <v>-318400</v>
      </c>
      <c r="X23" s="198">
        <v>-293900</v>
      </c>
      <c r="Y23" s="198">
        <v>-252912.92</v>
      </c>
      <c r="Z23" s="198">
        <v>-206415.96900000001</v>
      </c>
      <c r="AA23" s="198">
        <v>-171505.144</v>
      </c>
      <c r="AB23" s="198">
        <v>-166626.77600000001</v>
      </c>
      <c r="AC23" s="198">
        <v>-146503.50599999999</v>
      </c>
      <c r="AD23" s="198">
        <v>-118147.988</v>
      </c>
    </row>
    <row r="24" spans="1:30" ht="34.5" customHeight="1">
      <c r="A24" s="202" t="s">
        <v>1989</v>
      </c>
      <c r="B24" s="198">
        <v>6228000</v>
      </c>
      <c r="C24" s="198">
        <v>6016000</v>
      </c>
      <c r="D24" s="198">
        <v>7067300</v>
      </c>
      <c r="E24" s="198">
        <v>5350400</v>
      </c>
      <c r="F24" s="198">
        <v>3584400</v>
      </c>
      <c r="G24" s="198">
        <v>3267600</v>
      </c>
      <c r="H24" s="198">
        <v>3251100</v>
      </c>
      <c r="I24" s="198">
        <v>2011600</v>
      </c>
      <c r="J24" s="198">
        <v>2036400</v>
      </c>
      <c r="K24" s="198">
        <v>2008100</v>
      </c>
      <c r="L24" s="198">
        <v>2169400</v>
      </c>
      <c r="M24" s="198">
        <v>2738400</v>
      </c>
      <c r="N24" s="198">
        <v>1986700</v>
      </c>
      <c r="O24" s="198">
        <v>3758700</v>
      </c>
      <c r="P24" s="198">
        <v>1963400</v>
      </c>
      <c r="Q24" s="198">
        <v>2488100</v>
      </c>
      <c r="R24" s="198">
        <v>3493200</v>
      </c>
      <c r="S24" s="198">
        <v>3220600</v>
      </c>
      <c r="T24" s="198">
        <v>3479200</v>
      </c>
      <c r="U24" s="198">
        <v>6125400</v>
      </c>
      <c r="V24" s="198">
        <v>4488600</v>
      </c>
      <c r="W24" s="198">
        <v>8576600</v>
      </c>
      <c r="X24" s="198">
        <v>12238100</v>
      </c>
      <c r="Y24" s="198">
        <v>11548165.505000001</v>
      </c>
      <c r="Z24" s="198">
        <v>10835923.696</v>
      </c>
      <c r="AA24" s="198">
        <v>1362284.4180000001</v>
      </c>
      <c r="AB24" s="198">
        <v>1385914.0160000001</v>
      </c>
      <c r="AC24" s="198">
        <v>930396.35199999996</v>
      </c>
      <c r="AD24" s="198">
        <v>1654071.8370000001</v>
      </c>
    </row>
    <row r="25" spans="1:30" ht="34.5" customHeight="1">
      <c r="A25" s="202" t="s">
        <v>1990</v>
      </c>
      <c r="B25" s="198">
        <v>1541000</v>
      </c>
      <c r="C25" s="198">
        <v>1302000</v>
      </c>
      <c r="D25" s="198">
        <v>997000</v>
      </c>
      <c r="E25" s="198">
        <v>1307100</v>
      </c>
      <c r="F25" s="198">
        <v>1017800</v>
      </c>
      <c r="G25" s="198">
        <v>899500</v>
      </c>
      <c r="H25" s="198">
        <v>880300</v>
      </c>
      <c r="I25" s="198">
        <v>725400</v>
      </c>
      <c r="J25" s="198">
        <v>685000</v>
      </c>
      <c r="K25" s="198">
        <v>673500</v>
      </c>
      <c r="L25" s="198">
        <v>523400</v>
      </c>
      <c r="M25" s="198">
        <v>494700</v>
      </c>
      <c r="N25" s="198">
        <v>575500</v>
      </c>
      <c r="O25" s="198">
        <v>2185800</v>
      </c>
      <c r="P25" s="198">
        <v>913400</v>
      </c>
      <c r="Q25" s="198">
        <v>1127100</v>
      </c>
      <c r="R25" s="198">
        <v>1581400</v>
      </c>
      <c r="S25" s="198">
        <v>1534100</v>
      </c>
      <c r="T25" s="198">
        <v>1563900</v>
      </c>
      <c r="U25" s="198">
        <v>3826400</v>
      </c>
      <c r="V25" s="198">
        <v>1419200</v>
      </c>
      <c r="W25" s="198">
        <v>3420500</v>
      </c>
      <c r="X25" s="198">
        <v>6528900</v>
      </c>
      <c r="Y25" s="198">
        <v>6328616.0530000003</v>
      </c>
      <c r="Z25" s="198">
        <v>5898404.926</v>
      </c>
      <c r="AA25" s="198">
        <v>494849.51</v>
      </c>
      <c r="AB25" s="198">
        <v>469847.87099999998</v>
      </c>
      <c r="AC25" s="198">
        <v>360389.47700000001</v>
      </c>
      <c r="AD25" s="198">
        <v>935732.06799999997</v>
      </c>
    </row>
    <row r="26" spans="1:30" ht="34.5" customHeight="1">
      <c r="A26" s="202" t="s">
        <v>1991</v>
      </c>
      <c r="B26" s="198">
        <v>765000</v>
      </c>
      <c r="C26" s="198">
        <v>378000</v>
      </c>
      <c r="D26" s="198">
        <v>821600</v>
      </c>
      <c r="E26" s="198">
        <v>600500</v>
      </c>
      <c r="F26" s="198">
        <v>280700</v>
      </c>
      <c r="G26" s="198">
        <v>90600</v>
      </c>
      <c r="H26" s="198">
        <v>78600</v>
      </c>
      <c r="I26" s="198">
        <v>105600</v>
      </c>
      <c r="J26" s="198">
        <v>123800</v>
      </c>
      <c r="K26" s="198">
        <v>138400</v>
      </c>
      <c r="L26" s="198">
        <v>119100</v>
      </c>
      <c r="M26" s="198">
        <v>75700</v>
      </c>
      <c r="N26" s="198">
        <v>95200</v>
      </c>
      <c r="O26" s="198">
        <v>124400</v>
      </c>
      <c r="P26" s="198">
        <v>77600</v>
      </c>
      <c r="Q26" s="198">
        <v>101300</v>
      </c>
      <c r="R26" s="198">
        <v>105100</v>
      </c>
      <c r="S26" s="198">
        <v>56800</v>
      </c>
      <c r="T26" s="198">
        <v>52000</v>
      </c>
      <c r="U26" s="198">
        <v>46200</v>
      </c>
      <c r="V26" s="201" t="s">
        <v>163</v>
      </c>
      <c r="W26" s="201" t="s">
        <v>163</v>
      </c>
      <c r="X26" s="201" t="s">
        <v>163</v>
      </c>
      <c r="Y26" s="201" t="s">
        <v>163</v>
      </c>
      <c r="Z26" s="201" t="s">
        <v>163</v>
      </c>
      <c r="AA26" s="201" t="s">
        <v>163</v>
      </c>
      <c r="AB26" s="201" t="s">
        <v>163</v>
      </c>
      <c r="AC26" s="201" t="s">
        <v>163</v>
      </c>
      <c r="AD26" s="201" t="s">
        <v>163</v>
      </c>
    </row>
    <row r="27" spans="1:30" ht="34.5" customHeight="1">
      <c r="A27" s="202" t="s">
        <v>1992</v>
      </c>
      <c r="B27" s="201" t="s">
        <v>163</v>
      </c>
      <c r="C27" s="201" t="s">
        <v>163</v>
      </c>
      <c r="D27" s="201" t="s">
        <v>163</v>
      </c>
      <c r="E27" s="201" t="s">
        <v>163</v>
      </c>
      <c r="F27" s="201" t="s">
        <v>163</v>
      </c>
      <c r="G27" s="201" t="s">
        <v>163</v>
      </c>
      <c r="H27" s="201" t="s">
        <v>163</v>
      </c>
      <c r="I27" s="201" t="s">
        <v>163</v>
      </c>
      <c r="J27" s="201" t="s">
        <v>163</v>
      </c>
      <c r="K27" s="201" t="s">
        <v>163</v>
      </c>
      <c r="L27" s="201" t="s">
        <v>163</v>
      </c>
      <c r="M27" s="201" t="s">
        <v>163</v>
      </c>
      <c r="N27" s="201" t="s">
        <v>163</v>
      </c>
      <c r="O27" s="201" t="s">
        <v>163</v>
      </c>
      <c r="P27" s="201" t="s">
        <v>163</v>
      </c>
      <c r="Q27" s="201" t="s">
        <v>163</v>
      </c>
      <c r="R27" s="201" t="s">
        <v>163</v>
      </c>
      <c r="S27" s="201" t="s">
        <v>163</v>
      </c>
      <c r="T27" s="201" t="s">
        <v>163</v>
      </c>
      <c r="U27" s="201" t="s">
        <v>163</v>
      </c>
      <c r="V27" s="201" t="s">
        <v>163</v>
      </c>
      <c r="W27" s="201" t="s">
        <v>163</v>
      </c>
      <c r="X27" s="201" t="s">
        <v>163</v>
      </c>
      <c r="Y27" s="201" t="s">
        <v>163</v>
      </c>
      <c r="Z27" s="201" t="s">
        <v>163</v>
      </c>
      <c r="AA27" s="201" t="s">
        <v>163</v>
      </c>
      <c r="AB27" s="201" t="s">
        <v>163</v>
      </c>
      <c r="AC27" s="201" t="s">
        <v>163</v>
      </c>
      <c r="AD27" s="201" t="s">
        <v>163</v>
      </c>
    </row>
    <row r="28" spans="1:30" ht="34.5" customHeight="1">
      <c r="A28" s="202" t="s">
        <v>1993</v>
      </c>
      <c r="B28" s="198">
        <v>3922000</v>
      </c>
      <c r="C28" s="198">
        <v>4336000</v>
      </c>
      <c r="D28" s="198">
        <v>5248700</v>
      </c>
      <c r="E28" s="198">
        <v>3442800</v>
      </c>
      <c r="F28" s="198">
        <v>2285900</v>
      </c>
      <c r="G28" s="198">
        <v>2277500</v>
      </c>
      <c r="H28" s="198">
        <v>2292200</v>
      </c>
      <c r="I28" s="198">
        <v>1180600</v>
      </c>
      <c r="J28" s="198">
        <v>1227600</v>
      </c>
      <c r="K28" s="198">
        <v>1196200</v>
      </c>
      <c r="L28" s="198">
        <v>1526900</v>
      </c>
      <c r="M28" s="198">
        <v>2168000</v>
      </c>
      <c r="N28" s="198">
        <v>1316000</v>
      </c>
      <c r="O28" s="198">
        <v>1448500</v>
      </c>
      <c r="P28" s="198">
        <v>972400</v>
      </c>
      <c r="Q28" s="198">
        <v>1259700</v>
      </c>
      <c r="R28" s="198">
        <v>1806700</v>
      </c>
      <c r="S28" s="198">
        <v>1629700</v>
      </c>
      <c r="T28" s="198">
        <v>1863300</v>
      </c>
      <c r="U28" s="198">
        <v>2252800</v>
      </c>
      <c r="V28" s="198">
        <v>3069400</v>
      </c>
      <c r="W28" s="198">
        <v>5156100</v>
      </c>
      <c r="X28" s="198">
        <v>5709200</v>
      </c>
      <c r="Y28" s="198">
        <v>5219549.4519999996</v>
      </c>
      <c r="Z28" s="198">
        <v>4937518.7699999996</v>
      </c>
      <c r="AA28" s="198">
        <v>867434.90800000005</v>
      </c>
      <c r="AB28" s="198">
        <v>916066.14500000002</v>
      </c>
      <c r="AC28" s="198">
        <v>570006.875</v>
      </c>
      <c r="AD28" s="198">
        <v>718339.76899999997</v>
      </c>
    </row>
    <row r="29" spans="1:30" ht="34.5" customHeight="1">
      <c r="A29" s="202" t="s">
        <v>1994</v>
      </c>
      <c r="B29" s="198">
        <v>3922000</v>
      </c>
      <c r="C29" s="198">
        <v>4336000</v>
      </c>
      <c r="D29" s="198">
        <v>5248700</v>
      </c>
      <c r="E29" s="198">
        <v>3442800</v>
      </c>
      <c r="F29" s="198">
        <v>2285900</v>
      </c>
      <c r="G29" s="198">
        <v>2216600</v>
      </c>
      <c r="H29" s="198">
        <v>2136600</v>
      </c>
      <c r="I29" s="198">
        <v>1049600</v>
      </c>
      <c r="J29" s="198">
        <v>1146400</v>
      </c>
      <c r="K29" s="198">
        <v>1089900</v>
      </c>
      <c r="L29" s="198">
        <v>1419200</v>
      </c>
      <c r="M29" s="198">
        <v>2081000</v>
      </c>
      <c r="N29" s="198">
        <v>1270700</v>
      </c>
      <c r="O29" s="198">
        <v>1398200</v>
      </c>
      <c r="P29" s="198">
        <v>944500</v>
      </c>
      <c r="Q29" s="198">
        <v>1116600</v>
      </c>
      <c r="R29" s="198">
        <v>1713200</v>
      </c>
      <c r="S29" s="198">
        <v>1555600</v>
      </c>
      <c r="T29" s="198">
        <v>1813200</v>
      </c>
      <c r="U29" s="198">
        <v>2106300</v>
      </c>
      <c r="V29" s="198">
        <v>864800</v>
      </c>
      <c r="W29" s="198">
        <v>1549600</v>
      </c>
      <c r="X29" s="198">
        <v>1753800</v>
      </c>
      <c r="Y29" s="198">
        <v>1377071.973</v>
      </c>
      <c r="Z29" s="198">
        <v>1290023.584</v>
      </c>
      <c r="AA29" s="198">
        <v>616808.72400000005</v>
      </c>
      <c r="AB29" s="198">
        <v>811791.01699999999</v>
      </c>
      <c r="AC29" s="198">
        <v>398959.07799999998</v>
      </c>
      <c r="AD29" s="198">
        <v>421064.18599999999</v>
      </c>
    </row>
    <row r="30" spans="1:30" ht="34.5" customHeight="1">
      <c r="A30" s="202" t="s">
        <v>1995</v>
      </c>
      <c r="B30" s="201" t="s">
        <v>163</v>
      </c>
      <c r="C30" s="201" t="s">
        <v>163</v>
      </c>
      <c r="D30" s="201" t="s">
        <v>163</v>
      </c>
      <c r="E30" s="201" t="s">
        <v>163</v>
      </c>
      <c r="F30" s="201" t="s">
        <v>163</v>
      </c>
      <c r="G30" s="198">
        <v>60900</v>
      </c>
      <c r="H30" s="198">
        <v>155600</v>
      </c>
      <c r="I30" s="198">
        <v>131000</v>
      </c>
      <c r="J30" s="198">
        <v>81200</v>
      </c>
      <c r="K30" s="198">
        <v>106300</v>
      </c>
      <c r="L30" s="198">
        <v>107700</v>
      </c>
      <c r="M30" s="198">
        <v>87000</v>
      </c>
      <c r="N30" s="198">
        <v>45300</v>
      </c>
      <c r="O30" s="198">
        <v>50300</v>
      </c>
      <c r="P30" s="198">
        <v>27900</v>
      </c>
      <c r="Q30" s="198">
        <v>143100</v>
      </c>
      <c r="R30" s="198">
        <v>93500</v>
      </c>
      <c r="S30" s="198">
        <v>74100</v>
      </c>
      <c r="T30" s="198">
        <v>50100</v>
      </c>
      <c r="U30" s="198">
        <v>146500</v>
      </c>
      <c r="V30" s="198">
        <v>2204600</v>
      </c>
      <c r="W30" s="198">
        <v>3606500</v>
      </c>
      <c r="X30" s="198">
        <v>3955400</v>
      </c>
      <c r="Y30" s="198">
        <v>3842477.4789999998</v>
      </c>
      <c r="Z30" s="198">
        <v>3647495.1860000002</v>
      </c>
      <c r="AA30" s="198">
        <v>250626.18400000001</v>
      </c>
      <c r="AB30" s="198">
        <v>104275.128</v>
      </c>
      <c r="AC30" s="198">
        <v>171047.79699999999</v>
      </c>
      <c r="AD30" s="198">
        <v>297275.58399999997</v>
      </c>
    </row>
    <row r="31" spans="1:30" ht="34.5" customHeight="1">
      <c r="A31" s="199"/>
      <c r="B31" s="233"/>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row>
    <row r="32" spans="1:30" s="190" customFormat="1" ht="34.5" customHeight="1">
      <c r="A32" s="225" t="s">
        <v>1996</v>
      </c>
      <c r="B32" s="224">
        <v>29437000</v>
      </c>
      <c r="C32" s="224">
        <v>22279000</v>
      </c>
      <c r="D32" s="224">
        <v>19654200</v>
      </c>
      <c r="E32" s="224">
        <v>18985300</v>
      </c>
      <c r="F32" s="224">
        <v>19608600</v>
      </c>
      <c r="G32" s="224">
        <v>14835700</v>
      </c>
      <c r="H32" s="224">
        <v>18260700</v>
      </c>
      <c r="I32" s="224">
        <v>18498800</v>
      </c>
      <c r="J32" s="224">
        <v>18486100</v>
      </c>
      <c r="K32" s="224">
        <v>17981100</v>
      </c>
      <c r="L32" s="224">
        <v>17886000</v>
      </c>
      <c r="M32" s="224">
        <v>19796300</v>
      </c>
      <c r="N32" s="224">
        <v>19677200</v>
      </c>
      <c r="O32" s="224">
        <v>17754100</v>
      </c>
      <c r="P32" s="224">
        <v>19172300</v>
      </c>
      <c r="Q32" s="224">
        <v>19720600</v>
      </c>
      <c r="R32" s="224">
        <v>19981000</v>
      </c>
      <c r="S32" s="224">
        <v>15308100</v>
      </c>
      <c r="T32" s="224">
        <v>15571600</v>
      </c>
      <c r="U32" s="224">
        <v>15366700</v>
      </c>
      <c r="V32" s="224">
        <v>13564700</v>
      </c>
      <c r="W32" s="224">
        <v>14188900</v>
      </c>
      <c r="X32" s="224">
        <v>15139700</v>
      </c>
      <c r="Y32" s="224">
        <v>12563323.511</v>
      </c>
      <c r="Z32" s="224">
        <v>9149837.5659999996</v>
      </c>
      <c r="AA32" s="224">
        <v>6168392.1349999998</v>
      </c>
      <c r="AB32" s="224">
        <v>4697411.568</v>
      </c>
      <c r="AC32" s="224">
        <v>4222227.9809999997</v>
      </c>
      <c r="AD32" s="224">
        <v>3858027.2790000001</v>
      </c>
    </row>
    <row r="33" spans="1:30" ht="34.5" customHeight="1">
      <c r="A33" s="202" t="s">
        <v>1997</v>
      </c>
      <c r="B33" s="198">
        <v>10324000</v>
      </c>
      <c r="C33" s="198">
        <v>8319000</v>
      </c>
      <c r="D33" s="198">
        <v>7268400</v>
      </c>
      <c r="E33" s="198">
        <v>6627000</v>
      </c>
      <c r="F33" s="198">
        <v>6866000</v>
      </c>
      <c r="G33" s="198">
        <v>2228500</v>
      </c>
      <c r="H33" s="198">
        <v>2267600</v>
      </c>
      <c r="I33" s="198">
        <v>2206500</v>
      </c>
      <c r="J33" s="198">
        <v>2073000</v>
      </c>
      <c r="K33" s="198">
        <v>1887200</v>
      </c>
      <c r="L33" s="198">
        <v>1676900</v>
      </c>
      <c r="M33" s="198">
        <v>1376300</v>
      </c>
      <c r="N33" s="198">
        <v>1372000</v>
      </c>
      <c r="O33" s="198">
        <v>1423600</v>
      </c>
      <c r="P33" s="198">
        <v>1861500</v>
      </c>
      <c r="Q33" s="198">
        <v>2253400</v>
      </c>
      <c r="R33" s="198">
        <v>2174300</v>
      </c>
      <c r="S33" s="198">
        <v>1900600</v>
      </c>
      <c r="T33" s="198">
        <v>2538700</v>
      </c>
      <c r="U33" s="198">
        <v>2623500</v>
      </c>
      <c r="V33" s="198">
        <v>2668200</v>
      </c>
      <c r="W33" s="198">
        <v>2774000</v>
      </c>
      <c r="X33" s="198">
        <v>2669700</v>
      </c>
      <c r="Y33" s="198">
        <v>2308078.1209999998</v>
      </c>
      <c r="Z33" s="198">
        <v>1924059.047</v>
      </c>
      <c r="AA33" s="198">
        <v>1255722.5549999999</v>
      </c>
      <c r="AB33" s="198">
        <v>1031317.602</v>
      </c>
      <c r="AC33" s="198">
        <v>913322.06200000003</v>
      </c>
      <c r="AD33" s="198">
        <v>855391.43599999999</v>
      </c>
    </row>
    <row r="34" spans="1:30" ht="34.5" customHeight="1">
      <c r="A34" s="202" t="s">
        <v>1998</v>
      </c>
      <c r="B34" s="201" t="s">
        <v>163</v>
      </c>
      <c r="C34" s="201" t="s">
        <v>163</v>
      </c>
      <c r="D34" s="201" t="s">
        <v>163</v>
      </c>
      <c r="E34" s="201" t="s">
        <v>163</v>
      </c>
      <c r="F34" s="201" t="s">
        <v>163</v>
      </c>
      <c r="G34" s="201" t="s">
        <v>163</v>
      </c>
      <c r="H34" s="201" t="s">
        <v>163</v>
      </c>
      <c r="I34" s="201" t="s">
        <v>163</v>
      </c>
      <c r="J34" s="201" t="s">
        <v>163</v>
      </c>
      <c r="K34" s="201" t="s">
        <v>163</v>
      </c>
      <c r="L34" s="201" t="s">
        <v>163</v>
      </c>
      <c r="M34" s="201" t="s">
        <v>163</v>
      </c>
      <c r="N34" s="201" t="s">
        <v>163</v>
      </c>
      <c r="O34" s="201" t="s">
        <v>163</v>
      </c>
      <c r="P34" s="201" t="s">
        <v>163</v>
      </c>
      <c r="Q34" s="201" t="s">
        <v>163</v>
      </c>
      <c r="R34" s="201" t="s">
        <v>163</v>
      </c>
      <c r="S34" s="201" t="s">
        <v>163</v>
      </c>
      <c r="T34" s="201" t="s">
        <v>163</v>
      </c>
      <c r="U34" s="201" t="s">
        <v>163</v>
      </c>
      <c r="V34" s="201" t="s">
        <v>163</v>
      </c>
      <c r="W34" s="201" t="s">
        <v>163</v>
      </c>
      <c r="X34" s="201" t="s">
        <v>163</v>
      </c>
      <c r="Y34" s="201" t="s">
        <v>163</v>
      </c>
      <c r="Z34" s="201" t="s">
        <v>163</v>
      </c>
      <c r="AA34" s="201" t="s">
        <v>163</v>
      </c>
      <c r="AB34" s="201" t="s">
        <v>163</v>
      </c>
      <c r="AC34" s="201" t="s">
        <v>163</v>
      </c>
      <c r="AD34" s="201" t="s">
        <v>163</v>
      </c>
    </row>
    <row r="35" spans="1:30" ht="34.5" customHeight="1">
      <c r="A35" s="202" t="s">
        <v>1999</v>
      </c>
      <c r="B35" s="201" t="s">
        <v>163</v>
      </c>
      <c r="C35" s="201" t="s">
        <v>163</v>
      </c>
      <c r="D35" s="201" t="s">
        <v>163</v>
      </c>
      <c r="E35" s="201" t="s">
        <v>163</v>
      </c>
      <c r="F35" s="201" t="s">
        <v>163</v>
      </c>
      <c r="G35" s="201" t="s">
        <v>163</v>
      </c>
      <c r="H35" s="201" t="s">
        <v>163</v>
      </c>
      <c r="I35" s="201" t="s">
        <v>163</v>
      </c>
      <c r="J35" s="201" t="s">
        <v>163</v>
      </c>
      <c r="K35" s="201" t="s">
        <v>163</v>
      </c>
      <c r="L35" s="201" t="s">
        <v>163</v>
      </c>
      <c r="M35" s="201" t="s">
        <v>163</v>
      </c>
      <c r="N35" s="201" t="s">
        <v>163</v>
      </c>
      <c r="O35" s="201" t="s">
        <v>163</v>
      </c>
      <c r="P35" s="201" t="s">
        <v>163</v>
      </c>
      <c r="Q35" s="201" t="s">
        <v>163</v>
      </c>
      <c r="R35" s="201" t="s">
        <v>163</v>
      </c>
      <c r="S35" s="201" t="s">
        <v>163</v>
      </c>
      <c r="T35" s="201" t="s">
        <v>163</v>
      </c>
      <c r="U35" s="201" t="s">
        <v>163</v>
      </c>
      <c r="V35" s="201" t="s">
        <v>163</v>
      </c>
      <c r="W35" s="201" t="s">
        <v>163</v>
      </c>
      <c r="X35" s="201" t="s">
        <v>163</v>
      </c>
      <c r="Y35" s="201" t="s">
        <v>163</v>
      </c>
      <c r="Z35" s="201" t="s">
        <v>163</v>
      </c>
      <c r="AA35" s="201" t="s">
        <v>163</v>
      </c>
      <c r="AB35" s="201" t="s">
        <v>163</v>
      </c>
      <c r="AC35" s="201" t="s">
        <v>163</v>
      </c>
      <c r="AD35" s="201" t="s">
        <v>163</v>
      </c>
    </row>
    <row r="36" spans="1:30" ht="34.5" customHeight="1">
      <c r="A36" s="202" t="s">
        <v>2000</v>
      </c>
      <c r="B36" s="201" t="s">
        <v>163</v>
      </c>
      <c r="C36" s="201" t="s">
        <v>163</v>
      </c>
      <c r="D36" s="201" t="s">
        <v>163</v>
      </c>
      <c r="E36" s="201" t="s">
        <v>163</v>
      </c>
      <c r="F36" s="201" t="s">
        <v>163</v>
      </c>
      <c r="G36" s="201" t="s">
        <v>163</v>
      </c>
      <c r="H36" s="201" t="s">
        <v>163</v>
      </c>
      <c r="I36" s="201" t="s">
        <v>163</v>
      </c>
      <c r="J36" s="201" t="s">
        <v>163</v>
      </c>
      <c r="K36" s="201" t="s">
        <v>163</v>
      </c>
      <c r="L36" s="201" t="s">
        <v>163</v>
      </c>
      <c r="M36" s="201" t="s">
        <v>163</v>
      </c>
      <c r="N36" s="201" t="s">
        <v>163</v>
      </c>
      <c r="O36" s="201" t="s">
        <v>163</v>
      </c>
      <c r="P36" s="201" t="s">
        <v>163</v>
      </c>
      <c r="Q36" s="201" t="s">
        <v>163</v>
      </c>
      <c r="R36" s="201" t="s">
        <v>163</v>
      </c>
      <c r="S36" s="201" t="s">
        <v>163</v>
      </c>
      <c r="T36" s="201" t="s">
        <v>163</v>
      </c>
      <c r="U36" s="201" t="s">
        <v>163</v>
      </c>
      <c r="V36" s="201" t="s">
        <v>163</v>
      </c>
      <c r="W36" s="201" t="s">
        <v>163</v>
      </c>
      <c r="X36" s="201" t="s">
        <v>163</v>
      </c>
      <c r="Y36" s="201" t="s">
        <v>163</v>
      </c>
      <c r="Z36" s="201" t="s">
        <v>163</v>
      </c>
      <c r="AA36" s="201" t="s">
        <v>163</v>
      </c>
      <c r="AB36" s="201" t="s">
        <v>163</v>
      </c>
      <c r="AC36" s="201" t="s">
        <v>163</v>
      </c>
      <c r="AD36" s="201" t="s">
        <v>163</v>
      </c>
    </row>
    <row r="37" spans="1:30" ht="34.5" customHeight="1">
      <c r="A37" s="202" t="s">
        <v>2001</v>
      </c>
      <c r="B37" s="198">
        <v>2681000</v>
      </c>
      <c r="C37" s="198">
        <v>923000</v>
      </c>
      <c r="D37" s="198">
        <v>873500</v>
      </c>
      <c r="E37" s="198">
        <v>890600</v>
      </c>
      <c r="F37" s="201" t="s">
        <v>163</v>
      </c>
      <c r="G37" s="198">
        <v>942600</v>
      </c>
      <c r="H37" s="198">
        <v>1020800</v>
      </c>
      <c r="I37" s="198">
        <v>1029400</v>
      </c>
      <c r="J37" s="198">
        <v>1001300</v>
      </c>
      <c r="K37" s="198">
        <v>953100</v>
      </c>
      <c r="L37" s="198">
        <v>967200</v>
      </c>
      <c r="M37" s="198">
        <v>752800</v>
      </c>
      <c r="N37" s="198">
        <v>680400</v>
      </c>
      <c r="O37" s="198">
        <v>855100</v>
      </c>
      <c r="P37" s="198">
        <v>1390100</v>
      </c>
      <c r="Q37" s="198">
        <v>1487800</v>
      </c>
      <c r="R37" s="198">
        <v>1485900</v>
      </c>
      <c r="S37" s="198">
        <v>1338800</v>
      </c>
      <c r="T37" s="198">
        <v>1967500</v>
      </c>
      <c r="U37" s="198">
        <v>1991900</v>
      </c>
      <c r="V37" s="198">
        <v>1807600</v>
      </c>
      <c r="W37" s="198">
        <v>1996700</v>
      </c>
      <c r="X37" s="198">
        <v>1871600</v>
      </c>
      <c r="Y37" s="198">
        <v>1552998.139</v>
      </c>
      <c r="Z37" s="198">
        <v>1338197.473</v>
      </c>
      <c r="AA37" s="198">
        <v>914389.20499999996</v>
      </c>
      <c r="AB37" s="198">
        <v>799899.99300000002</v>
      </c>
      <c r="AC37" s="198">
        <v>711327.11399999994</v>
      </c>
      <c r="AD37" s="198">
        <v>1047324.748</v>
      </c>
    </row>
    <row r="38" spans="1:30" ht="34.5" customHeight="1">
      <c r="A38" s="202" t="s">
        <v>2002</v>
      </c>
      <c r="B38" s="198">
        <v>-274000</v>
      </c>
      <c r="C38" s="198">
        <v>-240000</v>
      </c>
      <c r="D38" s="198">
        <v>-201100</v>
      </c>
      <c r="E38" s="198">
        <v>-204900</v>
      </c>
      <c r="F38" s="201" t="s">
        <v>163</v>
      </c>
      <c r="G38" s="198">
        <v>-229300</v>
      </c>
      <c r="H38" s="198">
        <v>-249300</v>
      </c>
      <c r="I38" s="198">
        <v>-245200</v>
      </c>
      <c r="J38" s="198">
        <v>-244200</v>
      </c>
      <c r="K38" s="198">
        <v>-235000</v>
      </c>
      <c r="L38" s="198">
        <v>-217500</v>
      </c>
      <c r="M38" s="198">
        <v>-188100</v>
      </c>
      <c r="N38" s="198">
        <v>-160500</v>
      </c>
      <c r="O38" s="198">
        <v>-308200</v>
      </c>
      <c r="P38" s="198">
        <v>-604400</v>
      </c>
      <c r="Q38" s="198">
        <v>-612200</v>
      </c>
      <c r="R38" s="198">
        <v>-597700</v>
      </c>
      <c r="S38" s="198">
        <v>-529900</v>
      </c>
      <c r="T38" s="198">
        <v>-619400</v>
      </c>
      <c r="U38" s="198">
        <v>-569400</v>
      </c>
      <c r="V38" s="198">
        <v>-592000</v>
      </c>
      <c r="W38" s="198">
        <v>-665000</v>
      </c>
      <c r="X38" s="198">
        <v>-648200</v>
      </c>
      <c r="Y38" s="198">
        <v>-577476.87699999998</v>
      </c>
      <c r="Z38" s="198">
        <v>-510704.20799999998</v>
      </c>
      <c r="AA38" s="198">
        <v>-387220.50400000002</v>
      </c>
      <c r="AB38" s="198">
        <v>-345144.57500000001</v>
      </c>
      <c r="AC38" s="198">
        <v>-334778.04200000002</v>
      </c>
      <c r="AD38" s="198">
        <v>-531742.17200000002</v>
      </c>
    </row>
    <row r="39" spans="1:30" ht="34.5" customHeight="1">
      <c r="A39" s="202" t="s">
        <v>2003</v>
      </c>
      <c r="B39" s="198">
        <v>2407000</v>
      </c>
      <c r="C39" s="198">
        <v>683000</v>
      </c>
      <c r="D39" s="198">
        <v>672400</v>
      </c>
      <c r="E39" s="198">
        <v>685700</v>
      </c>
      <c r="F39" s="198">
        <v>698300</v>
      </c>
      <c r="G39" s="198">
        <v>713300</v>
      </c>
      <c r="H39" s="198">
        <v>771500</v>
      </c>
      <c r="I39" s="198">
        <v>784200</v>
      </c>
      <c r="J39" s="198">
        <v>757100</v>
      </c>
      <c r="K39" s="198">
        <v>718100</v>
      </c>
      <c r="L39" s="198">
        <v>749700</v>
      </c>
      <c r="M39" s="198">
        <v>564700</v>
      </c>
      <c r="N39" s="198">
        <v>519900</v>
      </c>
      <c r="O39" s="198">
        <v>546900</v>
      </c>
      <c r="P39" s="198">
        <v>785700</v>
      </c>
      <c r="Q39" s="198">
        <v>875600</v>
      </c>
      <c r="R39" s="198">
        <v>888200</v>
      </c>
      <c r="S39" s="198">
        <v>808900</v>
      </c>
      <c r="T39" s="198">
        <v>1348100</v>
      </c>
      <c r="U39" s="198">
        <v>1422500</v>
      </c>
      <c r="V39" s="198">
        <v>1215600</v>
      </c>
      <c r="W39" s="198">
        <v>1331700</v>
      </c>
      <c r="X39" s="198">
        <v>1223400</v>
      </c>
      <c r="Y39" s="198">
        <v>975521.26100000006</v>
      </c>
      <c r="Z39" s="198">
        <v>827493.26599999995</v>
      </c>
      <c r="AA39" s="198">
        <v>527168.70200000005</v>
      </c>
      <c r="AB39" s="198">
        <v>454755.41800000001</v>
      </c>
      <c r="AC39" s="198">
        <v>376549.07299999997</v>
      </c>
      <c r="AD39" s="198">
        <v>515582.576</v>
      </c>
    </row>
    <row r="40" spans="1:30" ht="34.5" customHeight="1">
      <c r="A40" s="202" t="s">
        <v>2004</v>
      </c>
      <c r="B40" s="201" t="s">
        <v>163</v>
      </c>
      <c r="C40" s="201" t="s">
        <v>163</v>
      </c>
      <c r="D40" s="201" t="s">
        <v>163</v>
      </c>
      <c r="E40" s="201" t="s">
        <v>163</v>
      </c>
      <c r="F40" s="201" t="s">
        <v>163</v>
      </c>
      <c r="G40" s="201" t="s">
        <v>163</v>
      </c>
      <c r="H40" s="201" t="s">
        <v>163</v>
      </c>
      <c r="I40" s="201" t="s">
        <v>163</v>
      </c>
      <c r="J40" s="201" t="s">
        <v>163</v>
      </c>
      <c r="K40" s="201" t="s">
        <v>163</v>
      </c>
      <c r="L40" s="201" t="s">
        <v>163</v>
      </c>
      <c r="M40" s="198">
        <v>1700700</v>
      </c>
      <c r="N40" s="198">
        <v>2193800</v>
      </c>
      <c r="O40" s="198">
        <v>2403100</v>
      </c>
      <c r="P40" s="198">
        <v>2782500</v>
      </c>
      <c r="Q40" s="198">
        <v>2946600</v>
      </c>
      <c r="R40" s="198">
        <v>2875900</v>
      </c>
      <c r="S40" s="198">
        <v>2667400</v>
      </c>
      <c r="T40" s="198">
        <v>2939800</v>
      </c>
      <c r="U40" s="198">
        <v>2767100</v>
      </c>
      <c r="V40" s="198">
        <v>2876000</v>
      </c>
      <c r="W40" s="198">
        <v>2932600</v>
      </c>
      <c r="X40" s="198">
        <v>2830100</v>
      </c>
      <c r="Y40" s="198">
        <v>2601237.5809999998</v>
      </c>
      <c r="Z40" s="198">
        <v>2027267.031</v>
      </c>
      <c r="AA40" s="198">
        <v>1494457.716</v>
      </c>
      <c r="AB40" s="198">
        <v>1255722.5549999999</v>
      </c>
      <c r="AC40" s="198">
        <v>1235294.3870000001</v>
      </c>
      <c r="AD40" s="198">
        <v>572598.50899999996</v>
      </c>
    </row>
    <row r="41" spans="1:30" ht="34.5" customHeight="1">
      <c r="A41" s="202" t="s">
        <v>2005</v>
      </c>
      <c r="B41" s="201" t="s">
        <v>163</v>
      </c>
      <c r="C41" s="201" t="s">
        <v>163</v>
      </c>
      <c r="D41" s="201" t="s">
        <v>163</v>
      </c>
      <c r="E41" s="201" t="s">
        <v>163</v>
      </c>
      <c r="F41" s="201" t="s">
        <v>163</v>
      </c>
      <c r="G41" s="201" t="s">
        <v>163</v>
      </c>
      <c r="H41" s="201" t="s">
        <v>163</v>
      </c>
      <c r="I41" s="201" t="s">
        <v>163</v>
      </c>
      <c r="J41" s="201" t="s">
        <v>163</v>
      </c>
      <c r="K41" s="201" t="s">
        <v>163</v>
      </c>
      <c r="L41" s="201" t="s">
        <v>163</v>
      </c>
      <c r="M41" s="198">
        <v>-1027600</v>
      </c>
      <c r="N41" s="198">
        <v>-1473700</v>
      </c>
      <c r="O41" s="198">
        <v>-1640300</v>
      </c>
      <c r="P41" s="198">
        <v>-1824200</v>
      </c>
      <c r="Q41" s="198">
        <v>-1803100</v>
      </c>
      <c r="R41" s="198">
        <v>-1784600</v>
      </c>
      <c r="S41" s="198">
        <v>-1720000</v>
      </c>
      <c r="T41" s="198">
        <v>-1900400</v>
      </c>
      <c r="U41" s="198">
        <v>-1717900</v>
      </c>
      <c r="V41" s="198">
        <v>-1737700</v>
      </c>
      <c r="W41" s="198">
        <v>-1769600</v>
      </c>
      <c r="X41" s="198">
        <v>-1697900</v>
      </c>
      <c r="Y41" s="198">
        <v>-1559705.895</v>
      </c>
      <c r="Z41" s="198">
        <v>-1202975.1950000001</v>
      </c>
      <c r="AA41" s="198">
        <v>-916218.59400000004</v>
      </c>
      <c r="AB41" s="198">
        <v>-797765.70700000005</v>
      </c>
      <c r="AC41" s="198">
        <v>-800967.13699999999</v>
      </c>
      <c r="AD41" s="198">
        <v>-353529.27100000001</v>
      </c>
    </row>
    <row r="42" spans="1:30" ht="34.5" customHeight="1">
      <c r="A42" s="202" t="s">
        <v>2006</v>
      </c>
      <c r="B42" s="201" t="s">
        <v>163</v>
      </c>
      <c r="C42" s="201" t="s">
        <v>163</v>
      </c>
      <c r="D42" s="201" t="s">
        <v>163</v>
      </c>
      <c r="E42" s="201" t="s">
        <v>163</v>
      </c>
      <c r="F42" s="201" t="s">
        <v>163</v>
      </c>
      <c r="G42" s="201" t="s">
        <v>163</v>
      </c>
      <c r="H42" s="201" t="s">
        <v>163</v>
      </c>
      <c r="I42" s="201" t="s">
        <v>163</v>
      </c>
      <c r="J42" s="201" t="s">
        <v>163</v>
      </c>
      <c r="K42" s="201" t="s">
        <v>163</v>
      </c>
      <c r="L42" s="201" t="s">
        <v>163</v>
      </c>
      <c r="M42" s="198">
        <v>673100</v>
      </c>
      <c r="N42" s="198">
        <v>720100</v>
      </c>
      <c r="O42" s="198">
        <v>762800</v>
      </c>
      <c r="P42" s="198">
        <v>958300</v>
      </c>
      <c r="Q42" s="198">
        <v>1143500</v>
      </c>
      <c r="R42" s="198">
        <v>1091300</v>
      </c>
      <c r="S42" s="198">
        <v>947400</v>
      </c>
      <c r="T42" s="198">
        <v>1039400</v>
      </c>
      <c r="U42" s="198">
        <v>1049200</v>
      </c>
      <c r="V42" s="198">
        <v>1138300</v>
      </c>
      <c r="W42" s="198">
        <v>1163000</v>
      </c>
      <c r="X42" s="198">
        <v>1132200</v>
      </c>
      <c r="Y42" s="198">
        <v>1041531.686</v>
      </c>
      <c r="Z42" s="198">
        <v>824291.83600000001</v>
      </c>
      <c r="AA42" s="198">
        <v>578239.12199999997</v>
      </c>
      <c r="AB42" s="198">
        <v>457956.848</v>
      </c>
      <c r="AC42" s="198">
        <v>434327.25</v>
      </c>
      <c r="AD42" s="198">
        <v>219069.23800000001</v>
      </c>
    </row>
    <row r="43" spans="1:30" ht="34.5" customHeight="1">
      <c r="A43" s="202" t="s">
        <v>2007</v>
      </c>
      <c r="B43" s="201" t="s">
        <v>163</v>
      </c>
      <c r="C43" s="201" t="s">
        <v>163</v>
      </c>
      <c r="D43" s="201" t="s">
        <v>163</v>
      </c>
      <c r="E43" s="201" t="s">
        <v>163</v>
      </c>
      <c r="F43" s="201" t="s">
        <v>163</v>
      </c>
      <c r="G43" s="201" t="s">
        <v>163</v>
      </c>
      <c r="H43" s="201" t="s">
        <v>163</v>
      </c>
      <c r="I43" s="201" t="s">
        <v>163</v>
      </c>
      <c r="J43" s="201" t="s">
        <v>163</v>
      </c>
      <c r="K43" s="201" t="s">
        <v>163</v>
      </c>
      <c r="L43" s="201" t="s">
        <v>163</v>
      </c>
      <c r="M43" s="201" t="s">
        <v>163</v>
      </c>
      <c r="N43" s="201" t="s">
        <v>163</v>
      </c>
      <c r="O43" s="201" t="s">
        <v>163</v>
      </c>
      <c r="P43" s="201" t="s">
        <v>163</v>
      </c>
      <c r="Q43" s="201" t="s">
        <v>163</v>
      </c>
      <c r="R43" s="201" t="s">
        <v>163</v>
      </c>
      <c r="S43" s="201" t="s">
        <v>163</v>
      </c>
      <c r="T43" s="201" t="s">
        <v>163</v>
      </c>
      <c r="U43" s="201" t="s">
        <v>163</v>
      </c>
      <c r="V43" s="201" t="s">
        <v>163</v>
      </c>
      <c r="W43" s="201" t="s">
        <v>163</v>
      </c>
      <c r="X43" s="201" t="s">
        <v>163</v>
      </c>
      <c r="Y43" s="201" t="s">
        <v>163</v>
      </c>
      <c r="Z43" s="201" t="s">
        <v>163</v>
      </c>
      <c r="AA43" s="201" t="s">
        <v>163</v>
      </c>
      <c r="AB43" s="201" t="s">
        <v>163</v>
      </c>
      <c r="AC43" s="201" t="s">
        <v>163</v>
      </c>
      <c r="AD43" s="201" t="s">
        <v>163</v>
      </c>
    </row>
    <row r="44" spans="1:30" ht="34.5" customHeight="1">
      <c r="A44" s="202" t="s">
        <v>2008</v>
      </c>
      <c r="B44" s="201" t="s">
        <v>163</v>
      </c>
      <c r="C44" s="201" t="s">
        <v>163</v>
      </c>
      <c r="D44" s="201" t="s">
        <v>163</v>
      </c>
      <c r="E44" s="201" t="s">
        <v>163</v>
      </c>
      <c r="F44" s="201" t="s">
        <v>163</v>
      </c>
      <c r="G44" s="201" t="s">
        <v>163</v>
      </c>
      <c r="H44" s="201" t="s">
        <v>163</v>
      </c>
      <c r="I44" s="201" t="s">
        <v>163</v>
      </c>
      <c r="J44" s="201" t="s">
        <v>163</v>
      </c>
      <c r="K44" s="201" t="s">
        <v>163</v>
      </c>
      <c r="L44" s="201" t="s">
        <v>163</v>
      </c>
      <c r="M44" s="201" t="s">
        <v>163</v>
      </c>
      <c r="N44" s="201" t="s">
        <v>163</v>
      </c>
      <c r="O44" s="201" t="s">
        <v>163</v>
      </c>
      <c r="P44" s="201" t="s">
        <v>163</v>
      </c>
      <c r="Q44" s="201" t="s">
        <v>163</v>
      </c>
      <c r="R44" s="201" t="s">
        <v>163</v>
      </c>
      <c r="S44" s="201" t="s">
        <v>163</v>
      </c>
      <c r="T44" s="201" t="s">
        <v>163</v>
      </c>
      <c r="U44" s="201" t="s">
        <v>163</v>
      </c>
      <c r="V44" s="201" t="s">
        <v>163</v>
      </c>
      <c r="W44" s="201" t="s">
        <v>163</v>
      </c>
      <c r="X44" s="201" t="s">
        <v>163</v>
      </c>
      <c r="Y44" s="201" t="s">
        <v>163</v>
      </c>
      <c r="Z44" s="201" t="s">
        <v>163</v>
      </c>
      <c r="AA44" s="201" t="s">
        <v>163</v>
      </c>
      <c r="AB44" s="201" t="s">
        <v>163</v>
      </c>
      <c r="AC44" s="201" t="s">
        <v>163</v>
      </c>
      <c r="AD44" s="201" t="s">
        <v>163</v>
      </c>
    </row>
    <row r="45" spans="1:30" ht="34.5" customHeight="1">
      <c r="A45" s="202" t="s">
        <v>2009</v>
      </c>
      <c r="B45" s="201" t="s">
        <v>163</v>
      </c>
      <c r="C45" s="201" t="s">
        <v>163</v>
      </c>
      <c r="D45" s="201" t="s">
        <v>163</v>
      </c>
      <c r="E45" s="201" t="s">
        <v>163</v>
      </c>
      <c r="F45" s="201" t="s">
        <v>163</v>
      </c>
      <c r="G45" s="201" t="s">
        <v>163</v>
      </c>
      <c r="H45" s="201" t="s">
        <v>163</v>
      </c>
      <c r="I45" s="201" t="s">
        <v>163</v>
      </c>
      <c r="J45" s="201" t="s">
        <v>163</v>
      </c>
      <c r="K45" s="201" t="s">
        <v>163</v>
      </c>
      <c r="L45" s="201" t="s">
        <v>163</v>
      </c>
      <c r="M45" s="201" t="s">
        <v>163</v>
      </c>
      <c r="N45" s="201" t="s">
        <v>163</v>
      </c>
      <c r="O45" s="201" t="s">
        <v>163</v>
      </c>
      <c r="P45" s="201" t="s">
        <v>163</v>
      </c>
      <c r="Q45" s="201" t="s">
        <v>163</v>
      </c>
      <c r="R45" s="201" t="s">
        <v>163</v>
      </c>
      <c r="S45" s="201" t="s">
        <v>163</v>
      </c>
      <c r="T45" s="201" t="s">
        <v>163</v>
      </c>
      <c r="U45" s="201" t="s">
        <v>163</v>
      </c>
      <c r="V45" s="201" t="s">
        <v>163</v>
      </c>
      <c r="W45" s="201" t="s">
        <v>163</v>
      </c>
      <c r="X45" s="201" t="s">
        <v>163</v>
      </c>
      <c r="Y45" s="201" t="s">
        <v>163</v>
      </c>
      <c r="Z45" s="201" t="s">
        <v>163</v>
      </c>
      <c r="AA45" s="201" t="s">
        <v>163</v>
      </c>
      <c r="AB45" s="201" t="s">
        <v>163</v>
      </c>
      <c r="AC45" s="201" t="s">
        <v>163</v>
      </c>
      <c r="AD45" s="201" t="s">
        <v>163</v>
      </c>
    </row>
    <row r="46" spans="1:30" ht="34.5" customHeight="1">
      <c r="A46" s="202" t="s">
        <v>2010</v>
      </c>
      <c r="B46" s="198">
        <v>8473000</v>
      </c>
      <c r="C46" s="198">
        <v>7846000</v>
      </c>
      <c r="D46" s="198">
        <v>6563100</v>
      </c>
      <c r="E46" s="198">
        <v>5585100</v>
      </c>
      <c r="F46" s="201" t="s">
        <v>163</v>
      </c>
      <c r="G46" s="201" t="s">
        <v>163</v>
      </c>
      <c r="H46" s="201" t="s">
        <v>163</v>
      </c>
      <c r="I46" s="201" t="s">
        <v>163</v>
      </c>
      <c r="J46" s="201" t="s">
        <v>163</v>
      </c>
      <c r="K46" s="201" t="s">
        <v>163</v>
      </c>
      <c r="L46" s="201" t="s">
        <v>163</v>
      </c>
      <c r="M46" s="201" t="s">
        <v>163</v>
      </c>
      <c r="N46" s="201" t="s">
        <v>163</v>
      </c>
      <c r="O46" s="201" t="s">
        <v>163</v>
      </c>
      <c r="P46" s="201" t="s">
        <v>163</v>
      </c>
      <c r="Q46" s="201" t="s">
        <v>163</v>
      </c>
      <c r="R46" s="201" t="s">
        <v>163</v>
      </c>
      <c r="S46" s="201" t="s">
        <v>163</v>
      </c>
      <c r="T46" s="201" t="s">
        <v>163</v>
      </c>
      <c r="U46" s="201" t="s">
        <v>163</v>
      </c>
      <c r="V46" s="201" t="s">
        <v>163</v>
      </c>
      <c r="W46" s="201" t="s">
        <v>163</v>
      </c>
      <c r="X46" s="201" t="s">
        <v>163</v>
      </c>
      <c r="Y46" s="201" t="s">
        <v>163</v>
      </c>
      <c r="Z46" s="201" t="s">
        <v>163</v>
      </c>
      <c r="AA46" s="201" t="s">
        <v>163</v>
      </c>
      <c r="AB46" s="201" t="s">
        <v>163</v>
      </c>
      <c r="AC46" s="201" t="s">
        <v>163</v>
      </c>
      <c r="AD46" s="201" t="s">
        <v>163</v>
      </c>
    </row>
    <row r="47" spans="1:30" ht="34.5" customHeight="1">
      <c r="A47" s="202" t="s">
        <v>2011</v>
      </c>
      <c r="B47" s="198">
        <v>-3490000</v>
      </c>
      <c r="C47" s="198">
        <v>-2916000</v>
      </c>
      <c r="D47" s="198">
        <v>-2261600</v>
      </c>
      <c r="E47" s="198">
        <v>-1628300</v>
      </c>
      <c r="F47" s="201" t="s">
        <v>163</v>
      </c>
      <c r="G47" s="201" t="s">
        <v>163</v>
      </c>
      <c r="H47" s="201" t="s">
        <v>163</v>
      </c>
      <c r="I47" s="201" t="s">
        <v>163</v>
      </c>
      <c r="J47" s="201" t="s">
        <v>163</v>
      </c>
      <c r="K47" s="201" t="s">
        <v>163</v>
      </c>
      <c r="L47" s="201" t="s">
        <v>163</v>
      </c>
      <c r="M47" s="201" t="s">
        <v>163</v>
      </c>
      <c r="N47" s="201" t="s">
        <v>163</v>
      </c>
      <c r="O47" s="201" t="s">
        <v>163</v>
      </c>
      <c r="P47" s="201" t="s">
        <v>163</v>
      </c>
      <c r="Q47" s="201" t="s">
        <v>163</v>
      </c>
      <c r="R47" s="201" t="s">
        <v>163</v>
      </c>
      <c r="S47" s="201" t="s">
        <v>163</v>
      </c>
      <c r="T47" s="201" t="s">
        <v>163</v>
      </c>
      <c r="U47" s="201" t="s">
        <v>163</v>
      </c>
      <c r="V47" s="201" t="s">
        <v>163</v>
      </c>
      <c r="W47" s="201" t="s">
        <v>163</v>
      </c>
      <c r="X47" s="201" t="s">
        <v>163</v>
      </c>
      <c r="Y47" s="201" t="s">
        <v>163</v>
      </c>
      <c r="Z47" s="201" t="s">
        <v>163</v>
      </c>
      <c r="AA47" s="201" t="s">
        <v>163</v>
      </c>
      <c r="AB47" s="201" t="s">
        <v>163</v>
      </c>
      <c r="AC47" s="201" t="s">
        <v>163</v>
      </c>
      <c r="AD47" s="201" t="s">
        <v>163</v>
      </c>
    </row>
    <row r="48" spans="1:30" ht="34.5" customHeight="1">
      <c r="A48" s="202" t="s">
        <v>2012</v>
      </c>
      <c r="B48" s="198">
        <v>4983000</v>
      </c>
      <c r="C48" s="198">
        <v>4930000</v>
      </c>
      <c r="D48" s="198">
        <v>4301500</v>
      </c>
      <c r="E48" s="198">
        <v>3956800</v>
      </c>
      <c r="F48" s="198">
        <v>4246700</v>
      </c>
      <c r="G48" s="201" t="s">
        <v>163</v>
      </c>
      <c r="H48" s="201" t="s">
        <v>163</v>
      </c>
      <c r="I48" s="201" t="s">
        <v>163</v>
      </c>
      <c r="J48" s="201" t="s">
        <v>163</v>
      </c>
      <c r="K48" s="201" t="s">
        <v>163</v>
      </c>
      <c r="L48" s="201" t="s">
        <v>163</v>
      </c>
      <c r="M48" s="201" t="s">
        <v>163</v>
      </c>
      <c r="N48" s="201" t="s">
        <v>163</v>
      </c>
      <c r="O48" s="201" t="s">
        <v>163</v>
      </c>
      <c r="P48" s="201" t="s">
        <v>163</v>
      </c>
      <c r="Q48" s="201" t="s">
        <v>163</v>
      </c>
      <c r="R48" s="201" t="s">
        <v>163</v>
      </c>
      <c r="S48" s="201" t="s">
        <v>163</v>
      </c>
      <c r="T48" s="201" t="s">
        <v>163</v>
      </c>
      <c r="U48" s="201" t="s">
        <v>163</v>
      </c>
      <c r="V48" s="201" t="s">
        <v>163</v>
      </c>
      <c r="W48" s="201" t="s">
        <v>163</v>
      </c>
      <c r="X48" s="201" t="s">
        <v>163</v>
      </c>
      <c r="Y48" s="201" t="s">
        <v>163</v>
      </c>
      <c r="Z48" s="201" t="s">
        <v>163</v>
      </c>
      <c r="AA48" s="201" t="s">
        <v>163</v>
      </c>
      <c r="AB48" s="201" t="s">
        <v>163</v>
      </c>
      <c r="AC48" s="201" t="s">
        <v>163</v>
      </c>
      <c r="AD48" s="201" t="s">
        <v>163</v>
      </c>
    </row>
    <row r="49" spans="1:30" ht="34.5" customHeight="1">
      <c r="A49" s="202" t="s">
        <v>2013</v>
      </c>
      <c r="B49" s="198">
        <v>3062000</v>
      </c>
      <c r="C49" s="198">
        <v>2811000</v>
      </c>
      <c r="D49" s="198">
        <v>2343700</v>
      </c>
      <c r="E49" s="198">
        <v>2031700</v>
      </c>
      <c r="F49" s="201" t="s">
        <v>163</v>
      </c>
      <c r="G49" s="198">
        <v>1518300</v>
      </c>
      <c r="H49" s="198">
        <v>1620000</v>
      </c>
      <c r="I49" s="198">
        <v>1549100</v>
      </c>
      <c r="J49" s="198">
        <v>1441300</v>
      </c>
      <c r="K49" s="198">
        <v>1303100</v>
      </c>
      <c r="L49" s="198">
        <v>1054600</v>
      </c>
      <c r="M49" s="198">
        <v>275300</v>
      </c>
      <c r="N49" s="198">
        <v>283600</v>
      </c>
      <c r="O49" s="198">
        <v>266000</v>
      </c>
      <c r="P49" s="198">
        <v>308800</v>
      </c>
      <c r="Q49" s="198">
        <v>446900</v>
      </c>
      <c r="R49" s="198">
        <v>400000</v>
      </c>
      <c r="S49" s="198">
        <v>287900</v>
      </c>
      <c r="T49" s="198">
        <v>298900</v>
      </c>
      <c r="U49" s="198">
        <v>281400</v>
      </c>
      <c r="V49" s="198">
        <v>528700</v>
      </c>
      <c r="W49" s="198">
        <v>537000</v>
      </c>
      <c r="X49" s="198">
        <v>595800</v>
      </c>
      <c r="Y49" s="198">
        <v>582812.59299999999</v>
      </c>
      <c r="Z49" s="198">
        <v>521375.63900000002</v>
      </c>
      <c r="AA49" s="198">
        <v>382189.68599999999</v>
      </c>
      <c r="AB49" s="198">
        <v>325783.55</v>
      </c>
      <c r="AC49" s="198">
        <v>287976.19400000002</v>
      </c>
      <c r="AD49" s="198">
        <v>415880.91899999999</v>
      </c>
    </row>
    <row r="50" spans="1:30" ht="34.5" customHeight="1">
      <c r="A50" s="202" t="s">
        <v>2014</v>
      </c>
      <c r="B50" s="198">
        <v>-128000</v>
      </c>
      <c r="C50" s="198">
        <v>-105000</v>
      </c>
      <c r="D50" s="198">
        <v>-49200</v>
      </c>
      <c r="E50" s="198">
        <v>-47200</v>
      </c>
      <c r="F50" s="201" t="s">
        <v>163</v>
      </c>
      <c r="G50" s="198">
        <v>-3100</v>
      </c>
      <c r="H50" s="198">
        <v>-123900</v>
      </c>
      <c r="I50" s="198">
        <v>-126800</v>
      </c>
      <c r="J50" s="198">
        <v>-125400</v>
      </c>
      <c r="K50" s="198">
        <v>-134000</v>
      </c>
      <c r="L50" s="198">
        <v>-127400</v>
      </c>
      <c r="M50" s="198">
        <v>-136800</v>
      </c>
      <c r="N50" s="198">
        <v>-151600</v>
      </c>
      <c r="O50" s="198">
        <v>-152100</v>
      </c>
      <c r="P50" s="198">
        <v>-191300</v>
      </c>
      <c r="Q50" s="198">
        <v>-212600</v>
      </c>
      <c r="R50" s="198">
        <v>-205200</v>
      </c>
      <c r="S50" s="198">
        <v>-143600</v>
      </c>
      <c r="T50" s="198">
        <v>-147700</v>
      </c>
      <c r="U50" s="198">
        <v>-129600</v>
      </c>
      <c r="V50" s="198">
        <v>-214400</v>
      </c>
      <c r="W50" s="198">
        <v>-257700</v>
      </c>
      <c r="X50" s="198">
        <v>-281700</v>
      </c>
      <c r="Y50" s="198">
        <v>-291787.41899999999</v>
      </c>
      <c r="Z50" s="198">
        <v>-249101.69399999999</v>
      </c>
      <c r="AA50" s="198">
        <v>-231874.95499999999</v>
      </c>
      <c r="AB50" s="198">
        <v>-207178.21400000001</v>
      </c>
      <c r="AC50" s="198">
        <v>-185530.454</v>
      </c>
      <c r="AD50" s="198">
        <v>-295141.29700000002</v>
      </c>
    </row>
    <row r="51" spans="1:30" ht="34.5" customHeight="1">
      <c r="A51" s="202" t="s">
        <v>2015</v>
      </c>
      <c r="B51" s="198">
        <v>2934000</v>
      </c>
      <c r="C51" s="198">
        <v>2706000</v>
      </c>
      <c r="D51" s="198">
        <v>2294500</v>
      </c>
      <c r="E51" s="198">
        <v>1984500</v>
      </c>
      <c r="F51" s="198">
        <v>1921000</v>
      </c>
      <c r="G51" s="198">
        <v>1515200</v>
      </c>
      <c r="H51" s="198">
        <v>1496100</v>
      </c>
      <c r="I51" s="198">
        <v>1422300</v>
      </c>
      <c r="J51" s="198">
        <v>1315900</v>
      </c>
      <c r="K51" s="198">
        <v>1169100</v>
      </c>
      <c r="L51" s="198">
        <v>927200</v>
      </c>
      <c r="M51" s="198">
        <v>138500</v>
      </c>
      <c r="N51" s="198">
        <v>132000</v>
      </c>
      <c r="O51" s="198">
        <v>113900</v>
      </c>
      <c r="P51" s="198">
        <v>117500</v>
      </c>
      <c r="Q51" s="198">
        <v>234300</v>
      </c>
      <c r="R51" s="198">
        <v>194800</v>
      </c>
      <c r="S51" s="198">
        <v>144300</v>
      </c>
      <c r="T51" s="198">
        <v>151200</v>
      </c>
      <c r="U51" s="198">
        <v>151800</v>
      </c>
      <c r="V51" s="198">
        <v>314300</v>
      </c>
      <c r="W51" s="198">
        <v>279300</v>
      </c>
      <c r="X51" s="198">
        <v>314100</v>
      </c>
      <c r="Y51" s="198">
        <v>291025.174</v>
      </c>
      <c r="Z51" s="198">
        <v>272273.94500000001</v>
      </c>
      <c r="AA51" s="198">
        <v>150314.731</v>
      </c>
      <c r="AB51" s="198">
        <v>118605.33500000001</v>
      </c>
      <c r="AC51" s="198">
        <v>102445.74</v>
      </c>
      <c r="AD51" s="198">
        <v>120739.622</v>
      </c>
    </row>
    <row r="52" spans="1:30" ht="34.5" customHeight="1">
      <c r="A52" s="202" t="s">
        <v>2016</v>
      </c>
      <c r="B52" s="201" t="s">
        <v>163</v>
      </c>
      <c r="C52" s="201" t="s">
        <v>163</v>
      </c>
      <c r="D52" s="201" t="s">
        <v>163</v>
      </c>
      <c r="E52" s="201" t="s">
        <v>163</v>
      </c>
      <c r="F52" s="201" t="s">
        <v>163</v>
      </c>
      <c r="G52" s="201" t="s">
        <v>163</v>
      </c>
      <c r="H52" s="201" t="s">
        <v>163</v>
      </c>
      <c r="I52" s="201" t="s">
        <v>163</v>
      </c>
      <c r="J52" s="201" t="s">
        <v>163</v>
      </c>
      <c r="K52" s="201" t="s">
        <v>163</v>
      </c>
      <c r="L52" s="201" t="s">
        <v>163</v>
      </c>
      <c r="M52" s="201" t="s">
        <v>163</v>
      </c>
      <c r="N52" s="201" t="s">
        <v>163</v>
      </c>
      <c r="O52" s="201" t="s">
        <v>163</v>
      </c>
      <c r="P52" s="201" t="s">
        <v>163</v>
      </c>
      <c r="Q52" s="201" t="s">
        <v>163</v>
      </c>
      <c r="R52" s="201" t="s">
        <v>163</v>
      </c>
      <c r="S52" s="201" t="s">
        <v>163</v>
      </c>
      <c r="T52" s="201" t="s">
        <v>163</v>
      </c>
      <c r="U52" s="201" t="s">
        <v>163</v>
      </c>
      <c r="V52" s="201" t="s">
        <v>163</v>
      </c>
      <c r="W52" s="201" t="s">
        <v>163</v>
      </c>
      <c r="X52" s="201" t="s">
        <v>163</v>
      </c>
      <c r="Y52" s="201" t="s">
        <v>163</v>
      </c>
      <c r="Z52" s="201" t="s">
        <v>163</v>
      </c>
      <c r="AA52" s="201" t="s">
        <v>163</v>
      </c>
      <c r="AB52" s="201" t="s">
        <v>163</v>
      </c>
      <c r="AC52" s="201" t="s">
        <v>163</v>
      </c>
      <c r="AD52" s="201" t="s">
        <v>163</v>
      </c>
    </row>
    <row r="53" spans="1:30" ht="34.5" customHeight="1">
      <c r="A53" s="202" t="s">
        <v>2017</v>
      </c>
      <c r="B53" s="198">
        <v>15291000</v>
      </c>
      <c r="C53" s="198">
        <v>11411000</v>
      </c>
      <c r="D53" s="198">
        <v>9923300</v>
      </c>
      <c r="E53" s="198">
        <v>9438000</v>
      </c>
      <c r="F53" s="198">
        <v>9786400</v>
      </c>
      <c r="G53" s="198">
        <v>9792800</v>
      </c>
      <c r="H53" s="198">
        <v>14580200</v>
      </c>
      <c r="I53" s="198">
        <v>14806200</v>
      </c>
      <c r="J53" s="198">
        <v>15044300</v>
      </c>
      <c r="K53" s="198">
        <v>14788000</v>
      </c>
      <c r="L53" s="198">
        <v>14472900</v>
      </c>
      <c r="M53" s="198">
        <v>14360900</v>
      </c>
      <c r="N53" s="198">
        <v>14546000</v>
      </c>
      <c r="O53" s="198">
        <v>14740200</v>
      </c>
      <c r="P53" s="198">
        <v>15666000</v>
      </c>
      <c r="Q53" s="198">
        <v>16351400</v>
      </c>
      <c r="R53" s="198">
        <v>16788800</v>
      </c>
      <c r="S53" s="198">
        <v>12212000</v>
      </c>
      <c r="T53" s="198">
        <v>12150900</v>
      </c>
      <c r="U53" s="198">
        <v>12015000</v>
      </c>
      <c r="V53" s="198">
        <v>10460500</v>
      </c>
      <c r="W53" s="198">
        <v>10855400</v>
      </c>
      <c r="X53" s="198">
        <v>11788000</v>
      </c>
      <c r="Y53" s="198">
        <v>9624106.4580000006</v>
      </c>
      <c r="Z53" s="198">
        <v>6852278.4270000001</v>
      </c>
      <c r="AA53" s="198">
        <v>4207897.7740000002</v>
      </c>
      <c r="AB53" s="198">
        <v>3158591.1880000001</v>
      </c>
      <c r="AC53" s="198">
        <v>2851101.52</v>
      </c>
      <c r="AD53" s="198">
        <v>2622732.8930000002</v>
      </c>
    </row>
    <row r="54" spans="1:30" ht="34.5" customHeight="1">
      <c r="A54" s="202" t="s">
        <v>2018</v>
      </c>
      <c r="B54" s="198">
        <v>7113000</v>
      </c>
      <c r="C54" s="198">
        <v>4054000</v>
      </c>
      <c r="D54" s="198">
        <v>2891200</v>
      </c>
      <c r="E54" s="198">
        <v>2452200</v>
      </c>
      <c r="F54" s="198">
        <v>2525900</v>
      </c>
      <c r="G54" s="198">
        <v>2399200</v>
      </c>
      <c r="H54" s="198">
        <v>3421200</v>
      </c>
      <c r="I54" s="198">
        <v>3533500</v>
      </c>
      <c r="J54" s="198">
        <v>3758800</v>
      </c>
      <c r="K54" s="198">
        <v>4039900</v>
      </c>
      <c r="L54" s="198">
        <v>3770100</v>
      </c>
      <c r="M54" s="198">
        <v>3871000</v>
      </c>
      <c r="N54" s="198">
        <v>4214900</v>
      </c>
      <c r="O54" s="198">
        <v>4539800</v>
      </c>
      <c r="P54" s="198">
        <v>5543300</v>
      </c>
      <c r="Q54" s="198">
        <v>6178700</v>
      </c>
      <c r="R54" s="198">
        <v>6653600</v>
      </c>
      <c r="S54" s="198">
        <v>5609300</v>
      </c>
      <c r="T54" s="198">
        <v>5545900</v>
      </c>
      <c r="U54" s="198">
        <v>5396600</v>
      </c>
      <c r="V54" s="198">
        <v>3356000</v>
      </c>
      <c r="W54" s="198">
        <v>4611700</v>
      </c>
      <c r="X54" s="198">
        <v>5291900</v>
      </c>
      <c r="Y54" s="198">
        <v>4411722.1100000003</v>
      </c>
      <c r="Z54" s="198">
        <v>3242590.5970000001</v>
      </c>
      <c r="AA54" s="198">
        <v>2474095.1009999998</v>
      </c>
      <c r="AB54" s="198">
        <v>1471895.2609999999</v>
      </c>
      <c r="AC54" s="198">
        <v>1106474.9669999999</v>
      </c>
      <c r="AD54" s="198">
        <v>922011.65599999996</v>
      </c>
    </row>
    <row r="55" spans="1:30" ht="34.5" customHeight="1">
      <c r="A55" s="202" t="s">
        <v>2019</v>
      </c>
      <c r="B55" s="198">
        <v>8178000</v>
      </c>
      <c r="C55" s="198">
        <v>7357000</v>
      </c>
      <c r="D55" s="198">
        <v>7032100</v>
      </c>
      <c r="E55" s="198">
        <v>6985800</v>
      </c>
      <c r="F55" s="198">
        <v>7260500</v>
      </c>
      <c r="G55" s="198">
        <v>7393600</v>
      </c>
      <c r="H55" s="198">
        <v>11159000</v>
      </c>
      <c r="I55" s="198">
        <v>11272700</v>
      </c>
      <c r="J55" s="198">
        <v>11285500</v>
      </c>
      <c r="K55" s="198">
        <v>10748100</v>
      </c>
      <c r="L55" s="198">
        <v>10702800</v>
      </c>
      <c r="M55" s="198">
        <v>10489900</v>
      </c>
      <c r="N55" s="198">
        <v>10331100</v>
      </c>
      <c r="O55" s="198">
        <v>10200400</v>
      </c>
      <c r="P55" s="198">
        <v>10122700</v>
      </c>
      <c r="Q55" s="198">
        <v>10172700</v>
      </c>
      <c r="R55" s="198">
        <v>10135200</v>
      </c>
      <c r="S55" s="198">
        <v>6602700</v>
      </c>
      <c r="T55" s="198">
        <v>6605000</v>
      </c>
      <c r="U55" s="198">
        <v>6618400</v>
      </c>
      <c r="V55" s="198">
        <v>7104500</v>
      </c>
      <c r="W55" s="198">
        <v>6243700</v>
      </c>
      <c r="X55" s="198">
        <v>6496100</v>
      </c>
      <c r="Y55" s="198">
        <v>5212384.3480000002</v>
      </c>
      <c r="Z55" s="198">
        <v>3609687.83</v>
      </c>
      <c r="AA55" s="198">
        <v>1733802.673</v>
      </c>
      <c r="AB55" s="198">
        <v>1686695.9269999999</v>
      </c>
      <c r="AC55" s="198">
        <v>1744626.5530000001</v>
      </c>
      <c r="AD55" s="198">
        <v>1700721.236</v>
      </c>
    </row>
    <row r="56" spans="1:30" ht="34.5" customHeight="1">
      <c r="A56" s="202" t="s">
        <v>2020</v>
      </c>
      <c r="B56" s="198">
        <v>3822000</v>
      </c>
      <c r="C56" s="198">
        <v>2549000</v>
      </c>
      <c r="D56" s="198">
        <v>2462500</v>
      </c>
      <c r="E56" s="198">
        <v>2920300</v>
      </c>
      <c r="F56" s="198">
        <v>2956200</v>
      </c>
      <c r="G56" s="198">
        <v>2814400</v>
      </c>
      <c r="H56" s="198">
        <v>1412900</v>
      </c>
      <c r="I56" s="198">
        <v>1486100</v>
      </c>
      <c r="J56" s="198">
        <v>1368800</v>
      </c>
      <c r="K56" s="198">
        <v>1305900</v>
      </c>
      <c r="L56" s="198">
        <v>1736200</v>
      </c>
      <c r="M56" s="198">
        <v>4059100</v>
      </c>
      <c r="N56" s="198">
        <v>3759200</v>
      </c>
      <c r="O56" s="198">
        <v>1590300</v>
      </c>
      <c r="P56" s="198">
        <v>1644800</v>
      </c>
      <c r="Q56" s="198">
        <v>1115800</v>
      </c>
      <c r="R56" s="198">
        <v>1017900</v>
      </c>
      <c r="S56" s="198">
        <v>1195500</v>
      </c>
      <c r="T56" s="198">
        <v>882000</v>
      </c>
      <c r="U56" s="198">
        <v>728200</v>
      </c>
      <c r="V56" s="198">
        <v>436000</v>
      </c>
      <c r="W56" s="198">
        <v>559500</v>
      </c>
      <c r="X56" s="198">
        <v>682000</v>
      </c>
      <c r="Y56" s="198">
        <v>631138.93099999998</v>
      </c>
      <c r="Z56" s="198">
        <v>373500.092</v>
      </c>
      <c r="AA56" s="198">
        <v>704771.80700000003</v>
      </c>
      <c r="AB56" s="198">
        <v>507502.77799999999</v>
      </c>
      <c r="AC56" s="198">
        <v>457804.39899999998</v>
      </c>
      <c r="AD56" s="198">
        <v>379902.951</v>
      </c>
    </row>
    <row r="57" spans="1:30" ht="34.5" customHeight="1">
      <c r="A57" s="202" t="s">
        <v>2021</v>
      </c>
      <c r="B57" s="201" t="s">
        <v>163</v>
      </c>
      <c r="C57" s="201" t="s">
        <v>163</v>
      </c>
      <c r="D57" s="201" t="s">
        <v>163</v>
      </c>
      <c r="E57" s="201" t="s">
        <v>163</v>
      </c>
      <c r="F57" s="201" t="s">
        <v>163</v>
      </c>
      <c r="G57" s="201" t="s">
        <v>163</v>
      </c>
      <c r="H57" s="201" t="s">
        <v>163</v>
      </c>
      <c r="I57" s="201" t="s">
        <v>163</v>
      </c>
      <c r="J57" s="201" t="s">
        <v>163</v>
      </c>
      <c r="K57" s="201" t="s">
        <v>163</v>
      </c>
      <c r="L57" s="201" t="s">
        <v>163</v>
      </c>
      <c r="M57" s="201" t="s">
        <v>163</v>
      </c>
      <c r="N57" s="201" t="s">
        <v>163</v>
      </c>
      <c r="O57" s="201" t="s">
        <v>163</v>
      </c>
      <c r="P57" s="201" t="s">
        <v>163</v>
      </c>
      <c r="Q57" s="201" t="s">
        <v>163</v>
      </c>
      <c r="R57" s="201" t="s">
        <v>163</v>
      </c>
      <c r="S57" s="201" t="s">
        <v>163</v>
      </c>
      <c r="T57" s="201" t="s">
        <v>163</v>
      </c>
      <c r="U57" s="201" t="s">
        <v>163</v>
      </c>
      <c r="V57" s="201" t="s">
        <v>163</v>
      </c>
      <c r="W57" s="201" t="s">
        <v>163</v>
      </c>
      <c r="X57" s="201" t="s">
        <v>163</v>
      </c>
      <c r="Y57" s="201" t="s">
        <v>163</v>
      </c>
      <c r="Z57" s="201" t="s">
        <v>163</v>
      </c>
      <c r="AA57" s="201" t="s">
        <v>163</v>
      </c>
      <c r="AB57" s="201" t="s">
        <v>163</v>
      </c>
      <c r="AC57" s="201" t="s">
        <v>163</v>
      </c>
      <c r="AD57" s="201" t="s">
        <v>163</v>
      </c>
    </row>
    <row r="58" spans="1:30" ht="34.5" customHeight="1">
      <c r="A58" s="202" t="s">
        <v>2022</v>
      </c>
      <c r="B58" s="198">
        <v>3000</v>
      </c>
      <c r="C58" s="198">
        <v>1000</v>
      </c>
      <c r="D58" s="198">
        <v>700</v>
      </c>
      <c r="E58" s="198">
        <v>900</v>
      </c>
      <c r="F58" s="198">
        <v>131600</v>
      </c>
      <c r="G58" s="198">
        <v>11400</v>
      </c>
      <c r="H58" s="198">
        <v>10800</v>
      </c>
      <c r="I58" s="201" t="s">
        <v>163</v>
      </c>
      <c r="J58" s="201" t="s">
        <v>163</v>
      </c>
      <c r="K58" s="201" t="s">
        <v>163</v>
      </c>
      <c r="L58" s="201" t="s">
        <v>163</v>
      </c>
      <c r="M58" s="201" t="s">
        <v>163</v>
      </c>
      <c r="N58" s="201" t="s">
        <v>163</v>
      </c>
      <c r="O58" s="201" t="s">
        <v>163</v>
      </c>
      <c r="P58" s="201" t="s">
        <v>163</v>
      </c>
      <c r="Q58" s="201" t="s">
        <v>163</v>
      </c>
      <c r="R58" s="201" t="s">
        <v>163</v>
      </c>
      <c r="S58" s="198">
        <v>34200</v>
      </c>
      <c r="T58" s="198">
        <v>29500</v>
      </c>
      <c r="U58" s="198">
        <v>29300</v>
      </c>
      <c r="V58" s="198">
        <v>78500</v>
      </c>
      <c r="W58" s="198">
        <v>96700</v>
      </c>
      <c r="X58" s="198">
        <v>309600</v>
      </c>
      <c r="Y58" s="198">
        <v>223642.70800000001</v>
      </c>
      <c r="Z58" s="198">
        <v>137051.666</v>
      </c>
      <c r="AA58" s="198">
        <v>80035.733999999997</v>
      </c>
      <c r="AB58" s="198">
        <v>23172.251</v>
      </c>
      <c r="AC58" s="198">
        <v>19361.025000000001</v>
      </c>
      <c r="AD58" s="201" t="s">
        <v>163</v>
      </c>
    </row>
    <row r="59" spans="1:30" ht="34.5" customHeight="1">
      <c r="A59" s="202" t="s">
        <v>2023</v>
      </c>
      <c r="B59" s="198">
        <v>136000</v>
      </c>
      <c r="C59" s="198">
        <v>212000</v>
      </c>
      <c r="D59" s="198">
        <v>133900</v>
      </c>
      <c r="E59" s="198">
        <v>113700</v>
      </c>
      <c r="F59" s="198">
        <v>103400</v>
      </c>
      <c r="G59" s="198">
        <v>80900</v>
      </c>
      <c r="H59" s="198">
        <v>96800</v>
      </c>
      <c r="I59" s="198">
        <v>263600</v>
      </c>
      <c r="J59" s="198">
        <v>263300</v>
      </c>
      <c r="K59" s="198">
        <v>240000</v>
      </c>
      <c r="L59" s="198">
        <v>178700</v>
      </c>
      <c r="M59" s="198">
        <v>116300</v>
      </c>
      <c r="N59" s="198">
        <v>96500</v>
      </c>
      <c r="O59" s="198">
        <v>84500</v>
      </c>
      <c r="P59" s="198">
        <v>77700</v>
      </c>
      <c r="Q59" s="198">
        <v>87300</v>
      </c>
      <c r="R59" s="198">
        <v>81000</v>
      </c>
      <c r="S59" s="198">
        <v>67100</v>
      </c>
      <c r="T59" s="198">
        <v>89800</v>
      </c>
      <c r="U59" s="198">
        <v>65600</v>
      </c>
      <c r="V59" s="198">
        <v>102000</v>
      </c>
      <c r="W59" s="198">
        <v>126800</v>
      </c>
      <c r="X59" s="198">
        <v>143900</v>
      </c>
      <c r="Y59" s="198">
        <v>112964.72199999999</v>
      </c>
      <c r="Z59" s="198">
        <v>100616.351</v>
      </c>
      <c r="AA59" s="198">
        <v>24086.945</v>
      </c>
      <c r="AB59" s="198">
        <v>22714.903999999999</v>
      </c>
      <c r="AC59" s="198">
        <v>21342.862000000001</v>
      </c>
      <c r="AD59" s="198">
        <v>36892.661999999997</v>
      </c>
    </row>
    <row r="60" spans="1:30" ht="34.5" customHeight="1">
      <c r="A60" s="202" t="s">
        <v>2024</v>
      </c>
      <c r="B60" s="198">
        <v>1917000</v>
      </c>
      <c r="C60" s="198">
        <v>465000</v>
      </c>
      <c r="D60" s="198">
        <v>739000</v>
      </c>
      <c r="E60" s="198">
        <v>1417300</v>
      </c>
      <c r="F60" s="198">
        <v>1126500</v>
      </c>
      <c r="G60" s="198">
        <v>1141700</v>
      </c>
      <c r="H60" s="198">
        <v>132700</v>
      </c>
      <c r="I60" s="198">
        <v>48300</v>
      </c>
      <c r="J60" s="198">
        <v>20900</v>
      </c>
      <c r="K60" s="198">
        <v>23200</v>
      </c>
      <c r="L60" s="198">
        <v>17300</v>
      </c>
      <c r="M60" s="198">
        <v>25800</v>
      </c>
      <c r="N60" s="198">
        <v>735800</v>
      </c>
      <c r="O60" s="198">
        <v>747700</v>
      </c>
      <c r="P60" s="198">
        <v>705600</v>
      </c>
      <c r="Q60" s="198">
        <v>74500</v>
      </c>
      <c r="R60" s="198">
        <v>19700</v>
      </c>
      <c r="S60" s="198">
        <v>49000</v>
      </c>
      <c r="T60" s="198">
        <v>84700</v>
      </c>
      <c r="U60" s="198">
        <v>120500</v>
      </c>
      <c r="V60" s="198">
        <v>255500</v>
      </c>
      <c r="W60" s="198">
        <v>336000</v>
      </c>
      <c r="X60" s="198">
        <v>228500</v>
      </c>
      <c r="Y60" s="198">
        <v>294531.50099999999</v>
      </c>
      <c r="Z60" s="198">
        <v>135832.07399999999</v>
      </c>
      <c r="AA60" s="198">
        <v>600649.12800000003</v>
      </c>
      <c r="AB60" s="198">
        <v>461615.62400000001</v>
      </c>
      <c r="AC60" s="198">
        <v>417100.511</v>
      </c>
      <c r="AD60" s="198">
        <v>343010.28899999999</v>
      </c>
    </row>
    <row r="61" spans="1:30" ht="34.5" customHeight="1">
      <c r="A61" s="202" t="s">
        <v>2025</v>
      </c>
      <c r="B61" s="201" t="s">
        <v>163</v>
      </c>
      <c r="C61" s="201" t="s">
        <v>163</v>
      </c>
      <c r="D61" s="201" t="s">
        <v>163</v>
      </c>
      <c r="E61" s="201" t="s">
        <v>163</v>
      </c>
      <c r="F61" s="201" t="s">
        <v>163</v>
      </c>
      <c r="G61" s="201" t="s">
        <v>163</v>
      </c>
      <c r="H61" s="201" t="s">
        <v>163</v>
      </c>
      <c r="I61" s="201" t="s">
        <v>163</v>
      </c>
      <c r="J61" s="201" t="s">
        <v>163</v>
      </c>
      <c r="K61" s="201" t="s">
        <v>163</v>
      </c>
      <c r="L61" s="201" t="s">
        <v>163</v>
      </c>
      <c r="M61" s="201" t="s">
        <v>163</v>
      </c>
      <c r="N61" s="201" t="s">
        <v>163</v>
      </c>
      <c r="O61" s="201" t="s">
        <v>163</v>
      </c>
      <c r="P61" s="201" t="s">
        <v>163</v>
      </c>
      <c r="Q61" s="201" t="s">
        <v>163</v>
      </c>
      <c r="R61" s="201" t="s">
        <v>163</v>
      </c>
      <c r="S61" s="201" t="s">
        <v>163</v>
      </c>
      <c r="T61" s="198">
        <v>0</v>
      </c>
      <c r="U61" s="201" t="s">
        <v>163</v>
      </c>
      <c r="V61" s="201" t="s">
        <v>163</v>
      </c>
      <c r="W61" s="201" t="s">
        <v>163</v>
      </c>
      <c r="X61" s="201" t="s">
        <v>163</v>
      </c>
      <c r="Y61" s="201" t="s">
        <v>163</v>
      </c>
      <c r="Z61" s="201" t="s">
        <v>163</v>
      </c>
      <c r="AA61" s="201" t="s">
        <v>163</v>
      </c>
      <c r="AB61" s="201" t="s">
        <v>163</v>
      </c>
      <c r="AC61" s="201" t="s">
        <v>163</v>
      </c>
      <c r="AD61" s="201" t="s">
        <v>163</v>
      </c>
    </row>
    <row r="62" spans="1:30" ht="34.5" customHeight="1">
      <c r="A62" s="202" t="s">
        <v>2026</v>
      </c>
      <c r="B62" s="198">
        <v>1766000</v>
      </c>
      <c r="C62" s="198">
        <v>1871000</v>
      </c>
      <c r="D62" s="198">
        <v>1588900</v>
      </c>
      <c r="E62" s="198">
        <v>1388400</v>
      </c>
      <c r="F62" s="198">
        <v>1594700</v>
      </c>
      <c r="G62" s="198">
        <v>1580400</v>
      </c>
      <c r="H62" s="198">
        <v>1172600</v>
      </c>
      <c r="I62" s="198">
        <v>1174200</v>
      </c>
      <c r="J62" s="198">
        <v>1084600</v>
      </c>
      <c r="K62" s="198">
        <v>1042700</v>
      </c>
      <c r="L62" s="198">
        <v>1540200</v>
      </c>
      <c r="M62" s="198">
        <v>3917000</v>
      </c>
      <c r="N62" s="198">
        <v>2926900</v>
      </c>
      <c r="O62" s="198">
        <v>758100</v>
      </c>
      <c r="P62" s="198">
        <v>861500</v>
      </c>
      <c r="Q62" s="198">
        <v>954000</v>
      </c>
      <c r="R62" s="198">
        <v>917200</v>
      </c>
      <c r="S62" s="198">
        <v>1045200</v>
      </c>
      <c r="T62" s="198">
        <v>678000</v>
      </c>
      <c r="U62" s="198">
        <v>512800</v>
      </c>
      <c r="V62" s="201" t="s">
        <v>163</v>
      </c>
      <c r="W62" s="201" t="s">
        <v>163</v>
      </c>
      <c r="X62" s="201" t="s">
        <v>163</v>
      </c>
      <c r="Y62" s="201" t="s">
        <v>163</v>
      </c>
      <c r="Z62" s="201" t="s">
        <v>163</v>
      </c>
      <c r="AA62" s="201" t="s">
        <v>163</v>
      </c>
      <c r="AB62" s="201" t="s">
        <v>163</v>
      </c>
      <c r="AC62" s="201" t="s">
        <v>163</v>
      </c>
      <c r="AD62" s="201" t="s">
        <v>163</v>
      </c>
    </row>
    <row r="63" spans="1:30" ht="34.5" customHeight="1">
      <c r="A63" s="199"/>
      <c r="B63" s="233"/>
      <c r="C63" s="233"/>
      <c r="D63" s="233"/>
      <c r="E63" s="233"/>
      <c r="F63" s="233"/>
      <c r="G63" s="199"/>
      <c r="H63" s="199"/>
      <c r="I63" s="199"/>
      <c r="J63" s="199"/>
      <c r="K63" s="199"/>
      <c r="L63" s="199"/>
      <c r="M63" s="199"/>
      <c r="N63" s="199"/>
      <c r="O63" s="199"/>
      <c r="P63" s="199"/>
      <c r="Q63" s="199"/>
      <c r="R63" s="199"/>
      <c r="S63" s="199"/>
      <c r="T63" s="199"/>
      <c r="U63" s="199"/>
      <c r="V63" s="199"/>
      <c r="W63" s="199"/>
      <c r="X63" s="199"/>
      <c r="Y63" s="199"/>
      <c r="Z63" s="199"/>
      <c r="AA63" s="199"/>
      <c r="AB63" s="199"/>
      <c r="AC63" s="199"/>
      <c r="AD63" s="199"/>
    </row>
    <row r="64" spans="1:30" s="190" customFormat="1" ht="34.5" customHeight="1">
      <c r="A64" s="225" t="s">
        <v>2027</v>
      </c>
      <c r="B64" s="224">
        <v>41367000</v>
      </c>
      <c r="C64" s="224">
        <v>33941000</v>
      </c>
      <c r="D64" s="224">
        <v>31067600</v>
      </c>
      <c r="E64" s="224">
        <v>28005400</v>
      </c>
      <c r="F64" s="224">
        <v>27148200</v>
      </c>
      <c r="G64" s="224">
        <v>21367500</v>
      </c>
      <c r="H64" s="224">
        <v>25577400</v>
      </c>
      <c r="I64" s="224">
        <v>24139000</v>
      </c>
      <c r="J64" s="224">
        <v>23850800</v>
      </c>
      <c r="K64" s="224">
        <v>23253900</v>
      </c>
      <c r="L64" s="224">
        <v>22810800</v>
      </c>
      <c r="M64" s="224">
        <v>25256500</v>
      </c>
      <c r="N64" s="224">
        <v>24953800</v>
      </c>
      <c r="O64" s="224">
        <v>24694500</v>
      </c>
      <c r="P64" s="224">
        <v>24374600</v>
      </c>
      <c r="Q64" s="224">
        <v>26977200</v>
      </c>
      <c r="R64" s="224">
        <v>28212100</v>
      </c>
      <c r="S64" s="224">
        <v>22389300</v>
      </c>
      <c r="T64" s="224">
        <v>23003600</v>
      </c>
      <c r="U64" s="224">
        <v>25177200</v>
      </c>
      <c r="V64" s="224">
        <v>24639400</v>
      </c>
      <c r="W64" s="224">
        <v>30023600</v>
      </c>
      <c r="X64" s="224">
        <v>34979200</v>
      </c>
      <c r="Y64" s="224">
        <v>31709548.034000002</v>
      </c>
      <c r="Z64" s="224">
        <v>26327335.480999999</v>
      </c>
      <c r="AA64" s="224">
        <v>12611344.950999999</v>
      </c>
      <c r="AB64" s="224">
        <v>10317292.140000001</v>
      </c>
      <c r="AC64" s="224">
        <v>8748896.6500000004</v>
      </c>
      <c r="AD64" s="224">
        <v>8334540.2209999999</v>
      </c>
    </row>
    <row r="65" spans="1:30" s="231" customFormat="1" ht="34.5" customHeight="1">
      <c r="A65" s="232" t="s">
        <v>2028</v>
      </c>
      <c r="B65" s="230">
        <v>2023</v>
      </c>
      <c r="C65" s="230">
        <v>2022</v>
      </c>
      <c r="D65" s="230">
        <v>2021</v>
      </c>
      <c r="E65" s="230">
        <v>2020</v>
      </c>
      <c r="F65" s="230">
        <v>2019</v>
      </c>
      <c r="G65" s="230">
        <v>2018</v>
      </c>
      <c r="H65" s="230">
        <v>2017</v>
      </c>
      <c r="I65" s="230">
        <v>2016</v>
      </c>
      <c r="J65" s="230">
        <v>2015</v>
      </c>
      <c r="K65" s="230">
        <v>2014</v>
      </c>
      <c r="L65" s="230">
        <v>2013</v>
      </c>
      <c r="M65" s="230">
        <v>2012</v>
      </c>
      <c r="N65" s="230">
        <v>2011</v>
      </c>
      <c r="O65" s="230">
        <v>2010</v>
      </c>
      <c r="P65" s="230">
        <v>2009</v>
      </c>
      <c r="Q65" s="230">
        <v>2008</v>
      </c>
      <c r="R65" s="230">
        <v>2007</v>
      </c>
      <c r="S65" s="230">
        <v>2006</v>
      </c>
      <c r="T65" s="230">
        <v>2005</v>
      </c>
      <c r="U65" s="230">
        <v>2004</v>
      </c>
      <c r="V65" s="230">
        <v>2003</v>
      </c>
      <c r="W65" s="230">
        <v>2002</v>
      </c>
      <c r="X65" s="230">
        <v>2001</v>
      </c>
      <c r="Y65" s="230">
        <v>2000</v>
      </c>
      <c r="Z65" s="230">
        <v>1999</v>
      </c>
      <c r="AA65" s="230">
        <v>1998</v>
      </c>
      <c r="AB65" s="230">
        <v>1997</v>
      </c>
      <c r="AC65" s="230">
        <v>1996</v>
      </c>
      <c r="AD65" s="230">
        <v>1995</v>
      </c>
    </row>
    <row r="66" spans="1:30" ht="34.5" customHeight="1">
      <c r="A66" s="199"/>
      <c r="B66" s="199"/>
      <c r="C66" s="199"/>
      <c r="D66" s="199"/>
      <c r="E66" s="199"/>
      <c r="F66" s="199"/>
      <c r="G66" s="199"/>
      <c r="H66" s="199"/>
      <c r="I66" s="199"/>
      <c r="J66" s="199"/>
      <c r="K66" s="199"/>
      <c r="L66" s="199"/>
      <c r="M66" s="199"/>
      <c r="N66" s="199"/>
      <c r="O66" s="199"/>
      <c r="P66" s="199"/>
      <c r="Q66" s="199"/>
      <c r="R66" s="199"/>
      <c r="S66" s="199"/>
      <c r="T66" s="199"/>
      <c r="U66" s="199"/>
      <c r="V66" s="199"/>
      <c r="W66" s="199"/>
      <c r="X66" s="199"/>
      <c r="Y66" s="199"/>
      <c r="Z66" s="199"/>
      <c r="AA66" s="199"/>
      <c r="AB66" s="199"/>
      <c r="AC66" s="199"/>
      <c r="AD66" s="199"/>
    </row>
    <row r="67" spans="1:30" s="190" customFormat="1" ht="34.5" customHeight="1">
      <c r="A67" s="225" t="s">
        <v>2029</v>
      </c>
      <c r="B67" s="224">
        <v>8631000</v>
      </c>
      <c r="C67" s="224">
        <v>8506000</v>
      </c>
      <c r="D67" s="224">
        <v>8724700</v>
      </c>
      <c r="E67" s="224">
        <v>6734600</v>
      </c>
      <c r="F67" s="224">
        <v>8146700</v>
      </c>
      <c r="G67" s="224">
        <v>6221900</v>
      </c>
      <c r="H67" s="224">
        <v>5762600</v>
      </c>
      <c r="I67" s="224">
        <v>4898600</v>
      </c>
      <c r="J67" s="224">
        <v>5099400</v>
      </c>
      <c r="K67" s="224">
        <v>5779700</v>
      </c>
      <c r="L67" s="224">
        <v>4559000</v>
      </c>
      <c r="M67" s="224">
        <v>4380600</v>
      </c>
      <c r="N67" s="224">
        <v>5472300</v>
      </c>
      <c r="O67" s="224">
        <v>6494800</v>
      </c>
      <c r="P67" s="224">
        <v>5863500</v>
      </c>
      <c r="Q67" s="224">
        <v>9093400</v>
      </c>
      <c r="R67" s="224">
        <v>9376600</v>
      </c>
      <c r="S67" s="224">
        <v>7794800</v>
      </c>
      <c r="T67" s="224">
        <v>8094700</v>
      </c>
      <c r="U67" s="224">
        <v>8797000</v>
      </c>
      <c r="V67" s="224">
        <v>10203300</v>
      </c>
      <c r="W67" s="224">
        <v>8935000</v>
      </c>
      <c r="X67" s="224">
        <v>11784000</v>
      </c>
      <c r="Y67" s="224">
        <v>11683997.579</v>
      </c>
      <c r="Z67" s="224">
        <v>8726791.5429999996</v>
      </c>
      <c r="AA67" s="224">
        <v>4882179.7769999998</v>
      </c>
      <c r="AB67" s="224">
        <v>4328789.8439999996</v>
      </c>
      <c r="AC67" s="224">
        <v>3762899.0920000002</v>
      </c>
      <c r="AD67" s="224">
        <v>3719451.1230000001</v>
      </c>
    </row>
    <row r="68" spans="1:30" ht="34.5" customHeight="1">
      <c r="A68" s="313" t="s">
        <v>2030</v>
      </c>
      <c r="B68" s="198">
        <v>1122000</v>
      </c>
      <c r="C68" s="198">
        <v>1285000</v>
      </c>
      <c r="D68" s="198">
        <v>1739000</v>
      </c>
      <c r="E68" s="198">
        <v>1224000</v>
      </c>
      <c r="F68" s="198">
        <v>1171300</v>
      </c>
      <c r="G68" s="198">
        <v>720500</v>
      </c>
      <c r="H68" s="198">
        <v>932600</v>
      </c>
      <c r="I68" s="198">
        <v>876900</v>
      </c>
      <c r="J68" s="198">
        <v>478600</v>
      </c>
      <c r="K68" s="198">
        <v>1311700</v>
      </c>
      <c r="L68" s="198">
        <v>1737400</v>
      </c>
      <c r="M68" s="198">
        <v>1595100</v>
      </c>
      <c r="N68" s="198">
        <v>787900</v>
      </c>
      <c r="O68" s="198">
        <v>1911900</v>
      </c>
      <c r="P68" s="198">
        <v>995700</v>
      </c>
      <c r="Q68" s="198">
        <v>2115600</v>
      </c>
      <c r="R68" s="198">
        <v>2738400</v>
      </c>
      <c r="S68" s="198">
        <v>1489200</v>
      </c>
      <c r="T68" s="198">
        <v>1455600</v>
      </c>
      <c r="U68" s="198">
        <v>2019000</v>
      </c>
      <c r="V68" s="198">
        <v>2681500</v>
      </c>
      <c r="W68" s="198">
        <v>623000</v>
      </c>
      <c r="X68" s="198">
        <v>934300</v>
      </c>
      <c r="Y68" s="198">
        <v>598057.495</v>
      </c>
      <c r="Z68" s="198">
        <v>672605.06400000001</v>
      </c>
      <c r="AA68" s="198">
        <v>421216.63500000001</v>
      </c>
      <c r="AB68" s="198">
        <v>480519.30200000003</v>
      </c>
      <c r="AC68" s="198">
        <v>303830.891</v>
      </c>
      <c r="AD68" s="198">
        <v>369993.76500000001</v>
      </c>
    </row>
    <row r="69" spans="1:30" ht="34.5" customHeight="1">
      <c r="A69" s="313" t="s">
        <v>2031</v>
      </c>
      <c r="B69" s="198">
        <v>850000</v>
      </c>
      <c r="C69" s="198">
        <v>1043000</v>
      </c>
      <c r="D69" s="198">
        <v>1006000</v>
      </c>
      <c r="E69" s="198">
        <v>781300</v>
      </c>
      <c r="F69" s="198">
        <v>723000</v>
      </c>
      <c r="G69" s="198">
        <v>332600</v>
      </c>
      <c r="H69" s="198">
        <v>674800</v>
      </c>
      <c r="I69" s="198">
        <v>561400</v>
      </c>
      <c r="J69" s="198">
        <v>129700</v>
      </c>
      <c r="K69" s="198">
        <v>893300</v>
      </c>
      <c r="L69" s="201" t="s">
        <v>163</v>
      </c>
      <c r="M69" s="201" t="s">
        <v>163</v>
      </c>
      <c r="N69" s="198">
        <v>719500</v>
      </c>
      <c r="O69" s="198">
        <v>1273900</v>
      </c>
      <c r="P69" s="198">
        <v>448400</v>
      </c>
      <c r="Q69" s="198">
        <v>1611700</v>
      </c>
      <c r="R69" s="198">
        <v>2196300</v>
      </c>
      <c r="S69" s="198">
        <v>1019200</v>
      </c>
      <c r="T69" s="198">
        <v>169300</v>
      </c>
      <c r="U69" s="198">
        <v>417300</v>
      </c>
      <c r="V69" s="201" t="s">
        <v>163</v>
      </c>
      <c r="W69" s="201" t="s">
        <v>163</v>
      </c>
      <c r="X69" s="201" t="s">
        <v>163</v>
      </c>
      <c r="Y69" s="201" t="s">
        <v>163</v>
      </c>
      <c r="Z69" s="201" t="s">
        <v>163</v>
      </c>
      <c r="AA69" s="201" t="s">
        <v>163</v>
      </c>
      <c r="AB69" s="201" t="s">
        <v>163</v>
      </c>
      <c r="AC69" s="201" t="s">
        <v>163</v>
      </c>
      <c r="AD69" s="201" t="s">
        <v>163</v>
      </c>
    </row>
    <row r="70" spans="1:30" ht="34.5" customHeight="1">
      <c r="A70" s="313" t="s">
        <v>2032</v>
      </c>
      <c r="B70" s="198">
        <v>272000</v>
      </c>
      <c r="C70" s="198">
        <v>242000</v>
      </c>
      <c r="D70" s="198">
        <v>733000</v>
      </c>
      <c r="E70" s="198">
        <v>442700</v>
      </c>
      <c r="F70" s="198">
        <v>448300</v>
      </c>
      <c r="G70" s="198">
        <v>387900</v>
      </c>
      <c r="H70" s="198">
        <v>257800</v>
      </c>
      <c r="I70" s="198">
        <v>315500</v>
      </c>
      <c r="J70" s="198">
        <v>348900</v>
      </c>
      <c r="K70" s="198">
        <v>418400</v>
      </c>
      <c r="L70" s="198">
        <v>1737400</v>
      </c>
      <c r="M70" s="198">
        <v>1595100</v>
      </c>
      <c r="N70" s="198">
        <v>68400</v>
      </c>
      <c r="O70" s="198">
        <v>638000</v>
      </c>
      <c r="P70" s="198">
        <v>547300</v>
      </c>
      <c r="Q70" s="198">
        <v>503900</v>
      </c>
      <c r="R70" s="198">
        <v>542100</v>
      </c>
      <c r="S70" s="198">
        <v>470000</v>
      </c>
      <c r="T70" s="198">
        <v>1286300</v>
      </c>
      <c r="U70" s="198">
        <v>1601700</v>
      </c>
      <c r="V70" s="198">
        <v>2681500</v>
      </c>
      <c r="W70" s="198">
        <v>623000</v>
      </c>
      <c r="X70" s="198">
        <v>934300</v>
      </c>
      <c r="Y70" s="198">
        <v>598057.495</v>
      </c>
      <c r="Z70" s="198">
        <v>672605.06400000001</v>
      </c>
      <c r="AA70" s="198">
        <v>421216.63500000001</v>
      </c>
      <c r="AB70" s="198">
        <v>480519.30200000003</v>
      </c>
      <c r="AC70" s="198">
        <v>303830.891</v>
      </c>
      <c r="AD70" s="198">
        <v>369993.76500000001</v>
      </c>
    </row>
    <row r="71" spans="1:30" ht="34.5" customHeight="1">
      <c r="A71" s="202" t="s">
        <v>2033</v>
      </c>
      <c r="B71" s="198">
        <v>2200000</v>
      </c>
      <c r="C71" s="198">
        <v>2263000</v>
      </c>
      <c r="D71" s="198">
        <v>1741900</v>
      </c>
      <c r="E71" s="198">
        <v>666000</v>
      </c>
      <c r="F71" s="198">
        <v>808700</v>
      </c>
      <c r="G71" s="198">
        <v>745800</v>
      </c>
      <c r="H71" s="198">
        <v>1240700</v>
      </c>
      <c r="I71" s="198">
        <v>1098500</v>
      </c>
      <c r="J71" s="198">
        <v>939700</v>
      </c>
      <c r="K71" s="198">
        <v>982800</v>
      </c>
      <c r="L71" s="198">
        <v>766100</v>
      </c>
      <c r="M71" s="198">
        <v>684500</v>
      </c>
      <c r="N71" s="198">
        <v>1535600</v>
      </c>
      <c r="O71" s="198">
        <v>1928400</v>
      </c>
      <c r="P71" s="198">
        <v>2057200</v>
      </c>
      <c r="Q71" s="198">
        <v>2976500</v>
      </c>
      <c r="R71" s="198">
        <v>2942600</v>
      </c>
      <c r="S71" s="198">
        <v>2500600</v>
      </c>
      <c r="T71" s="198">
        <v>2758100</v>
      </c>
      <c r="U71" s="198">
        <v>2643800</v>
      </c>
      <c r="V71" s="198">
        <v>3870100</v>
      </c>
      <c r="W71" s="198">
        <v>4330600</v>
      </c>
      <c r="X71" s="198">
        <v>4400900</v>
      </c>
      <c r="Y71" s="198">
        <v>4077401.415</v>
      </c>
      <c r="Z71" s="198">
        <v>3396411.6549999998</v>
      </c>
      <c r="AA71" s="198">
        <v>2789359.6680000001</v>
      </c>
      <c r="AB71" s="198">
        <v>2221944.426</v>
      </c>
      <c r="AC71" s="198">
        <v>2160659.9210000001</v>
      </c>
      <c r="AD71" s="198">
        <v>1958512.524</v>
      </c>
    </row>
    <row r="72" spans="1:30" ht="34.5" customHeight="1">
      <c r="A72" s="202" t="s">
        <v>2034</v>
      </c>
      <c r="B72" s="198">
        <v>5309000</v>
      </c>
      <c r="C72" s="198">
        <v>4958000</v>
      </c>
      <c r="D72" s="198">
        <v>5243800</v>
      </c>
      <c r="E72" s="198">
        <v>4844600</v>
      </c>
      <c r="F72" s="198">
        <v>6166700</v>
      </c>
      <c r="G72" s="198">
        <v>4755600</v>
      </c>
      <c r="H72" s="198">
        <v>3589300</v>
      </c>
      <c r="I72" s="198">
        <v>2923200</v>
      </c>
      <c r="J72" s="198">
        <v>3681100</v>
      </c>
      <c r="K72" s="198">
        <v>3485200</v>
      </c>
      <c r="L72" s="198">
        <v>2055500</v>
      </c>
      <c r="M72" s="198">
        <v>2101000</v>
      </c>
      <c r="N72" s="198">
        <v>3148800</v>
      </c>
      <c r="O72" s="198">
        <v>2654500</v>
      </c>
      <c r="P72" s="198">
        <v>2810600</v>
      </c>
      <c r="Q72" s="198">
        <v>4001300</v>
      </c>
      <c r="R72" s="198">
        <v>3695600</v>
      </c>
      <c r="S72" s="198">
        <v>3805000</v>
      </c>
      <c r="T72" s="198">
        <v>3881000</v>
      </c>
      <c r="U72" s="198">
        <v>4134200</v>
      </c>
      <c r="V72" s="198">
        <v>3651700</v>
      </c>
      <c r="W72" s="198">
        <v>3981400</v>
      </c>
      <c r="X72" s="198">
        <v>6448800</v>
      </c>
      <c r="Y72" s="198">
        <v>7008538.6689999998</v>
      </c>
      <c r="Z72" s="198">
        <v>4657774.824</v>
      </c>
      <c r="AA72" s="198">
        <v>1671603.4739999999</v>
      </c>
      <c r="AB72" s="198">
        <v>1626326.1159999999</v>
      </c>
      <c r="AC72" s="198">
        <v>1298408.28</v>
      </c>
      <c r="AD72" s="198">
        <v>1390944.8330000001</v>
      </c>
    </row>
    <row r="73" spans="1:30" ht="34.5" customHeight="1">
      <c r="A73" s="313" t="s">
        <v>2035</v>
      </c>
      <c r="B73" s="198">
        <v>1277000</v>
      </c>
      <c r="C73" s="198">
        <v>1010000</v>
      </c>
      <c r="D73" s="198">
        <v>702600</v>
      </c>
      <c r="E73" s="198">
        <v>552200</v>
      </c>
      <c r="F73" s="198">
        <v>804600</v>
      </c>
      <c r="G73" s="198">
        <v>35900</v>
      </c>
      <c r="H73" s="198">
        <v>7100</v>
      </c>
      <c r="I73" s="198">
        <v>357600</v>
      </c>
      <c r="J73" s="198">
        <v>1307300</v>
      </c>
      <c r="K73" s="198">
        <v>976700</v>
      </c>
      <c r="L73" s="198">
        <v>0</v>
      </c>
      <c r="M73" s="198">
        <v>0</v>
      </c>
      <c r="N73" s="198">
        <v>823500</v>
      </c>
      <c r="O73" s="198">
        <v>203900</v>
      </c>
      <c r="P73" s="198">
        <v>225400</v>
      </c>
      <c r="Q73" s="198">
        <v>796000</v>
      </c>
      <c r="R73" s="198">
        <v>681700</v>
      </c>
      <c r="S73" s="198">
        <v>811200</v>
      </c>
      <c r="T73" s="198">
        <v>1025200</v>
      </c>
      <c r="U73" s="198">
        <v>1310300</v>
      </c>
      <c r="V73" s="198">
        <v>613000</v>
      </c>
      <c r="W73" s="198">
        <v>525600</v>
      </c>
      <c r="X73" s="198">
        <v>2790000</v>
      </c>
      <c r="Y73" s="198">
        <v>3515931.6850000001</v>
      </c>
      <c r="Z73" s="198">
        <v>1464730.1580000001</v>
      </c>
      <c r="AA73" s="198">
        <v>0</v>
      </c>
      <c r="AB73" s="198">
        <v>0</v>
      </c>
      <c r="AC73" s="198">
        <v>0</v>
      </c>
      <c r="AD73" s="198">
        <v>322277.22200000001</v>
      </c>
    </row>
    <row r="74" spans="1:30" ht="34.5" customHeight="1">
      <c r="A74" s="202" t="s">
        <v>2036</v>
      </c>
      <c r="B74" s="201" t="s">
        <v>163</v>
      </c>
      <c r="C74" s="201" t="s">
        <v>163</v>
      </c>
      <c r="D74" s="201" t="s">
        <v>163</v>
      </c>
      <c r="E74" s="201" t="s">
        <v>163</v>
      </c>
      <c r="F74" s="201" t="s">
        <v>163</v>
      </c>
      <c r="G74" s="201" t="s">
        <v>163</v>
      </c>
      <c r="H74" s="201" t="s">
        <v>163</v>
      </c>
      <c r="I74" s="201" t="s">
        <v>163</v>
      </c>
      <c r="J74" s="201" t="s">
        <v>163</v>
      </c>
      <c r="K74" s="201" t="s">
        <v>163</v>
      </c>
      <c r="L74" s="201" t="s">
        <v>163</v>
      </c>
      <c r="M74" s="201" t="s">
        <v>163</v>
      </c>
      <c r="N74" s="201" t="s">
        <v>163</v>
      </c>
      <c r="O74" s="201" t="s">
        <v>163</v>
      </c>
      <c r="P74" s="201" t="s">
        <v>163</v>
      </c>
      <c r="Q74" s="201" t="s">
        <v>163</v>
      </c>
      <c r="R74" s="201" t="s">
        <v>163</v>
      </c>
      <c r="S74" s="198">
        <v>2544800</v>
      </c>
      <c r="T74" s="198">
        <v>2382300</v>
      </c>
      <c r="U74" s="198">
        <v>2348400</v>
      </c>
      <c r="V74" s="198">
        <v>2031600</v>
      </c>
      <c r="W74" s="198">
        <v>2034200</v>
      </c>
      <c r="X74" s="198">
        <v>2061200</v>
      </c>
      <c r="Y74" s="198">
        <v>2793170.8939999999</v>
      </c>
      <c r="Z74" s="198">
        <v>2014918.6610000001</v>
      </c>
      <c r="AA74" s="198">
        <v>1471742.8119999999</v>
      </c>
      <c r="AB74" s="198">
        <v>1397805.0390000001</v>
      </c>
      <c r="AC74" s="198">
        <v>1111810.683</v>
      </c>
      <c r="AD74" s="198">
        <v>466493.99300000002</v>
      </c>
    </row>
    <row r="75" spans="1:30" ht="34.5" customHeight="1">
      <c r="A75" s="202" t="s">
        <v>2037</v>
      </c>
      <c r="B75" s="198">
        <v>536000</v>
      </c>
      <c r="C75" s="198">
        <v>567000</v>
      </c>
      <c r="D75" s="198">
        <v>1148000</v>
      </c>
      <c r="E75" s="198">
        <v>901300</v>
      </c>
      <c r="F75" s="198">
        <v>1361500</v>
      </c>
      <c r="G75" s="198">
        <v>1303300</v>
      </c>
      <c r="H75" s="198">
        <v>815400</v>
      </c>
      <c r="I75" s="198">
        <v>398500</v>
      </c>
      <c r="J75" s="198">
        <v>334600</v>
      </c>
      <c r="K75" s="198">
        <v>277900</v>
      </c>
      <c r="L75" s="198">
        <v>310100</v>
      </c>
      <c r="M75" s="198">
        <v>318400</v>
      </c>
      <c r="N75" s="198">
        <v>338400</v>
      </c>
      <c r="O75" s="198">
        <v>386800</v>
      </c>
      <c r="P75" s="198">
        <v>211800</v>
      </c>
      <c r="Q75" s="198">
        <v>325000</v>
      </c>
      <c r="R75" s="198">
        <v>319500</v>
      </c>
      <c r="S75" s="198">
        <v>279700</v>
      </c>
      <c r="T75" s="198">
        <v>355700</v>
      </c>
      <c r="U75" s="198">
        <v>266600</v>
      </c>
      <c r="V75" s="201" t="s">
        <v>163</v>
      </c>
      <c r="W75" s="201" t="s">
        <v>163</v>
      </c>
      <c r="X75" s="201" t="s">
        <v>163</v>
      </c>
      <c r="Y75" s="201" t="s">
        <v>163</v>
      </c>
      <c r="Z75" s="201" t="s">
        <v>163</v>
      </c>
      <c r="AA75" s="201" t="s">
        <v>163</v>
      </c>
      <c r="AB75" s="201" t="s">
        <v>163</v>
      </c>
      <c r="AC75" s="201" t="s">
        <v>163</v>
      </c>
      <c r="AD75" s="198">
        <v>25458.986000000001</v>
      </c>
    </row>
    <row r="76" spans="1:30" ht="34.5" customHeight="1">
      <c r="A76" s="202" t="s">
        <v>2038</v>
      </c>
      <c r="B76" s="198">
        <v>12000</v>
      </c>
      <c r="C76" s="198">
        <v>12000</v>
      </c>
      <c r="D76" s="198">
        <v>12300</v>
      </c>
      <c r="E76" s="198">
        <v>12200</v>
      </c>
      <c r="F76" s="198">
        <v>8900</v>
      </c>
      <c r="G76" s="198">
        <v>8600</v>
      </c>
      <c r="H76" s="198">
        <v>10700</v>
      </c>
      <c r="I76" s="198">
        <v>8200</v>
      </c>
      <c r="J76" s="198">
        <v>8900</v>
      </c>
      <c r="K76" s="198">
        <v>7200</v>
      </c>
      <c r="L76" s="201" t="s">
        <v>163</v>
      </c>
      <c r="M76" s="198">
        <v>6600</v>
      </c>
      <c r="N76" s="198">
        <v>7900</v>
      </c>
      <c r="O76" s="201" t="s">
        <v>163</v>
      </c>
      <c r="P76" s="201" t="s">
        <v>163</v>
      </c>
      <c r="Q76" s="201" t="s">
        <v>163</v>
      </c>
      <c r="R76" s="201" t="s">
        <v>163</v>
      </c>
      <c r="S76" s="201" t="s">
        <v>163</v>
      </c>
      <c r="T76" s="201" t="s">
        <v>163</v>
      </c>
      <c r="U76" s="201" t="s">
        <v>163</v>
      </c>
      <c r="V76" s="198">
        <v>147700</v>
      </c>
      <c r="W76" s="198">
        <v>202100</v>
      </c>
      <c r="X76" s="198">
        <v>379100</v>
      </c>
      <c r="Y76" s="198">
        <v>387525.402</v>
      </c>
      <c r="Z76" s="198">
        <v>320905.18099999998</v>
      </c>
      <c r="AA76" s="198">
        <v>64181.036</v>
      </c>
      <c r="AB76" s="198">
        <v>53662.053999999996</v>
      </c>
      <c r="AC76" s="198">
        <v>34605.927000000003</v>
      </c>
      <c r="AD76" s="198">
        <v>576714.63199999998</v>
      </c>
    </row>
    <row r="77" spans="1:30" ht="34.5" customHeight="1">
      <c r="A77" s="202" t="s">
        <v>2039</v>
      </c>
      <c r="B77" s="198">
        <v>552000</v>
      </c>
      <c r="C77" s="198">
        <v>558000</v>
      </c>
      <c r="D77" s="198">
        <v>436400</v>
      </c>
      <c r="E77" s="198">
        <v>312500</v>
      </c>
      <c r="F77" s="198">
        <v>442000</v>
      </c>
      <c r="G77" s="201" t="s">
        <v>163</v>
      </c>
      <c r="H77" s="201" t="s">
        <v>163</v>
      </c>
      <c r="I77" s="201" t="s">
        <v>163</v>
      </c>
      <c r="J77" s="201" t="s">
        <v>163</v>
      </c>
      <c r="K77" s="201" t="s">
        <v>163</v>
      </c>
      <c r="L77" s="201" t="s">
        <v>163</v>
      </c>
      <c r="M77" s="201" t="s">
        <v>163</v>
      </c>
      <c r="N77" s="201" t="s">
        <v>163</v>
      </c>
      <c r="O77" s="201" t="s">
        <v>163</v>
      </c>
      <c r="P77" s="201" t="s">
        <v>163</v>
      </c>
      <c r="Q77" s="201" t="s">
        <v>163</v>
      </c>
      <c r="R77" s="201" t="s">
        <v>163</v>
      </c>
      <c r="S77" s="201" t="s">
        <v>163</v>
      </c>
      <c r="T77" s="201" t="s">
        <v>163</v>
      </c>
      <c r="U77" s="201" t="s">
        <v>163</v>
      </c>
      <c r="V77" s="201" t="s">
        <v>163</v>
      </c>
      <c r="W77" s="201" t="s">
        <v>163</v>
      </c>
      <c r="X77" s="201" t="s">
        <v>163</v>
      </c>
      <c r="Y77" s="201" t="s">
        <v>163</v>
      </c>
      <c r="Z77" s="201" t="s">
        <v>163</v>
      </c>
      <c r="AA77" s="201" t="s">
        <v>163</v>
      </c>
      <c r="AB77" s="201" t="s">
        <v>163</v>
      </c>
      <c r="AC77" s="201" t="s">
        <v>163</v>
      </c>
      <c r="AD77" s="201" t="s">
        <v>163</v>
      </c>
    </row>
    <row r="78" spans="1:30" ht="34.5" customHeight="1">
      <c r="A78" s="202" t="s">
        <v>2040</v>
      </c>
      <c r="B78" s="198">
        <v>2932000</v>
      </c>
      <c r="C78" s="198">
        <v>2811000</v>
      </c>
      <c r="D78" s="198">
        <v>2944500</v>
      </c>
      <c r="E78" s="198">
        <v>3066400</v>
      </c>
      <c r="F78" s="198">
        <v>3549700</v>
      </c>
      <c r="G78" s="198">
        <v>3407800</v>
      </c>
      <c r="H78" s="198">
        <v>2756100</v>
      </c>
      <c r="I78" s="198">
        <v>2158900</v>
      </c>
      <c r="J78" s="198">
        <v>2030300</v>
      </c>
      <c r="K78" s="198">
        <v>2223400</v>
      </c>
      <c r="L78" s="198">
        <v>1745400</v>
      </c>
      <c r="M78" s="198">
        <v>1776000</v>
      </c>
      <c r="N78" s="198">
        <v>1979000</v>
      </c>
      <c r="O78" s="198">
        <v>2063800</v>
      </c>
      <c r="P78" s="198">
        <v>2373400</v>
      </c>
      <c r="Q78" s="198">
        <v>2880300</v>
      </c>
      <c r="R78" s="198">
        <v>2694400</v>
      </c>
      <c r="S78" s="198">
        <v>169300</v>
      </c>
      <c r="T78" s="198">
        <v>117800</v>
      </c>
      <c r="U78" s="198">
        <v>208900</v>
      </c>
      <c r="V78" s="198">
        <v>859400</v>
      </c>
      <c r="W78" s="198">
        <v>1219500</v>
      </c>
      <c r="X78" s="198">
        <v>1218500</v>
      </c>
      <c r="Y78" s="198">
        <v>311910.68900000001</v>
      </c>
      <c r="Z78" s="198">
        <v>857220.82400000002</v>
      </c>
      <c r="AA78" s="198">
        <v>135679.625</v>
      </c>
      <c r="AB78" s="198">
        <v>174859.02299999999</v>
      </c>
      <c r="AC78" s="198">
        <v>151991.67000000001</v>
      </c>
      <c r="AD78" s="201" t="s">
        <v>163</v>
      </c>
    </row>
    <row r="79" spans="1:30" ht="34.5" customHeight="1">
      <c r="A79" s="199"/>
      <c r="B79" s="233"/>
      <c r="C79" s="233"/>
      <c r="D79" s="233"/>
      <c r="E79" s="233"/>
      <c r="F79" s="233"/>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row>
    <row r="80" spans="1:30" ht="34.5" customHeight="1">
      <c r="A80" s="202" t="s">
        <v>2041</v>
      </c>
      <c r="B80" s="198">
        <v>16726000</v>
      </c>
      <c r="C80" s="198">
        <v>10652000</v>
      </c>
      <c r="D80" s="198">
        <v>8606700</v>
      </c>
      <c r="E80" s="198">
        <v>9235800</v>
      </c>
      <c r="F80" s="198">
        <v>8562900</v>
      </c>
      <c r="G80" s="198">
        <v>5084000</v>
      </c>
      <c r="H80" s="198">
        <v>7188400</v>
      </c>
      <c r="I80" s="198">
        <v>7276500</v>
      </c>
      <c r="J80" s="198">
        <v>7128300</v>
      </c>
      <c r="K80" s="198">
        <v>6211900</v>
      </c>
      <c r="L80" s="198">
        <v>7055900</v>
      </c>
      <c r="M80" s="198">
        <v>8757200</v>
      </c>
      <c r="N80" s="198">
        <v>7732000</v>
      </c>
      <c r="O80" s="198">
        <v>6548500</v>
      </c>
      <c r="P80" s="198">
        <v>7564300</v>
      </c>
      <c r="Q80" s="198">
        <v>7285000</v>
      </c>
      <c r="R80" s="198">
        <v>8174000</v>
      </c>
      <c r="S80" s="198">
        <v>5623400</v>
      </c>
      <c r="T80" s="198">
        <v>6923600</v>
      </c>
      <c r="U80" s="198">
        <v>8599800</v>
      </c>
      <c r="V80" s="198">
        <v>7536900</v>
      </c>
      <c r="W80" s="198">
        <v>14619900</v>
      </c>
      <c r="X80" s="198">
        <v>17503100</v>
      </c>
      <c r="Y80" s="198">
        <v>15667642.848999999</v>
      </c>
      <c r="Z80" s="198">
        <v>14009912.234999999</v>
      </c>
      <c r="AA80" s="198">
        <v>4643444.6160000004</v>
      </c>
      <c r="AB80" s="198">
        <v>3307076.531</v>
      </c>
      <c r="AC80" s="198">
        <v>2673803.3130000001</v>
      </c>
      <c r="AD80" s="198">
        <v>2552606.3450000002</v>
      </c>
    </row>
    <row r="81" spans="1:30" ht="34.5" customHeight="1">
      <c r="A81" s="313" t="s">
        <v>2042</v>
      </c>
      <c r="B81" s="198">
        <v>10026000</v>
      </c>
      <c r="C81" s="198">
        <v>4346000</v>
      </c>
      <c r="D81" s="198">
        <v>2975500</v>
      </c>
      <c r="E81" s="198">
        <v>3815300</v>
      </c>
      <c r="F81" s="198">
        <v>3122200</v>
      </c>
      <c r="G81" s="198">
        <v>3171600</v>
      </c>
      <c r="H81" s="198">
        <v>4245500</v>
      </c>
      <c r="I81" s="198">
        <v>4185800</v>
      </c>
      <c r="J81" s="198">
        <v>4039900</v>
      </c>
      <c r="K81" s="198">
        <v>3192200</v>
      </c>
      <c r="L81" s="198">
        <v>3132400</v>
      </c>
      <c r="M81" s="198">
        <v>2988900</v>
      </c>
      <c r="N81" s="198">
        <v>3066200</v>
      </c>
      <c r="O81" s="198">
        <v>3341100</v>
      </c>
      <c r="P81" s="198">
        <v>4357800</v>
      </c>
      <c r="Q81" s="198">
        <v>3961300</v>
      </c>
      <c r="R81" s="198">
        <v>4670300</v>
      </c>
      <c r="S81" s="198">
        <v>3140700</v>
      </c>
      <c r="T81" s="198">
        <v>4398900</v>
      </c>
      <c r="U81" s="198">
        <v>6103200</v>
      </c>
      <c r="V81" s="198">
        <v>5246600</v>
      </c>
      <c r="W81" s="198">
        <v>11283200</v>
      </c>
      <c r="X81" s="198">
        <v>13825400</v>
      </c>
      <c r="Y81" s="198">
        <v>11837971.086999999</v>
      </c>
      <c r="Z81" s="198">
        <v>10446111.559</v>
      </c>
      <c r="AA81" s="198">
        <v>3449159.0150000001</v>
      </c>
      <c r="AB81" s="198">
        <v>2479583.2650000001</v>
      </c>
      <c r="AC81" s="198">
        <v>1856829.03</v>
      </c>
      <c r="AD81" s="198">
        <v>1607879.7849999999</v>
      </c>
    </row>
    <row r="82" spans="1:30" ht="34.5" customHeight="1">
      <c r="A82" s="313" t="s">
        <v>2043</v>
      </c>
      <c r="B82" s="198">
        <v>66000</v>
      </c>
      <c r="C82" s="198">
        <v>59000</v>
      </c>
      <c r="D82" s="198">
        <v>130100</v>
      </c>
      <c r="E82" s="198">
        <v>147800</v>
      </c>
      <c r="F82" s="198">
        <v>83000</v>
      </c>
      <c r="G82" s="198">
        <v>160000</v>
      </c>
      <c r="H82" s="198">
        <v>190600</v>
      </c>
      <c r="I82" s="198">
        <v>212200</v>
      </c>
      <c r="J82" s="198">
        <v>234400</v>
      </c>
      <c r="K82" s="198">
        <v>188200</v>
      </c>
      <c r="L82" s="198">
        <v>152100</v>
      </c>
      <c r="M82" s="198">
        <v>419100</v>
      </c>
      <c r="N82" s="198">
        <v>435100</v>
      </c>
      <c r="O82" s="198">
        <v>293900</v>
      </c>
      <c r="P82" s="198">
        <v>430100</v>
      </c>
      <c r="Q82" s="198">
        <v>403600</v>
      </c>
      <c r="R82" s="198">
        <v>390800</v>
      </c>
      <c r="S82" s="198">
        <v>545600</v>
      </c>
      <c r="T82" s="198">
        <v>607600</v>
      </c>
      <c r="U82" s="198">
        <v>2692900</v>
      </c>
      <c r="V82" s="198">
        <v>2100900</v>
      </c>
      <c r="W82" s="198">
        <v>7361700</v>
      </c>
      <c r="X82" s="198">
        <v>8598200</v>
      </c>
      <c r="Y82" s="198">
        <v>8590349.6720000003</v>
      </c>
      <c r="Z82" s="198">
        <v>7000306.4230000004</v>
      </c>
      <c r="AA82" s="198">
        <v>1816125.142</v>
      </c>
      <c r="AB82" s="198">
        <v>1628765.3</v>
      </c>
      <c r="AC82" s="198">
        <v>892588.99600000004</v>
      </c>
      <c r="AD82" s="198">
        <v>896247.772</v>
      </c>
    </row>
    <row r="83" spans="1:30" ht="34.5" customHeight="1">
      <c r="A83" s="313" t="s">
        <v>2044</v>
      </c>
      <c r="B83" s="198">
        <v>9295000</v>
      </c>
      <c r="C83" s="198">
        <v>3626000</v>
      </c>
      <c r="D83" s="198">
        <v>2545200</v>
      </c>
      <c r="E83" s="198">
        <v>3369600</v>
      </c>
      <c r="F83" s="198">
        <v>2654500</v>
      </c>
      <c r="G83" s="198">
        <v>2592100</v>
      </c>
      <c r="H83" s="198">
        <v>3596600</v>
      </c>
      <c r="I83" s="198">
        <v>3831300</v>
      </c>
      <c r="J83" s="198">
        <v>3674500</v>
      </c>
      <c r="K83" s="198">
        <v>2640400</v>
      </c>
      <c r="L83" s="198">
        <v>2589600</v>
      </c>
      <c r="M83" s="198">
        <v>2298900</v>
      </c>
      <c r="N83" s="198">
        <v>2348100</v>
      </c>
      <c r="O83" s="198">
        <v>2789800</v>
      </c>
      <c r="P83" s="198">
        <v>3147800</v>
      </c>
      <c r="Q83" s="198">
        <v>1793400</v>
      </c>
      <c r="R83" s="198">
        <v>2114800</v>
      </c>
      <c r="S83" s="198">
        <v>2118200</v>
      </c>
      <c r="T83" s="198">
        <v>3466800</v>
      </c>
      <c r="U83" s="198">
        <v>3184200</v>
      </c>
      <c r="V83" s="198">
        <v>2874600</v>
      </c>
      <c r="W83" s="198">
        <v>3625400</v>
      </c>
      <c r="X83" s="198">
        <v>4259500</v>
      </c>
      <c r="Y83" s="198">
        <v>2403663.6549999998</v>
      </c>
      <c r="Z83" s="198">
        <v>1949822.93</v>
      </c>
      <c r="AA83" s="198">
        <v>814839.99699999997</v>
      </c>
      <c r="AB83" s="198">
        <v>168303.715</v>
      </c>
      <c r="AC83" s="198">
        <v>280048.84499999997</v>
      </c>
      <c r="AD83" s="198">
        <v>274865.57799999998</v>
      </c>
    </row>
    <row r="84" spans="1:30" ht="34.5" customHeight="1">
      <c r="A84" s="202" t="s">
        <v>2045</v>
      </c>
      <c r="B84" s="201" t="s">
        <v>163</v>
      </c>
      <c r="C84" s="201" t="s">
        <v>163</v>
      </c>
      <c r="D84" s="201" t="s">
        <v>163</v>
      </c>
      <c r="E84" s="201" t="s">
        <v>163</v>
      </c>
      <c r="F84" s="201" t="s">
        <v>163</v>
      </c>
      <c r="G84" s="198">
        <v>42800</v>
      </c>
      <c r="H84" s="198">
        <v>76800</v>
      </c>
      <c r="I84" s="198">
        <v>89400</v>
      </c>
      <c r="J84" s="198">
        <v>63500</v>
      </c>
      <c r="K84" s="198">
        <v>64700</v>
      </c>
      <c r="L84" s="198">
        <v>67000</v>
      </c>
      <c r="M84" s="198">
        <v>58600</v>
      </c>
      <c r="N84" s="198">
        <v>60000</v>
      </c>
      <c r="O84" s="198">
        <v>64100</v>
      </c>
      <c r="P84" s="198">
        <v>75900</v>
      </c>
      <c r="Q84" s="198">
        <v>90200</v>
      </c>
      <c r="R84" s="198">
        <v>94100</v>
      </c>
      <c r="S84" s="198">
        <v>110700</v>
      </c>
      <c r="T84" s="198">
        <v>149500</v>
      </c>
      <c r="U84" s="198">
        <v>168600</v>
      </c>
      <c r="V84" s="198">
        <v>202200</v>
      </c>
      <c r="W84" s="198">
        <v>191000</v>
      </c>
      <c r="X84" s="198">
        <v>231400</v>
      </c>
      <c r="Y84" s="198">
        <v>163730.245</v>
      </c>
      <c r="Z84" s="198">
        <v>179280.04399999999</v>
      </c>
      <c r="AA84" s="201" t="s">
        <v>163</v>
      </c>
      <c r="AB84" s="201" t="s">
        <v>163</v>
      </c>
      <c r="AC84" s="201" t="s">
        <v>163</v>
      </c>
      <c r="AD84" s="201" t="s">
        <v>163</v>
      </c>
    </row>
    <row r="85" spans="1:30" ht="34.5" customHeight="1">
      <c r="A85" s="313" t="s">
        <v>2046</v>
      </c>
      <c r="B85" s="198">
        <v>665000</v>
      </c>
      <c r="C85" s="198">
        <v>661000</v>
      </c>
      <c r="D85" s="198">
        <v>300200</v>
      </c>
      <c r="E85" s="198">
        <v>297900</v>
      </c>
      <c r="F85" s="198">
        <v>384700</v>
      </c>
      <c r="G85" s="198">
        <v>376700</v>
      </c>
      <c r="H85" s="198">
        <v>381500</v>
      </c>
      <c r="I85" s="198">
        <v>52900</v>
      </c>
      <c r="J85" s="198">
        <v>67500</v>
      </c>
      <c r="K85" s="198">
        <v>298900</v>
      </c>
      <c r="L85" s="198">
        <v>323700</v>
      </c>
      <c r="M85" s="198">
        <v>212300</v>
      </c>
      <c r="N85" s="198">
        <v>223000</v>
      </c>
      <c r="O85" s="198">
        <v>193300</v>
      </c>
      <c r="P85" s="198">
        <v>704000</v>
      </c>
      <c r="Q85" s="198">
        <v>1674100</v>
      </c>
      <c r="R85" s="198">
        <v>2070600</v>
      </c>
      <c r="S85" s="198">
        <v>366200</v>
      </c>
      <c r="T85" s="198">
        <v>175000</v>
      </c>
      <c r="U85" s="198">
        <v>57500</v>
      </c>
      <c r="V85" s="198">
        <v>68900</v>
      </c>
      <c r="W85" s="198">
        <v>105100</v>
      </c>
      <c r="X85" s="198">
        <v>736300</v>
      </c>
      <c r="Y85" s="198">
        <v>680227.51500000001</v>
      </c>
      <c r="Z85" s="198">
        <v>1316702.162</v>
      </c>
      <c r="AA85" s="198">
        <v>818193.87600000005</v>
      </c>
      <c r="AB85" s="198">
        <v>682514.25</v>
      </c>
      <c r="AC85" s="198">
        <v>684191.18900000001</v>
      </c>
      <c r="AD85" s="198">
        <v>436766.43400000001</v>
      </c>
    </row>
    <row r="86" spans="1:30" ht="34.5" customHeight="1">
      <c r="A86" s="202" t="s">
        <v>2047</v>
      </c>
      <c r="B86" s="198">
        <v>6700000</v>
      </c>
      <c r="C86" s="198">
        <v>6306000</v>
      </c>
      <c r="D86" s="198">
        <v>5631200</v>
      </c>
      <c r="E86" s="198">
        <v>5420500</v>
      </c>
      <c r="F86" s="198">
        <v>5440700</v>
      </c>
      <c r="G86" s="198">
        <v>1912400</v>
      </c>
      <c r="H86" s="198">
        <v>2942900</v>
      </c>
      <c r="I86" s="198">
        <v>3090700</v>
      </c>
      <c r="J86" s="198">
        <v>3088400</v>
      </c>
      <c r="K86" s="198">
        <v>3019700</v>
      </c>
      <c r="L86" s="198">
        <v>3923500</v>
      </c>
      <c r="M86" s="198">
        <v>5768300</v>
      </c>
      <c r="N86" s="198">
        <v>4665800</v>
      </c>
      <c r="O86" s="198">
        <v>3207400</v>
      </c>
      <c r="P86" s="198">
        <v>3206500</v>
      </c>
      <c r="Q86" s="198">
        <v>3323700</v>
      </c>
      <c r="R86" s="198">
        <v>3503700</v>
      </c>
      <c r="S86" s="198">
        <v>2482700</v>
      </c>
      <c r="T86" s="198">
        <v>2524700</v>
      </c>
      <c r="U86" s="198">
        <v>2496600</v>
      </c>
      <c r="V86" s="198">
        <v>2290300</v>
      </c>
      <c r="W86" s="198">
        <v>3336700</v>
      </c>
      <c r="X86" s="198">
        <v>3677700</v>
      </c>
      <c r="Y86" s="198">
        <v>3829671.7620000001</v>
      </c>
      <c r="Z86" s="198">
        <v>3563800.676</v>
      </c>
      <c r="AA86" s="198">
        <v>1194285.601</v>
      </c>
      <c r="AB86" s="198">
        <v>827493.26599999995</v>
      </c>
      <c r="AC86" s="198">
        <v>816974.28300000005</v>
      </c>
      <c r="AD86" s="198">
        <v>944726.56</v>
      </c>
    </row>
    <row r="87" spans="1:30" ht="34.5" customHeight="1">
      <c r="A87" s="202" t="s">
        <v>2048</v>
      </c>
      <c r="B87" s="198">
        <v>68000</v>
      </c>
      <c r="C87" s="198">
        <v>66000</v>
      </c>
      <c r="D87" s="198">
        <v>88900</v>
      </c>
      <c r="E87" s="198">
        <v>107500</v>
      </c>
      <c r="F87" s="198">
        <v>106500</v>
      </c>
      <c r="G87" s="198">
        <v>88000</v>
      </c>
      <c r="H87" s="198">
        <v>125700</v>
      </c>
      <c r="I87" s="198">
        <v>142600</v>
      </c>
      <c r="J87" s="198">
        <v>133400</v>
      </c>
      <c r="K87" s="198">
        <v>111900</v>
      </c>
      <c r="L87" s="198">
        <v>92800</v>
      </c>
      <c r="M87" s="198">
        <v>98200</v>
      </c>
      <c r="N87" s="198">
        <v>119200</v>
      </c>
      <c r="O87" s="198">
        <v>166200</v>
      </c>
      <c r="P87" s="198">
        <v>192300</v>
      </c>
      <c r="Q87" s="198">
        <v>241000</v>
      </c>
      <c r="R87" s="198">
        <v>250000</v>
      </c>
      <c r="S87" s="198">
        <v>248600</v>
      </c>
      <c r="T87" s="198">
        <v>266100</v>
      </c>
      <c r="U87" s="198">
        <v>233300</v>
      </c>
      <c r="V87" s="198">
        <v>166000</v>
      </c>
      <c r="W87" s="198">
        <v>191000</v>
      </c>
      <c r="X87" s="198">
        <v>149400</v>
      </c>
      <c r="Y87" s="198">
        <v>148790.24100000001</v>
      </c>
      <c r="Z87" s="198">
        <v>106561.863</v>
      </c>
      <c r="AA87" s="198">
        <v>83542.061000000002</v>
      </c>
      <c r="AB87" s="198">
        <v>80797.979000000007</v>
      </c>
      <c r="AC87" s="198">
        <v>60369.811000000002</v>
      </c>
      <c r="AD87" s="198">
        <v>50308.175999999999</v>
      </c>
    </row>
    <row r="88" spans="1:30" ht="34.5" customHeight="1">
      <c r="A88" s="202" t="s">
        <v>2049</v>
      </c>
      <c r="B88" s="198">
        <v>1776000</v>
      </c>
      <c r="C88" s="198">
        <v>1572000</v>
      </c>
      <c r="D88" s="198">
        <v>1452300</v>
      </c>
      <c r="E88" s="198">
        <v>1485100</v>
      </c>
      <c r="F88" s="198">
        <v>1530400</v>
      </c>
      <c r="G88" s="198">
        <v>1578600</v>
      </c>
      <c r="H88" s="198">
        <v>2712200</v>
      </c>
      <c r="I88" s="198">
        <v>2854500</v>
      </c>
      <c r="J88" s="198">
        <v>2857900</v>
      </c>
      <c r="K88" s="198">
        <v>2791800</v>
      </c>
      <c r="L88" s="198">
        <v>2810200</v>
      </c>
      <c r="M88" s="198">
        <v>2772300</v>
      </c>
      <c r="N88" s="198">
        <v>2846900</v>
      </c>
      <c r="O88" s="198">
        <v>2850800</v>
      </c>
      <c r="P88" s="198">
        <v>2860000</v>
      </c>
      <c r="Q88" s="198">
        <v>2847300</v>
      </c>
      <c r="R88" s="198">
        <v>2879000</v>
      </c>
      <c r="S88" s="198">
        <v>1939800</v>
      </c>
      <c r="T88" s="198">
        <v>1965300</v>
      </c>
      <c r="U88" s="198">
        <v>1859700</v>
      </c>
      <c r="V88" s="201" t="s">
        <v>163</v>
      </c>
      <c r="W88" s="201" t="s">
        <v>163</v>
      </c>
      <c r="X88" s="201" t="s">
        <v>163</v>
      </c>
      <c r="Y88" s="201" t="s">
        <v>163</v>
      </c>
      <c r="Z88" s="201" t="s">
        <v>163</v>
      </c>
      <c r="AA88" s="201" t="s">
        <v>163</v>
      </c>
      <c r="AB88" s="201" t="s">
        <v>163</v>
      </c>
      <c r="AC88" s="201" t="s">
        <v>163</v>
      </c>
      <c r="AD88" s="201" t="s">
        <v>163</v>
      </c>
    </row>
    <row r="89" spans="1:30" ht="34.5" customHeight="1">
      <c r="A89" s="202" t="s">
        <v>2050</v>
      </c>
      <c r="B89" s="198">
        <v>21000</v>
      </c>
      <c r="C89" s="198">
        <v>19000</v>
      </c>
      <c r="D89" s="198">
        <v>16400</v>
      </c>
      <c r="E89" s="198">
        <v>18400</v>
      </c>
      <c r="F89" s="198">
        <v>15100</v>
      </c>
      <c r="G89" s="198">
        <v>14200</v>
      </c>
      <c r="H89" s="198">
        <v>55500</v>
      </c>
      <c r="I89" s="198">
        <v>74000</v>
      </c>
      <c r="J89" s="198">
        <v>82300</v>
      </c>
      <c r="K89" s="198">
        <v>49300</v>
      </c>
      <c r="L89" s="198">
        <v>113200</v>
      </c>
      <c r="M89" s="198">
        <v>92300</v>
      </c>
      <c r="N89" s="198">
        <v>100500</v>
      </c>
      <c r="O89" s="198">
        <v>190400</v>
      </c>
      <c r="P89" s="198">
        <v>103500</v>
      </c>
      <c r="Q89" s="198">
        <v>164400</v>
      </c>
      <c r="R89" s="198">
        <v>145600</v>
      </c>
      <c r="S89" s="198">
        <v>140900</v>
      </c>
      <c r="T89" s="198">
        <v>142700</v>
      </c>
      <c r="U89" s="198">
        <v>164800</v>
      </c>
      <c r="V89" s="198">
        <v>392800</v>
      </c>
      <c r="W89" s="198">
        <v>427100</v>
      </c>
      <c r="X89" s="198">
        <v>660400</v>
      </c>
      <c r="Y89" s="198">
        <v>659342</v>
      </c>
      <c r="Z89" s="198">
        <v>749744.26699999999</v>
      </c>
      <c r="AA89" s="198">
        <v>409630.50900000002</v>
      </c>
      <c r="AB89" s="198">
        <v>317856.201</v>
      </c>
      <c r="AC89" s="198">
        <v>296970.68599999999</v>
      </c>
      <c r="AD89" s="198">
        <v>358712.538</v>
      </c>
    </row>
    <row r="90" spans="1:30" ht="34.5" customHeight="1">
      <c r="A90" s="202" t="s">
        <v>2051</v>
      </c>
      <c r="B90" s="201" t="s">
        <v>163</v>
      </c>
      <c r="C90" s="201" t="s">
        <v>163</v>
      </c>
      <c r="D90" s="201" t="s">
        <v>163</v>
      </c>
      <c r="E90" s="201" t="s">
        <v>163</v>
      </c>
      <c r="F90" s="201" t="s">
        <v>163</v>
      </c>
      <c r="G90" s="201" t="s">
        <v>163</v>
      </c>
      <c r="H90" s="201" t="s">
        <v>163</v>
      </c>
      <c r="I90" s="201" t="s">
        <v>163</v>
      </c>
      <c r="J90" s="201" t="s">
        <v>163</v>
      </c>
      <c r="K90" s="201" t="s">
        <v>163</v>
      </c>
      <c r="L90" s="201" t="s">
        <v>163</v>
      </c>
      <c r="M90" s="201" t="s">
        <v>163</v>
      </c>
      <c r="N90" s="201" t="s">
        <v>163</v>
      </c>
      <c r="O90" s="201" t="s">
        <v>163</v>
      </c>
      <c r="P90" s="201" t="s">
        <v>163</v>
      </c>
      <c r="Q90" s="201" t="s">
        <v>163</v>
      </c>
      <c r="R90" s="201" t="s">
        <v>163</v>
      </c>
      <c r="S90" s="201" t="s">
        <v>163</v>
      </c>
      <c r="T90" s="201" t="s">
        <v>163</v>
      </c>
      <c r="U90" s="201" t="s">
        <v>163</v>
      </c>
      <c r="V90" s="201" t="s">
        <v>163</v>
      </c>
      <c r="W90" s="201" t="s">
        <v>163</v>
      </c>
      <c r="X90" s="201" t="s">
        <v>163</v>
      </c>
      <c r="Y90" s="201" t="s">
        <v>163</v>
      </c>
      <c r="Z90" s="201" t="s">
        <v>163</v>
      </c>
      <c r="AA90" s="201" t="s">
        <v>163</v>
      </c>
      <c r="AB90" s="201" t="s">
        <v>163</v>
      </c>
      <c r="AC90" s="201" t="s">
        <v>163</v>
      </c>
      <c r="AD90" s="201" t="s">
        <v>163</v>
      </c>
    </row>
    <row r="91" spans="1:30" ht="34.5" customHeight="1">
      <c r="A91" s="202" t="s">
        <v>2052</v>
      </c>
      <c r="B91" s="198">
        <v>4835000</v>
      </c>
      <c r="C91" s="198">
        <v>4649000</v>
      </c>
      <c r="D91" s="198">
        <v>4073600</v>
      </c>
      <c r="E91" s="198">
        <v>3809500</v>
      </c>
      <c r="F91" s="198">
        <v>3788700</v>
      </c>
      <c r="G91" s="198">
        <v>231600</v>
      </c>
      <c r="H91" s="198">
        <v>49500</v>
      </c>
      <c r="I91" s="198">
        <v>19600</v>
      </c>
      <c r="J91" s="198">
        <v>14800</v>
      </c>
      <c r="K91" s="198">
        <v>66700</v>
      </c>
      <c r="L91" s="198">
        <v>907300</v>
      </c>
      <c r="M91" s="198">
        <v>2805500</v>
      </c>
      <c r="N91" s="198">
        <v>1599200</v>
      </c>
      <c r="O91" s="201" t="s">
        <v>163</v>
      </c>
      <c r="P91" s="198">
        <v>50700</v>
      </c>
      <c r="Q91" s="198">
        <v>71000</v>
      </c>
      <c r="R91" s="198">
        <v>229100</v>
      </c>
      <c r="S91" s="198">
        <v>0</v>
      </c>
      <c r="T91" s="198">
        <v>1800</v>
      </c>
      <c r="U91" s="201" t="s">
        <v>163</v>
      </c>
      <c r="V91" s="201" t="s">
        <v>163</v>
      </c>
      <c r="W91" s="201" t="s">
        <v>163</v>
      </c>
      <c r="X91" s="201" t="s">
        <v>163</v>
      </c>
      <c r="Y91" s="201" t="s">
        <v>163</v>
      </c>
      <c r="Z91" s="201" t="s">
        <v>163</v>
      </c>
      <c r="AA91" s="198">
        <v>78968.591</v>
      </c>
      <c r="AB91" s="198">
        <v>69821.649999999994</v>
      </c>
      <c r="AC91" s="198">
        <v>65705.525999999998</v>
      </c>
      <c r="AD91" s="198">
        <v>83694.509999999995</v>
      </c>
    </row>
    <row r="92" spans="1:30" ht="34.5" customHeight="1">
      <c r="A92" s="202" t="s">
        <v>2053</v>
      </c>
      <c r="B92" s="201" t="s">
        <v>163</v>
      </c>
      <c r="C92" s="201" t="s">
        <v>163</v>
      </c>
      <c r="D92" s="201" t="s">
        <v>163</v>
      </c>
      <c r="E92" s="201" t="s">
        <v>163</v>
      </c>
      <c r="F92" s="201" t="s">
        <v>163</v>
      </c>
      <c r="G92" s="201" t="s">
        <v>163</v>
      </c>
      <c r="H92" s="201" t="s">
        <v>163</v>
      </c>
      <c r="I92" s="201" t="s">
        <v>163</v>
      </c>
      <c r="J92" s="201" t="s">
        <v>163</v>
      </c>
      <c r="K92" s="201" t="s">
        <v>163</v>
      </c>
      <c r="L92" s="201" t="s">
        <v>163</v>
      </c>
      <c r="M92" s="201" t="s">
        <v>163</v>
      </c>
      <c r="N92" s="201" t="s">
        <v>163</v>
      </c>
      <c r="O92" s="201" t="s">
        <v>163</v>
      </c>
      <c r="P92" s="201" t="s">
        <v>163</v>
      </c>
      <c r="Q92" s="201" t="s">
        <v>163</v>
      </c>
      <c r="R92" s="201" t="s">
        <v>163</v>
      </c>
      <c r="S92" s="198">
        <v>153400</v>
      </c>
      <c r="T92" s="198">
        <v>148800</v>
      </c>
      <c r="U92" s="198">
        <v>238800</v>
      </c>
      <c r="V92" s="198">
        <v>1731500</v>
      </c>
      <c r="W92" s="198">
        <v>2718600</v>
      </c>
      <c r="X92" s="198">
        <v>2867900</v>
      </c>
      <c r="Y92" s="198">
        <v>3021539.5219999999</v>
      </c>
      <c r="Z92" s="198">
        <v>2707494.5460000001</v>
      </c>
      <c r="AA92" s="198">
        <v>622144.43900000001</v>
      </c>
      <c r="AB92" s="198">
        <v>359017.43599999999</v>
      </c>
      <c r="AC92" s="198">
        <v>393928.261</v>
      </c>
      <c r="AD92" s="198">
        <v>452011.33600000001</v>
      </c>
    </row>
    <row r="93" spans="1:30" s="190" customFormat="1" ht="34.5" customHeight="1">
      <c r="A93" s="225" t="s">
        <v>2054</v>
      </c>
      <c r="B93" s="224">
        <v>25357000</v>
      </c>
      <c r="C93" s="224">
        <v>19158000</v>
      </c>
      <c r="D93" s="224">
        <v>17331400</v>
      </c>
      <c r="E93" s="224">
        <v>15970400</v>
      </c>
      <c r="F93" s="224">
        <v>16709600</v>
      </c>
      <c r="G93" s="224">
        <v>11305900</v>
      </c>
      <c r="H93" s="224">
        <v>12951000</v>
      </c>
      <c r="I93" s="224">
        <v>12175100</v>
      </c>
      <c r="J93" s="224">
        <v>12227700</v>
      </c>
      <c r="K93" s="224">
        <v>11991600</v>
      </c>
      <c r="L93" s="224">
        <v>11614900</v>
      </c>
      <c r="M93" s="224">
        <v>13137800</v>
      </c>
      <c r="N93" s="224">
        <v>13204300</v>
      </c>
      <c r="O93" s="224">
        <v>13043300</v>
      </c>
      <c r="P93" s="224">
        <v>13427800</v>
      </c>
      <c r="Q93" s="224">
        <v>16378400</v>
      </c>
      <c r="R93" s="224">
        <v>17550600</v>
      </c>
      <c r="S93" s="224">
        <v>13418200</v>
      </c>
      <c r="T93" s="224">
        <v>15018300</v>
      </c>
      <c r="U93" s="224">
        <v>17396800</v>
      </c>
      <c r="V93" s="224">
        <v>17740200</v>
      </c>
      <c r="W93" s="224">
        <v>23554900</v>
      </c>
      <c r="X93" s="224">
        <v>29287100</v>
      </c>
      <c r="Y93" s="224">
        <v>27351640.427999999</v>
      </c>
      <c r="Z93" s="224">
        <v>22736703.778000001</v>
      </c>
      <c r="AA93" s="224">
        <v>9525624.3929999992</v>
      </c>
      <c r="AB93" s="224">
        <v>7635866.375</v>
      </c>
      <c r="AC93" s="224">
        <v>6436702.4060000004</v>
      </c>
      <c r="AD93" s="224">
        <v>6272057.4670000002</v>
      </c>
    </row>
    <row r="94" spans="1:30" s="190" customFormat="1" ht="34.5" customHeight="1">
      <c r="A94" s="225"/>
      <c r="B94" s="224"/>
      <c r="C94" s="224"/>
      <c r="D94" s="224"/>
      <c r="E94" s="224"/>
      <c r="F94" s="224"/>
      <c r="G94" s="224"/>
      <c r="H94" s="224"/>
      <c r="I94" s="224"/>
      <c r="J94" s="224"/>
      <c r="K94" s="224"/>
      <c r="L94" s="224"/>
      <c r="M94" s="224"/>
      <c r="N94" s="224"/>
      <c r="O94" s="224"/>
      <c r="P94" s="224"/>
      <c r="Q94" s="224"/>
      <c r="R94" s="224"/>
      <c r="S94" s="224"/>
      <c r="T94" s="224"/>
      <c r="U94" s="224"/>
      <c r="V94" s="224"/>
      <c r="W94" s="224"/>
      <c r="X94" s="224"/>
      <c r="Y94" s="224"/>
      <c r="Z94" s="224"/>
      <c r="AA94" s="224"/>
      <c r="AB94" s="224"/>
      <c r="AC94" s="224"/>
      <c r="AD94" s="224"/>
    </row>
    <row r="95" spans="1:30" s="190" customFormat="1" ht="34.5" customHeight="1">
      <c r="A95" s="225" t="s">
        <v>2055</v>
      </c>
      <c r="B95" s="224">
        <v>16010000</v>
      </c>
      <c r="C95" s="224">
        <v>14783000</v>
      </c>
      <c r="D95" s="224">
        <v>13736200</v>
      </c>
      <c r="E95" s="224">
        <v>12035000</v>
      </c>
      <c r="F95" s="224">
        <v>10438600</v>
      </c>
      <c r="G95" s="224">
        <v>10061600</v>
      </c>
      <c r="H95" s="224">
        <v>12626400</v>
      </c>
      <c r="I95" s="224">
        <v>11963900</v>
      </c>
      <c r="J95" s="224">
        <v>11623100</v>
      </c>
      <c r="K95" s="224">
        <v>11262300</v>
      </c>
      <c r="L95" s="224">
        <v>11195900</v>
      </c>
      <c r="M95" s="224">
        <v>12118700</v>
      </c>
      <c r="N95" s="224">
        <v>11749500</v>
      </c>
      <c r="O95" s="224">
        <v>11651200</v>
      </c>
      <c r="P95" s="224">
        <v>10946800</v>
      </c>
      <c r="Q95" s="224">
        <v>10598800</v>
      </c>
      <c r="R95" s="224">
        <v>10661500</v>
      </c>
      <c r="S95" s="224">
        <v>8971100</v>
      </c>
      <c r="T95" s="224">
        <v>7985300</v>
      </c>
      <c r="U95" s="224">
        <v>7780400</v>
      </c>
      <c r="V95" s="224">
        <v>6899200</v>
      </c>
      <c r="W95" s="224">
        <v>6468700</v>
      </c>
      <c r="X95" s="224">
        <v>5692100</v>
      </c>
      <c r="Y95" s="224">
        <v>4357907.6069999998</v>
      </c>
      <c r="Z95" s="224">
        <v>3590631.7030000002</v>
      </c>
      <c r="AA95" s="224">
        <v>3085720.5580000002</v>
      </c>
      <c r="AB95" s="224">
        <v>2681425.764</v>
      </c>
      <c r="AC95" s="224">
        <v>2312194.2439999999</v>
      </c>
      <c r="AD95" s="224">
        <v>2062482.754</v>
      </c>
    </row>
    <row r="96" spans="1:30" ht="34.5" customHeight="1">
      <c r="A96" s="202" t="s">
        <v>2056</v>
      </c>
      <c r="B96" s="198">
        <v>493000</v>
      </c>
      <c r="C96" s="198">
        <v>496000</v>
      </c>
      <c r="D96" s="198">
        <v>498800</v>
      </c>
      <c r="E96" s="198">
        <v>500100</v>
      </c>
      <c r="F96" s="198">
        <v>505100</v>
      </c>
      <c r="G96" s="198">
        <v>505200</v>
      </c>
      <c r="H96" s="198">
        <v>505200</v>
      </c>
      <c r="I96" s="198">
        <v>505200</v>
      </c>
      <c r="J96" s="198">
        <v>505200</v>
      </c>
      <c r="K96" s="198">
        <v>505100</v>
      </c>
      <c r="L96" s="198">
        <v>504900</v>
      </c>
      <c r="M96" s="198">
        <v>504500</v>
      </c>
      <c r="N96" s="198">
        <v>508000</v>
      </c>
      <c r="O96" s="198">
        <v>507300</v>
      </c>
      <c r="P96" s="198">
        <v>506300</v>
      </c>
      <c r="Q96" s="198">
        <v>506200</v>
      </c>
      <c r="R96" s="198">
        <v>512300</v>
      </c>
      <c r="S96" s="198">
        <v>513600</v>
      </c>
      <c r="T96" s="198">
        <v>481800</v>
      </c>
      <c r="U96" s="198">
        <v>489700</v>
      </c>
      <c r="V96" s="198">
        <v>489600</v>
      </c>
      <c r="W96" s="198">
        <v>489600</v>
      </c>
      <c r="X96" s="198">
        <v>489600</v>
      </c>
      <c r="Y96" s="198">
        <v>362218.86499999999</v>
      </c>
      <c r="Z96" s="198">
        <v>363438.45699999999</v>
      </c>
      <c r="AA96" s="198">
        <v>358102.74099999998</v>
      </c>
      <c r="AB96" s="198">
        <v>341790.69699999999</v>
      </c>
      <c r="AC96" s="198">
        <v>341485.799</v>
      </c>
      <c r="AD96" s="198">
        <v>341333.35</v>
      </c>
    </row>
    <row r="97" spans="1:30" ht="34.5" customHeight="1">
      <c r="A97" s="202" t="s">
        <v>2057</v>
      </c>
      <c r="B97" s="198">
        <v>493000</v>
      </c>
      <c r="C97" s="198">
        <v>496000</v>
      </c>
      <c r="D97" s="198">
        <v>498800</v>
      </c>
      <c r="E97" s="198">
        <v>500100</v>
      </c>
      <c r="F97" s="198">
        <v>505100</v>
      </c>
      <c r="G97" s="198">
        <v>505200</v>
      </c>
      <c r="H97" s="198">
        <v>505200</v>
      </c>
      <c r="I97" s="198">
        <v>505200</v>
      </c>
      <c r="J97" s="198">
        <v>505200</v>
      </c>
      <c r="K97" s="198">
        <v>505100</v>
      </c>
      <c r="L97" s="198">
        <v>504900</v>
      </c>
      <c r="M97" s="198">
        <v>504500</v>
      </c>
      <c r="N97" s="198">
        <v>508000</v>
      </c>
      <c r="O97" s="198">
        <v>507300</v>
      </c>
      <c r="P97" s="198">
        <v>506300</v>
      </c>
      <c r="Q97" s="198">
        <v>506200</v>
      </c>
      <c r="R97" s="198">
        <v>512300</v>
      </c>
      <c r="S97" s="198">
        <v>513600</v>
      </c>
      <c r="T97" s="198">
        <v>481800</v>
      </c>
      <c r="U97" s="198">
        <v>489700</v>
      </c>
      <c r="V97" s="198">
        <v>489600</v>
      </c>
      <c r="W97" s="198">
        <v>489600</v>
      </c>
      <c r="X97" s="198">
        <v>489600</v>
      </c>
      <c r="Y97" s="198">
        <v>362218.86499999999</v>
      </c>
      <c r="Z97" s="198">
        <v>363438.45699999999</v>
      </c>
      <c r="AA97" s="198">
        <v>358102.74099999998</v>
      </c>
      <c r="AB97" s="198">
        <v>341790.69699999999</v>
      </c>
      <c r="AC97" s="198">
        <v>341485.799</v>
      </c>
      <c r="AD97" s="198">
        <v>341333.35</v>
      </c>
    </row>
    <row r="98" spans="1:30" ht="34.5" customHeight="1">
      <c r="A98" s="202" t="s">
        <v>2058</v>
      </c>
      <c r="B98" s="201" t="s">
        <v>163</v>
      </c>
      <c r="C98" s="201" t="s">
        <v>163</v>
      </c>
      <c r="D98" s="201" t="s">
        <v>163</v>
      </c>
      <c r="E98" s="201" t="s">
        <v>163</v>
      </c>
      <c r="F98" s="201" t="s">
        <v>163</v>
      </c>
      <c r="G98" s="201" t="s">
        <v>163</v>
      </c>
      <c r="H98" s="201" t="s">
        <v>163</v>
      </c>
      <c r="I98" s="201" t="s">
        <v>163</v>
      </c>
      <c r="J98" s="201" t="s">
        <v>163</v>
      </c>
      <c r="K98" s="201" t="s">
        <v>163</v>
      </c>
      <c r="L98" s="201" t="s">
        <v>163</v>
      </c>
      <c r="M98" s="201" t="s">
        <v>163</v>
      </c>
      <c r="N98" s="201" t="s">
        <v>163</v>
      </c>
      <c r="O98" s="201" t="s">
        <v>163</v>
      </c>
      <c r="P98" s="201" t="s">
        <v>163</v>
      </c>
      <c r="Q98" s="201" t="s">
        <v>163</v>
      </c>
      <c r="R98" s="201" t="s">
        <v>163</v>
      </c>
      <c r="S98" s="201" t="s">
        <v>163</v>
      </c>
      <c r="T98" s="201" t="s">
        <v>163</v>
      </c>
      <c r="U98" s="201" t="s">
        <v>163</v>
      </c>
      <c r="V98" s="201" t="s">
        <v>163</v>
      </c>
      <c r="W98" s="201" t="s">
        <v>163</v>
      </c>
      <c r="X98" s="201" t="s">
        <v>163</v>
      </c>
      <c r="Y98" s="201" t="s">
        <v>163</v>
      </c>
      <c r="Z98" s="201" t="s">
        <v>163</v>
      </c>
      <c r="AA98" s="201" t="s">
        <v>163</v>
      </c>
      <c r="AB98" s="201" t="s">
        <v>163</v>
      </c>
      <c r="AC98" s="201" t="s">
        <v>163</v>
      </c>
      <c r="AD98" s="201" t="s">
        <v>163</v>
      </c>
    </row>
    <row r="99" spans="1:30" ht="34.5" customHeight="1">
      <c r="A99" s="202" t="s">
        <v>2059</v>
      </c>
      <c r="B99" s="201" t="s">
        <v>163</v>
      </c>
      <c r="C99" s="201" t="s">
        <v>163</v>
      </c>
      <c r="D99" s="201" t="s">
        <v>163</v>
      </c>
      <c r="E99" s="201" t="s">
        <v>163</v>
      </c>
      <c r="F99" s="201" t="s">
        <v>163</v>
      </c>
      <c r="G99" s="201" t="s">
        <v>163</v>
      </c>
      <c r="H99" s="201" t="s">
        <v>163</v>
      </c>
      <c r="I99" s="201" t="s">
        <v>163</v>
      </c>
      <c r="J99" s="201" t="s">
        <v>163</v>
      </c>
      <c r="K99" s="201" t="s">
        <v>163</v>
      </c>
      <c r="L99" s="201" t="s">
        <v>163</v>
      </c>
      <c r="M99" s="201" t="s">
        <v>163</v>
      </c>
      <c r="N99" s="201" t="s">
        <v>163</v>
      </c>
      <c r="O99" s="201" t="s">
        <v>163</v>
      </c>
      <c r="P99" s="201" t="s">
        <v>163</v>
      </c>
      <c r="Q99" s="201" t="s">
        <v>163</v>
      </c>
      <c r="R99" s="201" t="s">
        <v>163</v>
      </c>
      <c r="S99" s="201" t="s">
        <v>163</v>
      </c>
      <c r="T99" s="201" t="s">
        <v>163</v>
      </c>
      <c r="U99" s="201" t="s">
        <v>163</v>
      </c>
      <c r="V99" s="201" t="s">
        <v>163</v>
      </c>
      <c r="W99" s="201" t="s">
        <v>163</v>
      </c>
      <c r="X99" s="201" t="s">
        <v>163</v>
      </c>
      <c r="Y99" s="201" t="s">
        <v>163</v>
      </c>
      <c r="Z99" s="201" t="s">
        <v>163</v>
      </c>
      <c r="AA99" s="201" t="s">
        <v>163</v>
      </c>
      <c r="AB99" s="201" t="s">
        <v>163</v>
      </c>
      <c r="AC99" s="201" t="s">
        <v>163</v>
      </c>
      <c r="AD99" s="201" t="s">
        <v>163</v>
      </c>
    </row>
    <row r="100" spans="1:30" ht="34.5" customHeight="1">
      <c r="A100" s="202" t="s">
        <v>2060</v>
      </c>
      <c r="B100" s="201" t="s">
        <v>163</v>
      </c>
      <c r="C100" s="201" t="s">
        <v>163</v>
      </c>
      <c r="D100" s="201" t="s">
        <v>163</v>
      </c>
      <c r="E100" s="201" t="s">
        <v>163</v>
      </c>
      <c r="F100" s="201" t="s">
        <v>163</v>
      </c>
      <c r="G100" s="201" t="s">
        <v>163</v>
      </c>
      <c r="H100" s="201" t="s">
        <v>163</v>
      </c>
      <c r="I100" s="201" t="s">
        <v>163</v>
      </c>
      <c r="J100" s="201" t="s">
        <v>163</v>
      </c>
      <c r="K100" s="201" t="s">
        <v>163</v>
      </c>
      <c r="L100" s="201" t="s">
        <v>163</v>
      </c>
      <c r="M100" s="201" t="s">
        <v>163</v>
      </c>
      <c r="N100" s="201" t="s">
        <v>163</v>
      </c>
      <c r="O100" s="201" t="s">
        <v>163</v>
      </c>
      <c r="P100" s="201" t="s">
        <v>163</v>
      </c>
      <c r="Q100" s="201" t="s">
        <v>163</v>
      </c>
      <c r="R100" s="201" t="s">
        <v>163</v>
      </c>
      <c r="S100" s="201" t="s">
        <v>163</v>
      </c>
      <c r="T100" s="201" t="s">
        <v>163</v>
      </c>
      <c r="U100" s="201" t="s">
        <v>163</v>
      </c>
      <c r="V100" s="201" t="s">
        <v>163</v>
      </c>
      <c r="W100" s="201" t="s">
        <v>163</v>
      </c>
      <c r="X100" s="201" t="s">
        <v>163</v>
      </c>
      <c r="Y100" s="201" t="s">
        <v>163</v>
      </c>
      <c r="Z100" s="201" t="s">
        <v>163</v>
      </c>
      <c r="AA100" s="201" t="s">
        <v>163</v>
      </c>
      <c r="AB100" s="201" t="s">
        <v>163</v>
      </c>
      <c r="AC100" s="201" t="s">
        <v>163</v>
      </c>
      <c r="AD100" s="201" t="s">
        <v>163</v>
      </c>
    </row>
    <row r="101" spans="1:30" ht="34.5" customHeight="1">
      <c r="A101" s="202" t="s">
        <v>2061</v>
      </c>
      <c r="B101" s="198">
        <v>15517000</v>
      </c>
      <c r="C101" s="198">
        <v>14287000</v>
      </c>
      <c r="D101" s="198">
        <v>13237400</v>
      </c>
      <c r="E101" s="198">
        <v>11534900</v>
      </c>
      <c r="F101" s="198">
        <v>9933500</v>
      </c>
      <c r="G101" s="198">
        <v>9556400</v>
      </c>
      <c r="H101" s="198">
        <v>12121200</v>
      </c>
      <c r="I101" s="198">
        <v>11458700</v>
      </c>
      <c r="J101" s="198">
        <v>11117900</v>
      </c>
      <c r="K101" s="198">
        <v>10757200</v>
      </c>
      <c r="L101" s="198">
        <v>10691000</v>
      </c>
      <c r="M101" s="198">
        <v>11614200</v>
      </c>
      <c r="N101" s="198">
        <v>11241500</v>
      </c>
      <c r="O101" s="198">
        <v>11143900</v>
      </c>
      <c r="P101" s="198">
        <v>10440500</v>
      </c>
      <c r="Q101" s="198">
        <v>10092600</v>
      </c>
      <c r="R101" s="198">
        <v>10149200</v>
      </c>
      <c r="S101" s="198">
        <v>8457500</v>
      </c>
      <c r="T101" s="198">
        <v>7503500</v>
      </c>
      <c r="U101" s="198">
        <v>7290700</v>
      </c>
      <c r="V101" s="198">
        <v>6409600</v>
      </c>
      <c r="W101" s="198">
        <v>5979100</v>
      </c>
      <c r="X101" s="198">
        <v>5202500</v>
      </c>
      <c r="Y101" s="198">
        <v>3995688.7420000001</v>
      </c>
      <c r="Z101" s="198">
        <v>3227193.2459999998</v>
      </c>
      <c r="AA101" s="198">
        <v>2727617.8160000001</v>
      </c>
      <c r="AB101" s="198">
        <v>2339635.068</v>
      </c>
      <c r="AC101" s="198">
        <v>1970708.446</v>
      </c>
      <c r="AD101" s="198">
        <v>1721149.405</v>
      </c>
    </row>
    <row r="102" spans="1:30" ht="34.5" customHeight="1">
      <c r="A102" s="202" t="s">
        <v>2062</v>
      </c>
      <c r="B102" s="198">
        <v>984000</v>
      </c>
      <c r="C102" s="198">
        <v>1314000</v>
      </c>
      <c r="D102" s="198">
        <v>1654700</v>
      </c>
      <c r="E102" s="198">
        <v>1862600</v>
      </c>
      <c r="F102" s="198">
        <v>2428400</v>
      </c>
      <c r="G102" s="198">
        <v>2428300</v>
      </c>
      <c r="H102" s="198">
        <v>2428300</v>
      </c>
      <c r="I102" s="198">
        <v>2428300</v>
      </c>
      <c r="J102" s="198">
        <v>2428300</v>
      </c>
      <c r="K102" s="198">
        <v>2427400</v>
      </c>
      <c r="L102" s="198">
        <v>2424300</v>
      </c>
      <c r="M102" s="198">
        <v>2416100</v>
      </c>
      <c r="N102" s="198">
        <v>2511300</v>
      </c>
      <c r="O102" s="198">
        <v>2498100</v>
      </c>
      <c r="P102" s="198">
        <v>2480400</v>
      </c>
      <c r="Q102" s="198">
        <v>2478800</v>
      </c>
      <c r="R102" s="198">
        <v>2614900</v>
      </c>
      <c r="S102" s="198">
        <v>2661600</v>
      </c>
      <c r="T102" s="198">
        <v>2011700</v>
      </c>
      <c r="U102" s="198">
        <v>2165600</v>
      </c>
      <c r="V102" s="198">
        <v>2164300</v>
      </c>
      <c r="W102" s="198">
        <v>1787900</v>
      </c>
      <c r="X102" s="198">
        <v>1787900</v>
      </c>
      <c r="Y102" s="198">
        <v>1299780.321</v>
      </c>
      <c r="Z102" s="198">
        <v>1439423.621</v>
      </c>
      <c r="AA102" s="198">
        <v>1190626.825</v>
      </c>
      <c r="AB102" s="198">
        <v>663915.47</v>
      </c>
      <c r="AC102" s="198">
        <v>661018.93900000001</v>
      </c>
      <c r="AD102" s="198">
        <v>647146.07799999998</v>
      </c>
    </row>
    <row r="103" spans="1:30" ht="34.5" customHeight="1">
      <c r="A103" s="202" t="s">
        <v>2063</v>
      </c>
      <c r="B103" s="198">
        <v>-450000</v>
      </c>
      <c r="C103" s="198">
        <v>-1028000</v>
      </c>
      <c r="D103" s="198">
        <v>-379500</v>
      </c>
      <c r="E103" s="198">
        <v>-53900</v>
      </c>
      <c r="F103" s="198">
        <v>-570800</v>
      </c>
      <c r="G103" s="198">
        <v>-168300</v>
      </c>
      <c r="H103" s="198">
        <v>0</v>
      </c>
      <c r="I103" s="198">
        <v>0</v>
      </c>
      <c r="J103" s="198">
        <v>-5100</v>
      </c>
      <c r="K103" s="198">
        <v>-3400</v>
      </c>
      <c r="L103" s="198">
        <v>-10400</v>
      </c>
      <c r="M103" s="198">
        <v>-3300</v>
      </c>
      <c r="N103" s="198">
        <v>-114600</v>
      </c>
      <c r="O103" s="198">
        <v>-10100</v>
      </c>
      <c r="P103" s="198">
        <v>-7000</v>
      </c>
      <c r="Q103" s="198">
        <v>-6400</v>
      </c>
      <c r="R103" s="198">
        <v>-72100</v>
      </c>
      <c r="S103" s="198">
        <v>0</v>
      </c>
      <c r="T103" s="198">
        <v>-13800</v>
      </c>
      <c r="U103" s="198">
        <v>-51600</v>
      </c>
      <c r="V103" s="201" t="s">
        <v>163</v>
      </c>
      <c r="W103" s="201" t="s">
        <v>163</v>
      </c>
      <c r="X103" s="201" t="s">
        <v>163</v>
      </c>
      <c r="Y103" s="201" t="s">
        <v>163</v>
      </c>
      <c r="Z103" s="201" t="s">
        <v>163</v>
      </c>
      <c r="AA103" s="201" t="s">
        <v>163</v>
      </c>
      <c r="AB103" s="201" t="s">
        <v>163</v>
      </c>
      <c r="AC103" s="201" t="s">
        <v>163</v>
      </c>
      <c r="AD103" s="201" t="s">
        <v>163</v>
      </c>
    </row>
    <row r="104" spans="1:30" ht="34.5" customHeight="1">
      <c r="A104" s="202" t="s">
        <v>2064</v>
      </c>
      <c r="B104" s="198">
        <v>160000</v>
      </c>
      <c r="C104" s="198">
        <v>186000</v>
      </c>
      <c r="D104" s="198">
        <v>165200</v>
      </c>
      <c r="E104" s="198">
        <v>362300</v>
      </c>
      <c r="F104" s="198">
        <v>-80100</v>
      </c>
      <c r="G104" s="198">
        <v>-97800</v>
      </c>
      <c r="H104" s="198">
        <v>76000</v>
      </c>
      <c r="I104" s="198">
        <v>16800</v>
      </c>
      <c r="J104" s="198">
        <v>-9900</v>
      </c>
      <c r="K104" s="198">
        <v>-86900</v>
      </c>
      <c r="L104" s="198">
        <v>69800</v>
      </c>
      <c r="M104" s="198">
        <v>41400</v>
      </c>
      <c r="N104" s="198">
        <v>-60200</v>
      </c>
      <c r="O104" s="198">
        <v>-31500</v>
      </c>
      <c r="P104" s="198">
        <v>7800</v>
      </c>
      <c r="Q104" s="198">
        <v>-35700</v>
      </c>
      <c r="R104" s="198">
        <v>31400</v>
      </c>
      <c r="S104" s="198">
        <v>48200</v>
      </c>
      <c r="T104" s="198">
        <v>-30400</v>
      </c>
      <c r="U104" s="201" t="s">
        <v>163</v>
      </c>
      <c r="V104" s="201" t="s">
        <v>163</v>
      </c>
      <c r="W104" s="201" t="s">
        <v>163</v>
      </c>
      <c r="X104" s="201" t="s">
        <v>163</v>
      </c>
      <c r="Y104" s="201" t="s">
        <v>163</v>
      </c>
      <c r="Z104" s="201" t="s">
        <v>163</v>
      </c>
      <c r="AA104" s="201" t="s">
        <v>163</v>
      </c>
      <c r="AB104" s="201" t="s">
        <v>163</v>
      </c>
      <c r="AC104" s="201" t="s">
        <v>163</v>
      </c>
      <c r="AD104" s="201" t="s">
        <v>163</v>
      </c>
    </row>
    <row r="105" spans="1:30" ht="34.5" customHeight="1">
      <c r="A105" s="202" t="s">
        <v>2065</v>
      </c>
      <c r="B105" s="198">
        <v>14268000</v>
      </c>
      <c r="C105" s="198">
        <v>13195000</v>
      </c>
      <c r="D105" s="198">
        <v>11489700</v>
      </c>
      <c r="E105" s="198">
        <v>9438000</v>
      </c>
      <c r="F105" s="198">
        <v>8170000</v>
      </c>
      <c r="G105" s="198">
        <v>7445200</v>
      </c>
      <c r="H105" s="198">
        <v>9070400</v>
      </c>
      <c r="I105" s="198">
        <v>8231600</v>
      </c>
      <c r="J105" s="198">
        <v>7966200</v>
      </c>
      <c r="K105" s="198">
        <v>7844800</v>
      </c>
      <c r="L105" s="198">
        <v>7713300</v>
      </c>
      <c r="M105" s="198">
        <v>1323700</v>
      </c>
      <c r="N105" s="198">
        <v>986300</v>
      </c>
      <c r="O105" s="198">
        <v>964500</v>
      </c>
      <c r="P105" s="198">
        <v>950900</v>
      </c>
      <c r="Q105" s="198">
        <v>921100</v>
      </c>
      <c r="R105" s="198">
        <v>922300</v>
      </c>
      <c r="S105" s="198">
        <v>685300</v>
      </c>
      <c r="T105" s="198">
        <v>535400</v>
      </c>
      <c r="U105" s="198">
        <v>1065100</v>
      </c>
      <c r="V105" s="198">
        <v>644600</v>
      </c>
      <c r="W105" s="198">
        <v>1589200</v>
      </c>
      <c r="X105" s="198">
        <v>752700</v>
      </c>
      <c r="Y105" s="198">
        <v>2191302.1740000001</v>
      </c>
      <c r="Z105" s="198">
        <v>1534551.808</v>
      </c>
      <c r="AA105" s="198">
        <v>1675719.5970000001</v>
      </c>
      <c r="AB105" s="198">
        <v>1713222.0560000001</v>
      </c>
      <c r="AC105" s="198">
        <v>1387590.9550000001</v>
      </c>
      <c r="AD105" s="198">
        <v>1167607.023</v>
      </c>
    </row>
    <row r="106" spans="1:30" ht="34.5" customHeight="1">
      <c r="A106" s="202" t="s">
        <v>2066</v>
      </c>
      <c r="B106" s="198">
        <v>555000</v>
      </c>
      <c r="C106" s="198">
        <v>620000</v>
      </c>
      <c r="D106" s="198">
        <v>307300</v>
      </c>
      <c r="E106" s="198">
        <v>-74100</v>
      </c>
      <c r="F106" s="198">
        <v>-14000</v>
      </c>
      <c r="G106" s="198">
        <v>-51000</v>
      </c>
      <c r="H106" s="198">
        <v>546500</v>
      </c>
      <c r="I106" s="198">
        <v>782000</v>
      </c>
      <c r="J106" s="198">
        <v>738400</v>
      </c>
      <c r="K106" s="198">
        <v>575300</v>
      </c>
      <c r="L106" s="198">
        <v>494000</v>
      </c>
      <c r="M106" s="198">
        <v>7836300</v>
      </c>
      <c r="N106" s="198">
        <v>7918700</v>
      </c>
      <c r="O106" s="198">
        <v>7722900</v>
      </c>
      <c r="P106" s="198">
        <v>7008400</v>
      </c>
      <c r="Q106" s="198">
        <v>6734800</v>
      </c>
      <c r="R106" s="198">
        <v>6652700</v>
      </c>
      <c r="S106" s="198">
        <v>5062400</v>
      </c>
      <c r="T106" s="198">
        <v>5000600</v>
      </c>
      <c r="U106" s="198">
        <v>4111600</v>
      </c>
      <c r="V106" s="198">
        <v>3600700</v>
      </c>
      <c r="W106" s="198">
        <v>2602000</v>
      </c>
      <c r="X106" s="198">
        <v>2661900</v>
      </c>
      <c r="Y106" s="198">
        <v>504606.24699999997</v>
      </c>
      <c r="Z106" s="198">
        <v>253217.818</v>
      </c>
      <c r="AA106" s="198">
        <v>-138728.606</v>
      </c>
      <c r="AB106" s="198">
        <v>-37502.457999999999</v>
      </c>
      <c r="AC106" s="198">
        <v>-77901.448000000004</v>
      </c>
      <c r="AD106" s="198">
        <v>-93603.697</v>
      </c>
    </row>
    <row r="107" spans="1:30" ht="34.5" customHeight="1">
      <c r="A107" s="202" t="s">
        <v>2067</v>
      </c>
      <c r="B107" s="198">
        <v>41367000</v>
      </c>
      <c r="C107" s="198">
        <v>33941000</v>
      </c>
      <c r="D107" s="198">
        <v>31067600</v>
      </c>
      <c r="E107" s="198">
        <v>28005400</v>
      </c>
      <c r="F107" s="198">
        <v>27148200</v>
      </c>
      <c r="G107" s="198">
        <v>21367500</v>
      </c>
      <c r="H107" s="198">
        <v>25577400</v>
      </c>
      <c r="I107" s="198">
        <v>24139000</v>
      </c>
      <c r="J107" s="198">
        <v>23850800</v>
      </c>
      <c r="K107" s="198">
        <v>23253900</v>
      </c>
      <c r="L107" s="198">
        <v>22810800</v>
      </c>
      <c r="M107" s="198">
        <v>25256500</v>
      </c>
      <c r="N107" s="198">
        <v>24953800</v>
      </c>
      <c r="O107" s="198">
        <v>24694500</v>
      </c>
      <c r="P107" s="198">
        <v>24374600</v>
      </c>
      <c r="Q107" s="198">
        <v>26977200</v>
      </c>
      <c r="R107" s="198">
        <v>28212100</v>
      </c>
      <c r="S107" s="198">
        <v>22389300</v>
      </c>
      <c r="T107" s="198">
        <v>23003600</v>
      </c>
      <c r="U107" s="198">
        <v>25177200</v>
      </c>
      <c r="V107" s="198">
        <v>24639400</v>
      </c>
      <c r="W107" s="198">
        <v>30023600</v>
      </c>
      <c r="X107" s="198">
        <v>34979200</v>
      </c>
      <c r="Y107" s="198">
        <v>31709548.034000002</v>
      </c>
      <c r="Z107" s="198">
        <v>26327335.480999999</v>
      </c>
      <c r="AA107" s="198">
        <v>12611344.950999999</v>
      </c>
      <c r="AB107" s="198">
        <v>10317292.140000001</v>
      </c>
      <c r="AC107" s="198">
        <v>8748896.6500000004</v>
      </c>
      <c r="AD107" s="198">
        <v>8334540.2209999999</v>
      </c>
    </row>
    <row r="108" spans="1:30" ht="34.5" customHeight="1">
      <c r="A108" s="202" t="s">
        <v>2068</v>
      </c>
      <c r="B108" s="198">
        <v>16010000</v>
      </c>
      <c r="C108" s="198">
        <v>14783000</v>
      </c>
      <c r="D108" s="198">
        <v>13736200</v>
      </c>
      <c r="E108" s="198">
        <v>12035000</v>
      </c>
      <c r="F108" s="198">
        <v>10438600</v>
      </c>
      <c r="G108" s="198">
        <v>10061600</v>
      </c>
      <c r="H108" s="198">
        <v>12626400</v>
      </c>
      <c r="I108" s="198">
        <v>11963900</v>
      </c>
      <c r="J108" s="198">
        <v>11623100</v>
      </c>
      <c r="K108" s="198">
        <v>11262300</v>
      </c>
      <c r="L108" s="198">
        <v>11195900</v>
      </c>
      <c r="M108" s="198">
        <v>12118700</v>
      </c>
      <c r="N108" s="198">
        <v>11749500</v>
      </c>
      <c r="O108" s="198">
        <v>11651200</v>
      </c>
      <c r="P108" s="198">
        <v>10946800</v>
      </c>
      <c r="Q108" s="198">
        <v>10598800</v>
      </c>
      <c r="R108" s="198">
        <v>10661500</v>
      </c>
      <c r="S108" s="198">
        <v>9124500</v>
      </c>
      <c r="T108" s="198">
        <v>8134100</v>
      </c>
      <c r="U108" s="198">
        <v>8019200</v>
      </c>
      <c r="V108" s="198">
        <v>8630700</v>
      </c>
      <c r="W108" s="198">
        <v>9187300</v>
      </c>
      <c r="X108" s="198">
        <v>8560000</v>
      </c>
      <c r="Y108" s="198">
        <v>7379447.1279999996</v>
      </c>
      <c r="Z108" s="198">
        <v>6298126.2489999998</v>
      </c>
      <c r="AA108" s="198">
        <v>3707864.997</v>
      </c>
      <c r="AB108" s="198">
        <v>3040443.2</v>
      </c>
      <c r="AC108" s="198">
        <v>2706122.5049999999</v>
      </c>
      <c r="AD108" s="198">
        <v>2514494.09</v>
      </c>
    </row>
    <row r="109" spans="1:30" ht="34.5" customHeight="1">
      <c r="A109" s="202" t="s">
        <v>2069</v>
      </c>
      <c r="B109" s="198">
        <v>8503000</v>
      </c>
      <c r="C109" s="198">
        <v>2305000</v>
      </c>
      <c r="D109" s="198">
        <v>168400</v>
      </c>
      <c r="E109" s="198">
        <v>2148700</v>
      </c>
      <c r="F109" s="198">
        <v>2812200</v>
      </c>
      <c r="G109" s="198">
        <v>1650500</v>
      </c>
      <c r="H109" s="198">
        <v>2893000</v>
      </c>
      <c r="I109" s="198">
        <v>4239700</v>
      </c>
      <c r="J109" s="198">
        <v>4598200</v>
      </c>
      <c r="K109" s="198">
        <v>4284400</v>
      </c>
      <c r="L109" s="198">
        <v>3342900</v>
      </c>
      <c r="M109" s="198">
        <v>2416000</v>
      </c>
      <c r="N109" s="198">
        <v>3361600</v>
      </c>
      <c r="O109" s="198">
        <v>4008400</v>
      </c>
      <c r="P109" s="198">
        <v>4606500</v>
      </c>
      <c r="Q109" s="198">
        <v>5613200</v>
      </c>
      <c r="R109" s="198">
        <v>6283700</v>
      </c>
      <c r="S109" s="198">
        <v>3811400</v>
      </c>
      <c r="T109" s="198">
        <v>5016400</v>
      </c>
      <c r="U109" s="198">
        <v>7179700</v>
      </c>
      <c r="V109" s="198">
        <v>5471700</v>
      </c>
      <c r="W109" s="198">
        <v>7275700</v>
      </c>
      <c r="X109" s="198">
        <v>11840500</v>
      </c>
      <c r="Y109" s="198">
        <v>10732410.813999999</v>
      </c>
      <c r="Z109" s="198">
        <v>7645928.0109999999</v>
      </c>
      <c r="AA109" s="198">
        <v>3002940.7420000001</v>
      </c>
      <c r="AB109" s="198">
        <v>2044036.423</v>
      </c>
      <c r="AC109" s="198">
        <v>1590653.0460000001</v>
      </c>
      <c r="AD109" s="198">
        <v>1581811.003</v>
      </c>
    </row>
    <row r="110" spans="1:30" ht="34.5" customHeight="1">
      <c r="A110" s="202" t="s">
        <v>2070</v>
      </c>
      <c r="B110" s="198">
        <v>57747890.421999998</v>
      </c>
      <c r="C110" s="198">
        <v>61300654.939000003</v>
      </c>
      <c r="D110" s="198">
        <v>88313825.364999995</v>
      </c>
      <c r="E110" s="198">
        <v>77209132.079999998</v>
      </c>
      <c r="F110" s="198">
        <v>76710860.775999993</v>
      </c>
      <c r="G110" s="198">
        <v>53627069.706</v>
      </c>
      <c r="H110" s="198">
        <v>52520773.545999996</v>
      </c>
      <c r="I110" s="198">
        <v>31175079.767999999</v>
      </c>
      <c r="J110" s="198">
        <v>24542162.296</v>
      </c>
      <c r="K110" s="198">
        <v>24418056.449000001</v>
      </c>
      <c r="L110" s="198">
        <v>22730929.318</v>
      </c>
      <c r="M110" s="198">
        <v>20159024.287999999</v>
      </c>
      <c r="N110" s="198">
        <v>17395270.98</v>
      </c>
      <c r="O110" s="198">
        <v>19071347.171999998</v>
      </c>
      <c r="P110" s="198">
        <v>15268127.51</v>
      </c>
      <c r="Q110" s="198">
        <v>11510680.375</v>
      </c>
      <c r="R110" s="198">
        <v>20423954.920000002</v>
      </c>
      <c r="S110" s="198">
        <v>18344839.024999999</v>
      </c>
      <c r="T110" s="198">
        <v>16477049.267999999</v>
      </c>
      <c r="U110" s="198">
        <v>16196999.639</v>
      </c>
      <c r="V110" s="198">
        <v>14854195.204</v>
      </c>
      <c r="W110" s="198">
        <v>15855552.861</v>
      </c>
      <c r="X110" s="201" t="s">
        <v>163</v>
      </c>
      <c r="Y110" s="201" t="s">
        <v>163</v>
      </c>
      <c r="Z110" s="201" t="s">
        <v>163</v>
      </c>
      <c r="AA110" s="201" t="s">
        <v>163</v>
      </c>
      <c r="AB110" s="201" t="s">
        <v>163</v>
      </c>
      <c r="AC110" s="201" t="s">
        <v>163</v>
      </c>
      <c r="AD110" s="201" t="s">
        <v>163</v>
      </c>
    </row>
    <row r="111" spans="1:30" ht="34.5" customHeight="1">
      <c r="A111" s="202" t="s">
        <v>2071</v>
      </c>
      <c r="B111" s="198">
        <v>48964</v>
      </c>
      <c r="C111" s="198">
        <v>47227</v>
      </c>
      <c r="D111" s="198">
        <v>42811</v>
      </c>
      <c r="E111" s="198">
        <v>38553</v>
      </c>
      <c r="F111" s="198">
        <v>38068</v>
      </c>
      <c r="G111" s="198">
        <v>34795</v>
      </c>
      <c r="H111" s="198">
        <v>28897</v>
      </c>
      <c r="I111" s="198">
        <v>40052</v>
      </c>
      <c r="J111" s="198">
        <v>38801</v>
      </c>
      <c r="K111" s="198">
        <v>37441</v>
      </c>
      <c r="L111" s="198">
        <v>35234</v>
      </c>
      <c r="M111" s="198">
        <v>33439</v>
      </c>
      <c r="N111" s="198">
        <v>46905</v>
      </c>
      <c r="O111" s="198">
        <v>42357</v>
      </c>
      <c r="P111" s="198">
        <v>59821</v>
      </c>
      <c r="Q111" s="198">
        <v>76864</v>
      </c>
      <c r="R111" s="198">
        <v>88915</v>
      </c>
      <c r="S111" s="198">
        <v>78453</v>
      </c>
      <c r="T111" s="198">
        <v>77916</v>
      </c>
      <c r="U111" s="198">
        <v>84351</v>
      </c>
      <c r="V111" s="198">
        <v>102381</v>
      </c>
      <c r="W111" s="198">
        <v>113453</v>
      </c>
      <c r="X111" s="198">
        <v>115935</v>
      </c>
      <c r="Y111" s="198">
        <v>110862</v>
      </c>
      <c r="Z111" s="198">
        <v>89178</v>
      </c>
      <c r="AA111" s="198">
        <v>69690</v>
      </c>
      <c r="AB111" s="198">
        <v>60288</v>
      </c>
      <c r="AC111" s="198">
        <v>57779</v>
      </c>
      <c r="AD111" s="198">
        <v>59299</v>
      </c>
    </row>
    <row r="112" spans="1:30" ht="34.5" customHeight="1">
      <c r="A112" s="199"/>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row>
    <row r="113" spans="1:30" s="206" customFormat="1" ht="34.5" customHeight="1">
      <c r="A113" s="226"/>
      <c r="D113" s="226"/>
    </row>
    <row r="114" spans="1:30" s="188" customFormat="1" ht="34.5" customHeight="1">
      <c r="A114" s="200" t="s">
        <v>2072</v>
      </c>
      <c r="B114" s="587"/>
      <c r="C114" s="587"/>
      <c r="D114" s="587"/>
      <c r="E114" s="587"/>
      <c r="F114" s="587"/>
      <c r="G114" s="587"/>
      <c r="H114" s="587"/>
      <c r="I114" s="587"/>
      <c r="J114" s="587"/>
      <c r="K114" s="587"/>
      <c r="L114" s="587"/>
      <c r="M114" s="587"/>
      <c r="N114" s="587"/>
      <c r="O114" s="587"/>
      <c r="P114" s="587"/>
      <c r="Q114" s="587"/>
      <c r="R114" s="587"/>
      <c r="S114" s="587"/>
      <c r="T114" s="587"/>
      <c r="U114" s="587"/>
      <c r="V114" s="587"/>
      <c r="W114" s="587"/>
      <c r="X114" s="587"/>
      <c r="Y114" s="587"/>
      <c r="Z114" s="587"/>
      <c r="AA114" s="587"/>
      <c r="AB114" s="587"/>
      <c r="AC114" s="587"/>
      <c r="AD114" s="587"/>
    </row>
    <row r="115" spans="1:30" s="231" customFormat="1" ht="34.5" customHeight="1">
      <c r="A115" s="222"/>
      <c r="B115" s="230">
        <v>2023</v>
      </c>
      <c r="C115" s="230">
        <v>2022</v>
      </c>
      <c r="D115" s="230">
        <v>2021</v>
      </c>
      <c r="E115" s="230">
        <v>2020</v>
      </c>
      <c r="F115" s="230">
        <v>2019</v>
      </c>
      <c r="G115" s="230">
        <v>2018</v>
      </c>
      <c r="H115" s="230">
        <v>2017</v>
      </c>
      <c r="I115" s="230">
        <v>2016</v>
      </c>
      <c r="J115" s="230">
        <v>2015</v>
      </c>
      <c r="K115" s="230">
        <v>2014</v>
      </c>
      <c r="L115" s="230">
        <v>2013</v>
      </c>
      <c r="M115" s="230">
        <v>2012</v>
      </c>
      <c r="N115" s="230">
        <v>2011</v>
      </c>
      <c r="O115" s="230">
        <v>2010</v>
      </c>
      <c r="P115" s="230">
        <v>2009</v>
      </c>
      <c r="Q115" s="230">
        <v>2008</v>
      </c>
      <c r="R115" s="230">
        <v>2007</v>
      </c>
      <c r="S115" s="230">
        <v>2006</v>
      </c>
      <c r="T115" s="230">
        <v>2005</v>
      </c>
      <c r="U115" s="230">
        <v>2004</v>
      </c>
      <c r="V115" s="230">
        <v>2003</v>
      </c>
      <c r="W115" s="230">
        <v>2002</v>
      </c>
      <c r="X115" s="230">
        <v>2001</v>
      </c>
      <c r="Y115" s="230">
        <v>2000</v>
      </c>
      <c r="Z115" s="230">
        <v>1999</v>
      </c>
      <c r="AA115" s="230">
        <v>1998</v>
      </c>
      <c r="AB115" s="230">
        <v>1997</v>
      </c>
      <c r="AC115" s="230">
        <v>1996</v>
      </c>
      <c r="AD115" s="230">
        <v>1995</v>
      </c>
    </row>
    <row r="116" spans="1:30" s="190" customFormat="1" ht="34.5" customHeight="1">
      <c r="A116" s="225" t="s">
        <v>81</v>
      </c>
      <c r="B116" s="224">
        <v>19649000</v>
      </c>
      <c r="C116" s="224">
        <v>20385000</v>
      </c>
      <c r="D116" s="224">
        <v>17650000</v>
      </c>
      <c r="E116" s="224">
        <v>13101000</v>
      </c>
      <c r="F116" s="224">
        <v>15888000</v>
      </c>
      <c r="G116" s="224">
        <v>15619500</v>
      </c>
      <c r="H116" s="224">
        <v>15487900</v>
      </c>
      <c r="I116" s="224">
        <v>12392000</v>
      </c>
      <c r="J116" s="224">
        <v>11662100</v>
      </c>
      <c r="K116" s="224">
        <v>10625300</v>
      </c>
      <c r="L116" s="224">
        <v>12834700</v>
      </c>
      <c r="M116" s="224">
        <v>16816300</v>
      </c>
      <c r="N116" s="224">
        <v>15705600</v>
      </c>
      <c r="O116" s="224">
        <v>17455400</v>
      </c>
      <c r="P116" s="224">
        <v>19076300</v>
      </c>
      <c r="Q116" s="224">
        <v>20983800</v>
      </c>
      <c r="R116" s="224">
        <v>20566800</v>
      </c>
      <c r="S116" s="224">
        <v>18501500</v>
      </c>
      <c r="T116" s="224">
        <v>16955100</v>
      </c>
      <c r="U116" s="224">
        <v>17548800</v>
      </c>
      <c r="V116" s="224">
        <v>24360800</v>
      </c>
      <c r="W116" s="224">
        <v>27375400</v>
      </c>
      <c r="X116" s="224">
        <v>27798500</v>
      </c>
      <c r="Y116" s="224">
        <v>24761226.727000002</v>
      </c>
      <c r="Z116" s="224">
        <v>19529328.903999999</v>
      </c>
      <c r="AA116" s="224">
        <v>16514649.588</v>
      </c>
      <c r="AB116" s="224">
        <v>13595250.908</v>
      </c>
      <c r="AC116" s="224">
        <v>12255986.291999999</v>
      </c>
      <c r="AD116" s="224">
        <v>12003073.372</v>
      </c>
    </row>
    <row r="117" spans="1:30" ht="34.5" customHeight="1">
      <c r="A117" s="202" t="s">
        <v>2073</v>
      </c>
      <c r="B117" s="198">
        <v>19566000</v>
      </c>
      <c r="C117" s="198">
        <v>20351000</v>
      </c>
      <c r="D117" s="198">
        <v>17645200</v>
      </c>
      <c r="E117" s="198">
        <v>13100200</v>
      </c>
      <c r="F117" s="198">
        <v>15883500</v>
      </c>
      <c r="G117" s="198">
        <v>15614700</v>
      </c>
      <c r="H117" s="198">
        <v>15477700</v>
      </c>
      <c r="I117" s="198">
        <v>12384900</v>
      </c>
      <c r="J117" s="198">
        <v>11662100</v>
      </c>
      <c r="K117" s="198">
        <v>10620400</v>
      </c>
      <c r="L117" s="198">
        <v>12831700</v>
      </c>
      <c r="M117" s="198">
        <v>16813600</v>
      </c>
      <c r="N117" s="198">
        <v>15699400</v>
      </c>
      <c r="O117" s="198">
        <v>17442000</v>
      </c>
      <c r="P117" s="198">
        <v>19076300</v>
      </c>
      <c r="Q117" s="198">
        <v>20959800</v>
      </c>
      <c r="R117" s="198">
        <v>20536200</v>
      </c>
      <c r="S117" s="198">
        <v>18484500</v>
      </c>
      <c r="T117" s="198">
        <v>16937900</v>
      </c>
      <c r="U117" s="198">
        <v>17531400</v>
      </c>
      <c r="V117" s="198">
        <v>24360800</v>
      </c>
      <c r="W117" s="198">
        <v>27375400</v>
      </c>
      <c r="X117" s="198">
        <v>27798500</v>
      </c>
      <c r="Y117" s="198">
        <v>24761226.727000002</v>
      </c>
      <c r="Z117" s="198">
        <v>19529328.903999999</v>
      </c>
      <c r="AA117" s="198">
        <v>16514649.588</v>
      </c>
      <c r="AB117" s="198">
        <v>13595250.908</v>
      </c>
      <c r="AC117" s="198">
        <v>12255986.291999999</v>
      </c>
      <c r="AD117" s="198">
        <v>11860381.092</v>
      </c>
    </row>
    <row r="118" spans="1:30" ht="34.5" customHeight="1">
      <c r="A118" s="202" t="s">
        <v>2074</v>
      </c>
      <c r="B118" s="201" t="s">
        <v>163</v>
      </c>
      <c r="C118" s="201" t="s">
        <v>163</v>
      </c>
      <c r="D118" s="201" t="s">
        <v>163</v>
      </c>
      <c r="E118" s="201" t="s">
        <v>163</v>
      </c>
      <c r="F118" s="201" t="s">
        <v>163</v>
      </c>
      <c r="G118" s="201" t="s">
        <v>163</v>
      </c>
      <c r="H118" s="201" t="s">
        <v>163</v>
      </c>
      <c r="I118" s="201" t="s">
        <v>163</v>
      </c>
      <c r="J118" s="201" t="s">
        <v>163</v>
      </c>
      <c r="K118" s="201" t="s">
        <v>163</v>
      </c>
      <c r="L118" s="201" t="s">
        <v>163</v>
      </c>
      <c r="M118" s="201" t="s">
        <v>163</v>
      </c>
      <c r="N118" s="201" t="s">
        <v>163</v>
      </c>
      <c r="O118" s="201" t="s">
        <v>163</v>
      </c>
      <c r="P118" s="201" t="s">
        <v>163</v>
      </c>
      <c r="Q118" s="201" t="s">
        <v>163</v>
      </c>
      <c r="R118" s="201" t="s">
        <v>163</v>
      </c>
      <c r="S118" s="201" t="s">
        <v>163</v>
      </c>
      <c r="T118" s="201" t="s">
        <v>163</v>
      </c>
      <c r="U118" s="201" t="s">
        <v>163</v>
      </c>
      <c r="V118" s="201" t="s">
        <v>163</v>
      </c>
      <c r="W118" s="201" t="s">
        <v>163</v>
      </c>
      <c r="X118" s="201" t="s">
        <v>163</v>
      </c>
      <c r="Y118" s="201" t="s">
        <v>163</v>
      </c>
      <c r="Z118" s="201" t="s">
        <v>163</v>
      </c>
      <c r="AA118" s="201" t="s">
        <v>163</v>
      </c>
      <c r="AB118" s="201" t="s">
        <v>163</v>
      </c>
      <c r="AC118" s="201" t="s">
        <v>163</v>
      </c>
      <c r="AD118" s="201" t="s">
        <v>163</v>
      </c>
    </row>
    <row r="119" spans="1:30" ht="34.5" customHeight="1">
      <c r="A119" s="202" t="s">
        <v>2075</v>
      </c>
      <c r="B119" s="198">
        <v>19566000</v>
      </c>
      <c r="C119" s="198">
        <v>20351000</v>
      </c>
      <c r="D119" s="198">
        <v>17645200</v>
      </c>
      <c r="E119" s="198">
        <v>13100200</v>
      </c>
      <c r="F119" s="198">
        <v>15883500</v>
      </c>
      <c r="G119" s="198">
        <v>15614700</v>
      </c>
      <c r="H119" s="198">
        <v>15477700</v>
      </c>
      <c r="I119" s="198">
        <v>12384900</v>
      </c>
      <c r="J119" s="198">
        <v>11662100</v>
      </c>
      <c r="K119" s="198">
        <v>10620400</v>
      </c>
      <c r="L119" s="198">
        <v>12831700</v>
      </c>
      <c r="M119" s="198">
        <v>16813600</v>
      </c>
      <c r="N119" s="198">
        <v>15699400</v>
      </c>
      <c r="O119" s="198">
        <v>17442000</v>
      </c>
      <c r="P119" s="198">
        <v>19076300</v>
      </c>
      <c r="Q119" s="198">
        <v>20959800</v>
      </c>
      <c r="R119" s="198">
        <v>20536200</v>
      </c>
      <c r="S119" s="198">
        <v>18484500</v>
      </c>
      <c r="T119" s="198">
        <v>16937900</v>
      </c>
      <c r="U119" s="198">
        <v>17531400</v>
      </c>
      <c r="V119" s="198">
        <v>24360800</v>
      </c>
      <c r="W119" s="198">
        <v>27375400</v>
      </c>
      <c r="X119" s="198">
        <v>27798500</v>
      </c>
      <c r="Y119" s="198">
        <v>24761226.727000002</v>
      </c>
      <c r="Z119" s="198">
        <v>19529328.903999999</v>
      </c>
      <c r="AA119" s="198">
        <v>16514649.588</v>
      </c>
      <c r="AB119" s="198">
        <v>13595250.908</v>
      </c>
      <c r="AC119" s="198">
        <v>12255986.291999999</v>
      </c>
      <c r="AD119" s="198">
        <v>11860381.092</v>
      </c>
    </row>
    <row r="120" spans="1:30" ht="34.5" customHeight="1">
      <c r="A120" s="202" t="s">
        <v>2076</v>
      </c>
      <c r="B120" s="198">
        <v>83000</v>
      </c>
      <c r="C120" s="198">
        <v>34000</v>
      </c>
      <c r="D120" s="198">
        <v>4800</v>
      </c>
      <c r="E120" s="198">
        <v>800</v>
      </c>
      <c r="F120" s="198">
        <v>4500</v>
      </c>
      <c r="G120" s="198">
        <v>4800</v>
      </c>
      <c r="H120" s="198">
        <v>10200</v>
      </c>
      <c r="I120" s="198">
        <v>7100</v>
      </c>
      <c r="J120" s="201" t="s">
        <v>163</v>
      </c>
      <c r="K120" s="198">
        <v>4900</v>
      </c>
      <c r="L120" s="198">
        <v>3000</v>
      </c>
      <c r="M120" s="198">
        <v>2700</v>
      </c>
      <c r="N120" s="198">
        <v>6200</v>
      </c>
      <c r="O120" s="198">
        <v>13400</v>
      </c>
      <c r="P120" s="198">
        <v>0</v>
      </c>
      <c r="Q120" s="198">
        <v>24000</v>
      </c>
      <c r="R120" s="198">
        <v>30600</v>
      </c>
      <c r="S120" s="198">
        <v>17000</v>
      </c>
      <c r="T120" s="198">
        <v>17200</v>
      </c>
      <c r="U120" s="198">
        <v>17400</v>
      </c>
      <c r="V120" s="201" t="s">
        <v>163</v>
      </c>
      <c r="W120" s="201" t="s">
        <v>163</v>
      </c>
      <c r="X120" s="201" t="s">
        <v>163</v>
      </c>
      <c r="Y120" s="201" t="s">
        <v>163</v>
      </c>
      <c r="Z120" s="201" t="s">
        <v>163</v>
      </c>
      <c r="AA120" s="201" t="s">
        <v>163</v>
      </c>
      <c r="AB120" s="201" t="s">
        <v>163</v>
      </c>
      <c r="AC120" s="201" t="s">
        <v>163</v>
      </c>
      <c r="AD120" s="198">
        <v>142692.28</v>
      </c>
    </row>
    <row r="121" spans="1:30" ht="34.5" customHeight="1">
      <c r="A121" s="202" t="s">
        <v>2077</v>
      </c>
      <c r="B121" s="198">
        <v>-2737000</v>
      </c>
      <c r="C121" s="198">
        <v>-3485000</v>
      </c>
      <c r="D121" s="198">
        <v>-3117400</v>
      </c>
      <c r="E121" s="198">
        <v>-2154500</v>
      </c>
      <c r="F121" s="198">
        <v>-2862800</v>
      </c>
      <c r="G121" s="198">
        <v>-3943700</v>
      </c>
      <c r="H121" s="198">
        <v>-4777500</v>
      </c>
      <c r="I121" s="198">
        <v>-4129400</v>
      </c>
      <c r="J121" s="198">
        <v>-4078000</v>
      </c>
      <c r="K121" s="198">
        <v>-3655400</v>
      </c>
      <c r="L121" s="198">
        <v>-5101500</v>
      </c>
      <c r="M121" s="198">
        <v>-7661800</v>
      </c>
      <c r="N121" s="198">
        <v>-7260700</v>
      </c>
      <c r="O121" s="198">
        <v>-8632300</v>
      </c>
      <c r="P121" s="198">
        <v>-10302500</v>
      </c>
      <c r="Q121" s="198">
        <v>-11343700</v>
      </c>
      <c r="R121" s="198">
        <v>-11015400</v>
      </c>
      <c r="S121" s="198">
        <v>-10002100</v>
      </c>
      <c r="T121" s="198">
        <v>-9201500</v>
      </c>
      <c r="U121" s="198">
        <v>-9716900</v>
      </c>
      <c r="V121" s="198">
        <v>-15178900</v>
      </c>
      <c r="W121" s="198">
        <v>-16785600</v>
      </c>
      <c r="X121" s="198">
        <v>-17170800</v>
      </c>
      <c r="Y121" s="198">
        <v>-14820483.66</v>
      </c>
      <c r="Z121" s="198">
        <v>-11829891.289000001</v>
      </c>
      <c r="AA121" s="198">
        <v>-10634690.993000001</v>
      </c>
      <c r="AB121" s="198">
        <v>-8966136.5</v>
      </c>
      <c r="AC121" s="198">
        <v>-8252217.7520000003</v>
      </c>
      <c r="AD121" s="198">
        <v>-8048088.5180000002</v>
      </c>
    </row>
    <row r="122" spans="1:30" ht="34.5" customHeight="1">
      <c r="A122" s="202" t="s">
        <v>2078</v>
      </c>
      <c r="B122" s="198">
        <v>0</v>
      </c>
      <c r="C122" s="198">
        <v>0</v>
      </c>
      <c r="D122" s="198">
        <v>0</v>
      </c>
      <c r="E122" s="198">
        <v>0</v>
      </c>
      <c r="F122" s="198">
        <v>0</v>
      </c>
      <c r="G122" s="198">
        <v>0</v>
      </c>
      <c r="H122" s="198">
        <v>0</v>
      </c>
      <c r="I122" s="198">
        <v>0</v>
      </c>
      <c r="J122" s="198">
        <v>0</v>
      </c>
      <c r="K122" s="198">
        <v>0</v>
      </c>
      <c r="L122" s="198">
        <v>0</v>
      </c>
      <c r="M122" s="198">
        <v>0</v>
      </c>
      <c r="N122" s="198">
        <v>0</v>
      </c>
      <c r="O122" s="198">
        <v>0</v>
      </c>
      <c r="P122" s="198">
        <v>0</v>
      </c>
      <c r="Q122" s="198">
        <v>0</v>
      </c>
      <c r="R122" s="198">
        <v>0</v>
      </c>
      <c r="S122" s="198">
        <v>0</v>
      </c>
      <c r="T122" s="198">
        <v>0</v>
      </c>
      <c r="U122" s="198">
        <v>0</v>
      </c>
      <c r="V122" s="198">
        <v>0</v>
      </c>
      <c r="W122" s="198">
        <v>0</v>
      </c>
      <c r="X122" s="198">
        <v>0</v>
      </c>
      <c r="Y122" s="198">
        <v>0</v>
      </c>
      <c r="Z122" s="198">
        <v>0</v>
      </c>
      <c r="AA122" s="198">
        <v>0</v>
      </c>
      <c r="AB122" s="198">
        <v>0</v>
      </c>
      <c r="AC122" s="198">
        <v>0</v>
      </c>
      <c r="AD122" s="198">
        <v>0</v>
      </c>
    </row>
    <row r="123" spans="1:30" ht="34.5" customHeight="1">
      <c r="A123" s="202" t="s">
        <v>2079</v>
      </c>
      <c r="B123" s="198">
        <v>-10382000</v>
      </c>
      <c r="C123" s="198">
        <v>-9796000</v>
      </c>
      <c r="D123" s="198">
        <v>-8206800</v>
      </c>
      <c r="E123" s="198">
        <v>-6470200</v>
      </c>
      <c r="F123" s="198">
        <v>-7074800</v>
      </c>
      <c r="G123" s="198">
        <v>-7338800</v>
      </c>
      <c r="H123" s="198">
        <v>-7319600</v>
      </c>
      <c r="I123" s="198">
        <v>-6082200</v>
      </c>
      <c r="J123" s="198">
        <v>-5522700</v>
      </c>
      <c r="K123" s="198">
        <v>-5465000</v>
      </c>
      <c r="L123" s="198">
        <v>-6490700</v>
      </c>
      <c r="M123" s="198">
        <v>-7534600</v>
      </c>
      <c r="N123" s="198">
        <v>-6539400</v>
      </c>
      <c r="O123" s="198">
        <v>-6959300</v>
      </c>
      <c r="P123" s="198">
        <v>-7344700</v>
      </c>
      <c r="Q123" s="198">
        <v>-7754300</v>
      </c>
      <c r="R123" s="198">
        <v>-7683600</v>
      </c>
      <c r="S123" s="198">
        <v>-7036900</v>
      </c>
      <c r="T123" s="198">
        <v>-6276500</v>
      </c>
      <c r="U123" s="198">
        <v>-6723400</v>
      </c>
      <c r="V123" s="198">
        <v>-7428700</v>
      </c>
      <c r="W123" s="198">
        <v>-8308000</v>
      </c>
      <c r="X123" s="198">
        <v>-8210900</v>
      </c>
      <c r="Y123" s="198">
        <v>-7700199.8609999996</v>
      </c>
      <c r="Z123" s="198">
        <v>-5926455.5449999999</v>
      </c>
      <c r="AA123" s="198">
        <v>-4776685.057</v>
      </c>
      <c r="AB123" s="198">
        <v>-3806042.1639999999</v>
      </c>
      <c r="AC123" s="198">
        <v>-3306771.6329999999</v>
      </c>
      <c r="AD123" s="198">
        <v>-3294270.8130000001</v>
      </c>
    </row>
    <row r="124" spans="1:30" s="190" customFormat="1" ht="34.5" customHeight="1">
      <c r="A124" s="225" t="s">
        <v>82</v>
      </c>
      <c r="B124" s="224">
        <v>6530000</v>
      </c>
      <c r="C124" s="224">
        <v>7104000</v>
      </c>
      <c r="D124" s="224">
        <v>6325800</v>
      </c>
      <c r="E124" s="224">
        <v>4476300</v>
      </c>
      <c r="F124" s="224">
        <v>5950400</v>
      </c>
      <c r="G124" s="224">
        <v>4337000</v>
      </c>
      <c r="H124" s="224">
        <v>3390800</v>
      </c>
      <c r="I124" s="224">
        <v>2180400</v>
      </c>
      <c r="J124" s="224">
        <v>2061400</v>
      </c>
      <c r="K124" s="224">
        <v>1504900</v>
      </c>
      <c r="L124" s="224">
        <v>1242500</v>
      </c>
      <c r="M124" s="224">
        <v>1619900</v>
      </c>
      <c r="N124" s="224">
        <v>1905500</v>
      </c>
      <c r="O124" s="224">
        <v>1863800</v>
      </c>
      <c r="P124" s="224">
        <v>1429100</v>
      </c>
      <c r="Q124" s="224">
        <v>1885800</v>
      </c>
      <c r="R124" s="224">
        <v>1867800</v>
      </c>
      <c r="S124" s="224">
        <v>1462500</v>
      </c>
      <c r="T124" s="224">
        <v>1477100</v>
      </c>
      <c r="U124" s="224">
        <v>1108500</v>
      </c>
      <c r="V124" s="224">
        <v>1753200</v>
      </c>
      <c r="W124" s="224">
        <v>2281800</v>
      </c>
      <c r="X124" s="224">
        <v>2416800</v>
      </c>
      <c r="Y124" s="224">
        <v>2240543.2059999998</v>
      </c>
      <c r="Z124" s="224">
        <v>1772982.07</v>
      </c>
      <c r="AA124" s="224">
        <v>1103273.5379999999</v>
      </c>
      <c r="AB124" s="224">
        <v>823072.24399999995</v>
      </c>
      <c r="AC124" s="224">
        <v>696996.90700000001</v>
      </c>
      <c r="AD124" s="224">
        <v>660714.04099999997</v>
      </c>
    </row>
    <row r="125" spans="1:30" ht="34.5" customHeight="1">
      <c r="A125" s="199"/>
      <c r="B125" s="233">
        <f>B124+B126+B130</f>
        <v>4643000</v>
      </c>
      <c r="C125" s="199"/>
      <c r="D125" s="199"/>
      <c r="E125" s="199"/>
      <c r="F125" s="199"/>
      <c r="G125" s="199"/>
      <c r="H125" s="199"/>
      <c r="I125" s="199"/>
      <c r="J125" s="199"/>
      <c r="K125" s="199"/>
      <c r="L125" s="199"/>
      <c r="M125" s="199"/>
      <c r="N125" s="199"/>
      <c r="O125" s="199"/>
      <c r="P125" s="199"/>
      <c r="Q125" s="199"/>
      <c r="R125" s="199"/>
      <c r="S125" s="199"/>
      <c r="T125" s="199"/>
      <c r="U125" s="199"/>
      <c r="V125" s="199"/>
      <c r="W125" s="199"/>
      <c r="X125" s="199"/>
      <c r="Y125" s="199"/>
      <c r="Z125" s="199"/>
      <c r="AA125" s="199"/>
      <c r="AB125" s="199"/>
      <c r="AC125" s="199"/>
      <c r="AD125" s="199"/>
    </row>
    <row r="126" spans="1:30" s="190" customFormat="1" ht="34.5" customHeight="1">
      <c r="A126" s="225" t="s">
        <v>77</v>
      </c>
      <c r="B126" s="224">
        <v>-1972000</v>
      </c>
      <c r="C126" s="224">
        <v>-1702000</v>
      </c>
      <c r="D126" s="224">
        <v>-1528400</v>
      </c>
      <c r="E126" s="224">
        <v>-1862900</v>
      </c>
      <c r="F126" s="224">
        <v>-1331600</v>
      </c>
      <c r="G126" s="224">
        <v>-594800</v>
      </c>
      <c r="H126" s="224">
        <v>-715700</v>
      </c>
      <c r="I126" s="224">
        <v>-765500</v>
      </c>
      <c r="J126" s="224">
        <v>-647000</v>
      </c>
      <c r="K126" s="224">
        <v>-529800</v>
      </c>
      <c r="L126" s="224">
        <v>-338900</v>
      </c>
      <c r="M126" s="224">
        <v>-332900</v>
      </c>
      <c r="N126" s="224">
        <v>-314100</v>
      </c>
      <c r="O126" s="224">
        <v>-344500</v>
      </c>
      <c r="P126" s="224">
        <v>-963200</v>
      </c>
      <c r="Q126" s="224">
        <v>-419900</v>
      </c>
      <c r="R126" s="224">
        <v>-411000</v>
      </c>
      <c r="S126" s="224">
        <v>-392400</v>
      </c>
      <c r="T126" s="224">
        <v>-397300</v>
      </c>
      <c r="U126" s="224">
        <v>-239800</v>
      </c>
      <c r="V126" s="224">
        <v>-456400</v>
      </c>
      <c r="W126" s="224">
        <v>-454900</v>
      </c>
      <c r="X126" s="224">
        <v>-438500</v>
      </c>
      <c r="Y126" s="224">
        <v>-353376.82199999999</v>
      </c>
      <c r="Z126" s="224">
        <v>-293769.25599999999</v>
      </c>
      <c r="AA126" s="224">
        <v>-192085.76199999999</v>
      </c>
      <c r="AB126" s="224">
        <v>-167998.81700000001</v>
      </c>
      <c r="AC126" s="224">
        <v>-157327.386</v>
      </c>
      <c r="AD126" s="224">
        <v>-191933.31299999999</v>
      </c>
    </row>
    <row r="127" spans="1:30" ht="34.5" customHeight="1">
      <c r="A127" s="202" t="s">
        <v>2080</v>
      </c>
      <c r="B127" s="198">
        <v>-1681000</v>
      </c>
      <c r="C127" s="198">
        <v>-1525000</v>
      </c>
      <c r="D127" s="198">
        <v>-1298700</v>
      </c>
      <c r="E127" s="198">
        <v>-1328000</v>
      </c>
      <c r="F127" s="198">
        <v>-1133000</v>
      </c>
      <c r="G127" s="198">
        <v>-381800</v>
      </c>
      <c r="H127" s="198">
        <v>-415900</v>
      </c>
      <c r="I127" s="198">
        <v>-367700</v>
      </c>
      <c r="J127" s="198">
        <v>-406900</v>
      </c>
      <c r="K127" s="198">
        <v>-280800</v>
      </c>
      <c r="L127" s="198">
        <v>-255700</v>
      </c>
      <c r="M127" s="198">
        <v>-233400</v>
      </c>
      <c r="N127" s="198">
        <v>-246500</v>
      </c>
      <c r="O127" s="198">
        <v>-267100</v>
      </c>
      <c r="P127" s="198">
        <v>-314600</v>
      </c>
      <c r="Q127" s="198">
        <v>-344000</v>
      </c>
      <c r="R127" s="198">
        <v>-334800</v>
      </c>
      <c r="S127" s="198">
        <v>-307200</v>
      </c>
      <c r="T127" s="198">
        <v>-328600</v>
      </c>
      <c r="U127" s="198">
        <v>-147500</v>
      </c>
      <c r="V127" s="198">
        <v>-456400</v>
      </c>
      <c r="W127" s="198">
        <v>-454900</v>
      </c>
      <c r="X127" s="198">
        <v>-438500</v>
      </c>
      <c r="Y127" s="198">
        <v>-353376.82199999999</v>
      </c>
      <c r="Z127" s="198">
        <v>-293769.25599999999</v>
      </c>
      <c r="AA127" s="198">
        <v>-192085.76199999999</v>
      </c>
      <c r="AB127" s="198">
        <v>-167998.81700000001</v>
      </c>
      <c r="AC127" s="198">
        <v>-157327.386</v>
      </c>
      <c r="AD127" s="198">
        <v>-177298.20699999999</v>
      </c>
    </row>
    <row r="128" spans="1:30" ht="34.5" customHeight="1">
      <c r="A128" s="202" t="s">
        <v>2081</v>
      </c>
      <c r="B128" s="198">
        <v>-291000</v>
      </c>
      <c r="C128" s="198">
        <v>-177000</v>
      </c>
      <c r="D128" s="198">
        <v>-229700</v>
      </c>
      <c r="E128" s="198">
        <v>-534900</v>
      </c>
      <c r="F128" s="198">
        <v>-198600</v>
      </c>
      <c r="G128" s="198">
        <v>-213000</v>
      </c>
      <c r="H128" s="198">
        <v>-299800</v>
      </c>
      <c r="I128" s="198">
        <v>-397800</v>
      </c>
      <c r="J128" s="198">
        <v>-240100</v>
      </c>
      <c r="K128" s="198">
        <v>-249000</v>
      </c>
      <c r="L128" s="198">
        <v>-83200</v>
      </c>
      <c r="M128" s="198">
        <v>-99500</v>
      </c>
      <c r="N128" s="198">
        <v>-67600</v>
      </c>
      <c r="O128" s="198">
        <v>-77400</v>
      </c>
      <c r="P128" s="198">
        <v>-648600</v>
      </c>
      <c r="Q128" s="198">
        <v>-75900</v>
      </c>
      <c r="R128" s="198">
        <v>-76200</v>
      </c>
      <c r="S128" s="198">
        <v>-85200</v>
      </c>
      <c r="T128" s="198">
        <v>-68700</v>
      </c>
      <c r="U128" s="198">
        <v>-92300</v>
      </c>
      <c r="V128" s="201" t="s">
        <v>163</v>
      </c>
      <c r="W128" s="201" t="s">
        <v>163</v>
      </c>
      <c r="X128" s="201" t="s">
        <v>163</v>
      </c>
      <c r="Y128" s="201" t="s">
        <v>163</v>
      </c>
      <c r="Z128" s="201" t="s">
        <v>163</v>
      </c>
      <c r="AA128" s="201" t="s">
        <v>163</v>
      </c>
      <c r="AB128" s="201" t="s">
        <v>163</v>
      </c>
      <c r="AC128" s="201" t="s">
        <v>163</v>
      </c>
      <c r="AD128" s="198">
        <v>-14635.106</v>
      </c>
    </row>
    <row r="129" spans="1:30" ht="34.5" customHeight="1">
      <c r="A129" s="202" t="s">
        <v>2082</v>
      </c>
      <c r="B129" s="198">
        <v>4558000</v>
      </c>
      <c r="C129" s="198">
        <v>5402000</v>
      </c>
      <c r="D129" s="198">
        <v>4797400</v>
      </c>
      <c r="E129" s="198">
        <v>2613400</v>
      </c>
      <c r="F129" s="198">
        <v>4618800</v>
      </c>
      <c r="G129" s="198">
        <v>3742200</v>
      </c>
      <c r="H129" s="198">
        <v>2675100</v>
      </c>
      <c r="I129" s="198">
        <v>1414900</v>
      </c>
      <c r="J129" s="198">
        <v>1414400</v>
      </c>
      <c r="K129" s="198">
        <v>975100</v>
      </c>
      <c r="L129" s="198">
        <v>903600</v>
      </c>
      <c r="M129" s="198">
        <v>1287000</v>
      </c>
      <c r="N129" s="198">
        <v>1591400</v>
      </c>
      <c r="O129" s="198">
        <v>1519300</v>
      </c>
      <c r="P129" s="198">
        <v>465900</v>
      </c>
      <c r="Q129" s="198">
        <v>1465900</v>
      </c>
      <c r="R129" s="198">
        <v>1456800</v>
      </c>
      <c r="S129" s="198">
        <v>1070100</v>
      </c>
      <c r="T129" s="198">
        <v>1079800</v>
      </c>
      <c r="U129" s="198">
        <v>868700</v>
      </c>
      <c r="V129" s="198">
        <v>1296800</v>
      </c>
      <c r="W129" s="198">
        <v>1826900</v>
      </c>
      <c r="X129" s="198">
        <v>1978300</v>
      </c>
      <c r="Y129" s="198">
        <v>1887166.3840000001</v>
      </c>
      <c r="Z129" s="198">
        <v>1479212.814</v>
      </c>
      <c r="AA129" s="198">
        <v>911187.77599999995</v>
      </c>
      <c r="AB129" s="198">
        <v>655073.42700000003</v>
      </c>
      <c r="AC129" s="198">
        <v>539669.52099999995</v>
      </c>
      <c r="AD129" s="198">
        <v>468780.728</v>
      </c>
    </row>
    <row r="130" spans="1:30" ht="34.5" customHeight="1">
      <c r="A130" s="202" t="s">
        <v>2083</v>
      </c>
      <c r="B130" s="198">
        <v>85000</v>
      </c>
      <c r="C130" s="198">
        <v>0</v>
      </c>
      <c r="D130" s="201" t="s">
        <v>163</v>
      </c>
      <c r="E130" s="201" t="s">
        <v>163</v>
      </c>
      <c r="F130" s="201" t="s">
        <v>163</v>
      </c>
      <c r="G130" s="198">
        <v>200</v>
      </c>
      <c r="H130" s="198">
        <v>31200</v>
      </c>
      <c r="I130" s="198">
        <v>1100</v>
      </c>
      <c r="J130" s="198">
        <v>148300</v>
      </c>
      <c r="K130" s="198">
        <v>191600</v>
      </c>
      <c r="L130" s="198">
        <v>-2300</v>
      </c>
      <c r="M130" s="198">
        <v>232900</v>
      </c>
      <c r="N130" s="198">
        <v>5900</v>
      </c>
      <c r="O130" s="198">
        <v>-600</v>
      </c>
      <c r="P130" s="198">
        <v>486000</v>
      </c>
      <c r="Q130" s="198">
        <v>13000</v>
      </c>
      <c r="R130" s="198">
        <v>221700</v>
      </c>
      <c r="S130" s="198">
        <v>148600</v>
      </c>
      <c r="T130" s="198">
        <v>90200</v>
      </c>
      <c r="U130" s="198">
        <v>322900</v>
      </c>
      <c r="V130" s="198">
        <v>-31000</v>
      </c>
      <c r="W130" s="198">
        <v>1278000</v>
      </c>
      <c r="X130" s="198">
        <v>-33000</v>
      </c>
      <c r="Y130" s="198">
        <v>-26983.475999999999</v>
      </c>
      <c r="Z130" s="198">
        <v>-34605.927000000003</v>
      </c>
      <c r="AA130" s="198">
        <v>-13567.963</v>
      </c>
      <c r="AB130" s="198">
        <v>53662.053999999996</v>
      </c>
      <c r="AC130" s="198">
        <v>-36435.315000000002</v>
      </c>
      <c r="AD130" s="198">
        <v>-26068.781999999999</v>
      </c>
    </row>
    <row r="131" spans="1:30" ht="34.5" customHeight="1">
      <c r="A131" s="202" t="s">
        <v>2084</v>
      </c>
      <c r="B131" s="201" t="s">
        <v>163</v>
      </c>
      <c r="C131" s="201" t="s">
        <v>163</v>
      </c>
      <c r="D131" s="201" t="s">
        <v>163</v>
      </c>
      <c r="E131" s="201" t="s">
        <v>163</v>
      </c>
      <c r="F131" s="201" t="s">
        <v>163</v>
      </c>
      <c r="G131" s="201" t="s">
        <v>163</v>
      </c>
      <c r="H131" s="201" t="s">
        <v>163</v>
      </c>
      <c r="I131" s="201" t="s">
        <v>163</v>
      </c>
      <c r="J131" s="201" t="s">
        <v>163</v>
      </c>
      <c r="K131" s="201" t="s">
        <v>163</v>
      </c>
      <c r="L131" s="201" t="s">
        <v>163</v>
      </c>
      <c r="M131" s="201" t="s">
        <v>163</v>
      </c>
      <c r="N131" s="201" t="s">
        <v>163</v>
      </c>
      <c r="O131" s="201" t="s">
        <v>163</v>
      </c>
      <c r="P131" s="201" t="s">
        <v>163</v>
      </c>
      <c r="Q131" s="201" t="s">
        <v>163</v>
      </c>
      <c r="R131" s="201" t="s">
        <v>163</v>
      </c>
      <c r="S131" s="201" t="s">
        <v>163</v>
      </c>
      <c r="T131" s="201" t="s">
        <v>163</v>
      </c>
      <c r="U131" s="201" t="s">
        <v>163</v>
      </c>
      <c r="V131" s="201" t="s">
        <v>163</v>
      </c>
      <c r="W131" s="201" t="s">
        <v>163</v>
      </c>
      <c r="X131" s="201" t="s">
        <v>163</v>
      </c>
      <c r="Y131" s="201" t="s">
        <v>163</v>
      </c>
      <c r="Z131" s="201" t="s">
        <v>163</v>
      </c>
      <c r="AA131" s="201" t="s">
        <v>163</v>
      </c>
      <c r="AB131" s="201" t="s">
        <v>163</v>
      </c>
      <c r="AC131" s="201" t="s">
        <v>163</v>
      </c>
      <c r="AD131" s="201" t="s">
        <v>163</v>
      </c>
    </row>
    <row r="132" spans="1:30" ht="34.5" customHeight="1">
      <c r="A132" s="202" t="s">
        <v>2085</v>
      </c>
      <c r="B132" s="201" t="s">
        <v>163</v>
      </c>
      <c r="C132" s="201" t="s">
        <v>163</v>
      </c>
      <c r="D132" s="201" t="s">
        <v>163</v>
      </c>
      <c r="E132" s="201" t="s">
        <v>163</v>
      </c>
      <c r="F132" s="201" t="s">
        <v>163</v>
      </c>
      <c r="G132" s="201" t="s">
        <v>163</v>
      </c>
      <c r="H132" s="201" t="s">
        <v>163</v>
      </c>
      <c r="I132" s="201" t="s">
        <v>163</v>
      </c>
      <c r="J132" s="201" t="s">
        <v>163</v>
      </c>
      <c r="K132" s="201" t="s">
        <v>163</v>
      </c>
      <c r="L132" s="201" t="s">
        <v>163</v>
      </c>
      <c r="M132" s="201" t="s">
        <v>163</v>
      </c>
      <c r="N132" s="201" t="s">
        <v>163</v>
      </c>
      <c r="O132" s="201" t="s">
        <v>163</v>
      </c>
      <c r="P132" s="201" t="s">
        <v>163</v>
      </c>
      <c r="Q132" s="201" t="s">
        <v>163</v>
      </c>
      <c r="R132" s="201" t="s">
        <v>163</v>
      </c>
      <c r="S132" s="201" t="s">
        <v>163</v>
      </c>
      <c r="T132" s="201" t="s">
        <v>163</v>
      </c>
      <c r="U132" s="201" t="s">
        <v>163</v>
      </c>
      <c r="V132" s="201" t="s">
        <v>163</v>
      </c>
      <c r="W132" s="201" t="s">
        <v>163</v>
      </c>
      <c r="X132" s="201" t="s">
        <v>163</v>
      </c>
      <c r="Y132" s="201" t="s">
        <v>163</v>
      </c>
      <c r="Z132" s="201" t="s">
        <v>163</v>
      </c>
      <c r="AA132" s="201" t="s">
        <v>163</v>
      </c>
      <c r="AB132" s="201" t="s">
        <v>163</v>
      </c>
      <c r="AC132" s="201" t="s">
        <v>163</v>
      </c>
      <c r="AD132" s="201" t="s">
        <v>163</v>
      </c>
    </row>
    <row r="133" spans="1:30" ht="34.5" customHeight="1">
      <c r="A133" s="202" t="s">
        <v>2086</v>
      </c>
      <c r="B133" s="201" t="s">
        <v>163</v>
      </c>
      <c r="C133" s="201" t="s">
        <v>163</v>
      </c>
      <c r="D133" s="201" t="s">
        <v>163</v>
      </c>
      <c r="E133" s="201" t="s">
        <v>163</v>
      </c>
      <c r="F133" s="201" t="s">
        <v>163</v>
      </c>
      <c r="G133" s="201" t="s">
        <v>163</v>
      </c>
      <c r="H133" s="201" t="s">
        <v>163</v>
      </c>
      <c r="I133" s="201" t="s">
        <v>163</v>
      </c>
      <c r="J133" s="201" t="s">
        <v>163</v>
      </c>
      <c r="K133" s="201" t="s">
        <v>163</v>
      </c>
      <c r="L133" s="201" t="s">
        <v>163</v>
      </c>
      <c r="M133" s="201" t="s">
        <v>163</v>
      </c>
      <c r="N133" s="201" t="s">
        <v>163</v>
      </c>
      <c r="O133" s="201" t="s">
        <v>163</v>
      </c>
      <c r="P133" s="201" t="s">
        <v>163</v>
      </c>
      <c r="Q133" s="201" t="s">
        <v>163</v>
      </c>
      <c r="R133" s="201" t="s">
        <v>163</v>
      </c>
      <c r="S133" s="201" t="s">
        <v>163</v>
      </c>
      <c r="T133" s="201" t="s">
        <v>163</v>
      </c>
      <c r="U133" s="201" t="s">
        <v>163</v>
      </c>
      <c r="V133" s="201" t="s">
        <v>163</v>
      </c>
      <c r="W133" s="201" t="s">
        <v>163</v>
      </c>
      <c r="X133" s="201" t="s">
        <v>163</v>
      </c>
      <c r="Y133" s="201" t="s">
        <v>163</v>
      </c>
      <c r="Z133" s="201" t="s">
        <v>163</v>
      </c>
      <c r="AA133" s="201" t="s">
        <v>163</v>
      </c>
      <c r="AB133" s="201" t="s">
        <v>163</v>
      </c>
      <c r="AC133" s="201" t="s">
        <v>163</v>
      </c>
      <c r="AD133" s="201" t="s">
        <v>163</v>
      </c>
    </row>
    <row r="134" spans="1:30" ht="34.5" customHeight="1">
      <c r="A134" s="202" t="s">
        <v>2087</v>
      </c>
      <c r="B134" s="201" t="s">
        <v>163</v>
      </c>
      <c r="C134" s="201" t="s">
        <v>163</v>
      </c>
      <c r="D134" s="201" t="s">
        <v>163</v>
      </c>
      <c r="E134" s="201" t="s">
        <v>163</v>
      </c>
      <c r="F134" s="201" t="s">
        <v>163</v>
      </c>
      <c r="G134" s="201" t="s">
        <v>163</v>
      </c>
      <c r="H134" s="201" t="s">
        <v>163</v>
      </c>
      <c r="I134" s="201" t="s">
        <v>163</v>
      </c>
      <c r="J134" s="201" t="s">
        <v>163</v>
      </c>
      <c r="K134" s="201" t="s">
        <v>163</v>
      </c>
      <c r="L134" s="201" t="s">
        <v>163</v>
      </c>
      <c r="M134" s="201" t="s">
        <v>163</v>
      </c>
      <c r="N134" s="201" t="s">
        <v>163</v>
      </c>
      <c r="O134" s="201" t="s">
        <v>163</v>
      </c>
      <c r="P134" s="201" t="s">
        <v>163</v>
      </c>
      <c r="Q134" s="201" t="s">
        <v>163</v>
      </c>
      <c r="R134" s="201" t="s">
        <v>163</v>
      </c>
      <c r="S134" s="201" t="s">
        <v>163</v>
      </c>
      <c r="T134" s="201" t="s">
        <v>163</v>
      </c>
      <c r="U134" s="201" t="s">
        <v>163</v>
      </c>
      <c r="V134" s="201" t="s">
        <v>163</v>
      </c>
      <c r="W134" s="201" t="s">
        <v>163</v>
      </c>
      <c r="X134" s="201" t="s">
        <v>163</v>
      </c>
      <c r="Y134" s="201" t="s">
        <v>163</v>
      </c>
      <c r="Z134" s="201" t="s">
        <v>163</v>
      </c>
      <c r="AA134" s="201" t="s">
        <v>163</v>
      </c>
      <c r="AB134" s="201" t="s">
        <v>163</v>
      </c>
      <c r="AC134" s="201" t="s">
        <v>163</v>
      </c>
      <c r="AD134" s="201" t="s">
        <v>163</v>
      </c>
    </row>
    <row r="135" spans="1:30" ht="34.5" customHeight="1">
      <c r="A135" s="202" t="s">
        <v>2088</v>
      </c>
      <c r="B135" s="198">
        <v>85000</v>
      </c>
      <c r="C135" s="198">
        <v>0</v>
      </c>
      <c r="D135" s="201" t="s">
        <v>163</v>
      </c>
      <c r="E135" s="201" t="s">
        <v>163</v>
      </c>
      <c r="F135" s="201" t="s">
        <v>163</v>
      </c>
      <c r="G135" s="198">
        <v>200</v>
      </c>
      <c r="H135" s="198">
        <v>31200</v>
      </c>
      <c r="I135" s="198">
        <v>1100</v>
      </c>
      <c r="J135" s="198">
        <v>148300</v>
      </c>
      <c r="K135" s="198">
        <v>191600</v>
      </c>
      <c r="L135" s="198">
        <v>-2300</v>
      </c>
      <c r="M135" s="198">
        <v>232900</v>
      </c>
      <c r="N135" s="198">
        <v>5900</v>
      </c>
      <c r="O135" s="198">
        <v>-600</v>
      </c>
      <c r="P135" s="198">
        <v>486000</v>
      </c>
      <c r="Q135" s="198">
        <v>13000</v>
      </c>
      <c r="R135" s="198">
        <v>221700</v>
      </c>
      <c r="S135" s="198">
        <v>148600</v>
      </c>
      <c r="T135" s="198">
        <v>90200</v>
      </c>
      <c r="U135" s="198">
        <v>322900</v>
      </c>
      <c r="V135" s="201" t="s">
        <v>163</v>
      </c>
      <c r="W135" s="201" t="s">
        <v>163</v>
      </c>
      <c r="X135" s="201" t="s">
        <v>163</v>
      </c>
      <c r="Y135" s="201" t="s">
        <v>163</v>
      </c>
      <c r="Z135" s="201" t="s">
        <v>163</v>
      </c>
      <c r="AA135" s="201" t="s">
        <v>163</v>
      </c>
      <c r="AB135" s="201" t="s">
        <v>163</v>
      </c>
      <c r="AC135" s="201" t="s">
        <v>163</v>
      </c>
      <c r="AD135" s="201" t="s">
        <v>163</v>
      </c>
    </row>
    <row r="136" spans="1:30" s="190" customFormat="1" ht="34.5" customHeight="1">
      <c r="A136" s="225" t="s">
        <v>83</v>
      </c>
      <c r="B136" s="224">
        <v>4643000</v>
      </c>
      <c r="C136" s="224">
        <v>5402000</v>
      </c>
      <c r="D136" s="224">
        <v>4797400</v>
      </c>
      <c r="E136" s="224">
        <v>2613400</v>
      </c>
      <c r="F136" s="224">
        <v>4618800</v>
      </c>
      <c r="G136" s="224">
        <v>3742400</v>
      </c>
      <c r="H136" s="224">
        <v>2706300</v>
      </c>
      <c r="I136" s="224">
        <v>1416000</v>
      </c>
      <c r="J136" s="224">
        <v>1562700</v>
      </c>
      <c r="K136" s="224">
        <v>1166700</v>
      </c>
      <c r="L136" s="224">
        <v>901300</v>
      </c>
      <c r="M136" s="224">
        <v>1519900</v>
      </c>
      <c r="N136" s="224">
        <v>1597300</v>
      </c>
      <c r="O136" s="224">
        <v>1518700</v>
      </c>
      <c r="P136" s="224">
        <v>951900</v>
      </c>
      <c r="Q136" s="224">
        <v>1478900</v>
      </c>
      <c r="R136" s="224">
        <v>1678500</v>
      </c>
      <c r="S136" s="224">
        <v>1218700</v>
      </c>
      <c r="T136" s="224">
        <v>1170000</v>
      </c>
      <c r="U136" s="224">
        <v>1191600</v>
      </c>
      <c r="V136" s="224">
        <v>1265800</v>
      </c>
      <c r="W136" s="224">
        <v>3104900</v>
      </c>
      <c r="X136" s="224">
        <v>1945300</v>
      </c>
      <c r="Y136" s="224">
        <v>1860182.9080000001</v>
      </c>
      <c r="Z136" s="224">
        <v>1444606.8870000001</v>
      </c>
      <c r="AA136" s="224">
        <v>897619.81299999997</v>
      </c>
      <c r="AB136" s="224">
        <v>708735.48100000003</v>
      </c>
      <c r="AC136" s="224">
        <v>503234.20600000001</v>
      </c>
      <c r="AD136" s="224">
        <v>442711.946</v>
      </c>
    </row>
    <row r="137" spans="1:30" ht="34.5" customHeight="1">
      <c r="A137" s="202" t="s">
        <v>2089</v>
      </c>
      <c r="B137" s="201" t="s">
        <v>163</v>
      </c>
      <c r="C137" s="201" t="s">
        <v>163</v>
      </c>
      <c r="D137" s="201" t="s">
        <v>163</v>
      </c>
      <c r="E137" s="201" t="s">
        <v>163</v>
      </c>
      <c r="F137" s="201" t="s">
        <v>163</v>
      </c>
      <c r="G137" s="201" t="s">
        <v>163</v>
      </c>
      <c r="H137" s="201" t="s">
        <v>163</v>
      </c>
      <c r="I137" s="201" t="s">
        <v>163</v>
      </c>
      <c r="J137" s="201" t="s">
        <v>163</v>
      </c>
      <c r="K137" s="201" t="s">
        <v>163</v>
      </c>
      <c r="L137" s="198">
        <v>23600</v>
      </c>
      <c r="M137" s="201" t="s">
        <v>163</v>
      </c>
      <c r="N137" s="201" t="s">
        <v>163</v>
      </c>
      <c r="O137" s="201" t="s">
        <v>163</v>
      </c>
      <c r="P137" s="198">
        <v>12800</v>
      </c>
      <c r="Q137" s="198">
        <v>61700</v>
      </c>
      <c r="R137" s="198">
        <v>63100</v>
      </c>
      <c r="S137" s="198">
        <v>26500</v>
      </c>
      <c r="T137" s="198">
        <v>11500</v>
      </c>
      <c r="U137" s="198">
        <v>29100</v>
      </c>
      <c r="V137" s="198">
        <v>75600</v>
      </c>
      <c r="W137" s="198">
        <v>98500</v>
      </c>
      <c r="X137" s="198">
        <v>185300</v>
      </c>
      <c r="Y137" s="198">
        <v>223490.25899999999</v>
      </c>
      <c r="Z137" s="198">
        <v>128362.073</v>
      </c>
      <c r="AA137" s="198">
        <v>121044.52</v>
      </c>
      <c r="AB137" s="198">
        <v>101073.698</v>
      </c>
      <c r="AC137" s="198">
        <v>95280.635999999999</v>
      </c>
      <c r="AD137" s="198">
        <v>122873.908</v>
      </c>
    </row>
    <row r="138" spans="1:30" ht="34.5" customHeight="1">
      <c r="A138" s="202" t="s">
        <v>2090</v>
      </c>
      <c r="B138" s="198">
        <v>-377000</v>
      </c>
      <c r="C138" s="198">
        <v>-199000</v>
      </c>
      <c r="D138" s="198">
        <v>-168400</v>
      </c>
      <c r="E138" s="198">
        <v>-181600</v>
      </c>
      <c r="F138" s="198">
        <v>-177400</v>
      </c>
      <c r="G138" s="198">
        <v>-144500</v>
      </c>
      <c r="H138" s="198">
        <v>-164100</v>
      </c>
      <c r="I138" s="198">
        <v>-143800</v>
      </c>
      <c r="J138" s="198">
        <v>-147000</v>
      </c>
      <c r="K138" s="198">
        <v>-189100</v>
      </c>
      <c r="L138" s="198">
        <v>-232800</v>
      </c>
      <c r="M138" s="198">
        <v>-266200</v>
      </c>
      <c r="N138" s="198">
        <v>-266800</v>
      </c>
      <c r="O138" s="198">
        <v>-318400</v>
      </c>
      <c r="P138" s="198">
        <v>-397400</v>
      </c>
      <c r="Q138" s="198">
        <v>-469200</v>
      </c>
      <c r="R138" s="198">
        <v>-411800</v>
      </c>
      <c r="S138" s="198">
        <v>-299300</v>
      </c>
      <c r="T138" s="198">
        <v>-326100</v>
      </c>
      <c r="U138" s="198">
        <v>-348800</v>
      </c>
      <c r="V138" s="198">
        <v>-389200</v>
      </c>
      <c r="W138" s="198">
        <v>-513100</v>
      </c>
      <c r="X138" s="198">
        <v>-646500</v>
      </c>
      <c r="Y138" s="198">
        <v>-509484.61599999998</v>
      </c>
      <c r="Z138" s="198">
        <v>-288890.88799999998</v>
      </c>
      <c r="AA138" s="198">
        <v>-184310.86199999999</v>
      </c>
      <c r="AB138" s="198">
        <v>-125770.439</v>
      </c>
      <c r="AC138" s="198">
        <v>-128971.86900000001</v>
      </c>
      <c r="AD138" s="198">
        <v>-223032.91200000001</v>
      </c>
    </row>
    <row r="139" spans="1:30" ht="34.5" customHeight="1">
      <c r="A139" s="202" t="s">
        <v>2091</v>
      </c>
      <c r="B139" s="198">
        <v>-377000</v>
      </c>
      <c r="C139" s="198">
        <v>-199000</v>
      </c>
      <c r="D139" s="198">
        <v>-168400</v>
      </c>
      <c r="E139" s="198">
        <v>-181600</v>
      </c>
      <c r="F139" s="198">
        <v>-177400</v>
      </c>
      <c r="G139" s="198">
        <v>-144500</v>
      </c>
      <c r="H139" s="198">
        <v>-164100</v>
      </c>
      <c r="I139" s="198">
        <v>-143800</v>
      </c>
      <c r="J139" s="198">
        <v>-147000</v>
      </c>
      <c r="K139" s="198">
        <v>-189100</v>
      </c>
      <c r="L139" s="198">
        <v>-209200</v>
      </c>
      <c r="M139" s="198">
        <v>-266200</v>
      </c>
      <c r="N139" s="198">
        <v>-266800</v>
      </c>
      <c r="O139" s="198">
        <v>-318400</v>
      </c>
      <c r="P139" s="198">
        <v>-384600</v>
      </c>
      <c r="Q139" s="198">
        <v>-407500</v>
      </c>
      <c r="R139" s="198">
        <v>-348700</v>
      </c>
      <c r="S139" s="198">
        <v>-272800</v>
      </c>
      <c r="T139" s="198">
        <v>-314600</v>
      </c>
      <c r="U139" s="198">
        <v>-319700</v>
      </c>
      <c r="V139" s="198">
        <v>-313600</v>
      </c>
      <c r="W139" s="198">
        <v>-414600</v>
      </c>
      <c r="X139" s="198">
        <v>-461200</v>
      </c>
      <c r="Y139" s="198">
        <v>-285994.35600000003</v>
      </c>
      <c r="Z139" s="198">
        <v>-160528.815</v>
      </c>
      <c r="AA139" s="198">
        <v>-63266.341999999997</v>
      </c>
      <c r="AB139" s="198">
        <v>-24696.741000000002</v>
      </c>
      <c r="AC139" s="198">
        <v>-33691.233</v>
      </c>
      <c r="AD139" s="198">
        <v>-100159.004</v>
      </c>
    </row>
    <row r="140" spans="1:30" ht="34.5" customHeight="1">
      <c r="A140" s="202" t="s">
        <v>2092</v>
      </c>
      <c r="B140" s="198">
        <v>-33000</v>
      </c>
      <c r="C140" s="198">
        <v>-68000</v>
      </c>
      <c r="D140" s="198">
        <v>-104800</v>
      </c>
      <c r="E140" s="198">
        <v>524700</v>
      </c>
      <c r="F140" s="198">
        <v>-141100</v>
      </c>
      <c r="G140" s="198">
        <v>-137800</v>
      </c>
      <c r="H140" s="198">
        <v>-78600</v>
      </c>
      <c r="I140" s="198">
        <v>-93800</v>
      </c>
      <c r="J140" s="198">
        <v>-430100</v>
      </c>
      <c r="K140" s="198">
        <v>-72100</v>
      </c>
      <c r="L140" s="198">
        <v>-377900</v>
      </c>
      <c r="M140" s="198">
        <v>79000</v>
      </c>
      <c r="N140" s="198">
        <v>16500</v>
      </c>
      <c r="O140" s="198">
        <v>-26800</v>
      </c>
      <c r="P140" s="198">
        <v>-23300</v>
      </c>
      <c r="Q140" s="198">
        <v>-209600</v>
      </c>
      <c r="R140" s="198">
        <v>-83200</v>
      </c>
      <c r="S140" s="198">
        <v>-20700</v>
      </c>
      <c r="T140" s="198">
        <v>-97100</v>
      </c>
      <c r="U140" s="198">
        <v>20800</v>
      </c>
      <c r="V140" s="201" t="s">
        <v>163</v>
      </c>
      <c r="W140" s="201" t="s">
        <v>163</v>
      </c>
      <c r="X140" s="198">
        <v>43400</v>
      </c>
      <c r="Y140" s="198">
        <v>23629.598000000002</v>
      </c>
      <c r="Z140" s="198">
        <v>5488.165</v>
      </c>
      <c r="AA140" s="198">
        <v>-43143.072</v>
      </c>
      <c r="AB140" s="198">
        <v>-39484.294999999998</v>
      </c>
      <c r="AC140" s="198">
        <v>-35215.722999999998</v>
      </c>
      <c r="AD140" s="198">
        <v>-26373.68</v>
      </c>
    </row>
    <row r="141" spans="1:30" s="190" customFormat="1" ht="34.5" customHeight="1">
      <c r="A141" s="225" t="s">
        <v>2093</v>
      </c>
      <c r="B141" s="224">
        <v>4233000</v>
      </c>
      <c r="C141" s="224">
        <v>5135000</v>
      </c>
      <c r="D141" s="224">
        <v>4524200</v>
      </c>
      <c r="E141" s="224">
        <v>2956500</v>
      </c>
      <c r="F141" s="224">
        <v>4300300</v>
      </c>
      <c r="G141" s="224">
        <v>3460100</v>
      </c>
      <c r="H141" s="224">
        <v>2463600</v>
      </c>
      <c r="I141" s="224">
        <v>1178400</v>
      </c>
      <c r="J141" s="224">
        <v>985600</v>
      </c>
      <c r="K141" s="224">
        <v>905500</v>
      </c>
      <c r="L141" s="224">
        <v>314200</v>
      </c>
      <c r="M141" s="224">
        <v>1332700</v>
      </c>
      <c r="N141" s="224">
        <v>1347000</v>
      </c>
      <c r="O141" s="224">
        <v>1173500</v>
      </c>
      <c r="P141" s="224">
        <v>544000</v>
      </c>
      <c r="Q141" s="224">
        <v>861800</v>
      </c>
      <c r="R141" s="224">
        <v>1246600</v>
      </c>
      <c r="S141" s="224">
        <v>925200</v>
      </c>
      <c r="T141" s="224">
        <v>758300</v>
      </c>
      <c r="U141" s="224">
        <v>892700</v>
      </c>
      <c r="V141" s="224">
        <v>952200</v>
      </c>
      <c r="W141" s="224">
        <v>2690300</v>
      </c>
      <c r="X141" s="224">
        <v>1527500</v>
      </c>
      <c r="Y141" s="224">
        <v>1597818.15</v>
      </c>
      <c r="Z141" s="224">
        <v>1289566.237</v>
      </c>
      <c r="AA141" s="224">
        <v>791210.39899999998</v>
      </c>
      <c r="AB141" s="224">
        <v>644554.44499999995</v>
      </c>
      <c r="AC141" s="224">
        <v>434327.25</v>
      </c>
      <c r="AD141" s="224">
        <v>316179.26199999999</v>
      </c>
    </row>
    <row r="142" spans="1:30" ht="34.5" customHeight="1">
      <c r="A142" s="202" t="s">
        <v>2094</v>
      </c>
      <c r="B142" s="198">
        <v>-1163000</v>
      </c>
      <c r="C142" s="198">
        <v>-1420000</v>
      </c>
      <c r="D142" s="198">
        <v>-1280400</v>
      </c>
      <c r="E142" s="198">
        <v>-759200</v>
      </c>
      <c r="F142" s="198">
        <v>-2133700</v>
      </c>
      <c r="G142" s="198">
        <v>-896800</v>
      </c>
      <c r="H142" s="198">
        <v>-591000</v>
      </c>
      <c r="I142" s="198">
        <v>-296100</v>
      </c>
      <c r="J142" s="198">
        <v>-319800</v>
      </c>
      <c r="K142" s="198">
        <v>-311800</v>
      </c>
      <c r="L142" s="198">
        <v>-269500</v>
      </c>
      <c r="M142" s="198">
        <v>-330600</v>
      </c>
      <c r="N142" s="198">
        <v>-339900</v>
      </c>
      <c r="O142" s="198">
        <v>-330100</v>
      </c>
      <c r="P142" s="198">
        <v>-237100</v>
      </c>
      <c r="Q142" s="198">
        <v>-312300</v>
      </c>
      <c r="R142" s="198">
        <v>-304500</v>
      </c>
      <c r="S142" s="198">
        <v>-249800</v>
      </c>
      <c r="T142" s="198">
        <v>-187000</v>
      </c>
      <c r="U142" s="198">
        <v>-318900</v>
      </c>
      <c r="V142" s="198">
        <v>-143000</v>
      </c>
      <c r="W142" s="198">
        <v>-705700</v>
      </c>
      <c r="X142" s="198">
        <v>-291700</v>
      </c>
      <c r="Y142" s="198">
        <v>-359322.33399999997</v>
      </c>
      <c r="Z142" s="198">
        <v>-331271.71399999998</v>
      </c>
      <c r="AA142" s="198">
        <v>-243765.97899999999</v>
      </c>
      <c r="AB142" s="198">
        <v>-216782.503</v>
      </c>
      <c r="AC142" s="198">
        <v>-118757.784</v>
      </c>
      <c r="AD142" s="198">
        <v>-80035.733999999997</v>
      </c>
    </row>
    <row r="143" spans="1:30" ht="34.5" customHeight="1">
      <c r="A143" s="277" t="s">
        <v>2095</v>
      </c>
      <c r="B143" s="278">
        <f>-B142/B141</f>
        <v>0.27474604299551147</v>
      </c>
      <c r="C143" s="278">
        <f t="shared" ref="C143:P143" si="0">-C142/C141</f>
        <v>0.2765335929892892</v>
      </c>
      <c r="D143" s="278">
        <f t="shared" si="0"/>
        <v>0.28301136112461872</v>
      </c>
      <c r="E143" s="278">
        <f t="shared" si="0"/>
        <v>0.25679012345679014</v>
      </c>
      <c r="F143" s="278">
        <f t="shared" si="0"/>
        <v>0.49617468548705906</v>
      </c>
      <c r="G143" s="278">
        <f t="shared" si="0"/>
        <v>0.25918326059940466</v>
      </c>
      <c r="H143" s="278">
        <f t="shared" si="0"/>
        <v>0.23989283974671213</v>
      </c>
      <c r="I143" s="278">
        <f t="shared" si="0"/>
        <v>0.25127291242362526</v>
      </c>
      <c r="J143" s="278">
        <f t="shared" si="0"/>
        <v>0.32447240259740262</v>
      </c>
      <c r="K143" s="278">
        <f t="shared" si="0"/>
        <v>0.34434014356709003</v>
      </c>
      <c r="L143" s="278">
        <f t="shared" si="0"/>
        <v>0.85773392743475496</v>
      </c>
      <c r="M143" s="278">
        <f t="shared" si="0"/>
        <v>0.24806783222030465</v>
      </c>
      <c r="N143" s="278">
        <f t="shared" si="0"/>
        <v>0.25233853006681517</v>
      </c>
      <c r="O143" s="278">
        <f t="shared" si="0"/>
        <v>0.28129527055815934</v>
      </c>
      <c r="P143" s="278">
        <f t="shared" si="0"/>
        <v>0.43584558823529412</v>
      </c>
      <c r="Q143" s="198"/>
      <c r="R143" s="198"/>
      <c r="S143" s="198"/>
      <c r="T143" s="198"/>
      <c r="U143" s="198"/>
      <c r="V143" s="198"/>
      <c r="W143" s="198"/>
      <c r="X143" s="198"/>
      <c r="Y143" s="198"/>
      <c r="Z143" s="198"/>
      <c r="AA143" s="198"/>
      <c r="AB143" s="198"/>
      <c r="AC143" s="198"/>
      <c r="AD143" s="198"/>
    </row>
    <row r="144" spans="1:30" s="190" customFormat="1" ht="34.5" customHeight="1">
      <c r="A144" s="225" t="s">
        <v>84</v>
      </c>
      <c r="B144" s="224">
        <v>3070000</v>
      </c>
      <c r="C144" s="224">
        <v>3715000</v>
      </c>
      <c r="D144" s="224">
        <v>3243800</v>
      </c>
      <c r="E144" s="224">
        <v>2197300</v>
      </c>
      <c r="F144" s="224">
        <v>2166600</v>
      </c>
      <c r="G144" s="224">
        <v>2563300</v>
      </c>
      <c r="H144" s="224">
        <v>1872600</v>
      </c>
      <c r="I144" s="224">
        <v>882300</v>
      </c>
      <c r="J144" s="224">
        <v>665800</v>
      </c>
      <c r="K144" s="224">
        <v>593700</v>
      </c>
      <c r="L144" s="224">
        <v>44700</v>
      </c>
      <c r="M144" s="224">
        <v>1002100</v>
      </c>
      <c r="N144" s="224">
        <v>1007100</v>
      </c>
      <c r="O144" s="224">
        <v>843400</v>
      </c>
      <c r="P144" s="224">
        <v>306900</v>
      </c>
      <c r="Q144" s="224">
        <v>549500</v>
      </c>
      <c r="R144" s="224">
        <v>942100</v>
      </c>
      <c r="S144" s="224">
        <v>675400</v>
      </c>
      <c r="T144" s="224">
        <v>571300</v>
      </c>
      <c r="U144" s="224">
        <v>573800</v>
      </c>
      <c r="V144" s="224">
        <v>809200</v>
      </c>
      <c r="W144" s="224">
        <v>1984600</v>
      </c>
      <c r="X144" s="224">
        <v>1235800</v>
      </c>
      <c r="Y144" s="224">
        <v>1238495.8160000001</v>
      </c>
      <c r="Z144" s="224">
        <v>958294.522</v>
      </c>
      <c r="AA144" s="224">
        <v>547444.42099999997</v>
      </c>
      <c r="AB144" s="224">
        <v>427771.94199999998</v>
      </c>
      <c r="AC144" s="224">
        <v>315569.46600000001</v>
      </c>
      <c r="AD144" s="224">
        <v>236143.52799999999</v>
      </c>
    </row>
    <row r="145" spans="1:30" ht="34.5" customHeight="1">
      <c r="A145" s="202" t="s">
        <v>2096</v>
      </c>
      <c r="B145" s="198">
        <v>-91000</v>
      </c>
      <c r="C145" s="198">
        <v>-104000</v>
      </c>
      <c r="D145" s="198">
        <v>-80200</v>
      </c>
      <c r="E145" s="198">
        <v>-29500</v>
      </c>
      <c r="F145" s="198">
        <v>-25200</v>
      </c>
      <c r="G145" s="198">
        <v>-38600</v>
      </c>
      <c r="H145" s="198">
        <v>-79500</v>
      </c>
      <c r="I145" s="198">
        <v>-55000</v>
      </c>
      <c r="J145" s="198">
        <v>-25200</v>
      </c>
      <c r="K145" s="198">
        <v>-20400</v>
      </c>
      <c r="L145" s="198">
        <v>9600</v>
      </c>
      <c r="M145" s="198">
        <v>-34200</v>
      </c>
      <c r="N145" s="198">
        <v>-59200</v>
      </c>
      <c r="O145" s="198">
        <v>-50800</v>
      </c>
      <c r="P145" s="198">
        <v>-44200</v>
      </c>
      <c r="Q145" s="198">
        <v>-117900</v>
      </c>
      <c r="R145" s="198">
        <v>-119100</v>
      </c>
      <c r="S145" s="198">
        <v>-46800</v>
      </c>
      <c r="T145" s="198">
        <v>-38300</v>
      </c>
      <c r="U145" s="198">
        <v>-111700</v>
      </c>
      <c r="V145" s="198">
        <v>-100200</v>
      </c>
      <c r="W145" s="198">
        <v>-155300</v>
      </c>
      <c r="X145" s="198">
        <v>-340700</v>
      </c>
      <c r="Y145" s="198">
        <v>-359169.88500000001</v>
      </c>
      <c r="Z145" s="198">
        <v>-237668.01800000001</v>
      </c>
      <c r="AA145" s="198">
        <v>-97567.370999999999</v>
      </c>
      <c r="AB145" s="198">
        <v>-55338.993000000002</v>
      </c>
      <c r="AC145" s="198">
        <v>-53357.156000000003</v>
      </c>
      <c r="AD145" s="198">
        <v>-47716.542000000001</v>
      </c>
    </row>
    <row r="146" spans="1:30" ht="34.5" customHeight="1">
      <c r="A146" s="202" t="s">
        <v>2097</v>
      </c>
      <c r="B146" s="198">
        <v>4000</v>
      </c>
      <c r="C146" s="198">
        <v>2000</v>
      </c>
      <c r="D146" s="198">
        <v>1000</v>
      </c>
      <c r="E146" s="198">
        <v>-7600</v>
      </c>
      <c r="F146" s="198">
        <v>41800</v>
      </c>
      <c r="G146" s="198">
        <v>11000</v>
      </c>
      <c r="H146" s="198">
        <v>-2000</v>
      </c>
      <c r="I146" s="198">
        <v>-2200</v>
      </c>
      <c r="J146" s="198">
        <v>-2200</v>
      </c>
      <c r="K146" s="198">
        <v>-800</v>
      </c>
      <c r="L146" s="198">
        <v>2500</v>
      </c>
      <c r="M146" s="198">
        <v>38400</v>
      </c>
      <c r="N146" s="198">
        <v>47900</v>
      </c>
      <c r="O146" s="198">
        <v>36000</v>
      </c>
      <c r="P146" s="198">
        <v>2400</v>
      </c>
      <c r="Q146" s="198">
        <v>1400</v>
      </c>
      <c r="R146" s="198">
        <v>2700</v>
      </c>
      <c r="S146" s="198">
        <v>15300</v>
      </c>
      <c r="T146" s="198">
        <v>3400</v>
      </c>
      <c r="U146" s="198">
        <v>14400</v>
      </c>
      <c r="V146" s="198">
        <v>54900</v>
      </c>
      <c r="W146" s="198">
        <v>-5800</v>
      </c>
      <c r="X146" s="198">
        <v>6600</v>
      </c>
      <c r="Y146" s="198">
        <v>6250.41</v>
      </c>
      <c r="Z146" s="198">
        <v>5030.8180000000002</v>
      </c>
      <c r="AA146" s="198">
        <v>126685.133</v>
      </c>
      <c r="AB146" s="198">
        <v>102293.291</v>
      </c>
      <c r="AC146" s="198">
        <v>86895.94</v>
      </c>
      <c r="AD146" s="198">
        <v>76681.856</v>
      </c>
    </row>
    <row r="147" spans="1:30" ht="34.5" customHeight="1">
      <c r="A147" s="202" t="s">
        <v>2098</v>
      </c>
      <c r="B147" s="198">
        <v>0</v>
      </c>
      <c r="C147" s="198">
        <v>1000</v>
      </c>
      <c r="D147" s="198">
        <v>11100</v>
      </c>
      <c r="E147" s="198">
        <v>-9800</v>
      </c>
      <c r="F147" s="198">
        <v>125400</v>
      </c>
      <c r="G147" s="198">
        <v>1179200</v>
      </c>
      <c r="H147" s="198">
        <v>-5500</v>
      </c>
      <c r="I147" s="198">
        <v>-11600</v>
      </c>
      <c r="J147" s="198">
        <v>57600</v>
      </c>
      <c r="K147" s="198">
        <v>-43600</v>
      </c>
      <c r="L147" s="198">
        <v>-7200</v>
      </c>
      <c r="M147" s="198">
        <v>41900</v>
      </c>
      <c r="N147" s="198">
        <v>-9500</v>
      </c>
      <c r="O147" s="198">
        <v>135900</v>
      </c>
      <c r="P147" s="198">
        <v>685800</v>
      </c>
      <c r="Q147" s="198">
        <v>488100</v>
      </c>
      <c r="R147" s="198">
        <v>96600</v>
      </c>
      <c r="S147" s="198">
        <v>41400</v>
      </c>
      <c r="T147" s="198">
        <v>-1000</v>
      </c>
      <c r="U147" s="198">
        <v>588600</v>
      </c>
      <c r="V147" s="198">
        <v>-119300</v>
      </c>
      <c r="W147" s="198">
        <v>-234300</v>
      </c>
      <c r="X147" s="198">
        <v>-149000</v>
      </c>
      <c r="Y147" s="198">
        <v>-118605.33500000001</v>
      </c>
      <c r="Z147" s="198">
        <v>-97110.024000000005</v>
      </c>
      <c r="AA147" s="198">
        <v>-68754.506999999998</v>
      </c>
      <c r="AB147" s="198">
        <v>-39789.192999999999</v>
      </c>
      <c r="AC147" s="198">
        <v>-34301.029000000002</v>
      </c>
      <c r="AD147" s="198">
        <v>-33996.131000000001</v>
      </c>
    </row>
    <row r="148" spans="1:30" ht="34.5" customHeight="1">
      <c r="A148" s="202" t="s">
        <v>2099</v>
      </c>
      <c r="B148" s="201" t="s">
        <v>163</v>
      </c>
      <c r="C148" s="201" t="s">
        <v>163</v>
      </c>
      <c r="D148" s="201" t="s">
        <v>163</v>
      </c>
      <c r="E148" s="201" t="s">
        <v>163</v>
      </c>
      <c r="F148" s="201" t="s">
        <v>163</v>
      </c>
      <c r="G148" s="201" t="s">
        <v>163</v>
      </c>
      <c r="H148" s="201" t="s">
        <v>163</v>
      </c>
      <c r="I148" s="201" t="s">
        <v>163</v>
      </c>
      <c r="J148" s="201" t="s">
        <v>163</v>
      </c>
      <c r="K148" s="201" t="s">
        <v>163</v>
      </c>
      <c r="L148" s="201" t="s">
        <v>163</v>
      </c>
      <c r="M148" s="201" t="s">
        <v>163</v>
      </c>
      <c r="N148" s="201" t="s">
        <v>163</v>
      </c>
      <c r="O148" s="201" t="s">
        <v>163</v>
      </c>
      <c r="P148" s="201" t="s">
        <v>163</v>
      </c>
      <c r="Q148" s="201" t="s">
        <v>163</v>
      </c>
      <c r="R148" s="201" t="s">
        <v>163</v>
      </c>
      <c r="S148" s="201" t="s">
        <v>163</v>
      </c>
      <c r="T148" s="201" t="s">
        <v>163</v>
      </c>
      <c r="U148" s="201" t="s">
        <v>163</v>
      </c>
      <c r="V148" s="201" t="s">
        <v>163</v>
      </c>
      <c r="W148" s="201" t="s">
        <v>163</v>
      </c>
      <c r="X148" s="201" t="s">
        <v>163</v>
      </c>
      <c r="Y148" s="201" t="s">
        <v>163</v>
      </c>
      <c r="Z148" s="201" t="s">
        <v>163</v>
      </c>
      <c r="AA148" s="201" t="s">
        <v>163</v>
      </c>
      <c r="AB148" s="201" t="s">
        <v>163</v>
      </c>
      <c r="AC148" s="201" t="s">
        <v>163</v>
      </c>
      <c r="AD148" s="201" t="s">
        <v>163</v>
      </c>
    </row>
    <row r="149" spans="1:30" s="190" customFormat="1" ht="34.5" customHeight="1">
      <c r="A149" s="225" t="s">
        <v>85</v>
      </c>
      <c r="B149" s="224">
        <v>2983000</v>
      </c>
      <c r="C149" s="224">
        <v>3614000</v>
      </c>
      <c r="D149" s="224">
        <v>3175700</v>
      </c>
      <c r="E149" s="224">
        <v>2150400</v>
      </c>
      <c r="F149" s="224">
        <v>2308600</v>
      </c>
      <c r="G149" s="224">
        <v>3714900</v>
      </c>
      <c r="H149" s="224">
        <v>1785600</v>
      </c>
      <c r="I149" s="224">
        <v>813500</v>
      </c>
      <c r="J149" s="224">
        <v>696000</v>
      </c>
      <c r="K149" s="224">
        <v>528900</v>
      </c>
      <c r="L149" s="224">
        <v>49600</v>
      </c>
      <c r="M149" s="224">
        <v>1048200</v>
      </c>
      <c r="N149" s="224">
        <v>986300</v>
      </c>
      <c r="O149" s="224">
        <v>964500</v>
      </c>
      <c r="P149" s="224">
        <v>950900</v>
      </c>
      <c r="Q149" s="224">
        <v>921100</v>
      </c>
      <c r="R149" s="224">
        <v>922300</v>
      </c>
      <c r="S149" s="224">
        <v>685300</v>
      </c>
      <c r="T149" s="224">
        <v>535400</v>
      </c>
      <c r="U149" s="224">
        <v>1065100</v>
      </c>
      <c r="V149" s="224">
        <v>644600</v>
      </c>
      <c r="W149" s="224">
        <v>1589200</v>
      </c>
      <c r="X149" s="224">
        <v>752700</v>
      </c>
      <c r="Y149" s="224">
        <v>766971.00600000005</v>
      </c>
      <c r="Z149" s="224">
        <v>628547.29799999995</v>
      </c>
      <c r="AA149" s="224">
        <v>507807.67599999998</v>
      </c>
      <c r="AB149" s="224">
        <v>434937.04599999997</v>
      </c>
      <c r="AC149" s="224">
        <v>314807.22100000002</v>
      </c>
      <c r="AD149" s="224">
        <v>231112.71</v>
      </c>
    </row>
    <row r="150" spans="1:30" ht="34.5" customHeight="1">
      <c r="A150" s="202" t="s">
        <v>2100</v>
      </c>
      <c r="B150" s="198">
        <v>-1724000</v>
      </c>
      <c r="C150" s="198">
        <v>-1712000</v>
      </c>
      <c r="D150" s="198">
        <v>-1496315</v>
      </c>
      <c r="E150" s="198">
        <v>-1000100</v>
      </c>
      <c r="F150" s="198">
        <v>-1010000</v>
      </c>
      <c r="G150" s="198">
        <v>-1322000</v>
      </c>
      <c r="H150" s="198">
        <v>-757700</v>
      </c>
      <c r="I150" s="198">
        <v>-580900</v>
      </c>
      <c r="J150" s="198">
        <v>-505116</v>
      </c>
      <c r="K150" s="198">
        <v>-505064</v>
      </c>
      <c r="L150" s="198">
        <v>-473200</v>
      </c>
      <c r="M150" s="198">
        <v>-472937</v>
      </c>
      <c r="N150" s="198">
        <v>-444503</v>
      </c>
      <c r="O150" s="198">
        <v>-443900</v>
      </c>
      <c r="P150" s="198">
        <v>-417410</v>
      </c>
      <c r="Q150" s="198">
        <v>-417632</v>
      </c>
      <c r="R150" s="198">
        <v>-441886</v>
      </c>
      <c r="S150" s="198">
        <v>-385200</v>
      </c>
      <c r="T150" s="198">
        <v>-327619</v>
      </c>
      <c r="U150" s="198">
        <v>-307765</v>
      </c>
      <c r="V150" s="198">
        <v>-293777</v>
      </c>
      <c r="W150" s="198">
        <v>-281507</v>
      </c>
      <c r="X150" s="198">
        <v>-281507</v>
      </c>
      <c r="Y150" s="198">
        <v>-258941.364</v>
      </c>
      <c r="Z150" s="198">
        <v>-211502.12599999999</v>
      </c>
      <c r="AA150" s="198">
        <v>-169185.633</v>
      </c>
      <c r="AB150" s="198">
        <v>-139603.663</v>
      </c>
      <c r="AC150" s="198">
        <v>-109275.45600000001</v>
      </c>
      <c r="AD150" s="198">
        <v>-83609.444000000003</v>
      </c>
    </row>
    <row r="151" spans="1:30" ht="34.5" customHeight="1">
      <c r="A151" s="202" t="s">
        <v>2101</v>
      </c>
      <c r="B151" s="201" t="s">
        <v>163</v>
      </c>
      <c r="C151" s="201" t="s">
        <v>163</v>
      </c>
      <c r="D151" s="201" t="s">
        <v>163</v>
      </c>
      <c r="E151" s="201" t="s">
        <v>163</v>
      </c>
      <c r="F151" s="201" t="s">
        <v>163</v>
      </c>
      <c r="G151" s="201" t="s">
        <v>163</v>
      </c>
      <c r="H151" s="201" t="s">
        <v>163</v>
      </c>
      <c r="I151" s="201" t="s">
        <v>163</v>
      </c>
      <c r="J151" s="201" t="s">
        <v>163</v>
      </c>
      <c r="K151" s="201" t="s">
        <v>163</v>
      </c>
      <c r="L151" s="201" t="s">
        <v>163</v>
      </c>
      <c r="M151" s="201" t="s">
        <v>163</v>
      </c>
      <c r="N151" s="201" t="s">
        <v>163</v>
      </c>
      <c r="O151" s="201" t="s">
        <v>163</v>
      </c>
      <c r="P151" s="201" t="s">
        <v>163</v>
      </c>
      <c r="Q151" s="201" t="s">
        <v>163</v>
      </c>
      <c r="R151" s="201" t="s">
        <v>163</v>
      </c>
      <c r="S151" s="201" t="s">
        <v>163</v>
      </c>
      <c r="T151" s="201" t="s">
        <v>163</v>
      </c>
      <c r="U151" s="201" t="s">
        <v>163</v>
      </c>
      <c r="V151" s="201" t="s">
        <v>163</v>
      </c>
      <c r="W151" s="201" t="s">
        <v>163</v>
      </c>
      <c r="X151" s="201" t="s">
        <v>163</v>
      </c>
      <c r="Y151" s="201" t="s">
        <v>163</v>
      </c>
      <c r="Z151" s="201" t="s">
        <v>163</v>
      </c>
      <c r="AA151" s="201" t="s">
        <v>163</v>
      </c>
      <c r="AB151" s="201" t="s">
        <v>163</v>
      </c>
      <c r="AC151" s="201" t="s">
        <v>163</v>
      </c>
      <c r="AD151" s="201" t="s">
        <v>163</v>
      </c>
    </row>
    <row r="152" spans="1:30" ht="34.5" customHeight="1">
      <c r="A152" s="194"/>
      <c r="B152" s="251">
        <f>B144+B145+B146</f>
        <v>2983000</v>
      </c>
      <c r="C152" s="251"/>
      <c r="D152" s="251"/>
      <c r="E152" s="251"/>
      <c r="F152" s="251"/>
      <c r="G152" s="192"/>
      <c r="H152" s="192"/>
      <c r="I152" s="192"/>
      <c r="J152" s="192"/>
      <c r="K152" s="192"/>
      <c r="L152" s="192"/>
      <c r="M152" s="192"/>
      <c r="N152" s="192"/>
      <c r="O152" s="192"/>
      <c r="P152" s="192"/>
      <c r="Q152" s="192"/>
      <c r="R152" s="192"/>
      <c r="S152" s="192"/>
      <c r="T152" s="192"/>
      <c r="U152" s="192"/>
      <c r="V152" s="192"/>
      <c r="W152" s="192"/>
      <c r="X152" s="192"/>
      <c r="Y152" s="192"/>
      <c r="Z152" s="192"/>
      <c r="AA152" s="192"/>
      <c r="AB152" s="192"/>
      <c r="AC152" s="192"/>
      <c r="AD152" s="192"/>
    </row>
    <row r="153" spans="1:30" ht="34.5" customHeight="1">
      <c r="A153" s="194"/>
      <c r="B153" s="251"/>
      <c r="C153" s="192"/>
      <c r="D153" s="251"/>
      <c r="E153" s="192"/>
      <c r="F153" s="192"/>
      <c r="G153" s="192"/>
      <c r="H153" s="192"/>
      <c r="I153" s="192"/>
      <c r="J153" s="192"/>
      <c r="K153" s="192"/>
      <c r="L153" s="192"/>
      <c r="M153" s="192"/>
      <c r="N153" s="192"/>
      <c r="O153" s="192"/>
      <c r="P153" s="192"/>
      <c r="Q153" s="192"/>
      <c r="R153" s="192"/>
      <c r="S153" s="192"/>
      <c r="T153" s="192"/>
      <c r="U153" s="192"/>
      <c r="V153" s="192"/>
      <c r="W153" s="192"/>
      <c r="X153" s="192"/>
      <c r="Y153" s="192"/>
      <c r="Z153" s="192"/>
      <c r="AA153" s="192"/>
      <c r="AB153" s="192"/>
      <c r="AC153" s="192"/>
      <c r="AD153" s="192"/>
    </row>
    <row r="154" spans="1:30" s="188" customFormat="1" ht="34.5" customHeight="1">
      <c r="A154" s="200" t="s">
        <v>1351</v>
      </c>
      <c r="B154" s="587"/>
      <c r="C154" s="587"/>
      <c r="D154" s="587"/>
      <c r="E154" s="587"/>
      <c r="F154" s="587"/>
      <c r="G154" s="587"/>
      <c r="H154" s="587"/>
      <c r="I154" s="587"/>
      <c r="J154" s="587"/>
      <c r="K154" s="587"/>
      <c r="L154" s="587"/>
      <c r="M154" s="587"/>
      <c r="N154" s="587"/>
      <c r="O154" s="587"/>
      <c r="P154" s="587"/>
      <c r="Q154" s="587"/>
      <c r="R154" s="587"/>
      <c r="S154" s="587"/>
      <c r="T154" s="587"/>
      <c r="U154" s="587"/>
      <c r="V154" s="587"/>
      <c r="W154" s="587"/>
      <c r="X154" s="587"/>
      <c r="Y154" s="587"/>
      <c r="Z154" s="587"/>
      <c r="AA154" s="587"/>
      <c r="AB154" s="587"/>
      <c r="AC154" s="587"/>
      <c r="AD154" s="587"/>
    </row>
    <row r="155" spans="1:30" ht="34.5" customHeight="1">
      <c r="A155" s="219"/>
      <c r="B155" s="230">
        <v>2023</v>
      </c>
      <c r="C155" s="230">
        <v>2022</v>
      </c>
      <c r="D155" s="230">
        <v>2021</v>
      </c>
      <c r="E155" s="230">
        <v>2020</v>
      </c>
      <c r="F155" s="230">
        <v>2019</v>
      </c>
      <c r="G155" s="230">
        <v>2018</v>
      </c>
      <c r="H155" s="230">
        <v>2017</v>
      </c>
      <c r="I155" s="230">
        <v>2016</v>
      </c>
      <c r="J155" s="230">
        <v>2015</v>
      </c>
      <c r="K155" s="230">
        <v>2014</v>
      </c>
      <c r="L155" s="230">
        <v>2013</v>
      </c>
      <c r="M155" s="230">
        <v>2012</v>
      </c>
      <c r="N155" s="230">
        <v>2011</v>
      </c>
      <c r="O155" s="230">
        <v>2010</v>
      </c>
      <c r="P155" s="230">
        <v>2009</v>
      </c>
      <c r="Q155" s="230">
        <v>2008</v>
      </c>
      <c r="R155" s="230">
        <v>2007</v>
      </c>
      <c r="S155" s="230">
        <v>2006</v>
      </c>
      <c r="T155" s="230">
        <v>2005</v>
      </c>
      <c r="U155" s="230">
        <v>2004</v>
      </c>
      <c r="V155" s="230">
        <v>2003</v>
      </c>
      <c r="W155" s="230">
        <v>2002</v>
      </c>
      <c r="X155" s="230">
        <v>2001</v>
      </c>
      <c r="Y155" s="230">
        <v>2000</v>
      </c>
      <c r="Z155" s="230">
        <v>1999</v>
      </c>
      <c r="AA155" s="230">
        <v>1998</v>
      </c>
      <c r="AB155" s="230">
        <v>1997</v>
      </c>
      <c r="AC155" s="230">
        <v>1996</v>
      </c>
      <c r="AD155" s="230">
        <v>1995</v>
      </c>
    </row>
    <row r="156" spans="1:30" ht="34.5" customHeight="1">
      <c r="A156" s="220" t="s">
        <v>2102</v>
      </c>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row>
    <row r="157" spans="1:30" ht="34.5" customHeight="1">
      <c r="A157" s="199"/>
      <c r="B157" s="199"/>
      <c r="C157" s="199"/>
      <c r="D157" s="199"/>
      <c r="E157" s="199"/>
      <c r="F157" s="199"/>
      <c r="G157" s="199"/>
      <c r="H157" s="199"/>
      <c r="I157" s="199"/>
      <c r="J157" s="199"/>
      <c r="K157" s="199"/>
      <c r="L157" s="199"/>
      <c r="M157" s="199"/>
      <c r="N157" s="199"/>
      <c r="O157" s="199"/>
      <c r="P157" s="199"/>
      <c r="Q157" s="199"/>
      <c r="R157" s="199"/>
      <c r="S157" s="199"/>
      <c r="T157" s="199"/>
      <c r="U157" s="199"/>
      <c r="V157" s="199"/>
      <c r="W157" s="199"/>
      <c r="X157" s="199"/>
      <c r="Y157" s="199"/>
      <c r="Z157" s="199"/>
      <c r="AA157" s="199"/>
      <c r="AB157" s="199"/>
      <c r="AC157" s="199"/>
      <c r="AD157" s="199"/>
    </row>
    <row r="158" spans="1:30" ht="34.5" customHeight="1">
      <c r="A158" s="202" t="s">
        <v>2103</v>
      </c>
      <c r="B158" s="198">
        <v>3065000</v>
      </c>
      <c r="C158" s="198">
        <v>3710000</v>
      </c>
      <c r="D158" s="198">
        <v>3242500</v>
      </c>
      <c r="E158" s="198">
        <v>2189700</v>
      </c>
      <c r="F158" s="198">
        <v>2208400</v>
      </c>
      <c r="G158" s="198">
        <v>2657300</v>
      </c>
      <c r="H158" s="198">
        <v>1751700</v>
      </c>
      <c r="I158" s="198">
        <v>879400</v>
      </c>
      <c r="J158" s="198">
        <v>678800</v>
      </c>
      <c r="K158" s="198">
        <v>1028100</v>
      </c>
      <c r="L158" s="198">
        <v>864400</v>
      </c>
      <c r="M158" s="198">
        <v>1357900</v>
      </c>
      <c r="N158" s="198">
        <v>1058100</v>
      </c>
      <c r="O158" s="198">
        <v>760200</v>
      </c>
      <c r="P158" s="198">
        <v>330400</v>
      </c>
      <c r="Q158" s="198">
        <v>448800</v>
      </c>
      <c r="R158" s="198">
        <v>1088800</v>
      </c>
      <c r="S158" s="198">
        <v>725500</v>
      </c>
      <c r="T158" s="198">
        <v>571300</v>
      </c>
      <c r="U158" s="198">
        <v>561500</v>
      </c>
      <c r="V158" s="198">
        <v>814000</v>
      </c>
      <c r="W158" s="198">
        <v>1988700</v>
      </c>
      <c r="X158" s="201" t="s">
        <v>163</v>
      </c>
      <c r="Y158" s="201" t="s">
        <v>163</v>
      </c>
      <c r="Z158" s="201" t="s">
        <v>163</v>
      </c>
      <c r="AA158" s="201" t="s">
        <v>163</v>
      </c>
      <c r="AB158" s="201" t="s">
        <v>163</v>
      </c>
      <c r="AC158" s="201" t="s">
        <v>163</v>
      </c>
      <c r="AD158" s="201" t="s">
        <v>163</v>
      </c>
    </row>
    <row r="159" spans="1:30" ht="34.5" customHeight="1">
      <c r="A159" s="202" t="s">
        <v>2104</v>
      </c>
      <c r="B159" s="198">
        <v>1823000</v>
      </c>
      <c r="C159" s="198">
        <v>1666000</v>
      </c>
      <c r="D159" s="198">
        <v>1453200</v>
      </c>
      <c r="E159" s="198">
        <v>1439000</v>
      </c>
      <c r="F159" s="198">
        <v>1245300</v>
      </c>
      <c r="G159" s="198">
        <v>491900</v>
      </c>
      <c r="H159" s="198">
        <v>432100</v>
      </c>
      <c r="I159" s="198">
        <v>432000</v>
      </c>
      <c r="J159" s="198">
        <v>409600</v>
      </c>
      <c r="K159" s="198">
        <v>326700</v>
      </c>
      <c r="L159" s="198">
        <v>292100</v>
      </c>
      <c r="M159" s="198">
        <v>275100</v>
      </c>
      <c r="N159" s="198">
        <v>309000</v>
      </c>
      <c r="O159" s="198">
        <v>278100</v>
      </c>
      <c r="P159" s="198">
        <v>334800</v>
      </c>
      <c r="Q159" s="198">
        <v>379600</v>
      </c>
      <c r="R159" s="198">
        <v>371800</v>
      </c>
      <c r="S159" s="198">
        <v>355500</v>
      </c>
      <c r="T159" s="198">
        <v>348200</v>
      </c>
      <c r="U159" s="198">
        <v>411300</v>
      </c>
      <c r="V159" s="201" t="s">
        <v>163</v>
      </c>
      <c r="W159" s="201" t="s">
        <v>163</v>
      </c>
      <c r="X159" s="201" t="s">
        <v>163</v>
      </c>
      <c r="Y159" s="201" t="s">
        <v>163</v>
      </c>
      <c r="Z159" s="201" t="s">
        <v>163</v>
      </c>
      <c r="AA159" s="201" t="s">
        <v>163</v>
      </c>
      <c r="AB159" s="201" t="s">
        <v>163</v>
      </c>
      <c r="AC159" s="201" t="s">
        <v>163</v>
      </c>
      <c r="AD159" s="201" t="s">
        <v>163</v>
      </c>
    </row>
    <row r="160" spans="1:30" ht="34.5" customHeight="1">
      <c r="A160" s="202" t="s">
        <v>2105</v>
      </c>
      <c r="B160" s="201" t="s">
        <v>163</v>
      </c>
      <c r="C160" s="201" t="s">
        <v>163</v>
      </c>
      <c r="D160" s="201" t="s">
        <v>163</v>
      </c>
      <c r="E160" s="201" t="s">
        <v>163</v>
      </c>
      <c r="F160" s="201" t="s">
        <v>163</v>
      </c>
      <c r="G160" s="201" t="s">
        <v>163</v>
      </c>
      <c r="H160" s="201" t="s">
        <v>163</v>
      </c>
      <c r="I160" s="201" t="s">
        <v>163</v>
      </c>
      <c r="J160" s="201" t="s">
        <v>163</v>
      </c>
      <c r="K160" s="201" t="s">
        <v>163</v>
      </c>
      <c r="L160" s="201" t="s">
        <v>163</v>
      </c>
      <c r="M160" s="201" t="s">
        <v>163</v>
      </c>
      <c r="N160" s="201" t="s">
        <v>163</v>
      </c>
      <c r="O160" s="201" t="s">
        <v>163</v>
      </c>
      <c r="P160" s="201" t="s">
        <v>163</v>
      </c>
      <c r="Q160" s="201" t="s">
        <v>163</v>
      </c>
      <c r="R160" s="201" t="s">
        <v>163</v>
      </c>
      <c r="S160" s="201" t="s">
        <v>163</v>
      </c>
      <c r="T160" s="201" t="s">
        <v>163</v>
      </c>
      <c r="U160" s="201" t="s">
        <v>163</v>
      </c>
      <c r="V160" s="201" t="s">
        <v>163</v>
      </c>
      <c r="W160" s="201" t="s">
        <v>163</v>
      </c>
      <c r="X160" s="201" t="s">
        <v>163</v>
      </c>
      <c r="Y160" s="201" t="s">
        <v>163</v>
      </c>
      <c r="Z160" s="201" t="s">
        <v>163</v>
      </c>
      <c r="AA160" s="201" t="s">
        <v>163</v>
      </c>
      <c r="AB160" s="201" t="s">
        <v>163</v>
      </c>
      <c r="AC160" s="201" t="s">
        <v>163</v>
      </c>
      <c r="AD160" s="201" t="s">
        <v>163</v>
      </c>
    </row>
    <row r="161" spans="1:30" ht="34.5" customHeight="1">
      <c r="A161" s="202" t="s">
        <v>2106</v>
      </c>
      <c r="B161" s="201" t="s">
        <v>163</v>
      </c>
      <c r="C161" s="201" t="s">
        <v>163</v>
      </c>
      <c r="D161" s="201" t="s">
        <v>163</v>
      </c>
      <c r="E161" s="201" t="s">
        <v>163</v>
      </c>
      <c r="F161" s="201" t="s">
        <v>163</v>
      </c>
      <c r="G161" s="201" t="s">
        <v>163</v>
      </c>
      <c r="H161" s="201" t="s">
        <v>163</v>
      </c>
      <c r="I161" s="201" t="s">
        <v>163</v>
      </c>
      <c r="J161" s="201" t="s">
        <v>163</v>
      </c>
      <c r="K161" s="201" t="s">
        <v>163</v>
      </c>
      <c r="L161" s="201" t="s">
        <v>163</v>
      </c>
      <c r="M161" s="201" t="s">
        <v>163</v>
      </c>
      <c r="N161" s="201" t="s">
        <v>163</v>
      </c>
      <c r="O161" s="201" t="s">
        <v>163</v>
      </c>
      <c r="P161" s="201" t="s">
        <v>163</v>
      </c>
      <c r="Q161" s="201" t="s">
        <v>163</v>
      </c>
      <c r="R161" s="201" t="s">
        <v>163</v>
      </c>
      <c r="S161" s="201" t="s">
        <v>163</v>
      </c>
      <c r="T161" s="201" t="s">
        <v>163</v>
      </c>
      <c r="U161" s="201" t="s">
        <v>163</v>
      </c>
      <c r="V161" s="201" t="s">
        <v>163</v>
      </c>
      <c r="W161" s="201" t="s">
        <v>163</v>
      </c>
      <c r="X161" s="201" t="s">
        <v>163</v>
      </c>
      <c r="Y161" s="201" t="s">
        <v>163</v>
      </c>
      <c r="Z161" s="201" t="s">
        <v>163</v>
      </c>
      <c r="AA161" s="201" t="s">
        <v>163</v>
      </c>
      <c r="AB161" s="201" t="s">
        <v>163</v>
      </c>
      <c r="AC161" s="201" t="s">
        <v>163</v>
      </c>
      <c r="AD161" s="201" t="s">
        <v>163</v>
      </c>
    </row>
    <row r="162" spans="1:30" ht="34.5" customHeight="1">
      <c r="A162" s="202" t="s">
        <v>2107</v>
      </c>
      <c r="B162" s="201" t="s">
        <v>163</v>
      </c>
      <c r="C162" s="201" t="s">
        <v>163</v>
      </c>
      <c r="D162" s="201" t="s">
        <v>163</v>
      </c>
      <c r="E162" s="201" t="s">
        <v>163</v>
      </c>
      <c r="F162" s="201" t="s">
        <v>163</v>
      </c>
      <c r="G162" s="201" t="s">
        <v>163</v>
      </c>
      <c r="H162" s="201" t="s">
        <v>163</v>
      </c>
      <c r="I162" s="201" t="s">
        <v>163</v>
      </c>
      <c r="J162" s="201" t="s">
        <v>163</v>
      </c>
      <c r="K162" s="201" t="s">
        <v>163</v>
      </c>
      <c r="L162" s="201" t="s">
        <v>163</v>
      </c>
      <c r="M162" s="201" t="s">
        <v>163</v>
      </c>
      <c r="N162" s="201" t="s">
        <v>163</v>
      </c>
      <c r="O162" s="201" t="s">
        <v>163</v>
      </c>
      <c r="P162" s="201" t="s">
        <v>163</v>
      </c>
      <c r="Q162" s="201" t="s">
        <v>163</v>
      </c>
      <c r="R162" s="201" t="s">
        <v>163</v>
      </c>
      <c r="S162" s="201" t="s">
        <v>163</v>
      </c>
      <c r="T162" s="198">
        <v>207100</v>
      </c>
      <c r="U162" s="201" t="s">
        <v>163</v>
      </c>
      <c r="V162" s="201" t="s">
        <v>163</v>
      </c>
      <c r="W162" s="201" t="s">
        <v>163</v>
      </c>
      <c r="X162" s="201" t="s">
        <v>163</v>
      </c>
      <c r="Y162" s="201" t="s">
        <v>163</v>
      </c>
      <c r="Z162" s="201" t="s">
        <v>163</v>
      </c>
      <c r="AA162" s="201" t="s">
        <v>163</v>
      </c>
      <c r="AB162" s="201" t="s">
        <v>163</v>
      </c>
      <c r="AC162" s="201" t="s">
        <v>163</v>
      </c>
      <c r="AD162" s="201" t="s">
        <v>163</v>
      </c>
    </row>
    <row r="163" spans="1:30" ht="34.5" customHeight="1">
      <c r="A163" s="202" t="s">
        <v>2108</v>
      </c>
      <c r="B163" s="198">
        <v>1401000</v>
      </c>
      <c r="C163" s="198">
        <v>1550000</v>
      </c>
      <c r="D163" s="198">
        <v>1690700</v>
      </c>
      <c r="E163" s="198">
        <v>651600</v>
      </c>
      <c r="F163" s="198">
        <v>2482600</v>
      </c>
      <c r="G163" s="198">
        <v>1242400</v>
      </c>
      <c r="H163" s="198">
        <v>941100</v>
      </c>
      <c r="I163" s="198">
        <v>860400</v>
      </c>
      <c r="J163" s="198">
        <v>756900</v>
      </c>
      <c r="K163" s="198">
        <v>489500</v>
      </c>
      <c r="L163" s="198">
        <v>826900</v>
      </c>
      <c r="M163" s="198">
        <v>367700</v>
      </c>
      <c r="N163" s="198">
        <v>471800</v>
      </c>
      <c r="O163" s="198">
        <v>540900</v>
      </c>
      <c r="P163" s="198">
        <v>819200</v>
      </c>
      <c r="Q163" s="198">
        <v>933300</v>
      </c>
      <c r="R163" s="198">
        <v>493100</v>
      </c>
      <c r="S163" s="198">
        <v>459400</v>
      </c>
      <c r="T163" s="198">
        <v>191500</v>
      </c>
      <c r="U163" s="198">
        <v>161000</v>
      </c>
      <c r="V163" s="198">
        <v>334400</v>
      </c>
      <c r="W163" s="198">
        <v>-702000</v>
      </c>
      <c r="X163" s="201" t="s">
        <v>163</v>
      </c>
      <c r="Y163" s="201" t="s">
        <v>163</v>
      </c>
      <c r="Z163" s="201" t="s">
        <v>163</v>
      </c>
      <c r="AA163" s="201" t="s">
        <v>163</v>
      </c>
      <c r="AB163" s="201" t="s">
        <v>163</v>
      </c>
      <c r="AC163" s="201" t="s">
        <v>163</v>
      </c>
      <c r="AD163" s="201" t="s">
        <v>163</v>
      </c>
    </row>
    <row r="164" spans="1:30" ht="34.5" customHeight="1">
      <c r="A164" s="202" t="s">
        <v>2109</v>
      </c>
      <c r="B164" s="198">
        <v>6289000</v>
      </c>
      <c r="C164" s="198">
        <v>6926000</v>
      </c>
      <c r="D164" s="198">
        <v>6386400</v>
      </c>
      <c r="E164" s="198">
        <v>4280300</v>
      </c>
      <c r="F164" s="198">
        <v>5936300</v>
      </c>
      <c r="G164" s="198">
        <v>4391600</v>
      </c>
      <c r="H164" s="198">
        <v>3124900</v>
      </c>
      <c r="I164" s="198">
        <v>2171800</v>
      </c>
      <c r="J164" s="198">
        <v>1845300</v>
      </c>
      <c r="K164" s="198">
        <v>1844300</v>
      </c>
      <c r="L164" s="198">
        <v>1983400</v>
      </c>
      <c r="M164" s="198">
        <v>2000700</v>
      </c>
      <c r="N164" s="198">
        <v>1838900</v>
      </c>
      <c r="O164" s="198">
        <v>1579200</v>
      </c>
      <c r="P164" s="198">
        <v>1484400</v>
      </c>
      <c r="Q164" s="198">
        <v>1761700</v>
      </c>
      <c r="R164" s="198">
        <v>1953700</v>
      </c>
      <c r="S164" s="198">
        <v>1540400</v>
      </c>
      <c r="T164" s="198">
        <v>1318100</v>
      </c>
      <c r="U164" s="198">
        <v>1133800</v>
      </c>
      <c r="V164" s="198">
        <v>1148400</v>
      </c>
      <c r="W164" s="198">
        <v>1286700</v>
      </c>
      <c r="X164" s="201" t="s">
        <v>163</v>
      </c>
      <c r="Y164" s="201" t="s">
        <v>163</v>
      </c>
      <c r="Z164" s="201" t="s">
        <v>163</v>
      </c>
      <c r="AA164" s="201" t="s">
        <v>163</v>
      </c>
      <c r="AB164" s="201" t="s">
        <v>163</v>
      </c>
      <c r="AC164" s="201" t="s">
        <v>163</v>
      </c>
      <c r="AD164" s="201" t="s">
        <v>163</v>
      </c>
    </row>
    <row r="165" spans="1:30" ht="34.5" customHeight="1">
      <c r="A165" s="202" t="s">
        <v>2110</v>
      </c>
      <c r="B165" s="198">
        <v>-168000</v>
      </c>
      <c r="C165" s="198">
        <v>-381000</v>
      </c>
      <c r="D165" s="198">
        <v>218200</v>
      </c>
      <c r="E165" s="198">
        <v>146000</v>
      </c>
      <c r="F165" s="198">
        <v>-114000</v>
      </c>
      <c r="G165" s="201" t="s">
        <v>163</v>
      </c>
      <c r="H165" s="201" t="s">
        <v>163</v>
      </c>
      <c r="I165" s="198">
        <v>-61500</v>
      </c>
      <c r="J165" s="198">
        <v>-71900</v>
      </c>
      <c r="K165" s="198">
        <v>-21800</v>
      </c>
      <c r="L165" s="201" t="s">
        <v>163</v>
      </c>
      <c r="M165" s="201" t="s">
        <v>163</v>
      </c>
      <c r="N165" s="201" t="s">
        <v>163</v>
      </c>
      <c r="O165" s="201" t="s">
        <v>163</v>
      </c>
      <c r="P165" s="201" t="s">
        <v>163</v>
      </c>
      <c r="Q165" s="201" t="s">
        <v>163</v>
      </c>
      <c r="R165" s="201" t="s">
        <v>163</v>
      </c>
      <c r="S165" s="201" t="s">
        <v>163</v>
      </c>
      <c r="T165" s="201" t="s">
        <v>163</v>
      </c>
      <c r="U165" s="201" t="s">
        <v>163</v>
      </c>
      <c r="V165" s="198">
        <v>-130700</v>
      </c>
      <c r="W165" s="198">
        <v>216300</v>
      </c>
      <c r="X165" s="201" t="s">
        <v>163</v>
      </c>
      <c r="Y165" s="201" t="s">
        <v>163</v>
      </c>
      <c r="Z165" s="201" t="s">
        <v>163</v>
      </c>
      <c r="AA165" s="201" t="s">
        <v>163</v>
      </c>
      <c r="AB165" s="201" t="s">
        <v>163</v>
      </c>
      <c r="AC165" s="201" t="s">
        <v>163</v>
      </c>
      <c r="AD165" s="201" t="s">
        <v>163</v>
      </c>
    </row>
    <row r="166" spans="1:30" ht="34.5" customHeight="1">
      <c r="A166" s="202" t="s">
        <v>2111</v>
      </c>
      <c r="B166" s="198">
        <v>-102000</v>
      </c>
      <c r="C166" s="198">
        <v>-1015000</v>
      </c>
      <c r="D166" s="198">
        <v>-429400</v>
      </c>
      <c r="E166" s="198">
        <v>48600</v>
      </c>
      <c r="F166" s="198">
        <v>-506800</v>
      </c>
      <c r="G166" s="201" t="s">
        <v>163</v>
      </c>
      <c r="H166" s="201" t="s">
        <v>163</v>
      </c>
      <c r="I166" s="198">
        <v>-229400</v>
      </c>
      <c r="J166" s="198">
        <v>-70100</v>
      </c>
      <c r="K166" s="198">
        <v>-248800</v>
      </c>
      <c r="L166" s="201" t="s">
        <v>163</v>
      </c>
      <c r="M166" s="201" t="s">
        <v>163</v>
      </c>
      <c r="N166" s="201" t="s">
        <v>163</v>
      </c>
      <c r="O166" s="201" t="s">
        <v>163</v>
      </c>
      <c r="P166" s="201" t="s">
        <v>163</v>
      </c>
      <c r="Q166" s="201" t="s">
        <v>163</v>
      </c>
      <c r="R166" s="201" t="s">
        <v>163</v>
      </c>
      <c r="S166" s="201" t="s">
        <v>163</v>
      </c>
      <c r="T166" s="201" t="s">
        <v>163</v>
      </c>
      <c r="U166" s="201" t="s">
        <v>163</v>
      </c>
      <c r="V166" s="201" t="s">
        <v>163</v>
      </c>
      <c r="W166" s="201" t="s">
        <v>163</v>
      </c>
      <c r="X166" s="201" t="s">
        <v>163</v>
      </c>
      <c r="Y166" s="201" t="s">
        <v>163</v>
      </c>
      <c r="Z166" s="201" t="s">
        <v>163</v>
      </c>
      <c r="AA166" s="201" t="s">
        <v>163</v>
      </c>
      <c r="AB166" s="201" t="s">
        <v>163</v>
      </c>
      <c r="AC166" s="201" t="s">
        <v>163</v>
      </c>
      <c r="AD166" s="201" t="s">
        <v>163</v>
      </c>
    </row>
    <row r="167" spans="1:30" ht="34.5" customHeight="1">
      <c r="A167" s="202" t="s">
        <v>2112</v>
      </c>
      <c r="B167" s="198">
        <v>-126000</v>
      </c>
      <c r="C167" s="198">
        <v>494000</v>
      </c>
      <c r="D167" s="198">
        <v>173200</v>
      </c>
      <c r="E167" s="198">
        <v>-150200</v>
      </c>
      <c r="F167" s="198">
        <v>63300</v>
      </c>
      <c r="G167" s="201" t="s">
        <v>163</v>
      </c>
      <c r="H167" s="201" t="s">
        <v>163</v>
      </c>
      <c r="I167" s="198">
        <v>145500</v>
      </c>
      <c r="J167" s="198">
        <v>-74400</v>
      </c>
      <c r="K167" s="198">
        <v>196700</v>
      </c>
      <c r="L167" s="201" t="s">
        <v>163</v>
      </c>
      <c r="M167" s="201" t="s">
        <v>163</v>
      </c>
      <c r="N167" s="201" t="s">
        <v>163</v>
      </c>
      <c r="O167" s="201" t="s">
        <v>163</v>
      </c>
      <c r="P167" s="201" t="s">
        <v>163</v>
      </c>
      <c r="Q167" s="201" t="s">
        <v>163</v>
      </c>
      <c r="R167" s="201" t="s">
        <v>163</v>
      </c>
      <c r="S167" s="201" t="s">
        <v>163</v>
      </c>
      <c r="T167" s="201" t="s">
        <v>163</v>
      </c>
      <c r="U167" s="201" t="s">
        <v>163</v>
      </c>
      <c r="V167" s="198">
        <v>-800</v>
      </c>
      <c r="W167" s="198">
        <v>-119400</v>
      </c>
      <c r="X167" s="201" t="s">
        <v>163</v>
      </c>
      <c r="Y167" s="201" t="s">
        <v>163</v>
      </c>
      <c r="Z167" s="201" t="s">
        <v>163</v>
      </c>
      <c r="AA167" s="201" t="s">
        <v>163</v>
      </c>
      <c r="AB167" s="201" t="s">
        <v>163</v>
      </c>
      <c r="AC167" s="201" t="s">
        <v>163</v>
      </c>
      <c r="AD167" s="201" t="s">
        <v>163</v>
      </c>
    </row>
    <row r="168" spans="1:30" ht="34.5" customHeight="1">
      <c r="A168" s="202" t="s">
        <v>2113</v>
      </c>
      <c r="B168" s="201" t="s">
        <v>163</v>
      </c>
      <c r="C168" s="201" t="s">
        <v>163</v>
      </c>
      <c r="D168" s="201" t="s">
        <v>163</v>
      </c>
      <c r="E168" s="201" t="s">
        <v>163</v>
      </c>
      <c r="F168" s="201" t="s">
        <v>163</v>
      </c>
      <c r="G168" s="198">
        <v>-51600</v>
      </c>
      <c r="H168" s="198">
        <v>-35800</v>
      </c>
      <c r="I168" s="198">
        <v>61000</v>
      </c>
      <c r="J168" s="198">
        <v>-2900</v>
      </c>
      <c r="K168" s="198">
        <v>-101100</v>
      </c>
      <c r="L168" s="198">
        <v>-75000</v>
      </c>
      <c r="M168" s="201" t="s">
        <v>163</v>
      </c>
      <c r="N168" s="198">
        <v>-234500</v>
      </c>
      <c r="O168" s="198">
        <v>-143700</v>
      </c>
      <c r="P168" s="198">
        <v>211800</v>
      </c>
      <c r="Q168" s="198">
        <v>-206800</v>
      </c>
      <c r="R168" s="198">
        <v>222800</v>
      </c>
      <c r="S168" s="201" t="s">
        <v>163</v>
      </c>
      <c r="T168" s="201" t="s">
        <v>163</v>
      </c>
      <c r="U168" s="201" t="s">
        <v>163</v>
      </c>
      <c r="V168" s="201" t="s">
        <v>163</v>
      </c>
      <c r="W168" s="201" t="s">
        <v>163</v>
      </c>
      <c r="X168" s="201" t="s">
        <v>163</v>
      </c>
      <c r="Y168" s="201" t="s">
        <v>163</v>
      </c>
      <c r="Z168" s="201" t="s">
        <v>163</v>
      </c>
      <c r="AA168" s="201" t="s">
        <v>163</v>
      </c>
      <c r="AB168" s="201" t="s">
        <v>163</v>
      </c>
      <c r="AC168" s="201" t="s">
        <v>163</v>
      </c>
      <c r="AD168" s="201" t="s">
        <v>163</v>
      </c>
    </row>
    <row r="169" spans="1:30" s="190" customFormat="1" ht="34.5" customHeight="1">
      <c r="A169" s="202" t="s">
        <v>2114</v>
      </c>
      <c r="B169" s="198">
        <v>-1434000</v>
      </c>
      <c r="C169" s="198">
        <v>-1746000</v>
      </c>
      <c r="D169" s="198">
        <v>-1472900</v>
      </c>
      <c r="E169" s="198">
        <v>-1436100</v>
      </c>
      <c r="F169" s="198">
        <v>-2903500</v>
      </c>
      <c r="G169" s="198">
        <v>-562000</v>
      </c>
      <c r="H169" s="198">
        <v>-316000</v>
      </c>
      <c r="I169" s="198">
        <v>-295500</v>
      </c>
      <c r="J169" s="198">
        <v>-330400</v>
      </c>
      <c r="K169" s="198">
        <v>-408000</v>
      </c>
      <c r="L169" s="198">
        <v>-387200</v>
      </c>
      <c r="M169" s="198">
        <v>-634700</v>
      </c>
      <c r="N169" s="198">
        <v>-364800</v>
      </c>
      <c r="O169" s="198">
        <v>-243000</v>
      </c>
      <c r="P169" s="198">
        <v>-231900</v>
      </c>
      <c r="Q169" s="198">
        <v>-252600</v>
      </c>
      <c r="R169" s="198">
        <v>-303700</v>
      </c>
      <c r="S169" s="198">
        <v>-154600</v>
      </c>
      <c r="T169" s="198">
        <v>-97100</v>
      </c>
      <c r="U169" s="198">
        <v>60000</v>
      </c>
      <c r="V169" s="198">
        <v>0</v>
      </c>
      <c r="W169" s="198">
        <v>0</v>
      </c>
      <c r="X169" s="201" t="s">
        <v>163</v>
      </c>
      <c r="Y169" s="201" t="s">
        <v>163</v>
      </c>
      <c r="Z169" s="201" t="s">
        <v>163</v>
      </c>
      <c r="AA169" s="201" t="s">
        <v>163</v>
      </c>
      <c r="AB169" s="201" t="s">
        <v>163</v>
      </c>
      <c r="AC169" s="201" t="s">
        <v>163</v>
      </c>
      <c r="AD169" s="201" t="s">
        <v>163</v>
      </c>
    </row>
    <row r="170" spans="1:30" ht="34.5" customHeight="1">
      <c r="A170" s="202" t="s">
        <v>2115</v>
      </c>
      <c r="B170" s="201" t="s">
        <v>163</v>
      </c>
      <c r="C170" s="201" t="s">
        <v>163</v>
      </c>
      <c r="D170" s="201" t="s">
        <v>163</v>
      </c>
      <c r="E170" s="201" t="s">
        <v>163</v>
      </c>
      <c r="F170" s="201" t="s">
        <v>163</v>
      </c>
      <c r="G170" s="201" t="s">
        <v>163</v>
      </c>
      <c r="H170" s="201" t="s">
        <v>163</v>
      </c>
      <c r="I170" s="201" t="s">
        <v>163</v>
      </c>
      <c r="J170" s="201" t="s">
        <v>163</v>
      </c>
      <c r="K170" s="201" t="s">
        <v>163</v>
      </c>
      <c r="L170" s="201" t="s">
        <v>163</v>
      </c>
      <c r="M170" s="201" t="s">
        <v>163</v>
      </c>
      <c r="N170" s="201" t="s">
        <v>163</v>
      </c>
      <c r="O170" s="201" t="s">
        <v>163</v>
      </c>
      <c r="P170" s="198">
        <v>-11700</v>
      </c>
      <c r="Q170" s="198">
        <v>8100</v>
      </c>
      <c r="R170" s="198">
        <v>-600</v>
      </c>
      <c r="S170" s="198">
        <v>26200</v>
      </c>
      <c r="T170" s="198">
        <v>8300</v>
      </c>
      <c r="U170" s="198">
        <v>28600</v>
      </c>
      <c r="V170" s="201" t="s">
        <v>163</v>
      </c>
      <c r="W170" s="201" t="s">
        <v>163</v>
      </c>
      <c r="X170" s="201" t="s">
        <v>163</v>
      </c>
      <c r="Y170" s="201" t="s">
        <v>163</v>
      </c>
      <c r="Z170" s="201" t="s">
        <v>163</v>
      </c>
      <c r="AA170" s="201" t="s">
        <v>163</v>
      </c>
      <c r="AB170" s="201" t="s">
        <v>163</v>
      </c>
      <c r="AC170" s="201" t="s">
        <v>163</v>
      </c>
      <c r="AD170" s="201" t="s">
        <v>163</v>
      </c>
    </row>
    <row r="171" spans="1:30" s="189" customFormat="1" ht="34.5" customHeight="1">
      <c r="A171" s="202" t="s">
        <v>2116</v>
      </c>
      <c r="B171" s="198">
        <v>-1830000</v>
      </c>
      <c r="C171" s="198">
        <v>-2648000</v>
      </c>
      <c r="D171" s="198">
        <v>-1510900</v>
      </c>
      <c r="E171" s="198">
        <v>-1391700</v>
      </c>
      <c r="F171" s="198">
        <v>-3461000</v>
      </c>
      <c r="G171" s="198">
        <v>-613600</v>
      </c>
      <c r="H171" s="198">
        <v>-351800</v>
      </c>
      <c r="I171" s="198">
        <v>-379900</v>
      </c>
      <c r="J171" s="198">
        <v>-549700</v>
      </c>
      <c r="K171" s="198">
        <v>-583000</v>
      </c>
      <c r="L171" s="198">
        <v>-462200</v>
      </c>
      <c r="M171" s="198">
        <v>-634700</v>
      </c>
      <c r="N171" s="198">
        <v>-599300</v>
      </c>
      <c r="O171" s="198">
        <v>-386700</v>
      </c>
      <c r="P171" s="198">
        <v>-31800</v>
      </c>
      <c r="Q171" s="198">
        <v>-451300</v>
      </c>
      <c r="R171" s="198">
        <v>-81500</v>
      </c>
      <c r="S171" s="198">
        <v>-128400</v>
      </c>
      <c r="T171" s="198">
        <v>-88800</v>
      </c>
      <c r="U171" s="198">
        <v>88600</v>
      </c>
      <c r="V171" s="198">
        <v>-131500</v>
      </c>
      <c r="W171" s="198">
        <v>96900</v>
      </c>
      <c r="X171" s="201" t="s">
        <v>163</v>
      </c>
      <c r="Y171" s="201" t="s">
        <v>163</v>
      </c>
      <c r="Z171" s="201" t="s">
        <v>163</v>
      </c>
      <c r="AA171" s="201" t="s">
        <v>163</v>
      </c>
      <c r="AB171" s="201" t="s">
        <v>163</v>
      </c>
      <c r="AC171" s="201" t="s">
        <v>163</v>
      </c>
      <c r="AD171" s="201" t="s">
        <v>163</v>
      </c>
    </row>
    <row r="172" spans="1:30" ht="34.5" customHeight="1">
      <c r="A172" s="225" t="s">
        <v>2117</v>
      </c>
      <c r="B172" s="224">
        <v>4459000</v>
      </c>
      <c r="C172" s="224">
        <v>4278000</v>
      </c>
      <c r="D172" s="224">
        <v>4875500</v>
      </c>
      <c r="E172" s="224">
        <v>2888600</v>
      </c>
      <c r="F172" s="224">
        <v>2475300</v>
      </c>
      <c r="G172" s="224">
        <v>3778000</v>
      </c>
      <c r="H172" s="224">
        <v>2773100</v>
      </c>
      <c r="I172" s="224">
        <v>1791900</v>
      </c>
      <c r="J172" s="224">
        <v>1295600</v>
      </c>
      <c r="K172" s="224">
        <v>1261300</v>
      </c>
      <c r="L172" s="224">
        <v>1521200</v>
      </c>
      <c r="M172" s="224">
        <v>1366000</v>
      </c>
      <c r="N172" s="224">
        <v>1239600</v>
      </c>
      <c r="O172" s="224">
        <v>1192500</v>
      </c>
      <c r="P172" s="224">
        <v>1452600</v>
      </c>
      <c r="Q172" s="224">
        <v>1310400</v>
      </c>
      <c r="R172" s="224">
        <v>1872200</v>
      </c>
      <c r="S172" s="224">
        <v>1412000</v>
      </c>
      <c r="T172" s="224">
        <v>1229300</v>
      </c>
      <c r="U172" s="224">
        <v>1222400</v>
      </c>
      <c r="V172" s="224">
        <v>1016900</v>
      </c>
      <c r="W172" s="224">
        <v>1383600</v>
      </c>
      <c r="X172" s="223" t="s">
        <v>163</v>
      </c>
      <c r="Y172" s="223" t="s">
        <v>163</v>
      </c>
      <c r="Z172" s="223" t="s">
        <v>163</v>
      </c>
      <c r="AA172" s="223" t="s">
        <v>163</v>
      </c>
      <c r="AB172" s="223" t="s">
        <v>163</v>
      </c>
      <c r="AC172" s="223" t="s">
        <v>163</v>
      </c>
      <c r="AD172" s="223" t="s">
        <v>163</v>
      </c>
    </row>
    <row r="173" spans="1:30" ht="34.5" customHeight="1">
      <c r="A173" s="222" t="s">
        <v>2118</v>
      </c>
      <c r="B173" s="221"/>
      <c r="C173" s="221"/>
      <c r="D173" s="221"/>
      <c r="E173" s="221"/>
      <c r="F173" s="221"/>
      <c r="G173" s="221"/>
      <c r="H173" s="221"/>
      <c r="I173" s="221"/>
      <c r="J173" s="221"/>
      <c r="K173" s="221"/>
      <c r="L173" s="221"/>
      <c r="M173" s="221"/>
      <c r="N173" s="221"/>
      <c r="O173" s="221"/>
      <c r="P173" s="221"/>
      <c r="Q173" s="221"/>
      <c r="R173" s="221"/>
      <c r="S173" s="221"/>
      <c r="T173" s="221"/>
      <c r="U173" s="221"/>
      <c r="V173" s="221"/>
      <c r="W173" s="221"/>
      <c r="X173" s="221"/>
      <c r="Y173" s="221"/>
      <c r="Z173" s="221"/>
      <c r="AA173" s="221"/>
      <c r="AB173" s="221"/>
      <c r="AC173" s="221"/>
      <c r="AD173" s="221"/>
    </row>
    <row r="174" spans="1:30" ht="34.5" customHeight="1">
      <c r="A174" s="199"/>
      <c r="B174" s="199"/>
      <c r="C174" s="199"/>
      <c r="D174" s="199"/>
      <c r="E174" s="199"/>
      <c r="F174" s="199"/>
      <c r="G174" s="199"/>
      <c r="H174" s="199"/>
      <c r="I174" s="199"/>
      <c r="J174" s="199"/>
      <c r="K174" s="199"/>
      <c r="L174" s="199"/>
      <c r="M174" s="199"/>
      <c r="N174" s="199"/>
      <c r="O174" s="199"/>
      <c r="P174" s="199"/>
      <c r="Q174" s="199"/>
      <c r="R174" s="199"/>
      <c r="S174" s="199"/>
      <c r="T174" s="199"/>
      <c r="U174" s="199"/>
      <c r="V174" s="199"/>
      <c r="W174" s="199"/>
      <c r="X174" s="199"/>
      <c r="Y174" s="199"/>
      <c r="Z174" s="199"/>
      <c r="AA174" s="199"/>
      <c r="AB174" s="199"/>
      <c r="AC174" s="199"/>
      <c r="AD174" s="199"/>
    </row>
    <row r="175" spans="1:30" s="190" customFormat="1" ht="34.5" customHeight="1">
      <c r="A175" s="202" t="s">
        <v>2119</v>
      </c>
      <c r="B175" s="198">
        <v>-2607000</v>
      </c>
      <c r="C175" s="198">
        <v>-952000</v>
      </c>
      <c r="D175" s="198">
        <v>-714800</v>
      </c>
      <c r="E175" s="198">
        <v>-580100</v>
      </c>
      <c r="F175" s="198">
        <v>-792500</v>
      </c>
      <c r="G175" s="198">
        <v>-6191000</v>
      </c>
      <c r="H175" s="198">
        <v>-576700</v>
      </c>
      <c r="I175" s="198">
        <v>-480900</v>
      </c>
      <c r="J175" s="198">
        <v>-480300</v>
      </c>
      <c r="K175" s="198">
        <v>-458700</v>
      </c>
      <c r="L175" s="198">
        <v>-584400</v>
      </c>
      <c r="M175" s="198">
        <v>-441900</v>
      </c>
      <c r="N175" s="198">
        <v>-325300</v>
      </c>
      <c r="O175" s="198">
        <v>-305100</v>
      </c>
      <c r="P175" s="198">
        <v>-279700</v>
      </c>
      <c r="Q175" s="198">
        <v>-508000</v>
      </c>
      <c r="R175" s="198">
        <v>-573100</v>
      </c>
      <c r="S175" s="198">
        <v>-414900</v>
      </c>
      <c r="T175" s="198">
        <v>-344500</v>
      </c>
      <c r="U175" s="198">
        <v>-401100</v>
      </c>
      <c r="V175" s="198">
        <v>-707000</v>
      </c>
      <c r="W175" s="198">
        <v>-672400</v>
      </c>
      <c r="X175" s="201" t="s">
        <v>163</v>
      </c>
      <c r="Y175" s="201" t="s">
        <v>163</v>
      </c>
      <c r="Z175" s="201" t="s">
        <v>163</v>
      </c>
      <c r="AA175" s="201" t="s">
        <v>163</v>
      </c>
      <c r="AB175" s="201" t="s">
        <v>163</v>
      </c>
      <c r="AC175" s="201" t="s">
        <v>163</v>
      </c>
      <c r="AD175" s="201" t="s">
        <v>163</v>
      </c>
    </row>
    <row r="176" spans="1:30" ht="34.5" customHeight="1">
      <c r="A176" s="202" t="s">
        <v>2120</v>
      </c>
      <c r="B176" s="198">
        <v>458000</v>
      </c>
      <c r="C176" s="198">
        <v>15000</v>
      </c>
      <c r="D176" s="198">
        <v>852200</v>
      </c>
      <c r="E176" s="198">
        <v>-11000</v>
      </c>
      <c r="F176" s="198">
        <v>-66400</v>
      </c>
      <c r="G176" s="198">
        <v>5395500</v>
      </c>
      <c r="H176" s="198">
        <v>46100</v>
      </c>
      <c r="I176" s="198">
        <v>-105200</v>
      </c>
      <c r="J176" s="198">
        <v>-134100</v>
      </c>
      <c r="K176" s="198">
        <v>285100</v>
      </c>
      <c r="L176" s="198">
        <v>-75100</v>
      </c>
      <c r="M176" s="198">
        <v>27300</v>
      </c>
      <c r="N176" s="198">
        <v>16500</v>
      </c>
      <c r="O176" s="198">
        <v>34200</v>
      </c>
      <c r="P176" s="198">
        <v>31600</v>
      </c>
      <c r="Q176" s="198">
        <v>40800</v>
      </c>
      <c r="R176" s="198">
        <v>58400</v>
      </c>
      <c r="S176" s="198">
        <v>269600</v>
      </c>
      <c r="T176" s="198">
        <v>134100</v>
      </c>
      <c r="U176" s="198">
        <v>184900</v>
      </c>
      <c r="V176" s="198">
        <v>207200</v>
      </c>
      <c r="W176" s="198">
        <v>-1072600</v>
      </c>
      <c r="X176" s="201" t="s">
        <v>163</v>
      </c>
      <c r="Y176" s="201" t="s">
        <v>163</v>
      </c>
      <c r="Z176" s="201" t="s">
        <v>163</v>
      </c>
      <c r="AA176" s="201" t="s">
        <v>163</v>
      </c>
      <c r="AB176" s="201" t="s">
        <v>163</v>
      </c>
      <c r="AC176" s="201" t="s">
        <v>163</v>
      </c>
      <c r="AD176" s="201" t="s">
        <v>163</v>
      </c>
    </row>
    <row r="177" spans="1:30" s="189" customFormat="1" ht="34.5" customHeight="1">
      <c r="A177" s="202" t="s">
        <v>2121</v>
      </c>
      <c r="B177" s="198">
        <v>-5149000</v>
      </c>
      <c r="C177" s="198">
        <v>-1833000</v>
      </c>
      <c r="D177" s="198">
        <v>-588900</v>
      </c>
      <c r="E177" s="198">
        <v>394600</v>
      </c>
      <c r="F177" s="198">
        <v>-327200</v>
      </c>
      <c r="G177" s="198">
        <v>-96100</v>
      </c>
      <c r="H177" s="198">
        <v>-63500</v>
      </c>
      <c r="I177" s="198">
        <v>-83600</v>
      </c>
      <c r="J177" s="198">
        <v>-144300</v>
      </c>
      <c r="K177" s="198">
        <v>-729000</v>
      </c>
      <c r="L177" s="198">
        <v>-306400</v>
      </c>
      <c r="M177" s="198">
        <v>673600</v>
      </c>
      <c r="N177" s="198">
        <v>710700</v>
      </c>
      <c r="O177" s="198">
        <v>349500</v>
      </c>
      <c r="P177" s="198">
        <v>789900</v>
      </c>
      <c r="Q177" s="198">
        <v>1145600</v>
      </c>
      <c r="R177" s="198">
        <v>-3047400</v>
      </c>
      <c r="S177" s="198">
        <v>-136700</v>
      </c>
      <c r="T177" s="198">
        <v>-34700</v>
      </c>
      <c r="U177" s="198">
        <v>-524100</v>
      </c>
      <c r="V177" s="198">
        <v>167100</v>
      </c>
      <c r="W177" s="198">
        <v>2516700</v>
      </c>
      <c r="X177" s="201" t="s">
        <v>163</v>
      </c>
      <c r="Y177" s="201" t="s">
        <v>163</v>
      </c>
      <c r="Z177" s="201" t="s">
        <v>163</v>
      </c>
      <c r="AA177" s="201" t="s">
        <v>163</v>
      </c>
      <c r="AB177" s="201" t="s">
        <v>163</v>
      </c>
      <c r="AC177" s="201" t="s">
        <v>163</v>
      </c>
      <c r="AD177" s="201" t="s">
        <v>163</v>
      </c>
    </row>
    <row r="178" spans="1:30" ht="34.5" customHeight="1">
      <c r="A178" s="225" t="s">
        <v>2122</v>
      </c>
      <c r="B178" s="224">
        <v>-7298000</v>
      </c>
      <c r="C178" s="224">
        <v>-2770000</v>
      </c>
      <c r="D178" s="224">
        <v>-451500</v>
      </c>
      <c r="E178" s="224">
        <v>-196500</v>
      </c>
      <c r="F178" s="224">
        <v>-1186100</v>
      </c>
      <c r="G178" s="224">
        <v>-891600</v>
      </c>
      <c r="H178" s="224">
        <v>-594100</v>
      </c>
      <c r="I178" s="224">
        <v>-669700</v>
      </c>
      <c r="J178" s="224">
        <v>-758700</v>
      </c>
      <c r="K178" s="224">
        <v>-902600</v>
      </c>
      <c r="L178" s="224">
        <v>-965900</v>
      </c>
      <c r="M178" s="224">
        <v>259000</v>
      </c>
      <c r="N178" s="224">
        <v>401900</v>
      </c>
      <c r="O178" s="224">
        <v>78600</v>
      </c>
      <c r="P178" s="224">
        <v>541800</v>
      </c>
      <c r="Q178" s="224">
        <v>678400</v>
      </c>
      <c r="R178" s="224">
        <v>-3562100</v>
      </c>
      <c r="S178" s="224">
        <v>-282000</v>
      </c>
      <c r="T178" s="224">
        <v>-245100</v>
      </c>
      <c r="U178" s="224">
        <v>-740300</v>
      </c>
      <c r="V178" s="224">
        <v>-332700</v>
      </c>
      <c r="W178" s="224">
        <v>771700</v>
      </c>
      <c r="X178" s="223" t="s">
        <v>163</v>
      </c>
      <c r="Y178" s="223" t="s">
        <v>163</v>
      </c>
      <c r="Z178" s="223" t="s">
        <v>163</v>
      </c>
      <c r="AA178" s="223" t="s">
        <v>163</v>
      </c>
      <c r="AB178" s="223" t="s">
        <v>163</v>
      </c>
      <c r="AC178" s="223" t="s">
        <v>163</v>
      </c>
      <c r="AD178" s="223" t="s">
        <v>163</v>
      </c>
    </row>
    <row r="179" spans="1:30" ht="34.5" customHeight="1">
      <c r="A179" s="222" t="s">
        <v>2123</v>
      </c>
      <c r="B179" s="221"/>
      <c r="C179" s="221"/>
      <c r="D179" s="221"/>
      <c r="E179" s="221"/>
      <c r="F179" s="221"/>
      <c r="G179" s="221"/>
      <c r="H179" s="221"/>
      <c r="I179" s="221"/>
      <c r="J179" s="221"/>
      <c r="K179" s="221"/>
      <c r="L179" s="221"/>
      <c r="M179" s="221"/>
      <c r="N179" s="221"/>
      <c r="O179" s="221"/>
      <c r="P179" s="221"/>
      <c r="Q179" s="221"/>
      <c r="R179" s="221"/>
      <c r="S179" s="221"/>
      <c r="T179" s="221"/>
      <c r="U179" s="221"/>
      <c r="V179" s="221"/>
      <c r="W179" s="221"/>
      <c r="X179" s="221"/>
      <c r="Y179" s="221"/>
      <c r="Z179" s="221"/>
      <c r="AA179" s="221"/>
      <c r="AB179" s="221"/>
      <c r="AC179" s="221"/>
      <c r="AD179" s="221"/>
    </row>
    <row r="180" spans="1:30" ht="34.5" customHeight="1">
      <c r="A180" s="202" t="s">
        <v>2124</v>
      </c>
      <c r="B180" s="201" t="s">
        <v>163</v>
      </c>
      <c r="C180" s="201" t="s">
        <v>163</v>
      </c>
      <c r="D180" s="201" t="s">
        <v>163</v>
      </c>
      <c r="E180" s="201" t="s">
        <v>163</v>
      </c>
      <c r="F180" s="201" t="s">
        <v>163</v>
      </c>
      <c r="G180" s="201" t="s">
        <v>163</v>
      </c>
      <c r="H180" s="201" t="s">
        <v>163</v>
      </c>
      <c r="I180" s="201" t="s">
        <v>163</v>
      </c>
      <c r="J180" s="201" t="s">
        <v>163</v>
      </c>
      <c r="K180" s="201" t="s">
        <v>163</v>
      </c>
      <c r="L180" s="201" t="s">
        <v>163</v>
      </c>
      <c r="M180" s="201" t="s">
        <v>163</v>
      </c>
      <c r="N180" s="201" t="s">
        <v>163</v>
      </c>
      <c r="O180" s="201" t="s">
        <v>163</v>
      </c>
      <c r="P180" s="201" t="s">
        <v>163</v>
      </c>
      <c r="Q180" s="201" t="s">
        <v>163</v>
      </c>
      <c r="R180" s="201" t="s">
        <v>163</v>
      </c>
      <c r="S180" s="201" t="s">
        <v>163</v>
      </c>
      <c r="T180" s="201" t="s">
        <v>163</v>
      </c>
      <c r="U180" s="201" t="s">
        <v>163</v>
      </c>
      <c r="V180" s="201" t="s">
        <v>163</v>
      </c>
      <c r="W180" s="201" t="s">
        <v>163</v>
      </c>
      <c r="X180" s="201" t="s">
        <v>163</v>
      </c>
      <c r="Y180" s="201" t="s">
        <v>163</v>
      </c>
      <c r="Z180" s="201" t="s">
        <v>163</v>
      </c>
      <c r="AA180" s="201" t="s">
        <v>163</v>
      </c>
      <c r="AB180" s="201" t="s">
        <v>163</v>
      </c>
      <c r="AC180" s="201" t="s">
        <v>163</v>
      </c>
      <c r="AD180" s="201" t="s">
        <v>163</v>
      </c>
    </row>
    <row r="181" spans="1:30" ht="34.5" customHeight="1">
      <c r="A181" s="202" t="s">
        <v>2125</v>
      </c>
      <c r="B181" s="198">
        <v>5422000</v>
      </c>
      <c r="C181" s="198">
        <v>1181000</v>
      </c>
      <c r="D181" s="198">
        <v>-368500</v>
      </c>
      <c r="E181" s="198">
        <v>542200</v>
      </c>
      <c r="F181" s="198">
        <v>1155800</v>
      </c>
      <c r="G181" s="198">
        <v>-1359300</v>
      </c>
      <c r="H181" s="198">
        <v>-475100</v>
      </c>
      <c r="I181" s="198">
        <v>-722700</v>
      </c>
      <c r="J181" s="198">
        <v>222200</v>
      </c>
      <c r="K181" s="198">
        <v>227900</v>
      </c>
      <c r="L181" s="198">
        <v>-294900</v>
      </c>
      <c r="M181" s="198">
        <v>-259200</v>
      </c>
      <c r="N181" s="198">
        <v>-839900</v>
      </c>
      <c r="O181" s="198">
        <v>-300200</v>
      </c>
      <c r="P181" s="198">
        <v>-1697900</v>
      </c>
      <c r="Q181" s="198">
        <v>-1583300</v>
      </c>
      <c r="R181" s="198">
        <v>2510000</v>
      </c>
      <c r="S181" s="198">
        <v>-1618000</v>
      </c>
      <c r="T181" s="198">
        <v>-3158000</v>
      </c>
      <c r="U181" s="198">
        <v>982500</v>
      </c>
      <c r="V181" s="198">
        <v>-3877300</v>
      </c>
      <c r="W181" s="201" t="s">
        <v>163</v>
      </c>
      <c r="X181" s="201" t="s">
        <v>163</v>
      </c>
      <c r="Y181" s="201" t="s">
        <v>163</v>
      </c>
      <c r="Z181" s="201" t="s">
        <v>163</v>
      </c>
      <c r="AA181" s="201" t="s">
        <v>163</v>
      </c>
      <c r="AB181" s="201" t="s">
        <v>163</v>
      </c>
      <c r="AC181" s="201" t="s">
        <v>163</v>
      </c>
      <c r="AD181" s="201" t="s">
        <v>163</v>
      </c>
    </row>
    <row r="182" spans="1:30" ht="34.5" customHeight="1">
      <c r="A182" s="202" t="s">
        <v>2126</v>
      </c>
      <c r="B182" s="198">
        <v>-10000</v>
      </c>
      <c r="C182" s="198">
        <v>-992000</v>
      </c>
      <c r="D182" s="198">
        <v>-538300</v>
      </c>
      <c r="E182" s="198">
        <v>-54100</v>
      </c>
      <c r="F182" s="198">
        <v>-402100</v>
      </c>
      <c r="G182" s="198">
        <v>-167900</v>
      </c>
      <c r="H182" s="198">
        <v>200</v>
      </c>
      <c r="I182" s="198">
        <v>300</v>
      </c>
      <c r="J182" s="198">
        <v>-5200</v>
      </c>
      <c r="K182" s="198">
        <v>-5300</v>
      </c>
      <c r="L182" s="198">
        <v>-123300</v>
      </c>
      <c r="M182" s="198">
        <v>-219800</v>
      </c>
      <c r="N182" s="198">
        <v>-444400</v>
      </c>
      <c r="O182" s="198">
        <v>-98800</v>
      </c>
      <c r="P182" s="198">
        <v>-48600</v>
      </c>
      <c r="Q182" s="198">
        <v>-470200</v>
      </c>
      <c r="R182" s="198">
        <v>-154600</v>
      </c>
      <c r="S182" s="198">
        <v>655000</v>
      </c>
      <c r="T182" s="198">
        <v>187300</v>
      </c>
      <c r="U182" s="198">
        <v>100200</v>
      </c>
      <c r="V182" s="198">
        <v>-376200</v>
      </c>
      <c r="W182" s="198">
        <v>1700</v>
      </c>
      <c r="X182" s="201" t="s">
        <v>163</v>
      </c>
      <c r="Y182" s="201" t="s">
        <v>163</v>
      </c>
      <c r="Z182" s="201" t="s">
        <v>163</v>
      </c>
      <c r="AA182" s="201" t="s">
        <v>163</v>
      </c>
      <c r="AB182" s="201" t="s">
        <v>163</v>
      </c>
      <c r="AC182" s="201" t="s">
        <v>163</v>
      </c>
      <c r="AD182" s="201" t="s">
        <v>163</v>
      </c>
    </row>
    <row r="183" spans="1:30" ht="34.5" customHeight="1">
      <c r="A183" s="202" t="s">
        <v>2127</v>
      </c>
      <c r="B183" s="201" t="s">
        <v>163</v>
      </c>
      <c r="C183" s="201" t="s">
        <v>163</v>
      </c>
      <c r="D183" s="201" t="s">
        <v>163</v>
      </c>
      <c r="E183" s="201" t="s">
        <v>163</v>
      </c>
      <c r="F183" s="201" t="s">
        <v>163</v>
      </c>
      <c r="G183" s="201" t="s">
        <v>163</v>
      </c>
      <c r="H183" s="201" t="s">
        <v>163</v>
      </c>
      <c r="I183" s="201" t="s">
        <v>163</v>
      </c>
      <c r="J183" s="201" t="s">
        <v>163</v>
      </c>
      <c r="K183" s="201" t="s">
        <v>163</v>
      </c>
      <c r="L183" s="201" t="s">
        <v>163</v>
      </c>
      <c r="M183" s="201" t="s">
        <v>163</v>
      </c>
      <c r="N183" s="201" t="s">
        <v>163</v>
      </c>
      <c r="O183" s="201" t="s">
        <v>163</v>
      </c>
      <c r="P183" s="201" t="s">
        <v>163</v>
      </c>
      <c r="Q183" s="201" t="s">
        <v>163</v>
      </c>
      <c r="R183" s="201" t="s">
        <v>163</v>
      </c>
      <c r="S183" s="201" t="s">
        <v>163</v>
      </c>
      <c r="T183" s="201" t="s">
        <v>163</v>
      </c>
      <c r="U183" s="201" t="s">
        <v>163</v>
      </c>
      <c r="V183" s="201" t="s">
        <v>163</v>
      </c>
      <c r="W183" s="201" t="s">
        <v>163</v>
      </c>
      <c r="X183" s="201" t="s">
        <v>163</v>
      </c>
      <c r="Y183" s="201" t="s">
        <v>163</v>
      </c>
      <c r="Z183" s="201" t="s">
        <v>163</v>
      </c>
      <c r="AA183" s="201" t="s">
        <v>163</v>
      </c>
      <c r="AB183" s="201" t="s">
        <v>163</v>
      </c>
      <c r="AC183" s="201" t="s">
        <v>163</v>
      </c>
      <c r="AD183" s="201" t="s">
        <v>163</v>
      </c>
    </row>
    <row r="184" spans="1:30" ht="34.5" customHeight="1">
      <c r="A184" s="202" t="s">
        <v>2128</v>
      </c>
      <c r="B184" s="201" t="s">
        <v>163</v>
      </c>
      <c r="C184" s="201" t="s">
        <v>163</v>
      </c>
      <c r="D184" s="201" t="s">
        <v>163</v>
      </c>
      <c r="E184" s="201" t="s">
        <v>163</v>
      </c>
      <c r="F184" s="201" t="s">
        <v>163</v>
      </c>
      <c r="G184" s="201" t="s">
        <v>163</v>
      </c>
      <c r="H184" s="201" t="s">
        <v>163</v>
      </c>
      <c r="I184" s="201" t="s">
        <v>163</v>
      </c>
      <c r="J184" s="201" t="s">
        <v>163</v>
      </c>
      <c r="K184" s="201" t="s">
        <v>163</v>
      </c>
      <c r="L184" s="201" t="s">
        <v>163</v>
      </c>
      <c r="M184" s="201" t="s">
        <v>163</v>
      </c>
      <c r="N184" s="201" t="s">
        <v>163</v>
      </c>
      <c r="O184" s="201" t="s">
        <v>163</v>
      </c>
      <c r="P184" s="201" t="s">
        <v>163</v>
      </c>
      <c r="Q184" s="201" t="s">
        <v>163</v>
      </c>
      <c r="R184" s="201" t="s">
        <v>163</v>
      </c>
      <c r="S184" s="201" t="s">
        <v>163</v>
      </c>
      <c r="T184" s="201" t="s">
        <v>163</v>
      </c>
      <c r="U184" s="201" t="s">
        <v>163</v>
      </c>
      <c r="V184" s="201" t="s">
        <v>163</v>
      </c>
      <c r="W184" s="201" t="s">
        <v>163</v>
      </c>
      <c r="X184" s="201" t="s">
        <v>163</v>
      </c>
      <c r="Y184" s="201" t="s">
        <v>163</v>
      </c>
      <c r="Z184" s="201" t="s">
        <v>163</v>
      </c>
      <c r="AA184" s="201" t="s">
        <v>163</v>
      </c>
      <c r="AB184" s="201" t="s">
        <v>163</v>
      </c>
      <c r="AC184" s="201" t="s">
        <v>163</v>
      </c>
      <c r="AD184" s="201" t="s">
        <v>163</v>
      </c>
    </row>
    <row r="185" spans="1:30" s="190" customFormat="1" ht="34.5" customHeight="1">
      <c r="A185" s="202" t="s">
        <v>2129</v>
      </c>
      <c r="B185" s="201" t="s">
        <v>163</v>
      </c>
      <c r="C185" s="201" t="s">
        <v>163</v>
      </c>
      <c r="D185" s="201" t="s">
        <v>163</v>
      </c>
      <c r="E185" s="201" t="s">
        <v>163</v>
      </c>
      <c r="F185" s="201" t="s">
        <v>163</v>
      </c>
      <c r="G185" s="201" t="s">
        <v>163</v>
      </c>
      <c r="H185" s="201" t="s">
        <v>163</v>
      </c>
      <c r="I185" s="201" t="s">
        <v>163</v>
      </c>
      <c r="J185" s="201" t="s">
        <v>163</v>
      </c>
      <c r="K185" s="201" t="s">
        <v>163</v>
      </c>
      <c r="L185" s="201" t="s">
        <v>163</v>
      </c>
      <c r="M185" s="201" t="s">
        <v>163</v>
      </c>
      <c r="N185" s="201" t="s">
        <v>163</v>
      </c>
      <c r="O185" s="201" t="s">
        <v>163</v>
      </c>
      <c r="P185" s="201" t="s">
        <v>163</v>
      </c>
      <c r="Q185" s="201" t="s">
        <v>163</v>
      </c>
      <c r="R185" s="201" t="s">
        <v>163</v>
      </c>
      <c r="S185" s="201" t="s">
        <v>163</v>
      </c>
      <c r="T185" s="201" t="s">
        <v>163</v>
      </c>
      <c r="U185" s="201" t="s">
        <v>163</v>
      </c>
      <c r="V185" s="201" t="s">
        <v>163</v>
      </c>
      <c r="W185" s="201" t="s">
        <v>163</v>
      </c>
      <c r="X185" s="201" t="s">
        <v>163</v>
      </c>
      <c r="Y185" s="201" t="s">
        <v>163</v>
      </c>
      <c r="Z185" s="201" t="s">
        <v>163</v>
      </c>
      <c r="AA185" s="201" t="s">
        <v>163</v>
      </c>
      <c r="AB185" s="201" t="s">
        <v>163</v>
      </c>
      <c r="AC185" s="201" t="s">
        <v>163</v>
      </c>
      <c r="AD185" s="201" t="s">
        <v>163</v>
      </c>
    </row>
    <row r="186" spans="1:30" ht="34.5" customHeight="1">
      <c r="A186" s="202" t="s">
        <v>2130</v>
      </c>
      <c r="B186" s="198">
        <v>-1754000</v>
      </c>
      <c r="C186" s="198">
        <v>-1528000</v>
      </c>
      <c r="D186" s="198">
        <v>-1025000</v>
      </c>
      <c r="E186" s="198">
        <v>-1009400</v>
      </c>
      <c r="F186" s="198">
        <v>-1342000</v>
      </c>
      <c r="G186" s="198">
        <v>-780400</v>
      </c>
      <c r="H186" s="198">
        <v>-597300</v>
      </c>
      <c r="I186" s="198">
        <v>-541400</v>
      </c>
      <c r="J186" s="198">
        <v>-561500</v>
      </c>
      <c r="K186" s="198">
        <v>-497600</v>
      </c>
      <c r="L186" s="198">
        <v>-497200</v>
      </c>
      <c r="M186" s="198">
        <v>-473300</v>
      </c>
      <c r="N186" s="198">
        <v>-453800</v>
      </c>
      <c r="O186" s="198">
        <v>-439300</v>
      </c>
      <c r="P186" s="198">
        <v>-447800</v>
      </c>
      <c r="Q186" s="198">
        <v>-460600</v>
      </c>
      <c r="R186" s="198">
        <v>-457300</v>
      </c>
      <c r="S186" s="198">
        <v>-355600</v>
      </c>
      <c r="T186" s="198">
        <v>-326300</v>
      </c>
      <c r="U186" s="198">
        <v>-298800</v>
      </c>
      <c r="V186" s="198">
        <v>-321300</v>
      </c>
      <c r="W186" s="198">
        <v>-378000</v>
      </c>
      <c r="X186" s="201" t="s">
        <v>163</v>
      </c>
      <c r="Y186" s="201" t="s">
        <v>163</v>
      </c>
      <c r="Z186" s="201" t="s">
        <v>163</v>
      </c>
      <c r="AA186" s="201" t="s">
        <v>163</v>
      </c>
      <c r="AB186" s="201" t="s">
        <v>163</v>
      </c>
      <c r="AC186" s="201" t="s">
        <v>163</v>
      </c>
      <c r="AD186" s="201" t="s">
        <v>163</v>
      </c>
    </row>
    <row r="187" spans="1:30" s="189" customFormat="1" ht="34.5" customHeight="1">
      <c r="A187" s="202" t="s">
        <v>2131</v>
      </c>
      <c r="B187" s="198">
        <v>-1281000</v>
      </c>
      <c r="C187" s="198">
        <v>-805000</v>
      </c>
      <c r="D187" s="198">
        <v>-995100</v>
      </c>
      <c r="E187" s="198">
        <v>-1101800</v>
      </c>
      <c r="F187" s="198">
        <v>-948700</v>
      </c>
      <c r="G187" s="198">
        <v>-195100</v>
      </c>
      <c r="H187" s="198">
        <v>-212500</v>
      </c>
      <c r="I187" s="201" t="s">
        <v>163</v>
      </c>
      <c r="J187" s="201" t="s">
        <v>163</v>
      </c>
      <c r="K187" s="201" t="s">
        <v>163</v>
      </c>
      <c r="L187" s="201" t="s">
        <v>163</v>
      </c>
      <c r="M187" s="201" t="s">
        <v>163</v>
      </c>
      <c r="N187" s="201" t="s">
        <v>163</v>
      </c>
      <c r="O187" s="201" t="s">
        <v>163</v>
      </c>
      <c r="P187" s="201" t="s">
        <v>163</v>
      </c>
      <c r="Q187" s="201" t="s">
        <v>163</v>
      </c>
      <c r="R187" s="201" t="s">
        <v>163</v>
      </c>
      <c r="S187" s="201" t="s">
        <v>163</v>
      </c>
      <c r="T187" s="201" t="s">
        <v>163</v>
      </c>
      <c r="U187" s="201" t="s">
        <v>163</v>
      </c>
      <c r="V187" s="201" t="s">
        <v>163</v>
      </c>
      <c r="W187" s="201" t="s">
        <v>163</v>
      </c>
      <c r="X187" s="201" t="s">
        <v>163</v>
      </c>
      <c r="Y187" s="201" t="s">
        <v>163</v>
      </c>
      <c r="Z187" s="201" t="s">
        <v>163</v>
      </c>
      <c r="AA187" s="201" t="s">
        <v>163</v>
      </c>
      <c r="AB187" s="201" t="s">
        <v>163</v>
      </c>
      <c r="AC187" s="201" t="s">
        <v>163</v>
      </c>
      <c r="AD187" s="201" t="s">
        <v>163</v>
      </c>
    </row>
    <row r="188" spans="1:30" ht="34.5" customHeight="1">
      <c r="A188" s="225" t="s">
        <v>2132</v>
      </c>
      <c r="B188" s="224">
        <v>2377000</v>
      </c>
      <c r="C188" s="224">
        <v>-2144000</v>
      </c>
      <c r="D188" s="224">
        <v>-2926900</v>
      </c>
      <c r="E188" s="224">
        <v>-1623100</v>
      </c>
      <c r="F188" s="224">
        <v>-1537000</v>
      </c>
      <c r="G188" s="224">
        <v>-2502700</v>
      </c>
      <c r="H188" s="224">
        <v>-1284700</v>
      </c>
      <c r="I188" s="224">
        <v>-1263800</v>
      </c>
      <c r="J188" s="224">
        <v>-344500</v>
      </c>
      <c r="K188" s="224">
        <v>-275000</v>
      </c>
      <c r="L188" s="224">
        <v>-915400</v>
      </c>
      <c r="M188" s="224">
        <v>-952300</v>
      </c>
      <c r="N188" s="224">
        <v>-1738100</v>
      </c>
      <c r="O188" s="224">
        <v>-838300</v>
      </c>
      <c r="P188" s="224">
        <v>-2194300</v>
      </c>
      <c r="Q188" s="224">
        <v>-2514100</v>
      </c>
      <c r="R188" s="224">
        <v>1898100</v>
      </c>
      <c r="S188" s="224">
        <v>-1318600</v>
      </c>
      <c r="T188" s="224">
        <v>-3297000</v>
      </c>
      <c r="U188" s="224">
        <v>783900</v>
      </c>
      <c r="V188" s="224">
        <v>-4574800</v>
      </c>
      <c r="W188" s="224">
        <v>-376300</v>
      </c>
      <c r="X188" s="223" t="s">
        <v>163</v>
      </c>
      <c r="Y188" s="223" t="s">
        <v>163</v>
      </c>
      <c r="Z188" s="223" t="s">
        <v>163</v>
      </c>
      <c r="AA188" s="223" t="s">
        <v>163</v>
      </c>
      <c r="AB188" s="223" t="s">
        <v>163</v>
      </c>
      <c r="AC188" s="223" t="s">
        <v>163</v>
      </c>
      <c r="AD188" s="223" t="s">
        <v>163</v>
      </c>
    </row>
    <row r="189" spans="1:30" ht="34.5" customHeight="1">
      <c r="A189" s="222" t="s">
        <v>2133</v>
      </c>
      <c r="B189" s="221"/>
      <c r="C189" s="221"/>
      <c r="D189" s="221"/>
      <c r="E189" s="221"/>
      <c r="F189" s="221"/>
      <c r="G189" s="221"/>
      <c r="H189" s="221"/>
      <c r="I189" s="221"/>
      <c r="J189" s="221"/>
      <c r="K189" s="221"/>
      <c r="L189" s="221"/>
      <c r="M189" s="221"/>
      <c r="N189" s="221"/>
      <c r="O189" s="221"/>
      <c r="P189" s="221"/>
      <c r="Q189" s="221"/>
      <c r="R189" s="221"/>
      <c r="S189" s="221"/>
      <c r="T189" s="221"/>
      <c r="U189" s="221"/>
      <c r="V189" s="221"/>
      <c r="W189" s="221"/>
      <c r="X189" s="221"/>
      <c r="Y189" s="221"/>
      <c r="Z189" s="221"/>
      <c r="AA189" s="221"/>
      <c r="AB189" s="221"/>
      <c r="AC189" s="221"/>
      <c r="AD189" s="221"/>
    </row>
    <row r="190" spans="1:30" ht="34.5" customHeight="1">
      <c r="A190" s="202" t="s">
        <v>2134</v>
      </c>
      <c r="B190" s="198">
        <v>18000</v>
      </c>
      <c r="C190" s="198">
        <v>214000</v>
      </c>
      <c r="D190" s="198">
        <v>18500</v>
      </c>
      <c r="E190" s="198">
        <v>93500</v>
      </c>
      <c r="F190" s="198">
        <v>249100</v>
      </c>
      <c r="G190" s="198">
        <v>-446700</v>
      </c>
      <c r="H190" s="198">
        <v>247500</v>
      </c>
      <c r="I190" s="198">
        <v>-3800</v>
      </c>
      <c r="J190" s="198">
        <v>-94900</v>
      </c>
      <c r="K190" s="198">
        <v>-515900</v>
      </c>
      <c r="L190" s="198">
        <v>-377400</v>
      </c>
      <c r="M190" s="198">
        <v>100100</v>
      </c>
      <c r="N190" s="198">
        <v>74000</v>
      </c>
      <c r="O190" s="198">
        <v>73700</v>
      </c>
      <c r="P190" s="198">
        <v>-15200</v>
      </c>
      <c r="Q190" s="198">
        <v>8000</v>
      </c>
      <c r="R190" s="198">
        <v>26800</v>
      </c>
      <c r="S190" s="198">
        <v>64100</v>
      </c>
      <c r="T190" s="198">
        <v>45700</v>
      </c>
      <c r="U190" s="198">
        <v>55800</v>
      </c>
      <c r="V190" s="198">
        <v>-53500</v>
      </c>
      <c r="W190" s="198">
        <v>-474700</v>
      </c>
      <c r="X190" s="201" t="s">
        <v>163</v>
      </c>
      <c r="Y190" s="201" t="s">
        <v>163</v>
      </c>
      <c r="Z190" s="201" t="s">
        <v>163</v>
      </c>
      <c r="AA190" s="201" t="s">
        <v>163</v>
      </c>
      <c r="AB190" s="201" t="s">
        <v>163</v>
      </c>
      <c r="AC190" s="201" t="s">
        <v>163</v>
      </c>
      <c r="AD190" s="201" t="s">
        <v>163</v>
      </c>
    </row>
    <row r="191" spans="1:30" ht="34.5" customHeight="1">
      <c r="A191" s="202" t="s">
        <v>2135</v>
      </c>
      <c r="B191" s="198">
        <v>-444000</v>
      </c>
      <c r="C191" s="198">
        <v>-422000</v>
      </c>
      <c r="D191" s="198">
        <v>1515600</v>
      </c>
      <c r="E191" s="198">
        <v>1162500</v>
      </c>
      <c r="F191" s="198">
        <v>1300</v>
      </c>
      <c r="G191" s="198">
        <v>-63000</v>
      </c>
      <c r="H191" s="198">
        <v>1141800</v>
      </c>
      <c r="I191" s="198">
        <v>-145400</v>
      </c>
      <c r="J191" s="198">
        <v>97500</v>
      </c>
      <c r="K191" s="198">
        <v>-432200</v>
      </c>
      <c r="L191" s="198">
        <v>-737500</v>
      </c>
      <c r="M191" s="198">
        <v>772800</v>
      </c>
      <c r="N191" s="198">
        <v>-22600</v>
      </c>
      <c r="O191" s="198">
        <v>506500</v>
      </c>
      <c r="P191" s="198">
        <v>-215100</v>
      </c>
      <c r="Q191" s="198">
        <v>-517300</v>
      </c>
      <c r="R191" s="198">
        <v>235000</v>
      </c>
      <c r="S191" s="198">
        <v>-124500</v>
      </c>
      <c r="T191" s="198">
        <v>-2267100</v>
      </c>
      <c r="U191" s="198">
        <v>1321800</v>
      </c>
      <c r="V191" s="198">
        <v>-3944100</v>
      </c>
      <c r="W191" s="198">
        <v>1304300</v>
      </c>
      <c r="X191" s="201" t="s">
        <v>163</v>
      </c>
      <c r="Y191" s="201" t="s">
        <v>163</v>
      </c>
      <c r="Z191" s="201" t="s">
        <v>163</v>
      </c>
      <c r="AA191" s="201" t="s">
        <v>163</v>
      </c>
      <c r="AB191" s="201" t="s">
        <v>163</v>
      </c>
      <c r="AC191" s="201" t="s">
        <v>163</v>
      </c>
      <c r="AD191" s="201" t="s">
        <v>163</v>
      </c>
    </row>
    <row r="192" spans="1:30" ht="34.5" customHeight="1">
      <c r="A192" s="202" t="s">
        <v>2136</v>
      </c>
      <c r="B192" s="198">
        <v>4094000</v>
      </c>
      <c r="C192" s="198">
        <v>4516000</v>
      </c>
      <c r="D192" s="198">
        <v>3000100</v>
      </c>
      <c r="E192" s="198">
        <v>1837600</v>
      </c>
      <c r="F192" s="198">
        <v>1836300</v>
      </c>
      <c r="G192" s="198">
        <v>1899300</v>
      </c>
      <c r="H192" s="198">
        <v>757500</v>
      </c>
      <c r="I192" s="198">
        <v>902900</v>
      </c>
      <c r="J192" s="198">
        <v>805400</v>
      </c>
      <c r="K192" s="198">
        <v>1237600</v>
      </c>
      <c r="L192" s="198">
        <v>1975100</v>
      </c>
      <c r="M192" s="198">
        <v>1202300</v>
      </c>
      <c r="N192" s="198">
        <v>1224900</v>
      </c>
      <c r="O192" s="198">
        <v>718400</v>
      </c>
      <c r="P192" s="198">
        <v>933500</v>
      </c>
      <c r="Q192" s="198">
        <v>1450800</v>
      </c>
      <c r="R192" s="198">
        <v>1215800</v>
      </c>
      <c r="S192" s="198">
        <v>1340300</v>
      </c>
      <c r="T192" s="198">
        <v>3607400</v>
      </c>
      <c r="U192" s="198">
        <v>2722900</v>
      </c>
      <c r="V192" s="198">
        <v>7013500</v>
      </c>
      <c r="W192" s="198">
        <v>5709200</v>
      </c>
      <c r="X192" s="201" t="s">
        <v>163</v>
      </c>
      <c r="Y192" s="201" t="s">
        <v>163</v>
      </c>
      <c r="Z192" s="201" t="s">
        <v>163</v>
      </c>
      <c r="AA192" s="201" t="s">
        <v>163</v>
      </c>
      <c r="AB192" s="201" t="s">
        <v>163</v>
      </c>
      <c r="AC192" s="201" t="s">
        <v>163</v>
      </c>
      <c r="AD192" s="201" t="s">
        <v>163</v>
      </c>
    </row>
    <row r="193" spans="1:30" ht="34.5" customHeight="1">
      <c r="A193" s="202" t="s">
        <v>2137</v>
      </c>
      <c r="B193" s="198">
        <v>3650000</v>
      </c>
      <c r="C193" s="198">
        <v>4094000</v>
      </c>
      <c r="D193" s="198">
        <v>4515700</v>
      </c>
      <c r="E193" s="198">
        <v>3000100</v>
      </c>
      <c r="F193" s="198">
        <v>1837600</v>
      </c>
      <c r="G193" s="198">
        <v>1836300</v>
      </c>
      <c r="H193" s="198">
        <v>1899300</v>
      </c>
      <c r="I193" s="198">
        <v>757500</v>
      </c>
      <c r="J193" s="198">
        <v>902900</v>
      </c>
      <c r="K193" s="198">
        <v>805400</v>
      </c>
      <c r="L193" s="198">
        <v>1237600</v>
      </c>
      <c r="M193" s="198">
        <v>1975100</v>
      </c>
      <c r="N193" s="198">
        <v>1202300</v>
      </c>
      <c r="O193" s="198">
        <v>1224900</v>
      </c>
      <c r="P193" s="198">
        <v>718400</v>
      </c>
      <c r="Q193" s="198">
        <v>933500</v>
      </c>
      <c r="R193" s="198">
        <v>1450800</v>
      </c>
      <c r="S193" s="198">
        <v>1215800</v>
      </c>
      <c r="T193" s="198">
        <v>1340300</v>
      </c>
      <c r="U193" s="198">
        <v>4044700</v>
      </c>
      <c r="V193" s="198">
        <v>3069400</v>
      </c>
      <c r="W193" s="198">
        <v>7013500</v>
      </c>
      <c r="X193" s="201" t="s">
        <v>163</v>
      </c>
      <c r="Y193" s="201" t="s">
        <v>163</v>
      </c>
      <c r="Z193" s="201" t="s">
        <v>163</v>
      </c>
      <c r="AA193" s="201" t="s">
        <v>163</v>
      </c>
      <c r="AB193" s="201" t="s">
        <v>163</v>
      </c>
      <c r="AC193" s="201" t="s">
        <v>163</v>
      </c>
      <c r="AD193" s="201" t="s">
        <v>163</v>
      </c>
    </row>
  </sheetData>
  <mergeCells count="14">
    <mergeCell ref="B1:F1"/>
    <mergeCell ref="A2:B3"/>
    <mergeCell ref="C2:F2"/>
    <mergeCell ref="C3:D4"/>
    <mergeCell ref="E3:F4"/>
    <mergeCell ref="A4:B4"/>
    <mergeCell ref="A9:AD9"/>
    <mergeCell ref="A10:F10"/>
    <mergeCell ref="A5:B5"/>
    <mergeCell ref="C5:D5"/>
    <mergeCell ref="E5:F5"/>
    <mergeCell ref="A6:F6"/>
    <mergeCell ref="A7:F7"/>
    <mergeCell ref="A8:F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4EBC1-2104-42A2-99BA-0FC50C4696C4}">
  <sheetPr>
    <tabColor rgb="FFFFFF00"/>
  </sheetPr>
  <dimension ref="B16:J412"/>
  <sheetViews>
    <sheetView workbookViewId="0">
      <selection activeCell="D25" sqref="D25"/>
    </sheetView>
  </sheetViews>
  <sheetFormatPr defaultColWidth="8.85546875" defaultRowHeight="15"/>
  <cols>
    <col min="1" max="1" width="8.85546875" style="52"/>
    <col min="2" max="2" width="27.42578125" style="52" bestFit="1" customWidth="1"/>
    <col min="3" max="3" width="20.42578125" style="52" customWidth="1"/>
    <col min="4" max="4" width="21.7109375" style="52" customWidth="1"/>
    <col min="5" max="5" width="23.28515625" style="52" customWidth="1"/>
    <col min="6" max="6" width="20.28515625" style="52" customWidth="1"/>
    <col min="7" max="7" width="24.7109375" style="52" bestFit="1" customWidth="1"/>
    <col min="8" max="8" width="23.28515625" style="52" customWidth="1"/>
    <col min="9" max="16384" width="8.85546875" style="52"/>
  </cols>
  <sheetData>
    <row r="16" spans="2:8">
      <c r="B16" s="664" t="s">
        <v>1491</v>
      </c>
      <c r="C16" s="665"/>
      <c r="F16" s="55">
        <f>'Quick Analysis and Beta'!$P$11</f>
        <v>2.4869788639365908E-2</v>
      </c>
      <c r="G16" s="52" t="s">
        <v>121</v>
      </c>
      <c r="H16" s="135" t="s">
        <v>1492</v>
      </c>
    </row>
    <row r="17" spans="2:8">
      <c r="B17" s="340" t="s">
        <v>1493</v>
      </c>
      <c r="C17" s="341">
        <v>2.4869788639365908E-2</v>
      </c>
      <c r="F17" s="331">
        <v>3.1640000000000001E-2</v>
      </c>
      <c r="G17" s="52" t="s">
        <v>1494</v>
      </c>
      <c r="H17" s="346">
        <v>0</v>
      </c>
    </row>
    <row r="18" spans="2:8">
      <c r="B18" s="340" t="s">
        <v>139</v>
      </c>
      <c r="C18" s="342">
        <f>'Quick Analysis and Beta'!$AB$20</f>
        <v>1.0003310534396137</v>
      </c>
      <c r="F18" s="55">
        <v>2.1000000000000001E-2</v>
      </c>
      <c r="G18" s="52" t="s">
        <v>1495</v>
      </c>
      <c r="H18" s="346">
        <v>1E-3</v>
      </c>
    </row>
    <row r="19" spans="2:8">
      <c r="B19" s="340" t="s">
        <v>1496</v>
      </c>
      <c r="C19" s="341">
        <v>7.8100000000000003E-2</v>
      </c>
      <c r="F19" s="55">
        <v>3.2070000000000001E-2</v>
      </c>
      <c r="G19" s="52" t="s">
        <v>1497</v>
      </c>
      <c r="H19" s="346">
        <v>2E-3</v>
      </c>
    </row>
    <row r="20" spans="2:8">
      <c r="B20" s="340" t="s">
        <v>1498</v>
      </c>
      <c r="C20" s="341">
        <f>C17+C18*C19</f>
        <v>0.10299564391299974</v>
      </c>
      <c r="H20" s="346">
        <v>3.0000000000000001E-3</v>
      </c>
    </row>
    <row r="21" spans="2:8">
      <c r="B21" s="340" t="s">
        <v>1499</v>
      </c>
      <c r="C21" s="341">
        <f>C22/C23</f>
        <v>0.1753496418171071</v>
      </c>
      <c r="H21" s="346">
        <v>4.0000000000000001E-3</v>
      </c>
    </row>
    <row r="22" spans="2:8">
      <c r="B22" s="340" t="s">
        <v>1500</v>
      </c>
      <c r="C22" s="343">
        <f>-'Moncler Financials'!F127</f>
        <v>32335</v>
      </c>
      <c r="H22" s="346">
        <v>5.0000000000000001E-3</v>
      </c>
    </row>
    <row r="23" spans="2:8">
      <c r="B23" s="340" t="s">
        <v>1501</v>
      </c>
      <c r="C23" s="343">
        <f>'Moncler Financials'!F61+'Moncler Financials'!F62+'Moncler Financials'!F65</f>
        <v>184403</v>
      </c>
      <c r="H23" s="346">
        <v>6.0000000000000001E-3</v>
      </c>
    </row>
    <row r="24" spans="2:8">
      <c r="B24" s="340" t="s">
        <v>1502</v>
      </c>
      <c r="C24" s="343">
        <f>'Moncler Financials'!F88</f>
        <v>3214429</v>
      </c>
      <c r="H24" s="346">
        <v>7.0000000000000001E-3</v>
      </c>
    </row>
    <row r="25" spans="2:8">
      <c r="B25" s="340" t="s">
        <v>1503</v>
      </c>
      <c r="C25" s="342">
        <f>C23/(C23+C24)</f>
        <v>5.4254814595131505E-2</v>
      </c>
      <c r="H25" s="346">
        <v>8.0000000000000002E-3</v>
      </c>
    </row>
    <row r="26" spans="2:8">
      <c r="B26" s="340" t="s">
        <v>1504</v>
      </c>
      <c r="C26" s="342">
        <f>C24/(C24+C23)</f>
        <v>0.94574518540486852</v>
      </c>
      <c r="H26" s="346">
        <v>8.9999999999999993E-3</v>
      </c>
    </row>
    <row r="27" spans="2:8">
      <c r="B27" s="340" t="s">
        <v>8</v>
      </c>
      <c r="C27" s="342">
        <f>-'Moncler Financials'!F131/'Moncler Financials'!F130</f>
        <v>0.29717734756815428</v>
      </c>
      <c r="H27" s="346">
        <v>0.01</v>
      </c>
    </row>
    <row r="28" spans="2:8">
      <c r="B28" s="340" t="s">
        <v>1505</v>
      </c>
      <c r="C28" s="344">
        <f>C20*C26+C21*C25*(1-C27)</f>
        <v>0.10409398144244952</v>
      </c>
      <c r="H28" s="346">
        <v>1.0999999999999999E-2</v>
      </c>
    </row>
    <row r="29" spans="2:8">
      <c r="B29" s="340" t="s">
        <v>2138</v>
      </c>
      <c r="C29" s="345">
        <v>0.02</v>
      </c>
      <c r="H29" s="346">
        <v>1.2E-2</v>
      </c>
    </row>
    <row r="30" spans="2:8">
      <c r="H30" s="346">
        <v>1.2999999999999999E-2</v>
      </c>
    </row>
    <row r="31" spans="2:8">
      <c r="H31" s="346">
        <v>1.4E-2</v>
      </c>
    </row>
    <row r="32" spans="2:8">
      <c r="H32" s="346">
        <v>1.4999999999999999E-2</v>
      </c>
    </row>
    <row r="33" spans="2:8">
      <c r="H33" s="346">
        <v>1.6E-2</v>
      </c>
    </row>
    <row r="34" spans="2:8">
      <c r="H34" s="346">
        <v>1.7000000000000001E-2</v>
      </c>
    </row>
    <row r="35" spans="2:8">
      <c r="H35" s="346">
        <v>1.7999999999999999E-2</v>
      </c>
    </row>
    <row r="36" spans="2:8">
      <c r="H36" s="346">
        <v>1.9E-2</v>
      </c>
    </row>
    <row r="37" spans="2:8">
      <c r="H37" s="346">
        <v>0.02</v>
      </c>
    </row>
    <row r="44" spans="2:8">
      <c r="B44" s="52" t="s">
        <v>1507</v>
      </c>
    </row>
    <row r="45" spans="2:8">
      <c r="B45" s="135" t="s">
        <v>1508</v>
      </c>
      <c r="C45" s="135" t="s">
        <v>1509</v>
      </c>
      <c r="D45" s="135" t="s">
        <v>1496</v>
      </c>
      <c r="E45" s="135" t="s">
        <v>1510</v>
      </c>
      <c r="F45" s="135" t="s">
        <v>1511</v>
      </c>
      <c r="G45" s="135" t="s">
        <v>1512</v>
      </c>
      <c r="H45" s="135" t="s">
        <v>1513</v>
      </c>
    </row>
    <row r="46" spans="2:8">
      <c r="B46" s="135" t="s">
        <v>1514</v>
      </c>
      <c r="C46" s="52" t="s">
        <v>1515</v>
      </c>
      <c r="D46" s="52" t="s">
        <v>1516</v>
      </c>
      <c r="E46" s="52" t="s">
        <v>1517</v>
      </c>
      <c r="F46" s="52" t="s">
        <v>1518</v>
      </c>
      <c r="G46" s="52" t="s">
        <v>1519</v>
      </c>
      <c r="H46" s="52" t="s">
        <v>1520</v>
      </c>
    </row>
    <row r="47" spans="2:8">
      <c r="B47" s="135" t="s">
        <v>1521</v>
      </c>
      <c r="C47" s="52" t="s">
        <v>1522</v>
      </c>
      <c r="D47" s="52" t="s">
        <v>1523</v>
      </c>
      <c r="E47" s="52" t="s">
        <v>1524</v>
      </c>
      <c r="F47" s="52" t="s">
        <v>1518</v>
      </c>
      <c r="G47" s="52" t="s">
        <v>1525</v>
      </c>
      <c r="H47" s="52" t="s">
        <v>1526</v>
      </c>
    </row>
    <row r="48" spans="2:8">
      <c r="B48" s="135" t="s">
        <v>1527</v>
      </c>
      <c r="C48" s="52" t="s">
        <v>1522</v>
      </c>
      <c r="D48" s="52" t="s">
        <v>1523</v>
      </c>
      <c r="E48" s="52" t="s">
        <v>1524</v>
      </c>
      <c r="F48" s="52" t="s">
        <v>1528</v>
      </c>
      <c r="G48" s="52" t="s">
        <v>1529</v>
      </c>
      <c r="H48" s="52" t="s">
        <v>1530</v>
      </c>
    </row>
    <row r="49" spans="2:8">
      <c r="B49" s="135" t="s">
        <v>1531</v>
      </c>
      <c r="C49" s="52" t="s">
        <v>1532</v>
      </c>
      <c r="D49" s="52" t="s">
        <v>1533</v>
      </c>
      <c r="E49" s="52" t="s">
        <v>1534</v>
      </c>
      <c r="F49" s="52" t="s">
        <v>1535</v>
      </c>
      <c r="G49" s="52" t="s">
        <v>1536</v>
      </c>
      <c r="H49" s="52" t="s">
        <v>1526</v>
      </c>
    </row>
    <row r="50" spans="2:8">
      <c r="B50" s="135" t="s">
        <v>1537</v>
      </c>
      <c r="C50" s="52" t="s">
        <v>1538</v>
      </c>
      <c r="D50" s="52" t="s">
        <v>1539</v>
      </c>
      <c r="E50" s="52" t="s">
        <v>1540</v>
      </c>
      <c r="F50" s="52" t="s">
        <v>1541</v>
      </c>
      <c r="G50" s="52" t="s">
        <v>1542</v>
      </c>
      <c r="H50" s="52" t="s">
        <v>1543</v>
      </c>
    </row>
    <row r="51" spans="2:8">
      <c r="B51" s="135" t="s">
        <v>1544</v>
      </c>
      <c r="C51" s="52" t="s">
        <v>1545</v>
      </c>
      <c r="D51" s="52" t="s">
        <v>1546</v>
      </c>
      <c r="E51" s="52" t="s">
        <v>1546</v>
      </c>
      <c r="F51" s="52" t="s">
        <v>1547</v>
      </c>
      <c r="G51" s="52" t="s">
        <v>1529</v>
      </c>
      <c r="H51" s="52" t="s">
        <v>1526</v>
      </c>
    </row>
    <row r="52" spans="2:8">
      <c r="B52" s="135" t="s">
        <v>1548</v>
      </c>
      <c r="C52" s="52" t="s">
        <v>1545</v>
      </c>
      <c r="D52" s="52" t="s">
        <v>1546</v>
      </c>
      <c r="E52" s="52" t="s">
        <v>1546</v>
      </c>
      <c r="F52" s="52" t="s">
        <v>1547</v>
      </c>
      <c r="G52" s="52" t="s">
        <v>1529</v>
      </c>
      <c r="H52" s="52" t="s">
        <v>1526</v>
      </c>
    </row>
    <row r="53" spans="2:8">
      <c r="B53" s="135" t="s">
        <v>1549</v>
      </c>
      <c r="C53" s="52" t="s">
        <v>1550</v>
      </c>
      <c r="D53" s="52" t="s">
        <v>1551</v>
      </c>
      <c r="E53" s="52" t="s">
        <v>1552</v>
      </c>
      <c r="F53" s="52" t="s">
        <v>1553</v>
      </c>
      <c r="G53" s="52" t="s">
        <v>1554</v>
      </c>
      <c r="H53" s="52" t="s">
        <v>1555</v>
      </c>
    </row>
    <row r="54" spans="2:8">
      <c r="B54" s="135" t="s">
        <v>1556</v>
      </c>
      <c r="C54" s="52" t="s">
        <v>1557</v>
      </c>
      <c r="D54" s="52" t="s">
        <v>1558</v>
      </c>
      <c r="E54" s="52" t="s">
        <v>1559</v>
      </c>
      <c r="F54" s="52" t="s">
        <v>1560</v>
      </c>
      <c r="G54" s="52" t="s">
        <v>1561</v>
      </c>
      <c r="H54" s="52" t="s">
        <v>1526</v>
      </c>
    </row>
    <row r="55" spans="2:8">
      <c r="B55" s="135" t="s">
        <v>1562</v>
      </c>
      <c r="C55" s="52" t="s">
        <v>1532</v>
      </c>
      <c r="D55" s="52" t="s">
        <v>1533</v>
      </c>
      <c r="E55" s="52" t="s">
        <v>1534</v>
      </c>
      <c r="F55" s="52" t="s">
        <v>1541</v>
      </c>
      <c r="G55" s="52" t="s">
        <v>1536</v>
      </c>
      <c r="H55" s="52" t="s">
        <v>1526</v>
      </c>
    </row>
    <row r="56" spans="2:8">
      <c r="B56" s="135" t="s">
        <v>1563</v>
      </c>
      <c r="C56" s="52" t="s">
        <v>1564</v>
      </c>
      <c r="D56" s="52" t="s">
        <v>1565</v>
      </c>
      <c r="E56" s="52" t="s">
        <v>1564</v>
      </c>
      <c r="F56" s="52" t="s">
        <v>1566</v>
      </c>
      <c r="G56" s="52" t="s">
        <v>1567</v>
      </c>
      <c r="H56" s="52" t="s">
        <v>1568</v>
      </c>
    </row>
    <row r="57" spans="2:8">
      <c r="B57" s="135" t="s">
        <v>1569</v>
      </c>
      <c r="C57" s="52" t="s">
        <v>1570</v>
      </c>
      <c r="D57" s="52" t="s">
        <v>1571</v>
      </c>
      <c r="E57" s="52" t="s">
        <v>1572</v>
      </c>
      <c r="F57" s="52" t="s">
        <v>1573</v>
      </c>
      <c r="G57" s="52" t="s">
        <v>1574</v>
      </c>
      <c r="H57" s="52" t="s">
        <v>1575</v>
      </c>
    </row>
    <row r="58" spans="2:8">
      <c r="B58" s="135" t="s">
        <v>1576</v>
      </c>
      <c r="C58" s="52" t="s">
        <v>1577</v>
      </c>
      <c r="D58" s="52" t="s">
        <v>1578</v>
      </c>
      <c r="E58" s="52" t="s">
        <v>1579</v>
      </c>
      <c r="F58" s="52" t="s">
        <v>1580</v>
      </c>
      <c r="G58" s="52" t="s">
        <v>1581</v>
      </c>
      <c r="H58" s="52" t="s">
        <v>1526</v>
      </c>
    </row>
    <row r="59" spans="2:8">
      <c r="B59" s="135" t="s">
        <v>1582</v>
      </c>
      <c r="C59" s="52" t="s">
        <v>1522</v>
      </c>
      <c r="D59" s="52" t="s">
        <v>1523</v>
      </c>
      <c r="E59" s="52" t="s">
        <v>1524</v>
      </c>
      <c r="F59" s="52" t="s">
        <v>1564</v>
      </c>
      <c r="G59" s="52" t="s">
        <v>1525</v>
      </c>
      <c r="H59" s="52" t="s">
        <v>1526</v>
      </c>
    </row>
    <row r="60" spans="2:8">
      <c r="B60" s="135" t="s">
        <v>1583</v>
      </c>
      <c r="C60" s="52" t="s">
        <v>1584</v>
      </c>
      <c r="D60" s="52" t="s">
        <v>1585</v>
      </c>
      <c r="E60" s="52" t="s">
        <v>1586</v>
      </c>
      <c r="F60" s="52" t="s">
        <v>1564</v>
      </c>
      <c r="G60" s="52" t="s">
        <v>1587</v>
      </c>
      <c r="H60" s="52" t="s">
        <v>1588</v>
      </c>
    </row>
    <row r="61" spans="2:8">
      <c r="B61" s="135" t="s">
        <v>1589</v>
      </c>
      <c r="C61" s="52" t="s">
        <v>1522</v>
      </c>
      <c r="D61" s="52" t="s">
        <v>1523</v>
      </c>
      <c r="E61" s="52" t="s">
        <v>1524</v>
      </c>
      <c r="F61" s="52" t="s">
        <v>1566</v>
      </c>
      <c r="G61" s="52" t="s">
        <v>1525</v>
      </c>
      <c r="H61" s="52" t="s">
        <v>1526</v>
      </c>
    </row>
    <row r="62" spans="2:8">
      <c r="B62" s="135" t="s">
        <v>1590</v>
      </c>
      <c r="C62" s="52" t="s">
        <v>1538</v>
      </c>
      <c r="D62" s="52" t="s">
        <v>1539</v>
      </c>
      <c r="E62" s="52" t="s">
        <v>1540</v>
      </c>
      <c r="F62" s="52" t="s">
        <v>1591</v>
      </c>
      <c r="G62" s="52" t="s">
        <v>1542</v>
      </c>
      <c r="H62" s="52" t="s">
        <v>1526</v>
      </c>
    </row>
    <row r="63" spans="2:8">
      <c r="B63" s="135" t="s">
        <v>1592</v>
      </c>
      <c r="C63" s="52" t="s">
        <v>1593</v>
      </c>
      <c r="D63" s="52" t="s">
        <v>1594</v>
      </c>
      <c r="E63" s="52" t="s">
        <v>1595</v>
      </c>
      <c r="F63" s="52" t="s">
        <v>1560</v>
      </c>
      <c r="G63" s="52" t="s">
        <v>1596</v>
      </c>
      <c r="H63" s="52" t="s">
        <v>1526</v>
      </c>
    </row>
    <row r="64" spans="2:8">
      <c r="B64" s="135" t="s">
        <v>1597</v>
      </c>
      <c r="C64" s="52" t="s">
        <v>1598</v>
      </c>
      <c r="D64" s="52" t="s">
        <v>1599</v>
      </c>
      <c r="E64" s="52" t="s">
        <v>1600</v>
      </c>
      <c r="F64" s="52" t="s">
        <v>1541</v>
      </c>
      <c r="G64" s="52" t="s">
        <v>1601</v>
      </c>
      <c r="H64" s="52" t="s">
        <v>1602</v>
      </c>
    </row>
    <row r="65" spans="2:8">
      <c r="B65" s="135" t="s">
        <v>1603</v>
      </c>
      <c r="C65" s="52" t="s">
        <v>1604</v>
      </c>
      <c r="D65" s="52" t="s">
        <v>1605</v>
      </c>
      <c r="E65" s="52" t="s">
        <v>1606</v>
      </c>
      <c r="F65" s="52" t="s">
        <v>1607</v>
      </c>
      <c r="G65" s="52" t="s">
        <v>1608</v>
      </c>
      <c r="H65" s="52" t="s">
        <v>1526</v>
      </c>
    </row>
    <row r="66" spans="2:8">
      <c r="B66" s="135" t="s">
        <v>1609</v>
      </c>
      <c r="C66" s="52" t="s">
        <v>1522</v>
      </c>
      <c r="D66" s="52" t="s">
        <v>1523</v>
      </c>
      <c r="E66" s="52" t="s">
        <v>1524</v>
      </c>
      <c r="F66" s="52" t="s">
        <v>1566</v>
      </c>
      <c r="G66" s="52" t="s">
        <v>1525</v>
      </c>
      <c r="H66" s="52" t="s">
        <v>1526</v>
      </c>
    </row>
    <row r="67" spans="2:8">
      <c r="B67" s="135" t="s">
        <v>1610</v>
      </c>
      <c r="C67" s="52" t="s">
        <v>1611</v>
      </c>
      <c r="D67" s="52" t="s">
        <v>1612</v>
      </c>
      <c r="E67" s="52" t="s">
        <v>1613</v>
      </c>
      <c r="F67" s="52" t="s">
        <v>1564</v>
      </c>
      <c r="G67" s="52" t="s">
        <v>1614</v>
      </c>
      <c r="H67" s="52" t="s">
        <v>1526</v>
      </c>
    </row>
    <row r="68" spans="2:8">
      <c r="B68" s="135" t="s">
        <v>1615</v>
      </c>
      <c r="C68" s="52" t="s">
        <v>1616</v>
      </c>
      <c r="D68" s="52" t="s">
        <v>1617</v>
      </c>
      <c r="E68" s="52" t="s">
        <v>1618</v>
      </c>
      <c r="F68" s="52" t="s">
        <v>1541</v>
      </c>
      <c r="G68" s="52" t="s">
        <v>1619</v>
      </c>
      <c r="H68" s="52" t="s">
        <v>1526</v>
      </c>
    </row>
    <row r="69" spans="2:8">
      <c r="B69" s="135" t="s">
        <v>1620</v>
      </c>
      <c r="C69" s="52" t="s">
        <v>1538</v>
      </c>
      <c r="D69" s="52" t="s">
        <v>1539</v>
      </c>
      <c r="E69" s="52" t="s">
        <v>1540</v>
      </c>
      <c r="F69" s="52" t="s">
        <v>1621</v>
      </c>
      <c r="G69" s="52" t="s">
        <v>1542</v>
      </c>
      <c r="H69" s="52" t="s">
        <v>1526</v>
      </c>
    </row>
    <row r="70" spans="2:8">
      <c r="B70" s="135" t="s">
        <v>1622</v>
      </c>
      <c r="C70" s="52" t="s">
        <v>1623</v>
      </c>
      <c r="D70" s="52" t="s">
        <v>1624</v>
      </c>
      <c r="E70" s="52" t="s">
        <v>1625</v>
      </c>
      <c r="F70" s="52" t="s">
        <v>1626</v>
      </c>
      <c r="G70" s="52" t="s">
        <v>1627</v>
      </c>
      <c r="H70" s="52" t="s">
        <v>1526</v>
      </c>
    </row>
    <row r="71" spans="2:8">
      <c r="B71" s="135" t="s">
        <v>1628</v>
      </c>
      <c r="C71" s="52" t="s">
        <v>1629</v>
      </c>
      <c r="D71" s="52" t="s">
        <v>1630</v>
      </c>
      <c r="E71" s="52" t="s">
        <v>1631</v>
      </c>
      <c r="F71" s="52" t="s">
        <v>1632</v>
      </c>
      <c r="G71" s="52" t="s">
        <v>1633</v>
      </c>
      <c r="H71" s="52" t="s">
        <v>1634</v>
      </c>
    </row>
    <row r="72" spans="2:8">
      <c r="B72" s="135" t="s">
        <v>1635</v>
      </c>
      <c r="C72" s="52" t="s">
        <v>1629</v>
      </c>
      <c r="D72" s="52" t="s">
        <v>1630</v>
      </c>
      <c r="E72" s="52" t="s">
        <v>1631</v>
      </c>
      <c r="F72" s="52" t="s">
        <v>1632</v>
      </c>
      <c r="G72" s="52" t="s">
        <v>1633</v>
      </c>
      <c r="H72" s="52" t="s">
        <v>1526</v>
      </c>
    </row>
    <row r="73" spans="2:8">
      <c r="B73" s="135" t="s">
        <v>1636</v>
      </c>
      <c r="C73" s="52" t="s">
        <v>1598</v>
      </c>
      <c r="D73" s="52" t="s">
        <v>1599</v>
      </c>
      <c r="E73" s="52" t="s">
        <v>1600</v>
      </c>
      <c r="F73" s="52" t="s">
        <v>1637</v>
      </c>
      <c r="G73" s="52" t="s">
        <v>1529</v>
      </c>
      <c r="H73" s="52" t="s">
        <v>1526</v>
      </c>
    </row>
    <row r="74" spans="2:8">
      <c r="B74" s="135" t="s">
        <v>1638</v>
      </c>
      <c r="C74" s="52" t="s">
        <v>1639</v>
      </c>
      <c r="D74" s="52" t="s">
        <v>1640</v>
      </c>
      <c r="E74" s="52" t="s">
        <v>1641</v>
      </c>
      <c r="F74" s="52" t="s">
        <v>1621</v>
      </c>
      <c r="G74" s="52" t="s">
        <v>1642</v>
      </c>
      <c r="H74" s="52" t="s">
        <v>1643</v>
      </c>
    </row>
    <row r="75" spans="2:8">
      <c r="B75" s="135" t="s">
        <v>1644</v>
      </c>
      <c r="C75" s="52" t="s">
        <v>1616</v>
      </c>
      <c r="D75" s="52" t="s">
        <v>1617</v>
      </c>
      <c r="E75" s="52" t="s">
        <v>1618</v>
      </c>
      <c r="F75" s="52" t="s">
        <v>1645</v>
      </c>
      <c r="G75" s="52" t="s">
        <v>1619</v>
      </c>
      <c r="H75" s="52" t="s">
        <v>1526</v>
      </c>
    </row>
    <row r="76" spans="2:8">
      <c r="B76" s="135" t="s">
        <v>1646</v>
      </c>
      <c r="C76" s="52" t="s">
        <v>1584</v>
      </c>
      <c r="D76" s="52" t="s">
        <v>1585</v>
      </c>
      <c r="E76" s="52" t="s">
        <v>1586</v>
      </c>
      <c r="F76" s="52" t="s">
        <v>1580</v>
      </c>
      <c r="G76" s="52" t="s">
        <v>1587</v>
      </c>
      <c r="H76" s="52" t="s">
        <v>1526</v>
      </c>
    </row>
    <row r="77" spans="2:8">
      <c r="B77" s="135" t="s">
        <v>1647</v>
      </c>
      <c r="C77" s="52" t="s">
        <v>1616</v>
      </c>
      <c r="D77" s="52" t="s">
        <v>1617</v>
      </c>
      <c r="E77" s="52" t="s">
        <v>1618</v>
      </c>
      <c r="F77" s="52" t="s">
        <v>1648</v>
      </c>
      <c r="G77" s="52" t="s">
        <v>1619</v>
      </c>
      <c r="H77" s="52" t="s">
        <v>1649</v>
      </c>
    </row>
    <row r="78" spans="2:8">
      <c r="B78" s="135" t="s">
        <v>1650</v>
      </c>
      <c r="C78" s="52" t="s">
        <v>1564</v>
      </c>
      <c r="D78" s="52" t="s">
        <v>1565</v>
      </c>
      <c r="E78" s="52" t="s">
        <v>1564</v>
      </c>
      <c r="F78" s="52" t="s">
        <v>1651</v>
      </c>
      <c r="G78" s="52" t="s">
        <v>1567</v>
      </c>
      <c r="H78" s="52" t="s">
        <v>1570</v>
      </c>
    </row>
    <row r="79" spans="2:8">
      <c r="B79" s="135" t="s">
        <v>1652</v>
      </c>
      <c r="C79" s="52" t="s">
        <v>1538</v>
      </c>
      <c r="D79" s="52" t="s">
        <v>1539</v>
      </c>
      <c r="E79" s="52" t="s">
        <v>1540</v>
      </c>
      <c r="F79" s="52" t="s">
        <v>1564</v>
      </c>
      <c r="G79" s="52" t="s">
        <v>1542</v>
      </c>
      <c r="H79" s="52" t="s">
        <v>1526</v>
      </c>
    </row>
    <row r="80" spans="2:8">
      <c r="B80" s="135" t="s">
        <v>1653</v>
      </c>
      <c r="C80" s="52" t="s">
        <v>1598</v>
      </c>
      <c r="D80" s="52" t="s">
        <v>1599</v>
      </c>
      <c r="E80" s="52" t="s">
        <v>1600</v>
      </c>
      <c r="F80" s="52" t="s">
        <v>1564</v>
      </c>
      <c r="G80" s="52" t="s">
        <v>1601</v>
      </c>
      <c r="H80" s="52" t="s">
        <v>1526</v>
      </c>
    </row>
    <row r="81" spans="2:8">
      <c r="B81" s="135" t="s">
        <v>1654</v>
      </c>
      <c r="C81" s="52" t="s">
        <v>1655</v>
      </c>
      <c r="D81" s="52" t="s">
        <v>1656</v>
      </c>
      <c r="E81" s="52" t="s">
        <v>1656</v>
      </c>
      <c r="F81" s="52" t="s">
        <v>1657</v>
      </c>
      <c r="G81" s="52" t="s">
        <v>1529</v>
      </c>
      <c r="H81" s="52" t="s">
        <v>1526</v>
      </c>
    </row>
    <row r="82" spans="2:8">
      <c r="B82" s="135" t="s">
        <v>1658</v>
      </c>
      <c r="C82" s="52" t="s">
        <v>1611</v>
      </c>
      <c r="D82" s="52" t="s">
        <v>1612</v>
      </c>
      <c r="E82" s="52" t="s">
        <v>1613</v>
      </c>
      <c r="F82" s="52" t="s">
        <v>1659</v>
      </c>
      <c r="G82" s="52" t="s">
        <v>1614</v>
      </c>
      <c r="H82" s="52" t="s">
        <v>1660</v>
      </c>
    </row>
    <row r="83" spans="2:8">
      <c r="B83" s="135" t="s">
        <v>1661</v>
      </c>
      <c r="C83" s="52" t="s">
        <v>1662</v>
      </c>
      <c r="D83" s="52" t="s">
        <v>1663</v>
      </c>
      <c r="E83" s="52" t="s">
        <v>1664</v>
      </c>
      <c r="F83" s="52" t="s">
        <v>1541</v>
      </c>
      <c r="G83" s="52" t="s">
        <v>1665</v>
      </c>
      <c r="H83" s="52" t="s">
        <v>1666</v>
      </c>
    </row>
    <row r="84" spans="2:8">
      <c r="B84" s="135" t="s">
        <v>1667</v>
      </c>
      <c r="C84" s="52" t="s">
        <v>1532</v>
      </c>
      <c r="D84" s="52" t="s">
        <v>1533</v>
      </c>
      <c r="E84" s="52" t="s">
        <v>1534</v>
      </c>
      <c r="F84" s="52" t="s">
        <v>1553</v>
      </c>
      <c r="G84" s="52" t="s">
        <v>1536</v>
      </c>
      <c r="H84" s="52" t="s">
        <v>1588</v>
      </c>
    </row>
    <row r="85" spans="2:8">
      <c r="B85" s="135" t="s">
        <v>1668</v>
      </c>
      <c r="C85" s="52" t="s">
        <v>1538</v>
      </c>
      <c r="D85" s="52" t="s">
        <v>1539</v>
      </c>
      <c r="E85" s="52" t="s">
        <v>1540</v>
      </c>
      <c r="F85" s="52" t="s">
        <v>1566</v>
      </c>
      <c r="G85" s="52" t="s">
        <v>1542</v>
      </c>
      <c r="H85" s="52" t="s">
        <v>1526</v>
      </c>
    </row>
    <row r="86" spans="2:8">
      <c r="B86" s="135" t="s">
        <v>1669</v>
      </c>
      <c r="C86" s="52" t="s">
        <v>1604</v>
      </c>
      <c r="D86" s="52" t="s">
        <v>1605</v>
      </c>
      <c r="E86" s="52" t="s">
        <v>1606</v>
      </c>
      <c r="F86" s="52" t="s">
        <v>1645</v>
      </c>
      <c r="G86" s="52" t="s">
        <v>1608</v>
      </c>
      <c r="H86" s="52" t="s">
        <v>1526</v>
      </c>
    </row>
    <row r="87" spans="2:8">
      <c r="B87" s="135" t="s">
        <v>1670</v>
      </c>
      <c r="C87" s="52" t="s">
        <v>1522</v>
      </c>
      <c r="D87" s="52" t="s">
        <v>1523</v>
      </c>
      <c r="E87" s="52" t="s">
        <v>1524</v>
      </c>
      <c r="F87" s="52" t="s">
        <v>1671</v>
      </c>
      <c r="G87" s="52" t="s">
        <v>1525</v>
      </c>
      <c r="H87" s="52" t="s">
        <v>1526</v>
      </c>
    </row>
    <row r="88" spans="2:8">
      <c r="B88" s="135" t="s">
        <v>1672</v>
      </c>
      <c r="C88" s="52" t="s">
        <v>1522</v>
      </c>
      <c r="D88" s="52" t="s">
        <v>1523</v>
      </c>
      <c r="E88" s="52" t="s">
        <v>1524</v>
      </c>
      <c r="F88" s="52" t="s">
        <v>1566</v>
      </c>
      <c r="G88" s="52" t="s">
        <v>1525</v>
      </c>
      <c r="H88" s="52" t="s">
        <v>1673</v>
      </c>
    </row>
    <row r="89" spans="2:8">
      <c r="B89" s="135" t="s">
        <v>1674</v>
      </c>
      <c r="C89" s="52" t="s">
        <v>1532</v>
      </c>
      <c r="D89" s="52" t="s">
        <v>1533</v>
      </c>
      <c r="E89" s="52" t="s">
        <v>1534</v>
      </c>
      <c r="F89" s="52" t="s">
        <v>1560</v>
      </c>
      <c r="G89" s="52" t="s">
        <v>1536</v>
      </c>
      <c r="H89" s="52" t="s">
        <v>1675</v>
      </c>
    </row>
    <row r="90" spans="2:8">
      <c r="B90" s="135" t="s">
        <v>1676</v>
      </c>
      <c r="C90" s="52" t="s">
        <v>1550</v>
      </c>
      <c r="D90" s="52" t="s">
        <v>1551</v>
      </c>
      <c r="E90" s="52" t="s">
        <v>1552</v>
      </c>
      <c r="F90" s="52" t="s">
        <v>1607</v>
      </c>
      <c r="G90" s="52" t="s">
        <v>1554</v>
      </c>
      <c r="H90" s="52" t="s">
        <v>1526</v>
      </c>
    </row>
    <row r="91" spans="2:8">
      <c r="B91" s="135" t="s">
        <v>1677</v>
      </c>
      <c r="C91" s="52" t="s">
        <v>1532</v>
      </c>
      <c r="D91" s="52" t="s">
        <v>1533</v>
      </c>
      <c r="E91" s="52" t="s">
        <v>1534</v>
      </c>
      <c r="F91" s="52" t="s">
        <v>1626</v>
      </c>
      <c r="G91" s="52" t="s">
        <v>1536</v>
      </c>
      <c r="H91" s="52" t="s">
        <v>1526</v>
      </c>
    </row>
    <row r="92" spans="2:8">
      <c r="B92" s="135" t="s">
        <v>1678</v>
      </c>
      <c r="C92" s="52" t="s">
        <v>1532</v>
      </c>
      <c r="D92" s="52" t="s">
        <v>1533</v>
      </c>
      <c r="E92" s="52" t="s">
        <v>1534</v>
      </c>
      <c r="F92" s="52" t="s">
        <v>1679</v>
      </c>
      <c r="G92" s="52" t="s">
        <v>1536</v>
      </c>
      <c r="H92" s="52" t="s">
        <v>1680</v>
      </c>
    </row>
    <row r="93" spans="2:8">
      <c r="B93" s="135" t="s">
        <v>1681</v>
      </c>
      <c r="C93" s="52" t="s">
        <v>1598</v>
      </c>
      <c r="D93" s="52" t="s">
        <v>1599</v>
      </c>
      <c r="E93" s="52" t="s">
        <v>1600</v>
      </c>
      <c r="F93" s="52" t="s">
        <v>1682</v>
      </c>
      <c r="G93" s="52" t="s">
        <v>1601</v>
      </c>
      <c r="H93" s="52" t="s">
        <v>1683</v>
      </c>
    </row>
    <row r="94" spans="2:8">
      <c r="B94" s="135" t="s">
        <v>1684</v>
      </c>
      <c r="C94" s="52" t="s">
        <v>1564</v>
      </c>
      <c r="D94" s="52" t="s">
        <v>1565</v>
      </c>
      <c r="E94" s="52" t="s">
        <v>1564</v>
      </c>
      <c r="F94" s="52" t="s">
        <v>1626</v>
      </c>
      <c r="G94" s="52" t="s">
        <v>1567</v>
      </c>
      <c r="H94" s="52" t="s">
        <v>1685</v>
      </c>
    </row>
    <row r="95" spans="2:8">
      <c r="B95" s="135" t="s">
        <v>1686</v>
      </c>
      <c r="C95" s="52" t="s">
        <v>1557</v>
      </c>
      <c r="D95" s="52" t="s">
        <v>1558</v>
      </c>
      <c r="E95" s="52" t="s">
        <v>1559</v>
      </c>
      <c r="F95" s="52" t="s">
        <v>1659</v>
      </c>
      <c r="G95" s="52" t="s">
        <v>1561</v>
      </c>
      <c r="H95" s="52" t="s">
        <v>1526</v>
      </c>
    </row>
    <row r="96" spans="2:8">
      <c r="B96" s="135" t="s">
        <v>1687</v>
      </c>
      <c r="C96" s="52" t="s">
        <v>1688</v>
      </c>
      <c r="D96" s="52" t="s">
        <v>1689</v>
      </c>
      <c r="E96" s="52" t="s">
        <v>1690</v>
      </c>
      <c r="F96" s="52" t="s">
        <v>1541</v>
      </c>
      <c r="G96" s="52" t="s">
        <v>1691</v>
      </c>
      <c r="H96" s="52" t="s">
        <v>1692</v>
      </c>
    </row>
    <row r="97" spans="2:8">
      <c r="B97" s="135" t="s">
        <v>1693</v>
      </c>
      <c r="C97" s="52" t="s">
        <v>1616</v>
      </c>
      <c r="D97" s="52" t="s">
        <v>1617</v>
      </c>
      <c r="E97" s="52" t="s">
        <v>1618</v>
      </c>
      <c r="F97" s="52" t="s">
        <v>1694</v>
      </c>
      <c r="G97" s="52" t="s">
        <v>1619</v>
      </c>
      <c r="H97" s="52" t="s">
        <v>1695</v>
      </c>
    </row>
    <row r="98" spans="2:8">
      <c r="B98" s="135" t="s">
        <v>1696</v>
      </c>
      <c r="C98" s="52" t="s">
        <v>1688</v>
      </c>
      <c r="D98" s="52" t="s">
        <v>1689</v>
      </c>
      <c r="E98" s="52" t="s">
        <v>1690</v>
      </c>
      <c r="F98" s="52" t="s">
        <v>1566</v>
      </c>
      <c r="G98" s="52" t="s">
        <v>1691</v>
      </c>
      <c r="H98" s="52" t="s">
        <v>1697</v>
      </c>
    </row>
    <row r="99" spans="2:8">
      <c r="B99" s="135" t="s">
        <v>1698</v>
      </c>
      <c r="C99" s="52" t="s">
        <v>1662</v>
      </c>
      <c r="D99" s="52" t="s">
        <v>1663</v>
      </c>
      <c r="E99" s="52" t="s">
        <v>1664</v>
      </c>
      <c r="F99" s="52" t="s">
        <v>1580</v>
      </c>
      <c r="G99" s="52" t="s">
        <v>1665</v>
      </c>
      <c r="H99" s="52" t="s">
        <v>1699</v>
      </c>
    </row>
    <row r="100" spans="2:8">
      <c r="B100" s="135" t="s">
        <v>1700</v>
      </c>
      <c r="C100" s="52" t="s">
        <v>1604</v>
      </c>
      <c r="D100" s="52" t="s">
        <v>1605</v>
      </c>
      <c r="E100" s="52" t="s">
        <v>1606</v>
      </c>
      <c r="F100" s="52" t="s">
        <v>1566</v>
      </c>
      <c r="G100" s="52" t="s">
        <v>1608</v>
      </c>
      <c r="H100" s="52" t="s">
        <v>1701</v>
      </c>
    </row>
    <row r="101" spans="2:8">
      <c r="B101" s="135" t="s">
        <v>1702</v>
      </c>
      <c r="C101" s="52" t="s">
        <v>1703</v>
      </c>
      <c r="D101" s="52" t="s">
        <v>1704</v>
      </c>
      <c r="E101" s="52" t="s">
        <v>1704</v>
      </c>
      <c r="F101" s="52" t="s">
        <v>1705</v>
      </c>
      <c r="G101" s="52" t="s">
        <v>1529</v>
      </c>
      <c r="H101" s="52" t="s">
        <v>1526</v>
      </c>
    </row>
    <row r="102" spans="2:8">
      <c r="B102" s="135" t="s">
        <v>1706</v>
      </c>
      <c r="C102" s="52" t="s">
        <v>1522</v>
      </c>
      <c r="D102" s="52" t="s">
        <v>1523</v>
      </c>
      <c r="E102" s="52" t="s">
        <v>1524</v>
      </c>
      <c r="F102" s="52" t="s">
        <v>1580</v>
      </c>
      <c r="G102" s="52" t="s">
        <v>1525</v>
      </c>
      <c r="H102" s="52" t="s">
        <v>1526</v>
      </c>
    </row>
    <row r="103" spans="2:8">
      <c r="B103" s="135" t="s">
        <v>1707</v>
      </c>
      <c r="C103" s="52" t="s">
        <v>1570</v>
      </c>
      <c r="D103" s="52" t="s">
        <v>1571</v>
      </c>
      <c r="E103" s="52" t="s">
        <v>1572</v>
      </c>
      <c r="F103" s="52" t="s">
        <v>1580</v>
      </c>
      <c r="G103" s="52" t="s">
        <v>1574</v>
      </c>
      <c r="H103" s="52" t="s">
        <v>1708</v>
      </c>
    </row>
    <row r="104" spans="2:8">
      <c r="B104" s="135" t="s">
        <v>1709</v>
      </c>
      <c r="C104" s="52" t="s">
        <v>1515</v>
      </c>
      <c r="D104" s="52" t="s">
        <v>1516</v>
      </c>
      <c r="E104" s="52" t="s">
        <v>1517</v>
      </c>
      <c r="F104" s="52" t="s">
        <v>1541</v>
      </c>
      <c r="G104" s="52" t="s">
        <v>1519</v>
      </c>
      <c r="H104" s="52" t="s">
        <v>1710</v>
      </c>
    </row>
    <row r="105" spans="2:8">
      <c r="B105" s="135" t="s">
        <v>1711</v>
      </c>
      <c r="C105" s="52" t="s">
        <v>1703</v>
      </c>
      <c r="D105" s="52" t="s">
        <v>1704</v>
      </c>
      <c r="E105" s="52" t="s">
        <v>1704</v>
      </c>
      <c r="F105" s="52" t="s">
        <v>1705</v>
      </c>
      <c r="G105" s="52" t="s">
        <v>1529</v>
      </c>
      <c r="H105" s="52" t="s">
        <v>1526</v>
      </c>
    </row>
    <row r="106" spans="2:8">
      <c r="B106" s="135" t="s">
        <v>1712</v>
      </c>
      <c r="C106" s="52" t="s">
        <v>1616</v>
      </c>
      <c r="D106" s="52" t="s">
        <v>1617</v>
      </c>
      <c r="E106" s="52" t="s">
        <v>1618</v>
      </c>
      <c r="F106" s="52" t="s">
        <v>1566</v>
      </c>
      <c r="G106" s="52" t="s">
        <v>1619</v>
      </c>
      <c r="H106" s="52" t="s">
        <v>1713</v>
      </c>
    </row>
    <row r="107" spans="2:8">
      <c r="B107" s="135" t="s">
        <v>1714</v>
      </c>
      <c r="C107" s="52" t="s">
        <v>1522</v>
      </c>
      <c r="D107" s="52" t="s">
        <v>1523</v>
      </c>
      <c r="E107" s="52" t="s">
        <v>1524</v>
      </c>
      <c r="F107" s="52" t="s">
        <v>1715</v>
      </c>
      <c r="G107" s="52" t="s">
        <v>1529</v>
      </c>
      <c r="H107" s="52" t="s">
        <v>1526</v>
      </c>
    </row>
    <row r="108" spans="2:8">
      <c r="B108" s="135" t="s">
        <v>1716</v>
      </c>
      <c r="C108" s="52" t="s">
        <v>1629</v>
      </c>
      <c r="D108" s="52" t="s">
        <v>1630</v>
      </c>
      <c r="E108" s="52" t="s">
        <v>1631</v>
      </c>
      <c r="F108" s="52" t="s">
        <v>1518</v>
      </c>
      <c r="G108" s="52" t="s">
        <v>1633</v>
      </c>
      <c r="H108" s="52" t="s">
        <v>1526</v>
      </c>
    </row>
    <row r="109" spans="2:8">
      <c r="B109" s="135" t="s">
        <v>1717</v>
      </c>
      <c r="C109" s="52" t="s">
        <v>1564</v>
      </c>
      <c r="D109" s="52" t="s">
        <v>1565</v>
      </c>
      <c r="E109" s="52" t="s">
        <v>1564</v>
      </c>
      <c r="F109" s="52" t="s">
        <v>1566</v>
      </c>
      <c r="G109" s="52" t="s">
        <v>1567</v>
      </c>
      <c r="H109" s="52" t="s">
        <v>1718</v>
      </c>
    </row>
    <row r="110" spans="2:8">
      <c r="B110" s="135" t="s">
        <v>1719</v>
      </c>
      <c r="C110" s="52" t="s">
        <v>1688</v>
      </c>
      <c r="D110" s="52" t="s">
        <v>1689</v>
      </c>
      <c r="E110" s="52" t="s">
        <v>1690</v>
      </c>
      <c r="F110" s="52" t="s">
        <v>1541</v>
      </c>
      <c r="G110" s="52" t="s">
        <v>1691</v>
      </c>
      <c r="H110" s="52" t="s">
        <v>1526</v>
      </c>
    </row>
    <row r="111" spans="2:8">
      <c r="B111" s="135" t="s">
        <v>1720</v>
      </c>
      <c r="C111" s="52" t="s">
        <v>1655</v>
      </c>
      <c r="D111" s="52" t="s">
        <v>1656</v>
      </c>
      <c r="E111" s="52" t="s">
        <v>1656</v>
      </c>
      <c r="F111" s="52" t="s">
        <v>1657</v>
      </c>
      <c r="G111" s="52" t="s">
        <v>1529</v>
      </c>
      <c r="H111" s="52" t="s">
        <v>1526</v>
      </c>
    </row>
    <row r="112" spans="2:8">
      <c r="B112" s="135" t="s">
        <v>1721</v>
      </c>
      <c r="C112" s="52" t="s">
        <v>1577</v>
      </c>
      <c r="D112" s="52" t="s">
        <v>1578</v>
      </c>
      <c r="E112" s="52" t="s">
        <v>1579</v>
      </c>
      <c r="F112" s="52" t="s">
        <v>1626</v>
      </c>
      <c r="G112" s="52" t="s">
        <v>1581</v>
      </c>
      <c r="H112" s="52" t="s">
        <v>1722</v>
      </c>
    </row>
    <row r="113" spans="2:8">
      <c r="B113" s="135" t="s">
        <v>1723</v>
      </c>
      <c r="C113" s="52" t="s">
        <v>1564</v>
      </c>
      <c r="D113" s="52" t="s">
        <v>1526</v>
      </c>
      <c r="E113" s="52" t="s">
        <v>1526</v>
      </c>
      <c r="F113" s="52" t="s">
        <v>1564</v>
      </c>
      <c r="G113" s="52" t="s">
        <v>1529</v>
      </c>
      <c r="H113" s="52" t="s">
        <v>1526</v>
      </c>
    </row>
    <row r="114" spans="2:8">
      <c r="B114" s="135" t="s">
        <v>1724</v>
      </c>
      <c r="C114" s="52" t="s">
        <v>1577</v>
      </c>
      <c r="D114" s="52" t="s">
        <v>1578</v>
      </c>
      <c r="E114" s="52" t="s">
        <v>1579</v>
      </c>
      <c r="F114" s="52" t="s">
        <v>1541</v>
      </c>
      <c r="G114" s="52" t="s">
        <v>1581</v>
      </c>
      <c r="H114" s="52" t="s">
        <v>1526</v>
      </c>
    </row>
    <row r="115" spans="2:8">
      <c r="B115" s="135" t="s">
        <v>1725</v>
      </c>
      <c r="C115" s="52" t="s">
        <v>1662</v>
      </c>
      <c r="D115" s="52" t="s">
        <v>1663</v>
      </c>
      <c r="E115" s="52" t="s">
        <v>1664</v>
      </c>
      <c r="F115" s="52" t="s">
        <v>1564</v>
      </c>
      <c r="G115" s="52" t="s">
        <v>1665</v>
      </c>
      <c r="H115" s="52" t="s">
        <v>1526</v>
      </c>
    </row>
    <row r="116" spans="2:8">
      <c r="B116" s="135" t="s">
        <v>1726</v>
      </c>
      <c r="C116" s="52" t="s">
        <v>1604</v>
      </c>
      <c r="D116" s="52" t="s">
        <v>1605</v>
      </c>
      <c r="E116" s="52" t="s">
        <v>1606</v>
      </c>
      <c r="F116" s="52" t="s">
        <v>1727</v>
      </c>
      <c r="G116" s="52" t="s">
        <v>1529</v>
      </c>
      <c r="H116" s="52" t="s">
        <v>1526</v>
      </c>
    </row>
    <row r="117" spans="2:8">
      <c r="B117" s="135" t="s">
        <v>1728</v>
      </c>
      <c r="C117" s="52" t="s">
        <v>1584</v>
      </c>
      <c r="D117" s="52" t="s">
        <v>1585</v>
      </c>
      <c r="E117" s="52" t="s">
        <v>1586</v>
      </c>
      <c r="F117" s="52" t="s">
        <v>1727</v>
      </c>
      <c r="G117" s="52" t="s">
        <v>1529</v>
      </c>
      <c r="H117" s="52" t="s">
        <v>1526</v>
      </c>
    </row>
    <row r="118" spans="2:8">
      <c r="B118" s="135" t="s">
        <v>1729</v>
      </c>
      <c r="C118" s="52" t="s">
        <v>1639</v>
      </c>
      <c r="D118" s="52" t="s">
        <v>1640</v>
      </c>
      <c r="E118" s="52" t="s">
        <v>1641</v>
      </c>
      <c r="F118" s="52" t="s">
        <v>1730</v>
      </c>
      <c r="G118" s="52" t="s">
        <v>1529</v>
      </c>
      <c r="H118" s="52" t="s">
        <v>1526</v>
      </c>
    </row>
    <row r="119" spans="2:8">
      <c r="B119" s="135" t="s">
        <v>1731</v>
      </c>
      <c r="C119" s="52" t="s">
        <v>1688</v>
      </c>
      <c r="D119" s="52" t="s">
        <v>1689</v>
      </c>
      <c r="E119" s="52" t="s">
        <v>1690</v>
      </c>
      <c r="F119" s="52" t="s">
        <v>1730</v>
      </c>
      <c r="G119" s="52" t="s">
        <v>1529</v>
      </c>
      <c r="H119" s="52" t="s">
        <v>1526</v>
      </c>
    </row>
    <row r="120" spans="2:8">
      <c r="B120" s="135" t="s">
        <v>1732</v>
      </c>
      <c r="C120" s="52" t="s">
        <v>1522</v>
      </c>
      <c r="D120" s="52" t="s">
        <v>1523</v>
      </c>
      <c r="E120" s="52" t="s">
        <v>1524</v>
      </c>
      <c r="F120" s="52" t="s">
        <v>1541</v>
      </c>
      <c r="G120" s="52" t="s">
        <v>1525</v>
      </c>
      <c r="H120" s="52" t="s">
        <v>1526</v>
      </c>
    </row>
    <row r="121" spans="2:8">
      <c r="B121" s="135" t="s">
        <v>1733</v>
      </c>
      <c r="C121" s="52" t="s">
        <v>1598</v>
      </c>
      <c r="D121" s="52" t="s">
        <v>1599</v>
      </c>
      <c r="E121" s="52" t="s">
        <v>1600</v>
      </c>
      <c r="F121" s="52" t="s">
        <v>1734</v>
      </c>
      <c r="G121" s="52" t="s">
        <v>1601</v>
      </c>
      <c r="H121" s="52" t="s">
        <v>1699</v>
      </c>
    </row>
    <row r="122" spans="2:8">
      <c r="B122" s="135" t="s">
        <v>1735</v>
      </c>
      <c r="C122" s="52" t="s">
        <v>1532</v>
      </c>
      <c r="D122" s="52" t="s">
        <v>1533</v>
      </c>
      <c r="E122" s="52" t="s">
        <v>1534</v>
      </c>
      <c r="F122" s="52" t="s">
        <v>1630</v>
      </c>
      <c r="G122" s="52" t="s">
        <v>1536</v>
      </c>
      <c r="H122" s="52" t="s">
        <v>1736</v>
      </c>
    </row>
    <row r="123" spans="2:8">
      <c r="B123" s="135" t="s">
        <v>1737</v>
      </c>
      <c r="C123" s="52" t="s">
        <v>1611</v>
      </c>
      <c r="D123" s="52" t="s">
        <v>1612</v>
      </c>
      <c r="E123" s="52" t="s">
        <v>1613</v>
      </c>
      <c r="F123" s="52" t="s">
        <v>1580</v>
      </c>
      <c r="G123" s="52" t="s">
        <v>1614</v>
      </c>
      <c r="H123" s="52" t="s">
        <v>1600</v>
      </c>
    </row>
    <row r="124" spans="2:8">
      <c r="B124" s="135" t="s">
        <v>1738</v>
      </c>
      <c r="C124" s="52" t="s">
        <v>1634</v>
      </c>
      <c r="D124" s="52" t="s">
        <v>1739</v>
      </c>
      <c r="E124" s="52" t="s">
        <v>1740</v>
      </c>
      <c r="F124" s="52" t="s">
        <v>1566</v>
      </c>
      <c r="G124" s="52" t="s">
        <v>1741</v>
      </c>
      <c r="H124" s="52" t="s">
        <v>1666</v>
      </c>
    </row>
    <row r="125" spans="2:8">
      <c r="B125" s="135" t="s">
        <v>1742</v>
      </c>
      <c r="C125" s="52" t="s">
        <v>1532</v>
      </c>
      <c r="D125" s="52" t="s">
        <v>1533</v>
      </c>
      <c r="E125" s="52" t="s">
        <v>1534</v>
      </c>
      <c r="F125" s="52" t="s">
        <v>1626</v>
      </c>
      <c r="G125" s="52" t="s">
        <v>1536</v>
      </c>
      <c r="H125" s="52" t="s">
        <v>1743</v>
      </c>
    </row>
    <row r="126" spans="2:8">
      <c r="B126" s="135" t="s">
        <v>1744</v>
      </c>
      <c r="C126" s="52" t="s">
        <v>1538</v>
      </c>
      <c r="D126" s="52" t="s">
        <v>1539</v>
      </c>
      <c r="E126" s="52" t="s">
        <v>1540</v>
      </c>
      <c r="F126" s="52" t="s">
        <v>1745</v>
      </c>
      <c r="G126" s="52" t="s">
        <v>1529</v>
      </c>
      <c r="H126" s="52" t="s">
        <v>1526</v>
      </c>
    </row>
    <row r="127" spans="2:8">
      <c r="B127" s="135" t="s">
        <v>1746</v>
      </c>
      <c r="C127" s="52" t="s">
        <v>1616</v>
      </c>
      <c r="D127" s="52" t="s">
        <v>1617</v>
      </c>
      <c r="E127" s="52" t="s">
        <v>1618</v>
      </c>
      <c r="F127" s="52" t="s">
        <v>1518</v>
      </c>
      <c r="G127" s="52" t="s">
        <v>1619</v>
      </c>
      <c r="H127" s="52" t="s">
        <v>1747</v>
      </c>
    </row>
    <row r="128" spans="2:8">
      <c r="B128" s="135" t="s">
        <v>1748</v>
      </c>
      <c r="C128" s="52" t="s">
        <v>1598</v>
      </c>
      <c r="D128" s="52" t="s">
        <v>1599</v>
      </c>
      <c r="E128" s="52" t="s">
        <v>1600</v>
      </c>
      <c r="F128" s="52" t="s">
        <v>1679</v>
      </c>
      <c r="G128" s="52" t="s">
        <v>1601</v>
      </c>
      <c r="H128" s="52" t="s">
        <v>1749</v>
      </c>
    </row>
    <row r="129" spans="2:8">
      <c r="B129" s="135" t="s">
        <v>1750</v>
      </c>
      <c r="C129" s="52" t="s">
        <v>1598</v>
      </c>
      <c r="D129" s="52" t="s">
        <v>1599</v>
      </c>
      <c r="E129" s="52" t="s">
        <v>1600</v>
      </c>
      <c r="F129" s="52" t="s">
        <v>1564</v>
      </c>
      <c r="G129" s="52" t="s">
        <v>1601</v>
      </c>
      <c r="H129" s="52" t="s">
        <v>1526</v>
      </c>
    </row>
    <row r="130" spans="2:8">
      <c r="B130" s="135" t="s">
        <v>1751</v>
      </c>
      <c r="C130" s="52" t="s">
        <v>1662</v>
      </c>
      <c r="D130" s="52" t="s">
        <v>1663</v>
      </c>
      <c r="E130" s="52" t="s">
        <v>1664</v>
      </c>
      <c r="F130" s="52" t="s">
        <v>1752</v>
      </c>
      <c r="G130" s="52" t="s">
        <v>1665</v>
      </c>
      <c r="H130" s="52" t="s">
        <v>1753</v>
      </c>
    </row>
    <row r="131" spans="2:8">
      <c r="B131" s="135" t="s">
        <v>1754</v>
      </c>
      <c r="C131" s="52" t="s">
        <v>1634</v>
      </c>
      <c r="D131" s="52" t="s">
        <v>1739</v>
      </c>
      <c r="E131" s="52" t="s">
        <v>1740</v>
      </c>
      <c r="F131" s="52" t="s">
        <v>1573</v>
      </c>
      <c r="G131" s="52" t="s">
        <v>1741</v>
      </c>
      <c r="H131" s="52" t="s">
        <v>1675</v>
      </c>
    </row>
    <row r="132" spans="2:8">
      <c r="B132" s="135" t="s">
        <v>1755</v>
      </c>
      <c r="C132" s="52" t="s">
        <v>1557</v>
      </c>
      <c r="D132" s="52" t="s">
        <v>1558</v>
      </c>
      <c r="E132" s="52" t="s">
        <v>1559</v>
      </c>
      <c r="F132" s="52" t="s">
        <v>1541</v>
      </c>
      <c r="G132" s="52" t="s">
        <v>1561</v>
      </c>
      <c r="H132" s="52" t="s">
        <v>1526</v>
      </c>
    </row>
    <row r="133" spans="2:8">
      <c r="B133" s="135" t="s">
        <v>1756</v>
      </c>
      <c r="C133" s="52" t="s">
        <v>1522</v>
      </c>
      <c r="D133" s="52" t="s">
        <v>1523</v>
      </c>
      <c r="E133" s="52" t="s">
        <v>1524</v>
      </c>
      <c r="F133" s="52" t="s">
        <v>1541</v>
      </c>
      <c r="G133" s="52" t="s">
        <v>1525</v>
      </c>
      <c r="H133" s="52" t="s">
        <v>1526</v>
      </c>
    </row>
    <row r="134" spans="2:8">
      <c r="B134" s="135" t="s">
        <v>1757</v>
      </c>
      <c r="C134" s="52" t="s">
        <v>1662</v>
      </c>
      <c r="D134" s="52" t="s">
        <v>1663</v>
      </c>
      <c r="E134" s="52" t="s">
        <v>1664</v>
      </c>
      <c r="F134" s="52" t="s">
        <v>1758</v>
      </c>
      <c r="G134" s="52" t="s">
        <v>1665</v>
      </c>
      <c r="H134" s="52" t="s">
        <v>1710</v>
      </c>
    </row>
    <row r="135" spans="2:8">
      <c r="B135" s="135" t="s">
        <v>1759</v>
      </c>
      <c r="C135" s="52" t="s">
        <v>1598</v>
      </c>
      <c r="D135" s="52" t="s">
        <v>1599</v>
      </c>
      <c r="E135" s="52" t="s">
        <v>1600</v>
      </c>
      <c r="F135" s="52" t="s">
        <v>1564</v>
      </c>
      <c r="G135" s="52" t="s">
        <v>1601</v>
      </c>
      <c r="H135" s="52" t="s">
        <v>1526</v>
      </c>
    </row>
    <row r="136" spans="2:8">
      <c r="B136" s="135" t="s">
        <v>1760</v>
      </c>
      <c r="C136" s="52" t="s">
        <v>1522</v>
      </c>
      <c r="D136" s="52" t="s">
        <v>1523</v>
      </c>
      <c r="E136" s="52" t="s">
        <v>1524</v>
      </c>
      <c r="F136" s="52" t="s">
        <v>1580</v>
      </c>
      <c r="G136" s="52" t="s">
        <v>1525</v>
      </c>
      <c r="H136" s="52" t="s">
        <v>1526</v>
      </c>
    </row>
    <row r="137" spans="2:8">
      <c r="B137" s="135" t="s">
        <v>1761</v>
      </c>
      <c r="C137" s="52" t="s">
        <v>1532</v>
      </c>
      <c r="D137" s="52" t="s">
        <v>1533</v>
      </c>
      <c r="E137" s="52" t="s">
        <v>1534</v>
      </c>
      <c r="F137" s="52" t="s">
        <v>1580</v>
      </c>
      <c r="G137" s="52" t="s">
        <v>1536</v>
      </c>
      <c r="H137" s="52" t="s">
        <v>1762</v>
      </c>
    </row>
    <row r="138" spans="2:8">
      <c r="B138" s="135" t="s">
        <v>1763</v>
      </c>
      <c r="C138" s="52" t="s">
        <v>1538</v>
      </c>
      <c r="D138" s="52" t="s">
        <v>1539</v>
      </c>
      <c r="E138" s="52" t="s">
        <v>1540</v>
      </c>
      <c r="F138" s="52" t="s">
        <v>1566</v>
      </c>
      <c r="G138" s="52" t="s">
        <v>1542</v>
      </c>
      <c r="H138" s="52" t="s">
        <v>1764</v>
      </c>
    </row>
    <row r="139" spans="2:8">
      <c r="B139" s="135" t="s">
        <v>1765</v>
      </c>
      <c r="C139" s="52" t="s">
        <v>1593</v>
      </c>
      <c r="D139" s="52" t="s">
        <v>1594</v>
      </c>
      <c r="E139" s="52" t="s">
        <v>1595</v>
      </c>
      <c r="F139" s="52" t="s">
        <v>1766</v>
      </c>
      <c r="G139" s="52" t="s">
        <v>1529</v>
      </c>
      <c r="H139" s="52" t="s">
        <v>1526</v>
      </c>
    </row>
    <row r="140" spans="2:8">
      <c r="B140" s="135" t="s">
        <v>1767</v>
      </c>
      <c r="C140" s="52" t="s">
        <v>1662</v>
      </c>
      <c r="D140" s="52" t="s">
        <v>1663</v>
      </c>
      <c r="E140" s="52" t="s">
        <v>1664</v>
      </c>
      <c r="F140" s="52" t="s">
        <v>1518</v>
      </c>
      <c r="G140" s="52" t="s">
        <v>1665</v>
      </c>
      <c r="H140" s="52" t="s">
        <v>1768</v>
      </c>
    </row>
    <row r="141" spans="2:8">
      <c r="B141" s="135" t="s">
        <v>1769</v>
      </c>
      <c r="C141" s="52" t="s">
        <v>1538</v>
      </c>
      <c r="D141" s="52" t="s">
        <v>1539</v>
      </c>
      <c r="E141" s="52" t="s">
        <v>1540</v>
      </c>
      <c r="F141" s="52" t="s">
        <v>1621</v>
      </c>
      <c r="G141" s="52" t="s">
        <v>1542</v>
      </c>
      <c r="H141" s="52" t="s">
        <v>1526</v>
      </c>
    </row>
    <row r="142" spans="2:8">
      <c r="B142" s="135" t="s">
        <v>1770</v>
      </c>
      <c r="C142" s="52" t="s">
        <v>1688</v>
      </c>
      <c r="D142" s="52" t="s">
        <v>1689</v>
      </c>
      <c r="E142" s="52" t="s">
        <v>1690</v>
      </c>
      <c r="F142" s="52" t="s">
        <v>1771</v>
      </c>
      <c r="G142" s="52" t="s">
        <v>1691</v>
      </c>
      <c r="H142" s="52" t="s">
        <v>1526</v>
      </c>
    </row>
    <row r="143" spans="2:8">
      <c r="B143" s="135" t="s">
        <v>1772</v>
      </c>
      <c r="C143" s="52" t="s">
        <v>1623</v>
      </c>
      <c r="D143" s="52" t="s">
        <v>1624</v>
      </c>
      <c r="E143" s="52" t="s">
        <v>1625</v>
      </c>
      <c r="F143" s="52" t="s">
        <v>1580</v>
      </c>
      <c r="G143" s="52" t="s">
        <v>1627</v>
      </c>
      <c r="H143" s="52" t="s">
        <v>1773</v>
      </c>
    </row>
    <row r="144" spans="2:8">
      <c r="B144" s="135" t="s">
        <v>1774</v>
      </c>
      <c r="C144" s="52" t="s">
        <v>1593</v>
      </c>
      <c r="D144" s="52" t="s">
        <v>1594</v>
      </c>
      <c r="E144" s="52" t="s">
        <v>1595</v>
      </c>
      <c r="F144" s="52" t="s">
        <v>1775</v>
      </c>
      <c r="G144" s="52" t="s">
        <v>1596</v>
      </c>
      <c r="H144" s="52" t="s">
        <v>1526</v>
      </c>
    </row>
    <row r="145" spans="2:8">
      <c r="B145" s="135" t="s">
        <v>1776</v>
      </c>
      <c r="C145" s="52" t="s">
        <v>1550</v>
      </c>
      <c r="D145" s="52" t="s">
        <v>1551</v>
      </c>
      <c r="E145" s="52" t="s">
        <v>1552</v>
      </c>
      <c r="F145" s="52" t="s">
        <v>1727</v>
      </c>
      <c r="G145" s="52" t="s">
        <v>1529</v>
      </c>
      <c r="H145" s="52" t="s">
        <v>1526</v>
      </c>
    </row>
    <row r="146" spans="2:8">
      <c r="B146" s="135" t="s">
        <v>1777</v>
      </c>
      <c r="C146" s="52" t="s">
        <v>1532</v>
      </c>
      <c r="D146" s="52" t="s">
        <v>1533</v>
      </c>
      <c r="E146" s="52" t="s">
        <v>1534</v>
      </c>
      <c r="F146" s="52" t="s">
        <v>1580</v>
      </c>
      <c r="G146" s="52" t="s">
        <v>1529</v>
      </c>
      <c r="H146" s="52" t="s">
        <v>1526</v>
      </c>
    </row>
    <row r="147" spans="2:8">
      <c r="B147" s="135" t="s">
        <v>1778</v>
      </c>
      <c r="C147" s="52" t="s">
        <v>1564</v>
      </c>
      <c r="D147" s="52" t="s">
        <v>1565</v>
      </c>
      <c r="E147" s="52" t="s">
        <v>1564</v>
      </c>
      <c r="F147" s="52" t="s">
        <v>1679</v>
      </c>
      <c r="G147" s="52" t="s">
        <v>1567</v>
      </c>
      <c r="H147" s="52" t="s">
        <v>1526</v>
      </c>
    </row>
    <row r="148" spans="2:8">
      <c r="B148" s="135" t="s">
        <v>1779</v>
      </c>
      <c r="C148" s="52" t="s">
        <v>1611</v>
      </c>
      <c r="D148" s="52" t="s">
        <v>1612</v>
      </c>
      <c r="E148" s="52" t="s">
        <v>1613</v>
      </c>
      <c r="F148" s="52" t="s">
        <v>1518</v>
      </c>
      <c r="G148" s="52" t="s">
        <v>1614</v>
      </c>
      <c r="H148" s="52" t="s">
        <v>1780</v>
      </c>
    </row>
    <row r="149" spans="2:8">
      <c r="B149" s="135" t="s">
        <v>1781</v>
      </c>
      <c r="C149" s="52" t="s">
        <v>1564</v>
      </c>
      <c r="D149" s="52" t="s">
        <v>1565</v>
      </c>
      <c r="E149" s="52" t="s">
        <v>1564</v>
      </c>
      <c r="F149" s="52" t="s">
        <v>1782</v>
      </c>
      <c r="G149" s="52" t="s">
        <v>1567</v>
      </c>
      <c r="H149" s="52" t="s">
        <v>1526</v>
      </c>
    </row>
    <row r="150" spans="2:8">
      <c r="B150" s="135" t="s">
        <v>1783</v>
      </c>
      <c r="C150" s="52" t="s">
        <v>1598</v>
      </c>
      <c r="D150" s="52" t="s">
        <v>1599</v>
      </c>
      <c r="E150" s="52" t="s">
        <v>1600</v>
      </c>
      <c r="F150" s="52" t="s">
        <v>1771</v>
      </c>
      <c r="G150" s="52" t="s">
        <v>1601</v>
      </c>
      <c r="H150" s="52" t="s">
        <v>1526</v>
      </c>
    </row>
    <row r="151" spans="2:8">
      <c r="B151" s="135" t="s">
        <v>1784</v>
      </c>
      <c r="C151" s="52" t="s">
        <v>1557</v>
      </c>
      <c r="D151" s="52" t="s">
        <v>1558</v>
      </c>
      <c r="E151" s="52" t="s">
        <v>1559</v>
      </c>
      <c r="F151" s="52" t="s">
        <v>1621</v>
      </c>
      <c r="G151" s="52" t="s">
        <v>1561</v>
      </c>
      <c r="H151" s="52" t="s">
        <v>1526</v>
      </c>
    </row>
    <row r="152" spans="2:8">
      <c r="B152" s="135" t="s">
        <v>1785</v>
      </c>
      <c r="C152" s="52" t="s">
        <v>1538</v>
      </c>
      <c r="D152" s="52" t="s">
        <v>1539</v>
      </c>
      <c r="E152" s="52" t="s">
        <v>1540</v>
      </c>
      <c r="F152" s="52" t="s">
        <v>1580</v>
      </c>
      <c r="G152" s="52" t="s">
        <v>1529</v>
      </c>
      <c r="H152" s="52" t="s">
        <v>1526</v>
      </c>
    </row>
    <row r="153" spans="2:8">
      <c r="B153" s="135" t="s">
        <v>1786</v>
      </c>
      <c r="C153" s="52" t="s">
        <v>1550</v>
      </c>
      <c r="D153" s="52" t="s">
        <v>1551</v>
      </c>
      <c r="E153" s="52" t="s">
        <v>1552</v>
      </c>
      <c r="F153" s="52" t="s">
        <v>1566</v>
      </c>
      <c r="G153" s="52" t="s">
        <v>1529</v>
      </c>
      <c r="H153" s="52" t="s">
        <v>1526</v>
      </c>
    </row>
    <row r="154" spans="2:8">
      <c r="B154" s="135" t="s">
        <v>1787</v>
      </c>
      <c r="C154" s="52" t="s">
        <v>1623</v>
      </c>
      <c r="D154" s="52" t="s">
        <v>1624</v>
      </c>
      <c r="E154" s="52" t="s">
        <v>1625</v>
      </c>
      <c r="F154" s="52" t="s">
        <v>1573</v>
      </c>
      <c r="G154" s="52" t="s">
        <v>1627</v>
      </c>
      <c r="H154" s="52" t="s">
        <v>1788</v>
      </c>
    </row>
    <row r="155" spans="2:8">
      <c r="B155" s="135" t="s">
        <v>1789</v>
      </c>
      <c r="C155" s="52" t="s">
        <v>1616</v>
      </c>
      <c r="D155" s="52" t="s">
        <v>1617</v>
      </c>
      <c r="E155" s="52" t="s">
        <v>1618</v>
      </c>
      <c r="F155" s="52" t="s">
        <v>1771</v>
      </c>
      <c r="G155" s="52" t="s">
        <v>1619</v>
      </c>
      <c r="H155" s="52" t="s">
        <v>1526</v>
      </c>
    </row>
    <row r="156" spans="2:8">
      <c r="B156" s="135" t="s">
        <v>1790</v>
      </c>
      <c r="C156" s="52" t="s">
        <v>1604</v>
      </c>
      <c r="D156" s="52" t="s">
        <v>1605</v>
      </c>
      <c r="E156" s="52" t="s">
        <v>1606</v>
      </c>
      <c r="F156" s="52" t="s">
        <v>1771</v>
      </c>
      <c r="G156" s="52" t="s">
        <v>1608</v>
      </c>
      <c r="H156" s="52" t="s">
        <v>1526</v>
      </c>
    </row>
    <row r="157" spans="2:8">
      <c r="B157" s="135" t="s">
        <v>1791</v>
      </c>
      <c r="C157" s="52" t="s">
        <v>1611</v>
      </c>
      <c r="D157" s="52" t="s">
        <v>1612</v>
      </c>
      <c r="E157" s="52" t="s">
        <v>1613</v>
      </c>
      <c r="F157" s="52" t="s">
        <v>1553</v>
      </c>
      <c r="G157" s="52" t="s">
        <v>1614</v>
      </c>
      <c r="H157" s="52" t="s">
        <v>1526</v>
      </c>
    </row>
    <row r="158" spans="2:8">
      <c r="B158" s="135" t="s">
        <v>1792</v>
      </c>
      <c r="C158" s="52" t="s">
        <v>1564</v>
      </c>
      <c r="D158" s="52" t="s">
        <v>1526</v>
      </c>
      <c r="E158" s="52" t="s">
        <v>1526</v>
      </c>
      <c r="F158" s="52" t="s">
        <v>1564</v>
      </c>
      <c r="G158" s="52" t="s">
        <v>1529</v>
      </c>
      <c r="H158" s="52" t="s">
        <v>1526</v>
      </c>
    </row>
    <row r="159" spans="2:8">
      <c r="B159" s="135" t="s">
        <v>1793</v>
      </c>
      <c r="C159" s="52" t="s">
        <v>1634</v>
      </c>
      <c r="D159" s="52" t="s">
        <v>1739</v>
      </c>
      <c r="E159" s="52" t="s">
        <v>1740</v>
      </c>
      <c r="F159" s="52" t="s">
        <v>1518</v>
      </c>
      <c r="G159" s="52" t="s">
        <v>1741</v>
      </c>
      <c r="H159" s="52" t="s">
        <v>1526</v>
      </c>
    </row>
    <row r="160" spans="2:8">
      <c r="B160" s="135" t="s">
        <v>1794</v>
      </c>
      <c r="C160" s="52" t="s">
        <v>1532</v>
      </c>
      <c r="D160" s="52" t="s">
        <v>1533</v>
      </c>
      <c r="E160" s="52" t="s">
        <v>1534</v>
      </c>
      <c r="F160" s="52" t="s">
        <v>1566</v>
      </c>
      <c r="G160" s="52" t="s">
        <v>1536</v>
      </c>
      <c r="H160" s="52" t="s">
        <v>1795</v>
      </c>
    </row>
    <row r="161" spans="2:8">
      <c r="B161" s="135" t="s">
        <v>1796</v>
      </c>
      <c r="C161" s="52" t="s">
        <v>1655</v>
      </c>
      <c r="D161" s="52" t="s">
        <v>1656</v>
      </c>
      <c r="E161" s="52" t="s">
        <v>1656</v>
      </c>
      <c r="F161" s="52" t="s">
        <v>1657</v>
      </c>
      <c r="G161" s="52" t="s">
        <v>1529</v>
      </c>
      <c r="H161" s="52" t="s">
        <v>1526</v>
      </c>
    </row>
    <row r="162" spans="2:8">
      <c r="B162" s="135" t="s">
        <v>1797</v>
      </c>
      <c r="C162" s="52" t="s">
        <v>1538</v>
      </c>
      <c r="D162" s="52" t="s">
        <v>1539</v>
      </c>
      <c r="E162" s="52" t="s">
        <v>1540</v>
      </c>
      <c r="F162" s="52" t="s">
        <v>1798</v>
      </c>
      <c r="G162" s="52" t="s">
        <v>1542</v>
      </c>
      <c r="H162" s="52" t="s">
        <v>1526</v>
      </c>
    </row>
    <row r="163" spans="2:8">
      <c r="B163" s="135" t="s">
        <v>1799</v>
      </c>
      <c r="C163" s="52" t="s">
        <v>1538</v>
      </c>
      <c r="D163" s="52" t="s">
        <v>1539</v>
      </c>
      <c r="E163" s="52" t="s">
        <v>1540</v>
      </c>
      <c r="F163" s="52" t="s">
        <v>1541</v>
      </c>
      <c r="G163" s="52" t="s">
        <v>1542</v>
      </c>
      <c r="H163" s="52" t="s">
        <v>1800</v>
      </c>
    </row>
    <row r="164" spans="2:8">
      <c r="B164" s="135" t="s">
        <v>1801</v>
      </c>
      <c r="C164" s="52" t="s">
        <v>1522</v>
      </c>
      <c r="D164" s="52" t="s">
        <v>1523</v>
      </c>
      <c r="E164" s="52" t="s">
        <v>1524</v>
      </c>
      <c r="F164" s="52" t="s">
        <v>1518</v>
      </c>
      <c r="G164" s="52" t="s">
        <v>1525</v>
      </c>
      <c r="H164" s="52" t="s">
        <v>1526</v>
      </c>
    </row>
    <row r="165" spans="2:8">
      <c r="B165" s="135" t="s">
        <v>1802</v>
      </c>
      <c r="C165" s="52" t="s">
        <v>1634</v>
      </c>
      <c r="D165" s="52" t="s">
        <v>1739</v>
      </c>
      <c r="E165" s="52" t="s">
        <v>1740</v>
      </c>
      <c r="F165" s="52" t="s">
        <v>1607</v>
      </c>
      <c r="G165" s="52" t="s">
        <v>1741</v>
      </c>
      <c r="H165" s="52" t="s">
        <v>1526</v>
      </c>
    </row>
    <row r="166" spans="2:8">
      <c r="B166" s="135" t="s">
        <v>1803</v>
      </c>
      <c r="C166" s="52" t="s">
        <v>1577</v>
      </c>
      <c r="D166" s="52" t="s">
        <v>1578</v>
      </c>
      <c r="E166" s="52" t="s">
        <v>1579</v>
      </c>
      <c r="F166" s="52" t="s">
        <v>1804</v>
      </c>
      <c r="G166" s="52" t="s">
        <v>1581</v>
      </c>
      <c r="H166" s="52" t="s">
        <v>1805</v>
      </c>
    </row>
    <row r="167" spans="2:8">
      <c r="B167" s="135" t="s">
        <v>1806</v>
      </c>
      <c r="C167" s="52" t="s">
        <v>1604</v>
      </c>
      <c r="D167" s="52" t="s">
        <v>1605</v>
      </c>
      <c r="E167" s="52" t="s">
        <v>1606</v>
      </c>
      <c r="F167" s="52" t="s">
        <v>1804</v>
      </c>
      <c r="G167" s="52" t="s">
        <v>1608</v>
      </c>
      <c r="H167" s="52" t="s">
        <v>1526</v>
      </c>
    </row>
    <row r="168" spans="2:8">
      <c r="B168" s="135" t="s">
        <v>1807</v>
      </c>
      <c r="C168" s="52" t="s">
        <v>1688</v>
      </c>
      <c r="D168" s="52" t="s">
        <v>1689</v>
      </c>
      <c r="E168" s="52" t="s">
        <v>1690</v>
      </c>
      <c r="F168" s="52" t="s">
        <v>1541</v>
      </c>
      <c r="G168" s="52" t="s">
        <v>1529</v>
      </c>
      <c r="H168" s="52" t="s">
        <v>1526</v>
      </c>
    </row>
    <row r="169" spans="2:8">
      <c r="B169" s="135" t="s">
        <v>1808</v>
      </c>
      <c r="C169" s="52" t="s">
        <v>1522</v>
      </c>
      <c r="D169" s="52" t="s">
        <v>1523</v>
      </c>
      <c r="E169" s="52" t="s">
        <v>1524</v>
      </c>
      <c r="F169" s="52" t="s">
        <v>1804</v>
      </c>
      <c r="G169" s="52" t="s">
        <v>1525</v>
      </c>
      <c r="H169" s="52" t="s">
        <v>1809</v>
      </c>
    </row>
    <row r="170" spans="2:8">
      <c r="B170" s="135" t="s">
        <v>1810</v>
      </c>
      <c r="C170" s="52" t="s">
        <v>1564</v>
      </c>
      <c r="D170" s="52" t="s">
        <v>1565</v>
      </c>
      <c r="E170" s="52" t="s">
        <v>1564</v>
      </c>
      <c r="F170" s="52" t="s">
        <v>1811</v>
      </c>
      <c r="G170" s="52" t="s">
        <v>1567</v>
      </c>
      <c r="H170" s="52" t="s">
        <v>1685</v>
      </c>
    </row>
    <row r="171" spans="2:8">
      <c r="B171" s="135" t="s">
        <v>1812</v>
      </c>
      <c r="C171" s="52" t="s">
        <v>1545</v>
      </c>
      <c r="D171" s="52" t="s">
        <v>1546</v>
      </c>
      <c r="E171" s="52" t="s">
        <v>1546</v>
      </c>
      <c r="F171" s="52" t="s">
        <v>1547</v>
      </c>
      <c r="G171" s="52" t="s">
        <v>1529</v>
      </c>
      <c r="H171" s="52" t="s">
        <v>1526</v>
      </c>
    </row>
    <row r="172" spans="2:8">
      <c r="B172" s="135" t="s">
        <v>1813</v>
      </c>
      <c r="C172" s="52" t="s">
        <v>1564</v>
      </c>
      <c r="D172" s="52" t="s">
        <v>1565</v>
      </c>
      <c r="E172" s="52" t="s">
        <v>1564</v>
      </c>
      <c r="F172" s="52" t="s">
        <v>1645</v>
      </c>
      <c r="G172" s="52" t="s">
        <v>1567</v>
      </c>
      <c r="H172" s="52" t="s">
        <v>1718</v>
      </c>
    </row>
    <row r="173" spans="2:8">
      <c r="B173" s="135" t="s">
        <v>1814</v>
      </c>
      <c r="C173" s="52" t="s">
        <v>1538</v>
      </c>
      <c r="D173" s="52" t="s">
        <v>1539</v>
      </c>
      <c r="E173" s="52" t="s">
        <v>1540</v>
      </c>
      <c r="F173" s="52" t="s">
        <v>1566</v>
      </c>
      <c r="G173" s="52" t="s">
        <v>1542</v>
      </c>
      <c r="H173" s="52" t="s">
        <v>1815</v>
      </c>
    </row>
    <row r="174" spans="2:8">
      <c r="B174" s="135" t="s">
        <v>1816</v>
      </c>
      <c r="C174" s="52" t="s">
        <v>1604</v>
      </c>
      <c r="D174" s="52" t="s">
        <v>1605</v>
      </c>
      <c r="E174" s="52" t="s">
        <v>1606</v>
      </c>
      <c r="F174" s="52" t="s">
        <v>1771</v>
      </c>
      <c r="G174" s="52" t="s">
        <v>1608</v>
      </c>
      <c r="H174" s="52" t="s">
        <v>1526</v>
      </c>
    </row>
    <row r="175" spans="2:8">
      <c r="B175" s="135" t="s">
        <v>1817</v>
      </c>
      <c r="C175" s="52" t="s">
        <v>1616</v>
      </c>
      <c r="D175" s="52" t="s">
        <v>1617</v>
      </c>
      <c r="E175" s="52" t="s">
        <v>1618</v>
      </c>
      <c r="F175" s="52" t="s">
        <v>1566</v>
      </c>
      <c r="G175" s="52" t="s">
        <v>1619</v>
      </c>
      <c r="H175" s="52" t="s">
        <v>1818</v>
      </c>
    </row>
    <row r="176" spans="2:8">
      <c r="B176" s="135" t="s">
        <v>1819</v>
      </c>
      <c r="C176" s="52" t="s">
        <v>1564</v>
      </c>
      <c r="D176" s="52" t="s">
        <v>1565</v>
      </c>
      <c r="E176" s="52" t="s">
        <v>1564</v>
      </c>
      <c r="F176" s="52" t="s">
        <v>1626</v>
      </c>
      <c r="G176" s="52" t="s">
        <v>1567</v>
      </c>
      <c r="H176" s="52" t="s">
        <v>1685</v>
      </c>
    </row>
    <row r="177" spans="2:8">
      <c r="B177" s="135" t="s">
        <v>1820</v>
      </c>
      <c r="C177" s="52" t="s">
        <v>1577</v>
      </c>
      <c r="D177" s="52" t="s">
        <v>1578</v>
      </c>
      <c r="E177" s="52" t="s">
        <v>1579</v>
      </c>
      <c r="F177" s="52" t="s">
        <v>1518</v>
      </c>
      <c r="G177" s="52" t="s">
        <v>1581</v>
      </c>
      <c r="H177" s="52" t="s">
        <v>1821</v>
      </c>
    </row>
    <row r="178" spans="2:8">
      <c r="B178" s="135" t="s">
        <v>1822</v>
      </c>
      <c r="C178" s="52" t="s">
        <v>1688</v>
      </c>
      <c r="D178" s="52" t="s">
        <v>1689</v>
      </c>
      <c r="E178" s="52" t="s">
        <v>1690</v>
      </c>
      <c r="F178" s="52" t="s">
        <v>1823</v>
      </c>
      <c r="G178" s="52" t="s">
        <v>1691</v>
      </c>
      <c r="H178" s="52" t="s">
        <v>1824</v>
      </c>
    </row>
    <row r="179" spans="2:8">
      <c r="B179" s="135" t="s">
        <v>1825</v>
      </c>
      <c r="C179" s="52" t="s">
        <v>1826</v>
      </c>
      <c r="D179" s="52" t="s">
        <v>1827</v>
      </c>
      <c r="E179" s="52" t="s">
        <v>1827</v>
      </c>
      <c r="F179" s="52" t="s">
        <v>1828</v>
      </c>
      <c r="G179" s="52" t="s">
        <v>1529</v>
      </c>
      <c r="H179" s="52" t="s">
        <v>1526</v>
      </c>
    </row>
    <row r="180" spans="2:8">
      <c r="B180" s="135" t="s">
        <v>1829</v>
      </c>
      <c r="C180" s="52" t="s">
        <v>1532</v>
      </c>
      <c r="D180" s="52" t="s">
        <v>1533</v>
      </c>
      <c r="E180" s="52" t="s">
        <v>1534</v>
      </c>
      <c r="F180" s="52" t="s">
        <v>1541</v>
      </c>
      <c r="G180" s="52" t="s">
        <v>1536</v>
      </c>
      <c r="H180" s="52" t="s">
        <v>1830</v>
      </c>
    </row>
    <row r="181" spans="2:8">
      <c r="B181" s="135" t="s">
        <v>1831</v>
      </c>
      <c r="C181" s="52" t="s">
        <v>1584</v>
      </c>
      <c r="D181" s="52" t="s">
        <v>1585</v>
      </c>
      <c r="E181" s="52" t="s">
        <v>1586</v>
      </c>
      <c r="F181" s="52" t="s">
        <v>1566</v>
      </c>
      <c r="G181" s="52" t="s">
        <v>1587</v>
      </c>
      <c r="H181" s="52" t="s">
        <v>1526</v>
      </c>
    </row>
    <row r="182" spans="2:8">
      <c r="B182" s="135" t="s">
        <v>1832</v>
      </c>
      <c r="C182" s="52" t="s">
        <v>1577</v>
      </c>
      <c r="D182" s="52" t="s">
        <v>1578</v>
      </c>
      <c r="E182" s="52" t="s">
        <v>1579</v>
      </c>
      <c r="F182" s="52" t="s">
        <v>1621</v>
      </c>
      <c r="G182" s="52" t="s">
        <v>1581</v>
      </c>
      <c r="H182" s="52" t="s">
        <v>1526</v>
      </c>
    </row>
    <row r="183" spans="2:8">
      <c r="B183" s="135" t="s">
        <v>1833</v>
      </c>
      <c r="C183" s="52" t="s">
        <v>1639</v>
      </c>
      <c r="D183" s="52" t="s">
        <v>1640</v>
      </c>
      <c r="E183" s="52" t="s">
        <v>1641</v>
      </c>
      <c r="F183" s="52" t="s">
        <v>1834</v>
      </c>
      <c r="G183" s="52" t="s">
        <v>1642</v>
      </c>
      <c r="H183" s="52" t="s">
        <v>1835</v>
      </c>
    </row>
    <row r="184" spans="2:8">
      <c r="B184" s="135" t="s">
        <v>1836</v>
      </c>
      <c r="C184" s="52" t="s">
        <v>1532</v>
      </c>
      <c r="D184" s="52" t="s">
        <v>1533</v>
      </c>
      <c r="E184" s="52" t="s">
        <v>1534</v>
      </c>
      <c r="F184" s="52" t="s">
        <v>1541</v>
      </c>
      <c r="G184" s="52" t="s">
        <v>1536</v>
      </c>
      <c r="H184" s="52" t="s">
        <v>1837</v>
      </c>
    </row>
    <row r="185" spans="2:8">
      <c r="B185" s="135" t="s">
        <v>1838</v>
      </c>
      <c r="C185" s="52" t="s">
        <v>1611</v>
      </c>
      <c r="D185" s="52" t="s">
        <v>1612</v>
      </c>
      <c r="E185" s="52" t="s">
        <v>1613</v>
      </c>
      <c r="F185" s="52" t="s">
        <v>1682</v>
      </c>
      <c r="G185" s="52" t="s">
        <v>1614</v>
      </c>
      <c r="H185" s="52" t="s">
        <v>1839</v>
      </c>
    </row>
    <row r="186" spans="2:8">
      <c r="B186" s="135" t="s">
        <v>1840</v>
      </c>
      <c r="C186" s="52" t="s">
        <v>1623</v>
      </c>
      <c r="D186" s="52" t="s">
        <v>1624</v>
      </c>
      <c r="E186" s="52" t="s">
        <v>1625</v>
      </c>
      <c r="F186" s="52" t="s">
        <v>1841</v>
      </c>
      <c r="G186" s="52" t="s">
        <v>1627</v>
      </c>
      <c r="H186" s="52" t="s">
        <v>1520</v>
      </c>
    </row>
    <row r="187" spans="2:8">
      <c r="B187" s="135" t="s">
        <v>1842</v>
      </c>
      <c r="C187" s="52" t="s">
        <v>1598</v>
      </c>
      <c r="D187" s="52" t="s">
        <v>1599</v>
      </c>
      <c r="E187" s="52" t="s">
        <v>1600</v>
      </c>
      <c r="F187" s="52" t="s">
        <v>1621</v>
      </c>
      <c r="G187" s="52" t="s">
        <v>1601</v>
      </c>
      <c r="H187" s="52" t="s">
        <v>1768</v>
      </c>
    </row>
    <row r="188" spans="2:8">
      <c r="B188" s="135" t="s">
        <v>1843</v>
      </c>
      <c r="C188" s="52" t="s">
        <v>1623</v>
      </c>
      <c r="D188" s="52" t="s">
        <v>1624</v>
      </c>
      <c r="E188" s="52" t="s">
        <v>1625</v>
      </c>
      <c r="F188" s="52" t="s">
        <v>1564</v>
      </c>
      <c r="G188" s="52" t="s">
        <v>1627</v>
      </c>
      <c r="H188" s="52" t="s">
        <v>1526</v>
      </c>
    </row>
    <row r="189" spans="2:8">
      <c r="B189" s="135" t="s">
        <v>1844</v>
      </c>
      <c r="C189" s="52" t="s">
        <v>1845</v>
      </c>
      <c r="D189" s="52" t="s">
        <v>1846</v>
      </c>
      <c r="E189" s="52" t="s">
        <v>1846</v>
      </c>
      <c r="F189" s="52" t="s">
        <v>1847</v>
      </c>
      <c r="G189" s="52" t="s">
        <v>1529</v>
      </c>
      <c r="H189" s="52" t="s">
        <v>1526</v>
      </c>
    </row>
    <row r="190" spans="2:8">
      <c r="B190" s="135" t="s">
        <v>1848</v>
      </c>
      <c r="C190" s="52" t="s">
        <v>1634</v>
      </c>
      <c r="D190" s="52" t="s">
        <v>1739</v>
      </c>
      <c r="E190" s="52" t="s">
        <v>1740</v>
      </c>
      <c r="F190" s="52" t="s">
        <v>1849</v>
      </c>
      <c r="G190" s="52" t="s">
        <v>1741</v>
      </c>
      <c r="H190" s="52" t="s">
        <v>1830</v>
      </c>
    </row>
    <row r="191" spans="2:8">
      <c r="B191" s="135" t="s">
        <v>1850</v>
      </c>
      <c r="C191" s="52" t="s">
        <v>1522</v>
      </c>
      <c r="D191" s="52" t="s">
        <v>1523</v>
      </c>
      <c r="E191" s="52" t="s">
        <v>1524</v>
      </c>
      <c r="F191" s="52" t="s">
        <v>1541</v>
      </c>
      <c r="G191" s="52" t="s">
        <v>1529</v>
      </c>
      <c r="H191" s="52" t="s">
        <v>1526</v>
      </c>
    </row>
    <row r="192" spans="2:8">
      <c r="B192" s="135" t="s">
        <v>1851</v>
      </c>
      <c r="C192" s="52" t="s">
        <v>1584</v>
      </c>
      <c r="D192" s="52" t="s">
        <v>1585</v>
      </c>
      <c r="E192" s="52" t="s">
        <v>1586</v>
      </c>
      <c r="F192" s="52" t="s">
        <v>1566</v>
      </c>
      <c r="G192" s="52" t="s">
        <v>1587</v>
      </c>
      <c r="H192" s="52" t="s">
        <v>1852</v>
      </c>
    </row>
    <row r="193" spans="2:8">
      <c r="B193" s="135" t="s">
        <v>1853</v>
      </c>
      <c r="C193" s="52" t="s">
        <v>1545</v>
      </c>
      <c r="D193" s="52" t="s">
        <v>1546</v>
      </c>
      <c r="E193" s="52" t="s">
        <v>1546</v>
      </c>
      <c r="F193" s="52" t="s">
        <v>1547</v>
      </c>
      <c r="G193" s="52" t="s">
        <v>1529</v>
      </c>
      <c r="H193" s="52" t="s">
        <v>1526</v>
      </c>
    </row>
    <row r="194" spans="2:8">
      <c r="B194" s="135" t="s">
        <v>1854</v>
      </c>
      <c r="C194" s="52" t="s">
        <v>1662</v>
      </c>
      <c r="D194" s="52" t="s">
        <v>1663</v>
      </c>
      <c r="E194" s="52" t="s">
        <v>1664</v>
      </c>
      <c r="F194" s="52" t="s">
        <v>1580</v>
      </c>
      <c r="G194" s="52" t="s">
        <v>1665</v>
      </c>
      <c r="H194" s="52" t="s">
        <v>1855</v>
      </c>
    </row>
    <row r="195" spans="2:8">
      <c r="B195" s="135" t="s">
        <v>1856</v>
      </c>
      <c r="C195" s="52" t="s">
        <v>1557</v>
      </c>
      <c r="D195" s="52" t="s">
        <v>1558</v>
      </c>
      <c r="E195" s="52" t="s">
        <v>1559</v>
      </c>
      <c r="F195" s="52" t="s">
        <v>1566</v>
      </c>
      <c r="G195" s="52" t="s">
        <v>1561</v>
      </c>
      <c r="H195" s="52" t="s">
        <v>1857</v>
      </c>
    </row>
    <row r="196" spans="2:8">
      <c r="B196" s="135" t="s">
        <v>1858</v>
      </c>
      <c r="C196" s="52" t="s">
        <v>1629</v>
      </c>
      <c r="D196" s="52" t="s">
        <v>1630</v>
      </c>
      <c r="E196" s="52" t="s">
        <v>1631</v>
      </c>
      <c r="F196" s="52" t="s">
        <v>1518</v>
      </c>
      <c r="G196" s="52" t="s">
        <v>1633</v>
      </c>
      <c r="H196" s="52" t="s">
        <v>1859</v>
      </c>
    </row>
    <row r="197" spans="2:8">
      <c r="B197" s="135" t="s">
        <v>1860</v>
      </c>
      <c r="C197" s="52" t="s">
        <v>1577</v>
      </c>
      <c r="D197" s="52" t="s">
        <v>1578</v>
      </c>
      <c r="E197" s="52" t="s">
        <v>1579</v>
      </c>
      <c r="F197" s="52" t="s">
        <v>1564</v>
      </c>
      <c r="G197" s="52" t="s">
        <v>1581</v>
      </c>
      <c r="H197" s="52" t="s">
        <v>1526</v>
      </c>
    </row>
    <row r="198" spans="2:8">
      <c r="B198" s="135" t="s">
        <v>1861</v>
      </c>
      <c r="C198" s="52" t="s">
        <v>1688</v>
      </c>
      <c r="D198" s="52" t="s">
        <v>1689</v>
      </c>
      <c r="E198" s="52" t="s">
        <v>1690</v>
      </c>
      <c r="F198" s="52" t="s">
        <v>1566</v>
      </c>
      <c r="G198" s="52" t="s">
        <v>1529</v>
      </c>
      <c r="H198" s="52" t="s">
        <v>1526</v>
      </c>
    </row>
    <row r="199" spans="2:8">
      <c r="B199" s="135" t="s">
        <v>1862</v>
      </c>
      <c r="C199" s="52" t="s">
        <v>1564</v>
      </c>
      <c r="D199" s="52" t="s">
        <v>1565</v>
      </c>
      <c r="E199" s="52" t="s">
        <v>1564</v>
      </c>
      <c r="F199" s="52" t="s">
        <v>1775</v>
      </c>
      <c r="G199" s="52" t="s">
        <v>1567</v>
      </c>
      <c r="H199" s="52" t="s">
        <v>1526</v>
      </c>
    </row>
    <row r="200" spans="2:8">
      <c r="B200" s="135" t="s">
        <v>1863</v>
      </c>
      <c r="C200" s="52" t="s">
        <v>1611</v>
      </c>
      <c r="D200" s="52" t="s">
        <v>1612</v>
      </c>
      <c r="E200" s="52" t="s">
        <v>1613</v>
      </c>
      <c r="F200" s="52" t="s">
        <v>1841</v>
      </c>
      <c r="G200" s="52" t="s">
        <v>1614</v>
      </c>
      <c r="H200" s="52" t="s">
        <v>1699</v>
      </c>
    </row>
    <row r="201" spans="2:8">
      <c r="B201" s="135" t="s">
        <v>1864</v>
      </c>
      <c r="C201" s="52" t="s">
        <v>1623</v>
      </c>
      <c r="D201" s="52" t="s">
        <v>1624</v>
      </c>
      <c r="E201" s="52" t="s">
        <v>1625</v>
      </c>
      <c r="F201" s="52" t="s">
        <v>1682</v>
      </c>
      <c r="G201" s="52" t="s">
        <v>1627</v>
      </c>
      <c r="H201" s="52" t="s">
        <v>1865</v>
      </c>
    </row>
    <row r="202" spans="2:8">
      <c r="B202" s="135" t="s">
        <v>1866</v>
      </c>
      <c r="C202" s="52" t="s">
        <v>1616</v>
      </c>
      <c r="D202" s="52" t="s">
        <v>1617</v>
      </c>
      <c r="E202" s="52" t="s">
        <v>1618</v>
      </c>
      <c r="F202" s="52" t="s">
        <v>1566</v>
      </c>
      <c r="G202" s="52" t="s">
        <v>1619</v>
      </c>
      <c r="H202" s="52" t="s">
        <v>1526</v>
      </c>
    </row>
    <row r="203" spans="2:8">
      <c r="B203" s="135" t="s">
        <v>1867</v>
      </c>
      <c r="C203" s="52" t="s">
        <v>1550</v>
      </c>
      <c r="D203" s="52" t="s">
        <v>1551</v>
      </c>
      <c r="E203" s="52" t="s">
        <v>1552</v>
      </c>
      <c r="F203" s="52" t="s">
        <v>1727</v>
      </c>
      <c r="G203" s="52" t="s">
        <v>1529</v>
      </c>
      <c r="H203" s="52" t="s">
        <v>1526</v>
      </c>
    </row>
    <row r="204" spans="2:8">
      <c r="B204" s="135" t="s">
        <v>1868</v>
      </c>
      <c r="C204" s="52" t="s">
        <v>1629</v>
      </c>
      <c r="D204" s="52" t="s">
        <v>1630</v>
      </c>
      <c r="E204" s="52" t="s">
        <v>1631</v>
      </c>
      <c r="F204" s="52" t="s">
        <v>1659</v>
      </c>
      <c r="G204" s="52" t="s">
        <v>1633</v>
      </c>
      <c r="H204" s="52" t="s">
        <v>1869</v>
      </c>
    </row>
    <row r="205" spans="2:8">
      <c r="B205" s="135" t="s">
        <v>1870</v>
      </c>
      <c r="C205" s="52" t="s">
        <v>1515</v>
      </c>
      <c r="D205" s="52" t="s">
        <v>1516</v>
      </c>
      <c r="E205" s="52" t="s">
        <v>1517</v>
      </c>
      <c r="F205" s="52" t="s">
        <v>1541</v>
      </c>
      <c r="G205" s="52" t="s">
        <v>1519</v>
      </c>
      <c r="H205" s="52" t="s">
        <v>1526</v>
      </c>
    </row>
    <row r="206" spans="2:8">
      <c r="B206" s="135" t="s">
        <v>1871</v>
      </c>
      <c r="C206" s="52" t="s">
        <v>1639</v>
      </c>
      <c r="D206" s="52" t="s">
        <v>1640</v>
      </c>
      <c r="E206" s="52" t="s">
        <v>1641</v>
      </c>
      <c r="F206" s="52" t="s">
        <v>1541</v>
      </c>
      <c r="G206" s="52" t="s">
        <v>1642</v>
      </c>
      <c r="H206" s="52" t="s">
        <v>1872</v>
      </c>
    </row>
    <row r="207" spans="2:8">
      <c r="B207" s="135" t="s">
        <v>1873</v>
      </c>
      <c r="C207" s="52" t="s">
        <v>1550</v>
      </c>
      <c r="D207" s="52" t="s">
        <v>1551</v>
      </c>
      <c r="E207" s="52" t="s">
        <v>1552</v>
      </c>
      <c r="F207" s="52" t="s">
        <v>1573</v>
      </c>
      <c r="G207" s="52" t="s">
        <v>1554</v>
      </c>
      <c r="H207" s="52" t="s">
        <v>1874</v>
      </c>
    </row>
    <row r="208" spans="2:8">
      <c r="B208" s="135" t="s">
        <v>1875</v>
      </c>
      <c r="C208" s="52" t="s">
        <v>1629</v>
      </c>
      <c r="D208" s="52" t="s">
        <v>1630</v>
      </c>
      <c r="E208" s="52" t="s">
        <v>1631</v>
      </c>
      <c r="F208" s="52" t="s">
        <v>1607</v>
      </c>
      <c r="G208" s="52" t="s">
        <v>1633</v>
      </c>
      <c r="H208" s="52" t="s">
        <v>1526</v>
      </c>
    </row>
    <row r="209" spans="2:8">
      <c r="B209" s="135" t="s">
        <v>1876</v>
      </c>
      <c r="C209" s="52" t="s">
        <v>1538</v>
      </c>
      <c r="D209" s="52" t="s">
        <v>1539</v>
      </c>
      <c r="E209" s="52" t="s">
        <v>1540</v>
      </c>
      <c r="F209" s="52" t="s">
        <v>1607</v>
      </c>
      <c r="G209" s="52" t="s">
        <v>1542</v>
      </c>
      <c r="H209" s="52" t="s">
        <v>1526</v>
      </c>
    </row>
    <row r="210" spans="2:8">
      <c r="B210" s="135" t="s">
        <v>1877</v>
      </c>
      <c r="C210" s="52" t="s">
        <v>1593</v>
      </c>
      <c r="D210" s="52" t="s">
        <v>1594</v>
      </c>
      <c r="E210" s="52" t="s">
        <v>1595</v>
      </c>
      <c r="F210" s="52" t="s">
        <v>1553</v>
      </c>
      <c r="G210" s="52" t="s">
        <v>1529</v>
      </c>
      <c r="H210" s="52" t="s">
        <v>1526</v>
      </c>
    </row>
    <row r="211" spans="2:8">
      <c r="B211" s="135" t="s">
        <v>1878</v>
      </c>
      <c r="C211" s="52" t="s">
        <v>1688</v>
      </c>
      <c r="D211" s="52" t="s">
        <v>1689</v>
      </c>
      <c r="E211" s="52" t="s">
        <v>1690</v>
      </c>
      <c r="F211" s="52" t="s">
        <v>1879</v>
      </c>
      <c r="G211" s="52" t="s">
        <v>1691</v>
      </c>
      <c r="H211" s="52" t="s">
        <v>1526</v>
      </c>
    </row>
    <row r="212" spans="2:8">
      <c r="B212" s="135" t="s">
        <v>1880</v>
      </c>
      <c r="C212" s="52" t="s">
        <v>1538</v>
      </c>
      <c r="D212" s="52" t="s">
        <v>1539</v>
      </c>
      <c r="E212" s="52" t="s">
        <v>1540</v>
      </c>
      <c r="F212" s="52" t="s">
        <v>1881</v>
      </c>
      <c r="G212" s="52" t="s">
        <v>1542</v>
      </c>
      <c r="H212" s="52" t="s">
        <v>1526</v>
      </c>
    </row>
    <row r="213" spans="2:8">
      <c r="B213" s="135" t="s">
        <v>1882</v>
      </c>
      <c r="C213" s="52" t="s">
        <v>1564</v>
      </c>
      <c r="D213" s="52" t="s">
        <v>1565</v>
      </c>
      <c r="E213" s="52" t="s">
        <v>1564</v>
      </c>
      <c r="F213" s="52" t="s">
        <v>1883</v>
      </c>
      <c r="G213" s="52" t="s">
        <v>1567</v>
      </c>
      <c r="H213" s="52" t="s">
        <v>1884</v>
      </c>
    </row>
    <row r="214" spans="2:8">
      <c r="B214" s="135" t="s">
        <v>1885</v>
      </c>
      <c r="C214" s="52" t="s">
        <v>1564</v>
      </c>
      <c r="D214" s="52" t="s">
        <v>1565</v>
      </c>
      <c r="E214" s="52" t="s">
        <v>1564</v>
      </c>
      <c r="F214" s="52" t="s">
        <v>1886</v>
      </c>
      <c r="G214" s="52" t="s">
        <v>1567</v>
      </c>
      <c r="H214" s="52" t="s">
        <v>1887</v>
      </c>
    </row>
    <row r="215" spans="2:8">
      <c r="B215" s="135" t="s">
        <v>1888</v>
      </c>
      <c r="C215" s="52" t="s">
        <v>1593</v>
      </c>
      <c r="D215" s="52" t="s">
        <v>1594</v>
      </c>
      <c r="E215" s="52" t="s">
        <v>1595</v>
      </c>
      <c r="F215" s="52" t="s">
        <v>1645</v>
      </c>
      <c r="G215" s="52" t="s">
        <v>1529</v>
      </c>
      <c r="H215" s="52" t="s">
        <v>1526</v>
      </c>
    </row>
    <row r="216" spans="2:8">
      <c r="B216" s="135" t="s">
        <v>1889</v>
      </c>
      <c r="C216" s="52" t="s">
        <v>1598</v>
      </c>
      <c r="D216" s="52" t="s">
        <v>1599</v>
      </c>
      <c r="E216" s="52" t="s">
        <v>1600</v>
      </c>
      <c r="F216" s="52" t="s">
        <v>1580</v>
      </c>
      <c r="G216" s="52" t="s">
        <v>1601</v>
      </c>
      <c r="H216" s="52" t="s">
        <v>1526</v>
      </c>
    </row>
    <row r="217" spans="2:8">
      <c r="B217" s="135" t="s">
        <v>1890</v>
      </c>
      <c r="C217" s="52" t="s">
        <v>1538</v>
      </c>
      <c r="D217" s="52" t="s">
        <v>1539</v>
      </c>
      <c r="E217" s="52" t="s">
        <v>1540</v>
      </c>
      <c r="F217" s="52" t="s">
        <v>1560</v>
      </c>
      <c r="G217" s="52" t="s">
        <v>1542</v>
      </c>
      <c r="H217" s="52" t="s">
        <v>1526</v>
      </c>
    </row>
    <row r="218" spans="2:8">
      <c r="B218" s="135" t="s">
        <v>1891</v>
      </c>
      <c r="C218" s="52" t="s">
        <v>1584</v>
      </c>
      <c r="D218" s="52" t="s">
        <v>1585</v>
      </c>
      <c r="E218" s="52" t="s">
        <v>1586</v>
      </c>
      <c r="F218" s="52" t="s">
        <v>1566</v>
      </c>
      <c r="G218" s="52" t="s">
        <v>1587</v>
      </c>
      <c r="H218" s="52" t="s">
        <v>1526</v>
      </c>
    </row>
    <row r="219" spans="2:8">
      <c r="B219" s="135" t="s">
        <v>1892</v>
      </c>
      <c r="C219" s="52" t="s">
        <v>1639</v>
      </c>
      <c r="D219" s="52" t="s">
        <v>1640</v>
      </c>
      <c r="E219" s="52" t="s">
        <v>1641</v>
      </c>
      <c r="F219" s="52" t="s">
        <v>1580</v>
      </c>
      <c r="G219" s="52" t="s">
        <v>1642</v>
      </c>
      <c r="H219" s="52" t="s">
        <v>1598</v>
      </c>
    </row>
    <row r="220" spans="2:8">
      <c r="B220" s="135" t="s">
        <v>1893</v>
      </c>
      <c r="C220" s="52" t="s">
        <v>1538</v>
      </c>
      <c r="D220" s="52" t="s">
        <v>1539</v>
      </c>
      <c r="E220" s="52" t="s">
        <v>1540</v>
      </c>
      <c r="F220" s="52" t="s">
        <v>1771</v>
      </c>
      <c r="G220" s="52" t="s">
        <v>1542</v>
      </c>
      <c r="H220" s="52" t="s">
        <v>1526</v>
      </c>
    </row>
    <row r="221" spans="2:8">
      <c r="B221" s="135" t="s">
        <v>1894</v>
      </c>
      <c r="C221" s="52" t="s">
        <v>1629</v>
      </c>
      <c r="D221" s="52" t="s">
        <v>1630</v>
      </c>
      <c r="E221" s="52" t="s">
        <v>1631</v>
      </c>
      <c r="F221" s="52" t="s">
        <v>1566</v>
      </c>
      <c r="G221" s="52" t="s">
        <v>1633</v>
      </c>
      <c r="H221" s="52" t="s">
        <v>1526</v>
      </c>
    </row>
    <row r="222" spans="2:8">
      <c r="B222" s="135" t="s">
        <v>1895</v>
      </c>
      <c r="C222" s="52" t="s">
        <v>1604</v>
      </c>
      <c r="D222" s="52" t="s">
        <v>1605</v>
      </c>
      <c r="E222" s="52" t="s">
        <v>1606</v>
      </c>
      <c r="F222" s="52" t="s">
        <v>1518</v>
      </c>
      <c r="G222" s="52" t="s">
        <v>1608</v>
      </c>
      <c r="H222" s="52" t="s">
        <v>1896</v>
      </c>
    </row>
    <row r="223" spans="2:8">
      <c r="B223" s="135" t="s">
        <v>1897</v>
      </c>
      <c r="C223" s="52" t="s">
        <v>1538</v>
      </c>
      <c r="D223" s="52" t="s">
        <v>1539</v>
      </c>
      <c r="E223" s="52" t="s">
        <v>1540</v>
      </c>
      <c r="F223" s="52" t="s">
        <v>1541</v>
      </c>
      <c r="G223" s="52" t="s">
        <v>1542</v>
      </c>
      <c r="H223" s="52" t="s">
        <v>1898</v>
      </c>
    </row>
    <row r="224" spans="2:8">
      <c r="B224" s="135" t="s">
        <v>1899</v>
      </c>
      <c r="C224" s="52" t="s">
        <v>1639</v>
      </c>
      <c r="D224" s="52" t="s">
        <v>1640</v>
      </c>
      <c r="E224" s="52" t="s">
        <v>1641</v>
      </c>
      <c r="F224" s="52" t="s">
        <v>1564</v>
      </c>
      <c r="G224" s="52" t="s">
        <v>1642</v>
      </c>
      <c r="H224" s="52" t="s">
        <v>1526</v>
      </c>
    </row>
    <row r="225" spans="2:10">
      <c r="B225" s="135" t="s">
        <v>1900</v>
      </c>
      <c r="C225" s="52" t="s">
        <v>1584</v>
      </c>
      <c r="D225" s="52" t="s">
        <v>1585</v>
      </c>
      <c r="E225" s="52" t="s">
        <v>1586</v>
      </c>
      <c r="F225" s="52" t="s">
        <v>1566</v>
      </c>
      <c r="G225" s="52" t="s">
        <v>1587</v>
      </c>
      <c r="H225" s="52" t="s">
        <v>1526</v>
      </c>
    </row>
    <row r="226" spans="2:10">
      <c r="B226" s="135" t="s">
        <v>1901</v>
      </c>
      <c r="C226" s="52" t="s">
        <v>1550</v>
      </c>
      <c r="D226" s="52" t="s">
        <v>1551</v>
      </c>
      <c r="E226" s="52" t="s">
        <v>1552</v>
      </c>
      <c r="F226" s="52" t="s">
        <v>1560</v>
      </c>
      <c r="G226" s="52" t="s">
        <v>1554</v>
      </c>
      <c r="H226" s="52" t="s">
        <v>1526</v>
      </c>
    </row>
    <row r="227" spans="2:10">
      <c r="B227" s="135" t="s">
        <v>1902</v>
      </c>
      <c r="C227" s="52" t="s">
        <v>1515</v>
      </c>
      <c r="D227" s="52" t="s">
        <v>1516</v>
      </c>
      <c r="E227" s="52" t="s">
        <v>1517</v>
      </c>
      <c r="F227" s="52" t="s">
        <v>1541</v>
      </c>
      <c r="G227" s="52" t="s">
        <v>1519</v>
      </c>
      <c r="H227" s="52" t="s">
        <v>1526</v>
      </c>
    </row>
    <row r="228" spans="2:10">
      <c r="B228" s="135" t="s">
        <v>1903</v>
      </c>
      <c r="C228" s="52" t="s">
        <v>1598</v>
      </c>
      <c r="D228" s="52" t="s">
        <v>1599</v>
      </c>
      <c r="E228" s="52" t="s">
        <v>1600</v>
      </c>
      <c r="F228" s="52" t="s">
        <v>1541</v>
      </c>
      <c r="G228" s="52" t="s">
        <v>1601</v>
      </c>
      <c r="H228" s="52" t="s">
        <v>1904</v>
      </c>
    </row>
    <row r="229" spans="2:10">
      <c r="B229" s="135" t="s">
        <v>1905</v>
      </c>
      <c r="C229" s="52" t="s">
        <v>1564</v>
      </c>
      <c r="D229" s="52" t="s">
        <v>1565</v>
      </c>
      <c r="E229" s="52" t="s">
        <v>1564</v>
      </c>
      <c r="F229" s="52" t="s">
        <v>1541</v>
      </c>
      <c r="G229" s="52" t="s">
        <v>1567</v>
      </c>
      <c r="H229" s="52" t="s">
        <v>1572</v>
      </c>
    </row>
    <row r="230" spans="2:10">
      <c r="B230" s="135" t="s">
        <v>1906</v>
      </c>
      <c r="C230" s="52" t="s">
        <v>1532</v>
      </c>
      <c r="D230" s="52" t="s">
        <v>1533</v>
      </c>
      <c r="E230" s="52" t="s">
        <v>1534</v>
      </c>
      <c r="F230" s="52" t="s">
        <v>1541</v>
      </c>
      <c r="G230" s="52" t="s">
        <v>1536</v>
      </c>
      <c r="H230" s="52" t="s">
        <v>1907</v>
      </c>
    </row>
    <row r="231" spans="2:10">
      <c r="B231" s="135" t="s">
        <v>1908</v>
      </c>
      <c r="C231" s="52" t="s">
        <v>1557</v>
      </c>
      <c r="D231" s="52" t="s">
        <v>1558</v>
      </c>
      <c r="E231" s="52" t="s">
        <v>1559</v>
      </c>
      <c r="F231" s="52" t="s">
        <v>1518</v>
      </c>
      <c r="G231" s="52" t="s">
        <v>1561</v>
      </c>
      <c r="H231" s="52" t="s">
        <v>1526</v>
      </c>
    </row>
    <row r="232" spans="2:10">
      <c r="B232" s="135" t="s">
        <v>1909</v>
      </c>
      <c r="C232" s="52" t="s">
        <v>1593</v>
      </c>
      <c r="D232" s="52" t="s">
        <v>1594</v>
      </c>
      <c r="E232" s="52" t="s">
        <v>1595</v>
      </c>
      <c r="F232" s="52" t="s">
        <v>1632</v>
      </c>
      <c r="G232" s="52" t="s">
        <v>1596</v>
      </c>
      <c r="H232" s="52" t="s">
        <v>1910</v>
      </c>
    </row>
    <row r="233" spans="2:10">
      <c r="B233" s="135" t="s">
        <v>1911</v>
      </c>
      <c r="C233" s="52" t="s">
        <v>1629</v>
      </c>
      <c r="D233" s="52" t="s">
        <v>1630</v>
      </c>
      <c r="E233" s="52" t="s">
        <v>1631</v>
      </c>
      <c r="F233" s="52" t="s">
        <v>1580</v>
      </c>
      <c r="G233" s="52" t="s">
        <v>1633</v>
      </c>
      <c r="H233" s="52" t="s">
        <v>1912</v>
      </c>
    </row>
    <row r="234" spans="2:10">
      <c r="B234" s="135" t="s">
        <v>1913</v>
      </c>
      <c r="C234" s="52" t="s">
        <v>1688</v>
      </c>
      <c r="D234" s="52" t="s">
        <v>1689</v>
      </c>
      <c r="E234" s="52" t="s">
        <v>1690</v>
      </c>
      <c r="F234" s="52" t="s">
        <v>1580</v>
      </c>
      <c r="G234" s="52" t="s">
        <v>1529</v>
      </c>
      <c r="H234" s="52" t="s">
        <v>1526</v>
      </c>
    </row>
    <row r="235" spans="2:10">
      <c r="B235" s="135" t="s">
        <v>1914</v>
      </c>
      <c r="C235" s="52" t="s">
        <v>1688</v>
      </c>
      <c r="D235" s="52" t="s">
        <v>1689</v>
      </c>
      <c r="E235" s="52" t="s">
        <v>1690</v>
      </c>
      <c r="F235" s="52" t="s">
        <v>1553</v>
      </c>
      <c r="G235" s="52" t="s">
        <v>1691</v>
      </c>
      <c r="H235" s="52" t="s">
        <v>1526</v>
      </c>
    </row>
    <row r="236" spans="2:10">
      <c r="B236" s="135" t="s">
        <v>1915</v>
      </c>
      <c r="C236" s="52" t="s">
        <v>1604</v>
      </c>
      <c r="D236" s="52" t="s">
        <v>1605</v>
      </c>
      <c r="E236" s="52" t="s">
        <v>1606</v>
      </c>
      <c r="F236" s="52" t="s">
        <v>1541</v>
      </c>
      <c r="G236" s="52" t="s">
        <v>1529</v>
      </c>
      <c r="H236" s="52" t="s">
        <v>1526</v>
      </c>
    </row>
    <row r="238" spans="2:10">
      <c r="B238" s="52" t="s">
        <v>1916</v>
      </c>
    </row>
    <row r="239" spans="2:10">
      <c r="B239" s="332" t="s">
        <v>1508</v>
      </c>
      <c r="C239" s="332" t="s">
        <v>1917</v>
      </c>
      <c r="D239" s="332" t="s">
        <v>1918</v>
      </c>
      <c r="E239" s="332" t="s">
        <v>1919</v>
      </c>
      <c r="F239" s="332" t="s">
        <v>1920</v>
      </c>
      <c r="G239" s="332" t="s">
        <v>1921</v>
      </c>
      <c r="H239" s="332" t="s">
        <v>1922</v>
      </c>
      <c r="I239" s="332" t="s">
        <v>1923</v>
      </c>
      <c r="J239" s="333" t="s">
        <v>1362</v>
      </c>
    </row>
    <row r="240" spans="2:10">
      <c r="B240" s="334" t="s">
        <v>1924</v>
      </c>
      <c r="C240" s="335" t="s">
        <v>1580</v>
      </c>
      <c r="D240" s="335" t="s">
        <v>1580</v>
      </c>
      <c r="E240" s="335" t="s">
        <v>1580</v>
      </c>
      <c r="F240" s="335" t="s">
        <v>1580</v>
      </c>
      <c r="G240" s="335" t="s">
        <v>1580</v>
      </c>
      <c r="H240" s="335" t="s">
        <v>1580</v>
      </c>
      <c r="I240" s="335" t="s">
        <v>1580</v>
      </c>
      <c r="J240" s="336" t="s">
        <v>1580</v>
      </c>
    </row>
    <row r="241" spans="2:10">
      <c r="B241" s="334" t="s">
        <v>1521</v>
      </c>
      <c r="C241" s="335" t="s">
        <v>1518</v>
      </c>
      <c r="D241" s="335" t="s">
        <v>1518</v>
      </c>
      <c r="E241" s="335" t="s">
        <v>1518</v>
      </c>
      <c r="F241" s="335" t="s">
        <v>1518</v>
      </c>
      <c r="G241" s="335" t="s">
        <v>1518</v>
      </c>
      <c r="H241" s="335" t="s">
        <v>1518</v>
      </c>
      <c r="I241" s="335" t="s">
        <v>1518</v>
      </c>
      <c r="J241" s="336" t="s">
        <v>1518</v>
      </c>
    </row>
    <row r="242" spans="2:10">
      <c r="B242" s="334" t="s">
        <v>1527</v>
      </c>
      <c r="C242" s="335" t="s">
        <v>1528</v>
      </c>
      <c r="D242" s="335" t="s">
        <v>1528</v>
      </c>
      <c r="E242" s="335" t="s">
        <v>1528</v>
      </c>
      <c r="F242" s="335" t="s">
        <v>1528</v>
      </c>
      <c r="G242" s="335" t="s">
        <v>1528</v>
      </c>
      <c r="H242" s="335" t="s">
        <v>1528</v>
      </c>
      <c r="I242" s="335" t="s">
        <v>1528</v>
      </c>
      <c r="J242" s="336" t="s">
        <v>1528</v>
      </c>
    </row>
    <row r="243" spans="2:10">
      <c r="B243" s="334" t="s">
        <v>1925</v>
      </c>
      <c r="C243" s="335" t="s">
        <v>1526</v>
      </c>
      <c r="D243" s="335" t="s">
        <v>1621</v>
      </c>
      <c r="E243" s="335" t="s">
        <v>1621</v>
      </c>
      <c r="F243" s="335" t="s">
        <v>1621</v>
      </c>
      <c r="G243" s="335" t="s">
        <v>1621</v>
      </c>
      <c r="H243" s="335" t="s">
        <v>1621</v>
      </c>
      <c r="I243" s="335" t="s">
        <v>1621</v>
      </c>
      <c r="J243" s="336" t="s">
        <v>1621</v>
      </c>
    </row>
    <row r="244" spans="2:10">
      <c r="B244" s="334" t="s">
        <v>1537</v>
      </c>
      <c r="C244" s="335" t="s">
        <v>1566</v>
      </c>
      <c r="D244" s="335" t="s">
        <v>1566</v>
      </c>
      <c r="E244" s="335" t="s">
        <v>1566</v>
      </c>
      <c r="F244" s="335" t="s">
        <v>1566</v>
      </c>
      <c r="G244" s="335" t="s">
        <v>1566</v>
      </c>
      <c r="H244" s="335" t="s">
        <v>1541</v>
      </c>
      <c r="I244" s="335" t="s">
        <v>1541</v>
      </c>
      <c r="J244" s="336" t="s">
        <v>1541</v>
      </c>
    </row>
    <row r="245" spans="2:10">
      <c r="B245" s="334" t="s">
        <v>1544</v>
      </c>
      <c r="C245" s="335" t="s">
        <v>1526</v>
      </c>
      <c r="D245" s="335" t="s">
        <v>1564</v>
      </c>
      <c r="E245" s="335" t="s">
        <v>1564</v>
      </c>
      <c r="F245" s="335" t="s">
        <v>1564</v>
      </c>
      <c r="G245" s="335" t="s">
        <v>1564</v>
      </c>
      <c r="H245" s="335" t="s">
        <v>1564</v>
      </c>
      <c r="I245" s="335" t="s">
        <v>1564</v>
      </c>
      <c r="J245" s="336" t="s">
        <v>1564</v>
      </c>
    </row>
    <row r="246" spans="2:10">
      <c r="B246" s="334" t="s">
        <v>1926</v>
      </c>
      <c r="C246" s="335" t="s">
        <v>1526</v>
      </c>
      <c r="D246" s="335" t="s">
        <v>1541</v>
      </c>
      <c r="E246" s="335" t="s">
        <v>1541</v>
      </c>
      <c r="F246" s="335" t="s">
        <v>1541</v>
      </c>
      <c r="G246" s="335" t="s">
        <v>1541</v>
      </c>
      <c r="H246" s="335" t="s">
        <v>1541</v>
      </c>
      <c r="I246" s="335" t="s">
        <v>1541</v>
      </c>
      <c r="J246" s="336" t="s">
        <v>1541</v>
      </c>
    </row>
    <row r="247" spans="2:10">
      <c r="B247" s="334" t="s">
        <v>1549</v>
      </c>
      <c r="C247" s="335" t="s">
        <v>1553</v>
      </c>
      <c r="D247" s="335" t="s">
        <v>1553</v>
      </c>
      <c r="E247" s="335" t="s">
        <v>1566</v>
      </c>
      <c r="F247" s="335" t="s">
        <v>1566</v>
      </c>
      <c r="G247" s="335" t="s">
        <v>1566</v>
      </c>
      <c r="H247" s="335" t="s">
        <v>1541</v>
      </c>
      <c r="I247" s="335" t="s">
        <v>1553</v>
      </c>
      <c r="J247" s="336" t="s">
        <v>1553</v>
      </c>
    </row>
    <row r="248" spans="2:10">
      <c r="B248" s="334" t="s">
        <v>1556</v>
      </c>
      <c r="C248" s="335" t="s">
        <v>1580</v>
      </c>
      <c r="D248" s="335" t="s">
        <v>1580</v>
      </c>
      <c r="E248" s="335" t="s">
        <v>1580</v>
      </c>
      <c r="F248" s="335" t="s">
        <v>1580</v>
      </c>
      <c r="G248" s="335" t="s">
        <v>1560</v>
      </c>
      <c r="H248" s="335" t="s">
        <v>1560</v>
      </c>
      <c r="I248" s="335" t="s">
        <v>1560</v>
      </c>
      <c r="J248" s="336" t="s">
        <v>1560</v>
      </c>
    </row>
    <row r="249" spans="2:10">
      <c r="B249" s="334" t="s">
        <v>1562</v>
      </c>
      <c r="C249" s="335" t="s">
        <v>1541</v>
      </c>
      <c r="D249" s="335" t="s">
        <v>1541</v>
      </c>
      <c r="E249" s="335" t="s">
        <v>1541</v>
      </c>
      <c r="F249" s="335" t="s">
        <v>1541</v>
      </c>
      <c r="G249" s="335" t="s">
        <v>1541</v>
      </c>
      <c r="H249" s="335" t="s">
        <v>1541</v>
      </c>
      <c r="I249" s="335" t="s">
        <v>1541</v>
      </c>
      <c r="J249" s="336" t="s">
        <v>1541</v>
      </c>
    </row>
    <row r="250" spans="2:10">
      <c r="B250" s="334" t="s">
        <v>1563</v>
      </c>
      <c r="C250" s="335" t="s">
        <v>1566</v>
      </c>
      <c r="D250" s="335" t="s">
        <v>1566</v>
      </c>
      <c r="E250" s="335" t="s">
        <v>1566</v>
      </c>
      <c r="F250" s="335" t="s">
        <v>1566</v>
      </c>
      <c r="G250" s="335" t="s">
        <v>1566</v>
      </c>
      <c r="H250" s="335" t="s">
        <v>1566</v>
      </c>
      <c r="I250" s="335" t="s">
        <v>1566</v>
      </c>
      <c r="J250" s="336" t="s">
        <v>1566</v>
      </c>
    </row>
    <row r="251" spans="2:10">
      <c r="B251" s="334" t="s">
        <v>1569</v>
      </c>
      <c r="C251" s="335" t="s">
        <v>1541</v>
      </c>
      <c r="D251" s="335" t="s">
        <v>1541</v>
      </c>
      <c r="E251" s="335" t="s">
        <v>1541</v>
      </c>
      <c r="F251" s="335" t="s">
        <v>1541</v>
      </c>
      <c r="G251" s="335" t="s">
        <v>1541</v>
      </c>
      <c r="H251" s="335" t="s">
        <v>1541</v>
      </c>
      <c r="I251" s="335" t="s">
        <v>1573</v>
      </c>
      <c r="J251" s="336" t="s">
        <v>1573</v>
      </c>
    </row>
    <row r="252" spans="2:10">
      <c r="B252" s="334" t="s">
        <v>1576</v>
      </c>
      <c r="C252" s="335" t="s">
        <v>1526</v>
      </c>
      <c r="D252" s="335" t="s">
        <v>1580</v>
      </c>
      <c r="E252" s="335" t="s">
        <v>1580</v>
      </c>
      <c r="F252" s="335" t="s">
        <v>1580</v>
      </c>
      <c r="G252" s="335" t="s">
        <v>1580</v>
      </c>
      <c r="H252" s="335" t="s">
        <v>1580</v>
      </c>
      <c r="I252" s="335" t="s">
        <v>1580</v>
      </c>
      <c r="J252" s="336" t="s">
        <v>1580</v>
      </c>
    </row>
    <row r="253" spans="2:10">
      <c r="B253" s="334" t="s">
        <v>1582</v>
      </c>
      <c r="C253" s="335" t="s">
        <v>1564</v>
      </c>
      <c r="D253" s="335" t="s">
        <v>1564</v>
      </c>
      <c r="E253" s="335" t="s">
        <v>1564</v>
      </c>
      <c r="F253" s="335" t="s">
        <v>1564</v>
      </c>
      <c r="G253" s="335" t="s">
        <v>1564</v>
      </c>
      <c r="H253" s="335" t="s">
        <v>1564</v>
      </c>
      <c r="I253" s="335" t="s">
        <v>1564</v>
      </c>
      <c r="J253" s="336" t="s">
        <v>1564</v>
      </c>
    </row>
    <row r="254" spans="2:10">
      <c r="B254" s="334" t="s">
        <v>1583</v>
      </c>
      <c r="C254" s="335" t="s">
        <v>1564</v>
      </c>
      <c r="D254" s="335" t="s">
        <v>1564</v>
      </c>
      <c r="E254" s="335" t="s">
        <v>1564</v>
      </c>
      <c r="F254" s="335" t="s">
        <v>1564</v>
      </c>
      <c r="G254" s="335" t="s">
        <v>1564</v>
      </c>
      <c r="H254" s="335" t="s">
        <v>1564</v>
      </c>
      <c r="I254" s="335" t="s">
        <v>1564</v>
      </c>
      <c r="J254" s="336" t="s">
        <v>1564</v>
      </c>
    </row>
    <row r="255" spans="2:10">
      <c r="B255" s="334" t="s">
        <v>1589</v>
      </c>
      <c r="C255" s="335" t="s">
        <v>1541</v>
      </c>
      <c r="D255" s="335" t="s">
        <v>1541</v>
      </c>
      <c r="E255" s="335" t="s">
        <v>1541</v>
      </c>
      <c r="F255" s="335" t="s">
        <v>1541</v>
      </c>
      <c r="G255" s="335" t="s">
        <v>1541</v>
      </c>
      <c r="H255" s="335" t="s">
        <v>1927</v>
      </c>
      <c r="I255" s="335" t="s">
        <v>1927</v>
      </c>
      <c r="J255" s="336" t="s">
        <v>1566</v>
      </c>
    </row>
    <row r="256" spans="2:10">
      <c r="B256" s="334" t="s">
        <v>1590</v>
      </c>
      <c r="C256" s="335" t="s">
        <v>1541</v>
      </c>
      <c r="D256" s="335" t="s">
        <v>1541</v>
      </c>
      <c r="E256" s="335" t="s">
        <v>1566</v>
      </c>
      <c r="F256" s="335" t="s">
        <v>1591</v>
      </c>
      <c r="G256" s="335" t="s">
        <v>1591</v>
      </c>
      <c r="H256" s="335" t="s">
        <v>1591</v>
      </c>
      <c r="I256" s="335" t="s">
        <v>1591</v>
      </c>
      <c r="J256" s="336" t="s">
        <v>1591</v>
      </c>
    </row>
    <row r="257" spans="2:10">
      <c r="B257" s="334" t="s">
        <v>1592</v>
      </c>
      <c r="C257" s="335" t="s">
        <v>1560</v>
      </c>
      <c r="D257" s="335" t="s">
        <v>1560</v>
      </c>
      <c r="E257" s="335" t="s">
        <v>1560</v>
      </c>
      <c r="F257" s="335" t="s">
        <v>1560</v>
      </c>
      <c r="G257" s="335" t="s">
        <v>1560</v>
      </c>
      <c r="H257" s="335" t="s">
        <v>1560</v>
      </c>
      <c r="I257" s="335" t="s">
        <v>1560</v>
      </c>
      <c r="J257" s="336" t="s">
        <v>1560</v>
      </c>
    </row>
    <row r="258" spans="2:10">
      <c r="B258" s="334" t="s">
        <v>1597</v>
      </c>
      <c r="C258" s="335" t="s">
        <v>1928</v>
      </c>
      <c r="D258" s="335" t="s">
        <v>1928</v>
      </c>
      <c r="E258" s="335" t="s">
        <v>1823</v>
      </c>
      <c r="F258" s="335" t="s">
        <v>1823</v>
      </c>
      <c r="G258" s="335" t="s">
        <v>1541</v>
      </c>
      <c r="H258" s="335" t="s">
        <v>1541</v>
      </c>
      <c r="I258" s="335" t="s">
        <v>1541</v>
      </c>
      <c r="J258" s="336" t="s">
        <v>1541</v>
      </c>
    </row>
    <row r="259" spans="2:10">
      <c r="B259" s="334" t="s">
        <v>1609</v>
      </c>
      <c r="C259" s="335" t="s">
        <v>1526</v>
      </c>
      <c r="D259" s="335" t="s">
        <v>1566</v>
      </c>
      <c r="E259" s="335" t="s">
        <v>1566</v>
      </c>
      <c r="F259" s="335" t="s">
        <v>1566</v>
      </c>
      <c r="G259" s="335" t="s">
        <v>1566</v>
      </c>
      <c r="H259" s="335" t="s">
        <v>1566</v>
      </c>
      <c r="I259" s="335" t="s">
        <v>1566</v>
      </c>
      <c r="J259" s="336" t="s">
        <v>1566</v>
      </c>
    </row>
    <row r="260" spans="2:10">
      <c r="B260" s="334" t="s">
        <v>1610</v>
      </c>
      <c r="C260" s="335" t="s">
        <v>1564</v>
      </c>
      <c r="D260" s="335" t="s">
        <v>1564</v>
      </c>
      <c r="E260" s="335" t="s">
        <v>1564</v>
      </c>
      <c r="F260" s="335" t="s">
        <v>1564</v>
      </c>
      <c r="G260" s="335" t="s">
        <v>1564</v>
      </c>
      <c r="H260" s="335" t="s">
        <v>1564</v>
      </c>
      <c r="I260" s="335" t="s">
        <v>1564</v>
      </c>
      <c r="J260" s="336" t="s">
        <v>1564</v>
      </c>
    </row>
    <row r="261" spans="2:10">
      <c r="B261" s="334" t="s">
        <v>1615</v>
      </c>
      <c r="C261" s="335" t="s">
        <v>1541</v>
      </c>
      <c r="D261" s="335" t="s">
        <v>1541</v>
      </c>
      <c r="E261" s="335" t="s">
        <v>1541</v>
      </c>
      <c r="F261" s="335" t="s">
        <v>1541</v>
      </c>
      <c r="G261" s="335" t="s">
        <v>1541</v>
      </c>
      <c r="H261" s="335" t="s">
        <v>1541</v>
      </c>
      <c r="I261" s="335" t="s">
        <v>1541</v>
      </c>
      <c r="J261" s="336" t="s">
        <v>1541</v>
      </c>
    </row>
    <row r="262" spans="2:10">
      <c r="B262" s="334" t="s">
        <v>1929</v>
      </c>
      <c r="C262" s="335" t="s">
        <v>1564</v>
      </c>
      <c r="D262" s="335" t="s">
        <v>1541</v>
      </c>
      <c r="E262" s="335" t="s">
        <v>1541</v>
      </c>
      <c r="F262" s="335" t="s">
        <v>1541</v>
      </c>
      <c r="G262" s="335" t="s">
        <v>1541</v>
      </c>
      <c r="H262" s="335" t="s">
        <v>1541</v>
      </c>
      <c r="I262" s="335" t="s">
        <v>1541</v>
      </c>
      <c r="J262" s="336" t="s">
        <v>1541</v>
      </c>
    </row>
    <row r="263" spans="2:10">
      <c r="B263" s="334" t="s">
        <v>1620</v>
      </c>
      <c r="C263" s="335" t="s">
        <v>1621</v>
      </c>
      <c r="D263" s="335" t="s">
        <v>1621</v>
      </c>
      <c r="E263" s="335" t="s">
        <v>1621</v>
      </c>
      <c r="F263" s="335" t="s">
        <v>1621</v>
      </c>
      <c r="G263" s="335" t="s">
        <v>1621</v>
      </c>
      <c r="H263" s="335" t="s">
        <v>1621</v>
      </c>
      <c r="I263" s="335" t="s">
        <v>1621</v>
      </c>
      <c r="J263" s="336" t="s">
        <v>1621</v>
      </c>
    </row>
    <row r="264" spans="2:10">
      <c r="B264" s="334" t="s">
        <v>1622</v>
      </c>
      <c r="C264" s="335" t="s">
        <v>1626</v>
      </c>
      <c r="D264" s="335" t="s">
        <v>1626</v>
      </c>
      <c r="E264" s="335" t="s">
        <v>1626</v>
      </c>
      <c r="F264" s="335" t="s">
        <v>1626</v>
      </c>
      <c r="G264" s="335" t="s">
        <v>1626</v>
      </c>
      <c r="H264" s="335" t="s">
        <v>1626</v>
      </c>
      <c r="I264" s="335" t="s">
        <v>1626</v>
      </c>
      <c r="J264" s="336" t="s">
        <v>1626</v>
      </c>
    </row>
    <row r="265" spans="2:10">
      <c r="B265" s="334" t="s">
        <v>1628</v>
      </c>
      <c r="C265" s="335" t="s">
        <v>1632</v>
      </c>
      <c r="D265" s="335" t="s">
        <v>1632</v>
      </c>
      <c r="E265" s="335" t="s">
        <v>1632</v>
      </c>
      <c r="F265" s="335" t="s">
        <v>1632</v>
      </c>
      <c r="G265" s="335" t="s">
        <v>1632</v>
      </c>
      <c r="H265" s="335" t="s">
        <v>1632</v>
      </c>
      <c r="I265" s="335" t="s">
        <v>1632</v>
      </c>
      <c r="J265" s="336" t="s">
        <v>1632</v>
      </c>
    </row>
    <row r="266" spans="2:10">
      <c r="B266" s="334" t="s">
        <v>1930</v>
      </c>
      <c r="C266" s="335" t="s">
        <v>1526</v>
      </c>
      <c r="D266" s="335" t="s">
        <v>1637</v>
      </c>
      <c r="E266" s="335" t="s">
        <v>1637</v>
      </c>
      <c r="F266" s="335" t="s">
        <v>1637</v>
      </c>
      <c r="G266" s="335" t="s">
        <v>1637</v>
      </c>
      <c r="H266" s="335" t="s">
        <v>1637</v>
      </c>
      <c r="I266" s="335" t="s">
        <v>1637</v>
      </c>
      <c r="J266" s="336" t="s">
        <v>1637</v>
      </c>
    </row>
    <row r="267" spans="2:10">
      <c r="B267" s="334" t="s">
        <v>1638</v>
      </c>
      <c r="C267" s="335" t="s">
        <v>1621</v>
      </c>
      <c r="D267" s="335" t="s">
        <v>1621</v>
      </c>
      <c r="E267" s="335" t="s">
        <v>1621</v>
      </c>
      <c r="F267" s="335" t="s">
        <v>1621</v>
      </c>
      <c r="G267" s="335" t="s">
        <v>1621</v>
      </c>
      <c r="H267" s="335" t="s">
        <v>1621</v>
      </c>
      <c r="I267" s="335" t="s">
        <v>1621</v>
      </c>
      <c r="J267" s="336" t="s">
        <v>1621</v>
      </c>
    </row>
    <row r="268" spans="2:10">
      <c r="B268" s="334" t="s">
        <v>1644</v>
      </c>
      <c r="C268" s="335" t="s">
        <v>1526</v>
      </c>
      <c r="D268" s="335" t="s">
        <v>1881</v>
      </c>
      <c r="E268" s="335" t="s">
        <v>1645</v>
      </c>
      <c r="F268" s="335" t="s">
        <v>1645</v>
      </c>
      <c r="G268" s="335" t="s">
        <v>1645</v>
      </c>
      <c r="H268" s="335" t="s">
        <v>1645</v>
      </c>
      <c r="I268" s="335" t="s">
        <v>1645</v>
      </c>
      <c r="J268" s="336" t="s">
        <v>1645</v>
      </c>
    </row>
    <row r="269" spans="2:10">
      <c r="B269" s="334" t="s">
        <v>1931</v>
      </c>
      <c r="C269" s="335" t="s">
        <v>1526</v>
      </c>
      <c r="D269" s="335" t="s">
        <v>1566</v>
      </c>
      <c r="E269" s="335" t="s">
        <v>1566</v>
      </c>
      <c r="F269" s="335" t="s">
        <v>1566</v>
      </c>
      <c r="G269" s="335" t="s">
        <v>1566</v>
      </c>
      <c r="H269" s="335" t="s">
        <v>1566</v>
      </c>
      <c r="I269" s="335" t="s">
        <v>1566</v>
      </c>
      <c r="J269" s="336" t="s">
        <v>1566</v>
      </c>
    </row>
    <row r="270" spans="2:10">
      <c r="B270" s="334" t="s">
        <v>1646</v>
      </c>
      <c r="C270" s="335" t="s">
        <v>1580</v>
      </c>
      <c r="D270" s="335" t="s">
        <v>1580</v>
      </c>
      <c r="E270" s="335" t="s">
        <v>1580</v>
      </c>
      <c r="F270" s="335" t="s">
        <v>1580</v>
      </c>
      <c r="G270" s="335" t="s">
        <v>1580</v>
      </c>
      <c r="H270" s="335" t="s">
        <v>1580</v>
      </c>
      <c r="I270" s="335" t="s">
        <v>1580</v>
      </c>
      <c r="J270" s="336" t="s">
        <v>1580</v>
      </c>
    </row>
    <row r="271" spans="2:10">
      <c r="B271" s="334" t="s">
        <v>1647</v>
      </c>
      <c r="C271" s="335" t="s">
        <v>1648</v>
      </c>
      <c r="D271" s="335" t="s">
        <v>1648</v>
      </c>
      <c r="E271" s="335" t="s">
        <v>1648</v>
      </c>
      <c r="F271" s="335" t="s">
        <v>1648</v>
      </c>
      <c r="G271" s="335" t="s">
        <v>1648</v>
      </c>
      <c r="H271" s="335" t="s">
        <v>1648</v>
      </c>
      <c r="I271" s="335" t="s">
        <v>1648</v>
      </c>
      <c r="J271" s="336" t="s">
        <v>1648</v>
      </c>
    </row>
    <row r="272" spans="2:10">
      <c r="B272" s="334" t="s">
        <v>1650</v>
      </c>
      <c r="C272" s="335" t="s">
        <v>1651</v>
      </c>
      <c r="D272" s="335" t="s">
        <v>1651</v>
      </c>
      <c r="E272" s="335" t="s">
        <v>1651</v>
      </c>
      <c r="F272" s="335" t="s">
        <v>1651</v>
      </c>
      <c r="G272" s="335" t="s">
        <v>1651</v>
      </c>
      <c r="H272" s="335" t="s">
        <v>1651</v>
      </c>
      <c r="I272" s="335" t="s">
        <v>1541</v>
      </c>
      <c r="J272" s="336" t="s">
        <v>1651</v>
      </c>
    </row>
    <row r="273" spans="2:10">
      <c r="B273" s="334" t="s">
        <v>1653</v>
      </c>
      <c r="C273" s="335" t="s">
        <v>1564</v>
      </c>
      <c r="D273" s="335" t="s">
        <v>1564</v>
      </c>
      <c r="E273" s="335" t="s">
        <v>1564</v>
      </c>
      <c r="F273" s="335" t="s">
        <v>1564</v>
      </c>
      <c r="G273" s="335" t="s">
        <v>1564</v>
      </c>
      <c r="H273" s="335" t="s">
        <v>1564</v>
      </c>
      <c r="I273" s="335" t="s">
        <v>1564</v>
      </c>
      <c r="J273" s="336" t="s">
        <v>1564</v>
      </c>
    </row>
    <row r="274" spans="2:10">
      <c r="B274" s="334" t="s">
        <v>1658</v>
      </c>
      <c r="C274" s="335" t="s">
        <v>1573</v>
      </c>
      <c r="D274" s="335" t="s">
        <v>1932</v>
      </c>
      <c r="E274" s="335" t="s">
        <v>1528</v>
      </c>
      <c r="F274" s="335" t="s">
        <v>1659</v>
      </c>
      <c r="G274" s="335" t="s">
        <v>1659</v>
      </c>
      <c r="H274" s="335" t="s">
        <v>1659</v>
      </c>
      <c r="I274" s="335" t="s">
        <v>1659</v>
      </c>
      <c r="J274" s="336" t="s">
        <v>1659</v>
      </c>
    </row>
    <row r="275" spans="2:10">
      <c r="B275" s="334" t="s">
        <v>1661</v>
      </c>
      <c r="C275" s="335" t="s">
        <v>1541</v>
      </c>
      <c r="D275" s="335" t="s">
        <v>1541</v>
      </c>
      <c r="E275" s="335" t="s">
        <v>1541</v>
      </c>
      <c r="F275" s="335" t="s">
        <v>1541</v>
      </c>
      <c r="G275" s="335" t="s">
        <v>1541</v>
      </c>
      <c r="H275" s="335" t="s">
        <v>1541</v>
      </c>
      <c r="I275" s="335" t="s">
        <v>1541</v>
      </c>
      <c r="J275" s="336" t="s">
        <v>1541</v>
      </c>
    </row>
    <row r="276" spans="2:10">
      <c r="B276" s="334" t="s">
        <v>1667</v>
      </c>
      <c r="C276" s="335" t="s">
        <v>1541</v>
      </c>
      <c r="D276" s="335" t="s">
        <v>1632</v>
      </c>
      <c r="E276" s="335" t="s">
        <v>1648</v>
      </c>
      <c r="F276" s="335" t="s">
        <v>1648</v>
      </c>
      <c r="G276" s="335" t="s">
        <v>1804</v>
      </c>
      <c r="H276" s="335" t="s">
        <v>1715</v>
      </c>
      <c r="I276" s="335" t="s">
        <v>1553</v>
      </c>
      <c r="J276" s="336" t="s">
        <v>1553</v>
      </c>
    </row>
    <row r="277" spans="2:10">
      <c r="B277" s="334" t="s">
        <v>1933</v>
      </c>
      <c r="C277" s="335" t="s">
        <v>1526</v>
      </c>
      <c r="D277" s="335" t="s">
        <v>1526</v>
      </c>
      <c r="E277" s="335" t="s">
        <v>1526</v>
      </c>
      <c r="F277" s="335" t="s">
        <v>1526</v>
      </c>
      <c r="G277" s="335" t="s">
        <v>1566</v>
      </c>
      <c r="H277" s="335" t="s">
        <v>1645</v>
      </c>
      <c r="I277" s="335" t="s">
        <v>1645</v>
      </c>
      <c r="J277" s="336" t="s">
        <v>1645</v>
      </c>
    </row>
    <row r="278" spans="2:10">
      <c r="B278" s="334" t="s">
        <v>1934</v>
      </c>
      <c r="C278" s="335" t="s">
        <v>1526</v>
      </c>
      <c r="D278" s="335" t="s">
        <v>1553</v>
      </c>
      <c r="E278" s="335" t="s">
        <v>1553</v>
      </c>
      <c r="F278" s="335" t="s">
        <v>1553</v>
      </c>
      <c r="G278" s="335" t="s">
        <v>1553</v>
      </c>
      <c r="H278" s="335" t="s">
        <v>1566</v>
      </c>
      <c r="I278" s="335" t="s">
        <v>1566</v>
      </c>
      <c r="J278" s="336" t="s">
        <v>1566</v>
      </c>
    </row>
    <row r="279" spans="2:10">
      <c r="B279" s="334" t="s">
        <v>1672</v>
      </c>
      <c r="C279" s="335" t="s">
        <v>1566</v>
      </c>
      <c r="D279" s="335" t="s">
        <v>1566</v>
      </c>
      <c r="E279" s="335" t="s">
        <v>1566</v>
      </c>
      <c r="F279" s="335" t="s">
        <v>1566</v>
      </c>
      <c r="G279" s="335" t="s">
        <v>1566</v>
      </c>
      <c r="H279" s="335" t="s">
        <v>1566</v>
      </c>
      <c r="I279" s="335" t="s">
        <v>1566</v>
      </c>
      <c r="J279" s="336" t="s">
        <v>1566</v>
      </c>
    </row>
    <row r="280" spans="2:10">
      <c r="B280" s="334" t="s">
        <v>1674</v>
      </c>
      <c r="C280" s="335" t="s">
        <v>1580</v>
      </c>
      <c r="D280" s="335" t="s">
        <v>1560</v>
      </c>
      <c r="E280" s="335" t="s">
        <v>1560</v>
      </c>
      <c r="F280" s="335" t="s">
        <v>1560</v>
      </c>
      <c r="G280" s="335" t="s">
        <v>1560</v>
      </c>
      <c r="H280" s="335" t="s">
        <v>1560</v>
      </c>
      <c r="I280" s="335" t="s">
        <v>1560</v>
      </c>
      <c r="J280" s="336" t="s">
        <v>1560</v>
      </c>
    </row>
    <row r="281" spans="2:10">
      <c r="B281" s="334" t="s">
        <v>1935</v>
      </c>
      <c r="C281" s="335" t="s">
        <v>1626</v>
      </c>
      <c r="D281" s="335" t="s">
        <v>1626</v>
      </c>
      <c r="E281" s="335" t="s">
        <v>1626</v>
      </c>
      <c r="F281" s="335" t="s">
        <v>1626</v>
      </c>
      <c r="G281" s="335" t="s">
        <v>1626</v>
      </c>
      <c r="H281" s="335" t="s">
        <v>1626</v>
      </c>
      <c r="I281" s="335" t="s">
        <v>1626</v>
      </c>
      <c r="J281" s="336" t="s">
        <v>1626</v>
      </c>
    </row>
    <row r="282" spans="2:10">
      <c r="B282" s="334" t="s">
        <v>1678</v>
      </c>
      <c r="C282" s="335" t="s">
        <v>1679</v>
      </c>
      <c r="D282" s="335" t="s">
        <v>1679</v>
      </c>
      <c r="E282" s="335" t="s">
        <v>1679</v>
      </c>
      <c r="F282" s="335" t="s">
        <v>1679</v>
      </c>
      <c r="G282" s="335" t="s">
        <v>1679</v>
      </c>
      <c r="H282" s="335" t="s">
        <v>1679</v>
      </c>
      <c r="I282" s="335" t="s">
        <v>1679</v>
      </c>
      <c r="J282" s="336" t="s">
        <v>1679</v>
      </c>
    </row>
    <row r="283" spans="2:10">
      <c r="B283" s="334" t="s">
        <v>1681</v>
      </c>
      <c r="C283" s="335" t="s">
        <v>1682</v>
      </c>
      <c r="D283" s="335" t="s">
        <v>1682</v>
      </c>
      <c r="E283" s="335" t="s">
        <v>1682</v>
      </c>
      <c r="F283" s="335" t="s">
        <v>1682</v>
      </c>
      <c r="G283" s="335" t="s">
        <v>1682</v>
      </c>
      <c r="H283" s="335" t="s">
        <v>1682</v>
      </c>
      <c r="I283" s="335" t="s">
        <v>1682</v>
      </c>
      <c r="J283" s="336" t="s">
        <v>1682</v>
      </c>
    </row>
    <row r="284" spans="2:10">
      <c r="B284" s="334" t="s">
        <v>1684</v>
      </c>
      <c r="C284" s="335" t="s">
        <v>1626</v>
      </c>
      <c r="D284" s="335" t="s">
        <v>1626</v>
      </c>
      <c r="E284" s="335" t="s">
        <v>1626</v>
      </c>
      <c r="F284" s="335" t="s">
        <v>1626</v>
      </c>
      <c r="G284" s="335" t="s">
        <v>1626</v>
      </c>
      <c r="H284" s="335" t="s">
        <v>1626</v>
      </c>
      <c r="I284" s="335" t="s">
        <v>1626</v>
      </c>
      <c r="J284" s="336" t="s">
        <v>1626</v>
      </c>
    </row>
    <row r="285" spans="2:10">
      <c r="B285" s="334" t="s">
        <v>1936</v>
      </c>
      <c r="C285" s="335" t="s">
        <v>1526</v>
      </c>
      <c r="D285" s="335" t="s">
        <v>1541</v>
      </c>
      <c r="E285" s="335" t="s">
        <v>1541</v>
      </c>
      <c r="F285" s="335" t="s">
        <v>1541</v>
      </c>
      <c r="G285" s="335" t="s">
        <v>1541</v>
      </c>
      <c r="H285" s="335" t="s">
        <v>1541</v>
      </c>
      <c r="I285" s="335" t="s">
        <v>1541</v>
      </c>
      <c r="J285" s="336" t="s">
        <v>1541</v>
      </c>
    </row>
    <row r="286" spans="2:10">
      <c r="B286" s="334" t="s">
        <v>1937</v>
      </c>
      <c r="C286" s="335" t="s">
        <v>1526</v>
      </c>
      <c r="D286" s="335" t="s">
        <v>1541</v>
      </c>
      <c r="E286" s="335" t="s">
        <v>1541</v>
      </c>
      <c r="F286" s="335" t="s">
        <v>1541</v>
      </c>
      <c r="G286" s="335" t="s">
        <v>1541</v>
      </c>
      <c r="H286" s="335" t="s">
        <v>1541</v>
      </c>
      <c r="I286" s="335" t="s">
        <v>1541</v>
      </c>
      <c r="J286" s="336" t="s">
        <v>1541</v>
      </c>
    </row>
    <row r="287" spans="2:10">
      <c r="B287" s="334" t="s">
        <v>1686</v>
      </c>
      <c r="C287" s="335" t="s">
        <v>1659</v>
      </c>
      <c r="D287" s="335" t="s">
        <v>1659</v>
      </c>
      <c r="E287" s="335" t="s">
        <v>1659</v>
      </c>
      <c r="F287" s="335" t="s">
        <v>1659</v>
      </c>
      <c r="G287" s="335" t="s">
        <v>1659</v>
      </c>
      <c r="H287" s="335" t="s">
        <v>1659</v>
      </c>
      <c r="I287" s="335" t="s">
        <v>1659</v>
      </c>
      <c r="J287" s="336" t="s">
        <v>1659</v>
      </c>
    </row>
    <row r="288" spans="2:10">
      <c r="B288" s="334" t="s">
        <v>1687</v>
      </c>
      <c r="C288" s="335" t="s">
        <v>1626</v>
      </c>
      <c r="D288" s="335" t="s">
        <v>1626</v>
      </c>
      <c r="E288" s="335" t="s">
        <v>1541</v>
      </c>
      <c r="F288" s="335" t="s">
        <v>1541</v>
      </c>
      <c r="G288" s="335" t="s">
        <v>1541</v>
      </c>
      <c r="H288" s="335" t="s">
        <v>1541</v>
      </c>
      <c r="I288" s="335" t="s">
        <v>1541</v>
      </c>
      <c r="J288" s="336" t="s">
        <v>1541</v>
      </c>
    </row>
    <row r="289" spans="2:10">
      <c r="B289" s="334" t="s">
        <v>1693</v>
      </c>
      <c r="C289" s="335" t="s">
        <v>1694</v>
      </c>
      <c r="D289" s="335" t="s">
        <v>1694</v>
      </c>
      <c r="E289" s="335" t="s">
        <v>1752</v>
      </c>
      <c r="F289" s="335" t="s">
        <v>1694</v>
      </c>
      <c r="G289" s="335" t="s">
        <v>1694</v>
      </c>
      <c r="H289" s="335" t="s">
        <v>1694</v>
      </c>
      <c r="I289" s="335" t="s">
        <v>1694</v>
      </c>
      <c r="J289" s="336" t="s">
        <v>1694</v>
      </c>
    </row>
    <row r="290" spans="2:10">
      <c r="B290" s="334" t="s">
        <v>1696</v>
      </c>
      <c r="C290" s="335" t="s">
        <v>1566</v>
      </c>
      <c r="D290" s="335" t="s">
        <v>1566</v>
      </c>
      <c r="E290" s="335" t="s">
        <v>1566</v>
      </c>
      <c r="F290" s="335" t="s">
        <v>1566</v>
      </c>
      <c r="G290" s="335" t="s">
        <v>1566</v>
      </c>
      <c r="H290" s="335" t="s">
        <v>1566</v>
      </c>
      <c r="I290" s="335" t="s">
        <v>1566</v>
      </c>
      <c r="J290" s="336" t="s">
        <v>1566</v>
      </c>
    </row>
    <row r="291" spans="2:10">
      <c r="B291" s="334" t="s">
        <v>1698</v>
      </c>
      <c r="C291" s="335" t="s">
        <v>1580</v>
      </c>
      <c r="D291" s="335" t="s">
        <v>1580</v>
      </c>
      <c r="E291" s="335" t="s">
        <v>1580</v>
      </c>
      <c r="F291" s="335" t="s">
        <v>1580</v>
      </c>
      <c r="G291" s="335" t="s">
        <v>1580</v>
      </c>
      <c r="H291" s="335" t="s">
        <v>1580</v>
      </c>
      <c r="I291" s="335" t="s">
        <v>1580</v>
      </c>
      <c r="J291" s="336" t="s">
        <v>1580</v>
      </c>
    </row>
    <row r="292" spans="2:10">
      <c r="B292" s="334" t="s">
        <v>1700</v>
      </c>
      <c r="C292" s="335" t="s">
        <v>1526</v>
      </c>
      <c r="D292" s="335" t="s">
        <v>1566</v>
      </c>
      <c r="E292" s="335" t="s">
        <v>1566</v>
      </c>
      <c r="F292" s="335" t="s">
        <v>1566</v>
      </c>
      <c r="G292" s="335" t="s">
        <v>1566</v>
      </c>
      <c r="H292" s="335" t="s">
        <v>1566</v>
      </c>
      <c r="I292" s="335" t="s">
        <v>1566</v>
      </c>
      <c r="J292" s="336" t="s">
        <v>1566</v>
      </c>
    </row>
    <row r="293" spans="2:10">
      <c r="B293" s="334" t="s">
        <v>1706</v>
      </c>
      <c r="C293" s="335" t="s">
        <v>1580</v>
      </c>
      <c r="D293" s="335" t="s">
        <v>1580</v>
      </c>
      <c r="E293" s="335" t="s">
        <v>1580</v>
      </c>
      <c r="F293" s="335" t="s">
        <v>1580</v>
      </c>
      <c r="G293" s="335" t="s">
        <v>1580</v>
      </c>
      <c r="H293" s="335" t="s">
        <v>1580</v>
      </c>
      <c r="I293" s="335" t="s">
        <v>1580</v>
      </c>
      <c r="J293" s="336" t="s">
        <v>1580</v>
      </c>
    </row>
    <row r="294" spans="2:10">
      <c r="B294" s="334" t="s">
        <v>1707</v>
      </c>
      <c r="C294" s="335" t="s">
        <v>1580</v>
      </c>
      <c r="D294" s="335" t="s">
        <v>1580</v>
      </c>
      <c r="E294" s="335" t="s">
        <v>1580</v>
      </c>
      <c r="F294" s="335" t="s">
        <v>1580</v>
      </c>
      <c r="G294" s="335" t="s">
        <v>1580</v>
      </c>
      <c r="H294" s="335" t="s">
        <v>1580</v>
      </c>
      <c r="I294" s="335" t="s">
        <v>1580</v>
      </c>
      <c r="J294" s="336" t="s">
        <v>1580</v>
      </c>
    </row>
    <row r="295" spans="2:10">
      <c r="B295" s="334" t="s">
        <v>1709</v>
      </c>
      <c r="C295" s="335" t="s">
        <v>1938</v>
      </c>
      <c r="D295" s="335" t="s">
        <v>1939</v>
      </c>
      <c r="E295" s="335" t="s">
        <v>1648</v>
      </c>
      <c r="F295" s="335" t="s">
        <v>1715</v>
      </c>
      <c r="G295" s="335" t="s">
        <v>1645</v>
      </c>
      <c r="H295" s="335" t="s">
        <v>1651</v>
      </c>
      <c r="I295" s="335" t="s">
        <v>1541</v>
      </c>
      <c r="J295" s="336" t="s">
        <v>1541</v>
      </c>
    </row>
    <row r="296" spans="2:10">
      <c r="B296" s="334" t="s">
        <v>1712</v>
      </c>
      <c r="C296" s="335" t="s">
        <v>1526</v>
      </c>
      <c r="D296" s="335" t="s">
        <v>1566</v>
      </c>
      <c r="E296" s="335" t="s">
        <v>1566</v>
      </c>
      <c r="F296" s="335" t="s">
        <v>1566</v>
      </c>
      <c r="G296" s="335" t="s">
        <v>1566</v>
      </c>
      <c r="H296" s="335" t="s">
        <v>1566</v>
      </c>
      <c r="I296" s="335" t="s">
        <v>1566</v>
      </c>
      <c r="J296" s="336" t="s">
        <v>1566</v>
      </c>
    </row>
    <row r="297" spans="2:10">
      <c r="B297" s="334" t="s">
        <v>1714</v>
      </c>
      <c r="C297" s="335" t="s">
        <v>1526</v>
      </c>
      <c r="D297" s="335" t="s">
        <v>1715</v>
      </c>
      <c r="E297" s="335" t="s">
        <v>1715</v>
      </c>
      <c r="F297" s="335" t="s">
        <v>1715</v>
      </c>
      <c r="G297" s="335" t="s">
        <v>1715</v>
      </c>
      <c r="H297" s="335" t="s">
        <v>1659</v>
      </c>
      <c r="I297" s="335" t="s">
        <v>1659</v>
      </c>
      <c r="J297" s="336" t="s">
        <v>1659</v>
      </c>
    </row>
    <row r="298" spans="2:10">
      <c r="B298" s="334" t="s">
        <v>1716</v>
      </c>
      <c r="C298" s="335" t="s">
        <v>1518</v>
      </c>
      <c r="D298" s="335" t="s">
        <v>1518</v>
      </c>
      <c r="E298" s="335" t="s">
        <v>1518</v>
      </c>
      <c r="F298" s="335" t="s">
        <v>1518</v>
      </c>
      <c r="G298" s="335" t="s">
        <v>1518</v>
      </c>
      <c r="H298" s="335" t="s">
        <v>1518</v>
      </c>
      <c r="I298" s="335" t="s">
        <v>1518</v>
      </c>
      <c r="J298" s="336" t="s">
        <v>1518</v>
      </c>
    </row>
    <row r="299" spans="2:10">
      <c r="B299" s="334" t="s">
        <v>1717</v>
      </c>
      <c r="C299" s="335" t="s">
        <v>1940</v>
      </c>
      <c r="D299" s="335" t="s">
        <v>1941</v>
      </c>
      <c r="E299" s="335" t="s">
        <v>1566</v>
      </c>
      <c r="F299" s="335" t="s">
        <v>1566</v>
      </c>
      <c r="G299" s="335" t="s">
        <v>1566</v>
      </c>
      <c r="H299" s="335" t="s">
        <v>1566</v>
      </c>
      <c r="I299" s="335" t="s">
        <v>1566</v>
      </c>
      <c r="J299" s="336" t="s">
        <v>1566</v>
      </c>
    </row>
    <row r="300" spans="2:10">
      <c r="B300" s="334" t="s">
        <v>1719</v>
      </c>
      <c r="C300" s="335" t="s">
        <v>1541</v>
      </c>
      <c r="D300" s="335" t="s">
        <v>1541</v>
      </c>
      <c r="E300" s="335" t="s">
        <v>1541</v>
      </c>
      <c r="F300" s="335" t="s">
        <v>1541</v>
      </c>
      <c r="G300" s="335" t="s">
        <v>1541</v>
      </c>
      <c r="H300" s="335" t="s">
        <v>1541</v>
      </c>
      <c r="I300" s="335" t="s">
        <v>1541</v>
      </c>
      <c r="J300" s="336" t="s">
        <v>1541</v>
      </c>
    </row>
    <row r="301" spans="2:10">
      <c r="B301" s="334" t="s">
        <v>1720</v>
      </c>
      <c r="C301" s="335" t="s">
        <v>1621</v>
      </c>
      <c r="D301" s="335" t="s">
        <v>1621</v>
      </c>
      <c r="E301" s="335" t="s">
        <v>1621</v>
      </c>
      <c r="F301" s="335" t="s">
        <v>1621</v>
      </c>
      <c r="G301" s="335" t="s">
        <v>1621</v>
      </c>
      <c r="H301" s="335" t="s">
        <v>1621</v>
      </c>
      <c r="I301" s="335" t="s">
        <v>1621</v>
      </c>
      <c r="J301" s="336" t="s">
        <v>1621</v>
      </c>
    </row>
    <row r="302" spans="2:10">
      <c r="B302" s="334" t="s">
        <v>1721</v>
      </c>
      <c r="C302" s="335" t="s">
        <v>1823</v>
      </c>
      <c r="D302" s="335" t="s">
        <v>1823</v>
      </c>
      <c r="E302" s="335" t="s">
        <v>1823</v>
      </c>
      <c r="F302" s="335" t="s">
        <v>1645</v>
      </c>
      <c r="G302" s="335" t="s">
        <v>1573</v>
      </c>
      <c r="H302" s="335" t="s">
        <v>1573</v>
      </c>
      <c r="I302" s="335" t="s">
        <v>1626</v>
      </c>
      <c r="J302" s="336" t="s">
        <v>1626</v>
      </c>
    </row>
    <row r="303" spans="2:10">
      <c r="B303" s="334" t="s">
        <v>1942</v>
      </c>
      <c r="C303" s="335" t="s">
        <v>1526</v>
      </c>
      <c r="D303" s="335" t="s">
        <v>1566</v>
      </c>
      <c r="E303" s="335" t="s">
        <v>1566</v>
      </c>
      <c r="F303" s="335" t="s">
        <v>1645</v>
      </c>
      <c r="G303" s="335" t="s">
        <v>1645</v>
      </c>
      <c r="H303" s="335" t="s">
        <v>1645</v>
      </c>
      <c r="I303" s="335" t="s">
        <v>1645</v>
      </c>
      <c r="J303" s="336" t="s">
        <v>1645</v>
      </c>
    </row>
    <row r="304" spans="2:10">
      <c r="B304" s="334" t="s">
        <v>1724</v>
      </c>
      <c r="C304" s="335" t="s">
        <v>1541</v>
      </c>
      <c r="D304" s="335" t="s">
        <v>1541</v>
      </c>
      <c r="E304" s="335" t="s">
        <v>1541</v>
      </c>
      <c r="F304" s="335" t="s">
        <v>1541</v>
      </c>
      <c r="G304" s="335" t="s">
        <v>1541</v>
      </c>
      <c r="H304" s="335" t="s">
        <v>1541</v>
      </c>
      <c r="I304" s="335" t="s">
        <v>1541</v>
      </c>
      <c r="J304" s="336" t="s">
        <v>1541</v>
      </c>
    </row>
    <row r="305" spans="2:10">
      <c r="B305" s="334" t="s">
        <v>1943</v>
      </c>
      <c r="C305" s="335" t="s">
        <v>1564</v>
      </c>
      <c r="D305" s="335" t="s">
        <v>1564</v>
      </c>
      <c r="E305" s="335" t="s">
        <v>1564</v>
      </c>
      <c r="F305" s="335" t="s">
        <v>1564</v>
      </c>
      <c r="G305" s="335" t="s">
        <v>1564</v>
      </c>
      <c r="H305" s="335" t="s">
        <v>1564</v>
      </c>
      <c r="I305" s="335" t="s">
        <v>1564</v>
      </c>
      <c r="J305" s="336" t="s">
        <v>1564</v>
      </c>
    </row>
    <row r="306" spans="2:10">
      <c r="B306" s="334" t="s">
        <v>1732</v>
      </c>
      <c r="C306" s="335" t="s">
        <v>1566</v>
      </c>
      <c r="D306" s="335" t="s">
        <v>1541</v>
      </c>
      <c r="E306" s="335" t="s">
        <v>1541</v>
      </c>
      <c r="F306" s="335" t="s">
        <v>1541</v>
      </c>
      <c r="G306" s="335" t="s">
        <v>1541</v>
      </c>
      <c r="H306" s="335" t="s">
        <v>1541</v>
      </c>
      <c r="I306" s="335" t="s">
        <v>1541</v>
      </c>
      <c r="J306" s="336" t="s">
        <v>1541</v>
      </c>
    </row>
    <row r="307" spans="2:10">
      <c r="B307" s="334" t="s">
        <v>1944</v>
      </c>
      <c r="C307" s="335" t="s">
        <v>1734</v>
      </c>
      <c r="D307" s="335" t="s">
        <v>1734</v>
      </c>
      <c r="E307" s="335" t="s">
        <v>1734</v>
      </c>
      <c r="F307" s="335" t="s">
        <v>1734</v>
      </c>
      <c r="G307" s="335" t="s">
        <v>1734</v>
      </c>
      <c r="H307" s="335" t="s">
        <v>1734</v>
      </c>
      <c r="I307" s="335" t="s">
        <v>1734</v>
      </c>
      <c r="J307" s="336" t="s">
        <v>1734</v>
      </c>
    </row>
    <row r="308" spans="2:10">
      <c r="B308" s="334" t="s">
        <v>1735</v>
      </c>
      <c r="C308" s="335" t="s">
        <v>1682</v>
      </c>
      <c r="D308" s="335" t="s">
        <v>1630</v>
      </c>
      <c r="E308" s="335" t="s">
        <v>1630</v>
      </c>
      <c r="F308" s="335" t="s">
        <v>1630</v>
      </c>
      <c r="G308" s="335" t="s">
        <v>1630</v>
      </c>
      <c r="H308" s="335" t="s">
        <v>1630</v>
      </c>
      <c r="I308" s="335" t="s">
        <v>1630</v>
      </c>
      <c r="J308" s="336" t="s">
        <v>1630</v>
      </c>
    </row>
    <row r="309" spans="2:10">
      <c r="B309" s="334" t="s">
        <v>1737</v>
      </c>
      <c r="C309" s="335" t="s">
        <v>1580</v>
      </c>
      <c r="D309" s="335" t="s">
        <v>1580</v>
      </c>
      <c r="E309" s="335" t="s">
        <v>1580</v>
      </c>
      <c r="F309" s="335" t="s">
        <v>1580</v>
      </c>
      <c r="G309" s="335" t="s">
        <v>1580</v>
      </c>
      <c r="H309" s="335" t="s">
        <v>1580</v>
      </c>
      <c r="I309" s="335" t="s">
        <v>1580</v>
      </c>
      <c r="J309" s="336" t="s">
        <v>1580</v>
      </c>
    </row>
    <row r="310" spans="2:10">
      <c r="B310" s="334" t="s">
        <v>1738</v>
      </c>
      <c r="C310" s="335" t="s">
        <v>1945</v>
      </c>
      <c r="D310" s="335" t="s">
        <v>1945</v>
      </c>
      <c r="E310" s="335" t="s">
        <v>1553</v>
      </c>
      <c r="F310" s="335" t="s">
        <v>1566</v>
      </c>
      <c r="G310" s="335" t="s">
        <v>1566</v>
      </c>
      <c r="H310" s="335" t="s">
        <v>1566</v>
      </c>
      <c r="I310" s="335" t="s">
        <v>1566</v>
      </c>
      <c r="J310" s="336" t="s">
        <v>1566</v>
      </c>
    </row>
    <row r="311" spans="2:10">
      <c r="B311" s="334" t="s">
        <v>1742</v>
      </c>
      <c r="C311" s="335" t="s">
        <v>1541</v>
      </c>
      <c r="D311" s="335" t="s">
        <v>1541</v>
      </c>
      <c r="E311" s="335" t="s">
        <v>1541</v>
      </c>
      <c r="F311" s="335" t="s">
        <v>1541</v>
      </c>
      <c r="G311" s="335" t="s">
        <v>1541</v>
      </c>
      <c r="H311" s="335" t="s">
        <v>1626</v>
      </c>
      <c r="I311" s="335" t="s">
        <v>1626</v>
      </c>
      <c r="J311" s="336" t="s">
        <v>1626</v>
      </c>
    </row>
    <row r="312" spans="2:10">
      <c r="B312" s="334" t="s">
        <v>1746</v>
      </c>
      <c r="C312" s="335" t="s">
        <v>1518</v>
      </c>
      <c r="D312" s="335" t="s">
        <v>1518</v>
      </c>
      <c r="E312" s="335" t="s">
        <v>1518</v>
      </c>
      <c r="F312" s="335" t="s">
        <v>1518</v>
      </c>
      <c r="G312" s="335" t="s">
        <v>1518</v>
      </c>
      <c r="H312" s="335" t="s">
        <v>1553</v>
      </c>
      <c r="I312" s="335" t="s">
        <v>1518</v>
      </c>
      <c r="J312" s="336" t="s">
        <v>1518</v>
      </c>
    </row>
    <row r="313" spans="2:10">
      <c r="B313" s="334" t="s">
        <v>1748</v>
      </c>
      <c r="C313" s="335" t="s">
        <v>1679</v>
      </c>
      <c r="D313" s="335" t="s">
        <v>1679</v>
      </c>
      <c r="E313" s="335" t="s">
        <v>1679</v>
      </c>
      <c r="F313" s="335" t="s">
        <v>1679</v>
      </c>
      <c r="G313" s="335" t="s">
        <v>1679</v>
      </c>
      <c r="H313" s="335" t="s">
        <v>1679</v>
      </c>
      <c r="I313" s="335" t="s">
        <v>1679</v>
      </c>
      <c r="J313" s="336" t="s">
        <v>1679</v>
      </c>
    </row>
    <row r="314" spans="2:10">
      <c r="B314" s="334" t="s">
        <v>1750</v>
      </c>
      <c r="C314" s="335" t="s">
        <v>1564</v>
      </c>
      <c r="D314" s="335" t="s">
        <v>1564</v>
      </c>
      <c r="E314" s="335" t="s">
        <v>1564</v>
      </c>
      <c r="F314" s="335" t="s">
        <v>1564</v>
      </c>
      <c r="G314" s="335" t="s">
        <v>1564</v>
      </c>
      <c r="H314" s="335" t="s">
        <v>1564</v>
      </c>
      <c r="I314" s="335" t="s">
        <v>1564</v>
      </c>
      <c r="J314" s="336" t="s">
        <v>1564</v>
      </c>
    </row>
    <row r="315" spans="2:10">
      <c r="B315" s="334" t="s">
        <v>1751</v>
      </c>
      <c r="C315" s="335" t="s">
        <v>1541</v>
      </c>
      <c r="D315" s="335" t="s">
        <v>1573</v>
      </c>
      <c r="E315" s="335" t="s">
        <v>1752</v>
      </c>
      <c r="F315" s="335" t="s">
        <v>1752</v>
      </c>
      <c r="G315" s="335" t="s">
        <v>1752</v>
      </c>
      <c r="H315" s="335" t="s">
        <v>1752</v>
      </c>
      <c r="I315" s="335" t="s">
        <v>1752</v>
      </c>
      <c r="J315" s="336" t="s">
        <v>1752</v>
      </c>
    </row>
    <row r="316" spans="2:10">
      <c r="B316" s="334" t="s">
        <v>1754</v>
      </c>
      <c r="C316" s="335" t="s">
        <v>1946</v>
      </c>
      <c r="D316" s="335" t="s">
        <v>1573</v>
      </c>
      <c r="E316" s="335" t="s">
        <v>1573</v>
      </c>
      <c r="F316" s="335" t="s">
        <v>1573</v>
      </c>
      <c r="G316" s="335" t="s">
        <v>1573</v>
      </c>
      <c r="H316" s="335" t="s">
        <v>1573</v>
      </c>
      <c r="I316" s="335" t="s">
        <v>1573</v>
      </c>
      <c r="J316" s="336" t="s">
        <v>1573</v>
      </c>
    </row>
    <row r="317" spans="2:10">
      <c r="B317" s="334" t="s">
        <v>1755</v>
      </c>
      <c r="C317" s="335" t="s">
        <v>1526</v>
      </c>
      <c r="D317" s="335" t="s">
        <v>1541</v>
      </c>
      <c r="E317" s="335" t="s">
        <v>1541</v>
      </c>
      <c r="F317" s="335" t="s">
        <v>1541</v>
      </c>
      <c r="G317" s="335" t="s">
        <v>1541</v>
      </c>
      <c r="H317" s="335" t="s">
        <v>1541</v>
      </c>
      <c r="I317" s="335" t="s">
        <v>1541</v>
      </c>
      <c r="J317" s="336" t="s">
        <v>1541</v>
      </c>
    </row>
    <row r="318" spans="2:10">
      <c r="B318" s="334" t="s">
        <v>1756</v>
      </c>
      <c r="C318" s="335" t="s">
        <v>1541</v>
      </c>
      <c r="D318" s="335" t="s">
        <v>1541</v>
      </c>
      <c r="E318" s="335" t="s">
        <v>1541</v>
      </c>
      <c r="F318" s="335" t="s">
        <v>1541</v>
      </c>
      <c r="G318" s="335" t="s">
        <v>1541</v>
      </c>
      <c r="H318" s="335" t="s">
        <v>1541</v>
      </c>
      <c r="I318" s="335" t="s">
        <v>1541</v>
      </c>
      <c r="J318" s="336" t="s">
        <v>1541</v>
      </c>
    </row>
    <row r="319" spans="2:10">
      <c r="B319" s="334" t="s">
        <v>1757</v>
      </c>
      <c r="C319" s="335" t="s">
        <v>1947</v>
      </c>
      <c r="D319" s="335" t="s">
        <v>1947</v>
      </c>
      <c r="E319" s="335" t="s">
        <v>1947</v>
      </c>
      <c r="F319" s="335" t="s">
        <v>1758</v>
      </c>
      <c r="G319" s="335" t="s">
        <v>1758</v>
      </c>
      <c r="H319" s="335" t="s">
        <v>1758</v>
      </c>
      <c r="I319" s="335" t="s">
        <v>1948</v>
      </c>
      <c r="J319" s="336" t="s">
        <v>1758</v>
      </c>
    </row>
    <row r="320" spans="2:10">
      <c r="B320" s="334" t="s">
        <v>1949</v>
      </c>
      <c r="C320" s="335" t="s">
        <v>1580</v>
      </c>
      <c r="D320" s="335" t="s">
        <v>1580</v>
      </c>
      <c r="E320" s="335" t="s">
        <v>1580</v>
      </c>
      <c r="F320" s="335" t="s">
        <v>1564</v>
      </c>
      <c r="G320" s="335" t="s">
        <v>1564</v>
      </c>
      <c r="H320" s="335" t="s">
        <v>1564</v>
      </c>
      <c r="I320" s="335" t="s">
        <v>1564</v>
      </c>
      <c r="J320" s="336" t="s">
        <v>1564</v>
      </c>
    </row>
    <row r="321" spans="2:10">
      <c r="B321" s="334" t="s">
        <v>1760</v>
      </c>
      <c r="C321" s="335" t="s">
        <v>1580</v>
      </c>
      <c r="D321" s="335" t="s">
        <v>1580</v>
      </c>
      <c r="E321" s="335" t="s">
        <v>1580</v>
      </c>
      <c r="F321" s="335" t="s">
        <v>1580</v>
      </c>
      <c r="G321" s="335" t="s">
        <v>1580</v>
      </c>
      <c r="H321" s="335" t="s">
        <v>1580</v>
      </c>
      <c r="I321" s="335" t="s">
        <v>1580</v>
      </c>
      <c r="J321" s="336" t="s">
        <v>1580</v>
      </c>
    </row>
    <row r="322" spans="2:10">
      <c r="B322" s="334" t="s">
        <v>1761</v>
      </c>
      <c r="C322" s="335" t="s">
        <v>1580</v>
      </c>
      <c r="D322" s="335" t="s">
        <v>1580</v>
      </c>
      <c r="E322" s="335" t="s">
        <v>1580</v>
      </c>
      <c r="F322" s="335" t="s">
        <v>1580</v>
      </c>
      <c r="G322" s="335" t="s">
        <v>1580</v>
      </c>
      <c r="H322" s="335" t="s">
        <v>1580</v>
      </c>
      <c r="I322" s="335" t="s">
        <v>1580</v>
      </c>
      <c r="J322" s="336" t="s">
        <v>1580</v>
      </c>
    </row>
    <row r="323" spans="2:10">
      <c r="B323" s="334" t="s">
        <v>1763</v>
      </c>
      <c r="C323" s="335" t="s">
        <v>1566</v>
      </c>
      <c r="D323" s="335" t="s">
        <v>1566</v>
      </c>
      <c r="E323" s="335" t="s">
        <v>1566</v>
      </c>
      <c r="F323" s="335" t="s">
        <v>1566</v>
      </c>
      <c r="G323" s="335" t="s">
        <v>1566</v>
      </c>
      <c r="H323" s="335" t="s">
        <v>1566</v>
      </c>
      <c r="I323" s="335" t="s">
        <v>1566</v>
      </c>
      <c r="J323" s="336" t="s">
        <v>1566</v>
      </c>
    </row>
    <row r="324" spans="2:10">
      <c r="B324" s="334" t="s">
        <v>1950</v>
      </c>
      <c r="C324" s="335" t="s">
        <v>1951</v>
      </c>
      <c r="D324" s="335" t="s">
        <v>1626</v>
      </c>
      <c r="E324" s="335" t="s">
        <v>1541</v>
      </c>
      <c r="F324" s="335" t="s">
        <v>1541</v>
      </c>
      <c r="G324" s="335" t="s">
        <v>1541</v>
      </c>
      <c r="H324" s="335" t="s">
        <v>1541</v>
      </c>
      <c r="I324" s="335" t="s">
        <v>1541</v>
      </c>
      <c r="J324" s="336" t="s">
        <v>1573</v>
      </c>
    </row>
    <row r="325" spans="2:10">
      <c r="B325" s="334" t="s">
        <v>1767</v>
      </c>
      <c r="C325" s="335" t="s">
        <v>1518</v>
      </c>
      <c r="D325" s="335" t="s">
        <v>1518</v>
      </c>
      <c r="E325" s="335" t="s">
        <v>1518</v>
      </c>
      <c r="F325" s="335" t="s">
        <v>1518</v>
      </c>
      <c r="G325" s="335" t="s">
        <v>1518</v>
      </c>
      <c r="H325" s="335" t="s">
        <v>1518</v>
      </c>
      <c r="I325" s="335" t="s">
        <v>1518</v>
      </c>
      <c r="J325" s="336" t="s">
        <v>1518</v>
      </c>
    </row>
    <row r="326" spans="2:10">
      <c r="B326" s="334" t="s">
        <v>1769</v>
      </c>
      <c r="C326" s="335" t="s">
        <v>1526</v>
      </c>
      <c r="D326" s="335" t="s">
        <v>1621</v>
      </c>
      <c r="E326" s="335" t="s">
        <v>1621</v>
      </c>
      <c r="F326" s="335" t="s">
        <v>1621</v>
      </c>
      <c r="G326" s="335" t="s">
        <v>1621</v>
      </c>
      <c r="H326" s="335" t="s">
        <v>1621</v>
      </c>
      <c r="I326" s="335" t="s">
        <v>1621</v>
      </c>
      <c r="J326" s="336" t="s">
        <v>1621</v>
      </c>
    </row>
    <row r="327" spans="2:10">
      <c r="B327" s="334" t="s">
        <v>1772</v>
      </c>
      <c r="C327" s="335" t="s">
        <v>1518</v>
      </c>
      <c r="D327" s="335" t="s">
        <v>1518</v>
      </c>
      <c r="E327" s="335" t="s">
        <v>1580</v>
      </c>
      <c r="F327" s="335" t="s">
        <v>1580</v>
      </c>
      <c r="G327" s="335" t="s">
        <v>1580</v>
      </c>
      <c r="H327" s="335" t="s">
        <v>1580</v>
      </c>
      <c r="I327" s="335" t="s">
        <v>1580</v>
      </c>
      <c r="J327" s="336" t="s">
        <v>1580</v>
      </c>
    </row>
    <row r="328" spans="2:10">
      <c r="B328" s="334" t="s">
        <v>1774</v>
      </c>
      <c r="C328" s="335" t="s">
        <v>1518</v>
      </c>
      <c r="D328" s="335" t="s">
        <v>1518</v>
      </c>
      <c r="E328" s="335" t="s">
        <v>1518</v>
      </c>
      <c r="F328" s="335" t="s">
        <v>1775</v>
      </c>
      <c r="G328" s="335" t="s">
        <v>1775</v>
      </c>
      <c r="H328" s="335" t="s">
        <v>1775</v>
      </c>
      <c r="I328" s="335" t="s">
        <v>1775</v>
      </c>
      <c r="J328" s="336" t="s">
        <v>1775</v>
      </c>
    </row>
    <row r="329" spans="2:10">
      <c r="B329" s="334" t="s">
        <v>1777</v>
      </c>
      <c r="C329" s="335" t="s">
        <v>1580</v>
      </c>
      <c r="D329" s="335" t="s">
        <v>1580</v>
      </c>
      <c r="E329" s="335" t="s">
        <v>1580</v>
      </c>
      <c r="F329" s="335" t="s">
        <v>1580</v>
      </c>
      <c r="G329" s="335" t="s">
        <v>1580</v>
      </c>
      <c r="H329" s="335" t="s">
        <v>1580</v>
      </c>
      <c r="I329" s="335" t="s">
        <v>1573</v>
      </c>
      <c r="J329" s="336" t="s">
        <v>1573</v>
      </c>
    </row>
    <row r="330" spans="2:10">
      <c r="B330" s="334" t="s">
        <v>1778</v>
      </c>
      <c r="C330" s="335" t="s">
        <v>1679</v>
      </c>
      <c r="D330" s="335" t="s">
        <v>1679</v>
      </c>
      <c r="E330" s="335" t="s">
        <v>1679</v>
      </c>
      <c r="F330" s="335" t="s">
        <v>1679</v>
      </c>
      <c r="G330" s="335" t="s">
        <v>1679</v>
      </c>
      <c r="H330" s="335" t="s">
        <v>1679</v>
      </c>
      <c r="I330" s="335" t="s">
        <v>1679</v>
      </c>
      <c r="J330" s="336" t="s">
        <v>1679</v>
      </c>
    </row>
    <row r="331" spans="2:10">
      <c r="B331" s="334" t="s">
        <v>1779</v>
      </c>
      <c r="C331" s="335" t="s">
        <v>1518</v>
      </c>
      <c r="D331" s="335" t="s">
        <v>1518</v>
      </c>
      <c r="E331" s="335" t="s">
        <v>1518</v>
      </c>
      <c r="F331" s="335" t="s">
        <v>1518</v>
      </c>
      <c r="G331" s="335" t="s">
        <v>1518</v>
      </c>
      <c r="H331" s="335" t="s">
        <v>1518</v>
      </c>
      <c r="I331" s="335" t="s">
        <v>1518</v>
      </c>
      <c r="J331" s="336" t="s">
        <v>1518</v>
      </c>
    </row>
    <row r="332" spans="2:10">
      <c r="B332" s="334" t="s">
        <v>1781</v>
      </c>
      <c r="C332" s="335" t="s">
        <v>1952</v>
      </c>
      <c r="D332" s="335" t="s">
        <v>1953</v>
      </c>
      <c r="E332" s="335" t="s">
        <v>1954</v>
      </c>
      <c r="F332" s="335" t="s">
        <v>1782</v>
      </c>
      <c r="G332" s="335" t="s">
        <v>1782</v>
      </c>
      <c r="H332" s="335" t="s">
        <v>1782</v>
      </c>
      <c r="I332" s="335" t="s">
        <v>1782</v>
      </c>
      <c r="J332" s="336" t="s">
        <v>1782</v>
      </c>
    </row>
    <row r="333" spans="2:10">
      <c r="B333" s="334" t="s">
        <v>1783</v>
      </c>
      <c r="C333" s="335" t="s">
        <v>1798</v>
      </c>
      <c r="D333" s="335" t="s">
        <v>1798</v>
      </c>
      <c r="E333" s="335" t="s">
        <v>1798</v>
      </c>
      <c r="F333" s="335" t="s">
        <v>1798</v>
      </c>
      <c r="G333" s="335" t="s">
        <v>1798</v>
      </c>
      <c r="H333" s="335" t="s">
        <v>1798</v>
      </c>
      <c r="I333" s="335" t="s">
        <v>1798</v>
      </c>
      <c r="J333" s="336" t="s">
        <v>1798</v>
      </c>
    </row>
    <row r="334" spans="2:10">
      <c r="B334" s="334" t="s">
        <v>1784</v>
      </c>
      <c r="C334" s="335" t="s">
        <v>1621</v>
      </c>
      <c r="D334" s="335" t="s">
        <v>1621</v>
      </c>
      <c r="E334" s="335" t="s">
        <v>1621</v>
      </c>
      <c r="F334" s="335" t="s">
        <v>1621</v>
      </c>
      <c r="G334" s="335" t="s">
        <v>1621</v>
      </c>
      <c r="H334" s="335" t="s">
        <v>1621</v>
      </c>
      <c r="I334" s="335" t="s">
        <v>1621</v>
      </c>
      <c r="J334" s="336" t="s">
        <v>1621</v>
      </c>
    </row>
    <row r="335" spans="2:10">
      <c r="B335" s="334" t="s">
        <v>1785</v>
      </c>
      <c r="C335" s="335" t="s">
        <v>1526</v>
      </c>
      <c r="D335" s="335" t="s">
        <v>1580</v>
      </c>
      <c r="E335" s="335" t="s">
        <v>1580</v>
      </c>
      <c r="F335" s="335" t="s">
        <v>1580</v>
      </c>
      <c r="G335" s="335" t="s">
        <v>1580</v>
      </c>
      <c r="H335" s="335" t="s">
        <v>1580</v>
      </c>
      <c r="I335" s="335" t="s">
        <v>1580</v>
      </c>
      <c r="J335" s="336" t="s">
        <v>1580</v>
      </c>
    </row>
    <row r="336" spans="2:10">
      <c r="B336" s="334" t="s">
        <v>1786</v>
      </c>
      <c r="C336" s="335" t="s">
        <v>1566</v>
      </c>
      <c r="D336" s="335" t="s">
        <v>1566</v>
      </c>
      <c r="E336" s="335" t="s">
        <v>1566</v>
      </c>
      <c r="F336" s="335" t="s">
        <v>1566</v>
      </c>
      <c r="G336" s="335" t="s">
        <v>1566</v>
      </c>
      <c r="H336" s="335" t="s">
        <v>1566</v>
      </c>
      <c r="I336" s="335" t="s">
        <v>1566</v>
      </c>
      <c r="J336" s="336" t="s">
        <v>1566</v>
      </c>
    </row>
    <row r="337" spans="2:10">
      <c r="B337" s="334" t="s">
        <v>1787</v>
      </c>
      <c r="C337" s="335" t="s">
        <v>1573</v>
      </c>
      <c r="D337" s="335" t="s">
        <v>1573</v>
      </c>
      <c r="E337" s="335" t="s">
        <v>1573</v>
      </c>
      <c r="F337" s="335" t="s">
        <v>1573</v>
      </c>
      <c r="G337" s="335" t="s">
        <v>1573</v>
      </c>
      <c r="H337" s="335" t="s">
        <v>1573</v>
      </c>
      <c r="I337" s="335" t="s">
        <v>1573</v>
      </c>
      <c r="J337" s="336" t="s">
        <v>1573</v>
      </c>
    </row>
    <row r="338" spans="2:10">
      <c r="B338" s="334" t="s">
        <v>1791</v>
      </c>
      <c r="C338" s="335" t="s">
        <v>1553</v>
      </c>
      <c r="D338" s="335" t="s">
        <v>1553</v>
      </c>
      <c r="E338" s="335" t="s">
        <v>1553</v>
      </c>
      <c r="F338" s="335" t="s">
        <v>1553</v>
      </c>
      <c r="G338" s="335" t="s">
        <v>1553</v>
      </c>
      <c r="H338" s="335" t="s">
        <v>1553</v>
      </c>
      <c r="I338" s="335" t="s">
        <v>1553</v>
      </c>
      <c r="J338" s="336" t="s">
        <v>1553</v>
      </c>
    </row>
    <row r="339" spans="2:10">
      <c r="B339" s="334" t="s">
        <v>1955</v>
      </c>
      <c r="C339" s="335" t="s">
        <v>1526</v>
      </c>
      <c r="D339" s="335" t="s">
        <v>1526</v>
      </c>
      <c r="E339" s="335" t="s">
        <v>1526</v>
      </c>
      <c r="F339" s="335" t="s">
        <v>1526</v>
      </c>
      <c r="G339" s="335" t="s">
        <v>1526</v>
      </c>
      <c r="H339" s="335" t="s">
        <v>1541</v>
      </c>
      <c r="I339" s="335" t="s">
        <v>1541</v>
      </c>
      <c r="J339" s="336" t="s">
        <v>1541</v>
      </c>
    </row>
    <row r="340" spans="2:10">
      <c r="B340" s="334" t="s">
        <v>1793</v>
      </c>
      <c r="C340" s="335" t="s">
        <v>1518</v>
      </c>
      <c r="D340" s="335" t="s">
        <v>1518</v>
      </c>
      <c r="E340" s="335" t="s">
        <v>1518</v>
      </c>
      <c r="F340" s="335" t="s">
        <v>1518</v>
      </c>
      <c r="G340" s="335" t="s">
        <v>1518</v>
      </c>
      <c r="H340" s="335" t="s">
        <v>1518</v>
      </c>
      <c r="I340" s="335" t="s">
        <v>1518</v>
      </c>
      <c r="J340" s="336" t="s">
        <v>1518</v>
      </c>
    </row>
    <row r="341" spans="2:10">
      <c r="B341" s="334" t="s">
        <v>1794</v>
      </c>
      <c r="C341" s="335" t="s">
        <v>1566</v>
      </c>
      <c r="D341" s="335" t="s">
        <v>1566</v>
      </c>
      <c r="E341" s="335" t="s">
        <v>1566</v>
      </c>
      <c r="F341" s="335" t="s">
        <v>1566</v>
      </c>
      <c r="G341" s="335" t="s">
        <v>1566</v>
      </c>
      <c r="H341" s="335" t="s">
        <v>1566</v>
      </c>
      <c r="I341" s="335" t="s">
        <v>1566</v>
      </c>
      <c r="J341" s="336" t="s">
        <v>1566</v>
      </c>
    </row>
    <row r="342" spans="2:10">
      <c r="B342" s="334" t="s">
        <v>1797</v>
      </c>
      <c r="C342" s="335" t="s">
        <v>1798</v>
      </c>
      <c r="D342" s="335" t="s">
        <v>1798</v>
      </c>
      <c r="E342" s="335" t="s">
        <v>1798</v>
      </c>
      <c r="F342" s="335" t="s">
        <v>1798</v>
      </c>
      <c r="G342" s="335" t="s">
        <v>1798</v>
      </c>
      <c r="H342" s="335" t="s">
        <v>1798</v>
      </c>
      <c r="I342" s="335" t="s">
        <v>1798</v>
      </c>
      <c r="J342" s="336" t="s">
        <v>1798</v>
      </c>
    </row>
    <row r="343" spans="2:10">
      <c r="B343" s="334" t="s">
        <v>1796</v>
      </c>
      <c r="C343" s="335" t="s">
        <v>1526</v>
      </c>
      <c r="D343" s="335" t="s">
        <v>1939</v>
      </c>
      <c r="E343" s="335" t="s">
        <v>1648</v>
      </c>
      <c r="F343" s="335" t="s">
        <v>1648</v>
      </c>
      <c r="G343" s="335" t="s">
        <v>1648</v>
      </c>
      <c r="H343" s="335" t="s">
        <v>1648</v>
      </c>
      <c r="I343" s="335" t="s">
        <v>1648</v>
      </c>
      <c r="J343" s="336" t="s">
        <v>1648</v>
      </c>
    </row>
    <row r="344" spans="2:10">
      <c r="B344" s="334" t="s">
        <v>1799</v>
      </c>
      <c r="C344" s="335" t="s">
        <v>1526</v>
      </c>
      <c r="D344" s="335" t="s">
        <v>1541</v>
      </c>
      <c r="E344" s="335" t="s">
        <v>1541</v>
      </c>
      <c r="F344" s="335" t="s">
        <v>1541</v>
      </c>
      <c r="G344" s="335" t="s">
        <v>1541</v>
      </c>
      <c r="H344" s="335" t="s">
        <v>1541</v>
      </c>
      <c r="I344" s="335" t="s">
        <v>1541</v>
      </c>
      <c r="J344" s="336" t="s">
        <v>1541</v>
      </c>
    </row>
    <row r="345" spans="2:10">
      <c r="B345" s="334" t="s">
        <v>1801</v>
      </c>
      <c r="C345" s="335" t="s">
        <v>1630</v>
      </c>
      <c r="D345" s="335" t="s">
        <v>1630</v>
      </c>
      <c r="E345" s="335" t="s">
        <v>1630</v>
      </c>
      <c r="F345" s="335" t="s">
        <v>1630</v>
      </c>
      <c r="G345" s="335" t="s">
        <v>1630</v>
      </c>
      <c r="H345" s="335" t="s">
        <v>1630</v>
      </c>
      <c r="I345" s="335" t="s">
        <v>1518</v>
      </c>
      <c r="J345" s="336" t="s">
        <v>1518</v>
      </c>
    </row>
    <row r="346" spans="2:10">
      <c r="B346" s="334" t="s">
        <v>1803</v>
      </c>
      <c r="C346" s="335" t="s">
        <v>1715</v>
      </c>
      <c r="D346" s="335" t="s">
        <v>1715</v>
      </c>
      <c r="E346" s="335" t="s">
        <v>1715</v>
      </c>
      <c r="F346" s="335" t="s">
        <v>1715</v>
      </c>
      <c r="G346" s="335" t="s">
        <v>1715</v>
      </c>
      <c r="H346" s="335" t="s">
        <v>1715</v>
      </c>
      <c r="I346" s="335" t="s">
        <v>1715</v>
      </c>
      <c r="J346" s="336" t="s">
        <v>1804</v>
      </c>
    </row>
    <row r="347" spans="2:10">
      <c r="B347" s="334" t="s">
        <v>1806</v>
      </c>
      <c r="C347" s="335" t="s">
        <v>1804</v>
      </c>
      <c r="D347" s="335" t="s">
        <v>1804</v>
      </c>
      <c r="E347" s="335" t="s">
        <v>1804</v>
      </c>
      <c r="F347" s="335" t="s">
        <v>1804</v>
      </c>
      <c r="G347" s="335" t="s">
        <v>1804</v>
      </c>
      <c r="H347" s="335" t="s">
        <v>1804</v>
      </c>
      <c r="I347" s="335" t="s">
        <v>1804</v>
      </c>
      <c r="J347" s="336" t="s">
        <v>1804</v>
      </c>
    </row>
    <row r="348" spans="2:10">
      <c r="B348" s="334" t="s">
        <v>1807</v>
      </c>
      <c r="C348" s="335" t="s">
        <v>1526</v>
      </c>
      <c r="D348" s="335" t="s">
        <v>1541</v>
      </c>
      <c r="E348" s="335" t="s">
        <v>1541</v>
      </c>
      <c r="F348" s="335" t="s">
        <v>1541</v>
      </c>
      <c r="G348" s="335" t="s">
        <v>1541</v>
      </c>
      <c r="H348" s="335" t="s">
        <v>1541</v>
      </c>
      <c r="I348" s="335" t="s">
        <v>1626</v>
      </c>
      <c r="J348" s="336" t="s">
        <v>1626</v>
      </c>
    </row>
    <row r="349" spans="2:10">
      <c r="B349" s="334" t="s">
        <v>1808</v>
      </c>
      <c r="C349" s="335" t="s">
        <v>1804</v>
      </c>
      <c r="D349" s="335" t="s">
        <v>1804</v>
      </c>
      <c r="E349" s="335" t="s">
        <v>1804</v>
      </c>
      <c r="F349" s="335" t="s">
        <v>1804</v>
      </c>
      <c r="G349" s="335" t="s">
        <v>1804</v>
      </c>
      <c r="H349" s="335" t="s">
        <v>1804</v>
      </c>
      <c r="I349" s="335" t="s">
        <v>1804</v>
      </c>
      <c r="J349" s="336" t="s">
        <v>1804</v>
      </c>
    </row>
    <row r="350" spans="2:10">
      <c r="B350" s="334" t="s">
        <v>1810</v>
      </c>
      <c r="C350" s="335" t="s">
        <v>1541</v>
      </c>
      <c r="D350" s="335" t="s">
        <v>1541</v>
      </c>
      <c r="E350" s="335" t="s">
        <v>1541</v>
      </c>
      <c r="F350" s="335" t="s">
        <v>1541</v>
      </c>
      <c r="G350" s="335" t="s">
        <v>1541</v>
      </c>
      <c r="H350" s="335" t="s">
        <v>1541</v>
      </c>
      <c r="I350" s="335" t="s">
        <v>1811</v>
      </c>
      <c r="J350" s="336" t="s">
        <v>1811</v>
      </c>
    </row>
    <row r="351" spans="2:10">
      <c r="B351" s="334" t="s">
        <v>1813</v>
      </c>
      <c r="C351" s="335" t="s">
        <v>1645</v>
      </c>
      <c r="D351" s="335" t="s">
        <v>1645</v>
      </c>
      <c r="E351" s="335" t="s">
        <v>1645</v>
      </c>
      <c r="F351" s="335" t="s">
        <v>1645</v>
      </c>
      <c r="G351" s="335" t="s">
        <v>1645</v>
      </c>
      <c r="H351" s="335" t="s">
        <v>1645</v>
      </c>
      <c r="I351" s="335" t="s">
        <v>1645</v>
      </c>
      <c r="J351" s="336" t="s">
        <v>1645</v>
      </c>
    </row>
    <row r="352" spans="2:10">
      <c r="B352" s="334" t="s">
        <v>1814</v>
      </c>
      <c r="C352" s="335" t="s">
        <v>1526</v>
      </c>
      <c r="D352" s="335" t="s">
        <v>1566</v>
      </c>
      <c r="E352" s="335" t="s">
        <v>1566</v>
      </c>
      <c r="F352" s="335" t="s">
        <v>1566</v>
      </c>
      <c r="G352" s="335" t="s">
        <v>1566</v>
      </c>
      <c r="H352" s="335" t="s">
        <v>1566</v>
      </c>
      <c r="I352" s="335" t="s">
        <v>1566</v>
      </c>
      <c r="J352" s="336" t="s">
        <v>1566</v>
      </c>
    </row>
    <row r="353" spans="2:10">
      <c r="B353" s="334" t="s">
        <v>1817</v>
      </c>
      <c r="C353" s="335" t="s">
        <v>1566</v>
      </c>
      <c r="D353" s="335" t="s">
        <v>1566</v>
      </c>
      <c r="E353" s="335" t="s">
        <v>1566</v>
      </c>
      <c r="F353" s="335" t="s">
        <v>1566</v>
      </c>
      <c r="G353" s="335" t="s">
        <v>1566</v>
      </c>
      <c r="H353" s="335" t="s">
        <v>1566</v>
      </c>
      <c r="I353" s="335" t="s">
        <v>1566</v>
      </c>
      <c r="J353" s="336" t="s">
        <v>1566</v>
      </c>
    </row>
    <row r="354" spans="2:10">
      <c r="B354" s="334" t="s">
        <v>1819</v>
      </c>
      <c r="C354" s="335" t="s">
        <v>1541</v>
      </c>
      <c r="D354" s="335" t="s">
        <v>1573</v>
      </c>
      <c r="E354" s="335" t="s">
        <v>1752</v>
      </c>
      <c r="F354" s="335" t="s">
        <v>1626</v>
      </c>
      <c r="G354" s="335" t="s">
        <v>1626</v>
      </c>
      <c r="H354" s="335" t="s">
        <v>1626</v>
      </c>
      <c r="I354" s="335" t="s">
        <v>1626</v>
      </c>
      <c r="J354" s="336" t="s">
        <v>1626</v>
      </c>
    </row>
    <row r="355" spans="2:10">
      <c r="B355" s="334" t="s">
        <v>1820</v>
      </c>
      <c r="C355" s="335" t="s">
        <v>1798</v>
      </c>
      <c r="D355" s="335" t="s">
        <v>1518</v>
      </c>
      <c r="E355" s="335" t="s">
        <v>1518</v>
      </c>
      <c r="F355" s="335" t="s">
        <v>1518</v>
      </c>
      <c r="G355" s="335" t="s">
        <v>1518</v>
      </c>
      <c r="H355" s="335" t="s">
        <v>1518</v>
      </c>
      <c r="I355" s="335" t="s">
        <v>1518</v>
      </c>
      <c r="J355" s="336" t="s">
        <v>1518</v>
      </c>
    </row>
    <row r="356" spans="2:10">
      <c r="B356" s="334" t="s">
        <v>1822</v>
      </c>
      <c r="C356" s="335" t="s">
        <v>1804</v>
      </c>
      <c r="D356" s="335" t="s">
        <v>1715</v>
      </c>
      <c r="E356" s="335" t="s">
        <v>1566</v>
      </c>
      <c r="F356" s="335" t="s">
        <v>1566</v>
      </c>
      <c r="G356" s="335" t="s">
        <v>1553</v>
      </c>
      <c r="H356" s="335" t="s">
        <v>1823</v>
      </c>
      <c r="I356" s="335" t="s">
        <v>1823</v>
      </c>
      <c r="J356" s="336" t="s">
        <v>1823</v>
      </c>
    </row>
    <row r="357" spans="2:10">
      <c r="B357" s="334" t="s">
        <v>1956</v>
      </c>
      <c r="C357" s="335" t="s">
        <v>1526</v>
      </c>
      <c r="D357" s="335" t="s">
        <v>1518</v>
      </c>
      <c r="E357" s="335" t="s">
        <v>1518</v>
      </c>
      <c r="F357" s="335" t="s">
        <v>1518</v>
      </c>
      <c r="G357" s="335" t="s">
        <v>1518</v>
      </c>
      <c r="H357" s="335" t="s">
        <v>1518</v>
      </c>
      <c r="I357" s="335" t="s">
        <v>1518</v>
      </c>
      <c r="J357" s="336" t="s">
        <v>1518</v>
      </c>
    </row>
    <row r="358" spans="2:10">
      <c r="B358" s="334" t="s">
        <v>1829</v>
      </c>
      <c r="C358" s="335" t="s">
        <v>1541</v>
      </c>
      <c r="D358" s="335" t="s">
        <v>1541</v>
      </c>
      <c r="E358" s="335" t="s">
        <v>1541</v>
      </c>
      <c r="F358" s="335" t="s">
        <v>1541</v>
      </c>
      <c r="G358" s="335" t="s">
        <v>1541</v>
      </c>
      <c r="H358" s="335" t="s">
        <v>1541</v>
      </c>
      <c r="I358" s="335" t="s">
        <v>1541</v>
      </c>
      <c r="J358" s="336" t="s">
        <v>1541</v>
      </c>
    </row>
    <row r="359" spans="2:10">
      <c r="B359" s="334" t="s">
        <v>1831</v>
      </c>
      <c r="C359" s="335" t="s">
        <v>1566</v>
      </c>
      <c r="D359" s="335" t="s">
        <v>1566</v>
      </c>
      <c r="E359" s="335" t="s">
        <v>1566</v>
      </c>
      <c r="F359" s="335" t="s">
        <v>1566</v>
      </c>
      <c r="G359" s="335" t="s">
        <v>1566</v>
      </c>
      <c r="H359" s="335" t="s">
        <v>1566</v>
      </c>
      <c r="I359" s="335" t="s">
        <v>1566</v>
      </c>
      <c r="J359" s="336" t="s">
        <v>1566</v>
      </c>
    </row>
    <row r="360" spans="2:10">
      <c r="B360" s="334" t="s">
        <v>1832</v>
      </c>
      <c r="C360" s="335" t="s">
        <v>1621</v>
      </c>
      <c r="D360" s="335" t="s">
        <v>1621</v>
      </c>
      <c r="E360" s="335" t="s">
        <v>1621</v>
      </c>
      <c r="F360" s="335" t="s">
        <v>1621</v>
      </c>
      <c r="G360" s="335" t="s">
        <v>1621</v>
      </c>
      <c r="H360" s="335" t="s">
        <v>1621</v>
      </c>
      <c r="I360" s="335" t="s">
        <v>1621</v>
      </c>
      <c r="J360" s="336" t="s">
        <v>1621</v>
      </c>
    </row>
    <row r="361" spans="2:10">
      <c r="B361" s="334" t="s">
        <v>1833</v>
      </c>
      <c r="C361" s="335" t="s">
        <v>1645</v>
      </c>
      <c r="D361" s="335" t="s">
        <v>1834</v>
      </c>
      <c r="E361" s="335" t="s">
        <v>1834</v>
      </c>
      <c r="F361" s="335" t="s">
        <v>1834</v>
      </c>
      <c r="G361" s="335" t="s">
        <v>1834</v>
      </c>
      <c r="H361" s="335" t="s">
        <v>1834</v>
      </c>
      <c r="I361" s="335" t="s">
        <v>1834</v>
      </c>
      <c r="J361" s="336" t="s">
        <v>1834</v>
      </c>
    </row>
    <row r="362" spans="2:10">
      <c r="B362" s="334" t="s">
        <v>1836</v>
      </c>
      <c r="C362" s="335" t="s">
        <v>1566</v>
      </c>
      <c r="D362" s="335" t="s">
        <v>1566</v>
      </c>
      <c r="E362" s="335" t="s">
        <v>1566</v>
      </c>
      <c r="F362" s="335" t="s">
        <v>1566</v>
      </c>
      <c r="G362" s="335" t="s">
        <v>1566</v>
      </c>
      <c r="H362" s="335" t="s">
        <v>1566</v>
      </c>
      <c r="I362" s="335" t="s">
        <v>1541</v>
      </c>
      <c r="J362" s="336" t="s">
        <v>1541</v>
      </c>
    </row>
    <row r="363" spans="2:10">
      <c r="B363" s="334" t="s">
        <v>1838</v>
      </c>
      <c r="C363" s="335" t="s">
        <v>1682</v>
      </c>
      <c r="D363" s="335" t="s">
        <v>1682</v>
      </c>
      <c r="E363" s="335" t="s">
        <v>1682</v>
      </c>
      <c r="F363" s="335" t="s">
        <v>1682</v>
      </c>
      <c r="G363" s="335" t="s">
        <v>1682</v>
      </c>
      <c r="H363" s="335" t="s">
        <v>1682</v>
      </c>
      <c r="I363" s="335" t="s">
        <v>1682</v>
      </c>
      <c r="J363" s="336" t="s">
        <v>1682</v>
      </c>
    </row>
    <row r="364" spans="2:10">
      <c r="B364" s="334" t="s">
        <v>1840</v>
      </c>
      <c r="C364" s="335" t="s">
        <v>1841</v>
      </c>
      <c r="D364" s="335" t="s">
        <v>1841</v>
      </c>
      <c r="E364" s="335" t="s">
        <v>1841</v>
      </c>
      <c r="F364" s="335" t="s">
        <v>1841</v>
      </c>
      <c r="G364" s="335" t="s">
        <v>1841</v>
      </c>
      <c r="H364" s="335" t="s">
        <v>1841</v>
      </c>
      <c r="I364" s="335" t="s">
        <v>1841</v>
      </c>
      <c r="J364" s="336" t="s">
        <v>1841</v>
      </c>
    </row>
    <row r="365" spans="2:10">
      <c r="B365" s="334" t="s">
        <v>1842</v>
      </c>
      <c r="C365" s="335" t="s">
        <v>1564</v>
      </c>
      <c r="D365" s="335" t="s">
        <v>1621</v>
      </c>
      <c r="E365" s="335" t="s">
        <v>1621</v>
      </c>
      <c r="F365" s="335" t="s">
        <v>1621</v>
      </c>
      <c r="G365" s="335" t="s">
        <v>1621</v>
      </c>
      <c r="H365" s="335" t="s">
        <v>1621</v>
      </c>
      <c r="I365" s="335" t="s">
        <v>1621</v>
      </c>
      <c r="J365" s="336" t="s">
        <v>1621</v>
      </c>
    </row>
    <row r="366" spans="2:10">
      <c r="B366" s="334" t="s">
        <v>1848</v>
      </c>
      <c r="C366" s="335" t="s">
        <v>1849</v>
      </c>
      <c r="D366" s="335" t="s">
        <v>1849</v>
      </c>
      <c r="E366" s="335" t="s">
        <v>1849</v>
      </c>
      <c r="F366" s="335" t="s">
        <v>1849</v>
      </c>
      <c r="G366" s="335" t="s">
        <v>1849</v>
      </c>
      <c r="H366" s="335" t="s">
        <v>1849</v>
      </c>
      <c r="I366" s="335" t="s">
        <v>1849</v>
      </c>
      <c r="J366" s="336" t="s">
        <v>1849</v>
      </c>
    </row>
    <row r="367" spans="2:10">
      <c r="B367" s="334" t="s">
        <v>1850</v>
      </c>
      <c r="C367" s="335" t="s">
        <v>1580</v>
      </c>
      <c r="D367" s="335" t="s">
        <v>1580</v>
      </c>
      <c r="E367" s="335" t="s">
        <v>1580</v>
      </c>
      <c r="F367" s="335" t="s">
        <v>1580</v>
      </c>
      <c r="G367" s="335" t="s">
        <v>1580</v>
      </c>
      <c r="H367" s="335" t="s">
        <v>1580</v>
      </c>
      <c r="I367" s="335" t="s">
        <v>1580</v>
      </c>
      <c r="J367" s="336" t="s">
        <v>1580</v>
      </c>
    </row>
    <row r="368" spans="2:10">
      <c r="B368" s="334" t="s">
        <v>1851</v>
      </c>
      <c r="C368" s="335" t="s">
        <v>1526</v>
      </c>
      <c r="D368" s="335" t="s">
        <v>1566</v>
      </c>
      <c r="E368" s="335" t="s">
        <v>1566</v>
      </c>
      <c r="F368" s="335" t="s">
        <v>1566</v>
      </c>
      <c r="G368" s="335" t="s">
        <v>1566</v>
      </c>
      <c r="H368" s="335" t="s">
        <v>1566</v>
      </c>
      <c r="I368" s="335" t="s">
        <v>1566</v>
      </c>
      <c r="J368" s="336" t="s">
        <v>1566</v>
      </c>
    </row>
    <row r="369" spans="2:10">
      <c r="B369" s="334" t="s">
        <v>1957</v>
      </c>
      <c r="C369" s="335" t="s">
        <v>1526</v>
      </c>
      <c r="D369" s="335" t="s">
        <v>1648</v>
      </c>
      <c r="E369" s="335" t="s">
        <v>1648</v>
      </c>
      <c r="F369" s="335" t="s">
        <v>1648</v>
      </c>
      <c r="G369" s="335" t="s">
        <v>1648</v>
      </c>
      <c r="H369" s="335" t="s">
        <v>1648</v>
      </c>
      <c r="I369" s="335" t="s">
        <v>1648</v>
      </c>
      <c r="J369" s="336" t="s">
        <v>1648</v>
      </c>
    </row>
    <row r="370" spans="2:10">
      <c r="B370" s="334" t="s">
        <v>1853</v>
      </c>
      <c r="C370" s="335" t="s">
        <v>1526</v>
      </c>
      <c r="D370" s="335" t="s">
        <v>1566</v>
      </c>
      <c r="E370" s="335" t="s">
        <v>1566</v>
      </c>
      <c r="F370" s="335" t="s">
        <v>1566</v>
      </c>
      <c r="G370" s="335" t="s">
        <v>1566</v>
      </c>
      <c r="H370" s="335" t="s">
        <v>1566</v>
      </c>
      <c r="I370" s="335" t="s">
        <v>1566</v>
      </c>
      <c r="J370" s="336" t="s">
        <v>1566</v>
      </c>
    </row>
    <row r="371" spans="2:10">
      <c r="B371" s="334" t="s">
        <v>1958</v>
      </c>
      <c r="C371" s="335" t="s">
        <v>1526</v>
      </c>
      <c r="D371" s="335" t="s">
        <v>1927</v>
      </c>
      <c r="E371" s="335" t="s">
        <v>1648</v>
      </c>
      <c r="F371" s="335" t="s">
        <v>1566</v>
      </c>
      <c r="G371" s="335" t="s">
        <v>1566</v>
      </c>
      <c r="H371" s="335" t="s">
        <v>1566</v>
      </c>
      <c r="I371" s="335" t="s">
        <v>1566</v>
      </c>
      <c r="J371" s="336" t="s">
        <v>1566</v>
      </c>
    </row>
    <row r="372" spans="2:10">
      <c r="B372" s="334" t="s">
        <v>1959</v>
      </c>
      <c r="C372" s="335" t="s">
        <v>1659</v>
      </c>
      <c r="D372" s="335" t="s">
        <v>1659</v>
      </c>
      <c r="E372" s="335" t="s">
        <v>1659</v>
      </c>
      <c r="F372" s="335" t="s">
        <v>1659</v>
      </c>
      <c r="G372" s="335" t="s">
        <v>1659</v>
      </c>
      <c r="H372" s="335" t="s">
        <v>1659</v>
      </c>
      <c r="I372" s="335" t="s">
        <v>1659</v>
      </c>
      <c r="J372" s="336" t="s">
        <v>1659</v>
      </c>
    </row>
    <row r="373" spans="2:10">
      <c r="B373" s="334" t="s">
        <v>1854</v>
      </c>
      <c r="C373" s="335" t="s">
        <v>1580</v>
      </c>
      <c r="D373" s="335" t="s">
        <v>1580</v>
      </c>
      <c r="E373" s="335" t="s">
        <v>1580</v>
      </c>
      <c r="F373" s="335" t="s">
        <v>1580</v>
      </c>
      <c r="G373" s="335" t="s">
        <v>1580</v>
      </c>
      <c r="H373" s="335" t="s">
        <v>1580</v>
      </c>
      <c r="I373" s="335" t="s">
        <v>1580</v>
      </c>
      <c r="J373" s="336" t="s">
        <v>1580</v>
      </c>
    </row>
    <row r="374" spans="2:10">
      <c r="B374" s="334" t="s">
        <v>1856</v>
      </c>
      <c r="C374" s="335" t="s">
        <v>1526</v>
      </c>
      <c r="D374" s="335" t="s">
        <v>1566</v>
      </c>
      <c r="E374" s="335" t="s">
        <v>1566</v>
      </c>
      <c r="F374" s="335" t="s">
        <v>1566</v>
      </c>
      <c r="G374" s="335" t="s">
        <v>1566</v>
      </c>
      <c r="H374" s="335" t="s">
        <v>1566</v>
      </c>
      <c r="I374" s="335" t="s">
        <v>1566</v>
      </c>
      <c r="J374" s="336" t="s">
        <v>1566</v>
      </c>
    </row>
    <row r="375" spans="2:10">
      <c r="B375" s="334" t="s">
        <v>1858</v>
      </c>
      <c r="C375" s="335" t="s">
        <v>1518</v>
      </c>
      <c r="D375" s="335" t="s">
        <v>1518</v>
      </c>
      <c r="E375" s="335" t="s">
        <v>1518</v>
      </c>
      <c r="F375" s="335" t="s">
        <v>1518</v>
      </c>
      <c r="G375" s="335" t="s">
        <v>1518</v>
      </c>
      <c r="H375" s="335" t="s">
        <v>1518</v>
      </c>
      <c r="I375" s="335" t="s">
        <v>1518</v>
      </c>
      <c r="J375" s="336" t="s">
        <v>1518</v>
      </c>
    </row>
    <row r="376" spans="2:10">
      <c r="B376" s="334" t="s">
        <v>1861</v>
      </c>
      <c r="C376" s="335" t="s">
        <v>1566</v>
      </c>
      <c r="D376" s="335" t="s">
        <v>1566</v>
      </c>
      <c r="E376" s="335" t="s">
        <v>1566</v>
      </c>
      <c r="F376" s="335" t="s">
        <v>1566</v>
      </c>
      <c r="G376" s="335" t="s">
        <v>1566</v>
      </c>
      <c r="H376" s="335" t="s">
        <v>1566</v>
      </c>
      <c r="I376" s="335" t="s">
        <v>1566</v>
      </c>
      <c r="J376" s="336" t="s">
        <v>1541</v>
      </c>
    </row>
    <row r="377" spans="2:10">
      <c r="B377" s="334" t="s">
        <v>1862</v>
      </c>
      <c r="C377" s="335" t="s">
        <v>1775</v>
      </c>
      <c r="D377" s="335" t="s">
        <v>1775</v>
      </c>
      <c r="E377" s="335" t="s">
        <v>1775</v>
      </c>
      <c r="F377" s="335" t="s">
        <v>1775</v>
      </c>
      <c r="G377" s="335" t="s">
        <v>1775</v>
      </c>
      <c r="H377" s="335" t="s">
        <v>1775</v>
      </c>
      <c r="I377" s="335" t="s">
        <v>1775</v>
      </c>
      <c r="J377" s="336" t="s">
        <v>1775</v>
      </c>
    </row>
    <row r="378" spans="2:10">
      <c r="B378" s="334" t="s">
        <v>1960</v>
      </c>
      <c r="C378" s="335" t="s">
        <v>1961</v>
      </c>
      <c r="D378" s="335" t="s">
        <v>1961</v>
      </c>
      <c r="E378" s="335" t="s">
        <v>1553</v>
      </c>
      <c r="F378" s="335" t="s">
        <v>1553</v>
      </c>
      <c r="G378" s="335" t="s">
        <v>1553</v>
      </c>
      <c r="H378" s="335" t="s">
        <v>1553</v>
      </c>
      <c r="I378" s="335" t="s">
        <v>1553</v>
      </c>
      <c r="J378" s="336" t="s">
        <v>1553</v>
      </c>
    </row>
    <row r="379" spans="2:10">
      <c r="B379" s="334" t="s">
        <v>1863</v>
      </c>
      <c r="C379" s="335" t="s">
        <v>1626</v>
      </c>
      <c r="D379" s="335" t="s">
        <v>1841</v>
      </c>
      <c r="E379" s="335" t="s">
        <v>1841</v>
      </c>
      <c r="F379" s="335" t="s">
        <v>1841</v>
      </c>
      <c r="G379" s="335" t="s">
        <v>1841</v>
      </c>
      <c r="H379" s="335" t="s">
        <v>1841</v>
      </c>
      <c r="I379" s="335" t="s">
        <v>1841</v>
      </c>
      <c r="J379" s="336" t="s">
        <v>1841</v>
      </c>
    </row>
    <row r="380" spans="2:10">
      <c r="B380" s="334" t="s">
        <v>1864</v>
      </c>
      <c r="C380" s="335" t="s">
        <v>1775</v>
      </c>
      <c r="D380" s="335" t="s">
        <v>1682</v>
      </c>
      <c r="E380" s="335" t="s">
        <v>1682</v>
      </c>
      <c r="F380" s="335" t="s">
        <v>1682</v>
      </c>
      <c r="G380" s="335" t="s">
        <v>1682</v>
      </c>
      <c r="H380" s="335" t="s">
        <v>1682</v>
      </c>
      <c r="I380" s="335" t="s">
        <v>1682</v>
      </c>
      <c r="J380" s="336" t="s">
        <v>1682</v>
      </c>
    </row>
    <row r="381" spans="2:10">
      <c r="B381" s="334" t="s">
        <v>1866</v>
      </c>
      <c r="C381" s="335" t="s">
        <v>1526</v>
      </c>
      <c r="D381" s="335" t="s">
        <v>1566</v>
      </c>
      <c r="E381" s="335" t="s">
        <v>1566</v>
      </c>
      <c r="F381" s="335" t="s">
        <v>1566</v>
      </c>
      <c r="G381" s="335" t="s">
        <v>1566</v>
      </c>
      <c r="H381" s="335" t="s">
        <v>1566</v>
      </c>
      <c r="I381" s="335" t="s">
        <v>1566</v>
      </c>
      <c r="J381" s="336" t="s">
        <v>1566</v>
      </c>
    </row>
    <row r="382" spans="2:10">
      <c r="B382" s="334" t="s">
        <v>1868</v>
      </c>
      <c r="C382" s="335" t="s">
        <v>1645</v>
      </c>
      <c r="D382" s="335" t="s">
        <v>1645</v>
      </c>
      <c r="E382" s="335" t="s">
        <v>1645</v>
      </c>
      <c r="F382" s="335" t="s">
        <v>1645</v>
      </c>
      <c r="G382" s="335" t="s">
        <v>1645</v>
      </c>
      <c r="H382" s="335" t="s">
        <v>1645</v>
      </c>
      <c r="I382" s="335" t="s">
        <v>1659</v>
      </c>
      <c r="J382" s="336" t="s">
        <v>1659</v>
      </c>
    </row>
    <row r="383" spans="2:10">
      <c r="B383" s="334" t="s">
        <v>1871</v>
      </c>
      <c r="C383" s="335" t="s">
        <v>1541</v>
      </c>
      <c r="D383" s="335" t="s">
        <v>1541</v>
      </c>
      <c r="E383" s="335" t="s">
        <v>1541</v>
      </c>
      <c r="F383" s="335" t="s">
        <v>1541</v>
      </c>
      <c r="G383" s="335" t="s">
        <v>1541</v>
      </c>
      <c r="H383" s="335" t="s">
        <v>1541</v>
      </c>
      <c r="I383" s="335" t="s">
        <v>1541</v>
      </c>
      <c r="J383" s="336" t="s">
        <v>1541</v>
      </c>
    </row>
    <row r="384" spans="2:10">
      <c r="B384" s="334" t="s">
        <v>1873</v>
      </c>
      <c r="C384" s="335" t="s">
        <v>1518</v>
      </c>
      <c r="D384" s="335" t="s">
        <v>1645</v>
      </c>
      <c r="E384" s="335" t="s">
        <v>1645</v>
      </c>
      <c r="F384" s="335" t="s">
        <v>1645</v>
      </c>
      <c r="G384" s="335" t="s">
        <v>1645</v>
      </c>
      <c r="H384" s="335" t="s">
        <v>1573</v>
      </c>
      <c r="I384" s="335" t="s">
        <v>1573</v>
      </c>
      <c r="J384" s="336" t="s">
        <v>1573</v>
      </c>
    </row>
    <row r="385" spans="2:10">
      <c r="B385" s="334" t="s">
        <v>1962</v>
      </c>
      <c r="C385" s="335" t="s">
        <v>1961</v>
      </c>
      <c r="D385" s="335" t="s">
        <v>1961</v>
      </c>
      <c r="E385" s="335" t="s">
        <v>1553</v>
      </c>
      <c r="F385" s="335" t="s">
        <v>1553</v>
      </c>
      <c r="G385" s="335" t="s">
        <v>1553</v>
      </c>
      <c r="H385" s="335" t="s">
        <v>1553</v>
      </c>
      <c r="I385" s="335" t="s">
        <v>1553</v>
      </c>
      <c r="J385" s="336" t="s">
        <v>1553</v>
      </c>
    </row>
    <row r="386" spans="2:10">
      <c r="B386" s="334" t="s">
        <v>1877</v>
      </c>
      <c r="C386" s="335" t="s">
        <v>1553</v>
      </c>
      <c r="D386" s="335" t="s">
        <v>1553</v>
      </c>
      <c r="E386" s="335" t="s">
        <v>1553</v>
      </c>
      <c r="F386" s="335" t="s">
        <v>1553</v>
      </c>
      <c r="G386" s="335" t="s">
        <v>1553</v>
      </c>
      <c r="H386" s="335" t="s">
        <v>1553</v>
      </c>
      <c r="I386" s="335" t="s">
        <v>1553</v>
      </c>
      <c r="J386" s="336" t="s">
        <v>1553</v>
      </c>
    </row>
    <row r="387" spans="2:10">
      <c r="B387" s="334" t="s">
        <v>1878</v>
      </c>
      <c r="C387" s="335" t="s">
        <v>1961</v>
      </c>
      <c r="D387" s="335" t="s">
        <v>1879</v>
      </c>
      <c r="E387" s="335" t="s">
        <v>1879</v>
      </c>
      <c r="F387" s="335" t="s">
        <v>1879</v>
      </c>
      <c r="G387" s="335" t="s">
        <v>1879</v>
      </c>
      <c r="H387" s="335" t="s">
        <v>1879</v>
      </c>
      <c r="I387" s="335" t="s">
        <v>1879</v>
      </c>
      <c r="J387" s="336" t="s">
        <v>1879</v>
      </c>
    </row>
    <row r="388" spans="2:10">
      <c r="B388" s="334" t="s">
        <v>1880</v>
      </c>
      <c r="C388" s="335" t="s">
        <v>1526</v>
      </c>
      <c r="D388" s="335" t="s">
        <v>1881</v>
      </c>
      <c r="E388" s="335" t="s">
        <v>1645</v>
      </c>
      <c r="F388" s="335" t="s">
        <v>1881</v>
      </c>
      <c r="G388" s="335" t="s">
        <v>1881</v>
      </c>
      <c r="H388" s="335" t="s">
        <v>1881</v>
      </c>
      <c r="I388" s="335" t="s">
        <v>1881</v>
      </c>
      <c r="J388" s="336" t="s">
        <v>1881</v>
      </c>
    </row>
    <row r="389" spans="2:10">
      <c r="B389" s="334" t="s">
        <v>1882</v>
      </c>
      <c r="C389" s="335" t="s">
        <v>1626</v>
      </c>
      <c r="D389" s="335" t="s">
        <v>1626</v>
      </c>
      <c r="E389" s="335" t="s">
        <v>1626</v>
      </c>
      <c r="F389" s="335" t="s">
        <v>1963</v>
      </c>
      <c r="G389" s="335" t="s">
        <v>1963</v>
      </c>
      <c r="H389" s="335" t="s">
        <v>1883</v>
      </c>
      <c r="I389" s="335" t="s">
        <v>1883</v>
      </c>
      <c r="J389" s="336" t="s">
        <v>1883</v>
      </c>
    </row>
    <row r="390" spans="2:10">
      <c r="B390" s="334" t="s">
        <v>1885</v>
      </c>
      <c r="C390" s="335" t="s">
        <v>1964</v>
      </c>
      <c r="D390" s="335" t="s">
        <v>1605</v>
      </c>
      <c r="E390" s="335" t="s">
        <v>1560</v>
      </c>
      <c r="F390" s="335" t="s">
        <v>1560</v>
      </c>
      <c r="G390" s="335" t="s">
        <v>1965</v>
      </c>
      <c r="H390" s="335" t="s">
        <v>1966</v>
      </c>
      <c r="I390" s="335" t="s">
        <v>1560</v>
      </c>
      <c r="J390" s="336" t="s">
        <v>1886</v>
      </c>
    </row>
    <row r="391" spans="2:10">
      <c r="B391" s="334" t="s">
        <v>1888</v>
      </c>
      <c r="C391" s="335" t="s">
        <v>1626</v>
      </c>
      <c r="D391" s="335" t="s">
        <v>1645</v>
      </c>
      <c r="E391" s="335" t="s">
        <v>1645</v>
      </c>
      <c r="F391" s="335" t="s">
        <v>1645</v>
      </c>
      <c r="G391" s="335" t="s">
        <v>1645</v>
      </c>
      <c r="H391" s="335" t="s">
        <v>1645</v>
      </c>
      <c r="I391" s="335" t="s">
        <v>1645</v>
      </c>
      <c r="J391" s="336" t="s">
        <v>1645</v>
      </c>
    </row>
    <row r="392" spans="2:10">
      <c r="B392" s="334" t="s">
        <v>1889</v>
      </c>
      <c r="C392" s="335" t="s">
        <v>1775</v>
      </c>
      <c r="D392" s="335" t="s">
        <v>1775</v>
      </c>
      <c r="E392" s="335" t="s">
        <v>1580</v>
      </c>
      <c r="F392" s="335" t="s">
        <v>1580</v>
      </c>
      <c r="G392" s="335" t="s">
        <v>1580</v>
      </c>
      <c r="H392" s="335" t="s">
        <v>1580</v>
      </c>
      <c r="I392" s="335" t="s">
        <v>1580</v>
      </c>
      <c r="J392" s="336" t="s">
        <v>1580</v>
      </c>
    </row>
    <row r="393" spans="2:10">
      <c r="B393" s="334" t="s">
        <v>1891</v>
      </c>
      <c r="C393" s="335" t="s">
        <v>1566</v>
      </c>
      <c r="D393" s="335" t="s">
        <v>1566</v>
      </c>
      <c r="E393" s="335" t="s">
        <v>1566</v>
      </c>
      <c r="F393" s="335" t="s">
        <v>1566</v>
      </c>
      <c r="G393" s="335" t="s">
        <v>1566</v>
      </c>
      <c r="H393" s="335" t="s">
        <v>1566</v>
      </c>
      <c r="I393" s="335" t="s">
        <v>1566</v>
      </c>
      <c r="J393" s="336" t="s">
        <v>1566</v>
      </c>
    </row>
    <row r="394" spans="2:10">
      <c r="B394" s="334" t="s">
        <v>1892</v>
      </c>
      <c r="C394" s="335" t="s">
        <v>1580</v>
      </c>
      <c r="D394" s="335" t="s">
        <v>1580</v>
      </c>
      <c r="E394" s="335" t="s">
        <v>1580</v>
      </c>
      <c r="F394" s="335" t="s">
        <v>1580</v>
      </c>
      <c r="G394" s="335" t="s">
        <v>1580</v>
      </c>
      <c r="H394" s="335" t="s">
        <v>1580</v>
      </c>
      <c r="I394" s="335" t="s">
        <v>1580</v>
      </c>
      <c r="J394" s="336" t="s">
        <v>1580</v>
      </c>
    </row>
    <row r="395" spans="2:10">
      <c r="B395" s="334" t="s">
        <v>1967</v>
      </c>
      <c r="C395" s="335" t="s">
        <v>1541</v>
      </c>
      <c r="D395" s="335" t="s">
        <v>1541</v>
      </c>
      <c r="E395" s="335" t="s">
        <v>1541</v>
      </c>
      <c r="F395" s="335" t="s">
        <v>1541</v>
      </c>
      <c r="G395" s="335" t="s">
        <v>1566</v>
      </c>
      <c r="H395" s="335" t="s">
        <v>1566</v>
      </c>
      <c r="I395" s="335" t="s">
        <v>1566</v>
      </c>
      <c r="J395" s="336" t="s">
        <v>1566</v>
      </c>
    </row>
    <row r="396" spans="2:10">
      <c r="B396" s="334" t="s">
        <v>1895</v>
      </c>
      <c r="C396" s="335" t="s">
        <v>1541</v>
      </c>
      <c r="D396" s="335" t="s">
        <v>1541</v>
      </c>
      <c r="E396" s="335" t="s">
        <v>1541</v>
      </c>
      <c r="F396" s="335" t="s">
        <v>1541</v>
      </c>
      <c r="G396" s="335" t="s">
        <v>1541</v>
      </c>
      <c r="H396" s="335" t="s">
        <v>1518</v>
      </c>
      <c r="I396" s="335" t="s">
        <v>1518</v>
      </c>
      <c r="J396" s="336" t="s">
        <v>1518</v>
      </c>
    </row>
    <row r="397" spans="2:10">
      <c r="B397" s="334" t="s">
        <v>1897</v>
      </c>
      <c r="C397" s="335" t="s">
        <v>1580</v>
      </c>
      <c r="D397" s="335" t="s">
        <v>1580</v>
      </c>
      <c r="E397" s="335" t="s">
        <v>1626</v>
      </c>
      <c r="F397" s="335" t="s">
        <v>1626</v>
      </c>
      <c r="G397" s="335" t="s">
        <v>1626</v>
      </c>
      <c r="H397" s="335" t="s">
        <v>1580</v>
      </c>
      <c r="I397" s="335" t="s">
        <v>1752</v>
      </c>
      <c r="J397" s="336" t="s">
        <v>1541</v>
      </c>
    </row>
    <row r="398" spans="2:10">
      <c r="B398" s="334" t="s">
        <v>1968</v>
      </c>
      <c r="C398" s="335" t="s">
        <v>1526</v>
      </c>
      <c r="D398" s="335" t="s">
        <v>1580</v>
      </c>
      <c r="E398" s="335" t="s">
        <v>1580</v>
      </c>
      <c r="F398" s="335" t="s">
        <v>1580</v>
      </c>
      <c r="G398" s="335" t="s">
        <v>1580</v>
      </c>
      <c r="H398" s="335" t="s">
        <v>1580</v>
      </c>
      <c r="I398" s="335" t="s">
        <v>1580</v>
      </c>
      <c r="J398" s="336" t="s">
        <v>1580</v>
      </c>
    </row>
    <row r="399" spans="2:10">
      <c r="B399" s="334" t="s">
        <v>1969</v>
      </c>
      <c r="C399" s="335" t="s">
        <v>1526</v>
      </c>
      <c r="D399" s="335" t="s">
        <v>1564</v>
      </c>
      <c r="E399" s="335" t="s">
        <v>1564</v>
      </c>
      <c r="F399" s="335" t="s">
        <v>1564</v>
      </c>
      <c r="G399" s="335" t="s">
        <v>1564</v>
      </c>
      <c r="H399" s="335" t="s">
        <v>1564</v>
      </c>
      <c r="I399" s="335" t="s">
        <v>1564</v>
      </c>
      <c r="J399" s="336" t="s">
        <v>1564</v>
      </c>
    </row>
    <row r="400" spans="2:10">
      <c r="B400" s="334" t="s">
        <v>1900</v>
      </c>
      <c r="C400" s="335" t="s">
        <v>1566</v>
      </c>
      <c r="D400" s="335" t="s">
        <v>1566</v>
      </c>
      <c r="E400" s="335" t="s">
        <v>1566</v>
      </c>
      <c r="F400" s="335" t="s">
        <v>1566</v>
      </c>
      <c r="G400" s="335" t="s">
        <v>1566</v>
      </c>
      <c r="H400" s="335" t="s">
        <v>1566</v>
      </c>
      <c r="I400" s="335" t="s">
        <v>1566</v>
      </c>
      <c r="J400" s="336" t="s">
        <v>1566</v>
      </c>
    </row>
    <row r="401" spans="2:10">
      <c r="B401" s="334" t="s">
        <v>1901</v>
      </c>
      <c r="C401" s="335" t="s">
        <v>1560</v>
      </c>
      <c r="D401" s="335" t="s">
        <v>1560</v>
      </c>
      <c r="E401" s="335" t="s">
        <v>1560</v>
      </c>
      <c r="F401" s="335" t="s">
        <v>1560</v>
      </c>
      <c r="G401" s="335" t="s">
        <v>1560</v>
      </c>
      <c r="H401" s="335" t="s">
        <v>1560</v>
      </c>
      <c r="I401" s="335" t="s">
        <v>1560</v>
      </c>
      <c r="J401" s="336" t="s">
        <v>1560</v>
      </c>
    </row>
    <row r="402" spans="2:10">
      <c r="B402" s="334" t="s">
        <v>1902</v>
      </c>
      <c r="C402" s="335" t="s">
        <v>1970</v>
      </c>
      <c r="D402" s="335" t="s">
        <v>1970</v>
      </c>
      <c r="E402" s="335" t="s">
        <v>1970</v>
      </c>
      <c r="F402" s="335" t="s">
        <v>1970</v>
      </c>
      <c r="G402" s="335" t="s">
        <v>1970</v>
      </c>
      <c r="H402" s="335" t="s">
        <v>1970</v>
      </c>
      <c r="I402" s="335" t="s">
        <v>1564</v>
      </c>
      <c r="J402" s="336" t="s">
        <v>1541</v>
      </c>
    </row>
    <row r="403" spans="2:10">
      <c r="B403" s="334" t="s">
        <v>1903</v>
      </c>
      <c r="C403" s="335" t="s">
        <v>1580</v>
      </c>
      <c r="D403" s="335" t="s">
        <v>1682</v>
      </c>
      <c r="E403" s="335" t="s">
        <v>1682</v>
      </c>
      <c r="F403" s="335" t="s">
        <v>1682</v>
      </c>
      <c r="G403" s="335" t="s">
        <v>1682</v>
      </c>
      <c r="H403" s="335" t="s">
        <v>1682</v>
      </c>
      <c r="I403" s="335" t="s">
        <v>1541</v>
      </c>
      <c r="J403" s="336" t="s">
        <v>1541</v>
      </c>
    </row>
    <row r="404" spans="2:10">
      <c r="B404" s="334" t="s">
        <v>1905</v>
      </c>
      <c r="C404" s="335" t="s">
        <v>1971</v>
      </c>
      <c r="D404" s="335" t="s">
        <v>1971</v>
      </c>
      <c r="E404" s="335" t="s">
        <v>1659</v>
      </c>
      <c r="F404" s="335" t="s">
        <v>1659</v>
      </c>
      <c r="G404" s="335" t="s">
        <v>1659</v>
      </c>
      <c r="H404" s="335" t="s">
        <v>1659</v>
      </c>
      <c r="I404" s="335" t="s">
        <v>1541</v>
      </c>
      <c r="J404" s="336" t="s">
        <v>1541</v>
      </c>
    </row>
    <row r="405" spans="2:10">
      <c r="B405" s="334" t="s">
        <v>1906</v>
      </c>
      <c r="C405" s="335" t="s">
        <v>1541</v>
      </c>
      <c r="D405" s="335" t="s">
        <v>1541</v>
      </c>
      <c r="E405" s="335" t="s">
        <v>1541</v>
      </c>
      <c r="F405" s="335" t="s">
        <v>1541</v>
      </c>
      <c r="G405" s="335" t="s">
        <v>1541</v>
      </c>
      <c r="H405" s="335" t="s">
        <v>1541</v>
      </c>
      <c r="I405" s="335" t="s">
        <v>1541</v>
      </c>
      <c r="J405" s="336" t="s">
        <v>1541</v>
      </c>
    </row>
    <row r="406" spans="2:10">
      <c r="B406" s="334" t="s">
        <v>1908</v>
      </c>
      <c r="C406" s="335" t="s">
        <v>1972</v>
      </c>
      <c r="D406" s="335" t="s">
        <v>1972</v>
      </c>
      <c r="E406" s="335" t="s">
        <v>1972</v>
      </c>
      <c r="F406" s="335" t="s">
        <v>1972</v>
      </c>
      <c r="G406" s="335" t="s">
        <v>1972</v>
      </c>
      <c r="H406" s="335" t="s">
        <v>1972</v>
      </c>
      <c r="I406" s="335" t="s">
        <v>1518</v>
      </c>
      <c r="J406" s="336" t="s">
        <v>1518</v>
      </c>
    </row>
    <row r="407" spans="2:10">
      <c r="B407" s="334" t="s">
        <v>1973</v>
      </c>
      <c r="C407" s="335" t="s">
        <v>1564</v>
      </c>
      <c r="D407" s="335" t="s">
        <v>1632</v>
      </c>
      <c r="E407" s="335" t="s">
        <v>1564</v>
      </c>
      <c r="F407" s="335" t="s">
        <v>1564</v>
      </c>
      <c r="G407" s="335" t="s">
        <v>1564</v>
      </c>
      <c r="H407" s="335" t="s">
        <v>1564</v>
      </c>
      <c r="I407" s="335" t="s">
        <v>1564</v>
      </c>
      <c r="J407" s="336" t="s">
        <v>1564</v>
      </c>
    </row>
    <row r="408" spans="2:10">
      <c r="B408" s="334" t="s">
        <v>1909</v>
      </c>
      <c r="C408" s="335" t="s">
        <v>1632</v>
      </c>
      <c r="D408" s="335" t="s">
        <v>1632</v>
      </c>
      <c r="E408" s="335" t="s">
        <v>1632</v>
      </c>
      <c r="F408" s="335" t="s">
        <v>1632</v>
      </c>
      <c r="G408" s="335" t="s">
        <v>1632</v>
      </c>
      <c r="H408" s="335" t="s">
        <v>1632</v>
      </c>
      <c r="I408" s="335" t="s">
        <v>1632</v>
      </c>
      <c r="J408" s="336" t="s">
        <v>1632</v>
      </c>
    </row>
    <row r="409" spans="2:10">
      <c r="B409" s="334" t="s">
        <v>1911</v>
      </c>
      <c r="C409" s="335" t="s">
        <v>1626</v>
      </c>
      <c r="D409" s="335" t="s">
        <v>1580</v>
      </c>
      <c r="E409" s="335" t="s">
        <v>1580</v>
      </c>
      <c r="F409" s="335" t="s">
        <v>1580</v>
      </c>
      <c r="G409" s="335" t="s">
        <v>1580</v>
      </c>
      <c r="H409" s="335" t="s">
        <v>1580</v>
      </c>
      <c r="I409" s="335" t="s">
        <v>1580</v>
      </c>
      <c r="J409" s="336" t="s">
        <v>1580</v>
      </c>
    </row>
    <row r="410" spans="2:10">
      <c r="B410" s="334" t="s">
        <v>1913</v>
      </c>
      <c r="C410" s="335" t="s">
        <v>1580</v>
      </c>
      <c r="D410" s="335" t="s">
        <v>1580</v>
      </c>
      <c r="E410" s="335" t="s">
        <v>1580</v>
      </c>
      <c r="F410" s="335" t="s">
        <v>1580</v>
      </c>
      <c r="G410" s="335" t="s">
        <v>1580</v>
      </c>
      <c r="H410" s="335" t="s">
        <v>1580</v>
      </c>
      <c r="I410" s="335" t="s">
        <v>1580</v>
      </c>
      <c r="J410" s="336" t="s">
        <v>1580</v>
      </c>
    </row>
    <row r="411" spans="2:10">
      <c r="B411" s="334" t="s">
        <v>1914</v>
      </c>
      <c r="C411" s="335" t="s">
        <v>1553</v>
      </c>
      <c r="D411" s="335" t="s">
        <v>1553</v>
      </c>
      <c r="E411" s="335" t="s">
        <v>1553</v>
      </c>
      <c r="F411" s="335" t="s">
        <v>1553</v>
      </c>
      <c r="G411" s="335" t="s">
        <v>1553</v>
      </c>
      <c r="H411" s="335" t="s">
        <v>1553</v>
      </c>
      <c r="I411" s="335" t="s">
        <v>1553</v>
      </c>
      <c r="J411" s="336" t="s">
        <v>1553</v>
      </c>
    </row>
    <row r="412" spans="2:10">
      <c r="B412" s="337" t="s">
        <v>1915</v>
      </c>
      <c r="C412" s="338" t="s">
        <v>1974</v>
      </c>
      <c r="D412" s="338" t="s">
        <v>1541</v>
      </c>
      <c r="E412" s="338" t="s">
        <v>1541</v>
      </c>
      <c r="F412" s="338" t="s">
        <v>1541</v>
      </c>
      <c r="G412" s="338" t="s">
        <v>1573</v>
      </c>
      <c r="H412" s="338" t="s">
        <v>1573</v>
      </c>
      <c r="I412" s="338" t="s">
        <v>1975</v>
      </c>
      <c r="J412" s="339" t="s">
        <v>1975</v>
      </c>
    </row>
  </sheetData>
  <mergeCells count="1">
    <mergeCell ref="B16:C16"/>
  </mergeCells>
  <conditionalFormatting sqref="H17:H37">
    <cfRule type="colorScale" priority="1">
      <colorScale>
        <cfvo type="min"/>
        <cfvo type="percentile" val="50"/>
        <cfvo type="max"/>
        <color rgb="FFF8696B"/>
        <color rgb="FFFFEB84"/>
        <color rgb="FF63BE7B"/>
      </colorScale>
    </cfRule>
  </conditionalFormatting>
  <dataValidations count="2">
    <dataValidation type="list" allowBlank="1" showInputMessage="1" showErrorMessage="1" sqref="C17" xr:uid="{26F9CA9C-679C-4F02-A604-04B38E08986D}">
      <formula1>$F$16:$F$19</formula1>
    </dataValidation>
    <dataValidation type="list" allowBlank="1" showInputMessage="1" showErrorMessage="1" sqref="C29" xr:uid="{7D65C066-0915-40DC-B245-70031B7D695E}">
      <formula1>$H$17:$H$37</formula1>
    </dataValidation>
  </dataValidations>
  <pageMargins left="0.7" right="0.7" top="0.75" bottom="0.75" header="0.3" footer="0.3"/>
  <drawing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4F8C4-AB55-48E8-A5B2-3F02EDD6F7A0}">
  <sheetPr>
    <tabColor rgb="FFFF0000"/>
  </sheetPr>
  <dimension ref="C3:T24"/>
  <sheetViews>
    <sheetView zoomScale="90" zoomScaleNormal="90" workbookViewId="0">
      <selection activeCell="E1" sqref="E1"/>
    </sheetView>
  </sheetViews>
  <sheetFormatPr defaultColWidth="8.85546875" defaultRowHeight="15"/>
  <cols>
    <col min="1" max="1" width="12" style="52" bestFit="1" customWidth="1"/>
    <col min="2" max="2" width="14" style="52" bestFit="1" customWidth="1"/>
    <col min="3" max="3" width="19.85546875" style="52" bestFit="1" customWidth="1"/>
    <col min="4" max="4" width="12.7109375" style="52" customWidth="1"/>
    <col min="5" max="5" width="13.85546875" style="52" bestFit="1" customWidth="1"/>
    <col min="6" max="10" width="12.7109375" style="52" customWidth="1"/>
    <col min="11" max="14" width="8.85546875" style="52"/>
    <col min="15" max="15" width="19.85546875" style="52" customWidth="1"/>
    <col min="16" max="16" width="20.42578125" style="52" bestFit="1" customWidth="1"/>
    <col min="17" max="18" width="8.85546875" style="52"/>
    <col min="19" max="19" width="19" style="52" customWidth="1"/>
    <col min="20" max="20" width="16.42578125" style="52" bestFit="1" customWidth="1"/>
    <col min="21" max="21" width="15.140625" style="52" customWidth="1"/>
    <col min="22" max="16384" width="8.85546875" style="52"/>
  </cols>
  <sheetData>
    <row r="3" spans="3:20">
      <c r="C3" s="247"/>
      <c r="D3" s="247"/>
      <c r="E3" s="247"/>
      <c r="F3" s="247"/>
      <c r="G3" s="247"/>
      <c r="H3" s="247"/>
      <c r="I3" s="247"/>
      <c r="J3" s="247"/>
      <c r="O3" s="571" t="s">
        <v>2139</v>
      </c>
      <c r="P3" s="247">
        <f>H14</f>
        <v>11.486666666666666</v>
      </c>
      <c r="S3" s="426" t="s">
        <v>2140</v>
      </c>
      <c r="T3" s="573">
        <f>J14</f>
        <v>4.0932195159251767</v>
      </c>
    </row>
    <row r="4" spans="3:20">
      <c r="C4" s="427"/>
      <c r="D4" s="428" t="s">
        <v>2141</v>
      </c>
      <c r="E4" s="428" t="s">
        <v>2142</v>
      </c>
      <c r="F4" s="428" t="s">
        <v>2143</v>
      </c>
      <c r="G4" s="428" t="s">
        <v>2144</v>
      </c>
      <c r="H4" s="428" t="s">
        <v>2145</v>
      </c>
      <c r="I4" s="428" t="s">
        <v>2146</v>
      </c>
      <c r="J4" s="429" t="s">
        <v>2147</v>
      </c>
      <c r="O4" s="52" t="s">
        <v>2148</v>
      </c>
      <c r="P4" s="418">
        <f>'Target Valuation Moncler'!I55</f>
        <v>1185539</v>
      </c>
      <c r="S4" s="52" t="s">
        <v>2149</v>
      </c>
      <c r="T4" s="420">
        <f>'Target Valuation Moncler'!I51</f>
        <v>2984217</v>
      </c>
    </row>
    <row r="5" spans="3:20">
      <c r="C5" s="423" t="s">
        <v>2150</v>
      </c>
      <c r="D5" s="329" t="s">
        <v>1709</v>
      </c>
      <c r="E5" s="438">
        <v>29.8</v>
      </c>
      <c r="F5" s="438">
        <v>19.5</v>
      </c>
      <c r="G5" s="440">
        <v>16.510000000000002</v>
      </c>
      <c r="H5" s="438">
        <v>9.4</v>
      </c>
      <c r="I5" s="438">
        <v>2.4</v>
      </c>
      <c r="J5" s="439">
        <f t="shared" ref="J5:J11" si="0">E5/F5</f>
        <v>1.5282051282051283</v>
      </c>
      <c r="O5" s="52" t="s">
        <v>2151</v>
      </c>
      <c r="P5" s="418">
        <f>P4*H14</f>
        <v>13617891.313333333</v>
      </c>
      <c r="S5" s="52" t="s">
        <v>2152</v>
      </c>
      <c r="T5" s="420">
        <f>T4*J14</f>
        <v>12215055.264155684</v>
      </c>
    </row>
    <row r="6" spans="3:20">
      <c r="C6" s="423" t="s">
        <v>129</v>
      </c>
      <c r="D6" s="329" t="s">
        <v>1754</v>
      </c>
      <c r="E6" s="438">
        <v>14</v>
      </c>
      <c r="F6" s="438">
        <v>2.9</v>
      </c>
      <c r="G6" s="440">
        <v>21.9</v>
      </c>
      <c r="H6" s="438">
        <v>16.399999999999999</v>
      </c>
      <c r="I6" s="438">
        <f>14.08/3.08</f>
        <v>4.5714285714285712</v>
      </c>
      <c r="J6" s="439">
        <f t="shared" si="0"/>
        <v>4.8275862068965516</v>
      </c>
      <c r="O6" s="52" t="s">
        <v>2153</v>
      </c>
      <c r="P6" s="418">
        <f>'Target Valuation Moncler'!I79+'Target Valuation Moncler'!I80+'Target Valuation Moncler'!I83</f>
        <v>848591</v>
      </c>
      <c r="S6" s="52" t="s">
        <v>2154</v>
      </c>
      <c r="T6" s="418">
        <f>'Target Valuation Moncler'!E121</f>
        <v>274601602</v>
      </c>
    </row>
    <row r="7" spans="3:20" ht="30">
      <c r="C7" s="421" t="s">
        <v>2155</v>
      </c>
      <c r="D7" s="52" t="s">
        <v>1754</v>
      </c>
      <c r="E7" s="431">
        <v>1.1200000000000001</v>
      </c>
      <c r="F7" s="431">
        <f>1.15</f>
        <v>1.1499999999999999</v>
      </c>
      <c r="G7" s="441">
        <v>120.5</v>
      </c>
      <c r="H7" s="431">
        <v>6.46</v>
      </c>
      <c r="I7" s="431">
        <v>1.38</v>
      </c>
      <c r="J7" s="432">
        <f t="shared" si="0"/>
        <v>0.97391304347826102</v>
      </c>
      <c r="O7" s="574" t="s">
        <v>2156</v>
      </c>
      <c r="P7" s="52">
        <f>'Target Valuation Moncler'!I69</f>
        <v>998799</v>
      </c>
      <c r="T7" s="582"/>
    </row>
    <row r="8" spans="3:20">
      <c r="C8" s="421" t="s">
        <v>2157</v>
      </c>
      <c r="D8" s="52" t="s">
        <v>1754</v>
      </c>
      <c r="E8" s="431">
        <v>7.2</v>
      </c>
      <c r="F8" s="431">
        <v>1.1299999999999999</v>
      </c>
      <c r="G8" s="441">
        <v>63.4</v>
      </c>
      <c r="H8" s="431">
        <v>30.6</v>
      </c>
      <c r="I8" s="431">
        <f>7.927/1.216</f>
        <v>6.5189144736842106</v>
      </c>
      <c r="J8" s="432">
        <f t="shared" si="0"/>
        <v>6.3716814159292046</v>
      </c>
      <c r="O8" s="52" t="s">
        <v>2158</v>
      </c>
      <c r="P8" s="418">
        <f>P6-P7</f>
        <v>-150208</v>
      </c>
      <c r="S8" s="52" t="s">
        <v>2159</v>
      </c>
      <c r="T8" s="420">
        <f>T5*1000/T6</f>
        <v>44.482825938341335</v>
      </c>
    </row>
    <row r="9" spans="3:20">
      <c r="C9" s="421" t="s">
        <v>2160</v>
      </c>
      <c r="D9" s="52" t="s">
        <v>1717</v>
      </c>
      <c r="E9" s="431">
        <v>2.95</v>
      </c>
      <c r="F9" s="431">
        <v>4.1900000000000004</v>
      </c>
      <c r="G9" s="441">
        <v>11.35</v>
      </c>
      <c r="H9" s="431">
        <v>8.6</v>
      </c>
      <c r="I9" s="431">
        <f>3.56/1.303</f>
        <v>2.7321565617805068</v>
      </c>
      <c r="J9" s="432">
        <f t="shared" si="0"/>
        <v>0.70405727923627681</v>
      </c>
      <c r="O9" s="52" t="s">
        <v>2152</v>
      </c>
      <c r="P9" s="418">
        <f>P5-P8</f>
        <v>13768099.313333333</v>
      </c>
    </row>
    <row r="10" spans="3:20">
      <c r="C10" s="421" t="s">
        <v>2161</v>
      </c>
      <c r="D10" s="52" t="s">
        <v>1709</v>
      </c>
      <c r="E10" s="431">
        <v>107.61</v>
      </c>
      <c r="F10" s="431">
        <v>85.59</v>
      </c>
      <c r="G10" s="441">
        <v>18.489999999999998</v>
      </c>
      <c r="H10" s="431">
        <v>7.3</v>
      </c>
      <c r="I10" s="431">
        <f>144.45/85.59</f>
        <v>1.6876971608832805</v>
      </c>
      <c r="J10" s="432">
        <f t="shared" si="0"/>
        <v>1.2572730459165791</v>
      </c>
      <c r="O10" s="52" t="s">
        <v>2154</v>
      </c>
      <c r="P10" s="418">
        <f>'Target Valuation Moncler'!E121</f>
        <v>274601602</v>
      </c>
      <c r="T10" s="420"/>
    </row>
    <row r="11" spans="3:20">
      <c r="C11" s="421" t="s">
        <v>2162</v>
      </c>
      <c r="D11" s="52" t="s">
        <v>1709</v>
      </c>
      <c r="E11" s="431">
        <v>241.09</v>
      </c>
      <c r="F11" s="431">
        <v>13.427</v>
      </c>
      <c r="G11" s="441">
        <v>53.7</v>
      </c>
      <c r="H11" s="431">
        <v>33.22</v>
      </c>
      <c r="I11" s="431">
        <v>16.309999999999999</v>
      </c>
      <c r="J11" s="432">
        <f t="shared" si="0"/>
        <v>17.955611826915916</v>
      </c>
      <c r="O11" s="52" t="s">
        <v>2159</v>
      </c>
      <c r="P11" s="419">
        <f>P9*1000/P10</f>
        <v>50.13845226341153</v>
      </c>
    </row>
    <row r="12" spans="3:20">
      <c r="C12" s="421" t="s">
        <v>2163</v>
      </c>
      <c r="D12" s="52" t="s">
        <v>1754</v>
      </c>
      <c r="E12" s="431">
        <v>2.2200000000000002</v>
      </c>
      <c r="F12" s="431">
        <v>1.9039999999999999</v>
      </c>
      <c r="G12" s="441">
        <v>21.5</v>
      </c>
      <c r="H12" s="431">
        <v>7.5</v>
      </c>
      <c r="I12" s="431">
        <v>1.43</v>
      </c>
      <c r="J12" s="432">
        <v>1.0900000000000001</v>
      </c>
    </row>
    <row r="13" spans="3:20">
      <c r="C13" s="422" t="s">
        <v>2164</v>
      </c>
      <c r="D13" s="247" t="s">
        <v>2165</v>
      </c>
      <c r="E13" s="433">
        <v>0.78800000000000003</v>
      </c>
      <c r="F13" s="433">
        <v>2.9540000000000002</v>
      </c>
      <c r="G13" s="442">
        <v>11.19</v>
      </c>
      <c r="H13" s="433">
        <v>8.4600000000000009</v>
      </c>
      <c r="I13" s="433">
        <v>0.72</v>
      </c>
      <c r="J13" s="434">
        <v>0.3</v>
      </c>
    </row>
    <row r="14" spans="3:20">
      <c r="C14" s="423" t="s">
        <v>2166</v>
      </c>
      <c r="D14" s="329"/>
      <c r="E14" s="430"/>
      <c r="F14" s="430"/>
      <c r="G14" s="299">
        <f>AVERAGE(G7:G11)</f>
        <v>53.488</v>
      </c>
      <c r="H14" s="435">
        <f>AVERAGE(H7,H8,H9,H10,H12,H13)</f>
        <v>11.486666666666666</v>
      </c>
      <c r="I14" s="435">
        <f>AVERAGE(I7:I13)</f>
        <v>4.3969668851925707</v>
      </c>
      <c r="J14" s="435">
        <f>AVERAGE(J7:J13)</f>
        <v>4.0932195159251767</v>
      </c>
      <c r="O14" s="426" t="s">
        <v>2167</v>
      </c>
      <c r="P14" s="247">
        <f>I14</f>
        <v>4.3969668851925707</v>
      </c>
      <c r="S14" s="426" t="s">
        <v>2168</v>
      </c>
      <c r="T14" s="572">
        <f>G14</f>
        <v>53.488</v>
      </c>
    </row>
    <row r="15" spans="3:20">
      <c r="C15" s="248" t="s">
        <v>2169</v>
      </c>
      <c r="D15" s="248"/>
      <c r="E15" s="248"/>
      <c r="F15" s="248"/>
      <c r="G15" s="299">
        <f t="shared" ref="G15" si="1">MEDIAN(G7:G13)</f>
        <v>21.5</v>
      </c>
      <c r="H15" s="430">
        <f>MEDIAN(H7:H13)</f>
        <v>8.4600000000000009</v>
      </c>
      <c r="I15" s="435">
        <f t="shared" ref="I15:J15" si="2">MEDIAN(I7:I13)</f>
        <v>1.6876971608832805</v>
      </c>
      <c r="J15" s="430">
        <f t="shared" si="2"/>
        <v>1.0900000000000001</v>
      </c>
      <c r="O15" s="52" t="s">
        <v>2149</v>
      </c>
      <c r="P15" s="418">
        <f>'Target Valuation Moncler'!I51</f>
        <v>2984217</v>
      </c>
      <c r="S15" s="52" t="s">
        <v>2170</v>
      </c>
      <c r="T15" s="420">
        <v>611931</v>
      </c>
    </row>
    <row r="16" spans="3:20">
      <c r="O16" s="52" t="s">
        <v>2151</v>
      </c>
      <c r="P16" s="418">
        <f>P15*I14</f>
        <v>13121503.327228718</v>
      </c>
      <c r="S16" s="52" t="s">
        <v>2152</v>
      </c>
      <c r="T16" s="139">
        <f>(T17*T19)/1000</f>
        <v>13156516.5</v>
      </c>
    </row>
    <row r="17" spans="3:20">
      <c r="O17" s="52" t="s">
        <v>2153</v>
      </c>
      <c r="P17" s="418">
        <f>P6</f>
        <v>848591</v>
      </c>
      <c r="S17" s="52" t="s">
        <v>2154</v>
      </c>
      <c r="T17" s="418">
        <f>T6</f>
        <v>274601602</v>
      </c>
    </row>
    <row r="18" spans="3:20">
      <c r="C18" s="444" t="s">
        <v>2171</v>
      </c>
      <c r="D18" s="443"/>
      <c r="E18" s="418">
        <f>AVERAGE(P5,P16)</f>
        <v>13369697.320281025</v>
      </c>
      <c r="O18" s="52" t="s">
        <v>2156</v>
      </c>
      <c r="P18" s="52">
        <f>P7</f>
        <v>998799</v>
      </c>
      <c r="S18" s="52" t="s">
        <v>2172</v>
      </c>
      <c r="T18" s="52">
        <f>(T15*1000)/P21</f>
        <v>2.2284320103857223</v>
      </c>
    </row>
    <row r="19" spans="3:20">
      <c r="O19" s="52" t="s">
        <v>2158</v>
      </c>
      <c r="P19" s="418">
        <f>P17-P18</f>
        <v>-150208</v>
      </c>
      <c r="S19" s="52" t="s">
        <v>2173</v>
      </c>
      <c r="T19" s="497">
        <f>T18*G15</f>
        <v>47.911288223293027</v>
      </c>
    </row>
    <row r="20" spans="3:20">
      <c r="O20" s="52" t="s">
        <v>2152</v>
      </c>
      <c r="P20" s="418">
        <f>P16-P19</f>
        <v>13271711.327228718</v>
      </c>
    </row>
    <row r="21" spans="3:20">
      <c r="O21" s="52" t="s">
        <v>2154</v>
      </c>
      <c r="P21" s="418">
        <f>'Target Valuation Moncler'!E121</f>
        <v>274601602</v>
      </c>
    </row>
    <row r="22" spans="3:20">
      <c r="O22" s="52" t="s">
        <v>2159</v>
      </c>
      <c r="P22" s="420">
        <f>P20*1000/P21</f>
        <v>48.330786239290468</v>
      </c>
    </row>
    <row r="23" spans="3:20">
      <c r="P23" s="418"/>
    </row>
    <row r="24" spans="3:20">
      <c r="P24" s="44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51AF4-4E01-44EC-9A8F-A9C8FA5A351C}">
  <sheetPr>
    <tabColor theme="3" tint="0.749992370372631"/>
  </sheetPr>
  <dimension ref="A24:BF245"/>
  <sheetViews>
    <sheetView topLeftCell="G82" zoomScale="60" zoomScaleNormal="60" workbookViewId="0">
      <selection activeCell="K22" sqref="K22"/>
    </sheetView>
  </sheetViews>
  <sheetFormatPr defaultColWidth="9.140625" defaultRowHeight="15" outlineLevelRow="1"/>
  <cols>
    <col min="1" max="1" width="9.140625" style="52"/>
    <col min="2" max="2" width="44.85546875" style="52" bestFit="1" customWidth="1"/>
    <col min="3" max="3" width="13" style="52" customWidth="1"/>
    <col min="4" max="4" width="9.140625" style="52"/>
    <col min="5" max="5" width="45.140625" style="52" customWidth="1"/>
    <col min="6" max="6" width="16" style="52" customWidth="1"/>
    <col min="7" max="9" width="14.140625" style="52" bestFit="1" customWidth="1"/>
    <col min="10" max="10" width="14" style="52" bestFit="1" customWidth="1"/>
    <col min="11" max="11" width="13.140625" style="52" customWidth="1"/>
    <col min="12" max="12" width="13.85546875" style="52" customWidth="1"/>
    <col min="13" max="13" width="13.7109375" style="52" customWidth="1"/>
    <col min="14" max="16" width="12.85546875" style="52" customWidth="1"/>
    <col min="17" max="17" width="15.42578125" style="52" customWidth="1"/>
    <col min="18" max="18" width="13.5703125" style="52" bestFit="1" customWidth="1"/>
    <col min="19" max="19" width="22.140625" style="52" bestFit="1" customWidth="1"/>
    <col min="20" max="21" width="12.85546875" style="52" customWidth="1"/>
    <col min="22" max="31" width="13.85546875" style="52" customWidth="1"/>
    <col min="32" max="33" width="9.140625" style="52"/>
    <col min="34" max="34" width="19.7109375" style="52" customWidth="1"/>
    <col min="35" max="54" width="9.140625" style="52"/>
    <col min="55" max="55" width="2.28515625" style="52" customWidth="1"/>
    <col min="56" max="56" width="13.42578125" style="52" customWidth="1"/>
    <col min="57" max="57" width="18.85546875" style="52" customWidth="1"/>
    <col min="58" max="16384" width="9.140625" style="52"/>
  </cols>
  <sheetData>
    <row r="24" spans="2:55" ht="21">
      <c r="G24" s="354" t="s">
        <v>0</v>
      </c>
      <c r="H24" s="179">
        <v>2021</v>
      </c>
    </row>
    <row r="26" spans="2:55" ht="15.75">
      <c r="B26" s="244" t="s">
        <v>3</v>
      </c>
      <c r="C26" s="310"/>
      <c r="D26" s="310"/>
      <c r="E26" s="310"/>
      <c r="F26" s="310"/>
      <c r="G26" s="310"/>
      <c r="H26" s="311"/>
      <c r="I26" s="311"/>
      <c r="J26" s="242"/>
      <c r="K26" s="242"/>
      <c r="L26" s="242"/>
      <c r="M26" s="242"/>
      <c r="N26" s="242"/>
      <c r="AD26" s="244" t="s">
        <v>2174</v>
      </c>
      <c r="AE26" s="243"/>
      <c r="AF26" s="243"/>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row>
    <row r="50" spans="2:55" ht="15.75">
      <c r="B50" s="681" t="s">
        <v>30</v>
      </c>
      <c r="C50" s="681"/>
      <c r="D50" s="681"/>
      <c r="E50" s="318">
        <v>2019</v>
      </c>
      <c r="F50" s="318">
        <v>2020</v>
      </c>
      <c r="G50" s="318">
        <v>2021</v>
      </c>
      <c r="H50" s="318">
        <v>2022</v>
      </c>
      <c r="I50" s="318">
        <v>2023</v>
      </c>
      <c r="J50" s="318">
        <v>2024</v>
      </c>
      <c r="K50" s="318">
        <v>2025</v>
      </c>
      <c r="L50" s="318">
        <v>2026</v>
      </c>
      <c r="M50" s="318">
        <v>2027</v>
      </c>
      <c r="N50" s="318">
        <v>2028</v>
      </c>
      <c r="Q50" s="594" t="s">
        <v>2175</v>
      </c>
      <c r="R50" s="594"/>
      <c r="S50" s="594"/>
      <c r="T50" s="140">
        <v>2019</v>
      </c>
      <c r="U50" s="140">
        <v>2020</v>
      </c>
      <c r="V50" s="140">
        <v>2021</v>
      </c>
      <c r="W50" s="140">
        <v>2022</v>
      </c>
      <c r="X50" s="140">
        <v>2023</v>
      </c>
      <c r="Y50" s="289" t="s">
        <v>127</v>
      </c>
      <c r="Z50" s="289" t="s">
        <v>2176</v>
      </c>
      <c r="AD50" s="244" t="s">
        <v>2174</v>
      </c>
      <c r="AE50" s="243"/>
      <c r="AF50" s="243"/>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row>
    <row r="51" spans="2:55" ht="18.75">
      <c r="B51" s="680" t="s">
        <v>31</v>
      </c>
      <c r="C51" s="680"/>
      <c r="D51" s="680"/>
      <c r="E51" s="238">
        <v>1627704</v>
      </c>
      <c r="F51" s="238">
        <v>1440409</v>
      </c>
      <c r="G51" s="238">
        <v>2046102</v>
      </c>
      <c r="H51" s="238">
        <v>2602890</v>
      </c>
      <c r="I51" s="238">
        <v>2984217</v>
      </c>
      <c r="J51" s="392">
        <f>I51*(1+$Z$51)</f>
        <v>3472515.0957997204</v>
      </c>
      <c r="K51" s="238">
        <f t="shared" ref="K51:N51" si="0">J51*(1+$Z$51)</f>
        <v>4040711.8820638512</v>
      </c>
      <c r="L51" s="238">
        <f t="shared" si="0"/>
        <v>4701880.9316628184</v>
      </c>
      <c r="M51" s="238">
        <f t="shared" si="0"/>
        <v>5471235.0053136181</v>
      </c>
      <c r="N51" s="238">
        <f t="shared" si="0"/>
        <v>6366476.0801977208</v>
      </c>
      <c r="Q51" s="303" t="s">
        <v>2177</v>
      </c>
      <c r="R51" s="303"/>
      <c r="S51" s="304"/>
      <c r="T51" s="305"/>
      <c r="U51" s="305">
        <f>F51/E51-1</f>
        <v>-0.11506699006699006</v>
      </c>
      <c r="V51" s="305">
        <f t="shared" ref="V51:X51" si="1">G51/F51-1</f>
        <v>0.42050070500809156</v>
      </c>
      <c r="W51" s="305">
        <f t="shared" si="1"/>
        <v>0.27212133119463244</v>
      </c>
      <c r="X51" s="305">
        <f t="shared" si="1"/>
        <v>0.14650138884086528</v>
      </c>
      <c r="Y51" s="273">
        <f>AVERAGE(U51:X51)</f>
        <v>0.1810141087441498</v>
      </c>
      <c r="Z51" s="304">
        <f>(I51/E51)^(1/4)-1</f>
        <v>0.16362687291162814</v>
      </c>
    </row>
    <row r="52" spans="2:55" ht="18.75">
      <c r="B52" s="683" t="s">
        <v>6</v>
      </c>
      <c r="C52" s="683"/>
      <c r="D52" s="683"/>
      <c r="E52" s="239">
        <v>-191301</v>
      </c>
      <c r="F52" s="239">
        <v>-149794</v>
      </c>
      <c r="G52" s="239">
        <v>-232678</v>
      </c>
      <c r="H52" s="239">
        <v>-350130</v>
      </c>
      <c r="I52" s="239">
        <v>-391687</v>
      </c>
      <c r="J52" s="393">
        <f>-J51*$Y$52</f>
        <v>-417402.29593602341</v>
      </c>
      <c r="K52" s="239">
        <f t="shared" ref="K52:N52" si="2">-K51*$Y$52</f>
        <v>-485700.5283661689</v>
      </c>
      <c r="L52" s="239">
        <f t="shared" si="2"/>
        <v>-565174.18699425063</v>
      </c>
      <c r="M52" s="239">
        <f t="shared" si="2"/>
        <v>-657651.87186249159</v>
      </c>
      <c r="N52" s="239">
        <f t="shared" si="2"/>
        <v>-765261.39111982984</v>
      </c>
      <c r="Q52" s="595" t="s">
        <v>2178</v>
      </c>
      <c r="R52" s="595"/>
      <c r="S52" s="273"/>
      <c r="T52" s="271">
        <f>-E52/E51</f>
        <v>0.11752812550684891</v>
      </c>
      <c r="U52" s="271">
        <f t="shared" ref="U52:X52" si="3">-F52/F51</f>
        <v>0.10399407390539771</v>
      </c>
      <c r="V52" s="271">
        <f t="shared" si="3"/>
        <v>0.11371769344832271</v>
      </c>
      <c r="W52" s="271">
        <f t="shared" si="3"/>
        <v>0.13451586505768587</v>
      </c>
      <c r="X52" s="271">
        <f t="shared" si="3"/>
        <v>0.13125285460139124</v>
      </c>
      <c r="Y52" s="273">
        <f>AVERAGE(T52:X52)</f>
        <v>0.12020172250392928</v>
      </c>
    </row>
    <row r="53" spans="2:55" ht="18.75">
      <c r="B53" s="680" t="s">
        <v>33</v>
      </c>
      <c r="C53" s="680"/>
      <c r="D53" s="680"/>
      <c r="E53" s="240">
        <f>E51+E52</f>
        <v>1436403</v>
      </c>
      <c r="F53" s="240">
        <f t="shared" ref="F53:I53" si="4">F51+F52</f>
        <v>1290615</v>
      </c>
      <c r="G53" s="240">
        <f t="shared" si="4"/>
        <v>1813424</v>
      </c>
      <c r="H53" s="240">
        <f t="shared" si="4"/>
        <v>2252760</v>
      </c>
      <c r="I53" s="240">
        <f t="shared" si="4"/>
        <v>2592530</v>
      </c>
      <c r="J53" s="394">
        <f>J51+J52</f>
        <v>3055112.799863697</v>
      </c>
      <c r="K53" s="240">
        <f t="shared" ref="K53:N53" si="5">K51+K52</f>
        <v>3555011.3536976823</v>
      </c>
      <c r="L53" s="240">
        <f t="shared" si="5"/>
        <v>4136706.7446685676</v>
      </c>
      <c r="M53" s="240">
        <f t="shared" si="5"/>
        <v>4813583.1334511265</v>
      </c>
      <c r="N53" s="240">
        <f t="shared" si="5"/>
        <v>5601214.6890778914</v>
      </c>
      <c r="Q53" s="595"/>
      <c r="R53" s="595"/>
      <c r="S53" s="273"/>
      <c r="T53" s="271"/>
      <c r="U53" s="271"/>
      <c r="V53" s="271"/>
      <c r="W53" s="271"/>
      <c r="X53" s="271"/>
      <c r="Y53" s="273"/>
    </row>
    <row r="54" spans="2:55" ht="18.75">
      <c r="B54" s="683" t="s">
        <v>7</v>
      </c>
      <c r="C54" s="683"/>
      <c r="D54" s="683"/>
      <c r="E54" s="239">
        <v>-773481</v>
      </c>
      <c r="F54" s="239">
        <v>-720813</v>
      </c>
      <c r="G54" s="239">
        <v>-987686</v>
      </c>
      <c r="H54" s="239">
        <v>-1213296</v>
      </c>
      <c r="I54" s="239">
        <v>-1406991</v>
      </c>
      <c r="J54" s="393">
        <f>-J51*$Y$54</f>
        <v>-1663992.8199050117</v>
      </c>
      <c r="K54" s="239">
        <f t="shared" ref="K54:N54" si="6">-K51*$Y$54</f>
        <v>-1936266.7615734707</v>
      </c>
      <c r="L54" s="239">
        <f t="shared" si="6"/>
        <v>-2253092.0368924625</v>
      </c>
      <c r="M54" s="239">
        <f t="shared" si="6"/>
        <v>-2621758.4412712669</v>
      </c>
      <c r="N54" s="239">
        <f t="shared" si="6"/>
        <v>-3050748.5765461489</v>
      </c>
      <c r="Q54" s="595" t="s">
        <v>2179</v>
      </c>
      <c r="R54" s="595"/>
      <c r="S54" s="273"/>
      <c r="T54" s="271">
        <f>-E54/E51</f>
        <v>0.47519757892098319</v>
      </c>
      <c r="U54" s="271">
        <f t="shared" ref="U54:X54" si="7">-F54/F51</f>
        <v>0.50042244945706393</v>
      </c>
      <c r="V54" s="271">
        <f t="shared" si="7"/>
        <v>0.48271591543334597</v>
      </c>
      <c r="W54" s="271">
        <f t="shared" si="7"/>
        <v>0.46613418162119796</v>
      </c>
      <c r="X54" s="271">
        <f t="shared" si="7"/>
        <v>0.47147744282671133</v>
      </c>
      <c r="Y54" s="273">
        <f>AVERAGE(T54:X54)</f>
        <v>0.47918951365186047</v>
      </c>
    </row>
    <row r="55" spans="2:55" ht="18.75">
      <c r="B55" s="680" t="s">
        <v>34</v>
      </c>
      <c r="C55" s="680"/>
      <c r="D55" s="680"/>
      <c r="E55" s="240">
        <f>E53+E54</f>
        <v>662922</v>
      </c>
      <c r="F55" s="240">
        <f t="shared" ref="F55:H55" si="8">F53+F54</f>
        <v>569802</v>
      </c>
      <c r="G55" s="240">
        <f t="shared" si="8"/>
        <v>825738</v>
      </c>
      <c r="H55" s="240">
        <f t="shared" si="8"/>
        <v>1039464</v>
      </c>
      <c r="I55" s="240">
        <f>I53+I54</f>
        <v>1185539</v>
      </c>
      <c r="J55" s="394">
        <f>J53+J54</f>
        <v>1391119.9799586853</v>
      </c>
      <c r="K55" s="240">
        <f t="shared" ref="K55:N55" si="9">K53+K54</f>
        <v>1618744.5921242116</v>
      </c>
      <c r="L55" s="240">
        <f t="shared" si="9"/>
        <v>1883614.707776105</v>
      </c>
      <c r="M55" s="240">
        <f t="shared" si="9"/>
        <v>2191824.6921798596</v>
      </c>
      <c r="N55" s="240">
        <f t="shared" si="9"/>
        <v>2550466.1125317425</v>
      </c>
      <c r="Q55" s="595"/>
      <c r="R55" s="595"/>
      <c r="S55" s="273"/>
      <c r="T55" s="271"/>
      <c r="U55" s="271"/>
      <c r="V55" s="271"/>
      <c r="W55" s="271"/>
      <c r="X55" s="271"/>
      <c r="Y55" s="273"/>
    </row>
    <row r="56" spans="2:55" ht="18.75">
      <c r="B56" s="683" t="s">
        <v>35</v>
      </c>
      <c r="C56" s="683"/>
      <c r="D56" s="683"/>
      <c r="E56" s="239">
        <v>-171123</v>
      </c>
      <c r="F56" s="239">
        <v>-200981</v>
      </c>
      <c r="G56" s="239">
        <v>-246518</v>
      </c>
      <c r="H56" s="239">
        <v>-264917</v>
      </c>
      <c r="I56" s="239">
        <v>-291700</v>
      </c>
      <c r="J56" s="393">
        <f>-J74*$Y$56</f>
        <v>-394474.28015254013</v>
      </c>
      <c r="K56" s="239">
        <f t="shared" ref="K56:N56" si="10">-K74*$Y$56</f>
        <v>-459020.87305796583</v>
      </c>
      <c r="L56" s="239">
        <f t="shared" si="10"/>
        <v>-534129.02311760606</v>
      </c>
      <c r="M56" s="239">
        <f t="shared" si="10"/>
        <v>-621526.88490168273</v>
      </c>
      <c r="N56" s="239">
        <f t="shared" si="10"/>
        <v>-723225.38550865045</v>
      </c>
      <c r="Q56" s="595" t="s">
        <v>2180</v>
      </c>
      <c r="R56" s="595"/>
      <c r="S56" s="273"/>
      <c r="T56" s="271">
        <f>-E56/E74</f>
        <v>0.21216926624841917</v>
      </c>
      <c r="U56" s="271">
        <f t="shared" ref="U56:X56" si="11">-F56/F74</f>
        <v>0.25029172327820998</v>
      </c>
      <c r="V56" s="271">
        <f t="shared" si="11"/>
        <v>0.26991356827055518</v>
      </c>
      <c r="W56" s="271">
        <f t="shared" si="11"/>
        <v>0.24655138716972702</v>
      </c>
      <c r="X56" s="271">
        <f t="shared" si="11"/>
        <v>0.26947380090163331</v>
      </c>
      <c r="Y56" s="273">
        <f t="shared" ref="Y56:Y62" si="12">AVERAGE(T56:X56)</f>
        <v>0.24967994917370895</v>
      </c>
    </row>
    <row r="57" spans="2:55" ht="24" customHeight="1">
      <c r="B57" s="680" t="s">
        <v>36</v>
      </c>
      <c r="C57" s="680"/>
      <c r="D57" s="680"/>
      <c r="E57" s="240">
        <f>E55+E56</f>
        <v>491799</v>
      </c>
      <c r="F57" s="240">
        <f t="shared" ref="F57:I57" si="13">F55+F56</f>
        <v>368821</v>
      </c>
      <c r="G57" s="240">
        <f t="shared" si="13"/>
        <v>579220</v>
      </c>
      <c r="H57" s="240">
        <f t="shared" si="13"/>
        <v>774547</v>
      </c>
      <c r="I57" s="240">
        <f t="shared" si="13"/>
        <v>893839</v>
      </c>
      <c r="J57" s="394">
        <f>J55+J56</f>
        <v>996645.69980614516</v>
      </c>
      <c r="K57" s="240">
        <f t="shared" ref="K57:N57" si="14">K55+K56</f>
        <v>1159723.7190662457</v>
      </c>
      <c r="L57" s="240">
        <f t="shared" si="14"/>
        <v>1349485.684658499</v>
      </c>
      <c r="M57" s="240">
        <f t="shared" si="14"/>
        <v>1570297.8072781768</v>
      </c>
      <c r="N57" s="240">
        <f t="shared" si="14"/>
        <v>1827240.7270230921</v>
      </c>
      <c r="Q57" s="595"/>
      <c r="R57" s="595"/>
      <c r="S57" s="273"/>
      <c r="T57" s="271"/>
      <c r="U57" s="271"/>
      <c r="V57" s="271"/>
      <c r="W57" s="271"/>
      <c r="X57" s="271"/>
      <c r="Y57" s="273"/>
    </row>
    <row r="58" spans="2:55" ht="24" customHeight="1">
      <c r="B58" s="684" t="s">
        <v>37</v>
      </c>
      <c r="C58" s="684"/>
      <c r="D58" s="684"/>
      <c r="E58" s="239">
        <f>'Moncler Financials'!B126+'Moncler Financials'!B127+'Moncler Financials'!B129</f>
        <v>-21072</v>
      </c>
      <c r="F58" s="239">
        <f>'Moncler Financials'!C126+'Moncler Financials'!C127+'Moncler Financials'!C129</f>
        <v>-23302</v>
      </c>
      <c r="G58" s="239">
        <f>'Moncler Financials'!D126+'Moncler Financials'!D127+'Moncler Financials'!D129</f>
        <v>-21608</v>
      </c>
      <c r="H58" s="239">
        <f>'Moncler Financials'!E126+'Moncler Financials'!E127+'Moncler Financials'!E129</f>
        <v>-27216</v>
      </c>
      <c r="I58" s="239">
        <f>'Moncler Financials'!F126+'Moncler Financials'!F127+'Moncler Financials'!F129</f>
        <v>-23204</v>
      </c>
      <c r="J58" s="393">
        <f>-$Y$58*J94</f>
        <v>-97512.637306711287</v>
      </c>
      <c r="K58" s="239">
        <f>-$Y$58*K94</f>
        <v>-107229.91719862825</v>
      </c>
      <c r="L58" s="239">
        <f>-$Y$58*L94</f>
        <v>-119115.1999843775</v>
      </c>
      <c r="M58" s="239">
        <f>-$Y$58*M94</f>
        <v>-133814.18145954108</v>
      </c>
      <c r="N58" s="239">
        <f>-$Y$58*N94</f>
        <v>-152224.67078392635</v>
      </c>
      <c r="Q58" s="595" t="s">
        <v>2181</v>
      </c>
      <c r="R58" s="595"/>
      <c r="S58" s="273"/>
      <c r="T58" s="315">
        <f>-E58/E94</f>
        <v>2.8522776801691442E-2</v>
      </c>
      <c r="U58" s="315">
        <f t="shared" ref="U58:X58" si="15">-F58/F94</f>
        <v>3.2669393088422712E-2</v>
      </c>
      <c r="V58" s="315">
        <f t="shared" si="15"/>
        <v>0.10610517218520282</v>
      </c>
      <c r="W58" s="315">
        <f t="shared" si="15"/>
        <v>0.36143426294820719</v>
      </c>
      <c r="X58" s="315">
        <f t="shared" si="15"/>
        <v>2.7344150480031016E-2</v>
      </c>
      <c r="Y58" s="273">
        <f t="shared" si="12"/>
        <v>0.11121515110071105</v>
      </c>
    </row>
    <row r="59" spans="2:55" ht="24" customHeight="1">
      <c r="B59" s="684" t="s">
        <v>38</v>
      </c>
      <c r="C59" s="684"/>
      <c r="D59" s="684"/>
      <c r="E59" s="250">
        <f t="shared" ref="E59:I59" si="16">E57+E58</f>
        <v>470727</v>
      </c>
      <c r="F59" s="250">
        <f t="shared" si="16"/>
        <v>345519</v>
      </c>
      <c r="G59" s="250">
        <f t="shared" si="16"/>
        <v>557612</v>
      </c>
      <c r="H59" s="250">
        <f t="shared" si="16"/>
        <v>747331</v>
      </c>
      <c r="I59" s="250">
        <f t="shared" si="16"/>
        <v>870635</v>
      </c>
      <c r="J59" s="395">
        <f>J57+J58</f>
        <v>899133.06249943387</v>
      </c>
      <c r="K59" s="250">
        <f>K57+K58</f>
        <v>1052493.8018676175</v>
      </c>
      <c r="L59" s="250">
        <f t="shared" ref="L59:N59" si="17">L57+L58</f>
        <v>1230370.4846741215</v>
      </c>
      <c r="M59" s="250">
        <f t="shared" si="17"/>
        <v>1436483.6258186358</v>
      </c>
      <c r="N59" s="250">
        <f t="shared" si="17"/>
        <v>1675016.0562391658</v>
      </c>
      <c r="Y59" s="273"/>
    </row>
    <row r="60" spans="2:55" ht="24" customHeight="1">
      <c r="B60" s="682" t="s">
        <v>39</v>
      </c>
      <c r="C60" s="682"/>
      <c r="D60" s="682"/>
      <c r="E60" s="252">
        <f>'Moncler Financials'!B131</f>
        <v>-112032</v>
      </c>
      <c r="F60" s="252">
        <f>'Moncler Financials'!C131</f>
        <v>-45153</v>
      </c>
      <c r="G60" s="252">
        <f>'Moncler Financials'!D131</f>
        <v>-164059</v>
      </c>
      <c r="H60" s="252">
        <f>'Moncler Financials'!E131</f>
        <v>-140625</v>
      </c>
      <c r="I60" s="252">
        <f>'Moncler Financials'!F131</f>
        <v>-258733</v>
      </c>
      <c r="J60" s="396">
        <f>-J59*$Y$60</f>
        <v>-206484.75637884845</v>
      </c>
      <c r="K60" s="252">
        <f t="shared" ref="K60:N60" si="18">-K59*$Y$60</f>
        <v>-241703.85378195325</v>
      </c>
      <c r="L60" s="252">
        <f t="shared" si="18"/>
        <v>-282553.00620070531</v>
      </c>
      <c r="M60" s="252">
        <f t="shared" si="18"/>
        <v>-329886.62511735037</v>
      </c>
      <c r="N60" s="252">
        <f t="shared" si="18"/>
        <v>-384665.2923002945</v>
      </c>
      <c r="Q60" s="595" t="s">
        <v>2182</v>
      </c>
      <c r="R60" s="595"/>
      <c r="S60" s="273"/>
      <c r="T60" s="271">
        <f>-E60/E59</f>
        <v>0.2379978203927117</v>
      </c>
      <c r="U60" s="271">
        <f t="shared" ref="U60:X60" si="19">-F60/F59</f>
        <v>0.13068167018311583</v>
      </c>
      <c r="V60" s="271">
        <f t="shared" si="19"/>
        <v>0.29421712588681737</v>
      </c>
      <c r="W60" s="271">
        <f t="shared" si="19"/>
        <v>0.18816963300063827</v>
      </c>
      <c r="X60" s="271">
        <f t="shared" si="19"/>
        <v>0.29717734756815428</v>
      </c>
      <c r="Y60" s="273">
        <f t="shared" si="12"/>
        <v>0.2296487194062875</v>
      </c>
    </row>
    <row r="61" spans="2:55" ht="24" customHeight="1">
      <c r="B61" s="680" t="s">
        <v>40</v>
      </c>
      <c r="C61" s="680"/>
      <c r="D61" s="680"/>
      <c r="E61" s="240">
        <f t="shared" ref="E61:J61" si="20">E59+E60</f>
        <v>358695</v>
      </c>
      <c r="F61" s="240">
        <f t="shared" si="20"/>
        <v>300366</v>
      </c>
      <c r="G61" s="240">
        <f t="shared" si="20"/>
        <v>393553</v>
      </c>
      <c r="H61" s="240">
        <f t="shared" si="20"/>
        <v>606706</v>
      </c>
      <c r="I61" s="240">
        <f t="shared" si="20"/>
        <v>611902</v>
      </c>
      <c r="J61" s="394">
        <f t="shared" si="20"/>
        <v>692648.30612058542</v>
      </c>
      <c r="K61" s="240">
        <f t="shared" ref="K61:N61" si="21">K59+K60</f>
        <v>810789.94808566431</v>
      </c>
      <c r="L61" s="240">
        <f t="shared" si="21"/>
        <v>947817.47847341618</v>
      </c>
      <c r="M61" s="240">
        <f t="shared" si="21"/>
        <v>1106597.0007012854</v>
      </c>
      <c r="N61" s="240">
        <f t="shared" si="21"/>
        <v>1290350.7639388712</v>
      </c>
      <c r="Y61" s="273"/>
    </row>
    <row r="62" spans="2:55" ht="24" customHeight="1">
      <c r="B62" s="604" t="s">
        <v>41</v>
      </c>
      <c r="C62" s="604"/>
      <c r="D62" s="604"/>
      <c r="E62" s="238">
        <f>'Moncler Financials'!B134</f>
        <v>-10</v>
      </c>
      <c r="F62" s="238">
        <f>'Moncler Financials'!C134</f>
        <v>-15</v>
      </c>
      <c r="G62" s="238">
        <f>'Moncler Financials'!D134</f>
        <v>-20</v>
      </c>
      <c r="H62" s="238">
        <f>'Moncler Financials'!E134</f>
        <v>-9</v>
      </c>
      <c r="I62" s="238">
        <f>'Moncler Financials'!F134</f>
        <v>29</v>
      </c>
      <c r="J62" s="397">
        <f>-$Y$62*J94</f>
        <v>-38.249668018581708</v>
      </c>
      <c r="K62" s="350">
        <f t="shared" ref="K62:N62" si="22">-$Y$62*K94</f>
        <v>-42.061304542577993</v>
      </c>
      <c r="L62" s="350">
        <f t="shared" si="22"/>
        <v>-46.723347672761946</v>
      </c>
      <c r="M62" s="350">
        <f t="shared" si="22"/>
        <v>-52.489073810061221</v>
      </c>
      <c r="N62" s="350">
        <f t="shared" si="22"/>
        <v>-59.710651691320237</v>
      </c>
      <c r="Q62" s="595" t="s">
        <v>2183</v>
      </c>
      <c r="S62" s="306"/>
      <c r="T62" s="325">
        <f>-E62/E94</f>
        <v>1.3535865984098065E-5</v>
      </c>
      <c r="U62" s="325">
        <f t="shared" ref="U62:X62" si="23">-F62/F94</f>
        <v>2.1029992975982345E-5</v>
      </c>
      <c r="V62" s="325">
        <f t="shared" si="23"/>
        <v>9.8209156039617568E-5</v>
      </c>
      <c r="W62" s="325">
        <f t="shared" si="23"/>
        <v>1.1952191235059761E-4</v>
      </c>
      <c r="X62" s="325">
        <f t="shared" si="23"/>
        <v>-3.4174295980042208E-5</v>
      </c>
      <c r="Y62" s="326">
        <f t="shared" si="12"/>
        <v>4.3624526274050666E-5</v>
      </c>
    </row>
    <row r="63" spans="2:55" ht="24" customHeight="1">
      <c r="B63" s="604" t="s">
        <v>12</v>
      </c>
      <c r="C63" s="604"/>
      <c r="D63" s="604"/>
      <c r="E63" s="272" t="s">
        <v>2184</v>
      </c>
      <c r="F63" s="272" t="s">
        <v>2184</v>
      </c>
      <c r="G63" s="272" t="s">
        <v>2184</v>
      </c>
      <c r="H63" s="272" t="s">
        <v>2184</v>
      </c>
      <c r="I63" s="272" t="s">
        <v>2184</v>
      </c>
      <c r="J63" s="398"/>
      <c r="K63" s="272"/>
      <c r="L63" s="272"/>
      <c r="M63" s="272"/>
      <c r="N63" s="272"/>
      <c r="Q63" s="595"/>
      <c r="Y63" s="273"/>
      <c r="Z63" s="135"/>
    </row>
    <row r="64" spans="2:55" ht="24" customHeight="1">
      <c r="B64" s="607" t="s">
        <v>13</v>
      </c>
      <c r="C64" s="607"/>
      <c r="D64" s="607"/>
      <c r="E64" s="317" t="s">
        <v>2184</v>
      </c>
      <c r="F64" s="317" t="s">
        <v>2184</v>
      </c>
      <c r="G64" s="317" t="s">
        <v>2184</v>
      </c>
      <c r="H64" s="317" t="s">
        <v>2184</v>
      </c>
      <c r="I64" s="317" t="s">
        <v>2184</v>
      </c>
      <c r="J64" s="399"/>
      <c r="K64" s="317"/>
      <c r="L64" s="317"/>
      <c r="M64" s="317"/>
      <c r="N64" s="317"/>
      <c r="Q64" s="595"/>
      <c r="Y64" s="273"/>
    </row>
    <row r="65" spans="1:26" ht="24" customHeight="1">
      <c r="B65" s="608" t="s">
        <v>42</v>
      </c>
      <c r="C65" s="608"/>
      <c r="D65" s="608"/>
      <c r="E65" s="250">
        <f>SUM(E61:E64)</f>
        <v>358685</v>
      </c>
      <c r="F65" s="250">
        <f>SUM(F61:F64)</f>
        <v>300351</v>
      </c>
      <c r="G65" s="250">
        <f>SUM(G61:G64)</f>
        <v>393533</v>
      </c>
      <c r="H65" s="250">
        <f>SUM(H61:H64)</f>
        <v>606697</v>
      </c>
      <c r="I65" s="250">
        <f>SUM(I61:I64)</f>
        <v>611931</v>
      </c>
      <c r="J65" s="395">
        <f>J61+J62</f>
        <v>692610.05645256687</v>
      </c>
      <c r="K65" s="250">
        <f t="shared" ref="K65:N65" si="24">K61+K62</f>
        <v>810747.88678112172</v>
      </c>
      <c r="L65" s="250">
        <f t="shared" si="24"/>
        <v>947770.75512574345</v>
      </c>
      <c r="M65" s="250">
        <f t="shared" si="24"/>
        <v>1106544.5116274753</v>
      </c>
      <c r="N65" s="250">
        <f t="shared" si="24"/>
        <v>1290291.0532871799</v>
      </c>
      <c r="Q65" s="247"/>
      <c r="R65" s="247"/>
      <c r="S65" s="247"/>
      <c r="T65" s="247"/>
      <c r="U65" s="247"/>
      <c r="V65" s="247"/>
      <c r="W65" s="247"/>
      <c r="X65" s="247"/>
      <c r="Y65" s="247"/>
      <c r="Z65" s="247"/>
    </row>
    <row r="66" spans="1:26" ht="24" customHeight="1">
      <c r="B66" s="254" t="s">
        <v>8</v>
      </c>
      <c r="C66" s="254"/>
      <c r="D66" s="254"/>
      <c r="E66" s="280">
        <f>-'Moncler Financials'!B131/'Moncler Financials'!B130</f>
        <v>0.2379978203927117</v>
      </c>
      <c r="F66" s="281">
        <f>-'Moncler Financials'!C131/'Moncler Financials'!C130</f>
        <v>0.13068167018311583</v>
      </c>
      <c r="G66" s="281">
        <f>-'Moncler Financials'!D131/'Moncler Financials'!D130</f>
        <v>0.29421712588681737</v>
      </c>
      <c r="H66" s="281">
        <f>-'Moncler Financials'!E131/'Moncler Financials'!E130</f>
        <v>0.18816963300063827</v>
      </c>
      <c r="I66" s="281">
        <f>-'Moncler Financials'!F131/'Moncler Financials'!F130</f>
        <v>0.29717734756815428</v>
      </c>
      <c r="J66" s="403"/>
      <c r="K66" s="404"/>
      <c r="L66" s="404"/>
      <c r="M66" s="404"/>
      <c r="N66" s="404"/>
    </row>
    <row r="67" spans="1:26" ht="24" customHeight="1">
      <c r="S67" s="271"/>
    </row>
    <row r="68" spans="1:26" ht="24" customHeight="1">
      <c r="B68" s="681" t="s">
        <v>43</v>
      </c>
      <c r="C68" s="681"/>
      <c r="D68" s="681"/>
      <c r="E68" s="318">
        <v>2019</v>
      </c>
      <c r="F68" s="318">
        <v>2020</v>
      </c>
      <c r="G68" s="318">
        <v>2021</v>
      </c>
      <c r="H68" s="318">
        <v>2022</v>
      </c>
      <c r="I68" s="318">
        <v>2023</v>
      </c>
      <c r="J68" s="318">
        <v>2024</v>
      </c>
      <c r="K68" s="318">
        <v>2025</v>
      </c>
      <c r="L68" s="318">
        <v>2026</v>
      </c>
      <c r="M68" s="318">
        <v>2027</v>
      </c>
      <c r="N68" s="318">
        <v>2028</v>
      </c>
      <c r="Q68" s="308" t="s">
        <v>2185</v>
      </c>
      <c r="R68" s="308"/>
      <c r="S68" s="308"/>
      <c r="T68" s="296">
        <v>2019</v>
      </c>
      <c r="U68" s="296">
        <v>2020</v>
      </c>
      <c r="V68" s="296">
        <v>2021</v>
      </c>
      <c r="W68" s="296">
        <v>2022</v>
      </c>
      <c r="X68" s="296">
        <v>2023</v>
      </c>
      <c r="Y68" s="309" t="s">
        <v>127</v>
      </c>
      <c r="Z68" s="296" t="s">
        <v>2186</v>
      </c>
    </row>
    <row r="69" spans="1:26" ht="24" customHeight="1">
      <c r="B69" s="679" t="s">
        <v>14</v>
      </c>
      <c r="C69" s="679"/>
      <c r="D69" s="679"/>
      <c r="E69" s="319">
        <f>'Moncler Financials'!B23+'Moncler Financials'!B24</f>
        <v>762190</v>
      </c>
      <c r="F69" s="319">
        <f>'Moncler Financials'!C23</f>
        <v>923498</v>
      </c>
      <c r="G69" s="319">
        <f>'Moncler Financials'!D23</f>
        <v>932718</v>
      </c>
      <c r="H69" s="319">
        <f>'Moncler Financials'!E23</f>
        <v>882254</v>
      </c>
      <c r="I69" s="319">
        <f>'Moncler Financials'!F23</f>
        <v>998799</v>
      </c>
      <c r="J69" s="400">
        <f>AVERAGE(E69:I69)</f>
        <v>899891.8</v>
      </c>
      <c r="K69" s="319">
        <v>899891.8</v>
      </c>
      <c r="L69" s="319">
        <v>899891.8</v>
      </c>
      <c r="M69" s="319">
        <v>899891.8</v>
      </c>
      <c r="N69" s="319">
        <v>899891.8</v>
      </c>
      <c r="Q69" s="595" t="s">
        <v>2187</v>
      </c>
      <c r="S69" s="273"/>
    </row>
    <row r="70" spans="1:26" ht="24" customHeight="1">
      <c r="B70" s="679" t="s">
        <v>15</v>
      </c>
      <c r="C70" s="679"/>
      <c r="D70" s="679"/>
      <c r="E70" s="319">
        <f>'Moncler Financials'!B16+'Moncler Financials'!B17</f>
        <v>167919</v>
      </c>
      <c r="F70" s="319">
        <f>'Moncler Financials'!C16+'Moncler Financials'!C17</f>
        <v>174144</v>
      </c>
      <c r="G70" s="319">
        <f>'Moncler Financials'!D16+'Moncler Financials'!D17</f>
        <v>234274</v>
      </c>
      <c r="H70" s="319">
        <f>'Moncler Financials'!E16+'Moncler Financials'!E17</f>
        <v>296550</v>
      </c>
      <c r="I70" s="319">
        <f>'Moncler Financials'!F16+'Moncler Financials'!F17</f>
        <v>325608</v>
      </c>
      <c r="J70" s="400">
        <f>J51*$Y$70</f>
        <v>390033.51721835579</v>
      </c>
      <c r="K70" s="319">
        <f t="shared" ref="K70:N70" si="25">K51*$Y$70</f>
        <v>453853.48197151895</v>
      </c>
      <c r="L70" s="319">
        <f t="shared" si="25"/>
        <v>528116.10798657255</v>
      </c>
      <c r="M70" s="319">
        <f t="shared" si="25"/>
        <v>614530.09527067514</v>
      </c>
      <c r="N70" s="319">
        <f t="shared" si="25"/>
        <v>715083.73306990066</v>
      </c>
      <c r="Q70" s="595" t="s">
        <v>2188</v>
      </c>
      <c r="R70" s="595"/>
      <c r="S70" s="273"/>
      <c r="T70" s="271">
        <f>E70/E51</f>
        <v>0.10316310582268029</v>
      </c>
      <c r="U70" s="271">
        <f t="shared" ref="U70:X70" si="26">F70/F51</f>
        <v>0.12089899466054434</v>
      </c>
      <c r="V70" s="271">
        <f t="shared" si="26"/>
        <v>0.11449771321273329</v>
      </c>
      <c r="W70" s="271">
        <f t="shared" si="26"/>
        <v>0.11393105355969711</v>
      </c>
      <c r="X70" s="271">
        <f t="shared" si="26"/>
        <v>0.10911002785655333</v>
      </c>
      <c r="Y70" s="273">
        <f>AVERAGE(T70:X70)</f>
        <v>0.11232017902244167</v>
      </c>
    </row>
    <row r="71" spans="1:26" ht="24" customHeight="1">
      <c r="B71" s="679" t="s">
        <v>16</v>
      </c>
      <c r="C71" s="679"/>
      <c r="D71" s="679"/>
      <c r="E71" s="319">
        <f>'Moncler Financials'!B10</f>
        <v>208868</v>
      </c>
      <c r="F71" s="319">
        <f>'Moncler Financials'!C10</f>
        <v>202770</v>
      </c>
      <c r="G71" s="319">
        <f>'Moncler Financials'!D10</f>
        <v>263521</v>
      </c>
      <c r="H71" s="319">
        <f>'Moncler Financials'!E10</f>
        <v>377549</v>
      </c>
      <c r="I71" s="319">
        <f>'Moncler Financials'!F10</f>
        <v>453178</v>
      </c>
      <c r="J71" s="400">
        <f>J51*$Y$71</f>
        <v>482535.87226646312</v>
      </c>
      <c r="K71" s="319">
        <f t="shared" ref="K71:N71" si="27">K51*$Y$71</f>
        <v>561491.70811310934</v>
      </c>
      <c r="L71" s="319">
        <f t="shared" si="27"/>
        <v>653366.840477466</v>
      </c>
      <c r="M71" s="319">
        <f t="shared" si="27"/>
        <v>760275.21344894439</v>
      </c>
      <c r="N71" s="319">
        <f t="shared" si="27"/>
        <v>884676.66917781578</v>
      </c>
      <c r="Q71" s="595" t="s">
        <v>2189</v>
      </c>
      <c r="R71" s="595"/>
      <c r="S71" s="273"/>
      <c r="T71" s="271">
        <f>E71/E51</f>
        <v>0.12832062832062832</v>
      </c>
      <c r="U71" s="271">
        <f t="shared" ref="U71:X71" si="28">F71/F51</f>
        <v>0.14077251669491095</v>
      </c>
      <c r="V71" s="271">
        <f t="shared" si="28"/>
        <v>0.12879172201581349</v>
      </c>
      <c r="W71" s="271">
        <f t="shared" si="28"/>
        <v>0.145049925275367</v>
      </c>
      <c r="X71" s="271">
        <f t="shared" si="28"/>
        <v>0.15185825963728508</v>
      </c>
      <c r="Y71" s="273">
        <f>AVERAGE(T71:X71)</f>
        <v>0.13895861038880095</v>
      </c>
    </row>
    <row r="72" spans="1:26" ht="24" customHeight="1">
      <c r="B72" s="679" t="s">
        <v>17</v>
      </c>
      <c r="C72" s="679"/>
      <c r="D72" s="679"/>
      <c r="E72" s="139">
        <f>'Moncler Financials'!B19+'Moncler Financials'!B20</f>
        <v>25343</v>
      </c>
      <c r="F72" s="139">
        <f>'Moncler Financials'!C19+'Moncler Financials'!C20</f>
        <v>30968</v>
      </c>
      <c r="G72" s="139">
        <f>'Moncler Financials'!D19+'Moncler Financials'!D20</f>
        <v>33443</v>
      </c>
      <c r="H72" s="139">
        <f>'Moncler Financials'!E19+'Moncler Financials'!E20</f>
        <v>64643</v>
      </c>
      <c r="I72" s="139">
        <f>'Moncler Financials'!F19+'Moncler Financials'!F20</f>
        <v>129460</v>
      </c>
      <c r="J72" s="400">
        <f>I72*(1+$Z$72)</f>
        <v>194627.85551940548</v>
      </c>
      <c r="K72" s="319">
        <f t="shared" ref="K72:N72" si="29">J72*(1+$Z$72)</f>
        <v>292600.04745931231</v>
      </c>
      <c r="L72" s="319">
        <f t="shared" si="29"/>
        <v>439889.6938195753</v>
      </c>
      <c r="M72" s="319">
        <f t="shared" si="29"/>
        <v>661322.32174564968</v>
      </c>
      <c r="N72" s="319">
        <f t="shared" si="29"/>
        <v>994220.18606882496</v>
      </c>
      <c r="Q72" s="595" t="s">
        <v>2190</v>
      </c>
      <c r="S72" s="273"/>
      <c r="T72" s="271"/>
      <c r="U72" s="271">
        <f>F72/E72-1</f>
        <v>0.22195478041273731</v>
      </c>
      <c r="V72" s="271">
        <f t="shared" ref="V72:W72" si="30">G72/F72-1</f>
        <v>7.9921208989925052E-2</v>
      </c>
      <c r="W72" s="271">
        <f t="shared" si="30"/>
        <v>0.93293065813473675</v>
      </c>
      <c r="X72" s="271">
        <f>I72/H72-1</f>
        <v>1.0026917067586592</v>
      </c>
      <c r="Y72" s="273">
        <f>AVERAGE(T72:X72)</f>
        <v>0.55937458857401456</v>
      </c>
      <c r="Z72" s="273">
        <f>(I72/E72)^(1/4)-1</f>
        <v>0.50338216838718886</v>
      </c>
    </row>
    <row r="73" spans="1:26" ht="24" customHeight="1">
      <c r="B73" s="680" t="s">
        <v>44</v>
      </c>
      <c r="C73" s="680"/>
      <c r="D73" s="680"/>
      <c r="E73" s="320">
        <f t="shared" ref="E73:J73" si="31">SUM(E69:E72)</f>
        <v>1164320</v>
      </c>
      <c r="F73" s="320">
        <f t="shared" si="31"/>
        <v>1331380</v>
      </c>
      <c r="G73" s="320">
        <f t="shared" si="31"/>
        <v>1463956</v>
      </c>
      <c r="H73" s="320">
        <f t="shared" si="31"/>
        <v>1620996</v>
      </c>
      <c r="I73" s="320">
        <f t="shared" si="31"/>
        <v>1907045</v>
      </c>
      <c r="J73" s="401">
        <f t="shared" si="31"/>
        <v>1967089.0450042244</v>
      </c>
      <c r="K73" s="320">
        <f t="shared" ref="K73:N73" si="32">SUM(K69:K72)</f>
        <v>2207837.0375439404</v>
      </c>
      <c r="L73" s="320">
        <f t="shared" si="32"/>
        <v>2521264.4422836141</v>
      </c>
      <c r="M73" s="320">
        <f t="shared" si="32"/>
        <v>2936019.4304652689</v>
      </c>
      <c r="N73" s="320">
        <f t="shared" si="32"/>
        <v>3493872.3883165414</v>
      </c>
      <c r="Q73" s="595"/>
      <c r="S73" s="273"/>
    </row>
    <row r="74" spans="1:26" ht="24" customHeight="1">
      <c r="B74" s="604" t="s">
        <v>18</v>
      </c>
      <c r="C74" s="604"/>
      <c r="D74" s="604"/>
      <c r="E74" s="319">
        <f>'Moncler Financials'!B27</f>
        <v>806540</v>
      </c>
      <c r="F74" s="319">
        <f>'Moncler Financials'!C27</f>
        <v>802987</v>
      </c>
      <c r="G74" s="319">
        <f>'Moncler Financials'!D27</f>
        <v>913322</v>
      </c>
      <c r="H74" s="319">
        <f>'Moncler Financials'!E27</f>
        <v>1074490</v>
      </c>
      <c r="I74" s="319">
        <f>'Moncler Financials'!F27</f>
        <v>1082480</v>
      </c>
      <c r="J74" s="400">
        <f>$Y$74*J51</f>
        <v>1579919.7390820275</v>
      </c>
      <c r="K74" s="319">
        <f t="shared" ref="K74:N74" si="33">$Y$74*K51</f>
        <v>1838437.0654393751</v>
      </c>
      <c r="L74" s="319">
        <f t="shared" si="33"/>
        <v>2139254.77350205</v>
      </c>
      <c r="M74" s="319">
        <f t="shared" si="33"/>
        <v>2489294.3424514639</v>
      </c>
      <c r="N74" s="319">
        <f t="shared" si="33"/>
        <v>2896609.7914634044</v>
      </c>
      <c r="Q74" s="595" t="s">
        <v>2191</v>
      </c>
      <c r="R74" s="595"/>
      <c r="S74" s="273"/>
      <c r="T74" s="271">
        <f>E74/E51</f>
        <v>0.49550778274182528</v>
      </c>
      <c r="U74" s="271">
        <f t="shared" ref="U74:X74" si="34">F74/F51</f>
        <v>0.55747152371305653</v>
      </c>
      <c r="V74" s="271">
        <f t="shared" si="34"/>
        <v>0.44637168626002027</v>
      </c>
      <c r="W74" s="271">
        <f t="shared" si="34"/>
        <v>0.41280653427536318</v>
      </c>
      <c r="X74" s="271">
        <f t="shared" si="34"/>
        <v>0.36273501558365229</v>
      </c>
      <c r="Y74" s="273">
        <f>AVERAGE(T74:X74)</f>
        <v>0.45497850851478355</v>
      </c>
    </row>
    <row r="75" spans="1:26" ht="24" customHeight="1">
      <c r="A75" s="136"/>
      <c r="B75" s="604" t="s">
        <v>19</v>
      </c>
      <c r="E75" s="319">
        <f>'Moncler Financials'!B47</f>
        <v>434972</v>
      </c>
      <c r="F75" s="319">
        <f>'Moncler Financials'!C47</f>
        <v>437890</v>
      </c>
      <c r="G75" s="319">
        <f>'Moncler Financials'!D47</f>
        <v>1673491</v>
      </c>
      <c r="H75" s="319">
        <f>'Moncler Financials'!E47</f>
        <v>1690123</v>
      </c>
      <c r="I75" s="319">
        <f>'Moncler Financials'!F47</f>
        <v>1699890</v>
      </c>
      <c r="J75" s="400">
        <v>1699890</v>
      </c>
      <c r="K75" s="319">
        <v>1699890</v>
      </c>
      <c r="L75" s="319">
        <v>1699890</v>
      </c>
      <c r="M75" s="319">
        <v>1699890</v>
      </c>
      <c r="N75" s="319">
        <v>1699890</v>
      </c>
      <c r="Q75" s="595"/>
      <c r="S75" s="273"/>
      <c r="U75" s="271"/>
      <c r="V75" s="271"/>
      <c r="W75" s="271"/>
      <c r="X75" s="271"/>
      <c r="Y75" s="273"/>
      <c r="Z75" s="273"/>
    </row>
    <row r="76" spans="1:26" ht="24" customHeight="1">
      <c r="A76" s="136"/>
      <c r="B76" s="604" t="s">
        <v>20</v>
      </c>
      <c r="E76" s="319">
        <f>'Moncler Financials'!B50</f>
        <v>159591</v>
      </c>
      <c r="F76" s="319">
        <f>'Moncler Financials'!C50</f>
        <v>184355</v>
      </c>
      <c r="G76" s="319">
        <f>'Moncler Financials'!D50</f>
        <v>217220</v>
      </c>
      <c r="H76" s="319">
        <f>'Moncler Financials'!E50</f>
        <v>253703</v>
      </c>
      <c r="I76" s="319">
        <f>'Moncler Financials'!F50</f>
        <v>302605</v>
      </c>
      <c r="J76" s="400">
        <f>J51*$Y$76</f>
        <v>368829.0475293179</v>
      </c>
      <c r="K76" s="319">
        <f t="shared" ref="K76:N76" si="35">K51*$Y$76</f>
        <v>429179.39121551445</v>
      </c>
      <c r="L76" s="319">
        <f t="shared" si="35"/>
        <v>499404.67291822535</v>
      </c>
      <c r="M76" s="319">
        <f t="shared" si="35"/>
        <v>581120.69786528905</v>
      </c>
      <c r="N76" s="319">
        <f t="shared" si="35"/>
        <v>676207.66044120933</v>
      </c>
      <c r="Q76" s="595" t="s">
        <v>2192</v>
      </c>
      <c r="S76" s="273"/>
      <c r="T76" s="271">
        <f>E76/E51</f>
        <v>9.8046696450951765E-2</v>
      </c>
      <c r="U76" s="271">
        <f t="shared" ref="U76:X76" si="36">F76/F51</f>
        <v>0.12798795342156291</v>
      </c>
      <c r="V76" s="271">
        <f t="shared" si="36"/>
        <v>0.10616284036670703</v>
      </c>
      <c r="W76" s="271">
        <f t="shared" si="36"/>
        <v>9.7469735563162491E-2</v>
      </c>
      <c r="X76" s="271">
        <f t="shared" si="36"/>
        <v>0.10140180824651826</v>
      </c>
      <c r="Y76" s="273">
        <f>AVERAGE(T76:X76)</f>
        <v>0.1062138068097805</v>
      </c>
      <c r="Z76" s="273"/>
    </row>
    <row r="77" spans="1:26" ht="24" customHeight="1">
      <c r="A77" s="136"/>
      <c r="B77" s="605" t="s">
        <v>45</v>
      </c>
      <c r="C77" s="605"/>
      <c r="D77" s="605"/>
      <c r="E77" s="240">
        <f>SUM(E73:E76)</f>
        <v>2565423</v>
      </c>
      <c r="F77" s="240">
        <f>SUM(F73:F76)</f>
        <v>2756612</v>
      </c>
      <c r="G77" s="240">
        <f>SUM(G73:G76)</f>
        <v>4267989</v>
      </c>
      <c r="H77" s="240">
        <f>SUM(H73:H76)</f>
        <v>4639312</v>
      </c>
      <c r="I77" s="240">
        <f>SUM(I73:I76)</f>
        <v>4992020</v>
      </c>
      <c r="J77" s="401">
        <f>J73+J74+J75+J76</f>
        <v>5615727.8316155691</v>
      </c>
      <c r="K77" s="320">
        <f t="shared" ref="K77:N77" si="37">K73+K74+K75+K76</f>
        <v>6175343.4941988299</v>
      </c>
      <c r="L77" s="320">
        <f t="shared" si="37"/>
        <v>6859813.8887038892</v>
      </c>
      <c r="M77" s="320">
        <f t="shared" si="37"/>
        <v>7706324.4707820211</v>
      </c>
      <c r="N77" s="320">
        <f t="shared" si="37"/>
        <v>8766579.8402211554</v>
      </c>
      <c r="Q77" s="595"/>
      <c r="S77" s="273"/>
    </row>
    <row r="78" spans="1:26" ht="24" customHeight="1">
      <c r="A78" s="136"/>
      <c r="B78" s="604" t="s">
        <v>21</v>
      </c>
      <c r="C78" s="604"/>
      <c r="D78" s="604"/>
      <c r="E78" s="319">
        <f>'Moncler Financials'!B63</f>
        <v>248621</v>
      </c>
      <c r="F78" s="319">
        <f>'Moncler Financials'!C63</f>
        <v>211903</v>
      </c>
      <c r="G78" s="319">
        <f>'Moncler Financials'!D63</f>
        <v>348953</v>
      </c>
      <c r="H78" s="319">
        <f>'Moncler Financials'!E63</f>
        <v>482425</v>
      </c>
      <c r="I78" s="319">
        <f>'Moncler Financials'!F63</f>
        <v>538586</v>
      </c>
      <c r="J78" s="400">
        <f>J51*$Y$78</f>
        <v>580758.65920797898</v>
      </c>
      <c r="K78" s="319">
        <f t="shared" ref="K78:N78" si="38">K51*$Y$78</f>
        <v>675786.38253053045</v>
      </c>
      <c r="L78" s="319">
        <f t="shared" si="38"/>
        <v>786363.19506026246</v>
      </c>
      <c r="M78" s="319">
        <f t="shared" si="38"/>
        <v>915033.34564076993</v>
      </c>
      <c r="N78" s="319">
        <f t="shared" si="38"/>
        <v>1064757.390597834</v>
      </c>
      <c r="Q78" s="595" t="s">
        <v>2193</v>
      </c>
      <c r="R78" s="595"/>
      <c r="S78" s="273"/>
      <c r="T78" s="271">
        <f>E78/E51</f>
        <v>0.15274337348805433</v>
      </c>
      <c r="U78" s="271">
        <f t="shared" ref="U78:X78" si="39">F78/F51</f>
        <v>0.14711307691079409</v>
      </c>
      <c r="V78" s="271">
        <f t="shared" si="39"/>
        <v>0.17054526118443752</v>
      </c>
      <c r="W78" s="271">
        <f t="shared" si="39"/>
        <v>0.18534206209252024</v>
      </c>
      <c r="X78" s="271">
        <f t="shared" si="39"/>
        <v>0.1804781622784134</v>
      </c>
      <c r="Y78" s="273">
        <f>AVERAGE(T78:X78)</f>
        <v>0.16724438719084395</v>
      </c>
    </row>
    <row r="79" spans="1:26" ht="24" customHeight="1">
      <c r="A79" s="136"/>
      <c r="B79" s="604" t="s">
        <v>22</v>
      </c>
      <c r="C79" s="604"/>
      <c r="D79" s="604"/>
      <c r="E79" s="319">
        <f>'Moncler Financials'!B62+'Moncler Financials'!B61</f>
        <v>21258</v>
      </c>
      <c r="F79" s="319">
        <f>'Moncler Financials'!C62+'Moncler Financials'!C61</f>
        <v>47632</v>
      </c>
      <c r="G79" s="319">
        <f>'Moncler Financials'!D62+'Moncler Financials'!D61</f>
        <v>163594</v>
      </c>
      <c r="H79" s="319">
        <f>'Moncler Financials'!E62+'Moncler Financials'!E61</f>
        <v>30876</v>
      </c>
      <c r="I79" s="319">
        <f>'Moncler Financials'!F62+'Moncler Financials'!F61</f>
        <v>16744</v>
      </c>
      <c r="J79" s="400">
        <f>J77*$Y$79</f>
        <v>83006.577716391097</v>
      </c>
      <c r="K79" s="319">
        <f t="shared" ref="K79:N79" si="40">K77*$Y$79</f>
        <v>91278.307112892784</v>
      </c>
      <c r="L79" s="319">
        <f t="shared" si="40"/>
        <v>101395.52552155415</v>
      </c>
      <c r="M79" s="319">
        <f t="shared" si="40"/>
        <v>113907.87450389459</v>
      </c>
      <c r="N79" s="319">
        <f t="shared" si="40"/>
        <v>129579.60439562828</v>
      </c>
      <c r="Q79" s="595" t="s">
        <v>2194</v>
      </c>
      <c r="R79" s="595"/>
      <c r="S79" s="273"/>
      <c r="T79" s="271">
        <f>E79/E77</f>
        <v>8.2863527769104738E-3</v>
      </c>
      <c r="U79" s="271">
        <f t="shared" ref="U79:W79" si="41">F79/F77</f>
        <v>1.7279181836254067E-2</v>
      </c>
      <c r="V79" s="271">
        <f t="shared" si="41"/>
        <v>3.8330464300634325E-2</v>
      </c>
      <c r="W79" s="271">
        <f t="shared" si="41"/>
        <v>6.6552971647520151E-3</v>
      </c>
      <c r="X79" s="271">
        <f>I79/I77</f>
        <v>3.3541532285527704E-3</v>
      </c>
      <c r="Y79" s="273">
        <f>AVERAGE(T79:X79)</f>
        <v>1.4781089861420729E-2</v>
      </c>
      <c r="Z79" s="273"/>
    </row>
    <row r="80" spans="1:26" ht="24" customHeight="1">
      <c r="A80" s="136"/>
      <c r="B80" s="604" t="s">
        <v>23</v>
      </c>
      <c r="C80" s="604"/>
      <c r="D80" s="604"/>
      <c r="E80" s="319">
        <v>105523</v>
      </c>
      <c r="F80" s="319">
        <v>102791</v>
      </c>
      <c r="G80" s="319">
        <v>0</v>
      </c>
      <c r="H80" s="319">
        <v>0</v>
      </c>
      <c r="I80" s="319">
        <v>167659</v>
      </c>
      <c r="J80" s="400">
        <f>J77*$Y$80</f>
        <v>125800.25479915131</v>
      </c>
      <c r="K80" s="319">
        <f t="shared" ref="K80:N80" si="42">K77*$Y$80</f>
        <v>138336.43800700401</v>
      </c>
      <c r="L80" s="319">
        <f t="shared" si="42"/>
        <v>153669.54399309671</v>
      </c>
      <c r="M80" s="319">
        <f t="shared" si="42"/>
        <v>172632.57961531467</v>
      </c>
      <c r="N80" s="319">
        <f t="shared" si="42"/>
        <v>196383.80111802052</v>
      </c>
      <c r="Q80" s="595" t="s">
        <v>2195</v>
      </c>
      <c r="S80" s="273"/>
      <c r="T80" s="271">
        <f>E80/E77</f>
        <v>4.1132787848241793E-2</v>
      </c>
      <c r="U80" s="271">
        <f t="shared" ref="U80:X80" si="43">F80/F77</f>
        <v>3.7288889404820121E-2</v>
      </c>
      <c r="V80" s="271">
        <f t="shared" si="43"/>
        <v>0</v>
      </c>
      <c r="W80" s="271">
        <f t="shared" si="43"/>
        <v>0</v>
      </c>
      <c r="X80" s="271">
        <f t="shared" si="43"/>
        <v>3.3585402302074109E-2</v>
      </c>
      <c r="Y80" s="273">
        <f>AVERAGE(T80:X80)</f>
        <v>2.2401415911027206E-2</v>
      </c>
      <c r="Z80" s="273"/>
    </row>
    <row r="81" spans="1:26" ht="24" customHeight="1">
      <c r="A81" s="136"/>
      <c r="B81" s="607" t="s">
        <v>24</v>
      </c>
      <c r="C81" s="607"/>
      <c r="D81" s="607"/>
      <c r="E81" s="321">
        <f>'Moncler Financials'!B64-'Moncler Financials'!B65</f>
        <v>185584</v>
      </c>
      <c r="F81" s="321">
        <f>'Moncler Financials'!C64-'Moncler Financials'!C65</f>
        <v>177632</v>
      </c>
      <c r="G81" s="321">
        <f>'Moncler Financials'!D64-'Moncler Financials'!D65</f>
        <v>382058</v>
      </c>
      <c r="H81" s="321">
        <f>'Moncler Financials'!E64-'Moncler Financials'!E65</f>
        <v>450412</v>
      </c>
      <c r="I81" s="321">
        <f>'Moncler Financials'!F64-'Moncler Financials'!F65</f>
        <v>287443</v>
      </c>
      <c r="J81" s="405">
        <f>I81*(1+$Z$81)</f>
        <v>320667.19904014288</v>
      </c>
      <c r="K81" s="321">
        <f t="shared" ref="K81:N81" si="44">J81*(1+$Z$81)</f>
        <v>357731.62867159961</v>
      </c>
      <c r="L81" s="321">
        <f t="shared" si="44"/>
        <v>399080.16328172997</v>
      </c>
      <c r="M81" s="321">
        <f t="shared" si="44"/>
        <v>445207.98263320111</v>
      </c>
      <c r="N81" s="321">
        <f t="shared" si="44"/>
        <v>496667.50201362069</v>
      </c>
      <c r="Q81" s="595" t="s">
        <v>2196</v>
      </c>
      <c r="S81" s="273"/>
      <c r="U81" s="271">
        <f>F81/E81-1</f>
        <v>-4.2848521424260766E-2</v>
      </c>
      <c r="V81" s="271">
        <f t="shared" ref="V81:X81" si="45">G81/F81-1</f>
        <v>1.1508399387497747</v>
      </c>
      <c r="W81" s="271">
        <f t="shared" si="45"/>
        <v>0.17891000842803972</v>
      </c>
      <c r="X81" s="271">
        <f t="shared" si="45"/>
        <v>-0.36182206513147963</v>
      </c>
      <c r="Y81" s="273">
        <f>AVERAGE(T81:X81)</f>
        <v>0.23126984015551849</v>
      </c>
      <c r="Z81" s="273">
        <f>(I81/E81)^(1/4)-1</f>
        <v>0.11558534749547866</v>
      </c>
    </row>
    <row r="82" spans="1:26" ht="24" customHeight="1">
      <c r="A82" s="136"/>
      <c r="B82" s="605" t="s">
        <v>46</v>
      </c>
      <c r="C82" s="605"/>
      <c r="D82" s="605"/>
      <c r="E82" s="320">
        <f t="shared" ref="E82:J82" si="46">SUM(E78:E81)</f>
        <v>560986</v>
      </c>
      <c r="F82" s="320">
        <f t="shared" si="46"/>
        <v>539958</v>
      </c>
      <c r="G82" s="320">
        <f t="shared" si="46"/>
        <v>894605</v>
      </c>
      <c r="H82" s="320">
        <f t="shared" si="46"/>
        <v>963713</v>
      </c>
      <c r="I82" s="320">
        <f t="shared" si="46"/>
        <v>1010432</v>
      </c>
      <c r="J82" s="401">
        <f t="shared" si="46"/>
        <v>1110232.6907636642</v>
      </c>
      <c r="K82" s="320">
        <f t="shared" ref="K82:N82" si="47">SUM(K78:K81)</f>
        <v>1263132.7563220267</v>
      </c>
      <c r="L82" s="320">
        <f t="shared" si="47"/>
        <v>1440508.4278566432</v>
      </c>
      <c r="M82" s="320">
        <f t="shared" si="47"/>
        <v>1646781.7823931803</v>
      </c>
      <c r="N82" s="320">
        <f t="shared" si="47"/>
        <v>1887388.2981251033</v>
      </c>
      <c r="Q82" s="595"/>
      <c r="S82" s="273"/>
      <c r="U82" s="271"/>
      <c r="V82" s="271"/>
      <c r="W82" s="271"/>
      <c r="X82" s="271"/>
      <c r="Y82" s="273"/>
      <c r="Z82" s="273"/>
    </row>
    <row r="83" spans="1:26" ht="24" customHeight="1">
      <c r="A83" s="136"/>
      <c r="B83" s="604" t="s">
        <v>2197</v>
      </c>
      <c r="C83" s="605"/>
      <c r="D83" s="605"/>
      <c r="E83" s="319">
        <v>611997</v>
      </c>
      <c r="F83" s="319">
        <v>562844</v>
      </c>
      <c r="G83" s="319">
        <v>40053</v>
      </c>
      <c r="H83" s="319">
        <v>44424</v>
      </c>
      <c r="I83" s="319">
        <v>664188</v>
      </c>
      <c r="J83" s="400">
        <f>J77*$Y$83</f>
        <v>667985.90967485006</v>
      </c>
      <c r="K83" s="319">
        <f t="shared" ref="K83:N83" si="48">K77*$Y$83</f>
        <v>734551.702862771</v>
      </c>
      <c r="L83" s="319">
        <f t="shared" si="48"/>
        <v>815968.85711745475</v>
      </c>
      <c r="M83" s="319">
        <f t="shared" si="48"/>
        <v>916660.54983721627</v>
      </c>
      <c r="N83" s="319">
        <f t="shared" si="48"/>
        <v>1042776.9979056575</v>
      </c>
      <c r="Q83" s="595" t="s">
        <v>2198</v>
      </c>
      <c r="R83" s="595"/>
      <c r="S83" s="273"/>
      <c r="T83" s="271">
        <f>E83/E77</f>
        <v>0.23855598082655374</v>
      </c>
      <c r="U83" s="271">
        <f t="shared" ref="U83:X83" si="49">F83/F77</f>
        <v>0.20417962339277346</v>
      </c>
      <c r="V83" s="271">
        <f t="shared" si="49"/>
        <v>9.3845134090083174E-3</v>
      </c>
      <c r="W83" s="271">
        <f t="shared" si="49"/>
        <v>9.5755577551154131E-3</v>
      </c>
      <c r="X83" s="271">
        <f t="shared" si="49"/>
        <v>0.13304994771655562</v>
      </c>
      <c r="Y83" s="273">
        <f>AVERAGE(T83:X83)</f>
        <v>0.11894912462000132</v>
      </c>
      <c r="Z83" s="273"/>
    </row>
    <row r="84" spans="1:26" ht="24" customHeight="1">
      <c r="A84" s="136"/>
      <c r="B84" s="607" t="s">
        <v>2199</v>
      </c>
      <c r="C84" s="608"/>
      <c r="D84" s="608"/>
      <c r="E84" s="321">
        <v>86072</v>
      </c>
      <c r="F84" s="321">
        <v>26673</v>
      </c>
      <c r="G84" s="321">
        <v>834237</v>
      </c>
      <c r="H84" s="321">
        <v>728889</v>
      </c>
      <c r="I84" s="321">
        <v>102971</v>
      </c>
      <c r="J84" s="405">
        <f>I84*(1+$Z$84)</f>
        <v>107690.69738345183</v>
      </c>
      <c r="K84" s="321">
        <f>J84*(1+$Z$84)</f>
        <v>112626.72308644374</v>
      </c>
      <c r="L84" s="321">
        <f>K84*(1+$Z$84)</f>
        <v>117788.99256287732</v>
      </c>
      <c r="M84" s="321">
        <f>L84*(1+$Z$84)</f>
        <v>123187.87574356352</v>
      </c>
      <c r="N84" s="321">
        <f>M84*(1+$Z$84)</f>
        <v>128834.21786726714</v>
      </c>
      <c r="Q84" s="595" t="s">
        <v>2200</v>
      </c>
      <c r="S84" s="273"/>
      <c r="T84" s="271"/>
      <c r="U84" s="271">
        <f>F84/E84-1</f>
        <v>-0.69010828143879543</v>
      </c>
      <c r="V84" s="271">
        <f>G84/F84-1</f>
        <v>30.276459340906534</v>
      </c>
      <c r="W84" s="271">
        <f t="shared" ref="W84:X84" si="50">H84/G84-1</f>
        <v>-0.12628066125093951</v>
      </c>
      <c r="X84" s="271">
        <f t="shared" si="50"/>
        <v>-0.85872883251084864</v>
      </c>
      <c r="Y84" s="273">
        <f>AVERAGE(T84:X84)</f>
        <v>7.1503353914264878</v>
      </c>
      <c r="Z84" s="273">
        <f>(I84/E84)^(1/4)-1</f>
        <v>4.5835209752763673E-2</v>
      </c>
    </row>
    <row r="85" spans="1:26" ht="24" customHeight="1">
      <c r="A85" s="136"/>
      <c r="B85" s="605" t="s">
        <v>47</v>
      </c>
      <c r="C85" s="604"/>
      <c r="D85" s="604"/>
      <c r="E85" s="320">
        <f>SUM(E82:E84)</f>
        <v>1259055</v>
      </c>
      <c r="F85" s="320">
        <f>SUM(F82:F84)</f>
        <v>1129475</v>
      </c>
      <c r="G85" s="320">
        <f>SUM(G82:G84)</f>
        <v>1768895</v>
      </c>
      <c r="H85" s="320">
        <f>SUM(H82:H84)</f>
        <v>1737026</v>
      </c>
      <c r="I85" s="320">
        <f>SUM(I82:I84)</f>
        <v>1777591</v>
      </c>
      <c r="J85" s="401">
        <f t="shared" ref="J85:N85" si="51">SUM(J82:J84)</f>
        <v>1885909.297821966</v>
      </c>
      <c r="K85" s="320">
        <f t="shared" si="51"/>
        <v>2110311.1822712417</v>
      </c>
      <c r="L85" s="320">
        <f t="shared" si="51"/>
        <v>2374266.2775369757</v>
      </c>
      <c r="M85" s="320">
        <f t="shared" si="51"/>
        <v>2686630.2079739599</v>
      </c>
      <c r="N85" s="320">
        <f t="shared" si="51"/>
        <v>3058999.5138980281</v>
      </c>
      <c r="Q85" s="595"/>
    </row>
    <row r="86" spans="1:26" ht="24" customHeight="1">
      <c r="A86" s="136"/>
      <c r="B86" s="604" t="s">
        <v>27</v>
      </c>
      <c r="C86" s="604"/>
      <c r="D86" s="604"/>
      <c r="E86" s="319">
        <f>'Moncler Financials'!B90</f>
        <v>51596</v>
      </c>
      <c r="F86" s="319">
        <f>'Moncler Financials'!C90</f>
        <v>51671</v>
      </c>
      <c r="G86" s="319">
        <f>'Moncler Financials'!D90</f>
        <v>54737</v>
      </c>
      <c r="H86" s="319">
        <f>'Moncler Financials'!E90</f>
        <v>54737</v>
      </c>
      <c r="I86" s="319">
        <f>'Moncler Financials'!F90</f>
        <v>54926</v>
      </c>
      <c r="J86" s="400"/>
      <c r="K86" s="319"/>
      <c r="L86" s="319"/>
      <c r="M86" s="319"/>
      <c r="N86" s="319"/>
      <c r="Q86" s="595"/>
      <c r="Z86" s="273"/>
    </row>
    <row r="87" spans="1:26" ht="24" customHeight="1">
      <c r="A87" s="136"/>
      <c r="B87" s="607" t="s">
        <v>28</v>
      </c>
      <c r="C87" s="607"/>
      <c r="D87" s="607"/>
      <c r="E87" s="246">
        <f>SUM('Moncler Financials'!B95:B99)</f>
        <v>1254772</v>
      </c>
      <c r="F87" s="246">
        <f>SUM('Moncler Financials'!C95:C99)</f>
        <v>1575466</v>
      </c>
      <c r="G87" s="246">
        <f>SUM('Moncler Financials'!D95:D99)</f>
        <v>2444357</v>
      </c>
      <c r="H87" s="246">
        <f>SUM('Moncler Financials'!E95:E99)</f>
        <v>2847549</v>
      </c>
      <c r="I87" s="246">
        <f>SUM('Moncler Financials'!F95:F99)</f>
        <v>3159503</v>
      </c>
      <c r="J87" s="400"/>
      <c r="K87" s="319"/>
      <c r="L87" s="319"/>
      <c r="M87" s="319"/>
      <c r="N87" s="319"/>
      <c r="Q87" s="595"/>
    </row>
    <row r="88" spans="1:26" ht="24" customHeight="1">
      <c r="B88" s="606" t="s">
        <v>48</v>
      </c>
      <c r="C88" s="606"/>
      <c r="D88" s="606"/>
      <c r="E88" s="241">
        <f>E86+E87</f>
        <v>1306368</v>
      </c>
      <c r="F88" s="241">
        <f>F86+F87</f>
        <v>1627137</v>
      </c>
      <c r="G88" s="241">
        <f>G86+G87</f>
        <v>2499094</v>
      </c>
      <c r="H88" s="241">
        <f>H86+H87</f>
        <v>2902286</v>
      </c>
      <c r="I88" s="241">
        <f>I86+I87</f>
        <v>3214429</v>
      </c>
      <c r="J88" s="402">
        <f>J89-J85</f>
        <v>3729818.5337936031</v>
      </c>
      <c r="K88" s="241">
        <f t="shared" ref="K88:N88" si="52">K89-K85</f>
        <v>4065032.3119275882</v>
      </c>
      <c r="L88" s="241">
        <f t="shared" si="52"/>
        <v>4485547.6111669131</v>
      </c>
      <c r="M88" s="241">
        <f t="shared" si="52"/>
        <v>5019694.2628080612</v>
      </c>
      <c r="N88" s="241">
        <f t="shared" si="52"/>
        <v>5707580.3263231274</v>
      </c>
    </row>
    <row r="89" spans="1:26" ht="24" customHeight="1">
      <c r="B89" s="606" t="s">
        <v>49</v>
      </c>
      <c r="C89" s="248"/>
      <c r="D89" s="248"/>
      <c r="E89" s="241">
        <f>E85+E88</f>
        <v>2565423</v>
      </c>
      <c r="F89" s="241">
        <f>F85+F88</f>
        <v>2756612</v>
      </c>
      <c r="G89" s="241">
        <f>G85+G88</f>
        <v>4267989</v>
      </c>
      <c r="H89" s="241">
        <f>H85+H88</f>
        <v>4639312</v>
      </c>
      <c r="I89" s="241">
        <f>I85+I88</f>
        <v>4992020</v>
      </c>
      <c r="J89" s="402">
        <f>J77</f>
        <v>5615727.8316155691</v>
      </c>
      <c r="K89" s="241">
        <f t="shared" ref="K89:N89" si="53">K77</f>
        <v>6175343.4941988299</v>
      </c>
      <c r="L89" s="241">
        <f t="shared" si="53"/>
        <v>6859813.8887038892</v>
      </c>
      <c r="M89" s="241">
        <f t="shared" si="53"/>
        <v>7706324.4707820211</v>
      </c>
      <c r="N89" s="241">
        <f t="shared" si="53"/>
        <v>8766579.8402211554</v>
      </c>
    </row>
    <row r="90" spans="1:26" ht="24" customHeight="1">
      <c r="B90" s="605" t="s">
        <v>50</v>
      </c>
      <c r="E90" s="238">
        <f>E73-E82</f>
        <v>603334</v>
      </c>
      <c r="F90" s="238">
        <f>F73-F82</f>
        <v>791422</v>
      </c>
      <c r="G90" s="238">
        <f>G73-G82</f>
        <v>569351</v>
      </c>
      <c r="H90" s="238">
        <f>H73-H82</f>
        <v>657283</v>
      </c>
      <c r="I90" s="238">
        <f>I73-I82</f>
        <v>896613</v>
      </c>
      <c r="J90" s="392">
        <f t="shared" ref="J90:N90" si="54">J73-J82</f>
        <v>856856.35424056021</v>
      </c>
      <c r="K90" s="238">
        <f t="shared" si="54"/>
        <v>944704.28122191364</v>
      </c>
      <c r="L90" s="238">
        <f t="shared" si="54"/>
        <v>1080756.0144269709</v>
      </c>
      <c r="M90" s="238">
        <f t="shared" si="54"/>
        <v>1289237.6480720886</v>
      </c>
      <c r="N90" s="238">
        <f t="shared" si="54"/>
        <v>1606484.0901914381</v>
      </c>
    </row>
    <row r="91" spans="1:26" ht="24" customHeight="1">
      <c r="B91" s="605" t="s">
        <v>51</v>
      </c>
      <c r="E91" s="238">
        <f>E69-E90</f>
        <v>158856</v>
      </c>
      <c r="F91" s="238">
        <f>F69-F90</f>
        <v>132076</v>
      </c>
      <c r="G91" s="238">
        <f>G69-G90</f>
        <v>363367</v>
      </c>
      <c r="H91" s="238">
        <f>H69-H90</f>
        <v>224971</v>
      </c>
      <c r="I91" s="238">
        <f>I69-I90</f>
        <v>102186</v>
      </c>
      <c r="J91" s="392">
        <f t="shared" ref="J91:N91" si="55">J69-J90</f>
        <v>43035.445759439841</v>
      </c>
      <c r="K91" s="238">
        <f t="shared" si="55"/>
        <v>-44812.481221913593</v>
      </c>
      <c r="L91" s="238">
        <f t="shared" si="55"/>
        <v>-180864.21442697081</v>
      </c>
      <c r="M91" s="238">
        <f t="shared" si="55"/>
        <v>-389345.84807208856</v>
      </c>
      <c r="N91" s="238">
        <f t="shared" si="55"/>
        <v>-706592.29019143805</v>
      </c>
    </row>
    <row r="92" spans="1:26" ht="24" customHeight="1">
      <c r="B92" s="605" t="s">
        <v>53</v>
      </c>
      <c r="E92" s="238">
        <f>E70+E71-E78</f>
        <v>128166</v>
      </c>
      <c r="F92" s="238">
        <f>F70+F71-F78</f>
        <v>165011</v>
      </c>
      <c r="G92" s="238">
        <f>G70+G71-G78</f>
        <v>148842</v>
      </c>
      <c r="H92" s="238">
        <f>H70+H71-H78</f>
        <v>191674</v>
      </c>
      <c r="I92" s="238">
        <f>I70+I71-I78</f>
        <v>240200</v>
      </c>
      <c r="J92" s="392">
        <f t="shared" ref="J92:N92" si="56">J70+J71-J78</f>
        <v>291810.73027683992</v>
      </c>
      <c r="K92" s="238">
        <f t="shared" si="56"/>
        <v>339558.80755409785</v>
      </c>
      <c r="L92" s="238">
        <f t="shared" si="56"/>
        <v>395119.75340377609</v>
      </c>
      <c r="M92" s="238">
        <f t="shared" si="56"/>
        <v>459771.96307884972</v>
      </c>
      <c r="N92" s="238">
        <f t="shared" si="56"/>
        <v>535003.01164988242</v>
      </c>
    </row>
    <row r="93" spans="1:26" ht="24" customHeight="1">
      <c r="B93" s="605"/>
      <c r="E93" s="238"/>
      <c r="F93" s="238"/>
      <c r="G93" s="238"/>
      <c r="H93" s="238"/>
      <c r="I93" s="238"/>
      <c r="J93" s="392"/>
      <c r="K93" s="238"/>
      <c r="L93" s="238"/>
      <c r="M93" s="238"/>
      <c r="N93" s="238"/>
    </row>
    <row r="94" spans="1:26" ht="24" customHeight="1">
      <c r="B94" s="593" t="s">
        <v>55</v>
      </c>
      <c r="E94" s="238">
        <f>E83+E79+E80</f>
        <v>738778</v>
      </c>
      <c r="F94" s="238">
        <f t="shared" ref="F94:N94" si="57">F83+F79+F80</f>
        <v>713267</v>
      </c>
      <c r="G94" s="238">
        <f t="shared" si="57"/>
        <v>203647</v>
      </c>
      <c r="H94" s="238">
        <f t="shared" si="57"/>
        <v>75300</v>
      </c>
      <c r="I94" s="238">
        <f>I83+I79+I80</f>
        <v>848591</v>
      </c>
      <c r="J94" s="392">
        <f t="shared" si="57"/>
        <v>876792.74219039246</v>
      </c>
      <c r="K94" s="238">
        <f t="shared" si="57"/>
        <v>964166.44798266771</v>
      </c>
      <c r="L94" s="238">
        <f t="shared" si="57"/>
        <v>1071033.9266321056</v>
      </c>
      <c r="M94" s="238">
        <f t="shared" si="57"/>
        <v>1203201.0039564255</v>
      </c>
      <c r="N94" s="238">
        <f t="shared" si="57"/>
        <v>1368740.4034193063</v>
      </c>
      <c r="Q94" s="595" t="s">
        <v>2201</v>
      </c>
      <c r="S94" s="273"/>
      <c r="T94" s="271">
        <f>E94/E77</f>
        <v>0.28797512145170601</v>
      </c>
      <c r="U94" s="271">
        <f t="shared" ref="U94:X94" si="58">F94/F77</f>
        <v>0.25874769463384761</v>
      </c>
      <c r="V94" s="271">
        <f t="shared" si="58"/>
        <v>4.7714977709642642E-2</v>
      </c>
      <c r="W94" s="271">
        <f t="shared" si="58"/>
        <v>1.6230854919867428E-2</v>
      </c>
      <c r="X94" s="271">
        <f t="shared" si="58"/>
        <v>0.16998950324718251</v>
      </c>
      <c r="Y94" s="273">
        <f>AVERAGE(T94:X94)</f>
        <v>0.15613163039244923</v>
      </c>
    </row>
    <row r="95" spans="1:26" ht="24" customHeight="1">
      <c r="B95" s="593"/>
      <c r="Q95" s="247"/>
      <c r="R95" s="247"/>
      <c r="S95" s="247"/>
      <c r="T95" s="247"/>
      <c r="U95" s="247"/>
      <c r="V95" s="247"/>
      <c r="W95" s="247"/>
      <c r="X95" s="247"/>
      <c r="Y95" s="247"/>
    </row>
    <row r="96" spans="1:26" ht="24" customHeight="1"/>
    <row r="97" spans="2:30" ht="24" customHeight="1">
      <c r="B97" s="681" t="s">
        <v>56</v>
      </c>
      <c r="C97" s="681"/>
      <c r="D97" s="681"/>
      <c r="E97" s="318">
        <v>2019</v>
      </c>
      <c r="F97" s="318">
        <v>2020</v>
      </c>
      <c r="G97" s="318">
        <v>2021</v>
      </c>
      <c r="H97" s="318">
        <v>2022</v>
      </c>
      <c r="I97" s="318">
        <v>2023</v>
      </c>
      <c r="J97" s="318">
        <v>2024</v>
      </c>
      <c r="K97" s="318">
        <v>2025</v>
      </c>
      <c r="L97" s="318">
        <v>2026</v>
      </c>
      <c r="M97" s="318">
        <v>2027</v>
      </c>
      <c r="N97" s="318">
        <v>2028</v>
      </c>
    </row>
    <row r="98" spans="2:30" ht="24" customHeight="1">
      <c r="B98" s="322" t="s">
        <v>57</v>
      </c>
      <c r="E98" s="238">
        <f t="shared" ref="E98:I99" si="59">E51</f>
        <v>1627704</v>
      </c>
      <c r="F98" s="238">
        <f t="shared" si="59"/>
        <v>1440409</v>
      </c>
      <c r="G98" s="238">
        <f t="shared" si="59"/>
        <v>2046102</v>
      </c>
      <c r="H98" s="238">
        <f t="shared" si="59"/>
        <v>2602890</v>
      </c>
      <c r="I98" s="238">
        <f t="shared" si="59"/>
        <v>2984217</v>
      </c>
      <c r="J98" s="392">
        <f>J51</f>
        <v>3472515.0957997204</v>
      </c>
      <c r="K98" s="238">
        <f t="shared" ref="K98:N98" si="60">K51</f>
        <v>4040711.8820638512</v>
      </c>
      <c r="L98" s="238">
        <f t="shared" si="60"/>
        <v>4701880.9316628184</v>
      </c>
      <c r="M98" s="238">
        <f t="shared" si="60"/>
        <v>5471235.0053136181</v>
      </c>
      <c r="N98" s="238">
        <f t="shared" si="60"/>
        <v>6366476.0801977208</v>
      </c>
      <c r="Z98" s="273"/>
    </row>
    <row r="99" spans="2:30" ht="24" customHeight="1">
      <c r="B99" s="323" t="s">
        <v>58</v>
      </c>
      <c r="E99" s="238">
        <f t="shared" si="59"/>
        <v>-191301</v>
      </c>
      <c r="F99" s="238">
        <f t="shared" si="59"/>
        <v>-149794</v>
      </c>
      <c r="G99" s="238">
        <f t="shared" si="59"/>
        <v>-232678</v>
      </c>
      <c r="H99" s="238">
        <f t="shared" si="59"/>
        <v>-350130</v>
      </c>
      <c r="I99" s="238">
        <f t="shared" si="59"/>
        <v>-391687</v>
      </c>
      <c r="J99" s="392">
        <f t="shared" ref="J99:N99" si="61">J52</f>
        <v>-417402.29593602341</v>
      </c>
      <c r="K99" s="238">
        <f t="shared" si="61"/>
        <v>-485700.5283661689</v>
      </c>
      <c r="L99" s="238">
        <f t="shared" si="61"/>
        <v>-565174.18699425063</v>
      </c>
      <c r="M99" s="238">
        <f t="shared" si="61"/>
        <v>-657651.87186249159</v>
      </c>
      <c r="N99" s="238">
        <f t="shared" si="61"/>
        <v>-765261.39111982984</v>
      </c>
      <c r="Z99" s="273"/>
    </row>
    <row r="100" spans="2:30" ht="24" customHeight="1">
      <c r="B100" s="324" t="s">
        <v>59</v>
      </c>
      <c r="C100" s="247"/>
      <c r="D100" s="247"/>
      <c r="E100" s="239">
        <f>E54</f>
        <v>-773481</v>
      </c>
      <c r="F100" s="239">
        <f>F54</f>
        <v>-720813</v>
      </c>
      <c r="G100" s="239">
        <f>G54</f>
        <v>-987686</v>
      </c>
      <c r="H100" s="239">
        <f>H54</f>
        <v>-1213296</v>
      </c>
      <c r="I100" s="239">
        <f>I54</f>
        <v>-1406991</v>
      </c>
      <c r="J100" s="393">
        <f t="shared" ref="J100:N100" si="62">J54</f>
        <v>-1663992.8199050117</v>
      </c>
      <c r="K100" s="239">
        <f t="shared" si="62"/>
        <v>-1936266.7615734707</v>
      </c>
      <c r="L100" s="239">
        <f t="shared" si="62"/>
        <v>-2253092.0368924625</v>
      </c>
      <c r="M100" s="239">
        <f t="shared" si="62"/>
        <v>-2621758.4412712669</v>
      </c>
      <c r="N100" s="239">
        <f t="shared" si="62"/>
        <v>-3050748.5765461489</v>
      </c>
      <c r="Z100" s="273"/>
    </row>
    <row r="101" spans="2:30" ht="24" customHeight="1">
      <c r="B101" s="322" t="s">
        <v>34</v>
      </c>
      <c r="E101" s="238">
        <f>SUM(E98:E100)</f>
        <v>662922</v>
      </c>
      <c r="F101" s="238">
        <f>F55</f>
        <v>569802</v>
      </c>
      <c r="G101" s="238">
        <f>SUM(G98:G100)</f>
        <v>825738</v>
      </c>
      <c r="H101" s="238">
        <f>SUM(H98:H100)</f>
        <v>1039464</v>
      </c>
      <c r="I101" s="238">
        <f>I55</f>
        <v>1185539</v>
      </c>
      <c r="J101" s="392">
        <f t="shared" ref="J101:N101" si="63">J55</f>
        <v>1391119.9799586853</v>
      </c>
      <c r="K101" s="238">
        <f t="shared" si="63"/>
        <v>1618744.5921242116</v>
      </c>
      <c r="L101" s="238">
        <f t="shared" si="63"/>
        <v>1883614.707776105</v>
      </c>
      <c r="M101" s="238">
        <f t="shared" si="63"/>
        <v>2191824.6921798596</v>
      </c>
      <c r="N101" s="238">
        <f t="shared" si="63"/>
        <v>2550466.1125317425</v>
      </c>
      <c r="Z101" s="273"/>
    </row>
    <row r="102" spans="2:30" ht="24" customHeight="1">
      <c r="B102" s="324" t="s">
        <v>60</v>
      </c>
      <c r="C102" s="247"/>
      <c r="D102" s="247"/>
      <c r="E102" s="239">
        <f>E56</f>
        <v>-171123</v>
      </c>
      <c r="F102" s="239">
        <f>F56</f>
        <v>-200981</v>
      </c>
      <c r="G102" s="239">
        <f>G56</f>
        <v>-246518</v>
      </c>
      <c r="H102" s="239">
        <f>H56</f>
        <v>-264917</v>
      </c>
      <c r="I102" s="239">
        <f>I56</f>
        <v>-291700</v>
      </c>
      <c r="J102" s="393">
        <f t="shared" ref="J102:N102" si="64">J56</f>
        <v>-394474.28015254013</v>
      </c>
      <c r="K102" s="239">
        <f t="shared" si="64"/>
        <v>-459020.87305796583</v>
      </c>
      <c r="L102" s="239">
        <f t="shared" si="64"/>
        <v>-534129.02311760606</v>
      </c>
      <c r="M102" s="239">
        <f t="shared" si="64"/>
        <v>-621526.88490168273</v>
      </c>
      <c r="N102" s="239">
        <f t="shared" si="64"/>
        <v>-723225.38550865045</v>
      </c>
      <c r="Z102" s="273"/>
    </row>
    <row r="103" spans="2:30" ht="24" customHeight="1">
      <c r="B103" s="322" t="s">
        <v>36</v>
      </c>
      <c r="C103" s="135"/>
      <c r="D103" s="135"/>
      <c r="E103" s="240">
        <f>SUM(E101:E102)</f>
        <v>491799</v>
      </c>
      <c r="F103" s="240">
        <f>SUM(F101:F102)</f>
        <v>368821</v>
      </c>
      <c r="G103" s="240">
        <f t="shared" ref="G103:H103" si="65">SUM(G101:G102)</f>
        <v>579220</v>
      </c>
      <c r="H103" s="240">
        <f t="shared" si="65"/>
        <v>774547</v>
      </c>
      <c r="I103" s="240">
        <f>SUM(I101:I102)</f>
        <v>893839</v>
      </c>
      <c r="J103" s="394">
        <f t="shared" ref="J103:N103" si="66">SUM(J101:J102)</f>
        <v>996645.69980614516</v>
      </c>
      <c r="K103" s="240">
        <f t="shared" si="66"/>
        <v>1159723.7190662457</v>
      </c>
      <c r="L103" s="240">
        <f t="shared" si="66"/>
        <v>1349485.684658499</v>
      </c>
      <c r="M103" s="240">
        <f t="shared" si="66"/>
        <v>1570297.8072781768</v>
      </c>
      <c r="N103" s="240">
        <f t="shared" si="66"/>
        <v>1827240.7270230921</v>
      </c>
      <c r="Z103" s="273"/>
    </row>
    <row r="104" spans="2:30" ht="24" customHeight="1">
      <c r="B104" s="323" t="s">
        <v>39</v>
      </c>
      <c r="E104" s="238">
        <f>-E103*T60</f>
        <v>-117047.09007131522</v>
      </c>
      <c r="F104" s="238">
        <f t="shared" ref="F104:I104" si="67">-F103*U60</f>
        <v>-48198.14427860696</v>
      </c>
      <c r="G104" s="238">
        <f t="shared" si="67"/>
        <v>-170416.44365616236</v>
      </c>
      <c r="H104" s="238">
        <f t="shared" si="67"/>
        <v>-145746.22473174537</v>
      </c>
      <c r="I104" s="238">
        <f t="shared" si="67"/>
        <v>-265628.70317297144</v>
      </c>
      <c r="J104" s="392">
        <f>-J103*$Y$60</f>
        <v>-228878.40866226447</v>
      </c>
      <c r="K104" s="238">
        <f t="shared" ref="K104:N104" si="68">-K103*$Y$60</f>
        <v>-266329.06694866047</v>
      </c>
      <c r="L104" s="238">
        <f t="shared" si="68"/>
        <v>-309907.65933894139</v>
      </c>
      <c r="M104" s="238">
        <f t="shared" si="68"/>
        <v>-360616.88052793453</v>
      </c>
      <c r="N104" s="238">
        <f t="shared" si="68"/>
        <v>-419623.49300786684</v>
      </c>
    </row>
    <row r="105" spans="2:30" ht="24" customHeight="1">
      <c r="B105" s="323" t="s">
        <v>61</v>
      </c>
      <c r="C105" s="135"/>
      <c r="D105" s="135"/>
      <c r="E105" s="240">
        <f>SUM(E103+E104)</f>
        <v>374751.90992868476</v>
      </c>
      <c r="F105" s="240">
        <f>SUM(F103+F104)</f>
        <v>320622.85572139302</v>
      </c>
      <c r="G105" s="240">
        <f>SUM(G103+G104)</f>
        <v>408803.55634383764</v>
      </c>
      <c r="H105" s="240">
        <f>SUM(H103+H104)</f>
        <v>628800.77526825457</v>
      </c>
      <c r="I105" s="240">
        <f>SUM(I103+I104)</f>
        <v>628210.29682702851</v>
      </c>
      <c r="J105" s="394">
        <f>J103+J104</f>
        <v>767767.29114388069</v>
      </c>
      <c r="K105" s="240">
        <f t="shared" ref="K105:N105" si="69">K103+K104</f>
        <v>893394.6521175853</v>
      </c>
      <c r="L105" s="240">
        <f t="shared" si="69"/>
        <v>1039578.0253195576</v>
      </c>
      <c r="M105" s="240">
        <f t="shared" si="69"/>
        <v>1209680.9267502422</v>
      </c>
      <c r="N105" s="240">
        <f t="shared" si="69"/>
        <v>1407617.2340152252</v>
      </c>
    </row>
    <row r="106" spans="2:30" ht="24" customHeight="1">
      <c r="B106" s="323" t="s">
        <v>62</v>
      </c>
      <c r="E106" s="238">
        <f>-E102</f>
        <v>171123</v>
      </c>
      <c r="F106" s="238">
        <f>-F102</f>
        <v>200981</v>
      </c>
      <c r="G106" s="238">
        <f>-G102</f>
        <v>246518</v>
      </c>
      <c r="H106" s="238">
        <f>-H102</f>
        <v>264917</v>
      </c>
      <c r="I106" s="238">
        <f>-I102</f>
        <v>291700</v>
      </c>
      <c r="J106" s="392">
        <f t="shared" ref="J106:N106" si="70">-J102</f>
        <v>394474.28015254013</v>
      </c>
      <c r="K106" s="238">
        <f t="shared" si="70"/>
        <v>459020.87305796583</v>
      </c>
      <c r="L106" s="238">
        <f t="shared" si="70"/>
        <v>534129.02311760606</v>
      </c>
      <c r="M106" s="238">
        <f t="shared" si="70"/>
        <v>621526.88490168273</v>
      </c>
      <c r="N106" s="238">
        <f t="shared" si="70"/>
        <v>723225.38550865045</v>
      </c>
      <c r="Q106" s="570"/>
      <c r="S106" s="677" t="s">
        <v>1505</v>
      </c>
      <c r="T106" s="677"/>
      <c r="U106" s="677"/>
      <c r="V106" s="677"/>
      <c r="W106" s="677"/>
      <c r="X106" s="677"/>
      <c r="Y106" s="677"/>
      <c r="Z106" s="677"/>
      <c r="AA106" s="677"/>
      <c r="AB106" s="677"/>
      <c r="AC106" s="677"/>
      <c r="AD106" s="569"/>
    </row>
    <row r="107" spans="2:30" ht="24" customHeight="1">
      <c r="B107" s="323" t="s">
        <v>63</v>
      </c>
      <c r="F107" s="238">
        <f>F91-E91</f>
        <v>-26780</v>
      </c>
      <c r="G107" s="238">
        <f t="shared" ref="G107:N107" si="71">G91-F91</f>
        <v>231291</v>
      </c>
      <c r="H107" s="238">
        <f t="shared" si="71"/>
        <v>-138396</v>
      </c>
      <c r="I107" s="238">
        <f t="shared" si="71"/>
        <v>-122785</v>
      </c>
      <c r="J107" s="392">
        <f>J91-I91</f>
        <v>-59150.554240560159</v>
      </c>
      <c r="K107" s="238">
        <f t="shared" si="71"/>
        <v>-87847.926981353434</v>
      </c>
      <c r="L107" s="238">
        <f t="shared" si="71"/>
        <v>-136051.73320505721</v>
      </c>
      <c r="M107" s="238">
        <f t="shared" si="71"/>
        <v>-208481.63364511775</v>
      </c>
      <c r="N107" s="238">
        <f t="shared" si="71"/>
        <v>-317246.44211934949</v>
      </c>
      <c r="Q107" s="570"/>
      <c r="R107" s="302">
        <f>E122</f>
        <v>20.418721439080809</v>
      </c>
      <c r="S107" s="300">
        <f t="shared" ref="S107:V107" si="72">T107-0.5%</f>
        <v>7.9093981442449501E-2</v>
      </c>
      <c r="T107" s="300">
        <f t="shared" si="72"/>
        <v>8.4093981442449506E-2</v>
      </c>
      <c r="U107" s="300">
        <f t="shared" si="72"/>
        <v>8.909398144244951E-2</v>
      </c>
      <c r="V107" s="300">
        <f t="shared" si="72"/>
        <v>9.4093981442449515E-2</v>
      </c>
      <c r="W107" s="300">
        <f>X107-0.5%</f>
        <v>9.9093981442449519E-2</v>
      </c>
      <c r="X107" s="300">
        <f>'WACC Moncler'!C28</f>
        <v>0.10409398144244952</v>
      </c>
      <c r="Y107" s="300">
        <f>X107+0.5%</f>
        <v>0.10909398144244953</v>
      </c>
      <c r="Z107" s="300">
        <f t="shared" ref="Z107:AC107" si="73">Y107+0.5%</f>
        <v>0.11409398144244953</v>
      </c>
      <c r="AA107" s="300">
        <f t="shared" si="73"/>
        <v>0.11909398144244954</v>
      </c>
      <c r="AB107" s="300">
        <f t="shared" si="73"/>
        <v>0.12409398144244954</v>
      </c>
      <c r="AC107" s="300">
        <f t="shared" si="73"/>
        <v>0.12909398144244955</v>
      </c>
    </row>
    <row r="108" spans="2:30" ht="24" customHeight="1">
      <c r="B108" s="324" t="s">
        <v>65</v>
      </c>
      <c r="C108" s="247"/>
      <c r="D108" s="247"/>
      <c r="E108" s="247"/>
      <c r="F108" s="239">
        <f>-(F74-E74-F56)</f>
        <v>-197428</v>
      </c>
      <c r="G108" s="239">
        <f>-(G74-F74-G56)</f>
        <v>-356853</v>
      </c>
      <c r="H108" s="239">
        <f>-(H74-G74-H56)</f>
        <v>-426085</v>
      </c>
      <c r="I108" s="239">
        <f>-(I74-H74-I56)</f>
        <v>-299690</v>
      </c>
      <c r="J108" s="393">
        <f>-(J74-I74-J56)</f>
        <v>-891914.01923456765</v>
      </c>
      <c r="K108" s="239">
        <f t="shared" ref="K108:N108" si="74">-(K74-J74-K56)</f>
        <v>-717538.19941531355</v>
      </c>
      <c r="L108" s="239">
        <f t="shared" si="74"/>
        <v>-834946.73118028091</v>
      </c>
      <c r="M108" s="239">
        <f t="shared" si="74"/>
        <v>-971566.45385109668</v>
      </c>
      <c r="N108" s="239">
        <f t="shared" si="74"/>
        <v>-1130540.834520591</v>
      </c>
      <c r="Q108" s="678" t="s">
        <v>2202</v>
      </c>
      <c r="R108" s="300">
        <v>5.0000000000000001E-3</v>
      </c>
      <c r="S108" s="327">
        <f t="dataTable" ref="S108:AC119" dt2D="1" dtr="1" r1="E115" r2="E114"/>
        <v>25.516027442450056</v>
      </c>
      <c r="T108" s="327">
        <v>23.738856460576155</v>
      </c>
      <c r="U108" s="327">
        <v>22.192972418927965</v>
      </c>
      <c r="V108" s="327">
        <v>20.838211070626727</v>
      </c>
      <c r="W108" s="327">
        <v>19.643019333457378</v>
      </c>
      <c r="X108" s="327">
        <v>18.582278198255654</v>
      </c>
      <c r="Y108" s="327">
        <v>17.635753378342621</v>
      </c>
      <c r="Z108" s="327">
        <v>16.78697228481461</v>
      </c>
      <c r="AA108" s="327">
        <v>16.02239652776673</v>
      </c>
      <c r="AB108" s="327">
        <v>15.330803076503605</v>
      </c>
      <c r="AC108" s="327">
        <v>14.702815213323948</v>
      </c>
    </row>
    <row r="109" spans="2:30" ht="24" customHeight="1">
      <c r="B109" s="328" t="s">
        <v>56</v>
      </c>
      <c r="C109" s="329"/>
      <c r="D109" s="248"/>
      <c r="E109" s="248"/>
      <c r="F109" s="241">
        <f>SUM(F105:F108)</f>
        <v>297395.85572139302</v>
      </c>
      <c r="G109" s="241">
        <f>SUM(G105:G108)</f>
        <v>529759.55634383764</v>
      </c>
      <c r="H109" s="241">
        <f>SUM(H105:H108)</f>
        <v>329236.77526825457</v>
      </c>
      <c r="I109" s="241">
        <f>SUM(I105:I108)</f>
        <v>497435.29682702851</v>
      </c>
      <c r="J109" s="402">
        <f>SUM(J105:J108)</f>
        <v>211176.99782129307</v>
      </c>
      <c r="K109" s="241">
        <f t="shared" ref="K109:N109" si="75">SUM(K105:K108)</f>
        <v>547029.39877888421</v>
      </c>
      <c r="L109" s="241">
        <f t="shared" si="75"/>
        <v>602708.58405182557</v>
      </c>
      <c r="M109" s="241">
        <f t="shared" si="75"/>
        <v>651159.72415571066</v>
      </c>
      <c r="N109" s="241">
        <f t="shared" si="75"/>
        <v>683055.34288393497</v>
      </c>
      <c r="Q109" s="678"/>
      <c r="R109" s="300">
        <v>7.4999999999999997E-3</v>
      </c>
      <c r="S109" s="327">
        <v>26.106908346931537</v>
      </c>
      <c r="T109" s="327">
        <v>24.235165690349952</v>
      </c>
      <c r="U109" s="327">
        <v>22.613390680770337</v>
      </c>
      <c r="V109" s="327">
        <v>21.197021533411615</v>
      </c>
      <c r="W109" s="327">
        <v>19.951303048967326</v>
      </c>
      <c r="X109" s="327">
        <v>18.848743771486141</v>
      </c>
      <c r="Y109" s="327">
        <v>17.867324338926597</v>
      </c>
      <c r="Z109" s="327">
        <v>16.989210352068529</v>
      </c>
      <c r="AA109" s="327">
        <v>16.199811507490185</v>
      </c>
      <c r="AB109" s="327">
        <v>15.487083034100998</v>
      </c>
      <c r="AC109" s="327">
        <v>14.840999673134949</v>
      </c>
    </row>
    <row r="110" spans="2:30" ht="24" customHeight="1">
      <c r="B110" s="279" t="s">
        <v>66</v>
      </c>
      <c r="I110" s="52">
        <f>1</f>
        <v>1</v>
      </c>
      <c r="J110" s="362">
        <f>1/(1+$E$115)^(J97-2023)</f>
        <v>0.905719999210162</v>
      </c>
      <c r="K110" s="52">
        <f>1/(1+$E$115)^(K97-2023)</f>
        <v>0.8203287169692558</v>
      </c>
      <c r="L110" s="52">
        <f t="shared" ref="L110:M110" si="76">1/(1+$E$115)^(L97-2023)</f>
        <v>0.7429881248854675</v>
      </c>
      <c r="M110" s="52">
        <f t="shared" si="76"/>
        <v>0.67293920388442541</v>
      </c>
      <c r="N110" s="52">
        <f>1/(1+$E$115)^(N97-2023)</f>
        <v>0.60949449521068877</v>
      </c>
      <c r="Q110" s="678"/>
      <c r="R110" s="273">
        <v>0.01</v>
      </c>
      <c r="S110" s="327">
        <v>26.740548468073118</v>
      </c>
      <c r="T110" s="327">
        <v>24.764966792210497</v>
      </c>
      <c r="U110" s="327">
        <v>23.060386076180585</v>
      </c>
      <c r="V110" s="327">
        <v>21.577165892905295</v>
      </c>
      <c r="W110" s="327">
        <v>20.276887804935821</v>
      </c>
      <c r="X110" s="327">
        <v>19.129368888671802</v>
      </c>
      <c r="Y110" s="327">
        <v>18.110579710471416</v>
      </c>
      <c r="Z110" s="327">
        <v>17.201162624911067</v>
      </c>
      <c r="AA110" s="327">
        <v>16.385357778114273</v>
      </c>
      <c r="AB110" s="327">
        <v>15.650211729713385</v>
      </c>
      <c r="AC110" s="327">
        <v>14.984985620902657</v>
      </c>
    </row>
    <row r="111" spans="2:30" ht="24" customHeight="1">
      <c r="B111" s="269" t="s">
        <v>67</v>
      </c>
      <c r="I111" s="238">
        <f t="shared" ref="I111:N111" si="77">I110*I109</f>
        <v>497435.29682702851</v>
      </c>
      <c r="J111" s="392">
        <f t="shared" si="77"/>
        <v>191267.23029990593</v>
      </c>
      <c r="K111" s="238">
        <f t="shared" si="77"/>
        <v>448743.92484474549</v>
      </c>
      <c r="L111" s="238">
        <f t="shared" si="77"/>
        <v>447805.32071704109</v>
      </c>
      <c r="M111" s="238">
        <f t="shared" si="77"/>
        <v>438190.906374946</v>
      </c>
      <c r="N111" s="238">
        <f t="shared" si="77"/>
        <v>416318.47141200787</v>
      </c>
      <c r="Q111" s="678"/>
      <c r="R111" s="300">
        <v>1.2500000000000001E-2</v>
      </c>
      <c r="S111" s="327">
        <v>27.421763468161473</v>
      </c>
      <c r="T111" s="327">
        <v>25.331768287902079</v>
      </c>
      <c r="U111" s="327">
        <v>23.536561009394735</v>
      </c>
      <c r="V111" s="327">
        <v>21.980605129838054</v>
      </c>
      <c r="W111" s="327">
        <v>20.621272063510908</v>
      </c>
      <c r="X111" s="327">
        <v>19.425312977298951</v>
      </c>
      <c r="Y111" s="327">
        <v>18.366426724265178</v>
      </c>
      <c r="Z111" s="327">
        <v>17.423546237771646</v>
      </c>
      <c r="AA111" s="327">
        <v>16.579607460887587</v>
      </c>
      <c r="AB111" s="327">
        <v>15.820649452815596</v>
      </c>
      <c r="AC111" s="327">
        <v>15.135146241924781</v>
      </c>
    </row>
    <row r="112" spans="2:30" ht="24" customHeight="1">
      <c r="B112" s="269" t="s">
        <v>68</v>
      </c>
      <c r="E112" s="238"/>
      <c r="F112" s="238"/>
      <c r="G112" s="238"/>
      <c r="H112" s="238"/>
      <c r="I112" s="238">
        <f>SUM(I111:N111)</f>
        <v>2439761.1504756748</v>
      </c>
      <c r="Q112" s="678"/>
      <c r="R112" s="306">
        <v>1.4999999999999999E-2</v>
      </c>
      <c r="S112" s="327">
        <v>28.156120353397039</v>
      </c>
      <c r="T112" s="327">
        <v>25.939586488946194</v>
      </c>
      <c r="U112" s="327">
        <v>24.044869114827748</v>
      </c>
      <c r="V112" s="327">
        <v>22.409548155401453</v>
      </c>
      <c r="W112" s="327">
        <v>20.986132475828978</v>
      </c>
      <c r="X112" s="327">
        <v>19.737865600185973</v>
      </c>
      <c r="Y112" s="327">
        <v>18.635869029164255</v>
      </c>
      <c r="Z112" s="327">
        <v>17.65715069420029</v>
      </c>
      <c r="AA112" s="327">
        <v>16.783187639049856</v>
      </c>
      <c r="AB112" s="327">
        <v>15.998898684896057</v>
      </c>
      <c r="AC112" s="327">
        <v>15.291887430086545</v>
      </c>
    </row>
    <row r="113" spans="2:58" ht="24" customHeight="1">
      <c r="B113" s="269" t="s">
        <v>69</v>
      </c>
      <c r="E113" s="238">
        <f>N111*(1+E114)</f>
        <v>424644.84084024804</v>
      </c>
      <c r="F113" s="238"/>
      <c r="G113" s="238"/>
      <c r="H113" s="238"/>
      <c r="I113" s="238"/>
      <c r="Q113" s="678"/>
      <c r="R113" s="300">
        <v>1.7500000000000002E-2</v>
      </c>
      <c r="S113" s="327">
        <v>28.950089953060044</v>
      </c>
      <c r="T113" s="327">
        <v>26.593040811144096</v>
      </c>
      <c r="U113" s="327">
        <v>24.588676580346043</v>
      </c>
      <c r="V113" s="327">
        <v>22.866492273053638</v>
      </c>
      <c r="W113" s="327">
        <v>21.373351180135508</v>
      </c>
      <c r="X113" s="327">
        <v>20.06846524075717</v>
      </c>
      <c r="Y113" s="327">
        <v>18.920019849877143</v>
      </c>
      <c r="Z113" s="327">
        <v>17.902847231985362</v>
      </c>
      <c r="AA113" s="327">
        <v>16.996787120288541</v>
      </c>
      <c r="AB113" s="327">
        <v>16.18550904720491</v>
      </c>
      <c r="AC113" s="327">
        <v>15.455651451654546</v>
      </c>
    </row>
    <row r="114" spans="2:58" ht="24" customHeight="1">
      <c r="B114" s="270" t="s">
        <v>70</v>
      </c>
      <c r="E114" s="54">
        <f>R114</f>
        <v>0.02</v>
      </c>
      <c r="Q114" s="678"/>
      <c r="R114" s="273">
        <v>0.02</v>
      </c>
      <c r="S114" s="327">
        <v>29.811238102914007</v>
      </c>
      <c r="T114" s="327">
        <v>27.297471395659592</v>
      </c>
      <c r="U114" s="327">
        <v>25.17183678355331</v>
      </c>
      <c r="V114" s="327">
        <v>23.354271831638847</v>
      </c>
      <c r="W114" s="327">
        <v>21.7850482769344</v>
      </c>
      <c r="X114" s="327">
        <v>20.418721439080809</v>
      </c>
      <c r="Y114" s="327">
        <v>19.220117360597168</v>
      </c>
      <c r="Z114" s="327">
        <v>18.161599681212305</v>
      </c>
      <c r="AA114" s="327">
        <v>17.221164222838297</v>
      </c>
      <c r="AB114" s="327">
        <v>16.381082961475308</v>
      </c>
      <c r="AC114" s="327">
        <v>15.62692111282808</v>
      </c>
      <c r="AO114" s="370" t="s">
        <v>145</v>
      </c>
      <c r="AP114" s="370" t="s">
        <v>145</v>
      </c>
      <c r="AQ114" s="370" t="s">
        <v>145</v>
      </c>
      <c r="AR114" s="370" t="s">
        <v>145</v>
      </c>
      <c r="AS114" s="370" t="s">
        <v>145</v>
      </c>
      <c r="AT114" s="370" t="s">
        <v>145</v>
      </c>
      <c r="AU114" s="370" t="s">
        <v>145</v>
      </c>
      <c r="AV114" s="370" t="s">
        <v>145</v>
      </c>
      <c r="AW114" s="370" t="s">
        <v>145</v>
      </c>
      <c r="AX114" s="370" t="s">
        <v>145</v>
      </c>
      <c r="AY114" s="370" t="s">
        <v>145</v>
      </c>
      <c r="AZ114" s="370" t="s">
        <v>145</v>
      </c>
      <c r="BA114" s="370" t="s">
        <v>145</v>
      </c>
      <c r="BB114" s="370" t="s">
        <v>145</v>
      </c>
      <c r="BC114" s="370" t="s">
        <v>145</v>
      </c>
      <c r="BD114" s="370" t="s">
        <v>145</v>
      </c>
      <c r="BE114" s="370" t="s">
        <v>145</v>
      </c>
      <c r="BF114" s="370" t="s">
        <v>145</v>
      </c>
    </row>
    <row r="115" spans="2:58" ht="24" customHeight="1">
      <c r="B115" s="270" t="s">
        <v>1505</v>
      </c>
      <c r="E115" s="54">
        <f>X107</f>
        <v>0.10409398144244952</v>
      </c>
      <c r="Q115" s="678"/>
      <c r="R115" s="300">
        <v>2.2499999999999999E-2</v>
      </c>
      <c r="S115" s="327">
        <v>30.74846750097716</v>
      </c>
      <c r="T115" s="327">
        <v>28.059085374397924</v>
      </c>
      <c r="U115" s="327">
        <v>25.798781739569748</v>
      </c>
      <c r="V115" s="327">
        <v>23.876117072056349</v>
      </c>
      <c r="W115" s="327">
        <v>22.223620664000602</v>
      </c>
      <c r="X115" s="327">
        <v>20.790440997331959</v>
      </c>
      <c r="Y115" s="327">
        <v>19.537542721689761</v>
      </c>
      <c r="Z115" s="327">
        <v>18.434477100505614</v>
      </c>
      <c r="AA115" s="327">
        <v>17.457155770677453</v>
      </c>
      <c r="AB115" s="327">
        <v>16.586282146430722</v>
      </c>
      <c r="AC115" s="327">
        <v>15.806224513752012</v>
      </c>
      <c r="AO115" s="370" t="s">
        <v>145</v>
      </c>
      <c r="AP115" s="370" t="s">
        <v>145</v>
      </c>
      <c r="AQ115" s="370" t="s">
        <v>145</v>
      </c>
      <c r="AR115" s="370" t="s">
        <v>145</v>
      </c>
      <c r="AS115" s="370" t="s">
        <v>145</v>
      </c>
      <c r="AT115" s="370" t="s">
        <v>145</v>
      </c>
      <c r="AU115" s="370" t="s">
        <v>145</v>
      </c>
      <c r="AV115" s="370" t="s">
        <v>145</v>
      </c>
      <c r="AW115" s="370" t="s">
        <v>145</v>
      </c>
      <c r="AX115" s="370" t="s">
        <v>145</v>
      </c>
      <c r="AY115" s="370" t="s">
        <v>145</v>
      </c>
      <c r="AZ115" s="370" t="s">
        <v>145</v>
      </c>
      <c r="BA115" s="370" t="s">
        <v>145</v>
      </c>
      <c r="BB115" s="370" t="s">
        <v>145</v>
      </c>
      <c r="BC115" s="370" t="s">
        <v>145</v>
      </c>
      <c r="BD115" s="370" t="s">
        <v>145</v>
      </c>
      <c r="BE115" s="370" t="s">
        <v>145</v>
      </c>
      <c r="BF115" s="370" t="s">
        <v>145</v>
      </c>
    </row>
    <row r="116" spans="2:58" ht="24" customHeight="1">
      <c r="B116" s="269" t="s">
        <v>71</v>
      </c>
      <c r="E116" s="238">
        <f>E113/(E115-E114)</f>
        <v>5049646.0454884944</v>
      </c>
      <c r="Q116" s="678"/>
      <c r="R116" s="273">
        <v>2.5000000000000001E-2</v>
      </c>
      <c r="S116" s="327">
        <v>31.772326628732184</v>
      </c>
      <c r="T116" s="327">
        <v>28.885140262358117</v>
      </c>
      <c r="U116" s="327">
        <v>26.474634950457155</v>
      </c>
      <c r="V116" s="327">
        <v>24.435725749282902</v>
      </c>
      <c r="W116" s="327">
        <v>22.691788733369748</v>
      </c>
      <c r="X116" s="327">
        <v>21.185659155063878</v>
      </c>
      <c r="Y116" s="327">
        <v>19.873841333617186</v>
      </c>
      <c r="Z116" s="327">
        <v>18.722668540728034</v>
      </c>
      <c r="AA116" s="327">
        <v>17.705687522694468</v>
      </c>
      <c r="AB116" s="327">
        <v>16.801835097677916</v>
      </c>
      <c r="AC116" s="327">
        <v>15.994140487585511</v>
      </c>
      <c r="AO116" s="370" t="s">
        <v>145</v>
      </c>
      <c r="AP116" s="370" t="s">
        <v>145</v>
      </c>
      <c r="AQ116" s="370" t="s">
        <v>145</v>
      </c>
      <c r="AR116" s="370" t="s">
        <v>145</v>
      </c>
      <c r="AS116" s="370" t="s">
        <v>145</v>
      </c>
      <c r="AT116" s="370" t="s">
        <v>145</v>
      </c>
      <c r="AU116" s="370" t="s">
        <v>145</v>
      </c>
      <c r="AV116" s="370" t="s">
        <v>145</v>
      </c>
      <c r="AW116" s="370" t="s">
        <v>145</v>
      </c>
      <c r="AX116" s="370" t="s">
        <v>145</v>
      </c>
      <c r="AY116" s="370" t="s">
        <v>145</v>
      </c>
      <c r="AZ116" s="370" t="s">
        <v>145</v>
      </c>
      <c r="BA116" s="370" t="s">
        <v>145</v>
      </c>
      <c r="BB116" s="370" t="s">
        <v>145</v>
      </c>
      <c r="BC116" s="370" t="s">
        <v>145</v>
      </c>
      <c r="BD116" s="370" t="s">
        <v>145</v>
      </c>
      <c r="BE116" s="370" t="s">
        <v>145</v>
      </c>
      <c r="BF116" s="370" t="s">
        <v>145</v>
      </c>
    </row>
    <row r="117" spans="2:58" ht="24" customHeight="1">
      <c r="Q117" s="678"/>
      <c r="R117" s="300">
        <v>2.75E-2</v>
      </c>
      <c r="S117" s="327">
        <v>32.895408485488744</v>
      </c>
      <c r="T117" s="327">
        <v>29.78417595736758</v>
      </c>
      <c r="U117" s="327">
        <v>27.205351736896905</v>
      </c>
      <c r="V117" s="327">
        <v>25.037350886939151</v>
      </c>
      <c r="W117" s="327">
        <v>23.192652852039178</v>
      </c>
      <c r="X117" s="327">
        <v>21.606676869777242</v>
      </c>
      <c r="Y117" s="327">
        <v>20.230747998122887</v>
      </c>
      <c r="Z117" s="327">
        <v>19.027500366080098</v>
      </c>
      <c r="AA117" s="327">
        <v>17.967786309799546</v>
      </c>
      <c r="AB117" s="327">
        <v>17.028545729146405</v>
      </c>
      <c r="AC117" s="327">
        <v>16.191304842630444</v>
      </c>
      <c r="AO117" s="370" t="s">
        <v>145</v>
      </c>
      <c r="AP117" s="370" t="s">
        <v>145</v>
      </c>
    </row>
    <row r="118" spans="2:58" ht="24" customHeight="1">
      <c r="B118" s="290" t="s">
        <v>72</v>
      </c>
      <c r="C118" s="291"/>
      <c r="D118" s="291"/>
      <c r="E118" s="292">
        <f>I112+E116/(1+E115)^5</f>
        <v>5517492.6179633355</v>
      </c>
      <c r="Q118" s="678"/>
      <c r="R118" s="273">
        <v>0.03</v>
      </c>
      <c r="S118" s="327">
        <v>34.132871150621291</v>
      </c>
      <c r="T118" s="327">
        <v>30.766311072223406</v>
      </c>
      <c r="U118" s="327">
        <v>27.997895190672594</v>
      </c>
      <c r="V118" s="327">
        <v>25.685909069174365</v>
      </c>
      <c r="W118" s="327">
        <v>23.729762104381109</v>
      </c>
      <c r="X118" s="327">
        <v>22.05610564477627</v>
      </c>
      <c r="Y118" s="327">
        <v>20.610216851179274</v>
      </c>
      <c r="Z118" s="327">
        <v>19.350456664796564</v>
      </c>
      <c r="AA118" s="327">
        <v>18.244594215459085</v>
      </c>
      <c r="AB118" s="327">
        <v>17.267303392103674</v>
      </c>
      <c r="AC118" s="327">
        <v>16.398417549339875</v>
      </c>
      <c r="AO118" s="370" t="s">
        <v>145</v>
      </c>
      <c r="AP118" s="370" t="s">
        <v>145</v>
      </c>
    </row>
    <row r="119" spans="2:58" ht="24" customHeight="1">
      <c r="B119" s="269" t="s">
        <v>73</v>
      </c>
      <c r="E119" s="139">
        <f>-I94+'Moncler Financials'!B208</f>
        <v>-89521</v>
      </c>
      <c r="Q119" s="678"/>
      <c r="R119" s="300">
        <v>3.2500000000000001E-2</v>
      </c>
      <c r="S119" s="327">
        <v>35.503125930402916</v>
      </c>
      <c r="T119" s="327">
        <v>31.843625419946854</v>
      </c>
      <c r="U119" s="327">
        <v>28.860458762628301</v>
      </c>
      <c r="V119" s="327">
        <v>26.387115104904904</v>
      </c>
      <c r="W119" s="327">
        <v>24.3071985184806</v>
      </c>
      <c r="X119" s="327">
        <v>22.536921749125067</v>
      </c>
      <c r="Y119" s="327">
        <v>21.014457157939336</v>
      </c>
      <c r="Z119" s="327">
        <v>19.693203412085779</v>
      </c>
      <c r="AA119" s="327">
        <v>18.537385212613454</v>
      </c>
      <c r="AB119" s="327">
        <v>17.519094534946699</v>
      </c>
      <c r="AC119" s="327">
        <v>16.616251043391159</v>
      </c>
      <c r="AO119" s="370" t="s">
        <v>145</v>
      </c>
      <c r="AP119" s="370" t="s">
        <v>145</v>
      </c>
    </row>
    <row r="120" spans="2:58">
      <c r="E120" s="238">
        <f>E118-E119</f>
        <v>5607013.6179633355</v>
      </c>
      <c r="F120" s="238"/>
      <c r="S120" s="302"/>
      <c r="T120" s="302"/>
      <c r="U120" s="302"/>
      <c r="V120" s="302"/>
      <c r="W120" s="302"/>
      <c r="X120" s="302"/>
      <c r="Y120" s="302"/>
      <c r="Z120" s="302"/>
      <c r="AA120" s="302"/>
      <c r="AB120" s="302"/>
      <c r="AC120" s="302"/>
      <c r="AO120" s="370" t="s">
        <v>145</v>
      </c>
      <c r="AP120" s="370" t="s">
        <v>145</v>
      </c>
    </row>
    <row r="121" spans="2:58" ht="18.75">
      <c r="B121" s="269" t="s">
        <v>74</v>
      </c>
      <c r="E121" s="238">
        <f>274601602</f>
        <v>274601602</v>
      </c>
      <c r="S121" s="302"/>
      <c r="T121" s="302"/>
      <c r="U121" s="302"/>
      <c r="V121" s="302"/>
      <c r="W121" s="302"/>
      <c r="X121" s="302"/>
      <c r="Y121" s="302"/>
      <c r="Z121" s="302"/>
      <c r="AA121" s="302"/>
      <c r="AB121" s="302"/>
      <c r="AC121" s="302"/>
      <c r="AO121" s="370" t="s">
        <v>145</v>
      </c>
      <c r="AP121" s="370" t="s">
        <v>145</v>
      </c>
    </row>
    <row r="122" spans="2:58" ht="18.75">
      <c r="B122" s="293" t="s">
        <v>75</v>
      </c>
      <c r="C122" s="291"/>
      <c r="D122" s="291"/>
      <c r="E122" s="294">
        <f>E120*1000/(E121)</f>
        <v>20.418721439080809</v>
      </c>
      <c r="F122" s="283"/>
      <c r="AO122" s="370" t="s">
        <v>145</v>
      </c>
      <c r="AP122" s="370" t="s">
        <v>145</v>
      </c>
    </row>
    <row r="123" spans="2:58">
      <c r="E123" s="238"/>
      <c r="F123" s="238"/>
      <c r="G123" s="238"/>
      <c r="H123" s="238"/>
      <c r="I123" s="238"/>
      <c r="T123" s="52" t="s">
        <v>2203</v>
      </c>
      <c r="AO123" s="370" t="s">
        <v>145</v>
      </c>
      <c r="AP123" s="370" t="s">
        <v>145</v>
      </c>
    </row>
    <row r="124" spans="2:58">
      <c r="E124" s="238"/>
      <c r="F124" s="238"/>
      <c r="G124" s="238"/>
      <c r="H124" s="238"/>
      <c r="I124" s="238"/>
      <c r="AO124" s="370" t="s">
        <v>145</v>
      </c>
      <c r="AP124" s="370" t="s">
        <v>145</v>
      </c>
    </row>
    <row r="125" spans="2:58">
      <c r="E125" s="238"/>
      <c r="F125" s="238"/>
      <c r="G125" s="238"/>
      <c r="H125" s="238"/>
      <c r="I125" s="238"/>
      <c r="AO125" s="370" t="s">
        <v>145</v>
      </c>
      <c r="AP125" s="370" t="s">
        <v>145</v>
      </c>
    </row>
    <row r="126" spans="2:58">
      <c r="E126" s="238"/>
      <c r="F126" s="238"/>
      <c r="G126" s="238"/>
      <c r="H126" s="238"/>
      <c r="I126" s="238"/>
      <c r="AO126" s="370" t="s">
        <v>145</v>
      </c>
      <c r="AP126" s="370" t="s">
        <v>145</v>
      </c>
    </row>
    <row r="127" spans="2:58">
      <c r="AO127" s="370" t="s">
        <v>145</v>
      </c>
      <c r="AP127" s="370" t="s">
        <v>145</v>
      </c>
    </row>
    <row r="128" spans="2:58">
      <c r="E128" s="238"/>
      <c r="F128" s="238"/>
      <c r="G128" s="238"/>
      <c r="H128" s="238"/>
      <c r="I128" s="238"/>
      <c r="AO128" s="370" t="s">
        <v>145</v>
      </c>
      <c r="AP128" s="370" t="s">
        <v>145</v>
      </c>
    </row>
    <row r="129" spans="2:58" ht="15.75">
      <c r="B129" s="615"/>
      <c r="C129" s="615"/>
      <c r="D129" s="615"/>
      <c r="E129" s="436"/>
      <c r="F129" s="437"/>
      <c r="G129" s="436"/>
      <c r="H129" s="436"/>
      <c r="I129" s="436"/>
      <c r="J129" s="436"/>
      <c r="K129" s="436"/>
      <c r="L129" s="436"/>
      <c r="M129" s="436"/>
      <c r="N129" s="436"/>
      <c r="O129" s="436"/>
      <c r="S129" s="613" t="s">
        <v>2204</v>
      </c>
      <c r="T129" s="613"/>
      <c r="U129" s="613"/>
      <c r="V129" s="371">
        <v>2019</v>
      </c>
      <c r="W129" s="371">
        <v>2020</v>
      </c>
      <c r="X129" s="371">
        <v>2021</v>
      </c>
      <c r="Y129" s="371">
        <v>2022</v>
      </c>
      <c r="Z129" s="371">
        <v>2023</v>
      </c>
      <c r="AA129" s="371">
        <v>2024</v>
      </c>
      <c r="AB129" s="371">
        <v>2025</v>
      </c>
      <c r="AC129" s="371">
        <v>2026</v>
      </c>
      <c r="AD129" s="371">
        <v>2027</v>
      </c>
      <c r="AE129" s="371">
        <v>2028</v>
      </c>
      <c r="AF129" s="140"/>
      <c r="AG129" s="140"/>
      <c r="AH129" s="140"/>
      <c r="AO129" s="370" t="s">
        <v>145</v>
      </c>
      <c r="AP129" s="370" t="s">
        <v>145</v>
      </c>
    </row>
    <row r="130" spans="2:58" ht="40.5" hidden="1" customHeight="1" outlineLevel="1">
      <c r="B130" s="312"/>
      <c r="C130" s="312"/>
      <c r="D130" s="312"/>
      <c r="E130" s="312"/>
      <c r="F130" s="238"/>
      <c r="G130" s="238"/>
      <c r="H130" s="238"/>
      <c r="I130" s="238"/>
      <c r="S130" s="372" t="s">
        <v>31</v>
      </c>
      <c r="T130" s="373" t="s">
        <v>145</v>
      </c>
      <c r="U130" s="373" t="s">
        <v>145</v>
      </c>
      <c r="V130" s="391">
        <v>1627704</v>
      </c>
      <c r="W130" s="391">
        <v>1440409</v>
      </c>
      <c r="X130" s="391">
        <v>2046102</v>
      </c>
      <c r="Y130" s="391">
        <v>2602890</v>
      </c>
      <c r="Z130" s="391">
        <v>2984217</v>
      </c>
      <c r="AA130" s="391">
        <v>3472515.0957997204</v>
      </c>
      <c r="AB130" s="391">
        <v>4040711.8820638512</v>
      </c>
      <c r="AC130" s="391">
        <v>4701880.9316628184</v>
      </c>
      <c r="AD130" s="391">
        <v>5471235.0053136181</v>
      </c>
      <c r="AE130" s="391">
        <v>6366476.0801977208</v>
      </c>
      <c r="AF130" s="617"/>
      <c r="AG130" s="618"/>
      <c r="AH130" s="619"/>
      <c r="AO130" s="370" t="s">
        <v>145</v>
      </c>
      <c r="AP130" s="370" t="s">
        <v>145</v>
      </c>
    </row>
    <row r="131" spans="2:58" ht="40.5" hidden="1" customHeight="1" outlineLevel="1">
      <c r="E131" s="238"/>
      <c r="F131" s="238"/>
      <c r="G131" s="238"/>
      <c r="H131" s="238"/>
      <c r="I131" s="238"/>
      <c r="S131" s="374" t="s">
        <v>2205</v>
      </c>
      <c r="T131" s="375" t="s">
        <v>145</v>
      </c>
      <c r="U131" s="375" t="s">
        <v>145</v>
      </c>
      <c r="V131" s="375" t="s">
        <v>145</v>
      </c>
      <c r="W131" s="388">
        <f t="shared" ref="W131:AE131" si="78">W130/V130-1</f>
        <v>-0.11506699006699006</v>
      </c>
      <c r="X131" s="388">
        <f t="shared" si="78"/>
        <v>0.42050070500809156</v>
      </c>
      <c r="Y131" s="388">
        <f t="shared" si="78"/>
        <v>0.27212133119463244</v>
      </c>
      <c r="Z131" s="388">
        <f t="shared" si="78"/>
        <v>0.14650138884086528</v>
      </c>
      <c r="AA131" s="388">
        <f>AA130/Z130-1</f>
        <v>0.16362687291162814</v>
      </c>
      <c r="AB131" s="388">
        <f t="shared" si="78"/>
        <v>0.16362687291162814</v>
      </c>
      <c r="AC131" s="388">
        <f t="shared" si="78"/>
        <v>0.16362687291162814</v>
      </c>
      <c r="AD131" s="388">
        <f t="shared" si="78"/>
        <v>0.16362687291162814</v>
      </c>
      <c r="AE131" s="388">
        <f t="shared" si="78"/>
        <v>0.16362687291162814</v>
      </c>
      <c r="AF131" s="689"/>
      <c r="AG131" s="690"/>
      <c r="AH131" s="691"/>
      <c r="AO131" s="370" t="s">
        <v>145</v>
      </c>
      <c r="AP131" s="370" t="s">
        <v>145</v>
      </c>
    </row>
    <row r="132" spans="2:58" ht="40.5" hidden="1" customHeight="1" outlineLevel="1">
      <c r="S132" s="377" t="s">
        <v>33</v>
      </c>
      <c r="T132" s="370" t="s">
        <v>145</v>
      </c>
      <c r="U132" s="370" t="s">
        <v>145</v>
      </c>
      <c r="V132" s="370">
        <v>1436403</v>
      </c>
      <c r="W132" s="370">
        <v>1290615</v>
      </c>
      <c r="X132" s="370">
        <v>1813424</v>
      </c>
      <c r="Y132" s="370">
        <v>2252760</v>
      </c>
      <c r="Z132" s="370">
        <v>2592530</v>
      </c>
      <c r="AA132" s="370">
        <v>3055112.799863697</v>
      </c>
      <c r="AB132" s="370">
        <v>3555011.3536976823</v>
      </c>
      <c r="AC132" s="370">
        <v>4136706.7446685676</v>
      </c>
      <c r="AD132" s="370">
        <v>4813583.1334511265</v>
      </c>
      <c r="AE132" s="370">
        <v>5601214.6890778914</v>
      </c>
      <c r="AF132" s="617"/>
      <c r="AG132" s="618"/>
      <c r="AH132" s="619"/>
      <c r="AO132" s="370" t="s">
        <v>145</v>
      </c>
      <c r="AP132" s="370" t="s">
        <v>145</v>
      </c>
    </row>
    <row r="133" spans="2:58" ht="40.5" hidden="1" customHeight="1" outlineLevel="1">
      <c r="S133" s="374" t="s">
        <v>2205</v>
      </c>
      <c r="T133" s="375" t="s">
        <v>145</v>
      </c>
      <c r="U133" s="375" t="s">
        <v>145</v>
      </c>
      <c r="V133" s="375" t="s">
        <v>145</v>
      </c>
      <c r="W133" s="376">
        <v>-0.1</v>
      </c>
      <c r="X133" s="376">
        <v>0.41</v>
      </c>
      <c r="Y133" s="376">
        <v>0.24</v>
      </c>
      <c r="Z133" s="376">
        <v>0.15</v>
      </c>
      <c r="AA133" s="376">
        <v>0.14000000000000001</v>
      </c>
      <c r="AB133" s="376">
        <v>0.13</v>
      </c>
      <c r="AC133" s="376">
        <v>0.13</v>
      </c>
      <c r="AD133" s="376">
        <v>0.13</v>
      </c>
      <c r="AE133" s="376">
        <v>0.13</v>
      </c>
      <c r="AF133" s="689"/>
      <c r="AG133" s="690"/>
      <c r="AH133" s="691"/>
      <c r="AO133" s="370" t="s">
        <v>145</v>
      </c>
      <c r="AP133" s="370" t="s">
        <v>145</v>
      </c>
    </row>
    <row r="134" spans="2:58" ht="40.5" hidden="1" customHeight="1" outlineLevel="1">
      <c r="E134" s="238"/>
      <c r="F134" s="238"/>
      <c r="G134" s="238"/>
      <c r="H134" s="238"/>
      <c r="I134" s="238"/>
      <c r="S134" s="377" t="s">
        <v>34</v>
      </c>
      <c r="T134" s="370" t="s">
        <v>145</v>
      </c>
      <c r="U134" s="370" t="s">
        <v>145</v>
      </c>
      <c r="V134" s="390">
        <v>662922</v>
      </c>
      <c r="W134" s="390">
        <v>569802</v>
      </c>
      <c r="X134" s="390">
        <v>825738</v>
      </c>
      <c r="Y134" s="390">
        <v>1039464</v>
      </c>
      <c r="Z134" s="390">
        <v>1185539</v>
      </c>
      <c r="AA134" s="390">
        <v>1391119.9799586853</v>
      </c>
      <c r="AB134" s="390">
        <v>1618744.5921242116</v>
      </c>
      <c r="AC134" s="390">
        <v>1883614.707776105</v>
      </c>
      <c r="AD134" s="390">
        <v>2191824.6921798596</v>
      </c>
      <c r="AE134" s="390">
        <v>2550466.1125317425</v>
      </c>
      <c r="AF134" s="617"/>
      <c r="AG134" s="618"/>
      <c r="AH134" s="619"/>
      <c r="AO134" s="370" t="s">
        <v>145</v>
      </c>
      <c r="AP134" s="370" t="s">
        <v>145</v>
      </c>
    </row>
    <row r="135" spans="2:58" ht="40.5" hidden="1" customHeight="1" outlineLevel="1">
      <c r="E135" s="238"/>
      <c r="F135" s="238"/>
      <c r="G135" s="238"/>
      <c r="H135" s="238"/>
      <c r="I135" s="238"/>
      <c r="S135" s="374" t="s">
        <v>2205</v>
      </c>
      <c r="T135" s="375" t="s">
        <v>145</v>
      </c>
      <c r="U135" s="375" t="s">
        <v>145</v>
      </c>
      <c r="V135" s="375" t="s">
        <v>145</v>
      </c>
      <c r="W135" s="376">
        <v>-0.14000000000000001</v>
      </c>
      <c r="X135" s="376">
        <v>0.45</v>
      </c>
      <c r="Y135" s="376">
        <v>0.26</v>
      </c>
      <c r="Z135" s="376">
        <v>0.14000000000000001</v>
      </c>
      <c r="AA135" s="376">
        <v>0.14000000000000001</v>
      </c>
      <c r="AB135" s="376">
        <v>0.13</v>
      </c>
      <c r="AC135" s="376">
        <v>0.13</v>
      </c>
      <c r="AD135" s="376">
        <v>0.13</v>
      </c>
      <c r="AE135" s="376">
        <v>0.13</v>
      </c>
      <c r="AF135" s="689"/>
      <c r="AG135" s="690"/>
      <c r="AH135" s="691"/>
      <c r="AO135" s="370" t="s">
        <v>145</v>
      </c>
      <c r="AP135" s="370" t="s">
        <v>145</v>
      </c>
    </row>
    <row r="136" spans="2:58" ht="40.5" hidden="1" customHeight="1" outlineLevel="1">
      <c r="S136" s="377" t="s">
        <v>36</v>
      </c>
      <c r="T136" s="370" t="s">
        <v>145</v>
      </c>
      <c r="U136" s="370" t="s">
        <v>145</v>
      </c>
      <c r="V136" s="390">
        <v>491799</v>
      </c>
      <c r="W136" s="390">
        <v>368821</v>
      </c>
      <c r="X136" s="390">
        <v>579220</v>
      </c>
      <c r="Y136" s="390">
        <v>774547</v>
      </c>
      <c r="Z136" s="390">
        <v>893839</v>
      </c>
      <c r="AA136" s="390">
        <v>996645.69980614516</v>
      </c>
      <c r="AB136" s="390">
        <v>1159723.7190662457</v>
      </c>
      <c r="AC136" s="390">
        <v>1349485.684658499</v>
      </c>
      <c r="AD136" s="390">
        <v>1570297.8072781768</v>
      </c>
      <c r="AE136" s="390">
        <v>1827240.7270230921</v>
      </c>
      <c r="AF136" s="617"/>
      <c r="AG136" s="618"/>
      <c r="AH136" s="619"/>
      <c r="AO136" s="370" t="s">
        <v>145</v>
      </c>
      <c r="AP136" s="370" t="s">
        <v>145</v>
      </c>
    </row>
    <row r="137" spans="2:58" ht="40.5" hidden="1" customHeight="1" outlineLevel="1">
      <c r="S137" s="374" t="s">
        <v>2205</v>
      </c>
      <c r="T137" s="375" t="s">
        <v>145</v>
      </c>
      <c r="U137" s="375" t="s">
        <v>145</v>
      </c>
      <c r="V137" s="375" t="s">
        <v>145</v>
      </c>
      <c r="W137" s="376">
        <v>-0.25</v>
      </c>
      <c r="X137" s="376">
        <v>0.56999999999999995</v>
      </c>
      <c r="Y137" s="376">
        <v>0.34</v>
      </c>
      <c r="Z137" s="376">
        <v>0.15</v>
      </c>
      <c r="AA137" s="376">
        <v>0.08</v>
      </c>
      <c r="AB137" s="376">
        <v>0.13</v>
      </c>
      <c r="AC137" s="376">
        <v>0.13</v>
      </c>
      <c r="AD137" s="376">
        <v>0.13</v>
      </c>
      <c r="AE137" s="376">
        <v>0.13</v>
      </c>
      <c r="AF137" s="689"/>
      <c r="AG137" s="690"/>
      <c r="AH137" s="691"/>
      <c r="AO137" s="370" t="s">
        <v>145</v>
      </c>
      <c r="AP137" s="370" t="s">
        <v>145</v>
      </c>
    </row>
    <row r="138" spans="2:58" ht="40.5" hidden="1" customHeight="1" outlineLevel="1">
      <c r="S138" s="377" t="s">
        <v>42</v>
      </c>
      <c r="T138" s="370" t="s">
        <v>145</v>
      </c>
      <c r="U138" s="370" t="s">
        <v>145</v>
      </c>
      <c r="V138" s="390">
        <v>358685</v>
      </c>
      <c r="W138" s="390">
        <v>300351</v>
      </c>
      <c r="X138" s="390">
        <v>393533</v>
      </c>
      <c r="Y138" s="390">
        <v>606697</v>
      </c>
      <c r="Z138" s="390">
        <v>611931</v>
      </c>
      <c r="AA138" s="390">
        <v>692610.05645256687</v>
      </c>
      <c r="AB138" s="390">
        <v>810747.88678112172</v>
      </c>
      <c r="AC138" s="390">
        <v>947770.75512574345</v>
      </c>
      <c r="AD138" s="390">
        <v>1106544.5116274753</v>
      </c>
      <c r="AE138" s="390">
        <v>1290291.0532871799</v>
      </c>
      <c r="AF138" s="617"/>
      <c r="AG138" s="618"/>
      <c r="AH138" s="619"/>
      <c r="AO138" s="370" t="s">
        <v>145</v>
      </c>
      <c r="AP138" s="370" t="s">
        <v>145</v>
      </c>
    </row>
    <row r="139" spans="2:58" ht="40.5" hidden="1" customHeight="1" outlineLevel="1">
      <c r="S139" s="374" t="s">
        <v>2205</v>
      </c>
      <c r="T139" s="375" t="s">
        <v>145</v>
      </c>
      <c r="U139" s="375" t="s">
        <v>145</v>
      </c>
      <c r="V139" s="375" t="s">
        <v>145</v>
      </c>
      <c r="W139" s="388">
        <f>W138/V138-1</f>
        <v>-0.16263295091793639</v>
      </c>
      <c r="X139" s="388">
        <f t="shared" ref="X139:AE139" si="79">X138/W138-1</f>
        <v>0.31024368155924242</v>
      </c>
      <c r="Y139" s="388">
        <f t="shared" si="79"/>
        <v>0.54166740781586298</v>
      </c>
      <c r="Z139" s="388">
        <f t="shared" si="79"/>
        <v>8.6270411754136855E-3</v>
      </c>
      <c r="AA139" s="388">
        <f t="shared" si="79"/>
        <v>0.13184338831104636</v>
      </c>
      <c r="AB139" s="388">
        <f t="shared" si="79"/>
        <v>0.17056903697534676</v>
      </c>
      <c r="AC139" s="388">
        <f t="shared" si="79"/>
        <v>0.16900798704346665</v>
      </c>
      <c r="AD139" s="388">
        <f t="shared" si="79"/>
        <v>0.16752337592508515</v>
      </c>
      <c r="AE139" s="388">
        <f t="shared" si="79"/>
        <v>0.16605436087650483</v>
      </c>
      <c r="AF139" s="689"/>
      <c r="AG139" s="690"/>
      <c r="AH139" s="691"/>
      <c r="AO139" s="370" t="s">
        <v>145</v>
      </c>
      <c r="AP139" s="370" t="s">
        <v>145</v>
      </c>
    </row>
    <row r="140" spans="2:58" ht="90.75" customHeight="1" collapsed="1">
      <c r="S140" s="378" t="s">
        <v>2206</v>
      </c>
      <c r="T140" s="379" t="s">
        <v>145</v>
      </c>
      <c r="U140" s="379" t="s">
        <v>145</v>
      </c>
      <c r="V140" s="380">
        <f>V134/V130</f>
        <v>0.40727429557216793</v>
      </c>
      <c r="W140" s="380">
        <f t="shared" ref="W140:AE140" si="80">W134/W130</f>
        <v>0.39558347663753834</v>
      </c>
      <c r="X140" s="380">
        <f t="shared" si="80"/>
        <v>0.40356639111833137</v>
      </c>
      <c r="Y140" s="380">
        <f t="shared" si="80"/>
        <v>0.39934995332111617</v>
      </c>
      <c r="Z140" s="380">
        <f t="shared" si="80"/>
        <v>0.39726970257189742</v>
      </c>
      <c r="AA140" s="380">
        <f t="shared" si="80"/>
        <v>0.40060876384421024</v>
      </c>
      <c r="AB140" s="380">
        <f t="shared" si="80"/>
        <v>0.40060876384421024</v>
      </c>
      <c r="AC140" s="380">
        <f t="shared" si="80"/>
        <v>0.40060876384421018</v>
      </c>
      <c r="AD140" s="380">
        <f t="shared" si="80"/>
        <v>0.40060876384421024</v>
      </c>
      <c r="AE140" s="380">
        <f t="shared" si="80"/>
        <v>0.40060876384421035</v>
      </c>
      <c r="AF140" s="686"/>
      <c r="AG140" s="687"/>
      <c r="AH140" s="688"/>
      <c r="AO140" s="370" t="s">
        <v>145</v>
      </c>
      <c r="AP140" s="370" t="s">
        <v>145</v>
      </c>
    </row>
    <row r="141" spans="2:58" ht="88.5" customHeight="1">
      <c r="S141" s="381" t="s">
        <v>2207</v>
      </c>
      <c r="T141" s="382" t="s">
        <v>145</v>
      </c>
      <c r="U141" s="382" t="s">
        <v>145</v>
      </c>
      <c r="V141" s="383">
        <f>V138/V130</f>
        <v>0.22036254749020706</v>
      </c>
      <c r="W141" s="383">
        <f t="shared" ref="W141:AE141" si="81">W138/W130</f>
        <v>0.2085178584693653</v>
      </c>
      <c r="X141" s="383">
        <f t="shared" si="81"/>
        <v>0.192333031295605</v>
      </c>
      <c r="Y141" s="383">
        <f t="shared" si="81"/>
        <v>0.2330859160394792</v>
      </c>
      <c r="Z141" s="383">
        <f t="shared" si="81"/>
        <v>0.20505579855620418</v>
      </c>
      <c r="AA141" s="383">
        <f t="shared" si="81"/>
        <v>0.19945487272044782</v>
      </c>
      <c r="AB141" s="383">
        <f t="shared" si="81"/>
        <v>0.20064481468721315</v>
      </c>
      <c r="AC141" s="383">
        <f t="shared" si="81"/>
        <v>0.2015726831241906</v>
      </c>
      <c r="AD141" s="383">
        <f t="shared" si="81"/>
        <v>0.20224766630437341</v>
      </c>
      <c r="AE141" s="383">
        <f t="shared" si="81"/>
        <v>0.20266958314671119</v>
      </c>
      <c r="AF141" s="617"/>
      <c r="AG141" s="618"/>
      <c r="AH141" s="619"/>
      <c r="AO141" s="370" t="s">
        <v>145</v>
      </c>
      <c r="AP141" s="370" t="s">
        <v>145</v>
      </c>
    </row>
    <row r="142" spans="2:58" ht="40.5" hidden="1" customHeight="1" outlineLevel="1">
      <c r="S142" s="372" t="s">
        <v>1393</v>
      </c>
      <c r="T142" s="373" t="s">
        <v>145</v>
      </c>
      <c r="U142" s="373" t="s">
        <v>145</v>
      </c>
      <c r="V142" s="391">
        <v>1164320</v>
      </c>
      <c r="W142" s="391">
        <v>1331380</v>
      </c>
      <c r="X142" s="391">
        <v>1463956</v>
      </c>
      <c r="Y142" s="391">
        <v>1620996</v>
      </c>
      <c r="Z142" s="391">
        <v>1907045</v>
      </c>
      <c r="AA142" s="391">
        <v>1967089.0450042244</v>
      </c>
      <c r="AB142" s="391">
        <v>2207837.0375439404</v>
      </c>
      <c r="AC142" s="391">
        <v>2521264.4422836141</v>
      </c>
      <c r="AD142" s="391">
        <v>2936019.4304652689</v>
      </c>
      <c r="AE142" s="391">
        <v>3493872.3883165414</v>
      </c>
      <c r="AF142" s="617"/>
      <c r="AG142" s="618"/>
      <c r="AH142" s="619"/>
      <c r="AO142" s="370" t="s">
        <v>145</v>
      </c>
      <c r="AP142" s="370" t="s">
        <v>145</v>
      </c>
    </row>
    <row r="143" spans="2:58" ht="40.5" hidden="1" customHeight="1" outlineLevel="1">
      <c r="S143" s="374" t="s">
        <v>2205</v>
      </c>
      <c r="T143" s="375" t="s">
        <v>145</v>
      </c>
      <c r="U143" s="375" t="s">
        <v>145</v>
      </c>
      <c r="V143" s="375" t="s">
        <v>145</v>
      </c>
      <c r="W143" s="388">
        <f t="shared" ref="W143:AE143" si="82">W142/V142-1</f>
        <v>0.14348289130136038</v>
      </c>
      <c r="X143" s="388">
        <f t="shared" si="82"/>
        <v>9.9577881596538909E-2</v>
      </c>
      <c r="Y143" s="388">
        <f t="shared" si="82"/>
        <v>0.10727098355415055</v>
      </c>
      <c r="Z143" s="388">
        <f t="shared" si="82"/>
        <v>0.17646496351625784</v>
      </c>
      <c r="AA143" s="388">
        <f t="shared" si="82"/>
        <v>3.1485384458271426E-2</v>
      </c>
      <c r="AB143" s="388">
        <f t="shared" si="82"/>
        <v>0.12238794840077971</v>
      </c>
      <c r="AC143" s="388">
        <f t="shared" si="82"/>
        <v>0.14196129488267806</v>
      </c>
      <c r="AD143" s="388">
        <f t="shared" si="82"/>
        <v>0.16450277139751113</v>
      </c>
      <c r="AE143" s="388">
        <f t="shared" si="82"/>
        <v>0.19000315599507789</v>
      </c>
      <c r="AF143" s="689"/>
      <c r="AG143" s="690"/>
      <c r="AH143" s="691"/>
      <c r="AO143" s="370" t="s">
        <v>145</v>
      </c>
      <c r="AP143" s="370" t="s">
        <v>145</v>
      </c>
      <c r="AQ143" s="370" t="s">
        <v>145</v>
      </c>
      <c r="AR143" s="370" t="s">
        <v>145</v>
      </c>
      <c r="AS143" s="370" t="s">
        <v>145</v>
      </c>
      <c r="AT143" s="370" t="s">
        <v>145</v>
      </c>
      <c r="AU143" s="370" t="s">
        <v>145</v>
      </c>
      <c r="AV143" s="370" t="s">
        <v>145</v>
      </c>
      <c r="AW143" s="370" t="s">
        <v>145</v>
      </c>
      <c r="AX143" s="370" t="s">
        <v>145</v>
      </c>
      <c r="AY143" s="370" t="s">
        <v>145</v>
      </c>
      <c r="AZ143" s="370" t="s">
        <v>145</v>
      </c>
      <c r="BA143" s="370" t="s">
        <v>145</v>
      </c>
      <c r="BB143" s="370" t="s">
        <v>145</v>
      </c>
      <c r="BC143" s="370" t="s">
        <v>145</v>
      </c>
      <c r="BD143" s="370" t="s">
        <v>145</v>
      </c>
      <c r="BE143" s="370" t="s">
        <v>145</v>
      </c>
      <c r="BF143" s="370" t="s">
        <v>145</v>
      </c>
    </row>
    <row r="144" spans="2:58" ht="40.5" hidden="1" customHeight="1" outlineLevel="1">
      <c r="S144" s="377" t="s">
        <v>2208</v>
      </c>
      <c r="T144" s="370" t="s">
        <v>145</v>
      </c>
      <c r="U144" s="370" t="s">
        <v>145</v>
      </c>
      <c r="V144" s="390">
        <v>560986</v>
      </c>
      <c r="W144" s="390">
        <v>539958</v>
      </c>
      <c r="X144" s="390">
        <v>894605</v>
      </c>
      <c r="Y144" s="390">
        <v>963713</v>
      </c>
      <c r="Z144" s="390">
        <v>1010432</v>
      </c>
      <c r="AA144" s="390">
        <v>1110232.6907636642</v>
      </c>
      <c r="AB144" s="390">
        <v>1263132.7563220267</v>
      </c>
      <c r="AC144" s="390">
        <v>1440508.4278566432</v>
      </c>
      <c r="AD144" s="390">
        <v>1646781.7823931803</v>
      </c>
      <c r="AE144" s="390">
        <v>1887388.2981251033</v>
      </c>
      <c r="AF144" s="617"/>
      <c r="AG144" s="618"/>
      <c r="AH144" s="619"/>
      <c r="AO144" s="370" t="s">
        <v>145</v>
      </c>
      <c r="AP144" s="370" t="s">
        <v>145</v>
      </c>
      <c r="AQ144" s="370" t="s">
        <v>145</v>
      </c>
      <c r="AR144" s="370" t="s">
        <v>145</v>
      </c>
      <c r="AS144" s="370" t="s">
        <v>145</v>
      </c>
      <c r="AT144" s="370" t="s">
        <v>145</v>
      </c>
      <c r="AU144" s="370" t="s">
        <v>145</v>
      </c>
      <c r="AV144" s="370" t="s">
        <v>145</v>
      </c>
      <c r="AW144" s="370" t="s">
        <v>145</v>
      </c>
      <c r="AX144" s="370" t="s">
        <v>145</v>
      </c>
      <c r="AY144" s="370" t="s">
        <v>145</v>
      </c>
      <c r="AZ144" s="370" t="s">
        <v>145</v>
      </c>
      <c r="BA144" s="370" t="s">
        <v>145</v>
      </c>
      <c r="BB144" s="370" t="s">
        <v>145</v>
      </c>
      <c r="BC144" s="370" t="s">
        <v>145</v>
      </c>
      <c r="BD144" s="370" t="s">
        <v>145</v>
      </c>
      <c r="BE144" s="370" t="s">
        <v>145</v>
      </c>
      <c r="BF144" s="370" t="s">
        <v>145</v>
      </c>
    </row>
    <row r="145" spans="19:58" ht="40.5" hidden="1" customHeight="1" outlineLevel="1">
      <c r="S145" s="384" t="s">
        <v>2205</v>
      </c>
      <c r="T145" s="370" t="s">
        <v>145</v>
      </c>
      <c r="U145" s="370" t="s">
        <v>145</v>
      </c>
      <c r="V145" s="370" t="s">
        <v>145</v>
      </c>
      <c r="W145" s="389">
        <f>W144/V144-1</f>
        <v>-3.7484001383278676E-2</v>
      </c>
      <c r="X145" s="389">
        <f t="shared" ref="X145:AE145" si="83">X144/W144-1</f>
        <v>0.65680478852058854</v>
      </c>
      <c r="Y145" s="389">
        <f t="shared" si="83"/>
        <v>7.7249735916969042E-2</v>
      </c>
      <c r="Z145" s="389">
        <f t="shared" si="83"/>
        <v>4.8478125749056078E-2</v>
      </c>
      <c r="AA145" s="389">
        <f t="shared" si="83"/>
        <v>9.877031879796383E-2</v>
      </c>
      <c r="AB145" s="389">
        <f t="shared" si="83"/>
        <v>0.13771893660705614</v>
      </c>
      <c r="AC145" s="389">
        <f t="shared" si="83"/>
        <v>0.1404252012679148</v>
      </c>
      <c r="AD145" s="389">
        <f t="shared" si="83"/>
        <v>0.14319482659567262</v>
      </c>
      <c r="AE145" s="389">
        <f t="shared" si="83"/>
        <v>0.14610710314165765</v>
      </c>
      <c r="AF145" s="692"/>
      <c r="AG145" s="693"/>
      <c r="AH145" s="694"/>
      <c r="AO145" s="370" t="s">
        <v>145</v>
      </c>
      <c r="AP145" s="370" t="s">
        <v>145</v>
      </c>
      <c r="AQ145" s="370" t="s">
        <v>145</v>
      </c>
      <c r="AR145" s="370" t="s">
        <v>145</v>
      </c>
      <c r="AS145" s="370" t="s">
        <v>145</v>
      </c>
      <c r="AT145" s="370" t="s">
        <v>145</v>
      </c>
      <c r="AU145" s="370" t="s">
        <v>145</v>
      </c>
      <c r="AV145" s="370" t="s">
        <v>145</v>
      </c>
      <c r="AW145" s="370" t="s">
        <v>145</v>
      </c>
      <c r="AX145" s="370" t="s">
        <v>145</v>
      </c>
      <c r="AY145" s="370" t="s">
        <v>145</v>
      </c>
      <c r="AZ145" s="370" t="s">
        <v>145</v>
      </c>
      <c r="BA145" s="370" t="s">
        <v>145</v>
      </c>
      <c r="BB145" s="370" t="s">
        <v>145</v>
      </c>
      <c r="BC145" s="370" t="s">
        <v>145</v>
      </c>
      <c r="BD145" s="370" t="s">
        <v>145</v>
      </c>
      <c r="BE145" s="370" t="s">
        <v>145</v>
      </c>
      <c r="BF145" s="370" t="s">
        <v>145</v>
      </c>
    </row>
    <row r="146" spans="19:58" ht="82.5" customHeight="1" collapsed="1">
      <c r="S146" s="385" t="s">
        <v>2209</v>
      </c>
      <c r="T146" s="386" t="s">
        <v>145</v>
      </c>
      <c r="U146" s="386" t="s">
        <v>145</v>
      </c>
      <c r="V146" s="387">
        <f>V142/V144</f>
        <v>2.0754885148648987</v>
      </c>
      <c r="W146" s="387">
        <f t="shared" ref="W146:AE146" si="84">W142/W144</f>
        <v>2.4657102959859842</v>
      </c>
      <c r="X146" s="387">
        <f t="shared" si="84"/>
        <v>1.6364272500153698</v>
      </c>
      <c r="Y146" s="387">
        <f t="shared" si="84"/>
        <v>1.6820318912373289</v>
      </c>
      <c r="Z146" s="387">
        <f t="shared" si="84"/>
        <v>1.8873561011527742</v>
      </c>
      <c r="AA146" s="387">
        <f>AA142/AA144</f>
        <v>1.7717808720360944</v>
      </c>
      <c r="AB146" s="387">
        <f t="shared" si="84"/>
        <v>1.7479057735567647</v>
      </c>
      <c r="AC146" s="387">
        <f t="shared" si="84"/>
        <v>1.7502601120043746</v>
      </c>
      <c r="AD146" s="387">
        <f t="shared" si="84"/>
        <v>1.7828831129031002</v>
      </c>
      <c r="AE146" s="387">
        <f t="shared" si="84"/>
        <v>1.8511677707164391</v>
      </c>
      <c r="AF146" s="686"/>
      <c r="AG146" s="687"/>
      <c r="AH146" s="688"/>
      <c r="AO146" s="370" t="s">
        <v>145</v>
      </c>
      <c r="AP146" s="370" t="s">
        <v>145</v>
      </c>
      <c r="AQ146" s="370" t="s">
        <v>145</v>
      </c>
      <c r="AR146" s="370" t="s">
        <v>145</v>
      </c>
      <c r="AS146" s="370" t="s">
        <v>145</v>
      </c>
      <c r="AT146" s="370" t="s">
        <v>145</v>
      </c>
      <c r="AU146" s="370" t="s">
        <v>145</v>
      </c>
      <c r="AV146" s="370" t="s">
        <v>145</v>
      </c>
      <c r="AW146" s="370" t="s">
        <v>145</v>
      </c>
      <c r="AX146" s="370" t="s">
        <v>145</v>
      </c>
      <c r="AY146" s="370" t="s">
        <v>145</v>
      </c>
      <c r="AZ146" s="370" t="s">
        <v>145</v>
      </c>
      <c r="BA146" s="370" t="s">
        <v>145</v>
      </c>
      <c r="BB146" s="370" t="s">
        <v>145</v>
      </c>
      <c r="BC146" s="370" t="s">
        <v>145</v>
      </c>
      <c r="BD146" s="370" t="s">
        <v>145</v>
      </c>
      <c r="BE146" s="370" t="s">
        <v>145</v>
      </c>
      <c r="BF146" s="370" t="s">
        <v>145</v>
      </c>
    </row>
    <row r="147" spans="19:58" ht="40.5" hidden="1" customHeight="1" outlineLevel="1">
      <c r="S147" s="377" t="s">
        <v>2210</v>
      </c>
      <c r="T147" s="370" t="s">
        <v>145</v>
      </c>
      <c r="U147" s="370" t="s">
        <v>145</v>
      </c>
      <c r="V147" s="390">
        <v>1306368</v>
      </c>
      <c r="W147" s="390">
        <v>1627137</v>
      </c>
      <c r="X147" s="390">
        <v>2499094</v>
      </c>
      <c r="Y147" s="390">
        <v>2902286</v>
      </c>
      <c r="Z147" s="390">
        <v>3214429</v>
      </c>
      <c r="AA147" s="390">
        <v>3729818.5337936031</v>
      </c>
      <c r="AB147" s="390">
        <v>4065032.3119275882</v>
      </c>
      <c r="AC147" s="390">
        <v>4485547.6111669131</v>
      </c>
      <c r="AD147" s="390">
        <v>5019694.2628080612</v>
      </c>
      <c r="AE147" s="390">
        <v>5707580.3263231274</v>
      </c>
      <c r="AF147" s="617"/>
      <c r="AG147" s="618"/>
      <c r="AH147" s="619"/>
    </row>
    <row r="148" spans="19:58" ht="40.5" hidden="1" customHeight="1" outlineLevel="1">
      <c r="S148" s="374" t="s">
        <v>2205</v>
      </c>
      <c r="T148" s="375" t="s">
        <v>145</v>
      </c>
      <c r="U148" s="375" t="s">
        <v>145</v>
      </c>
      <c r="V148" s="375" t="s">
        <v>145</v>
      </c>
      <c r="W148" s="376">
        <f>W147/V147-1</f>
        <v>0.24554260361552038</v>
      </c>
      <c r="X148" s="376">
        <f t="shared" ref="X148:AE148" si="85">X147/W147-1</f>
        <v>0.53588419413976829</v>
      </c>
      <c r="Y148" s="376">
        <f t="shared" si="85"/>
        <v>0.16133526790108732</v>
      </c>
      <c r="Z148" s="376">
        <f t="shared" si="85"/>
        <v>0.10755073759098854</v>
      </c>
      <c r="AA148" s="376">
        <f t="shared" si="85"/>
        <v>0.16033626307926019</v>
      </c>
      <c r="AB148" s="376">
        <f t="shared" si="85"/>
        <v>8.9874018024420854E-2</v>
      </c>
      <c r="AC148" s="376">
        <f t="shared" si="85"/>
        <v>0.10344697581011886</v>
      </c>
      <c r="AD148" s="376">
        <f t="shared" si="85"/>
        <v>0.11908170371692695</v>
      </c>
      <c r="AE148" s="376">
        <f t="shared" si="85"/>
        <v>0.13703744242189297</v>
      </c>
      <c r="AF148" s="689"/>
      <c r="AG148" s="690"/>
      <c r="AH148" s="691"/>
    </row>
    <row r="149" spans="19:58" ht="40.5" hidden="1" customHeight="1" outlineLevel="1">
      <c r="S149" s="377" t="s">
        <v>45</v>
      </c>
      <c r="T149" s="370" t="s">
        <v>145</v>
      </c>
      <c r="U149" s="370" t="s">
        <v>145</v>
      </c>
      <c r="V149" s="390">
        <v>2565423</v>
      </c>
      <c r="W149" s="390">
        <v>2756612</v>
      </c>
      <c r="X149" s="390">
        <v>4267989</v>
      </c>
      <c r="Y149" s="390">
        <v>4639312</v>
      </c>
      <c r="Z149" s="390">
        <v>4992020</v>
      </c>
      <c r="AA149" s="390">
        <v>5615727.8316155691</v>
      </c>
      <c r="AB149" s="390">
        <v>6175343.4941988299</v>
      </c>
      <c r="AC149" s="390">
        <v>6859813.8887038892</v>
      </c>
      <c r="AD149" s="390">
        <v>7706324.4707820211</v>
      </c>
      <c r="AE149" s="390">
        <v>8766579.8402211554</v>
      </c>
      <c r="AF149" s="617"/>
      <c r="AG149" s="618"/>
      <c r="AH149" s="619"/>
    </row>
    <row r="150" spans="19:58" ht="40.5" hidden="1" customHeight="1" outlineLevel="1">
      <c r="S150" s="374" t="s">
        <v>2205</v>
      </c>
      <c r="T150" s="375" t="s">
        <v>145</v>
      </c>
      <c r="U150" s="375" t="s">
        <v>145</v>
      </c>
      <c r="V150" s="375" t="s">
        <v>145</v>
      </c>
      <c r="W150" s="376">
        <f>W149/V149-1</f>
        <v>7.4525331689939689E-2</v>
      </c>
      <c r="X150" s="376">
        <f t="shared" ref="X150:AE150" si="86">X149/W149-1</f>
        <v>0.54827338776730272</v>
      </c>
      <c r="Y150" s="376">
        <f t="shared" si="86"/>
        <v>8.7001864344073976E-2</v>
      </c>
      <c r="Z150" s="376">
        <f t="shared" si="86"/>
        <v>7.6025927982424912E-2</v>
      </c>
      <c r="AA150" s="376">
        <f t="shared" si="86"/>
        <v>0.12494097211460864</v>
      </c>
      <c r="AB150" s="376">
        <f t="shared" si="86"/>
        <v>9.9651492978830358E-2</v>
      </c>
      <c r="AC150" s="376">
        <f t="shared" si="86"/>
        <v>0.11083924240782017</v>
      </c>
      <c r="AD150" s="376">
        <f t="shared" si="86"/>
        <v>0.12340139190541133</v>
      </c>
      <c r="AE150" s="376">
        <f t="shared" si="86"/>
        <v>0.13758249778594411</v>
      </c>
      <c r="AF150" s="689"/>
      <c r="AG150" s="690"/>
      <c r="AH150" s="691"/>
    </row>
    <row r="151" spans="19:58" ht="78.75" customHeight="1" collapsed="1">
      <c r="S151" s="378" t="s">
        <v>2211</v>
      </c>
      <c r="T151" s="375" t="s">
        <v>145</v>
      </c>
      <c r="U151" s="375" t="s">
        <v>145</v>
      </c>
      <c r="V151" s="380">
        <f>V147/V149</f>
        <v>0.50922128631418684</v>
      </c>
      <c r="W151" s="380">
        <f t="shared" ref="W151:AE151" si="87">W147/W149</f>
        <v>0.59026696539084933</v>
      </c>
      <c r="X151" s="380">
        <f t="shared" si="87"/>
        <v>0.58554368345372965</v>
      </c>
      <c r="Y151" s="380">
        <f t="shared" si="87"/>
        <v>0.62558543163296632</v>
      </c>
      <c r="Z151" s="380">
        <f t="shared" si="87"/>
        <v>0.64391348592353392</v>
      </c>
      <c r="AA151" s="380">
        <f t="shared" si="87"/>
        <v>0.66417366468427741</v>
      </c>
      <c r="AB151" s="380">
        <f>AB147/AB149</f>
        <v>0.658268210626067</v>
      </c>
      <c r="AC151" s="380">
        <f t="shared" si="87"/>
        <v>0.6538876540882983</v>
      </c>
      <c r="AD151" s="380">
        <f t="shared" si="87"/>
        <v>0.65137333392071328</v>
      </c>
      <c r="AE151" s="380">
        <f t="shared" si="87"/>
        <v>0.65106123828778606</v>
      </c>
      <c r="AF151" s="686"/>
      <c r="AG151" s="687"/>
      <c r="AH151" s="688"/>
    </row>
    <row r="152" spans="19:58" ht="78.75" customHeight="1">
      <c r="S152" s="378" t="s">
        <v>2212</v>
      </c>
      <c r="T152" s="375" t="s">
        <v>145</v>
      </c>
      <c r="U152" s="375" t="s">
        <v>145</v>
      </c>
      <c r="V152" s="380">
        <f>E69/V144</f>
        <v>1.35866135696791</v>
      </c>
      <c r="W152" s="380">
        <f t="shared" ref="W152:AE152" si="88">F69/W144</f>
        <v>1.7103145059430549</v>
      </c>
      <c r="X152" s="380">
        <f t="shared" si="88"/>
        <v>1.0426031600538785</v>
      </c>
      <c r="Y152" s="380">
        <f t="shared" si="88"/>
        <v>0.91547379769703219</v>
      </c>
      <c r="Z152" s="380">
        <f t="shared" si="88"/>
        <v>0.98848710254623762</v>
      </c>
      <c r="AA152" s="380">
        <f t="shared" si="88"/>
        <v>0.81054341804781216</v>
      </c>
      <c r="AB152" s="380">
        <f t="shared" si="88"/>
        <v>0.71242851988123013</v>
      </c>
      <c r="AC152" s="380">
        <f t="shared" si="88"/>
        <v>0.62470429370480274</v>
      </c>
      <c r="AD152" s="380">
        <f t="shared" si="88"/>
        <v>0.546454794206088</v>
      </c>
      <c r="AE152" s="380">
        <f t="shared" si="88"/>
        <v>0.47679208401044765</v>
      </c>
      <c r="AF152" s="686"/>
      <c r="AG152" s="687"/>
      <c r="AH152" s="688"/>
    </row>
    <row r="153" spans="19:58" ht="78.75" customHeight="1">
      <c r="S153" s="378" t="s">
        <v>2213</v>
      </c>
      <c r="T153" s="375" t="s">
        <v>145</v>
      </c>
      <c r="U153" s="375" t="s">
        <v>145</v>
      </c>
      <c r="V153" s="380">
        <f>V138/V149</f>
        <v>0.13981514939251732</v>
      </c>
      <c r="W153" s="380">
        <f t="shared" ref="W153:AE153" si="89">W138/W149</f>
        <v>0.10895657422952523</v>
      </c>
      <c r="X153" s="380">
        <f t="shared" si="89"/>
        <v>9.2205720305277267E-2</v>
      </c>
      <c r="Y153" s="380">
        <f t="shared" si="89"/>
        <v>0.13077305428046226</v>
      </c>
      <c r="Z153" s="380">
        <f t="shared" si="89"/>
        <v>0.12258184061762573</v>
      </c>
      <c r="AA153" s="380">
        <f t="shared" si="89"/>
        <v>0.12333397864356833</v>
      </c>
      <c r="AB153" s="380">
        <f t="shared" si="89"/>
        <v>0.13128790123865097</v>
      </c>
      <c r="AC153" s="380">
        <f t="shared" si="89"/>
        <v>0.13816275055019281</v>
      </c>
      <c r="AD153" s="380">
        <f t="shared" si="89"/>
        <v>0.14358914107793666</v>
      </c>
      <c r="AE153" s="380">
        <f t="shared" si="89"/>
        <v>0.14718294669117274</v>
      </c>
      <c r="AF153" s="686"/>
      <c r="AG153" s="687"/>
      <c r="AH153" s="688"/>
    </row>
    <row r="154" spans="19:58" ht="78.75" customHeight="1">
      <c r="S154" s="378" t="s">
        <v>2214</v>
      </c>
      <c r="T154" s="375" t="s">
        <v>145</v>
      </c>
      <c r="U154" s="375" t="s">
        <v>145</v>
      </c>
      <c r="V154" s="380">
        <f>V138/V147</f>
        <v>0.27456658460709388</v>
      </c>
      <c r="W154" s="380">
        <f t="shared" ref="W154:AE154" si="90">W138/W147</f>
        <v>0.18458863635944606</v>
      </c>
      <c r="X154" s="380">
        <f t="shared" si="90"/>
        <v>0.15747026722484228</v>
      </c>
      <c r="Y154" s="380">
        <f t="shared" si="90"/>
        <v>0.20904108003139593</v>
      </c>
      <c r="Z154" s="380">
        <f t="shared" si="90"/>
        <v>0.19037004705967997</v>
      </c>
      <c r="AA154" s="380">
        <f t="shared" si="90"/>
        <v>0.18569537637749692</v>
      </c>
      <c r="AB154" s="380">
        <f t="shared" si="90"/>
        <v>0.19944438926161329</v>
      </c>
      <c r="AC154" s="380">
        <f t="shared" si="90"/>
        <v>0.21129432508223481</v>
      </c>
      <c r="AD154" s="380">
        <f t="shared" si="90"/>
        <v>0.22044061922776637</v>
      </c>
      <c r="AE154" s="380">
        <f t="shared" si="90"/>
        <v>0.22606621011296332</v>
      </c>
      <c r="AF154" s="686"/>
      <c r="AG154" s="687"/>
      <c r="AH154" s="688"/>
    </row>
    <row r="189" spans="4:9">
      <c r="D189" s="52">
        <v>-0.1</v>
      </c>
      <c r="G189" s="52" t="s">
        <v>45</v>
      </c>
      <c r="H189" s="52" t="s">
        <v>79</v>
      </c>
      <c r="I189" s="52" t="s">
        <v>80</v>
      </c>
    </row>
    <row r="190" spans="4:9">
      <c r="D190" s="52">
        <v>-0.09</v>
      </c>
      <c r="F190" s="52">
        <v>2019</v>
      </c>
      <c r="G190" s="350">
        <v>2565423</v>
      </c>
      <c r="H190" s="350">
        <v>1259055</v>
      </c>
      <c r="I190" s="350">
        <v>1306368</v>
      </c>
    </row>
    <row r="191" spans="4:9">
      <c r="D191" s="52">
        <v>-0.08</v>
      </c>
      <c r="F191" s="52">
        <v>2020</v>
      </c>
      <c r="G191" s="350">
        <v>2756612</v>
      </c>
      <c r="H191" s="350">
        <v>1129475</v>
      </c>
      <c r="I191" s="350">
        <v>1627137</v>
      </c>
    </row>
    <row r="192" spans="4:9">
      <c r="D192" s="52">
        <v>-7.0000000000000007E-2</v>
      </c>
      <c r="F192" s="52">
        <v>2021</v>
      </c>
      <c r="G192" s="350">
        <v>4267989</v>
      </c>
      <c r="H192" s="350">
        <v>1768895</v>
      </c>
      <c r="I192" s="350">
        <v>2499094</v>
      </c>
    </row>
    <row r="193" spans="2:19">
      <c r="D193" s="52">
        <v>-0.06</v>
      </c>
      <c r="F193" s="52">
        <v>2022</v>
      </c>
      <c r="G193" s="350">
        <v>4639312</v>
      </c>
      <c r="H193" s="350">
        <v>1737026</v>
      </c>
      <c r="I193" s="350">
        <v>2902286</v>
      </c>
    </row>
    <row r="194" spans="2:19">
      <c r="D194" s="52">
        <v>-0.05</v>
      </c>
      <c r="F194" s="52">
        <v>2023</v>
      </c>
      <c r="G194" s="350">
        <v>4992020</v>
      </c>
      <c r="H194" s="350">
        <v>1777591</v>
      </c>
      <c r="I194" s="350">
        <v>3214429</v>
      </c>
    </row>
    <row r="195" spans="2:19">
      <c r="D195" s="52">
        <v>-3.9999999999999897E-2</v>
      </c>
      <c r="F195" s="52">
        <v>2024</v>
      </c>
      <c r="G195" s="350">
        <v>5516260.377385933</v>
      </c>
      <c r="H195" s="350">
        <v>1845141.881344374</v>
      </c>
      <c r="I195" s="350">
        <v>3671118.4960415587</v>
      </c>
    </row>
    <row r="196" spans="2:19">
      <c r="D196" s="52">
        <v>-2.9999999999999898E-2</v>
      </c>
      <c r="F196" s="52">
        <v>2025</v>
      </c>
      <c r="G196" s="350">
        <v>5938221.3535865648</v>
      </c>
      <c r="H196" s="350">
        <v>2016226.9038908184</v>
      </c>
      <c r="I196" s="350">
        <v>3921994.4496957464</v>
      </c>
    </row>
    <row r="197" spans="2:19">
      <c r="D197" s="52">
        <v>-1.99999999999999E-2</v>
      </c>
      <c r="F197" s="52">
        <v>2026</v>
      </c>
      <c r="G197" s="350">
        <v>6432331.8407805739</v>
      </c>
      <c r="H197" s="350">
        <v>2210702.139789267</v>
      </c>
      <c r="I197" s="350">
        <v>4221629.7009913065</v>
      </c>
    </row>
    <row r="198" spans="2:19">
      <c r="D198" s="52">
        <v>-9.99999999999991E-3</v>
      </c>
      <c r="F198" s="52">
        <v>2027</v>
      </c>
      <c r="G198" s="350">
        <v>7014741.7357254364</v>
      </c>
      <c r="H198" s="350">
        <v>2432540.5515492377</v>
      </c>
      <c r="I198" s="350">
        <v>4582201.1841761991</v>
      </c>
    </row>
    <row r="199" spans="2:19">
      <c r="D199" s="52">
        <v>0</v>
      </c>
      <c r="F199" s="52">
        <v>2028</v>
      </c>
      <c r="G199" s="350">
        <v>7706324.4707820229</v>
      </c>
      <c r="H199" s="350">
        <v>2686630.2079739599</v>
      </c>
      <c r="I199" s="350">
        <v>5019694.2628080631</v>
      </c>
    </row>
    <row r="200" spans="2:19">
      <c r="D200" s="52">
        <v>0.01</v>
      </c>
      <c r="G200" s="139"/>
      <c r="H200" s="139"/>
      <c r="I200" s="139"/>
    </row>
    <row r="201" spans="2:19">
      <c r="D201" s="52">
        <v>0.02</v>
      </c>
      <c r="G201" s="52" t="s">
        <v>45</v>
      </c>
      <c r="H201" s="52" t="s">
        <v>79</v>
      </c>
      <c r="I201" s="52" t="s">
        <v>80</v>
      </c>
    </row>
    <row r="202" spans="2:19">
      <c r="D202" s="52">
        <v>0.03</v>
      </c>
      <c r="G202" s="138">
        <f>_xlfn.XLOOKUP($H$24,$F$190:$F$199,G190:G199)</f>
        <v>4267989</v>
      </c>
      <c r="H202" s="138">
        <f>_xlfn.XLOOKUP($H$24,$F$190:$F$199,H190:H199)</f>
        <v>1768895</v>
      </c>
      <c r="I202" s="138">
        <f t="shared" ref="I202" si="91">_xlfn.XLOOKUP($H$24,$F$190:$F$199,I190:I199)</f>
        <v>2499094</v>
      </c>
    </row>
    <row r="203" spans="2:19">
      <c r="D203" s="52">
        <v>0.04</v>
      </c>
      <c r="I203" s="139"/>
    </row>
    <row r="204" spans="2:19">
      <c r="D204" s="52">
        <v>0.05</v>
      </c>
      <c r="G204" s="139"/>
      <c r="H204" s="139"/>
      <c r="I204" s="139"/>
    </row>
    <row r="205" spans="2:19" ht="18.75">
      <c r="B205" s="351"/>
      <c r="D205" s="52">
        <v>0.06</v>
      </c>
      <c r="G205" s="139"/>
      <c r="H205" s="139"/>
      <c r="I205" s="139"/>
      <c r="L205" s="234" t="s">
        <v>31</v>
      </c>
      <c r="M205" s="234" t="s">
        <v>6</v>
      </c>
      <c r="N205" s="234" t="s">
        <v>7</v>
      </c>
      <c r="O205" s="234" t="s">
        <v>35</v>
      </c>
      <c r="P205" s="234" t="s">
        <v>37</v>
      </c>
      <c r="Q205" s="234" t="s">
        <v>39</v>
      </c>
      <c r="R205" s="234" t="s">
        <v>78</v>
      </c>
      <c r="S205" s="135" t="s">
        <v>33</v>
      </c>
    </row>
    <row r="206" spans="2:19" ht="18.75">
      <c r="B206" s="352"/>
      <c r="D206" s="52">
        <v>7.0000000000000007E-2</v>
      </c>
      <c r="G206" s="139"/>
      <c r="H206" s="139"/>
      <c r="I206" s="139"/>
      <c r="K206" s="52">
        <v>2019</v>
      </c>
      <c r="L206" s="350">
        <v>1627704</v>
      </c>
      <c r="M206" s="350">
        <v>-191301</v>
      </c>
      <c r="N206" s="350">
        <v>-773481</v>
      </c>
      <c r="O206" s="350">
        <v>-171123</v>
      </c>
      <c r="P206" s="350">
        <v>-21072</v>
      </c>
      <c r="Q206" s="350">
        <v>-112032</v>
      </c>
      <c r="R206" s="350">
        <v>358685</v>
      </c>
      <c r="S206" s="350">
        <v>1436403</v>
      </c>
    </row>
    <row r="207" spans="2:19" ht="21">
      <c r="B207" s="353"/>
      <c r="D207" s="52">
        <v>0.08</v>
      </c>
      <c r="G207" s="139"/>
      <c r="H207" s="139"/>
      <c r="I207" s="139"/>
      <c r="K207" s="52">
        <v>2020</v>
      </c>
      <c r="L207" s="350">
        <v>1440409</v>
      </c>
      <c r="M207" s="350">
        <v>-149794</v>
      </c>
      <c r="N207" s="350">
        <v>-720813</v>
      </c>
      <c r="O207" s="350">
        <v>-200981</v>
      </c>
      <c r="P207" s="350">
        <v>-23302</v>
      </c>
      <c r="Q207" s="350">
        <v>-45153</v>
      </c>
      <c r="R207" s="350">
        <v>300351</v>
      </c>
      <c r="S207" s="350">
        <v>1290615</v>
      </c>
    </row>
    <row r="208" spans="2:19" ht="21">
      <c r="B208" s="353"/>
      <c r="D208" s="52">
        <v>0.09</v>
      </c>
      <c r="G208" s="139"/>
      <c r="H208" s="139"/>
      <c r="I208" s="139"/>
      <c r="K208" s="52">
        <v>2021</v>
      </c>
      <c r="L208" s="350">
        <v>2046102</v>
      </c>
      <c r="M208" s="350">
        <v>-232678</v>
      </c>
      <c r="N208" s="350">
        <v>-987686</v>
      </c>
      <c r="O208" s="350">
        <v>-246518</v>
      </c>
      <c r="P208" s="350">
        <v>-21608</v>
      </c>
      <c r="Q208" s="350">
        <v>-164059</v>
      </c>
      <c r="R208" s="350">
        <v>393533</v>
      </c>
      <c r="S208" s="350">
        <v>1813424</v>
      </c>
    </row>
    <row r="209" spans="2:19">
      <c r="D209" s="52">
        <v>0.1</v>
      </c>
      <c r="G209" s="139"/>
      <c r="H209" s="139"/>
      <c r="I209" s="139"/>
      <c r="K209" s="52">
        <v>2022</v>
      </c>
      <c r="L209" s="350">
        <v>2602890</v>
      </c>
      <c r="M209" s="350">
        <v>-350130</v>
      </c>
      <c r="N209" s="350">
        <v>-1213296</v>
      </c>
      <c r="O209" s="350">
        <v>-264917</v>
      </c>
      <c r="P209" s="350">
        <v>-27216</v>
      </c>
      <c r="Q209" s="350">
        <v>-140625</v>
      </c>
      <c r="R209" s="350">
        <v>606697</v>
      </c>
      <c r="S209" s="350">
        <v>2252760</v>
      </c>
    </row>
    <row r="210" spans="2:19">
      <c r="D210" s="52">
        <v>0.11</v>
      </c>
      <c r="G210" s="139"/>
      <c r="H210" s="139"/>
      <c r="I210" s="139"/>
      <c r="K210" s="52">
        <v>2023</v>
      </c>
      <c r="L210" s="350">
        <v>2984217</v>
      </c>
      <c r="M210" s="350">
        <v>-391687</v>
      </c>
      <c r="N210" s="350">
        <v>-1406991</v>
      </c>
      <c r="O210" s="350">
        <v>-291700</v>
      </c>
      <c r="P210" s="350">
        <v>-23204</v>
      </c>
      <c r="Q210" s="350">
        <v>-258733</v>
      </c>
      <c r="R210" s="350">
        <v>611931</v>
      </c>
      <c r="S210" s="350">
        <v>2592530</v>
      </c>
    </row>
    <row r="211" spans="2:19">
      <c r="D211" s="52">
        <v>0.12</v>
      </c>
      <c r="G211" s="139"/>
      <c r="H211" s="139"/>
      <c r="I211" s="139"/>
      <c r="K211" s="52">
        <v>2024</v>
      </c>
      <c r="L211" s="350">
        <v>3368847.8258906957</v>
      </c>
      <c r="M211" s="350">
        <v>-404941.3115256789</v>
      </c>
      <c r="N211" s="350">
        <v>-1614316.5512556899</v>
      </c>
      <c r="O211" s="350">
        <v>-382697.7808301308</v>
      </c>
      <c r="P211" s="350">
        <v>-95785.464252933496</v>
      </c>
      <c r="Q211" s="350">
        <v>-244042.56066779103</v>
      </c>
      <c r="R211" s="350">
        <v>818597.51368590235</v>
      </c>
      <c r="S211" s="350">
        <v>2963906.5143650169</v>
      </c>
    </row>
    <row r="212" spans="2:19">
      <c r="D212" s="52">
        <v>0.13</v>
      </c>
      <c r="G212" s="139"/>
      <c r="H212" s="139"/>
      <c r="I212" s="139"/>
      <c r="K212" s="52">
        <v>2025</v>
      </c>
      <c r="L212" s="350">
        <v>3803053.0869599856</v>
      </c>
      <c r="M212" s="350">
        <v>-457133.53182647581</v>
      </c>
      <c r="N212" s="350">
        <v>-1822383.1591325621</v>
      </c>
      <c r="O212" s="350">
        <v>-432023.06900697242</v>
      </c>
      <c r="P212" s="350">
        <v>-103112.48024508865</v>
      </c>
      <c r="Q212" s="350">
        <v>-274344.28680215351</v>
      </c>
      <c r="R212" s="350">
        <v>920241.07421120186</v>
      </c>
      <c r="S212" s="350">
        <v>3345919.5551335099</v>
      </c>
    </row>
    <row r="213" spans="2:19">
      <c r="D213" s="52">
        <v>0.14000000000000001</v>
      </c>
      <c r="G213" s="139"/>
      <c r="H213" s="139"/>
      <c r="I213" s="139"/>
      <c r="K213" s="52">
        <v>2026</v>
      </c>
      <c r="L213" s="350">
        <v>4293222.3507044045</v>
      </c>
      <c r="M213" s="350">
        <v>-516052.72164703778</v>
      </c>
      <c r="N213" s="350">
        <v>-2057267.1302333407</v>
      </c>
      <c r="O213" s="350">
        <v>-487705.81253265595</v>
      </c>
      <c r="P213" s="350">
        <v>-111692.31498279361</v>
      </c>
      <c r="Q213" s="350">
        <v>-308622.38816680643</v>
      </c>
      <c r="R213" s="350">
        <v>1035222.8014119063</v>
      </c>
      <c r="S213" s="350">
        <v>3777169.6290573669</v>
      </c>
    </row>
    <row r="214" spans="2:19">
      <c r="D214" s="52">
        <v>0.15</v>
      </c>
      <c r="G214" s="139"/>
      <c r="H214" s="139"/>
      <c r="I214" s="139"/>
      <c r="K214" s="52">
        <v>2027</v>
      </c>
      <c r="L214" s="350">
        <v>4846568.7254766915</v>
      </c>
      <c r="M214" s="350">
        <v>-582565.9090359715</v>
      </c>
      <c r="N214" s="350">
        <v>-2322424.9104414931</v>
      </c>
      <c r="O214" s="350">
        <v>-550565.41338143079</v>
      </c>
      <c r="P214" s="350">
        <v>-121805.39854960525</v>
      </c>
      <c r="Q214" s="350">
        <v>-347416.69140151417</v>
      </c>
      <c r="R214" s="350">
        <v>1165353.4211785565</v>
      </c>
      <c r="S214" s="350">
        <v>4264002.8164407201</v>
      </c>
    </row>
    <row r="215" spans="2:19">
      <c r="D215" s="52">
        <v>0.16</v>
      </c>
      <c r="G215" s="139"/>
      <c r="H215" s="139"/>
      <c r="I215" s="139"/>
      <c r="K215" s="52">
        <v>2028</v>
      </c>
      <c r="L215" s="350">
        <v>5471235.005313619</v>
      </c>
      <c r="M215" s="350">
        <v>-657651.87186249171</v>
      </c>
      <c r="N215" s="350">
        <v>-2621758.4412712674</v>
      </c>
      <c r="O215" s="350">
        <v>-621526.88490168285</v>
      </c>
      <c r="P215" s="350">
        <v>-133814.18145954114</v>
      </c>
      <c r="Q215" s="350">
        <v>-391347.13593851886</v>
      </c>
      <c r="R215" s="350">
        <v>1312712.3637253894</v>
      </c>
      <c r="S215" s="350">
        <v>4813583.1334511274</v>
      </c>
    </row>
    <row r="216" spans="2:19">
      <c r="D216" s="52">
        <v>0.17</v>
      </c>
      <c r="G216" s="139"/>
      <c r="H216" s="139"/>
      <c r="I216" s="139"/>
    </row>
    <row r="217" spans="2:19">
      <c r="D217" s="52">
        <v>0.18</v>
      </c>
      <c r="G217" s="139"/>
      <c r="H217" s="139"/>
      <c r="I217" s="139"/>
    </row>
    <row r="218" spans="2:19" ht="15.75">
      <c r="D218" s="52">
        <v>0.19</v>
      </c>
      <c r="G218" s="139"/>
      <c r="H218" s="139"/>
      <c r="I218" s="139"/>
      <c r="L218" s="234" t="s">
        <v>31</v>
      </c>
      <c r="M218" s="234" t="s">
        <v>6</v>
      </c>
      <c r="N218" s="234" t="s">
        <v>7</v>
      </c>
      <c r="O218" s="234" t="s">
        <v>35</v>
      </c>
      <c r="P218" s="234" t="s">
        <v>37</v>
      </c>
      <c r="Q218" s="234" t="s">
        <v>39</v>
      </c>
      <c r="R218" s="234" t="s">
        <v>78</v>
      </c>
      <c r="S218" s="135" t="s">
        <v>33</v>
      </c>
    </row>
    <row r="219" spans="2:19">
      <c r="D219" s="52">
        <v>0.2</v>
      </c>
      <c r="G219" s="139"/>
      <c r="H219" s="139"/>
      <c r="I219" s="139"/>
      <c r="L219" s="138">
        <f t="shared" ref="L219:S219" si="92">_xlfn.XLOOKUP($H$24,$K$206:$K$215,L206:L215,0,0)</f>
        <v>2046102</v>
      </c>
      <c r="M219" s="138">
        <f t="shared" si="92"/>
        <v>-232678</v>
      </c>
      <c r="N219" s="138">
        <f t="shared" si="92"/>
        <v>-987686</v>
      </c>
      <c r="O219" s="138">
        <f t="shared" si="92"/>
        <v>-246518</v>
      </c>
      <c r="P219" s="138">
        <f t="shared" si="92"/>
        <v>-21608</v>
      </c>
      <c r="Q219" s="138">
        <f t="shared" si="92"/>
        <v>-164059</v>
      </c>
      <c r="R219" s="138">
        <f t="shared" si="92"/>
        <v>393533</v>
      </c>
      <c r="S219" s="138">
        <f t="shared" si="92"/>
        <v>1813424</v>
      </c>
    </row>
    <row r="220" spans="2:19">
      <c r="G220" s="139"/>
      <c r="H220" s="139"/>
      <c r="I220" s="139"/>
    </row>
    <row r="221" spans="2:19">
      <c r="I221" s="139"/>
    </row>
    <row r="222" spans="2:19" ht="15.75">
      <c r="I222" s="139"/>
      <c r="N222" s="234"/>
    </row>
    <row r="223" spans="2:19" ht="69.75" customHeight="1">
      <c r="B223" s="685"/>
      <c r="C223" s="685"/>
      <c r="D223" s="685"/>
      <c r="E223" s="685"/>
      <c r="G223" s="139"/>
      <c r="H223" s="139"/>
      <c r="I223" s="139"/>
      <c r="L223" s="138"/>
      <c r="M223" s="138"/>
      <c r="N223" s="138"/>
    </row>
    <row r="224" spans="2:19" ht="69.75" customHeight="1">
      <c r="B224" s="685"/>
      <c r="C224" s="685"/>
      <c r="D224" s="685"/>
      <c r="E224" s="685"/>
    </row>
    <row r="225" spans="2:20" ht="69.75" customHeight="1">
      <c r="B225" s="685"/>
      <c r="C225" s="685"/>
      <c r="D225" s="685"/>
      <c r="E225" s="685"/>
    </row>
    <row r="226" spans="2:20" ht="69.75" customHeight="1">
      <c r="B226" s="685"/>
      <c r="C226" s="685"/>
      <c r="D226" s="685"/>
      <c r="E226" s="685"/>
    </row>
    <row r="227" spans="2:20" ht="69.75" customHeight="1">
      <c r="B227" s="685"/>
      <c r="C227" s="685"/>
      <c r="D227" s="685"/>
      <c r="E227" s="685"/>
      <c r="K227" s="139"/>
      <c r="L227" s="139"/>
      <c r="M227" s="139"/>
      <c r="N227" s="139"/>
      <c r="O227" s="139"/>
      <c r="P227" s="139"/>
      <c r="S227" s="138"/>
      <c r="T227" s="138"/>
    </row>
    <row r="228" spans="2:20" ht="69.75" customHeight="1">
      <c r="B228" s="685"/>
      <c r="C228" s="685"/>
      <c r="D228" s="685"/>
      <c r="E228" s="685"/>
    </row>
    <row r="229" spans="2:20" ht="69.75" customHeight="1">
      <c r="B229" s="685"/>
      <c r="C229" s="685"/>
      <c r="D229" s="685"/>
      <c r="E229" s="685"/>
    </row>
    <row r="230" spans="2:20" ht="69.75" customHeight="1">
      <c r="B230" s="685"/>
      <c r="C230" s="685"/>
      <c r="D230" s="685"/>
      <c r="E230" s="685"/>
    </row>
    <row r="231" spans="2:20" ht="69.75" customHeight="1">
      <c r="B231" s="685"/>
      <c r="C231" s="685"/>
      <c r="D231" s="685"/>
      <c r="E231" s="685"/>
    </row>
    <row r="232" spans="2:20" ht="69.75" customHeight="1">
      <c r="B232" s="685"/>
      <c r="C232" s="685"/>
      <c r="D232" s="685"/>
      <c r="E232" s="685"/>
    </row>
    <row r="233" spans="2:20" ht="69.75" customHeight="1">
      <c r="B233" s="685"/>
      <c r="C233" s="685"/>
      <c r="D233" s="685"/>
      <c r="E233" s="685"/>
    </row>
    <row r="240" spans="2:20">
      <c r="H240" s="52" t="s">
        <v>2209</v>
      </c>
      <c r="I240" s="52" t="s">
        <v>2215</v>
      </c>
      <c r="J240" s="52" t="s">
        <v>2212</v>
      </c>
      <c r="L240" s="52" t="s">
        <v>2216</v>
      </c>
      <c r="M240" s="52" t="s">
        <v>2217</v>
      </c>
      <c r="N240" s="52" t="s">
        <v>2218</v>
      </c>
    </row>
    <row r="241" spans="7:14">
      <c r="G241" s="52">
        <v>2019</v>
      </c>
      <c r="H241" s="52">
        <v>2.0748663101604277</v>
      </c>
      <c r="I241" s="52">
        <v>1.7023172905525847</v>
      </c>
      <c r="J241" s="52">
        <v>1.3529411764705883</v>
      </c>
      <c r="L241" s="52">
        <v>0.96401225114854516</v>
      </c>
      <c r="M241" s="52">
        <v>0.4908382066276803</v>
      </c>
      <c r="N241" s="52">
        <v>22.363636363636363</v>
      </c>
    </row>
    <row r="242" spans="7:14">
      <c r="G242" s="52">
        <v>2020</v>
      </c>
      <c r="H242" s="52">
        <v>2.4648148148148148</v>
      </c>
      <c r="I242" s="52">
        <v>2.088888888888889</v>
      </c>
      <c r="J242" s="52">
        <v>0.8175376439326838</v>
      </c>
      <c r="L242" s="52">
        <v>0.69391518131530427</v>
      </c>
      <c r="M242" s="52">
        <v>0.37443414528993318</v>
      </c>
      <c r="N242" s="52">
        <v>16.043478260869566</v>
      </c>
    </row>
    <row r="243" spans="7:14">
      <c r="G243" s="52">
        <v>2021</v>
      </c>
      <c r="H243" s="52">
        <v>1.6357541899441341</v>
      </c>
      <c r="I243" s="52">
        <v>1.3407821229050279</v>
      </c>
      <c r="J243" s="52">
        <v>0.52741661955907293</v>
      </c>
      <c r="L243" s="52">
        <v>0.70788315326130458</v>
      </c>
      <c r="M243" s="52">
        <v>0.41447985004686033</v>
      </c>
      <c r="N243" s="52">
        <v>25.173913043478262</v>
      </c>
    </row>
    <row r="244" spans="7:14">
      <c r="G244" s="52">
        <v>2022</v>
      </c>
      <c r="H244" s="52">
        <v>1.6815352697095436</v>
      </c>
      <c r="I244" s="52">
        <v>1.2894190871369295</v>
      </c>
      <c r="J244" s="52">
        <v>0.50777202072538863</v>
      </c>
      <c r="L244" s="52">
        <v>0.59855272226051004</v>
      </c>
      <c r="M244" s="52">
        <v>0.37443414528993318</v>
      </c>
      <c r="N244" s="52">
        <v>29.807692307692307</v>
      </c>
    </row>
    <row r="245" spans="7:14">
      <c r="G245" s="52">
        <v>2023</v>
      </c>
      <c r="H245" s="52">
        <v>1.888118811881188</v>
      </c>
      <c r="I245" s="52">
        <v>1.4396039603960396</v>
      </c>
      <c r="J245" s="52">
        <v>0.56186726659167607</v>
      </c>
      <c r="L245" s="52">
        <v>0.55320472930927189</v>
      </c>
      <c r="M245" s="52">
        <v>0.35616987179487181</v>
      </c>
      <c r="N245" s="52">
        <v>27.9375</v>
      </c>
    </row>
  </sheetData>
  <mergeCells count="50">
    <mergeCell ref="AF130:AH131"/>
    <mergeCell ref="AF132:AH133"/>
    <mergeCell ref="AF134:AH135"/>
    <mergeCell ref="AF140:AH140"/>
    <mergeCell ref="AF141:AH141"/>
    <mergeCell ref="AF151:AH151"/>
    <mergeCell ref="AF152:AH152"/>
    <mergeCell ref="AF153:AH153"/>
    <mergeCell ref="AF136:AH137"/>
    <mergeCell ref="B232:E232"/>
    <mergeCell ref="AF138:AH139"/>
    <mergeCell ref="AF154:AH154"/>
    <mergeCell ref="AF142:AH143"/>
    <mergeCell ref="AF144:AH145"/>
    <mergeCell ref="AF146:AH146"/>
    <mergeCell ref="AF147:AH148"/>
    <mergeCell ref="AF149:AH150"/>
    <mergeCell ref="S129:U129"/>
    <mergeCell ref="B233:E233"/>
    <mergeCell ref="B223:E223"/>
    <mergeCell ref="B224:E224"/>
    <mergeCell ref="B225:E225"/>
    <mergeCell ref="B226:E226"/>
    <mergeCell ref="B227:E227"/>
    <mergeCell ref="B228:E228"/>
    <mergeCell ref="B229:E229"/>
    <mergeCell ref="B230:E230"/>
    <mergeCell ref="B231:E231"/>
    <mergeCell ref="B129:D129"/>
    <mergeCell ref="B50:D50"/>
    <mergeCell ref="B51:D51"/>
    <mergeCell ref="B52:D52"/>
    <mergeCell ref="B53:D53"/>
    <mergeCell ref="B54:D54"/>
    <mergeCell ref="B55:D55"/>
    <mergeCell ref="B56:D56"/>
    <mergeCell ref="B57:D57"/>
    <mergeCell ref="B58:D58"/>
    <mergeCell ref="B59:D59"/>
    <mergeCell ref="B60:D60"/>
    <mergeCell ref="B61:D61"/>
    <mergeCell ref="B68:D68"/>
    <mergeCell ref="B69:D69"/>
    <mergeCell ref="B70:D70"/>
    <mergeCell ref="S106:AC106"/>
    <mergeCell ref="Q108:Q119"/>
    <mergeCell ref="B71:D71"/>
    <mergeCell ref="B72:D72"/>
    <mergeCell ref="B73:D73"/>
    <mergeCell ref="B97:D97"/>
  </mergeCells>
  <conditionalFormatting sqref="S108:AC119">
    <cfRule type="colorScale" priority="1">
      <colorScale>
        <cfvo type="min"/>
        <cfvo type="percentile" val="50"/>
        <cfvo type="max"/>
        <color rgb="FFF8696B"/>
        <color rgb="FFFFEB84"/>
        <color rgb="FF63BE7B"/>
      </colorScale>
    </cfRule>
  </conditionalFormatting>
  <conditionalFormatting sqref="S120:AC121">
    <cfRule type="colorScale" priority="3">
      <colorScale>
        <cfvo type="min"/>
        <cfvo type="percentile" val="50"/>
        <cfvo type="max"/>
        <color rgb="FFF8696B"/>
        <color rgb="FFFFEB84"/>
        <color rgb="FF63BE7B"/>
      </colorScale>
    </cfRule>
    <cfRule type="colorScale" priority="4">
      <colorScale>
        <cfvo type="min"/>
        <cfvo type="percentile" val="50"/>
        <cfvo type="max"/>
        <color rgb="FFF8696B"/>
        <color rgb="FFFFEB84"/>
        <color rgb="FF63BE7B"/>
      </colorScale>
    </cfRule>
  </conditionalFormatting>
  <dataValidations count="7">
    <dataValidation type="list" allowBlank="1" showInputMessage="1" showErrorMessage="1" sqref="S84" xr:uid="{E2438196-6AE2-4A82-8901-6E3326BE90AF}">
      <formula1>$V$107:$W$107</formula1>
    </dataValidation>
    <dataValidation type="list" allowBlank="1" showInputMessage="1" showErrorMessage="1" sqref="S94" xr:uid="{4C1CAC49-411C-4C89-94A6-D2366B2052EF}">
      <formula1>$V$118:$W$118</formula1>
    </dataValidation>
    <dataValidation type="list" allowBlank="1" showInputMessage="1" showErrorMessage="1" sqref="S83" xr:uid="{54802585-4443-4577-9306-02D2EDAB2BFA}">
      <formula1>$V$106:$W$106</formula1>
    </dataValidation>
    <dataValidation type="list" allowBlank="1" showInputMessage="1" showErrorMessage="1" sqref="S79" xr:uid="{B08A782A-CE80-4364-9392-40761BFEE4AF}">
      <formula1>$V$102:$W$102</formula1>
    </dataValidation>
    <dataValidation type="list" allowBlank="1" showInputMessage="1" showErrorMessage="1" sqref="S75 S51 S72" xr:uid="{F74D88AD-851E-47E1-85D5-E2876A7F12EB}">
      <formula1>#REF!</formula1>
    </dataValidation>
    <dataValidation type="list" allowBlank="1" showInputMessage="1" showErrorMessage="1" sqref="Q48:S49 AD16:AF47 AB16:AC27" xr:uid="{A6F7CE08-AC69-41D1-AE2E-83528F5CED34}">
      <formula1>$D$189:$D$219</formula1>
    </dataValidation>
    <dataValidation type="list" allowBlank="1" showInputMessage="1" showErrorMessage="1" sqref="H24" xr:uid="{557C5211-8DF1-4244-8FAC-E6050512E424}">
      <formula1>$F$190:$F$199</formula1>
    </dataValidation>
  </dataValidations>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xr2:uid="{119FA0E1-D1F2-4071-AAB6-EFD06729125C}">
          <x14:colorSeries rgb="FFFF0000"/>
          <x14:colorNegative rgb="FFD00000"/>
          <x14:colorAxis rgb="FF000000"/>
          <x14:colorMarkers rgb="FFD00000"/>
          <x14:colorFirst rgb="FFD00000"/>
          <x14:colorLast rgb="FFD00000"/>
          <x14:colorHigh rgb="FFD00000"/>
          <x14:colorLow rgb="FFD00000"/>
          <x14:sparklines>
            <x14:sparkline>
              <xm:f>'Target Valuation Moncler'!V132:AE132</xm:f>
              <xm:sqref>AF132</xm:sqref>
            </x14:sparkline>
          </x14:sparklines>
        </x14:sparklineGroup>
        <x14:sparklineGroup displayEmptyCellsAs="gap" xr2:uid="{43EADDAD-54E4-41A2-A403-C25FACDF5750}">
          <x14:colorSeries rgb="FFFF0000"/>
          <x14:colorNegative rgb="FFD00000"/>
          <x14:colorAxis rgb="FF000000"/>
          <x14:colorMarkers rgb="FFD00000"/>
          <x14:colorFirst rgb="FFD00000"/>
          <x14:colorLast rgb="FFD00000"/>
          <x14:colorHigh rgb="FFD00000"/>
          <x14:colorLow rgb="FFD00000"/>
          <x14:sparklines>
            <x14:sparkline>
              <xm:f>'Target Valuation Moncler'!V138:AE138</xm:f>
              <xm:sqref>AF138</xm:sqref>
            </x14:sparkline>
          </x14:sparklines>
        </x14:sparklineGroup>
        <x14:sparklineGroup displayEmptyCellsAs="gap" xr2:uid="{5EDC81EE-5970-4AD4-AA84-05C230D1CF88}">
          <x14:colorSeries rgb="FF376092"/>
          <x14:colorNegative rgb="FFD00000"/>
          <x14:colorAxis rgb="FF000000"/>
          <x14:colorMarkers rgb="FFD00000"/>
          <x14:colorFirst rgb="FFD00000"/>
          <x14:colorLast rgb="FFD00000"/>
          <x14:colorHigh rgb="FFD00000"/>
          <x14:colorLow rgb="FFD00000"/>
          <x14:sparklines>
            <x14:sparkline>
              <xm:f>'Target Valuation Moncler'!V130:AE130</xm:f>
              <xm:sqref>AF130</xm:sqref>
            </x14:sparkline>
          </x14:sparklines>
        </x14:sparklineGroup>
        <x14:sparklineGroup displayEmptyCellsAs="gap" xr2:uid="{04A8572E-171B-4551-854E-296BAB0BD8FC}">
          <x14:colorSeries rgb="FFFF0000"/>
          <x14:colorNegative rgb="FFD00000"/>
          <x14:colorAxis rgb="FF000000"/>
          <x14:colorMarkers rgb="FFD00000"/>
          <x14:colorFirst rgb="FFD00000"/>
          <x14:colorLast rgb="FFD00000"/>
          <x14:colorHigh rgb="FFD00000"/>
          <x14:colorLow rgb="FFD00000"/>
          <x14:sparklines>
            <x14:sparkline>
              <xm:f>'Target Valuation Moncler'!V134:AE134</xm:f>
              <xm:sqref>AF134</xm:sqref>
            </x14:sparkline>
            <x14:sparkline>
              <xm:f>'Target Valuation Moncler'!V136:AE136</xm:f>
              <xm:sqref>AF136</xm:sqref>
            </x14:sparkline>
          </x14:sparklines>
        </x14:sparklineGroup>
        <x14:sparklineGroup displayEmptyCellsAs="gap" xr2:uid="{0EF6239B-177F-48A0-8EE6-D2D036715CD4}">
          <x14:colorSeries rgb="FFFF0000"/>
          <x14:colorNegative rgb="FFD00000"/>
          <x14:colorAxis rgb="FF000000"/>
          <x14:colorMarkers rgb="FFD00000"/>
          <x14:colorFirst rgb="FFD00000"/>
          <x14:colorLast rgb="FFD00000"/>
          <x14:colorHigh rgb="FFD00000"/>
          <x14:colorLow rgb="FFD00000"/>
          <x14:sparklines>
            <x14:sparkline>
              <xm:f>'Target Valuation Moncler'!V141:AE141</xm:f>
              <xm:sqref>AF141</xm:sqref>
            </x14:sparkline>
          </x14:sparklines>
        </x14:sparklineGroup>
        <x14:sparklineGroup displayEmptyCellsAs="gap" high="1" low="1" xr2:uid="{279E4254-0712-4439-8EB5-83DC879FAF07}">
          <x14:colorSeries rgb="FFFF0000"/>
          <x14:colorNegative theme="0" tint="-0.499984740745262"/>
          <x14:colorAxis rgb="FF000000"/>
          <x14:colorMarkers theme="8" tint="0.79998168889431442"/>
          <x14:colorFirst theme="8" tint="-0.249977111117893"/>
          <x14:colorLast theme="8" tint="-0.249977111117893"/>
          <x14:colorHigh theme="8" tint="-0.499984740745262"/>
          <x14:colorLow theme="8" tint="-0.499984740745262"/>
          <x14:sparklines>
            <x14:sparkline>
              <xm:f>'Target Valuation Moncler'!V142:AE142</xm:f>
              <xm:sqref>AF142</xm:sqref>
            </x14:sparkline>
            <x14:sparkline>
              <xm:f>'Target Valuation Moncler'!V144:AE144</xm:f>
              <xm:sqref>AF144</xm:sqref>
            </x14:sparkline>
          </x14:sparklines>
        </x14:sparklineGroup>
        <x14:sparklineGroup displayEmptyCellsAs="gap" xr2:uid="{887BD04C-2C65-476B-96BF-628A07D423C3}">
          <x14:colorSeries rgb="FFFF0000"/>
          <x14:colorNegative rgb="FFD00000"/>
          <x14:colorAxis rgb="FF000000"/>
          <x14:colorMarkers rgb="FFD00000"/>
          <x14:colorFirst rgb="FFD00000"/>
          <x14:colorLast rgb="FFD00000"/>
          <x14:colorHigh rgb="FFD00000"/>
          <x14:colorLow rgb="FFD00000"/>
          <x14:sparklines>
            <x14:sparkline>
              <xm:f>'Target Valuation Moncler'!V146:AE146</xm:f>
              <xm:sqref>AF146</xm:sqref>
            </x14:sparkline>
          </x14:sparklines>
        </x14:sparklineGroup>
        <x14:sparklineGroup displayEmptyCellsAs="gap" xr2:uid="{768BFBEB-1E82-44B0-9990-E09DC16ECCD7}">
          <x14:colorSeries rgb="FFFF0000"/>
          <x14:colorNegative rgb="FFD00000"/>
          <x14:colorAxis rgb="FF000000"/>
          <x14:colorMarkers rgb="FFD00000"/>
          <x14:colorFirst rgb="FFD00000"/>
          <x14:colorLast rgb="FFD00000"/>
          <x14:colorHigh rgb="FFD00000"/>
          <x14:colorLow rgb="FFD00000"/>
          <x14:sparklines>
            <x14:sparkline>
              <xm:f>'Target Valuation Moncler'!V147:AE147</xm:f>
              <xm:sqref>AF147</xm:sqref>
            </x14:sparkline>
            <x14:sparkline>
              <xm:f>'Target Valuation Moncler'!V149:AE149</xm:f>
              <xm:sqref>AF149</xm:sqref>
            </x14:sparkline>
          </x14:sparklines>
        </x14:sparklineGroup>
        <x14:sparklineGroup displayEmptyCellsAs="gap" xr2:uid="{31CB5985-CCFF-4207-8077-EF828F50CF14}">
          <x14:colorSeries rgb="FFFF0000"/>
          <x14:colorNegative rgb="FFD00000"/>
          <x14:colorAxis rgb="FF000000"/>
          <x14:colorMarkers rgb="FFD00000"/>
          <x14:colorFirst rgb="FFD00000"/>
          <x14:colorLast rgb="FFD00000"/>
          <x14:colorHigh rgb="FFD00000"/>
          <x14:colorLow rgb="FFD00000"/>
          <x14:sparklines>
            <x14:sparkline>
              <xm:f>'Target Valuation Moncler'!V151:AE151</xm:f>
              <xm:sqref>AF151</xm:sqref>
            </x14:sparkline>
          </x14:sparklines>
        </x14:sparklineGroup>
        <x14:sparklineGroup displayEmptyCellsAs="gap" xr2:uid="{C4731E44-8179-469D-AEF2-3CA026C4BD2A}">
          <x14:colorSeries rgb="FFFF0000"/>
          <x14:colorNegative rgb="FFD00000"/>
          <x14:colorAxis rgb="FF000000"/>
          <x14:colorMarkers rgb="FFD00000"/>
          <x14:colorFirst rgb="FFD00000"/>
          <x14:colorLast rgb="FFD00000"/>
          <x14:colorHigh rgb="FFD00000"/>
          <x14:colorLow rgb="FFD00000"/>
          <x14:sparklines>
            <x14:sparkline>
              <xm:f>'Target Valuation Moncler'!V152:AE152</xm:f>
              <xm:sqref>AF152</xm:sqref>
            </x14:sparkline>
          </x14:sparklines>
        </x14:sparklineGroup>
        <x14:sparklineGroup displayEmptyCellsAs="gap" xr2:uid="{A9035F2F-DF0A-4A92-9A4C-603F73DEA985}">
          <x14:colorSeries rgb="FFFF0000"/>
          <x14:colorNegative rgb="FFD00000"/>
          <x14:colorAxis rgb="FF000000"/>
          <x14:colorMarkers rgb="FFD00000"/>
          <x14:colorFirst rgb="FFD00000"/>
          <x14:colorLast rgb="FFD00000"/>
          <x14:colorHigh rgb="FFD00000"/>
          <x14:colorLow rgb="FFD00000"/>
          <x14:sparklines>
            <x14:sparkline>
              <xm:f>'Target Valuation Moncler'!V153:AE153</xm:f>
              <xm:sqref>AF153</xm:sqref>
            </x14:sparkline>
            <x14:sparkline>
              <xm:f>'Target Valuation Moncler'!V154:AE154</xm:f>
              <xm:sqref>AF154</xm:sqref>
            </x14:sparkline>
          </x14:sparklines>
        </x14:sparklineGroup>
        <x14:sparklineGroup displayEmptyCellsAs="gap" xr2:uid="{101C0D1B-B78E-47A5-8AA6-A6AC15B99446}">
          <x14:colorSeries rgb="FFFF0000"/>
          <x14:colorNegative rgb="FFD00000"/>
          <x14:colorAxis rgb="FF000000"/>
          <x14:colorMarkers rgb="FFD00000"/>
          <x14:colorFirst rgb="FFD00000"/>
          <x14:colorLast rgb="FFD00000"/>
          <x14:colorHigh rgb="FFD00000"/>
          <x14:colorLow rgb="FFD00000"/>
          <x14:sparklines>
            <x14:sparkline>
              <xm:f>'Target Valuation Moncler'!V140:AE140</xm:f>
              <xm:sqref>AF140</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EDC87-0E56-4787-8D53-0651A0E5E9F5}">
  <sheetPr>
    <tabColor theme="5" tint="0.79998168889431442"/>
  </sheetPr>
  <dimension ref="A1:DY238"/>
  <sheetViews>
    <sheetView showGridLines="0" topLeftCell="A106" zoomScale="80" zoomScaleNormal="80" workbookViewId="0">
      <selection activeCell="H14" sqref="H14"/>
    </sheetView>
  </sheetViews>
  <sheetFormatPr defaultColWidth="9.140625" defaultRowHeight="15" outlineLevelRow="1"/>
  <cols>
    <col min="1" max="1" width="32" style="52" customWidth="1"/>
    <col min="2" max="2" width="52.140625" style="52" bestFit="1" customWidth="1"/>
    <col min="3" max="4" width="14.42578125" style="52" bestFit="1" customWidth="1"/>
    <col min="5" max="15" width="16" style="52" customWidth="1"/>
    <col min="16" max="16" width="15.85546875" style="52" customWidth="1"/>
    <col min="17" max="17" width="12.42578125" style="52" customWidth="1"/>
    <col min="18" max="18" width="18.140625" style="52" customWidth="1"/>
    <col min="19" max="23" width="12.85546875" style="52" customWidth="1"/>
    <col min="24" max="25" width="11.7109375" style="52" customWidth="1"/>
    <col min="26" max="26" width="15.140625" style="52" bestFit="1" customWidth="1"/>
    <col min="27" max="27" width="16.28515625" style="52" bestFit="1" customWidth="1"/>
    <col min="28" max="28" width="14.140625" style="52" customWidth="1"/>
    <col min="29" max="30" width="15.140625" style="52" bestFit="1" customWidth="1"/>
    <col min="31" max="31" width="14" style="52" bestFit="1" customWidth="1"/>
    <col min="32" max="32" width="13.85546875" style="52" bestFit="1" customWidth="1"/>
    <col min="33" max="33" width="11" style="52" customWidth="1"/>
    <col min="34" max="16384" width="9.140625" style="52"/>
  </cols>
  <sheetData>
    <row r="1" spans="1:52">
      <c r="A1" s="135"/>
    </row>
    <row r="8" spans="1:52">
      <c r="A8" s="135"/>
    </row>
    <row r="11" spans="1:52">
      <c r="H11" s="141"/>
    </row>
    <row r="12" spans="1:52" ht="21">
      <c r="G12" s="235" t="s">
        <v>0</v>
      </c>
      <c r="H12" s="179">
        <v>2027</v>
      </c>
    </row>
    <row r="14" spans="1:52" ht="15.75">
      <c r="B14" s="244" t="s">
        <v>3</v>
      </c>
      <c r="C14" s="310"/>
      <c r="D14" s="310"/>
      <c r="E14" s="310"/>
      <c r="F14" s="310"/>
      <c r="G14" s="310"/>
      <c r="H14" s="311"/>
      <c r="I14" s="311"/>
      <c r="J14" s="242"/>
      <c r="K14" s="242"/>
      <c r="L14" s="242"/>
      <c r="M14" s="242"/>
      <c r="N14" s="242"/>
      <c r="AA14" s="244" t="s">
        <v>2174</v>
      </c>
      <c r="AB14" s="243"/>
      <c r="AC14" s="243"/>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row>
    <row r="22" spans="1:1" ht="15.75">
      <c r="A22" s="227"/>
    </row>
    <row r="23" spans="1:1">
      <c r="A23" s="228"/>
    </row>
    <row r="24" spans="1:1">
      <c r="A24" s="228"/>
    </row>
    <row r="25" spans="1:1">
      <c r="A25" s="229"/>
    </row>
    <row r="26" spans="1:1">
      <c r="A26" s="228"/>
    </row>
    <row r="27" spans="1:1">
      <c r="A27" s="228"/>
    </row>
    <row r="28" spans="1:1">
      <c r="A28" s="228"/>
    </row>
    <row r="29" spans="1:1">
      <c r="A29" s="228"/>
    </row>
    <row r="42" spans="2:52">
      <c r="L42" s="301">
        <f>I48*0.17</f>
        <v>3340330.0000000005</v>
      </c>
      <c r="M42" s="52">
        <f>J48*0.17</f>
        <v>3485327.7033946747</v>
      </c>
    </row>
    <row r="47" spans="2:52" ht="15.75">
      <c r="B47" s="613" t="s">
        <v>30</v>
      </c>
      <c r="C47" s="613"/>
      <c r="D47" s="613"/>
      <c r="E47" s="140">
        <v>2019</v>
      </c>
      <c r="F47" s="140">
        <v>2020</v>
      </c>
      <c r="G47" s="140">
        <v>2021</v>
      </c>
      <c r="H47" s="140">
        <v>2022</v>
      </c>
      <c r="I47" s="140">
        <v>2023</v>
      </c>
      <c r="J47" s="140">
        <v>2024</v>
      </c>
      <c r="K47" s="140">
        <v>2025</v>
      </c>
      <c r="L47" s="140">
        <v>2026</v>
      </c>
      <c r="M47" s="140">
        <v>2027</v>
      </c>
      <c r="N47" s="140">
        <v>2028</v>
      </c>
      <c r="P47" s="594" t="s">
        <v>2175</v>
      </c>
      <c r="Q47" s="594"/>
      <c r="R47" s="594"/>
      <c r="S47" s="140">
        <v>2019</v>
      </c>
      <c r="T47" s="140">
        <v>2020</v>
      </c>
      <c r="U47" s="140">
        <v>2021</v>
      </c>
      <c r="V47" s="140">
        <v>2022</v>
      </c>
      <c r="W47" s="140">
        <v>2023</v>
      </c>
      <c r="X47" s="289" t="s">
        <v>127</v>
      </c>
      <c r="Y47" s="289" t="s">
        <v>2186</v>
      </c>
      <c r="AA47" s="244" t="s">
        <v>32</v>
      </c>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row>
    <row r="48" spans="2:52" ht="18.75">
      <c r="B48" s="612" t="s">
        <v>31</v>
      </c>
      <c r="C48" s="612"/>
      <c r="D48" s="612"/>
      <c r="E48" s="238">
        <f>'Kering Financials'!F116</f>
        <v>15888000</v>
      </c>
      <c r="F48" s="238">
        <f>'Kering Financials'!E116</f>
        <v>13101000</v>
      </c>
      <c r="G48" s="238">
        <f>'Kering Financials'!D116</f>
        <v>17650000</v>
      </c>
      <c r="H48" s="238">
        <f>'Kering Financials'!C116</f>
        <v>20385000</v>
      </c>
      <c r="I48" s="238">
        <f>'Kering Financials'!B116</f>
        <v>19649000</v>
      </c>
      <c r="J48" s="392">
        <f>I48*(1+$R$48)</f>
        <v>20501927.667027496</v>
      </c>
      <c r="K48" s="238">
        <f t="shared" ref="K48:N48" si="0">J48*(1+$R$48)</f>
        <v>21391879.386433281</v>
      </c>
      <c r="L48" s="238">
        <f t="shared" si="0"/>
        <v>22320462.305584595</v>
      </c>
      <c r="M48" s="238">
        <f t="shared" si="0"/>
        <v>23289353.335218541</v>
      </c>
      <c r="N48" s="238">
        <f t="shared" si="0"/>
        <v>24300302.177744217</v>
      </c>
      <c r="P48" s="303" t="s">
        <v>2177</v>
      </c>
      <c r="Q48" s="303"/>
      <c r="R48" s="304">
        <v>4.340819721245337E-2</v>
      </c>
      <c r="S48" s="305"/>
      <c r="T48" s="305">
        <f>F48/E48-1</f>
        <v>-0.17541540785498488</v>
      </c>
      <c r="U48" s="305">
        <f>G48/F48-1</f>
        <v>0.34722540264101975</v>
      </c>
      <c r="V48" s="305">
        <f>H48/G48-1</f>
        <v>0.15495750708215295</v>
      </c>
      <c r="W48" s="305">
        <f t="shared" ref="W48" si="1">I48/H48-1</f>
        <v>-3.6104979151336813E-2</v>
      </c>
      <c r="X48" s="304">
        <f>AVERAGE(T48:W48)</f>
        <v>7.266563067921275E-2</v>
      </c>
      <c r="Y48" s="304">
        <f>(I48/E48)^(1/4)-1</f>
        <v>5.4551528184917819E-2</v>
      </c>
    </row>
    <row r="49" spans="1:25" ht="18.75">
      <c r="B49" s="616" t="s">
        <v>6</v>
      </c>
      <c r="C49" s="616"/>
      <c r="D49" s="616"/>
      <c r="E49" s="239">
        <f>'Kering Financials'!F121</f>
        <v>-2862800</v>
      </c>
      <c r="F49" s="239">
        <f>'Kering Financials'!E121</f>
        <v>-2154500</v>
      </c>
      <c r="G49" s="239">
        <f>'Kering Financials'!D121</f>
        <v>-3117400</v>
      </c>
      <c r="H49" s="239">
        <f>'Kering Financials'!C121</f>
        <v>-3485000</v>
      </c>
      <c r="I49" s="239">
        <f>'Kering Financials'!B121</f>
        <v>-2737000</v>
      </c>
      <c r="J49" s="393">
        <f>-J48*$X$49</f>
        <v>-3409537.3575908979</v>
      </c>
      <c r="K49" s="239">
        <f>-K48*$X$49</f>
        <v>-3557539.2276124312</v>
      </c>
      <c r="L49" s="239">
        <f>-L48*$X$49</f>
        <v>-3711965.5919956709</v>
      </c>
      <c r="M49" s="239">
        <f>-M48*$X$49</f>
        <v>-3873095.3264588597</v>
      </c>
      <c r="N49" s="239">
        <f>-N48*$X$49</f>
        <v>-4041219.4122124179</v>
      </c>
      <c r="P49" s="595" t="s">
        <v>2178</v>
      </c>
      <c r="Q49" s="595"/>
      <c r="R49" s="273">
        <v>0.16630325757486369</v>
      </c>
      <c r="S49" s="271">
        <f>-E49/E48</f>
        <v>0.18018630412890232</v>
      </c>
      <c r="T49" s="271">
        <f>-F49/F48</f>
        <v>0.16445309518357376</v>
      </c>
      <c r="U49" s="271">
        <f>-G49/G48</f>
        <v>0.17662322946175638</v>
      </c>
      <c r="V49" s="271">
        <f>-H49/H48</f>
        <v>0.17095903850870739</v>
      </c>
      <c r="W49" s="271">
        <f>-I49/I48</f>
        <v>0.1392946205913787</v>
      </c>
      <c r="X49" s="273">
        <f>AVERAGE(S49:W49)</f>
        <v>0.16630325757486369</v>
      </c>
    </row>
    <row r="50" spans="1:25" ht="18.75">
      <c r="B50" s="612" t="s">
        <v>33</v>
      </c>
      <c r="C50" s="612"/>
      <c r="D50" s="612"/>
      <c r="E50" s="240">
        <f>E48+E49</f>
        <v>13025200</v>
      </c>
      <c r="F50" s="240">
        <f t="shared" ref="F50:I50" si="2">F48+F49</f>
        <v>10946500</v>
      </c>
      <c r="G50" s="240">
        <f t="shared" si="2"/>
        <v>14532600</v>
      </c>
      <c r="H50" s="240">
        <f t="shared" si="2"/>
        <v>16900000</v>
      </c>
      <c r="I50" s="240">
        <f t="shared" si="2"/>
        <v>16912000</v>
      </c>
      <c r="J50" s="394">
        <f>J48+J49</f>
        <v>17092390.309436597</v>
      </c>
      <c r="K50" s="240">
        <f>K48+K49</f>
        <v>17834340.158820849</v>
      </c>
      <c r="L50" s="240">
        <f>L48+L49</f>
        <v>18608496.713588923</v>
      </c>
      <c r="M50" s="240">
        <f>M48+M49</f>
        <v>19416258.008759681</v>
      </c>
      <c r="N50" s="240">
        <f>N48+N49</f>
        <v>20259082.765531801</v>
      </c>
      <c r="P50" s="595"/>
      <c r="Q50" s="595"/>
      <c r="R50" s="273"/>
      <c r="S50" s="271"/>
      <c r="T50" s="271"/>
      <c r="U50" s="271"/>
      <c r="V50" s="271"/>
      <c r="W50" s="271"/>
      <c r="X50" s="273"/>
    </row>
    <row r="51" spans="1:25" ht="18.75">
      <c r="B51" s="616" t="s">
        <v>7</v>
      </c>
      <c r="C51" s="616"/>
      <c r="D51" s="616"/>
      <c r="E51" s="239">
        <f>'Kering Financials'!F123</f>
        <v>-7074800</v>
      </c>
      <c r="F51" s="239">
        <f>'Kering Financials'!E123</f>
        <v>-6470200</v>
      </c>
      <c r="G51" s="239">
        <f>'Kering Financials'!D123</f>
        <v>-8206800</v>
      </c>
      <c r="H51" s="239">
        <f>'Kering Financials'!C123</f>
        <v>-9796000</v>
      </c>
      <c r="I51" s="239">
        <f>'Kering Financials'!B123</f>
        <v>-10382000</v>
      </c>
      <c r="J51" s="393">
        <f>-J48*$X$51</f>
        <v>-9894474.7334610615</v>
      </c>
      <c r="K51" s="239">
        <f t="shared" ref="K51:N51" si="3">-K48*$X$51</f>
        <v>-10323976.044004777</v>
      </c>
      <c r="L51" s="239">
        <f t="shared" si="3"/>
        <v>-10772121.232139582</v>
      </c>
      <c r="M51" s="239">
        <f t="shared" si="3"/>
        <v>-11239719.594980752</v>
      </c>
      <c r="N51" s="239">
        <f t="shared" si="3"/>
        <v>-11727615.559772354</v>
      </c>
      <c r="P51" s="595" t="s">
        <v>2179</v>
      </c>
      <c r="Q51" s="595"/>
      <c r="R51" s="273"/>
      <c r="S51" s="271">
        <f>-E51/E48</f>
        <v>0.44529204431017122</v>
      </c>
      <c r="T51" s="271">
        <f>-F51/F48</f>
        <v>0.49387069689336693</v>
      </c>
      <c r="U51" s="271">
        <f>-G51/G48</f>
        <v>0.46497450424929176</v>
      </c>
      <c r="V51" s="271">
        <f>-H51/H48</f>
        <v>0.48054942359578123</v>
      </c>
      <c r="W51" s="271">
        <f>-I51/I48</f>
        <v>0.52837294518805034</v>
      </c>
      <c r="X51" s="273">
        <f>AVERAGE(S51:W51)</f>
        <v>0.48261192284733234</v>
      </c>
    </row>
    <row r="52" spans="1:25" ht="21" customHeight="1">
      <c r="B52" s="612" t="s">
        <v>34</v>
      </c>
      <c r="C52" s="612"/>
      <c r="D52" s="612"/>
      <c r="E52" s="238">
        <f t="shared" ref="E52:H52" si="4">E48+E49+E51</f>
        <v>5950400</v>
      </c>
      <c r="F52" s="238">
        <f t="shared" si="4"/>
        <v>4476300</v>
      </c>
      <c r="G52" s="238">
        <f>G48+G49+G51</f>
        <v>6325800</v>
      </c>
      <c r="H52" s="238">
        <f t="shared" si="4"/>
        <v>7104000</v>
      </c>
      <c r="I52" s="238">
        <f>I48+I49+I51</f>
        <v>6530000</v>
      </c>
      <c r="J52" s="392">
        <f>J50+J51</f>
        <v>7197915.5759755354</v>
      </c>
      <c r="K52" s="238">
        <f>K50+K51</f>
        <v>7510364.1148160715</v>
      </c>
      <c r="L52" s="238">
        <f>L50+L51</f>
        <v>7836375.4814493414</v>
      </c>
      <c r="M52" s="238">
        <f>M50+M51</f>
        <v>8176538.413778929</v>
      </c>
      <c r="N52" s="238">
        <f>N50+N51</f>
        <v>8531467.2057594471</v>
      </c>
      <c r="P52" s="595"/>
      <c r="Q52" s="595"/>
      <c r="R52" s="273"/>
      <c r="S52" s="271"/>
      <c r="T52" s="271"/>
      <c r="U52" s="271"/>
      <c r="V52" s="271"/>
      <c r="W52" s="271"/>
      <c r="X52" s="273"/>
    </row>
    <row r="53" spans="1:25" ht="21" customHeight="1">
      <c r="B53" s="616" t="s">
        <v>35</v>
      </c>
      <c r="C53" s="616"/>
      <c r="D53" s="616"/>
      <c r="E53" s="239">
        <f>'Kering Financials'!F126</f>
        <v>-1331600</v>
      </c>
      <c r="F53" s="239">
        <f>'Kering Financials'!E126</f>
        <v>-1862900</v>
      </c>
      <c r="G53" s="239">
        <f>'Kering Financials'!D126</f>
        <v>-1528400</v>
      </c>
      <c r="H53" s="239">
        <f>'Kering Financials'!C126</f>
        <v>-1702000</v>
      </c>
      <c r="I53" s="239">
        <f>'Kering Financials'!B126</f>
        <v>-1972000</v>
      </c>
      <c r="J53" s="393">
        <f>-J71*$X$53</f>
        <v>-2024036.4067654624</v>
      </c>
      <c r="K53" s="239">
        <f>-K71*$X$53</f>
        <v>-2111896.1782755232</v>
      </c>
      <c r="L53" s="239">
        <f>-L71*$X$53</f>
        <v>-2203569.784074334</v>
      </c>
      <c r="M53" s="239">
        <f>-M71*$X$53</f>
        <v>-2299222.7758328356</v>
      </c>
      <c r="N53" s="239">
        <f>-N71*$X$53</f>
        <v>-2399027.8915215521</v>
      </c>
      <c r="P53" s="595" t="s">
        <v>2180</v>
      </c>
      <c r="Q53" s="595"/>
      <c r="R53" s="273"/>
      <c r="S53" s="271">
        <f>-E53/E71</f>
        <v>0.19394115933585784</v>
      </c>
      <c r="T53" s="271">
        <f>-F53/F71</f>
        <v>0.2811075901614607</v>
      </c>
      <c r="U53" s="271">
        <f>-G53/G71</f>
        <v>0.21028011666941832</v>
      </c>
      <c r="V53" s="271">
        <f>-H53/H71</f>
        <v>0.20459189806467123</v>
      </c>
      <c r="W53" s="271">
        <f>-I53/I71</f>
        <v>0.19101123595505617</v>
      </c>
      <c r="X53" s="273">
        <f>AVERAGE(S53:W53)</f>
        <v>0.21618640003729289</v>
      </c>
    </row>
    <row r="54" spans="1:25" ht="21" customHeight="1">
      <c r="A54" s="238"/>
      <c r="B54" s="612" t="s">
        <v>36</v>
      </c>
      <c r="C54" s="612"/>
      <c r="D54" s="612"/>
      <c r="E54" s="240">
        <f>SUM(E52:E53)</f>
        <v>4618800</v>
      </c>
      <c r="F54" s="240">
        <f>SUM(F52:F53)</f>
        <v>2613400</v>
      </c>
      <c r="G54" s="240">
        <f t="shared" ref="G54:H54" si="5">SUM(G52:G53)</f>
        <v>4797400</v>
      </c>
      <c r="H54" s="240">
        <f t="shared" si="5"/>
        <v>5402000</v>
      </c>
      <c r="I54" s="240">
        <f>SUM(I52:I53)</f>
        <v>4558000</v>
      </c>
      <c r="J54" s="394">
        <f>J52+J53</f>
        <v>5173879.1692100726</v>
      </c>
      <c r="K54" s="240">
        <f>K52+K53</f>
        <v>5398467.9365405478</v>
      </c>
      <c r="L54" s="240">
        <f>L52+L53</f>
        <v>5632805.697375007</v>
      </c>
      <c r="M54" s="240">
        <f>M52+M53</f>
        <v>5877315.6379460935</v>
      </c>
      <c r="N54" s="240">
        <f>N52+N53</f>
        <v>6132439.3142378945</v>
      </c>
      <c r="P54" s="595"/>
      <c r="Q54" s="595"/>
      <c r="R54" s="273"/>
      <c r="S54" s="271"/>
      <c r="T54" s="271"/>
      <c r="U54" s="271"/>
      <c r="V54" s="271"/>
      <c r="W54" s="271"/>
      <c r="X54" s="273"/>
    </row>
    <row r="55" spans="1:25" ht="21" customHeight="1">
      <c r="B55" s="616" t="s">
        <v>37</v>
      </c>
      <c r="C55" s="616"/>
      <c r="D55" s="616"/>
      <c r="E55" s="239">
        <f>'Kering Financials'!F138+'Kering Financials'!F140</f>
        <v>-318500</v>
      </c>
      <c r="F55" s="239">
        <f>'Kering Financials'!E138+'Kering Financials'!E140</f>
        <v>343100</v>
      </c>
      <c r="G55" s="239">
        <f>'Kering Financials'!D138+'Kering Financials'!D140</f>
        <v>-273200</v>
      </c>
      <c r="H55" s="239">
        <f>'Kering Financials'!C138+'Kering Financials'!C140</f>
        <v>-267000</v>
      </c>
      <c r="I55" s="239">
        <f>'Kering Financials'!B139+'Kering Financials'!B140</f>
        <v>-410000</v>
      </c>
      <c r="J55" s="393">
        <f>-J92*$X$55</f>
        <v>-310001.08000937081</v>
      </c>
      <c r="K55" s="239">
        <f>-K92*$X$55</f>
        <v>-310001.08000937081</v>
      </c>
      <c r="L55" s="239">
        <f>-L92*$X$55</f>
        <v>-310001.08000937081</v>
      </c>
      <c r="M55" s="239">
        <f>-M92*$X$55</f>
        <v>-310001.08000937081</v>
      </c>
      <c r="N55" s="239">
        <f>-N92*$X$55</f>
        <v>-310001.08000937081</v>
      </c>
      <c r="P55" s="595" t="s">
        <v>2181</v>
      </c>
      <c r="Q55" s="595"/>
      <c r="R55" s="273"/>
      <c r="S55" s="315">
        <f>-E55/E92</f>
        <v>6.2474255114650559E-2</v>
      </c>
      <c r="T55" s="271">
        <f>-F55/F92</f>
        <v>-6.1360994366449075E-2</v>
      </c>
      <c r="U55" s="271">
        <f>-G55/G92</f>
        <v>5.043288844584741E-2</v>
      </c>
      <c r="V55" s="271">
        <f>-H55/H92</f>
        <v>4.0204788435476584E-2</v>
      </c>
      <c r="W55" s="271">
        <f>-I55/I92</f>
        <v>3.2997987927565392E-2</v>
      </c>
      <c r="X55" s="273">
        <f>AVERAGE(S55:W55)</f>
        <v>2.4949785111418175E-2</v>
      </c>
    </row>
    <row r="56" spans="1:25" ht="21" customHeight="1">
      <c r="B56" s="616" t="s">
        <v>38</v>
      </c>
      <c r="C56" s="616"/>
      <c r="D56" s="616"/>
      <c r="E56" s="250">
        <f>E54+E55</f>
        <v>4300300</v>
      </c>
      <c r="F56" s="250">
        <f t="shared" ref="F56:H56" si="6">F54+F55</f>
        <v>2956500</v>
      </c>
      <c r="G56" s="250">
        <f t="shared" si="6"/>
        <v>4524200</v>
      </c>
      <c r="H56" s="250">
        <f t="shared" si="6"/>
        <v>5135000</v>
      </c>
      <c r="I56" s="250">
        <f t="shared" ref="I56:N56" si="7">I54+I55</f>
        <v>4148000</v>
      </c>
      <c r="J56" s="393">
        <f t="shared" si="7"/>
        <v>4863878.0892007016</v>
      </c>
      <c r="K56" s="239">
        <f t="shared" si="7"/>
        <v>5088466.8565311767</v>
      </c>
      <c r="L56" s="239">
        <f t="shared" si="7"/>
        <v>5322804.6173656359</v>
      </c>
      <c r="M56" s="239">
        <f t="shared" si="7"/>
        <v>5567314.5579367224</v>
      </c>
      <c r="N56" s="239">
        <f t="shared" si="7"/>
        <v>5822438.2342285234</v>
      </c>
    </row>
    <row r="57" spans="1:25" ht="21" customHeight="1">
      <c r="B57" s="621" t="s">
        <v>39</v>
      </c>
      <c r="C57" s="621"/>
      <c r="D57" s="621"/>
      <c r="E57" s="252">
        <f>'Kering Financials'!F142</f>
        <v>-2133700</v>
      </c>
      <c r="F57" s="252">
        <f>'Kering Financials'!E142</f>
        <v>-759200</v>
      </c>
      <c r="G57" s="252">
        <f>'Kering Financials'!D142</f>
        <v>-1280400</v>
      </c>
      <c r="H57" s="252">
        <f>'Kering Financials'!C142</f>
        <v>-1420000</v>
      </c>
      <c r="I57" s="252">
        <f>'Kering Financials'!B142</f>
        <v>-1163000</v>
      </c>
      <c r="J57" s="396">
        <f>-J56*$X$57</f>
        <v>-1549520.5148571806</v>
      </c>
      <c r="K57" s="252">
        <f>-K56*$X$57</f>
        <v>-1621069.36867359</v>
      </c>
      <c r="L57" s="252">
        <f>-L56*$X$57</f>
        <v>-1695724.0292467873</v>
      </c>
      <c r="M57" s="252">
        <f>-M56*$X$57</f>
        <v>-1773619.314048975</v>
      </c>
      <c r="N57" s="252">
        <f>-N56*$X$57</f>
        <v>-1854895.892735776</v>
      </c>
      <c r="P57" s="595" t="s">
        <v>2182</v>
      </c>
      <c r="Q57" s="595"/>
      <c r="R57" s="273"/>
      <c r="S57" s="271">
        <f>-E57/E56</f>
        <v>0.49617468548705906</v>
      </c>
      <c r="T57" s="271">
        <f>-F57/F56</f>
        <v>0.25679012345679014</v>
      </c>
      <c r="U57" s="271">
        <f>-G57/G56</f>
        <v>0.28301136112461872</v>
      </c>
      <c r="V57" s="271">
        <f>-H57/H56</f>
        <v>0.2765335929892892</v>
      </c>
      <c r="W57" s="271">
        <f>-I57/I56</f>
        <v>0.28037608486017357</v>
      </c>
      <c r="X57" s="273">
        <f>AVERAGE(S57:W57)</f>
        <v>0.31857716958358612</v>
      </c>
    </row>
    <row r="58" spans="1:25" ht="21" customHeight="1">
      <c r="B58" s="612" t="s">
        <v>40</v>
      </c>
      <c r="C58" s="612"/>
      <c r="D58" s="612"/>
      <c r="E58" s="240">
        <f>E56+E57</f>
        <v>2166600</v>
      </c>
      <c r="F58" s="240">
        <f t="shared" ref="F58:H58" si="8">F56+F57</f>
        <v>2197300</v>
      </c>
      <c r="G58" s="240">
        <f t="shared" si="8"/>
        <v>3243800</v>
      </c>
      <c r="H58" s="240">
        <f t="shared" si="8"/>
        <v>3715000</v>
      </c>
      <c r="I58" s="240">
        <f t="shared" ref="I58:N58" si="9">I56+I57</f>
        <v>2985000</v>
      </c>
      <c r="J58" s="392">
        <f t="shared" si="9"/>
        <v>3314357.5743435211</v>
      </c>
      <c r="K58" s="238">
        <f t="shared" si="9"/>
        <v>3467397.4878575867</v>
      </c>
      <c r="L58" s="238">
        <f t="shared" si="9"/>
        <v>3627080.5881188484</v>
      </c>
      <c r="M58" s="238">
        <f t="shared" si="9"/>
        <v>3793695.2438877476</v>
      </c>
      <c r="N58" s="238">
        <f t="shared" si="9"/>
        <v>3967542.3414927474</v>
      </c>
    </row>
    <row r="59" spans="1:25" ht="21" customHeight="1">
      <c r="B59" s="595" t="s">
        <v>41</v>
      </c>
      <c r="C59" s="595"/>
      <c r="D59" s="595"/>
      <c r="E59" s="238">
        <f>'Kering Financials'!F145</f>
        <v>-25200</v>
      </c>
      <c r="F59" s="238">
        <f>'Kering Financials'!E145</f>
        <v>-29500</v>
      </c>
      <c r="G59" s="238">
        <f>'Kering Financials'!D145</f>
        <v>-80200</v>
      </c>
      <c r="H59" s="238">
        <f>'Kering Financials'!C145</f>
        <v>-104000</v>
      </c>
      <c r="I59" s="238">
        <f>'Kering Financials'!B145</f>
        <v>-91000</v>
      </c>
      <c r="J59" s="392">
        <f>-J48*$X$59</f>
        <v>-196851.6710585097</v>
      </c>
      <c r="K59" s="238">
        <f t="shared" ref="K59:N59" si="10">-K48*$X$59</f>
        <v>-205396.6472174185</v>
      </c>
      <c r="L59" s="238">
        <f t="shared" si="10"/>
        <v>-214312.54538660892</v>
      </c>
      <c r="M59" s="238">
        <f t="shared" si="10"/>
        <v>-223615.4666218537</v>
      </c>
      <c r="N59" s="238">
        <f t="shared" si="10"/>
        <v>-233322.21089672993</v>
      </c>
      <c r="P59" s="595" t="s">
        <v>2183</v>
      </c>
      <c r="R59" s="306"/>
      <c r="S59" s="307">
        <f>-E59/E92</f>
        <v>4.943017987093231E-3</v>
      </c>
      <c r="T59" s="307">
        <f t="shared" ref="T59:W59" si="11">-F59/F92</f>
        <v>5.2758651524635611E-3</v>
      </c>
      <c r="U59" s="307">
        <f t="shared" si="11"/>
        <v>1.4804969448597959E-2</v>
      </c>
      <c r="V59" s="307">
        <f t="shared" si="11"/>
        <v>1.5660292124680019E-2</v>
      </c>
      <c r="W59" s="307">
        <f t="shared" si="11"/>
        <v>7.3239436619718309E-3</v>
      </c>
      <c r="X59" s="306">
        <f>AVERAGE(S59:W59)</f>
        <v>9.6016176749613193E-3</v>
      </c>
    </row>
    <row r="60" spans="1:25" ht="21" customHeight="1">
      <c r="B60" s="595" t="s">
        <v>12</v>
      </c>
      <c r="C60" s="595"/>
      <c r="D60" s="595"/>
      <c r="E60" s="238">
        <f>'Kering Financials'!F146</f>
        <v>41800</v>
      </c>
      <c r="F60" s="238">
        <f>'Kering Financials'!E146</f>
        <v>-7600</v>
      </c>
      <c r="G60" s="238">
        <f>'Kering Financials'!D146</f>
        <v>1000</v>
      </c>
      <c r="H60" s="238">
        <f>'Kering Financials'!C146</f>
        <v>2000</v>
      </c>
      <c r="I60" s="238">
        <f>'Kering Financials'!B146</f>
        <v>4000</v>
      </c>
      <c r="J60" s="392">
        <f>AVERAGE(E60:I60)</f>
        <v>8240</v>
      </c>
      <c r="K60" s="238">
        <v>8240</v>
      </c>
      <c r="L60" s="238">
        <v>8240</v>
      </c>
      <c r="M60" s="238">
        <v>8240</v>
      </c>
      <c r="N60" s="238">
        <v>8240</v>
      </c>
      <c r="P60" s="595" t="s">
        <v>2219</v>
      </c>
      <c r="Y60" s="135"/>
    </row>
    <row r="61" spans="1:25" ht="21" customHeight="1">
      <c r="B61" s="314" t="s">
        <v>13</v>
      </c>
      <c r="C61" s="314"/>
      <c r="D61" s="314"/>
      <c r="E61" s="239">
        <f>'Kering Financials'!F147</f>
        <v>125400</v>
      </c>
      <c r="F61" s="239">
        <f>'Kering Financials'!E147</f>
        <v>-9800</v>
      </c>
      <c r="G61" s="239">
        <f>'Kering Financials'!D147</f>
        <v>11100</v>
      </c>
      <c r="H61" s="239">
        <f>'Kering Financials'!C147</f>
        <v>1000</v>
      </c>
      <c r="I61" s="239">
        <f>'Kering Financials'!B147</f>
        <v>0</v>
      </c>
      <c r="J61" s="393">
        <f>AVERAGE(E61:I61)</f>
        <v>25540</v>
      </c>
      <c r="K61" s="239">
        <v>25540</v>
      </c>
      <c r="L61" s="239">
        <v>25540</v>
      </c>
      <c r="M61" s="239">
        <v>25540</v>
      </c>
      <c r="N61" s="239">
        <v>25540</v>
      </c>
      <c r="P61" s="595" t="s">
        <v>2220</v>
      </c>
    </row>
    <row r="62" spans="1:25" ht="21" customHeight="1">
      <c r="B62" s="596" t="s">
        <v>42</v>
      </c>
      <c r="C62" s="596"/>
      <c r="D62" s="596"/>
      <c r="E62" s="250">
        <f>SUM(E58:E61)</f>
        <v>2308600</v>
      </c>
      <c r="F62" s="250">
        <f t="shared" ref="F62:I62" si="12">SUM(F58:F61)</f>
        <v>2150400</v>
      </c>
      <c r="G62" s="250">
        <f t="shared" si="12"/>
        <v>3175700</v>
      </c>
      <c r="H62" s="250">
        <f t="shared" si="12"/>
        <v>3614000</v>
      </c>
      <c r="I62" s="250">
        <f t="shared" si="12"/>
        <v>2898000</v>
      </c>
      <c r="J62" s="393">
        <f>J58+J59+J60+J61</f>
        <v>3151285.9032850116</v>
      </c>
      <c r="K62" s="239">
        <f t="shared" ref="K62:N62" si="13">K58+K59+K60+K61</f>
        <v>3295780.8406401682</v>
      </c>
      <c r="L62" s="239">
        <f t="shared" si="13"/>
        <v>3446548.0427322397</v>
      </c>
      <c r="M62" s="239">
        <f t="shared" si="13"/>
        <v>3603859.7772658938</v>
      </c>
      <c r="N62" s="239">
        <f t="shared" si="13"/>
        <v>3768000.1305960175</v>
      </c>
      <c r="P62" s="247"/>
      <c r="Q62" s="247"/>
      <c r="R62" s="247"/>
      <c r="S62" s="247"/>
      <c r="T62" s="247"/>
      <c r="U62" s="247"/>
      <c r="V62" s="247"/>
      <c r="W62" s="247"/>
      <c r="X62" s="247"/>
      <c r="Y62" s="247"/>
    </row>
    <row r="63" spans="1:25" ht="21" customHeight="1">
      <c r="B63" s="254" t="s">
        <v>8</v>
      </c>
      <c r="C63" s="254"/>
      <c r="D63" s="254"/>
      <c r="E63" s="255">
        <f>-'Kering Financials'!F142/'Kering Financials'!F141</f>
        <v>0.49617468548705906</v>
      </c>
      <c r="F63" s="255">
        <f>-'Kering Financials'!E142/'Kering Financials'!E141</f>
        <v>0.25679012345679014</v>
      </c>
      <c r="G63" s="255">
        <f>-'Kering Financials'!D142/'Kering Financials'!D141</f>
        <v>0.28301136112461872</v>
      </c>
      <c r="H63" s="255">
        <f>-'Kering Financials'!C142/'Kering Financials'!C141</f>
        <v>0.2765335929892892</v>
      </c>
      <c r="I63" s="255">
        <f>-'Kering Financials'!B142/'Kering Financials'!B141</f>
        <v>0.27474604299551147</v>
      </c>
      <c r="J63" s="362"/>
    </row>
    <row r="64" spans="1:25" ht="21" customHeight="1">
      <c r="I64" s="283"/>
      <c r="R64" s="271"/>
    </row>
    <row r="65" spans="2:25" ht="21" customHeight="1">
      <c r="B65" s="613" t="s">
        <v>43</v>
      </c>
      <c r="C65" s="613"/>
      <c r="D65" s="613"/>
      <c r="E65" s="140">
        <v>2019</v>
      </c>
      <c r="F65" s="140">
        <v>2020</v>
      </c>
      <c r="G65" s="140">
        <v>2021</v>
      </c>
      <c r="H65" s="140">
        <v>2022</v>
      </c>
      <c r="I65" s="140">
        <v>2023</v>
      </c>
      <c r="J65" s="140">
        <v>2024</v>
      </c>
      <c r="K65" s="140">
        <v>2025</v>
      </c>
      <c r="L65" s="140">
        <v>2026</v>
      </c>
      <c r="M65" s="140">
        <v>2027</v>
      </c>
      <c r="N65" s="140">
        <v>2028</v>
      </c>
      <c r="P65" s="308" t="s">
        <v>2185</v>
      </c>
      <c r="Q65" s="308"/>
      <c r="R65" s="308"/>
      <c r="S65" s="296">
        <v>2019</v>
      </c>
      <c r="T65" s="296">
        <v>2020</v>
      </c>
      <c r="U65" s="296">
        <v>2021</v>
      </c>
      <c r="V65" s="296">
        <v>2022</v>
      </c>
      <c r="W65" s="296">
        <v>2023</v>
      </c>
      <c r="X65" s="309" t="s">
        <v>127</v>
      </c>
      <c r="Y65" s="296" t="s">
        <v>2186</v>
      </c>
    </row>
    <row r="66" spans="2:25" ht="21" customHeight="1">
      <c r="B66" s="614" t="s">
        <v>14</v>
      </c>
      <c r="C66" s="614"/>
      <c r="D66" s="614"/>
      <c r="E66" s="236">
        <f>'Kering Financials'!F29</f>
        <v>2285900</v>
      </c>
      <c r="F66" s="236">
        <f>'Kering Financials'!E29</f>
        <v>3442800</v>
      </c>
      <c r="G66" s="236">
        <f>'Kering Financials'!D29</f>
        <v>5248700</v>
      </c>
      <c r="H66" s="236">
        <f>'Kering Financials'!C29</f>
        <v>4336000</v>
      </c>
      <c r="I66" s="139">
        <f>'Kering Financials'!B29</f>
        <v>3922000</v>
      </c>
      <c r="J66" s="410">
        <f>AVERAGE(E66:I66)</f>
        <v>3847080</v>
      </c>
      <c r="K66" s="139">
        <v>3847080</v>
      </c>
      <c r="L66" s="139">
        <v>3847080</v>
      </c>
      <c r="M66" s="139">
        <v>3847080</v>
      </c>
      <c r="N66" s="139">
        <v>3847080</v>
      </c>
      <c r="P66" s="595" t="s">
        <v>2187</v>
      </c>
      <c r="R66" s="273"/>
    </row>
    <row r="67" spans="2:25" ht="18.75">
      <c r="B67" s="614" t="s">
        <v>15</v>
      </c>
      <c r="C67" s="614"/>
      <c r="D67" s="614"/>
      <c r="E67" s="236">
        <f>'Kering Financials'!F21</f>
        <v>996000</v>
      </c>
      <c r="F67" s="236">
        <f>'Kering Financials'!E21</f>
        <v>824200</v>
      </c>
      <c r="G67" s="236">
        <f>'Kering Financials'!D21</f>
        <v>977200</v>
      </c>
      <c r="H67" s="236">
        <f>'Kering Financials'!C21</f>
        <v>1180000</v>
      </c>
      <c r="I67" s="139">
        <f>'Kering Financials'!B21</f>
        <v>1152000</v>
      </c>
      <c r="J67" s="410">
        <f>$X$67*J48</f>
        <v>1219783.2097410799</v>
      </c>
      <c r="K67" s="139">
        <f>$X$67*K48</f>
        <v>1272731.7998659601</v>
      </c>
      <c r="L67" s="139">
        <f>$X$67*L48</f>
        <v>1327978.7928331026</v>
      </c>
      <c r="M67" s="139">
        <f>$X$67*M48</f>
        <v>1385623.9581663576</v>
      </c>
      <c r="N67" s="139">
        <f>$X$67*N48</f>
        <v>1445771.3962047431</v>
      </c>
      <c r="P67" s="595" t="s">
        <v>2188</v>
      </c>
      <c r="Q67" s="595"/>
      <c r="R67" s="273"/>
      <c r="S67" s="271">
        <f>E67/E48</f>
        <v>6.2688821752265866E-2</v>
      </c>
      <c r="T67" s="271">
        <f>F67/F48</f>
        <v>6.2911228150522858E-2</v>
      </c>
      <c r="U67" s="271">
        <f>G67/G48</f>
        <v>5.5365439093484417E-2</v>
      </c>
      <c r="V67" s="271">
        <f>H67/H48</f>
        <v>5.7885700269806231E-2</v>
      </c>
      <c r="W67" s="271">
        <f>I67/I48</f>
        <v>5.8628937859433052E-2</v>
      </c>
      <c r="X67" s="273">
        <f>AVERAGE(S67:W67)</f>
        <v>5.9496025425102482E-2</v>
      </c>
    </row>
    <row r="68" spans="2:25" ht="18.75">
      <c r="B68" s="614" t="s">
        <v>16</v>
      </c>
      <c r="C68" s="614"/>
      <c r="D68" s="614"/>
      <c r="E68" s="236">
        <f>'Kering Financials'!F16</f>
        <v>2959200</v>
      </c>
      <c r="F68" s="236">
        <f>'Kering Financials'!E16</f>
        <v>2845500</v>
      </c>
      <c r="G68" s="236">
        <f>'Kering Financials'!D16</f>
        <v>3368900</v>
      </c>
      <c r="H68" s="236">
        <f>'Kering Financials'!C16</f>
        <v>4466000</v>
      </c>
      <c r="I68" s="139">
        <f>'Kering Financials'!B16</f>
        <v>4550000</v>
      </c>
      <c r="J68" s="410">
        <f>$X$68*J48</f>
        <v>4284780.1344812578</v>
      </c>
      <c r="K68" s="139">
        <f>$X$68*K48</f>
        <v>4470774.7155708233</v>
      </c>
      <c r="L68" s="139">
        <f>$X$68*L48</f>
        <v>4664842.9861167716</v>
      </c>
      <c r="M68" s="139">
        <f>$X$68*M48</f>
        <v>4867335.4104232583</v>
      </c>
      <c r="N68" s="139">
        <f>$X$68*N48</f>
        <v>5078617.6658180691</v>
      </c>
      <c r="P68" s="595" t="s">
        <v>2189</v>
      </c>
      <c r="Q68" s="595"/>
      <c r="R68" s="273"/>
      <c r="S68" s="271">
        <f>E68/E48</f>
        <v>0.18625377643504532</v>
      </c>
      <c r="T68" s="271">
        <f>F68/F48</f>
        <v>0.21719716052209756</v>
      </c>
      <c r="U68" s="271">
        <f>G68/G48</f>
        <v>0.19087252124645893</v>
      </c>
      <c r="V68" s="271">
        <f>H68/H48</f>
        <v>0.21908265881775815</v>
      </c>
      <c r="W68" s="271">
        <f>I68/I48</f>
        <v>0.23156394727467047</v>
      </c>
      <c r="X68" s="273">
        <f>AVERAGE(S68:W68)</f>
        <v>0.2089940128592061</v>
      </c>
    </row>
    <row r="69" spans="2:25" ht="18.75">
      <c r="B69" s="614" t="s">
        <v>17</v>
      </c>
      <c r="C69" s="614"/>
      <c r="D69" s="614"/>
      <c r="E69" s="139">
        <f>'Kering Financials'!F25+'Kering Financials'!F26</f>
        <v>1298500</v>
      </c>
      <c r="F69" s="139">
        <f>'Kering Financials'!F25+'Kering Financials'!F26</f>
        <v>1298500</v>
      </c>
      <c r="G69" s="139">
        <f>'Kering Financials'!D25+'Kering Financials'!D26</f>
        <v>1818600</v>
      </c>
      <c r="H69" s="139">
        <f>'Kering Financials'!C25+'Kering Financials'!C26</f>
        <v>1680000</v>
      </c>
      <c r="I69" s="139">
        <f>'Kering Financials'!B25+'Kering Financials'!B26</f>
        <v>2306000</v>
      </c>
      <c r="J69" s="410">
        <f>I69*(1+$R$69)</f>
        <v>2586680.4025888364</v>
      </c>
      <c r="K69" s="139">
        <f t="shared" ref="K69:N69" si="14">J69*(1+$R$69)</f>
        <v>2901524.5035286834</v>
      </c>
      <c r="L69" s="139">
        <f t="shared" si="14"/>
        <v>3254690.6205155891</v>
      </c>
      <c r="M69" s="139">
        <f t="shared" si="14"/>
        <v>3650843.2110049324</v>
      </c>
      <c r="N69" s="139">
        <f t="shared" si="14"/>
        <v>4095214.4782441277</v>
      </c>
      <c r="P69" s="595" t="s">
        <v>2190</v>
      </c>
      <c r="R69" s="273">
        <v>0.12171743390669398</v>
      </c>
      <c r="S69" s="271"/>
      <c r="T69" s="271">
        <f>F69/E69-1</f>
        <v>0</v>
      </c>
      <c r="U69" s="271">
        <f t="shared" ref="U69:W69" si="15">G69/F69-1</f>
        <v>0.40053908355795143</v>
      </c>
      <c r="V69" s="271">
        <f t="shared" si="15"/>
        <v>-7.6212471131639759E-2</v>
      </c>
      <c r="W69" s="271">
        <f t="shared" si="15"/>
        <v>0.37261904761904763</v>
      </c>
      <c r="X69" s="273">
        <f>AVERAGE(T69:W69)</f>
        <v>0.17423641501133982</v>
      </c>
      <c r="Y69" s="273">
        <f>(I69/E69)^(1/4)-1</f>
        <v>0.15439473474053544</v>
      </c>
    </row>
    <row r="70" spans="2:25" ht="23.25" customHeight="1">
      <c r="B70" s="612" t="s">
        <v>44</v>
      </c>
      <c r="C70" s="612"/>
      <c r="D70" s="612"/>
      <c r="E70" s="237">
        <f>SUM(E66:E69)</f>
        <v>7539600</v>
      </c>
      <c r="F70" s="237">
        <f t="shared" ref="F70:I70" si="16">SUM(F66:F69)</f>
        <v>8411000</v>
      </c>
      <c r="G70" s="237">
        <f t="shared" si="16"/>
        <v>11413400</v>
      </c>
      <c r="H70" s="237">
        <f t="shared" si="16"/>
        <v>11662000</v>
      </c>
      <c r="I70" s="237">
        <f t="shared" si="16"/>
        <v>11930000</v>
      </c>
      <c r="J70" s="411">
        <f>J66+J67+J68+J69</f>
        <v>11938323.746811174</v>
      </c>
      <c r="K70" s="412">
        <f t="shared" ref="K70:N70" si="17">K66+K67+K68+K69</f>
        <v>12492111.018965468</v>
      </c>
      <c r="L70" s="412">
        <f t="shared" si="17"/>
        <v>13094592.399465464</v>
      </c>
      <c r="M70" s="412">
        <f t="shared" si="17"/>
        <v>13750882.579594549</v>
      </c>
      <c r="N70" s="412">
        <f t="shared" si="17"/>
        <v>14466683.54026694</v>
      </c>
      <c r="P70" s="595"/>
      <c r="R70" s="273"/>
    </row>
    <row r="71" spans="2:25" ht="23.25" customHeight="1">
      <c r="B71" s="595" t="s">
        <v>18</v>
      </c>
      <c r="C71" s="595"/>
      <c r="D71" s="595"/>
      <c r="E71" s="236">
        <f>'Kering Financials'!F33</f>
        <v>6866000</v>
      </c>
      <c r="F71" s="236">
        <f>'Kering Financials'!E33</f>
        <v>6627000</v>
      </c>
      <c r="G71" s="236">
        <f>'Kering Financials'!D33</f>
        <v>7268400</v>
      </c>
      <c r="H71" s="236">
        <f>'Kering Financials'!C33</f>
        <v>8319000</v>
      </c>
      <c r="I71" s="139">
        <f>'Kering Financials'!B33</f>
        <v>10324000</v>
      </c>
      <c r="J71" s="410">
        <f>J48*$X$71</f>
        <v>9362459.4628353547</v>
      </c>
      <c r="K71" s="139">
        <f>K48*$X$71</f>
        <v>9768866.949591713</v>
      </c>
      <c r="L71" s="139">
        <f>L48*$X$71</f>
        <v>10192915.852681808</v>
      </c>
      <c r="M71" s="139">
        <f>M48*$X$71</f>
        <v>10635371.954184962</v>
      </c>
      <c r="N71" s="139">
        <f>N48*$X$71</f>
        <v>11097034.277400019</v>
      </c>
      <c r="P71" s="595" t="s">
        <v>2191</v>
      </c>
      <c r="Q71" s="595"/>
      <c r="R71" s="273"/>
      <c r="S71" s="271">
        <f>E71/E48</f>
        <v>0.43215005035246729</v>
      </c>
      <c r="T71" s="271">
        <f>F71/F48</f>
        <v>0.50583924891229681</v>
      </c>
      <c r="U71" s="271">
        <f>G71/G48</f>
        <v>0.41180736543909346</v>
      </c>
      <c r="V71" s="271">
        <f>H71/H48</f>
        <v>0.40809418690213395</v>
      </c>
      <c r="W71" s="271">
        <f>I71/I48</f>
        <v>0.5254211410249886</v>
      </c>
      <c r="X71" s="273">
        <f>AVERAGE(S71:W71)</f>
        <v>0.456662398526196</v>
      </c>
    </row>
    <row r="72" spans="2:25" ht="23.25" customHeight="1">
      <c r="B72" s="595" t="s">
        <v>19</v>
      </c>
      <c r="E72" s="236">
        <f>'Kering Financials'!F53</f>
        <v>9786400</v>
      </c>
      <c r="F72" s="236">
        <f>'Kering Financials'!E53</f>
        <v>9438000</v>
      </c>
      <c r="G72" s="236">
        <f>'Kering Financials'!D53</f>
        <v>9923300</v>
      </c>
      <c r="H72" s="236">
        <f>'Kering Financials'!C53</f>
        <v>11411000</v>
      </c>
      <c r="I72" s="139">
        <f>'Kering Financials'!B53</f>
        <v>15291000</v>
      </c>
      <c r="J72" s="410">
        <v>15291000</v>
      </c>
      <c r="K72" s="139">
        <v>15291000</v>
      </c>
      <c r="L72" s="139">
        <v>15291000</v>
      </c>
      <c r="M72" s="139">
        <v>15291000</v>
      </c>
      <c r="N72" s="139">
        <v>15291000</v>
      </c>
      <c r="P72" s="595"/>
      <c r="R72" s="273"/>
      <c r="T72" s="271"/>
      <c r="U72" s="271"/>
      <c r="V72" s="271"/>
      <c r="W72" s="271"/>
      <c r="X72" s="273"/>
      <c r="Y72" s="273"/>
    </row>
    <row r="73" spans="2:25" ht="23.25" customHeight="1">
      <c r="B73" s="314" t="s">
        <v>20</v>
      </c>
      <c r="C73" s="247"/>
      <c r="D73" s="247"/>
      <c r="E73" s="245">
        <f>'Kering Financials'!F56</f>
        <v>2956200</v>
      </c>
      <c r="F73" s="245">
        <f>'Kering Financials'!E56</f>
        <v>2920300</v>
      </c>
      <c r="G73" s="245">
        <f>'Kering Financials'!D56</f>
        <v>2462500</v>
      </c>
      <c r="H73" s="245">
        <f>'Kering Financials'!C56</f>
        <v>2549000</v>
      </c>
      <c r="I73" s="246">
        <f>'Kering Financials'!B56</f>
        <v>3822000</v>
      </c>
      <c r="J73" s="393">
        <f>J48*$X$73</f>
        <v>3559325.950817598</v>
      </c>
      <c r="K73" s="239">
        <f t="shared" ref="K73:N73" si="18">K48*$X$73</f>
        <v>3713829.8736340916</v>
      </c>
      <c r="L73" s="239">
        <f t="shared" si="18"/>
        <v>3875040.5332023012</v>
      </c>
      <c r="M73" s="239">
        <f t="shared" si="18"/>
        <v>4043249.056873797</v>
      </c>
      <c r="N73" s="239">
        <f t="shared" si="18"/>
        <v>4218759.2093136413</v>
      </c>
      <c r="P73" s="595" t="s">
        <v>2192</v>
      </c>
      <c r="R73" s="273"/>
      <c r="S73" s="271">
        <f>E73/E48</f>
        <v>0.18606495468277945</v>
      </c>
      <c r="T73" s="271">
        <f t="shared" ref="T73:W73" si="19">F73/F48</f>
        <v>0.22290664834745438</v>
      </c>
      <c r="U73" s="271">
        <f t="shared" si="19"/>
        <v>0.1395184135977337</v>
      </c>
      <c r="V73" s="271">
        <f t="shared" si="19"/>
        <v>0.12504292371842041</v>
      </c>
      <c r="W73" s="271">
        <f t="shared" si="19"/>
        <v>0.19451371571072318</v>
      </c>
      <c r="X73" s="273">
        <f>AVERAGE(S73:W73)</f>
        <v>0.17360933121142225</v>
      </c>
      <c r="Y73" s="273"/>
    </row>
    <row r="74" spans="2:25" ht="23.25" customHeight="1">
      <c r="B74" s="593" t="s">
        <v>45</v>
      </c>
      <c r="C74" s="593"/>
      <c r="D74" s="593"/>
      <c r="E74" s="240">
        <f>E70+E71+E72+E73</f>
        <v>27148200</v>
      </c>
      <c r="F74" s="240">
        <f t="shared" ref="F74:H74" si="20">F70+F71+F72+F73</f>
        <v>27396300</v>
      </c>
      <c r="G74" s="240">
        <f t="shared" si="20"/>
        <v>31067600</v>
      </c>
      <c r="H74" s="240">
        <f t="shared" si="20"/>
        <v>33941000</v>
      </c>
      <c r="I74" s="240">
        <f>I70+I71+I72+I73</f>
        <v>41367000</v>
      </c>
      <c r="J74" s="394">
        <f>J70+J71+J72+J73</f>
        <v>40151109.16046413</v>
      </c>
      <c r="K74" s="240">
        <f t="shared" ref="K74:N74" si="21">K70+K71+K72+K73</f>
        <v>41265807.842191271</v>
      </c>
      <c r="L74" s="240">
        <f t="shared" si="21"/>
        <v>42453548.78534957</v>
      </c>
      <c r="M74" s="240">
        <f t="shared" si="21"/>
        <v>43720503.590653308</v>
      </c>
      <c r="N74" s="240">
        <f t="shared" si="21"/>
        <v>45073477.026980601</v>
      </c>
      <c r="P74" s="595"/>
      <c r="R74" s="273"/>
    </row>
    <row r="75" spans="2:25" ht="23.25" customHeight="1">
      <c r="B75" s="595" t="s">
        <v>21</v>
      </c>
      <c r="C75" s="595"/>
      <c r="D75" s="595"/>
      <c r="E75" s="236">
        <f>'Kering Financials'!F71</f>
        <v>808700</v>
      </c>
      <c r="F75" s="236">
        <f>'Kering Financials'!E71</f>
        <v>666000</v>
      </c>
      <c r="G75" s="236">
        <f>'Kering Financials'!D71</f>
        <v>1741900</v>
      </c>
      <c r="H75" s="236">
        <f>'Kering Financials'!C71</f>
        <v>2263000</v>
      </c>
      <c r="I75" s="139">
        <f>'Kering Financials'!B71</f>
        <v>2200000</v>
      </c>
      <c r="J75" s="410">
        <f>J48*$X$75</f>
        <v>1736124.0147487498</v>
      </c>
      <c r="K75" s="139">
        <f>K48*$X$75</f>
        <v>1811486.02836624</v>
      </c>
      <c r="L75" s="139">
        <f>L48*$X$75</f>
        <v>1890119.3711331657</v>
      </c>
      <c r="M75" s="139">
        <f>M48*$X$75</f>
        <v>1972166.0455503925</v>
      </c>
      <c r="N75" s="139">
        <f>N48*$X$75</f>
        <v>2057774.2181913482</v>
      </c>
      <c r="P75" s="595" t="s">
        <v>2193</v>
      </c>
      <c r="Q75" s="595"/>
      <c r="R75" s="273"/>
      <c r="S75" s="271">
        <f>E75/E48</f>
        <v>5.0900050352467273E-2</v>
      </c>
      <c r="T75" s="271">
        <f>F75/F48</f>
        <v>5.0835814059995418E-2</v>
      </c>
      <c r="U75" s="271">
        <f>G75/G48</f>
        <v>9.869121813031162E-2</v>
      </c>
      <c r="V75" s="271">
        <f>H75/H48</f>
        <v>0.11101299975472161</v>
      </c>
      <c r="W75" s="271">
        <f>I75/I48</f>
        <v>0.11196498549544506</v>
      </c>
      <c r="X75" s="273">
        <f>AVERAGE(S75:W75)</f>
        <v>8.4681013558588189E-2</v>
      </c>
    </row>
    <row r="76" spans="2:25" ht="23.25" customHeight="1">
      <c r="B76" s="595" t="s">
        <v>22</v>
      </c>
      <c r="C76" s="595"/>
      <c r="D76" s="595"/>
      <c r="E76" s="236">
        <f>'Kering Financials'!F68</f>
        <v>1171300</v>
      </c>
      <c r="F76" s="236">
        <f>'Kering Financials'!E68</f>
        <v>1224000</v>
      </c>
      <c r="G76" s="236">
        <f>'Kering Financials'!D68</f>
        <v>1739000</v>
      </c>
      <c r="H76" s="236">
        <f>'Kering Financials'!C68</f>
        <v>1285000</v>
      </c>
      <c r="I76" s="139">
        <f>'Kering Financials'!B68</f>
        <v>1122000</v>
      </c>
      <c r="J76" s="410">
        <f>J74*$X$76</f>
        <v>1676548.3412423132</v>
      </c>
      <c r="K76" s="139">
        <f t="shared" ref="K76:N76" si="22">K74*$X$76</f>
        <v>1723093.6612823096</v>
      </c>
      <c r="L76" s="139">
        <f t="shared" si="22"/>
        <v>1772688.9314931363</v>
      </c>
      <c r="M76" s="139">
        <f t="shared" si="22"/>
        <v>1825591.8530231977</v>
      </c>
      <c r="N76" s="139">
        <f t="shared" si="22"/>
        <v>1882086.5655690967</v>
      </c>
      <c r="P76" s="595" t="s">
        <v>2194</v>
      </c>
      <c r="Q76" s="595"/>
      <c r="R76" s="273"/>
      <c r="S76" s="271">
        <f>E76/E74</f>
        <v>4.3144665208006423E-2</v>
      </c>
      <c r="T76" s="271">
        <f t="shared" ref="T76:W76" si="23">F76/F74</f>
        <v>4.46775659486865E-2</v>
      </c>
      <c r="U76" s="271">
        <f t="shared" si="23"/>
        <v>5.597471320604102E-2</v>
      </c>
      <c r="V76" s="271">
        <f t="shared" si="23"/>
        <v>3.7859815562299282E-2</v>
      </c>
      <c r="W76" s="271">
        <f t="shared" si="23"/>
        <v>2.7123069113061136E-2</v>
      </c>
      <c r="X76" s="273">
        <f>AVERAGE(S76:W76)</f>
        <v>4.1755965807618874E-2</v>
      </c>
      <c r="Y76" s="273"/>
    </row>
    <row r="77" spans="2:25" ht="23.25" customHeight="1">
      <c r="B77" s="595" t="s">
        <v>23</v>
      </c>
      <c r="C77" s="595"/>
      <c r="D77" s="595"/>
      <c r="E77" s="236">
        <v>804600</v>
      </c>
      <c r="F77" s="236">
        <v>552200</v>
      </c>
      <c r="G77" s="236">
        <v>702600</v>
      </c>
      <c r="H77" s="236">
        <v>1010000</v>
      </c>
      <c r="I77" s="236">
        <v>1277000</v>
      </c>
      <c r="J77" s="410">
        <f>J74*$X$77</f>
        <v>1068309.1413848607</v>
      </c>
      <c r="K77" s="139">
        <f t="shared" ref="K77:N77" si="24">K74*$X$77</f>
        <v>1097968.1674112538</v>
      </c>
      <c r="L77" s="139">
        <f t="shared" si="24"/>
        <v>1129570.6444960593</v>
      </c>
      <c r="M77" s="139">
        <f t="shared" si="24"/>
        <v>1163280.7817383006</v>
      </c>
      <c r="N77" s="139">
        <f t="shared" si="24"/>
        <v>1199279.6350776395</v>
      </c>
      <c r="P77" s="595" t="s">
        <v>2195</v>
      </c>
      <c r="R77" s="273"/>
      <c r="S77" s="271">
        <f>E77/E74</f>
        <v>2.9637324021482087E-2</v>
      </c>
      <c r="T77" s="271">
        <f t="shared" ref="T77:W77" si="25">F77/F74</f>
        <v>2.0156006468026705E-2</v>
      </c>
      <c r="U77" s="271">
        <f t="shared" si="25"/>
        <v>2.2615200401704671E-2</v>
      </c>
      <c r="V77" s="271">
        <f t="shared" si="25"/>
        <v>2.9757520403052354E-2</v>
      </c>
      <c r="W77" s="271">
        <f t="shared" si="25"/>
        <v>3.0870017163439456E-2</v>
      </c>
      <c r="X77" s="273">
        <f>AVERAGE(S77:W77)</f>
        <v>2.6607213691541055E-2</v>
      </c>
    </row>
    <row r="78" spans="2:25" ht="23.25" customHeight="1">
      <c r="B78" s="314" t="s">
        <v>24</v>
      </c>
      <c r="C78" s="314"/>
      <c r="D78" s="314"/>
      <c r="E78" s="245">
        <f>'Kering Financials'!F72-E77</f>
        <v>5362100</v>
      </c>
      <c r="F78" s="245">
        <f>'Kering Financials'!E72-F77</f>
        <v>4292400</v>
      </c>
      <c r="G78" s="245">
        <f>'Kering Financials'!D72-G77</f>
        <v>4541200</v>
      </c>
      <c r="H78" s="245">
        <f>'Kering Financials'!C72-H77</f>
        <v>3948000</v>
      </c>
      <c r="I78" s="245">
        <f>'Kering Financials'!B72-I77</f>
        <v>4032000</v>
      </c>
      <c r="J78" s="393">
        <f>I78*(1+$X$78)</f>
        <v>3779113.4687340739</v>
      </c>
      <c r="K78" s="239">
        <f t="shared" ref="K78:N78" si="26">J78*(1+$X$78)</f>
        <v>3542087.9488014099</v>
      </c>
      <c r="L78" s="239">
        <f t="shared" si="26"/>
        <v>3319928.6395724346</v>
      </c>
      <c r="M78" s="239">
        <f t="shared" si="26"/>
        <v>3111703.1341875442</v>
      </c>
      <c r="N78" s="239">
        <f t="shared" si="26"/>
        <v>2916537.5062277233</v>
      </c>
      <c r="P78" s="595" t="s">
        <v>2196</v>
      </c>
      <c r="R78" s="273">
        <v>-5.5423529887093648E-2</v>
      </c>
      <c r="T78" s="271">
        <f>F78/E78-1</f>
        <v>-0.19949273605490381</v>
      </c>
      <c r="U78" s="271">
        <f t="shared" ref="U78" si="27">G78/F78-1</f>
        <v>5.7962911191874023E-2</v>
      </c>
      <c r="V78" s="271">
        <f t="shared" ref="V78" si="28">H78/G78-1</f>
        <v>-0.13062626618514928</v>
      </c>
      <c r="W78" s="271">
        <f t="shared" ref="W78" si="29">I78/H78-1</f>
        <v>2.1276595744680771E-2</v>
      </c>
      <c r="X78" s="273">
        <f>AVERAGE(S78:W78)</f>
        <v>-6.2719873825874572E-2</v>
      </c>
      <c r="Y78" s="273">
        <f>(I78/E78)^(1/4)-1</f>
        <v>-6.8792631992508291E-2</v>
      </c>
    </row>
    <row r="79" spans="2:25" ht="23.25" customHeight="1">
      <c r="B79" s="593" t="s">
        <v>46</v>
      </c>
      <c r="C79" s="593"/>
      <c r="D79" s="593"/>
      <c r="E79" s="237">
        <f>E75+E76+E78+E77</f>
        <v>8146700</v>
      </c>
      <c r="F79" s="237">
        <f>F75+F76+F78+F77</f>
        <v>6734600</v>
      </c>
      <c r="G79" s="237">
        <f>G75+G76+G78+G77</f>
        <v>8724700</v>
      </c>
      <c r="H79" s="237">
        <f>H75+H76+H78+H77</f>
        <v>8506000</v>
      </c>
      <c r="I79" s="237">
        <f>I75+I76+I78+I77</f>
        <v>8631000</v>
      </c>
      <c r="J79" s="413">
        <f>SUM(J75:J78)</f>
        <v>8260094.9661099967</v>
      </c>
      <c r="K79" s="409">
        <f t="shared" ref="K79:N79" si="30">SUM(K75:K78)</f>
        <v>8174635.8058612123</v>
      </c>
      <c r="L79" s="409">
        <f t="shared" si="30"/>
        <v>8112307.5866947956</v>
      </c>
      <c r="M79" s="409">
        <f t="shared" si="30"/>
        <v>8072741.8144994359</v>
      </c>
      <c r="N79" s="409">
        <f t="shared" si="30"/>
        <v>8055677.925065808</v>
      </c>
      <c r="P79" s="595"/>
      <c r="R79" s="273"/>
    </row>
    <row r="80" spans="2:25" ht="23.25" customHeight="1">
      <c r="B80" s="595" t="s">
        <v>25</v>
      </c>
      <c r="C80" s="593"/>
      <c r="D80" s="593"/>
      <c r="E80" s="236">
        <v>3122200</v>
      </c>
      <c r="F80" s="236">
        <v>3815300</v>
      </c>
      <c r="G80" s="236">
        <v>2975500</v>
      </c>
      <c r="H80" s="236">
        <v>4346000</v>
      </c>
      <c r="I80" s="236">
        <v>10026000</v>
      </c>
      <c r="J80" s="410">
        <f>J74*$X$80</f>
        <v>4798959.5422951141</v>
      </c>
      <c r="K80" s="139">
        <f t="shared" ref="K80:N80" si="31">K74*$X$80</f>
        <v>4932191.0765493577</v>
      </c>
      <c r="L80" s="139">
        <f t="shared" si="31"/>
        <v>5074152.8019443983</v>
      </c>
      <c r="M80" s="139">
        <f t="shared" si="31"/>
        <v>5225582.3634110568</v>
      </c>
      <c r="N80" s="139">
        <f t="shared" si="31"/>
        <v>5387293.0836999016</v>
      </c>
      <c r="P80" s="595" t="s">
        <v>2198</v>
      </c>
      <c r="Q80" s="595"/>
      <c r="R80" s="273"/>
      <c r="S80" s="271"/>
      <c r="T80" s="271">
        <f>E80/E74</f>
        <v>0.11500578307217421</v>
      </c>
      <c r="U80" s="271">
        <f t="shared" ref="U80:W80" si="32">F80/F74</f>
        <v>0.13926333117975784</v>
      </c>
      <c r="V80" s="271">
        <f t="shared" si="32"/>
        <v>9.5775019634603248E-2</v>
      </c>
      <c r="W80" s="271">
        <f t="shared" si="32"/>
        <v>0.12804572640758963</v>
      </c>
      <c r="X80" s="273">
        <f>AVERAGE(S80:W80)</f>
        <v>0.11952246507353123</v>
      </c>
      <c r="Y80" s="273"/>
    </row>
    <row r="81" spans="2:25" ht="23.25" customHeight="1">
      <c r="B81" s="314" t="s">
        <v>26</v>
      </c>
      <c r="C81" s="596"/>
      <c r="D81" s="596"/>
      <c r="E81" s="245">
        <v>5440700</v>
      </c>
      <c r="F81" s="245">
        <v>5420500</v>
      </c>
      <c r="G81" s="245">
        <v>5631200</v>
      </c>
      <c r="H81" s="245">
        <v>6306000</v>
      </c>
      <c r="I81" s="246">
        <v>6700000</v>
      </c>
      <c r="J81" s="393">
        <f>I81*(1+$R$81)</f>
        <v>7064263.4819200765</v>
      </c>
      <c r="K81" s="239">
        <f t="shared" ref="K81:N81" si="33">J81*(1+$R$81)</f>
        <v>7448331.1256700847</v>
      </c>
      <c r="L81" s="239">
        <f t="shared" si="33"/>
        <v>7853279.6376596773</v>
      </c>
      <c r="M81" s="239">
        <f t="shared" si="33"/>
        <v>8280244.2623322075</v>
      </c>
      <c r="N81" s="239">
        <f t="shared" si="33"/>
        <v>8730421.9647420384</v>
      </c>
      <c r="P81" s="595" t="s">
        <v>2200</v>
      </c>
      <c r="R81" s="273">
        <v>5.436768386866811E-2</v>
      </c>
      <c r="S81" s="271"/>
      <c r="T81" s="271">
        <f>F81/E81-1</f>
        <v>-3.7127575495800036E-3</v>
      </c>
      <c r="U81" s="271">
        <f t="shared" ref="U81:V81" si="34">G81/F81-1</f>
        <v>3.8870952864126895E-2</v>
      </c>
      <c r="V81" s="271">
        <f t="shared" si="34"/>
        <v>0.11983236255149876</v>
      </c>
      <c r="W81" s="271">
        <f t="shared" ref="W81" si="35">I81/H81-1</f>
        <v>6.2480177608626786E-2</v>
      </c>
      <c r="X81" s="273">
        <f>AVERAGE(S81:W81)</f>
        <v>5.436768386866811E-2</v>
      </c>
      <c r="Y81" s="273">
        <f>(I81/E81)^(1/4)-1</f>
        <v>5.3428359244384271E-2</v>
      </c>
    </row>
    <row r="82" spans="2:25" ht="23.25" customHeight="1">
      <c r="B82" s="593" t="s">
        <v>47</v>
      </c>
      <c r="C82" s="595"/>
      <c r="D82" s="595"/>
      <c r="E82" s="237">
        <f>E79+E81+E80</f>
        <v>16709600</v>
      </c>
      <c r="F82" s="237">
        <f>F79+F81+F80</f>
        <v>15970400</v>
      </c>
      <c r="G82" s="237">
        <f>G79+G81+G80</f>
        <v>17331400</v>
      </c>
      <c r="H82" s="237">
        <f>H79+H81+H80</f>
        <v>19158000</v>
      </c>
      <c r="I82" s="237">
        <f>I79+I81+I80</f>
        <v>25357000</v>
      </c>
      <c r="J82" s="414">
        <f>J79+J80+J81</f>
        <v>20123317.99032519</v>
      </c>
      <c r="K82" s="237">
        <f t="shared" ref="K82:N82" si="36">K79+K80+K81</f>
        <v>20555158.008080654</v>
      </c>
      <c r="L82" s="237">
        <f t="shared" si="36"/>
        <v>21039740.026298869</v>
      </c>
      <c r="M82" s="237">
        <f t="shared" si="36"/>
        <v>21578568.4402427</v>
      </c>
      <c r="N82" s="237">
        <f t="shared" si="36"/>
        <v>22173392.973507747</v>
      </c>
      <c r="P82" s="595"/>
    </row>
    <row r="83" spans="2:25" ht="23.25" customHeight="1">
      <c r="B83" s="595" t="s">
        <v>27</v>
      </c>
      <c r="C83" s="595"/>
      <c r="D83" s="595"/>
      <c r="E83" s="236">
        <f>'Kering Financials'!F97</f>
        <v>505100</v>
      </c>
      <c r="F83" s="236">
        <f>'Kering Financials'!E97</f>
        <v>500100</v>
      </c>
      <c r="G83" s="236">
        <f>'Kering Financials'!D97</f>
        <v>498800</v>
      </c>
      <c r="H83" s="236">
        <f>'Kering Financials'!C97</f>
        <v>496000</v>
      </c>
      <c r="I83" s="139">
        <f>'Kering Financials'!B97</f>
        <v>493000</v>
      </c>
      <c r="J83" s="362"/>
      <c r="P83" s="595"/>
    </row>
    <row r="84" spans="2:25" ht="23.25" customHeight="1">
      <c r="B84" s="314" t="s">
        <v>28</v>
      </c>
      <c r="C84" s="314"/>
      <c r="D84" s="314"/>
      <c r="E84" s="246">
        <f>SUM('Kering Financials'!F102:F106)</f>
        <v>9933500</v>
      </c>
      <c r="F84" s="246">
        <f>SUM('Kering Financials'!E102:E106)</f>
        <v>11534900</v>
      </c>
      <c r="G84" s="246">
        <f>SUM('Kering Financials'!D102:D106)</f>
        <v>13237400</v>
      </c>
      <c r="H84" s="246">
        <f>SUM('Kering Financials'!C102:C106)</f>
        <v>14287000</v>
      </c>
      <c r="I84" s="246">
        <f>SUM('Kering Financials'!B102:B106)</f>
        <v>15517000</v>
      </c>
      <c r="J84" s="357"/>
      <c r="K84" s="247"/>
      <c r="L84" s="247"/>
      <c r="M84" s="247"/>
      <c r="N84" s="247"/>
      <c r="P84" s="595"/>
    </row>
    <row r="85" spans="2:25" ht="23.25" customHeight="1">
      <c r="B85" s="597" t="s">
        <v>48</v>
      </c>
      <c r="C85" s="597"/>
      <c r="D85" s="597"/>
      <c r="E85" s="241">
        <f>E83+E84</f>
        <v>10438600</v>
      </c>
      <c r="F85" s="241">
        <f t="shared" ref="F85:H85" si="37">F83+F84</f>
        <v>12035000</v>
      </c>
      <c r="G85" s="241">
        <f t="shared" si="37"/>
        <v>13736200</v>
      </c>
      <c r="H85" s="241">
        <f t="shared" si="37"/>
        <v>14783000</v>
      </c>
      <c r="I85" s="241">
        <f>I83+I84</f>
        <v>16010000</v>
      </c>
      <c r="J85" s="402">
        <f>J74-J82</f>
        <v>20027791.17013894</v>
      </c>
      <c r="K85" s="241">
        <f t="shared" ref="K85:N85" si="38">K74-K82</f>
        <v>20710649.834110618</v>
      </c>
      <c r="L85" s="241">
        <f t="shared" si="38"/>
        <v>21413808.759050701</v>
      </c>
      <c r="M85" s="241">
        <f t="shared" si="38"/>
        <v>22141935.150410607</v>
      </c>
      <c r="N85" s="241">
        <f t="shared" si="38"/>
        <v>22900084.053472854</v>
      </c>
    </row>
    <row r="86" spans="2:25" ht="23.25" customHeight="1">
      <c r="B86" s="597" t="s">
        <v>49</v>
      </c>
      <c r="C86" s="248"/>
      <c r="D86" s="248"/>
      <c r="E86" s="241">
        <f>E82+E85</f>
        <v>27148200</v>
      </c>
      <c r="F86" s="241">
        <f t="shared" ref="F86:M86" si="39">F82+F85</f>
        <v>28005400</v>
      </c>
      <c r="G86" s="241">
        <f t="shared" si="39"/>
        <v>31067600</v>
      </c>
      <c r="H86" s="241">
        <f t="shared" si="39"/>
        <v>33941000</v>
      </c>
      <c r="I86" s="241">
        <f t="shared" si="39"/>
        <v>41367000</v>
      </c>
      <c r="J86" s="402">
        <f>J82+J85</f>
        <v>40151109.16046413</v>
      </c>
      <c r="K86" s="241">
        <f t="shared" si="39"/>
        <v>41265807.842191271</v>
      </c>
      <c r="L86" s="241">
        <f t="shared" si="39"/>
        <v>42453548.78534957</v>
      </c>
      <c r="M86" s="241">
        <f t="shared" si="39"/>
        <v>43720503.590653308</v>
      </c>
      <c r="N86" s="241">
        <f>N82+N85</f>
        <v>45073477.026980601</v>
      </c>
    </row>
    <row r="87" spans="2:25" ht="18.75">
      <c r="B87" s="593" t="s">
        <v>50</v>
      </c>
      <c r="E87" s="238">
        <f>E70-E79</f>
        <v>-607100</v>
      </c>
      <c r="F87" s="238">
        <f t="shared" ref="F87:J87" si="40">F70-F79</f>
        <v>1676400</v>
      </c>
      <c r="G87" s="238">
        <f t="shared" si="40"/>
        <v>2688700</v>
      </c>
      <c r="H87" s="238">
        <f t="shared" si="40"/>
        <v>3156000</v>
      </c>
      <c r="I87" s="238">
        <f t="shared" si="40"/>
        <v>3299000</v>
      </c>
      <c r="J87" s="392">
        <f t="shared" si="40"/>
        <v>3678228.7807011772</v>
      </c>
      <c r="K87" s="238">
        <f t="shared" ref="K87:N87" si="41">K70-K79</f>
        <v>4317475.2131042555</v>
      </c>
      <c r="L87" s="238">
        <f t="shared" si="41"/>
        <v>4982284.8127706684</v>
      </c>
      <c r="M87" s="238">
        <f t="shared" si="41"/>
        <v>5678140.7650951128</v>
      </c>
      <c r="N87" s="238">
        <f t="shared" si="41"/>
        <v>6411005.6152011324</v>
      </c>
    </row>
    <row r="88" spans="2:25" ht="18.75">
      <c r="B88" s="593" t="s">
        <v>51</v>
      </c>
      <c r="E88" s="238">
        <f>E66-E87</f>
        <v>2893000</v>
      </c>
      <c r="F88" s="238">
        <f>F66-F87</f>
        <v>1766400</v>
      </c>
      <c r="G88" s="238">
        <f>G66-G87</f>
        <v>2560000</v>
      </c>
      <c r="H88" s="238">
        <f>H66-H87</f>
        <v>1180000</v>
      </c>
      <c r="I88" s="238">
        <f>I66-I87</f>
        <v>623000</v>
      </c>
      <c r="J88" s="392">
        <f>J87-J66</f>
        <v>-168851.21929882281</v>
      </c>
      <c r="K88" s="238">
        <f t="shared" ref="K88:N88" si="42">K87-K66</f>
        <v>470395.2131042555</v>
      </c>
      <c r="L88" s="238">
        <f t="shared" si="42"/>
        <v>1135204.8127706684</v>
      </c>
      <c r="M88" s="238">
        <f t="shared" si="42"/>
        <v>1831060.7650951128</v>
      </c>
      <c r="N88" s="238">
        <f t="shared" si="42"/>
        <v>2563925.6152011324</v>
      </c>
    </row>
    <row r="89" spans="2:25" ht="18.75">
      <c r="B89" s="593" t="s">
        <v>53</v>
      </c>
      <c r="E89" s="238">
        <f t="shared" ref="E89:N89" si="43">E67+E68-E75</f>
        <v>3146500</v>
      </c>
      <c r="F89" s="238">
        <f t="shared" si="43"/>
        <v>3003700</v>
      </c>
      <c r="G89" s="238">
        <f t="shared" si="43"/>
        <v>2604200</v>
      </c>
      <c r="H89" s="238">
        <f t="shared" si="43"/>
        <v>3383000</v>
      </c>
      <c r="I89" s="238">
        <f t="shared" si="43"/>
        <v>3502000</v>
      </c>
      <c r="J89" s="392">
        <f t="shared" si="43"/>
        <v>3768439.3294735881</v>
      </c>
      <c r="K89" s="238">
        <f t="shared" si="43"/>
        <v>3932020.4870705437</v>
      </c>
      <c r="L89" s="238">
        <f t="shared" si="43"/>
        <v>4102702.407816709</v>
      </c>
      <c r="M89" s="238">
        <f t="shared" si="43"/>
        <v>4280793.3230392225</v>
      </c>
      <c r="N89" s="238">
        <f t="shared" si="43"/>
        <v>4466614.8438314646</v>
      </c>
    </row>
    <row r="90" spans="2:25">
      <c r="E90" s="238"/>
      <c r="J90" s="362"/>
    </row>
    <row r="91" spans="2:25">
      <c r="B91" s="52" t="s">
        <v>54</v>
      </c>
      <c r="E91" s="238">
        <f>E76+E77</f>
        <v>1975900</v>
      </c>
      <c r="F91" s="238">
        <f>F76+F77</f>
        <v>1776200</v>
      </c>
      <c r="G91" s="238">
        <f>G76+G77</f>
        <v>2441600</v>
      </c>
      <c r="H91" s="238">
        <f>H76+H77</f>
        <v>2295000</v>
      </c>
      <c r="I91" s="238">
        <f>I76+I77</f>
        <v>2399000</v>
      </c>
      <c r="J91" s="362"/>
    </row>
    <row r="92" spans="2:25" ht="18.75">
      <c r="B92" s="52" t="s">
        <v>55</v>
      </c>
      <c r="E92" s="238">
        <f>E80+E77+E76</f>
        <v>5098100</v>
      </c>
      <c r="F92" s="238">
        <f>F80+F77+F76</f>
        <v>5591500</v>
      </c>
      <c r="G92" s="238">
        <f>G80+G77+G76</f>
        <v>5417100</v>
      </c>
      <c r="H92" s="238">
        <f>H80+H77+H76</f>
        <v>6641000</v>
      </c>
      <c r="I92" s="238">
        <f>I80+I77+I76</f>
        <v>12425000</v>
      </c>
      <c r="J92" s="392">
        <f>I92*(1+$R$92)</f>
        <v>12425000</v>
      </c>
      <c r="K92" s="238">
        <f t="shared" ref="K92:N92" si="44">J92*(1+$R$92)</f>
        <v>12425000</v>
      </c>
      <c r="L92" s="238">
        <f t="shared" si="44"/>
        <v>12425000</v>
      </c>
      <c r="M92" s="238">
        <f t="shared" si="44"/>
        <v>12425000</v>
      </c>
      <c r="N92" s="238">
        <f t="shared" si="44"/>
        <v>12425000</v>
      </c>
      <c r="P92" s="595" t="s">
        <v>2201</v>
      </c>
      <c r="R92" s="273"/>
      <c r="S92" s="271">
        <f>E92/E74</f>
        <v>0.18778777230166271</v>
      </c>
      <c r="T92" s="271">
        <f t="shared" ref="T92:W92" si="45">F92/F74</f>
        <v>0.20409690359647106</v>
      </c>
      <c r="U92" s="271">
        <f t="shared" si="45"/>
        <v>0.17436493324234895</v>
      </c>
      <c r="V92" s="271">
        <f t="shared" si="45"/>
        <v>0.19566306237294129</v>
      </c>
      <c r="W92" s="271">
        <f t="shared" si="45"/>
        <v>0.30036019049000412</v>
      </c>
      <c r="X92" s="273">
        <f>AVERAGE(S92:W92)</f>
        <v>0.2124545724006856</v>
      </c>
      <c r="Y92" s="273"/>
    </row>
    <row r="93" spans="2:25">
      <c r="P93" s="247"/>
      <c r="Q93" s="247"/>
      <c r="R93" s="247"/>
      <c r="S93" s="247"/>
      <c r="T93" s="247"/>
      <c r="U93" s="247"/>
      <c r="V93" s="247"/>
      <c r="W93" s="247"/>
      <c r="X93" s="247"/>
      <c r="Y93" s="247"/>
    </row>
    <row r="94" spans="2:25">
      <c r="E94" s="238"/>
      <c r="F94" s="238"/>
      <c r="G94" s="238"/>
      <c r="H94" s="238"/>
      <c r="I94" s="238"/>
    </row>
    <row r="95" spans="2:25">
      <c r="I95" s="238"/>
    </row>
    <row r="96" spans="2:25" ht="15.75">
      <c r="B96" s="613" t="s">
        <v>56</v>
      </c>
      <c r="C96" s="613"/>
      <c r="D96" s="613"/>
      <c r="E96" s="140">
        <v>2019</v>
      </c>
      <c r="F96" s="140">
        <v>2020</v>
      </c>
      <c r="G96" s="140">
        <v>2021</v>
      </c>
      <c r="H96" s="140">
        <v>2022</v>
      </c>
      <c r="I96" s="140">
        <v>2023</v>
      </c>
      <c r="J96" s="140">
        <v>2024</v>
      </c>
      <c r="K96" s="140">
        <v>2025</v>
      </c>
      <c r="L96" s="140">
        <v>2026</v>
      </c>
      <c r="M96" s="140">
        <v>2027</v>
      </c>
      <c r="N96" s="140">
        <v>2028</v>
      </c>
      <c r="R96" s="52" t="s">
        <v>145</v>
      </c>
    </row>
    <row r="97" spans="2:41" ht="18.75" customHeight="1">
      <c r="B97" s="270" t="s">
        <v>57</v>
      </c>
      <c r="C97" s="270"/>
      <c r="D97" s="270"/>
      <c r="E97" s="240">
        <f t="shared" ref="E97:N97" si="46">E48</f>
        <v>15888000</v>
      </c>
      <c r="F97" s="240">
        <f t="shared" si="46"/>
        <v>13101000</v>
      </c>
      <c r="G97" s="240">
        <f t="shared" si="46"/>
        <v>17650000</v>
      </c>
      <c r="H97" s="240">
        <f t="shared" si="46"/>
        <v>20385000</v>
      </c>
      <c r="I97" s="240">
        <f t="shared" si="46"/>
        <v>19649000</v>
      </c>
      <c r="J97" s="394">
        <f t="shared" si="46"/>
        <v>20501927.667027496</v>
      </c>
      <c r="K97" s="240">
        <f t="shared" si="46"/>
        <v>21391879.386433281</v>
      </c>
      <c r="L97" s="240">
        <f t="shared" si="46"/>
        <v>22320462.305584595</v>
      </c>
      <c r="M97" s="240">
        <f t="shared" si="46"/>
        <v>23289353.335218541</v>
      </c>
      <c r="N97" s="240">
        <f t="shared" si="46"/>
        <v>24300302.177744217</v>
      </c>
      <c r="P97" s="695" t="s">
        <v>2202</v>
      </c>
      <c r="R97" s="693" t="s">
        <v>1505</v>
      </c>
      <c r="S97" s="693"/>
      <c r="T97" s="693"/>
      <c r="U97" s="693"/>
      <c r="V97" s="693"/>
      <c r="W97" s="693"/>
      <c r="X97" s="693"/>
      <c r="Y97" s="693"/>
      <c r="Z97" s="693"/>
      <c r="AA97" s="693"/>
      <c r="AB97" s="693"/>
      <c r="AC97" s="693"/>
    </row>
    <row r="98" spans="2:41" ht="18.75">
      <c r="B98" s="269" t="s">
        <v>58</v>
      </c>
      <c r="C98" s="269"/>
      <c r="D98" s="269"/>
      <c r="E98" s="238">
        <f t="shared" ref="E98:N98" si="47">E49</f>
        <v>-2862800</v>
      </c>
      <c r="F98" s="238">
        <f t="shared" si="47"/>
        <v>-2154500</v>
      </c>
      <c r="G98" s="238">
        <f t="shared" si="47"/>
        <v>-3117400</v>
      </c>
      <c r="H98" s="238">
        <f t="shared" si="47"/>
        <v>-3485000</v>
      </c>
      <c r="I98" s="238">
        <f t="shared" si="47"/>
        <v>-2737000</v>
      </c>
      <c r="J98" s="392">
        <f t="shared" si="47"/>
        <v>-3409537.3575908979</v>
      </c>
      <c r="K98" s="238">
        <f t="shared" si="47"/>
        <v>-3557539.2276124312</v>
      </c>
      <c r="L98" s="238">
        <f t="shared" si="47"/>
        <v>-3711965.5919956709</v>
      </c>
      <c r="M98" s="238">
        <f t="shared" si="47"/>
        <v>-3873095.3264588597</v>
      </c>
      <c r="N98" s="238">
        <f t="shared" si="47"/>
        <v>-4041219.4122124179</v>
      </c>
      <c r="P98" s="695"/>
      <c r="Q98" s="302">
        <f>E121</f>
        <v>813.86580983206636</v>
      </c>
      <c r="R98" s="300">
        <v>3.8300000000000001E-2</v>
      </c>
      <c r="S98" s="300">
        <v>4.3299999999999998E-2</v>
      </c>
      <c r="T98" s="300">
        <v>4.8300000000000003E-2</v>
      </c>
      <c r="U98" s="300">
        <v>5.33E-2</v>
      </c>
      <c r="V98" s="300">
        <v>5.8299999999999998E-2</v>
      </c>
      <c r="W98" s="300">
        <v>6.3299999999999995E-2</v>
      </c>
      <c r="X98" s="300">
        <v>6.83E-2</v>
      </c>
      <c r="Y98" s="300">
        <v>7.3300000000000004E-2</v>
      </c>
      <c r="Z98" s="300">
        <v>7.8299999999999995E-2</v>
      </c>
      <c r="AA98" s="300">
        <v>8.3299999999999999E-2</v>
      </c>
      <c r="AB98" s="300">
        <v>8.8300000000000003E-2</v>
      </c>
      <c r="AD98" s="283"/>
      <c r="AE98" s="300"/>
      <c r="AF98" s="300"/>
      <c r="AG98" s="300"/>
      <c r="AH98" s="300"/>
      <c r="AI98" s="300"/>
      <c r="AJ98" s="300"/>
      <c r="AK98" s="300"/>
      <c r="AL98" s="300"/>
      <c r="AM98" s="300"/>
      <c r="AN98" s="300"/>
      <c r="AO98" s="300"/>
    </row>
    <row r="99" spans="2:41" ht="18.75">
      <c r="B99" s="284" t="s">
        <v>59</v>
      </c>
      <c r="C99" s="284"/>
      <c r="D99" s="284"/>
      <c r="E99" s="239">
        <f t="shared" ref="E99:N99" si="48">E51</f>
        <v>-7074800</v>
      </c>
      <c r="F99" s="239">
        <f t="shared" si="48"/>
        <v>-6470200</v>
      </c>
      <c r="G99" s="239">
        <f t="shared" si="48"/>
        <v>-8206800</v>
      </c>
      <c r="H99" s="239">
        <f t="shared" si="48"/>
        <v>-9796000</v>
      </c>
      <c r="I99" s="239">
        <f t="shared" si="48"/>
        <v>-10382000</v>
      </c>
      <c r="J99" s="393">
        <f t="shared" si="48"/>
        <v>-9894474.7334610615</v>
      </c>
      <c r="K99" s="239">
        <f t="shared" si="48"/>
        <v>-10323976.044004777</v>
      </c>
      <c r="L99" s="239">
        <f t="shared" si="48"/>
        <v>-10772121.232139582</v>
      </c>
      <c r="M99" s="239">
        <f t="shared" si="48"/>
        <v>-11239719.594980752</v>
      </c>
      <c r="N99" s="239">
        <f t="shared" si="48"/>
        <v>-11727615.559772354</v>
      </c>
      <c r="P99" s="695"/>
      <c r="Q99" s="273">
        <v>5.0000000000000001E-3</v>
      </c>
      <c r="R99" s="302">
        <f t="dataTable" ref="R99:AB110" dt2D="1" dtr="1" r1="E114" r2="E113"/>
        <v>1071.5078420694172</v>
      </c>
      <c r="S99" s="302">
        <v>947.93961016502033</v>
      </c>
      <c r="T99" s="302">
        <v>852.81222522312919</v>
      </c>
      <c r="U99" s="302">
        <v>777.29657704097508</v>
      </c>
      <c r="V99" s="302">
        <v>715.87641605877184</v>
      </c>
      <c r="W99" s="302">
        <v>664.927749200265</v>
      </c>
      <c r="X99" s="302">
        <v>621.97150760652846</v>
      </c>
      <c r="Y99" s="302">
        <v>585.25447139412995</v>
      </c>
      <c r="Z99" s="302">
        <v>553.50171207649203</v>
      </c>
      <c r="AA99" s="302">
        <v>525.76388448024397</v>
      </c>
      <c r="AB99" s="302">
        <v>501.31951543484797</v>
      </c>
      <c r="AD99" s="273"/>
      <c r="AE99" s="312"/>
      <c r="AF99" s="312"/>
      <c r="AG99" s="312"/>
      <c r="AH99" s="312"/>
      <c r="AI99" s="312"/>
      <c r="AJ99" s="312"/>
      <c r="AK99" s="312"/>
      <c r="AL99" s="312"/>
      <c r="AM99" s="312"/>
      <c r="AN99" s="312"/>
      <c r="AO99" s="312"/>
    </row>
    <row r="100" spans="2:41" ht="18.75">
      <c r="B100" s="270" t="s">
        <v>34</v>
      </c>
      <c r="C100" s="269"/>
      <c r="D100" s="269"/>
      <c r="E100" s="240">
        <f>E97+E98+E99</f>
        <v>5950400</v>
      </c>
      <c r="F100" s="240">
        <f t="shared" ref="F100:I100" si="49">F97+F98+F99</f>
        <v>4476300</v>
      </c>
      <c r="G100" s="240">
        <f t="shared" si="49"/>
        <v>6325800</v>
      </c>
      <c r="H100" s="240">
        <f t="shared" si="49"/>
        <v>7104000</v>
      </c>
      <c r="I100" s="240">
        <f t="shared" si="49"/>
        <v>6530000</v>
      </c>
      <c r="J100" s="394">
        <f>J97+J98+J99</f>
        <v>7197915.5759755354</v>
      </c>
      <c r="K100" s="240">
        <f>K97+K98+K99</f>
        <v>7510364.1148160715</v>
      </c>
      <c r="L100" s="240">
        <f>L97+L98+L99</f>
        <v>7836375.4814493414</v>
      </c>
      <c r="M100" s="240">
        <f>M97+M98+M99</f>
        <v>8176538.413778929</v>
      </c>
      <c r="N100" s="240">
        <f>N97+N98+N99</f>
        <v>8531467.2057594471</v>
      </c>
      <c r="P100" s="695"/>
      <c r="Q100" s="300">
        <v>7.4999999999999997E-3</v>
      </c>
      <c r="R100" s="302">
        <v>1138.686812782802</v>
      </c>
      <c r="S100" s="302">
        <v>997.23440704190909</v>
      </c>
      <c r="T100" s="302">
        <v>890.34661061759732</v>
      </c>
      <c r="U100" s="302">
        <v>806.70683041600307</v>
      </c>
      <c r="V100" s="302">
        <v>739.45369087950189</v>
      </c>
      <c r="W100" s="302">
        <v>684.18497409591032</v>
      </c>
      <c r="X100" s="302">
        <v>637.94645764882125</v>
      </c>
      <c r="Y100" s="302">
        <v>598.68176844289405</v>
      </c>
      <c r="Z100" s="302">
        <v>564.91534913631108</v>
      </c>
      <c r="AA100" s="302">
        <v>535.56089944156406</v>
      </c>
      <c r="AB100" s="302">
        <v>509.80094056459944</v>
      </c>
      <c r="AD100" s="300"/>
      <c r="AE100" s="312"/>
      <c r="AF100" s="312"/>
      <c r="AG100" s="312"/>
      <c r="AH100" s="312"/>
      <c r="AI100" s="312"/>
      <c r="AJ100" s="312"/>
      <c r="AK100" s="312"/>
      <c r="AL100" s="312"/>
      <c r="AM100" s="312"/>
      <c r="AN100" s="312"/>
      <c r="AO100" s="312"/>
    </row>
    <row r="101" spans="2:41" ht="18.75">
      <c r="B101" s="284" t="s">
        <v>60</v>
      </c>
      <c r="C101" s="284"/>
      <c r="D101" s="284"/>
      <c r="E101" s="239">
        <f t="shared" ref="E101:N101" si="50">E53</f>
        <v>-1331600</v>
      </c>
      <c r="F101" s="239">
        <f t="shared" si="50"/>
        <v>-1862900</v>
      </c>
      <c r="G101" s="239">
        <f t="shared" si="50"/>
        <v>-1528400</v>
      </c>
      <c r="H101" s="239">
        <f t="shared" si="50"/>
        <v>-1702000</v>
      </c>
      <c r="I101" s="239">
        <f t="shared" si="50"/>
        <v>-1972000</v>
      </c>
      <c r="J101" s="393">
        <f t="shared" si="50"/>
        <v>-2024036.4067654624</v>
      </c>
      <c r="K101" s="239">
        <f t="shared" si="50"/>
        <v>-2111896.1782755232</v>
      </c>
      <c r="L101" s="239">
        <f t="shared" si="50"/>
        <v>-2203569.784074334</v>
      </c>
      <c r="M101" s="239">
        <f t="shared" si="50"/>
        <v>-2299222.7758328356</v>
      </c>
      <c r="N101" s="239">
        <f t="shared" si="50"/>
        <v>-2399027.8915215521</v>
      </c>
      <c r="P101" s="695"/>
      <c r="Q101" s="273">
        <v>0.01</v>
      </c>
      <c r="R101" s="302">
        <v>1217.7348595939584</v>
      </c>
      <c r="S101" s="302">
        <v>1053.9308250714839</v>
      </c>
      <c r="T101" s="302">
        <v>932.7810463246592</v>
      </c>
      <c r="U101" s="302">
        <v>839.51318695211978</v>
      </c>
      <c r="V101" s="302">
        <v>765.47167737939651</v>
      </c>
      <c r="W101" s="302">
        <v>705.24869288420507</v>
      </c>
      <c r="X101" s="302">
        <v>655.29147201721128</v>
      </c>
      <c r="Y101" s="302">
        <v>613.16967347339278</v>
      </c>
      <c r="Z101" s="302">
        <v>577.16453795746395</v>
      </c>
      <c r="AA101" s="302">
        <v>546.0261964602729</v>
      </c>
      <c r="AB101" s="302">
        <v>518.82396372307062</v>
      </c>
      <c r="AD101" s="273"/>
      <c r="AE101" s="312"/>
      <c r="AF101" s="312"/>
      <c r="AG101" s="312"/>
      <c r="AH101" s="312"/>
      <c r="AI101" s="312"/>
      <c r="AJ101" s="312"/>
      <c r="AK101" s="312"/>
      <c r="AL101" s="312"/>
      <c r="AM101" s="312"/>
      <c r="AN101" s="312"/>
      <c r="AO101" s="312"/>
    </row>
    <row r="102" spans="2:41" ht="18.75">
      <c r="B102" s="270" t="s">
        <v>36</v>
      </c>
      <c r="C102" s="269"/>
      <c r="D102" s="269"/>
      <c r="E102" s="240">
        <f>E100+E101</f>
        <v>4618800</v>
      </c>
      <c r="F102" s="240">
        <f t="shared" ref="F102:I102" si="51">F100+F101</f>
        <v>2613400</v>
      </c>
      <c r="G102" s="240">
        <f t="shared" si="51"/>
        <v>4797400</v>
      </c>
      <c r="H102" s="240">
        <f t="shared" si="51"/>
        <v>5402000</v>
      </c>
      <c r="I102" s="240">
        <f t="shared" si="51"/>
        <v>4558000</v>
      </c>
      <c r="J102" s="394">
        <f>J100+J101</f>
        <v>5173879.1692100726</v>
      </c>
      <c r="K102" s="240">
        <f t="shared" ref="K102:N102" si="52">K100+K101</f>
        <v>5398467.9365405478</v>
      </c>
      <c r="L102" s="240">
        <f t="shared" si="52"/>
        <v>5632805.697375007</v>
      </c>
      <c r="M102" s="240">
        <f t="shared" si="52"/>
        <v>5877315.6379460935</v>
      </c>
      <c r="N102" s="240">
        <f t="shared" si="52"/>
        <v>6132439.3142378945</v>
      </c>
      <c r="P102" s="695"/>
      <c r="Q102" s="300">
        <v>1.2500000000000001E-2</v>
      </c>
      <c r="R102" s="302">
        <v>1312.1022953220051</v>
      </c>
      <c r="S102" s="302">
        <v>1119.8312070668983</v>
      </c>
      <c r="T102" s="302">
        <v>981.14207919751186</v>
      </c>
      <c r="U102" s="302">
        <v>876.33993031864259</v>
      </c>
      <c r="V102" s="302">
        <v>794.33005541858086</v>
      </c>
      <c r="W102" s="302">
        <v>728.38561234063911</v>
      </c>
      <c r="X102" s="302">
        <v>674.19069914262536</v>
      </c>
      <c r="Y102" s="302">
        <v>628.84901806232085</v>
      </c>
      <c r="Z102" s="302">
        <v>590.34451620271659</v>
      </c>
      <c r="AA102" s="302">
        <v>557.23056812719574</v>
      </c>
      <c r="AB102" s="302">
        <v>528.44217310571537</v>
      </c>
      <c r="AD102" s="300"/>
      <c r="AE102" s="312"/>
      <c r="AF102" s="312"/>
      <c r="AG102" s="312"/>
      <c r="AH102" s="312"/>
      <c r="AI102" s="312"/>
      <c r="AJ102" s="312"/>
      <c r="AK102" s="312"/>
      <c r="AL102" s="312"/>
      <c r="AM102" s="312"/>
      <c r="AN102" s="312"/>
      <c r="AO102" s="312"/>
    </row>
    <row r="103" spans="2:41" ht="18.75">
      <c r="B103" s="269" t="s">
        <v>39</v>
      </c>
      <c r="C103" s="269"/>
      <c r="D103" s="269"/>
      <c r="E103" s="238">
        <f>-E102*$X$57</f>
        <v>-1471444.2308726676</v>
      </c>
      <c r="F103" s="238">
        <f>-F102*$X$57</f>
        <v>-832569.574989744</v>
      </c>
      <c r="G103" s="238">
        <f t="shared" ref="G103:I103" si="53">-G102*$X$57</f>
        <v>-1528342.113360296</v>
      </c>
      <c r="H103" s="238">
        <f t="shared" si="53"/>
        <v>-1720953.8700905321</v>
      </c>
      <c r="I103" s="238">
        <f t="shared" si="53"/>
        <v>-1452074.7389619856</v>
      </c>
      <c r="J103" s="392">
        <f>-J102*$X$57</f>
        <v>-1648279.781494421</v>
      </c>
      <c r="K103" s="238">
        <f>-K102*$X$57</f>
        <v>-1719828.6353108303</v>
      </c>
      <c r="L103" s="238">
        <f t="shared" ref="L103" si="54">-L102*$X$57</f>
        <v>-1794483.2958840276</v>
      </c>
      <c r="M103" s="238">
        <f t="shared" ref="M103" si="55">-M102*$X$57</f>
        <v>-1872378.5806862153</v>
      </c>
      <c r="N103" s="238">
        <f t="shared" ref="N103" si="56">-N102*$X$57</f>
        <v>-1953655.1593730163</v>
      </c>
      <c r="P103" s="695"/>
      <c r="Q103" s="273">
        <v>1.4999999999999999E-2</v>
      </c>
      <c r="R103" s="302">
        <v>1426.7202537384735</v>
      </c>
      <c r="S103" s="302">
        <v>1197.374766093305</v>
      </c>
      <c r="T103" s="302">
        <v>1036.7645284176394</v>
      </c>
      <c r="U103" s="302">
        <v>917.97434253197025</v>
      </c>
      <c r="V103" s="302">
        <v>826.52080967476104</v>
      </c>
      <c r="W103" s="302">
        <v>753.91765803479939</v>
      </c>
      <c r="X103" s="302">
        <v>694.86283688017954</v>
      </c>
      <c r="Y103" s="302">
        <v>645.87307488014483</v>
      </c>
      <c r="Z103" s="302">
        <v>604.56556697918973</v>
      </c>
      <c r="AA103" s="302">
        <v>569.25517198056957</v>
      </c>
      <c r="AB103" s="302">
        <v>538.7164677122787</v>
      </c>
      <c r="AD103" s="273"/>
      <c r="AE103" s="312"/>
      <c r="AF103" s="312"/>
      <c r="AG103" s="312"/>
      <c r="AH103" s="312"/>
      <c r="AI103" s="312"/>
      <c r="AJ103" s="312"/>
      <c r="AK103" s="312"/>
      <c r="AL103" s="312"/>
      <c r="AM103" s="312"/>
      <c r="AN103" s="312"/>
      <c r="AO103" s="312"/>
    </row>
    <row r="104" spans="2:41" ht="18.75">
      <c r="B104" s="269" t="s">
        <v>61</v>
      </c>
      <c r="C104" s="269"/>
      <c r="D104" s="269"/>
      <c r="E104" s="240">
        <f>E102+E103</f>
        <v>3147355.7691273326</v>
      </c>
      <c r="F104" s="240">
        <f t="shared" ref="F104:I104" si="57">F102+F103</f>
        <v>1780830.425010256</v>
      </c>
      <c r="G104" s="240">
        <f t="shared" si="57"/>
        <v>3269057.886639704</v>
      </c>
      <c r="H104" s="240">
        <f t="shared" si="57"/>
        <v>3681046.1299094679</v>
      </c>
      <c r="I104" s="240">
        <f t="shared" si="57"/>
        <v>3105925.2610380147</v>
      </c>
      <c r="J104" s="394">
        <f>J102+J103</f>
        <v>3525599.3877156517</v>
      </c>
      <c r="K104" s="240">
        <f>K102+K103</f>
        <v>3678639.3012297172</v>
      </c>
      <c r="L104" s="240">
        <f t="shared" ref="L104:N104" si="58">L102+L103</f>
        <v>3838322.4014909794</v>
      </c>
      <c r="M104" s="240">
        <f t="shared" si="58"/>
        <v>4004937.0572598781</v>
      </c>
      <c r="N104" s="240">
        <f t="shared" si="58"/>
        <v>4178784.1548648784</v>
      </c>
      <c r="P104" s="695"/>
      <c r="Q104" s="300">
        <v>1.7500000000000002E-2</v>
      </c>
      <c r="R104" s="302">
        <v>1568.8906060050551</v>
      </c>
      <c r="S104" s="302">
        <v>1289.9461466364569</v>
      </c>
      <c r="T104" s="302">
        <v>1101.4165960176583</v>
      </c>
      <c r="U104" s="302">
        <v>965.42361678626571</v>
      </c>
      <c r="V104" s="302">
        <v>862.65650930547338</v>
      </c>
      <c r="W104" s="302">
        <v>782.23704496194648</v>
      </c>
      <c r="X104" s="302">
        <v>717.5696338438712</v>
      </c>
      <c r="Y104" s="302">
        <v>664.42258481784563</v>
      </c>
      <c r="Z104" s="302">
        <v>619.95611206293881</v>
      </c>
      <c r="AA104" s="302">
        <v>582.19349953100846</v>
      </c>
      <c r="AB104" s="302">
        <v>549.71634809614159</v>
      </c>
      <c r="AD104" s="300"/>
      <c r="AE104" s="312"/>
      <c r="AF104" s="312"/>
      <c r="AG104" s="312"/>
      <c r="AH104" s="312"/>
      <c r="AI104" s="312"/>
      <c r="AJ104" s="312"/>
      <c r="AK104" s="312"/>
      <c r="AL104" s="312"/>
      <c r="AM104" s="312"/>
      <c r="AN104" s="312"/>
      <c r="AO104" s="312"/>
    </row>
    <row r="105" spans="2:41" ht="18.75">
      <c r="B105" s="269" t="s">
        <v>62</v>
      </c>
      <c r="C105" s="269"/>
      <c r="D105" s="269"/>
      <c r="E105" s="238">
        <f>-E101</f>
        <v>1331600</v>
      </c>
      <c r="F105" s="238">
        <f>-F101</f>
        <v>1862900</v>
      </c>
      <c r="G105" s="238">
        <f t="shared" ref="G105:I105" si="59">-G101</f>
        <v>1528400</v>
      </c>
      <c r="H105" s="238">
        <f t="shared" si="59"/>
        <v>1702000</v>
      </c>
      <c r="I105" s="238">
        <f t="shared" si="59"/>
        <v>1972000</v>
      </c>
      <c r="J105" s="392">
        <f>-J53</f>
        <v>2024036.4067654624</v>
      </c>
      <c r="K105" s="238">
        <f>-K53</f>
        <v>2111896.1782755232</v>
      </c>
      <c r="L105" s="238">
        <f>-L53</f>
        <v>2203569.784074334</v>
      </c>
      <c r="M105" s="238">
        <f>-M53</f>
        <v>2299222.7758328356</v>
      </c>
      <c r="N105" s="238">
        <f>-N53</f>
        <v>2399027.8915215521</v>
      </c>
      <c r="P105" s="695"/>
      <c r="Q105" s="273">
        <v>0.02</v>
      </c>
      <c r="R105" s="302">
        <v>1749.9053168144183</v>
      </c>
      <c r="S105" s="302">
        <v>1402.3826303004569</v>
      </c>
      <c r="T105" s="302">
        <v>1177.4912904021323</v>
      </c>
      <c r="U105" s="302">
        <v>1019.9974066943589</v>
      </c>
      <c r="V105" s="302">
        <v>903.5096631960696</v>
      </c>
      <c r="W105" s="302">
        <v>813.82656894765569</v>
      </c>
      <c r="X105" s="302">
        <v>742.62703090732373</v>
      </c>
      <c r="Y105" s="302">
        <v>684.71219887728205</v>
      </c>
      <c r="Z105" s="302">
        <v>636.66660097891327</v>
      </c>
      <c r="AA105" s="302">
        <v>596.15381188006018</v>
      </c>
      <c r="AB105" s="302">
        <v>561.52149058716873</v>
      </c>
      <c r="AD105" s="273"/>
      <c r="AE105" s="312"/>
      <c r="AF105" s="312"/>
      <c r="AG105" s="312"/>
      <c r="AH105" s="312"/>
      <c r="AI105" s="312"/>
      <c r="AJ105" s="312"/>
      <c r="AK105" s="312"/>
      <c r="AL105" s="312"/>
      <c r="AM105" s="312"/>
      <c r="AN105" s="312"/>
      <c r="AO105" s="312"/>
    </row>
    <row r="106" spans="2:41" ht="18.75">
      <c r="B106" s="269" t="s">
        <v>63</v>
      </c>
      <c r="C106" s="269"/>
      <c r="D106" s="269"/>
      <c r="F106" s="238">
        <f>F89-E89</f>
        <v>-142800</v>
      </c>
      <c r="G106" s="238">
        <f>G89-F89</f>
        <v>-399500</v>
      </c>
      <c r="H106" s="238">
        <f>H89-G89</f>
        <v>778800</v>
      </c>
      <c r="I106" s="238">
        <f>I89-H89</f>
        <v>119000</v>
      </c>
      <c r="J106" s="392">
        <f>J88-I88</f>
        <v>-791851.21929882281</v>
      </c>
      <c r="K106" s="238">
        <f>K88-J88</f>
        <v>639246.4324030783</v>
      </c>
      <c r="L106" s="238">
        <f>L88-K88</f>
        <v>664809.59966641292</v>
      </c>
      <c r="M106" s="238">
        <f t="shared" ref="M106:N106" si="60">M88-L88</f>
        <v>695855.95232444443</v>
      </c>
      <c r="N106" s="238">
        <f t="shared" si="60"/>
        <v>732864.85010601953</v>
      </c>
      <c r="P106" s="695"/>
      <c r="Q106" s="300">
        <v>2.2499999999999999E-2</v>
      </c>
      <c r="R106" s="302">
        <v>1988.2031639558586</v>
      </c>
      <c r="S106" s="302">
        <v>1541.8471148452263</v>
      </c>
      <c r="T106" s="302">
        <v>1268.309142613055</v>
      </c>
      <c r="U106" s="302">
        <v>1083.4305780810387</v>
      </c>
      <c r="V106" s="302">
        <v>950.06856483674915</v>
      </c>
      <c r="W106" s="302">
        <v>849.28735812769185</v>
      </c>
      <c r="X106" s="302">
        <v>770.41995166765969</v>
      </c>
      <c r="Y106" s="302">
        <v>706.99882219453684</v>
      </c>
      <c r="Z106" s="302">
        <v>654.87444553251976</v>
      </c>
      <c r="AA106" s="302">
        <v>611.2621762315008</v>
      </c>
      <c r="AB106" s="302">
        <v>574.22368037994556</v>
      </c>
      <c r="AD106" s="300"/>
      <c r="AE106" s="312"/>
      <c r="AF106" s="312"/>
      <c r="AG106" s="312"/>
      <c r="AH106" s="312"/>
      <c r="AI106" s="312"/>
      <c r="AJ106" s="312"/>
      <c r="AK106" s="312"/>
      <c r="AL106" s="312"/>
      <c r="AM106" s="312"/>
      <c r="AN106" s="312"/>
      <c r="AO106" s="312"/>
    </row>
    <row r="107" spans="2:41" ht="18.75">
      <c r="B107" s="284" t="s">
        <v>65</v>
      </c>
      <c r="C107" s="284"/>
      <c r="D107" s="284"/>
      <c r="E107" s="247"/>
      <c r="F107" s="239">
        <f t="shared" ref="F107:N107" si="61">-(E71-F71-F53)</f>
        <v>-2101900</v>
      </c>
      <c r="G107" s="239">
        <f t="shared" si="61"/>
        <v>-887000</v>
      </c>
      <c r="H107" s="239">
        <f t="shared" si="61"/>
        <v>-651400</v>
      </c>
      <c r="I107" s="239">
        <f t="shared" si="61"/>
        <v>33000</v>
      </c>
      <c r="J107" s="393">
        <f t="shared" si="61"/>
        <v>-2985576.9439301076</v>
      </c>
      <c r="K107" s="239">
        <f t="shared" si="61"/>
        <v>-1705488.6915191649</v>
      </c>
      <c r="L107" s="239">
        <f t="shared" si="61"/>
        <v>-1779520.8809842388</v>
      </c>
      <c r="M107" s="239">
        <f t="shared" si="61"/>
        <v>-1856766.6743296813</v>
      </c>
      <c r="N107" s="239">
        <f t="shared" si="61"/>
        <v>-1937365.5683064959</v>
      </c>
      <c r="P107" s="695"/>
      <c r="Q107" s="273">
        <v>2.5000000000000001E-2</v>
      </c>
      <c r="R107" s="302">
        <v>2316.0866679173887</v>
      </c>
      <c r="S107" s="302">
        <v>1719.416649812064</v>
      </c>
      <c r="T107" s="302">
        <v>1378.6158043113003</v>
      </c>
      <c r="U107" s="302">
        <v>1158.0710235643051</v>
      </c>
      <c r="V107" s="302">
        <v>1003.6182925496029</v>
      </c>
      <c r="W107" s="302">
        <v>889.3774931536858</v>
      </c>
      <c r="X107" s="302">
        <v>801.42221662664872</v>
      </c>
      <c r="Y107" s="302">
        <v>731.59254937486151</v>
      </c>
      <c r="Z107" s="302">
        <v>674.79034304612685</v>
      </c>
      <c r="AA107" s="302">
        <v>627.66628366625559</v>
      </c>
      <c r="AB107" s="302">
        <v>587.92920269979811</v>
      </c>
      <c r="AD107" s="273"/>
      <c r="AE107" s="312"/>
      <c r="AF107" s="312"/>
      <c r="AG107" s="312"/>
      <c r="AH107" s="312"/>
      <c r="AI107" s="312"/>
      <c r="AJ107" s="312"/>
      <c r="AK107" s="312"/>
      <c r="AL107" s="312"/>
      <c r="AM107" s="312"/>
      <c r="AN107" s="312"/>
      <c r="AO107" s="312"/>
    </row>
    <row r="108" spans="2:41" ht="18.75">
      <c r="B108" s="285" t="s">
        <v>56</v>
      </c>
      <c r="C108" s="286"/>
      <c r="D108" s="286"/>
      <c r="E108" s="248"/>
      <c r="F108" s="241">
        <f>SUM(F104:F107)</f>
        <v>1399030.425010256</v>
      </c>
      <c r="G108" s="241">
        <f t="shared" ref="G108:H108" si="62">SUM(G104:G107)</f>
        <v>3510957.886639704</v>
      </c>
      <c r="H108" s="241">
        <f t="shared" si="62"/>
        <v>5510446.1299094679</v>
      </c>
      <c r="I108" s="241">
        <f>SUM(I104:I107)</f>
        <v>5229925.2610380147</v>
      </c>
      <c r="J108" s="402">
        <f>J104+J105+J106+J107</f>
        <v>1772207.6312521831</v>
      </c>
      <c r="K108" s="241">
        <f>K104+K105+K106+K107</f>
        <v>4724293.2203891538</v>
      </c>
      <c r="L108" s="241">
        <f>L104+L105+L106+L107</f>
        <v>4927180.904247487</v>
      </c>
      <c r="M108" s="241">
        <f>M104+M105+M106+M107</f>
        <v>5143249.1110874768</v>
      </c>
      <c r="N108" s="241">
        <f>N104+N105+N106+N107</f>
        <v>5373311.3281859532</v>
      </c>
      <c r="P108" s="695"/>
      <c r="Q108" s="300">
        <v>2.75E-2</v>
      </c>
      <c r="R108" s="302">
        <v>2795.7680903796281</v>
      </c>
      <c r="S108" s="302">
        <v>1953.1790755911916</v>
      </c>
      <c r="T108" s="302">
        <v>1515.4384904562389</v>
      </c>
      <c r="U108" s="302">
        <v>1247.1766716606076</v>
      </c>
      <c r="V108" s="302">
        <v>1065.8611578781795</v>
      </c>
      <c r="W108" s="302">
        <v>935.06680904923189</v>
      </c>
      <c r="X108" s="302">
        <v>836.2237787619847</v>
      </c>
      <c r="Y108" s="302">
        <v>758.87118126919552</v>
      </c>
      <c r="Z108" s="302">
        <v>696.66646669296335</v>
      </c>
      <c r="AA108" s="302">
        <v>645.54029320089876</v>
      </c>
      <c r="AB108" s="302">
        <v>602.76182389463838</v>
      </c>
      <c r="AD108" s="300"/>
      <c r="AE108" s="312"/>
      <c r="AF108" s="312"/>
      <c r="AG108" s="312"/>
      <c r="AH108" s="312"/>
      <c r="AI108" s="312"/>
      <c r="AJ108" s="312"/>
      <c r="AK108" s="312"/>
      <c r="AL108" s="312"/>
      <c r="AM108" s="312"/>
      <c r="AN108" s="312"/>
      <c r="AO108" s="312"/>
    </row>
    <row r="109" spans="2:41" ht="18.75">
      <c r="B109" s="279" t="s">
        <v>66</v>
      </c>
      <c r="I109" s="52">
        <f>1</f>
        <v>1</v>
      </c>
      <c r="J109" s="362">
        <f>1/(1+$E$114)^('Buyer Valuation Kering'!J96-2023)</f>
        <v>0.94047053944637893</v>
      </c>
      <c r="K109" s="52">
        <f>1/(1+$E$114)^('Buyer Valuation Kering'!K96-2023)</f>
        <v>0.88448483556656299</v>
      </c>
      <c r="L109" s="52">
        <f>1/(1+$E$114)^('Buyer Valuation Kering'!L96-2023)</f>
        <v>0.83183193043742731</v>
      </c>
      <c r="M109" s="52">
        <f>1/(1+$E$114)^('Buyer Valuation Kering'!M96-2023)</f>
        <v>0.78231342434720996</v>
      </c>
      <c r="N109" s="52">
        <f>1/(1+$E$114)^('Buyer Valuation Kering'!N96-2023)</f>
        <v>0.73574272821196451</v>
      </c>
      <c r="P109" s="695"/>
      <c r="Q109" s="273">
        <v>0.03</v>
      </c>
      <c r="R109" s="302">
        <v>3564.4142251685166</v>
      </c>
      <c r="S109" s="302">
        <v>2274.82211256548</v>
      </c>
      <c r="T109" s="302">
        <v>1689.6444241817619</v>
      </c>
      <c r="U109" s="302">
        <v>1355.4037034685628</v>
      </c>
      <c r="V109" s="302">
        <v>1139.1009958796496</v>
      </c>
      <c r="W109" s="302">
        <v>987.61638258675214</v>
      </c>
      <c r="X109" s="302">
        <v>875.56862577138531</v>
      </c>
      <c r="Y109" s="302">
        <v>789.29977065710148</v>
      </c>
      <c r="Z109" s="302">
        <v>720.80719941297093</v>
      </c>
      <c r="AA109" s="302">
        <v>665.09103908963607</v>
      </c>
      <c r="AB109" s="302">
        <v>618.86653953157474</v>
      </c>
      <c r="AD109" s="273"/>
      <c r="AE109" s="312"/>
      <c r="AF109" s="312"/>
      <c r="AG109" s="312"/>
      <c r="AH109" s="312"/>
      <c r="AI109" s="312"/>
      <c r="AJ109" s="312"/>
      <c r="AK109" s="312"/>
      <c r="AL109" s="312"/>
      <c r="AM109" s="312"/>
      <c r="AN109" s="312"/>
      <c r="AO109" s="312"/>
    </row>
    <row r="110" spans="2:41" ht="18.75">
      <c r="B110" s="269" t="s">
        <v>67</v>
      </c>
      <c r="I110" s="238">
        <f t="shared" ref="I110:N110" si="63">I109*I108</f>
        <v>5229925.2610380147</v>
      </c>
      <c r="J110" s="392">
        <f t="shared" si="63"/>
        <v>1666709.06697473</v>
      </c>
      <c r="K110" s="238">
        <f t="shared" si="63"/>
        <v>4178565.712204129</v>
      </c>
      <c r="L110" s="238">
        <f t="shared" si="63"/>
        <v>4098586.4031946156</v>
      </c>
      <c r="M110" s="238">
        <f t="shared" si="63"/>
        <v>4023632.8243655879</v>
      </c>
      <c r="N110" s="238">
        <f t="shared" si="63"/>
        <v>3953374.7361317878</v>
      </c>
      <c r="Q110" s="300">
        <v>3.2500000000000001E-2</v>
      </c>
      <c r="R110" s="302">
        <v>4995.6863382236907</v>
      </c>
      <c r="S110" s="302">
        <v>2745.3739629537918</v>
      </c>
      <c r="T110" s="302">
        <v>1918.9788179470079</v>
      </c>
      <c r="U110" s="302">
        <v>1489.646848691892</v>
      </c>
      <c r="V110" s="302">
        <v>1226.5346009356683</v>
      </c>
      <c r="W110" s="302">
        <v>1048.6967310491943</v>
      </c>
      <c r="X110" s="302">
        <v>920.40856314522739</v>
      </c>
      <c r="Y110" s="302">
        <v>823.45735384254499</v>
      </c>
      <c r="Z110" s="302">
        <v>747.58338330328525</v>
      </c>
      <c r="AA110" s="302">
        <v>686.56607099104428</v>
      </c>
      <c r="AB110" s="302">
        <v>636.41433004637292</v>
      </c>
      <c r="AD110" s="300"/>
      <c r="AE110" s="312"/>
      <c r="AF110" s="312"/>
      <c r="AG110" s="312"/>
      <c r="AH110" s="312"/>
      <c r="AI110" s="312"/>
      <c r="AJ110" s="312"/>
      <c r="AK110" s="312"/>
      <c r="AL110" s="312"/>
      <c r="AM110" s="312"/>
      <c r="AN110" s="312"/>
      <c r="AO110" s="312"/>
    </row>
    <row r="111" spans="2:41" ht="18.75">
      <c r="B111" s="269" t="s">
        <v>68</v>
      </c>
      <c r="E111" s="238"/>
      <c r="F111" s="238"/>
      <c r="G111" s="238"/>
      <c r="H111" s="238"/>
      <c r="I111" s="238">
        <f>SUM(I110:N110)</f>
        <v>23150794.003908865</v>
      </c>
      <c r="Q111" s="273"/>
      <c r="R111" s="302"/>
      <c r="S111" s="302"/>
      <c r="T111" s="302"/>
      <c r="U111" s="302"/>
      <c r="V111" s="302"/>
      <c r="W111" s="302"/>
      <c r="X111" s="302"/>
      <c r="Y111" s="302"/>
      <c r="Z111" s="302"/>
      <c r="AA111" s="302"/>
      <c r="AB111" s="302"/>
      <c r="AD111" s="273"/>
      <c r="AE111" s="312"/>
      <c r="AF111" s="312"/>
      <c r="AG111" s="312"/>
      <c r="AH111" s="312"/>
      <c r="AI111" s="312"/>
      <c r="AJ111" s="312"/>
      <c r="AK111" s="312"/>
      <c r="AL111" s="312"/>
      <c r="AM111" s="312"/>
      <c r="AN111" s="312"/>
      <c r="AO111" s="312"/>
    </row>
    <row r="112" spans="2:41" ht="18.75">
      <c r="B112" s="269" t="s">
        <v>69</v>
      </c>
      <c r="E112" s="238">
        <f>N110*(1+E113)</f>
        <v>4032442.2308544237</v>
      </c>
      <c r="F112" s="238"/>
      <c r="G112" s="238"/>
      <c r="H112" s="238"/>
      <c r="I112" s="238"/>
    </row>
    <row r="113" spans="2:33" ht="18.75">
      <c r="B113" s="270" t="s">
        <v>70</v>
      </c>
      <c r="E113" s="54">
        <f>'WACC Kering'!C28</f>
        <v>0.02</v>
      </c>
      <c r="P113" s="271"/>
    </row>
    <row r="114" spans="2:33" ht="18.75">
      <c r="B114" s="270" t="s">
        <v>1505</v>
      </c>
      <c r="E114" s="54">
        <f>'WACC Kering'!C27</f>
        <v>6.329752826565295E-2</v>
      </c>
      <c r="P114" s="271"/>
    </row>
    <row r="115" spans="2:33" ht="18.75">
      <c r="B115" s="269" t="s">
        <v>71</v>
      </c>
      <c r="E115" s="238">
        <f>E112/(E114-E113)</f>
        <v>93133312.509510592</v>
      </c>
    </row>
    <row r="117" spans="2:33" ht="18.75">
      <c r="B117" s="290" t="s">
        <v>72</v>
      </c>
      <c r="C117" s="291"/>
      <c r="D117" s="291"/>
      <c r="E117" s="292">
        <f>I111+E115/(1+'WACC Kering'!C27)^(5)</f>
        <v>91672951.437073678</v>
      </c>
    </row>
    <row r="118" spans="2:33" ht="18.75">
      <c r="B118" s="269" t="s">
        <v>73</v>
      </c>
      <c r="E118" s="139">
        <f>-I92+'Kering Financials'!B193</f>
        <v>-8775000</v>
      </c>
    </row>
    <row r="119" spans="2:33">
      <c r="E119" s="238">
        <f>E117-E118</f>
        <v>100447951.43707368</v>
      </c>
      <c r="F119" s="238"/>
    </row>
    <row r="120" spans="2:33" ht="18.75">
      <c r="B120" s="269" t="s">
        <v>74</v>
      </c>
      <c r="E120" s="282">
        <v>123.420778</v>
      </c>
      <c r="F120" s="316"/>
    </row>
    <row r="121" spans="2:33" ht="18.75">
      <c r="B121" s="293" t="s">
        <v>75</v>
      </c>
      <c r="C121" s="291"/>
      <c r="D121" s="291"/>
      <c r="E121" s="294">
        <f>E119/(E120*1000)</f>
        <v>813.86580983206636</v>
      </c>
      <c r="F121" s="283"/>
    </row>
    <row r="126" spans="2:33" ht="15.75">
      <c r="B126" s="615"/>
      <c r="C126" s="615"/>
      <c r="D126" s="615"/>
      <c r="E126" s="436"/>
      <c r="F126" s="436"/>
      <c r="G126" s="436"/>
      <c r="H126" s="436"/>
      <c r="I126" s="436"/>
      <c r="J126" s="436"/>
      <c r="K126" s="436"/>
      <c r="L126" s="436"/>
      <c r="M126" s="436"/>
      <c r="N126" s="436"/>
      <c r="O126" s="436"/>
      <c r="R126" s="613" t="s">
        <v>2204</v>
      </c>
      <c r="S126" s="613"/>
      <c r="T126" s="613"/>
      <c r="U126" s="140">
        <v>2019</v>
      </c>
      <c r="V126" s="140">
        <v>2020</v>
      </c>
      <c r="W126" s="140">
        <v>2021</v>
      </c>
      <c r="X126" s="140">
        <v>2022</v>
      </c>
      <c r="Y126" s="140">
        <v>2023</v>
      </c>
      <c r="Z126" s="140">
        <v>2024</v>
      </c>
      <c r="AA126" s="140">
        <v>2025</v>
      </c>
      <c r="AB126" s="140">
        <v>2026</v>
      </c>
      <c r="AC126" s="140">
        <v>2027</v>
      </c>
      <c r="AD126" s="140">
        <v>2028</v>
      </c>
      <c r="AE126" s="140"/>
      <c r="AF126" s="140"/>
      <c r="AG126" s="140"/>
    </row>
    <row r="127" spans="2:33" ht="40.5" hidden="1" customHeight="1" outlineLevel="1">
      <c r="E127" s="238"/>
      <c r="F127" s="238"/>
      <c r="G127" s="238"/>
      <c r="H127" s="238"/>
      <c r="I127" s="283"/>
      <c r="J127" s="283"/>
      <c r="K127" s="283"/>
      <c r="L127" s="283"/>
      <c r="M127" s="283"/>
      <c r="N127" s="283"/>
      <c r="O127" s="283"/>
      <c r="R127" s="60" t="s">
        <v>31</v>
      </c>
      <c r="S127" s="355"/>
      <c r="T127" s="355"/>
      <c r="U127" s="360">
        <v>15888000</v>
      </c>
      <c r="V127" s="360">
        <v>13101000</v>
      </c>
      <c r="W127" s="360">
        <v>17650000</v>
      </c>
      <c r="X127" s="360">
        <v>20385000</v>
      </c>
      <c r="Y127" s="360">
        <v>19649000</v>
      </c>
      <c r="Z127" s="360">
        <v>20501927.667027496</v>
      </c>
      <c r="AA127" s="360">
        <v>21391879.386433281</v>
      </c>
      <c r="AB127" s="360">
        <v>22320462.305584595</v>
      </c>
      <c r="AC127" s="360">
        <v>23289353.335218541</v>
      </c>
      <c r="AD127" s="360">
        <v>24300302.177744217</v>
      </c>
      <c r="AE127" s="617"/>
      <c r="AF127" s="618"/>
      <c r="AG127" s="619"/>
    </row>
    <row r="128" spans="2:33" ht="40.5" hidden="1" customHeight="1" outlineLevel="1">
      <c r="E128" s="238"/>
      <c r="F128" s="238"/>
      <c r="G128" s="238"/>
      <c r="H128" s="238"/>
      <c r="I128" s="283"/>
      <c r="J128" s="283"/>
      <c r="K128" s="283"/>
      <c r="L128" s="283"/>
      <c r="M128" s="283"/>
      <c r="N128" s="283"/>
      <c r="O128" s="283"/>
      <c r="R128" s="357" t="s">
        <v>2205</v>
      </c>
      <c r="S128" s="247"/>
      <c r="T128" s="247"/>
      <c r="U128" s="247"/>
      <c r="V128" s="358">
        <f>V127/U127-1</f>
        <v>-0.17541540785498488</v>
      </c>
      <c r="W128" s="358">
        <f t="shared" ref="W128:AD128" si="64">W127/V127-1</f>
        <v>0.34722540264101975</v>
      </c>
      <c r="X128" s="358">
        <f t="shared" si="64"/>
        <v>0.15495750708215295</v>
      </c>
      <c r="Y128" s="358">
        <f t="shared" si="64"/>
        <v>-3.6104979151336813E-2</v>
      </c>
      <c r="Z128" s="358">
        <f t="shared" si="64"/>
        <v>4.340819721245337E-2</v>
      </c>
      <c r="AA128" s="358">
        <f t="shared" si="64"/>
        <v>4.340819721245337E-2</v>
      </c>
      <c r="AB128" s="358">
        <f t="shared" si="64"/>
        <v>4.340819721245337E-2</v>
      </c>
      <c r="AC128" s="358">
        <f t="shared" si="64"/>
        <v>4.340819721245337E-2</v>
      </c>
      <c r="AD128" s="358">
        <f t="shared" si="64"/>
        <v>4.340819721245337E-2</v>
      </c>
      <c r="AE128" s="689"/>
      <c r="AF128" s="690"/>
      <c r="AG128" s="691"/>
    </row>
    <row r="129" spans="5:33" ht="40.5" hidden="1" customHeight="1" outlineLevel="1">
      <c r="E129" s="238"/>
      <c r="F129" s="238"/>
      <c r="G129" s="238"/>
      <c r="H129" s="238"/>
      <c r="I129" s="283"/>
      <c r="J129" s="283"/>
      <c r="K129" s="283"/>
      <c r="L129" s="283"/>
      <c r="M129" s="283"/>
      <c r="N129" s="283"/>
      <c r="O129" s="283"/>
      <c r="R129" s="60" t="s">
        <v>33</v>
      </c>
      <c r="S129" s="355"/>
      <c r="T129" s="355"/>
      <c r="U129" s="360">
        <v>13025200</v>
      </c>
      <c r="V129" s="360">
        <v>10946500</v>
      </c>
      <c r="W129" s="360">
        <v>14532600</v>
      </c>
      <c r="X129" s="360">
        <v>16900000</v>
      </c>
      <c r="Y129" s="360">
        <v>16912000</v>
      </c>
      <c r="Z129" s="360">
        <v>17092390.309436597</v>
      </c>
      <c r="AA129" s="360">
        <v>17834340.158820849</v>
      </c>
      <c r="AB129" s="360">
        <v>18608496.713588923</v>
      </c>
      <c r="AC129" s="360">
        <v>19416258.008759681</v>
      </c>
      <c r="AD129" s="361">
        <v>20259082.765531801</v>
      </c>
      <c r="AE129" s="617"/>
      <c r="AF129" s="618"/>
      <c r="AG129" s="619"/>
    </row>
    <row r="130" spans="5:33" ht="40.5" hidden="1" customHeight="1" outlineLevel="1">
      <c r="E130" s="238"/>
      <c r="F130" s="238"/>
      <c r="G130" s="238"/>
      <c r="H130" s="238"/>
      <c r="I130" s="283"/>
      <c r="J130" s="283"/>
      <c r="K130" s="283"/>
      <c r="L130" s="283"/>
      <c r="M130" s="283"/>
      <c r="N130" s="283"/>
      <c r="O130" s="283"/>
      <c r="R130" s="357" t="s">
        <v>2205</v>
      </c>
      <c r="S130" s="247"/>
      <c r="T130" s="247"/>
      <c r="U130" s="247"/>
      <c r="V130" s="358">
        <f>V129/U129-1</f>
        <v>-0.15959063968307585</v>
      </c>
      <c r="W130" s="358">
        <f t="shared" ref="W130:AD130" si="65">W129/V129-1</f>
        <v>0.32760243000045675</v>
      </c>
      <c r="X130" s="358">
        <f t="shared" si="65"/>
        <v>0.16290271527462385</v>
      </c>
      <c r="Y130" s="358">
        <f t="shared" si="65"/>
        <v>7.1005917159761012E-4</v>
      </c>
      <c r="Z130" s="358">
        <f t="shared" si="65"/>
        <v>1.0666409025342771E-2</v>
      </c>
      <c r="AA130" s="358">
        <f t="shared" si="65"/>
        <v>4.340819721245337E-2</v>
      </c>
      <c r="AB130" s="358">
        <f t="shared" si="65"/>
        <v>4.340819721245337E-2</v>
      </c>
      <c r="AC130" s="358">
        <f t="shared" si="65"/>
        <v>4.340819721245337E-2</v>
      </c>
      <c r="AD130" s="359">
        <f t="shared" si="65"/>
        <v>4.340819721245337E-2</v>
      </c>
      <c r="AE130" s="689"/>
      <c r="AF130" s="690"/>
      <c r="AG130" s="691"/>
    </row>
    <row r="131" spans="5:33" ht="40.5" hidden="1" customHeight="1" outlineLevel="1">
      <c r="E131" s="238"/>
      <c r="F131" s="238"/>
      <c r="G131" s="238"/>
      <c r="H131" s="238"/>
      <c r="I131" s="283"/>
      <c r="J131" s="283"/>
      <c r="K131" s="283"/>
      <c r="L131" s="283"/>
      <c r="M131" s="283"/>
      <c r="N131" s="283"/>
      <c r="O131" s="283"/>
      <c r="R131" s="60" t="s">
        <v>34</v>
      </c>
      <c r="S131" s="355"/>
      <c r="T131" s="355"/>
      <c r="U131" s="360">
        <v>5950400</v>
      </c>
      <c r="V131" s="360">
        <v>4476300</v>
      </c>
      <c r="W131" s="360">
        <v>6325800</v>
      </c>
      <c r="X131" s="360">
        <v>7104000</v>
      </c>
      <c r="Y131" s="360">
        <v>6530000</v>
      </c>
      <c r="Z131" s="360">
        <v>7197915.5759755354</v>
      </c>
      <c r="AA131" s="360">
        <v>7510364.1148160715</v>
      </c>
      <c r="AB131" s="360">
        <v>7836375.4814493414</v>
      </c>
      <c r="AC131" s="360">
        <v>8176538.413778929</v>
      </c>
      <c r="AD131" s="361">
        <v>8531467.2057594471</v>
      </c>
      <c r="AE131" s="617"/>
      <c r="AF131" s="618"/>
      <c r="AG131" s="619"/>
    </row>
    <row r="132" spans="5:33" ht="40.5" hidden="1" customHeight="1" outlineLevel="1">
      <c r="E132" s="238"/>
      <c r="F132" s="238"/>
      <c r="G132" s="238"/>
      <c r="H132" s="238"/>
      <c r="I132" s="283"/>
      <c r="J132" s="283"/>
      <c r="K132" s="283"/>
      <c r="L132" s="283"/>
      <c r="M132" s="283"/>
      <c r="N132" s="283"/>
      <c r="O132" s="283"/>
      <c r="R132" s="357" t="s">
        <v>2205</v>
      </c>
      <c r="S132" s="247"/>
      <c r="T132" s="247"/>
      <c r="U132" s="247"/>
      <c r="V132" s="358">
        <f>V131/U131-1</f>
        <v>-0.24773124495832211</v>
      </c>
      <c r="W132" s="358">
        <f t="shared" ref="W132:AD132" si="66">W131/V131-1</f>
        <v>0.41317606058575151</v>
      </c>
      <c r="X132" s="358">
        <f t="shared" si="66"/>
        <v>0.12302001327895296</v>
      </c>
      <c r="Y132" s="358">
        <f t="shared" si="66"/>
        <v>-8.0799549549549599E-2</v>
      </c>
      <c r="Z132" s="358">
        <f t="shared" si="66"/>
        <v>0.1022841617114143</v>
      </c>
      <c r="AA132" s="358">
        <f t="shared" si="66"/>
        <v>4.340819721245337E-2</v>
      </c>
      <c r="AB132" s="358">
        <f t="shared" si="66"/>
        <v>4.3408197212453592E-2</v>
      </c>
      <c r="AC132" s="358">
        <f t="shared" si="66"/>
        <v>4.340819721245337E-2</v>
      </c>
      <c r="AD132" s="359">
        <f t="shared" si="66"/>
        <v>4.3408197212453592E-2</v>
      </c>
      <c r="AE132" s="689"/>
      <c r="AF132" s="690"/>
      <c r="AG132" s="691"/>
    </row>
    <row r="133" spans="5:33" ht="40.5" hidden="1" customHeight="1" outlineLevel="1">
      <c r="E133" s="238"/>
      <c r="F133" s="238"/>
      <c r="G133" s="238"/>
      <c r="H133" s="238"/>
      <c r="I133" s="283"/>
      <c r="J133" s="283"/>
      <c r="K133" s="283"/>
      <c r="L133" s="283"/>
      <c r="M133" s="283"/>
      <c r="N133" s="283"/>
      <c r="O133" s="283"/>
      <c r="P133" s="139"/>
      <c r="R133" s="60" t="s">
        <v>36</v>
      </c>
      <c r="S133" s="355"/>
      <c r="T133" s="355"/>
      <c r="U133" s="360">
        <v>4618800</v>
      </c>
      <c r="V133" s="360">
        <v>2613400</v>
      </c>
      <c r="W133" s="360">
        <v>4797400</v>
      </c>
      <c r="X133" s="360">
        <v>5402000</v>
      </c>
      <c r="Y133" s="360">
        <v>4558000</v>
      </c>
      <c r="Z133" s="360">
        <v>5173879.1692100726</v>
      </c>
      <c r="AA133" s="360">
        <v>5398467.9365405478</v>
      </c>
      <c r="AB133" s="360">
        <v>5632805.697375007</v>
      </c>
      <c r="AC133" s="360">
        <v>5877315.6379460935</v>
      </c>
      <c r="AD133" s="361">
        <v>6132439.3142378945</v>
      </c>
      <c r="AE133" s="617"/>
      <c r="AF133" s="618"/>
      <c r="AG133" s="619"/>
    </row>
    <row r="134" spans="5:33" ht="40.5" hidden="1" customHeight="1" outlineLevel="1">
      <c r="E134" s="238"/>
      <c r="F134" s="238"/>
      <c r="G134" s="238"/>
      <c r="H134" s="238"/>
      <c r="I134" s="283"/>
      <c r="J134" s="283"/>
      <c r="K134" s="283"/>
      <c r="L134" s="283"/>
      <c r="M134" s="283"/>
      <c r="N134" s="283"/>
      <c r="O134" s="283"/>
      <c r="P134" s="139"/>
      <c r="R134" s="357" t="s">
        <v>2205</v>
      </c>
      <c r="S134" s="247"/>
      <c r="T134" s="247"/>
      <c r="U134" s="247"/>
      <c r="V134" s="358">
        <f>V133/U133-1</f>
        <v>-0.43418203862475102</v>
      </c>
      <c r="W134" s="358">
        <f t="shared" ref="W134:AD134" si="67">W133/V133-1</f>
        <v>0.83569296701614748</v>
      </c>
      <c r="X134" s="358">
        <f t="shared" si="67"/>
        <v>0.12602659774044267</v>
      </c>
      <c r="Y134" s="358">
        <f t="shared" si="67"/>
        <v>-0.1562384302110329</v>
      </c>
      <c r="Z134" s="358">
        <f t="shared" si="67"/>
        <v>0.13512048468847571</v>
      </c>
      <c r="AA134" s="358">
        <f t="shared" si="67"/>
        <v>4.340819721245337E-2</v>
      </c>
      <c r="AB134" s="358">
        <f t="shared" si="67"/>
        <v>4.3408197212453592E-2</v>
      </c>
      <c r="AC134" s="358">
        <f t="shared" si="67"/>
        <v>4.3408197212453592E-2</v>
      </c>
      <c r="AD134" s="359">
        <f t="shared" si="67"/>
        <v>4.3408197212453592E-2</v>
      </c>
      <c r="AE134" s="689"/>
      <c r="AF134" s="690"/>
      <c r="AG134" s="691"/>
    </row>
    <row r="135" spans="5:33" ht="40.5" hidden="1" customHeight="1" outlineLevel="1">
      <c r="E135" s="238"/>
      <c r="F135" s="238"/>
      <c r="G135" s="238"/>
      <c r="H135" s="238"/>
      <c r="I135" s="283"/>
      <c r="J135" s="283"/>
      <c r="K135" s="283"/>
      <c r="L135" s="283"/>
      <c r="M135" s="283"/>
      <c r="N135" s="283"/>
      <c r="O135" s="283"/>
      <c r="P135" s="139"/>
      <c r="R135" s="60" t="s">
        <v>42</v>
      </c>
      <c r="S135" s="355"/>
      <c r="T135" s="355"/>
      <c r="U135" s="360">
        <v>2308600</v>
      </c>
      <c r="V135" s="360">
        <v>2150400</v>
      </c>
      <c r="W135" s="360">
        <v>3175700</v>
      </c>
      <c r="X135" s="360">
        <v>3614000</v>
      </c>
      <c r="Y135" s="360">
        <v>2898000</v>
      </c>
      <c r="Z135" s="360">
        <v>3151285.9032850116</v>
      </c>
      <c r="AA135" s="360">
        <v>3295780.8406401682</v>
      </c>
      <c r="AB135" s="360">
        <v>3446548.0427322397</v>
      </c>
      <c r="AC135" s="360">
        <v>3603859.7772658938</v>
      </c>
      <c r="AD135" s="361">
        <v>3768000.1305960175</v>
      </c>
      <c r="AE135" s="617"/>
      <c r="AF135" s="618"/>
      <c r="AG135" s="619"/>
    </row>
    <row r="136" spans="5:33" ht="40.5" hidden="1" customHeight="1" outlineLevel="1">
      <c r="E136" s="238"/>
      <c r="F136" s="238"/>
      <c r="G136" s="238"/>
      <c r="H136" s="238"/>
      <c r="I136" s="283"/>
      <c r="J136" s="283"/>
      <c r="K136" s="283"/>
      <c r="L136" s="283"/>
      <c r="M136" s="283"/>
      <c r="N136" s="283"/>
      <c r="O136" s="283"/>
      <c r="R136" s="357" t="s">
        <v>2205</v>
      </c>
      <c r="S136" s="247"/>
      <c r="T136" s="247"/>
      <c r="U136" s="247"/>
      <c r="V136" s="358">
        <f>V135/U135-1</f>
        <v>-6.8526379624014533E-2</v>
      </c>
      <c r="W136" s="358">
        <f t="shared" ref="W136:AD136" si="68">W135/V135-1</f>
        <v>0.47679501488095233</v>
      </c>
      <c r="X136" s="358">
        <f t="shared" si="68"/>
        <v>0.1380168151903518</v>
      </c>
      <c r="Y136" s="358">
        <f t="shared" si="68"/>
        <v>-0.19811842833425564</v>
      </c>
      <c r="Z136" s="358">
        <f t="shared" si="68"/>
        <v>8.7400242679438023E-2</v>
      </c>
      <c r="AA136" s="358">
        <f t="shared" si="68"/>
        <v>4.5852690549127884E-2</v>
      </c>
      <c r="AB136" s="358">
        <f t="shared" si="68"/>
        <v>4.5745518097855875E-2</v>
      </c>
      <c r="AC136" s="358">
        <f t="shared" si="68"/>
        <v>4.5643273380557847E-2</v>
      </c>
      <c r="AD136" s="359">
        <f t="shared" si="68"/>
        <v>4.5545710286944319E-2</v>
      </c>
      <c r="AE136" s="689"/>
      <c r="AF136" s="690"/>
      <c r="AG136" s="691"/>
    </row>
    <row r="137" spans="5:33" ht="75" customHeight="1" collapsed="1">
      <c r="E137" s="238"/>
      <c r="F137" s="238"/>
      <c r="G137" s="238"/>
      <c r="H137" s="238"/>
      <c r="I137" s="283"/>
      <c r="J137" s="283"/>
      <c r="K137" s="283"/>
      <c r="L137" s="283"/>
      <c r="M137" s="283"/>
      <c r="N137" s="283"/>
      <c r="O137" s="283"/>
      <c r="R137" s="363" t="s">
        <v>2206</v>
      </c>
      <c r="S137" s="364"/>
      <c r="T137" s="364"/>
      <c r="U137" s="367">
        <f>U131/U127</f>
        <v>0.37452165156092648</v>
      </c>
      <c r="V137" s="367">
        <f t="shared" ref="V137:AD137" si="69">V131/V127</f>
        <v>0.34167620792305931</v>
      </c>
      <c r="W137" s="367">
        <f t="shared" si="69"/>
        <v>0.35840226628895183</v>
      </c>
      <c r="X137" s="367">
        <f t="shared" si="69"/>
        <v>0.34849153789551141</v>
      </c>
      <c r="Y137" s="367">
        <f t="shared" si="69"/>
        <v>0.33233243422057102</v>
      </c>
      <c r="Z137" s="367">
        <f t="shared" si="69"/>
        <v>0.35108481957780396</v>
      </c>
      <c r="AA137" s="367">
        <f t="shared" si="69"/>
        <v>0.35108481957780391</v>
      </c>
      <c r="AB137" s="367">
        <f t="shared" si="69"/>
        <v>0.35108481957780396</v>
      </c>
      <c r="AC137" s="367">
        <f t="shared" si="69"/>
        <v>0.35108481957780396</v>
      </c>
      <c r="AD137" s="367">
        <f t="shared" si="69"/>
        <v>0.35108481957780402</v>
      </c>
      <c r="AE137" s="686"/>
      <c r="AF137" s="687"/>
      <c r="AG137" s="688"/>
    </row>
    <row r="138" spans="5:33" ht="75" customHeight="1">
      <c r="E138" s="238"/>
      <c r="F138" s="238"/>
      <c r="G138" s="238"/>
      <c r="H138" s="238"/>
      <c r="I138" s="283"/>
      <c r="J138" s="283"/>
      <c r="K138" s="283"/>
      <c r="L138" s="283"/>
      <c r="M138" s="283"/>
      <c r="N138" s="283"/>
      <c r="O138" s="283"/>
      <c r="R138" s="365" t="s">
        <v>2207</v>
      </c>
      <c r="S138" s="366"/>
      <c r="T138" s="366"/>
      <c r="U138" s="368">
        <f>U135/U127</f>
        <v>0.14530463242698893</v>
      </c>
      <c r="V138" s="368">
        <f t="shared" ref="V138:AD138" si="70">V135/V127</f>
        <v>0.16414014197389512</v>
      </c>
      <c r="W138" s="368">
        <f t="shared" si="70"/>
        <v>0.17992634560906515</v>
      </c>
      <c r="X138" s="368">
        <f t="shared" si="70"/>
        <v>0.17728722099583027</v>
      </c>
      <c r="Y138" s="368">
        <f t="shared" si="70"/>
        <v>0.14748842180263627</v>
      </c>
      <c r="Z138" s="368">
        <f t="shared" si="70"/>
        <v>0.15370681013342516</v>
      </c>
      <c r="AA138" s="368">
        <f t="shared" si="70"/>
        <v>0.15406691394914795</v>
      </c>
      <c r="AB138" s="368">
        <f t="shared" si="70"/>
        <v>0.15441203661224845</v>
      </c>
      <c r="AC138" s="368">
        <f t="shared" si="70"/>
        <v>0.15474280137336738</v>
      </c>
      <c r="AD138" s="368">
        <f t="shared" si="70"/>
        <v>0.15505980555447557</v>
      </c>
      <c r="AE138" s="617"/>
      <c r="AF138" s="618"/>
      <c r="AG138" s="619"/>
    </row>
    <row r="139" spans="5:33" ht="75" hidden="1" customHeight="1" outlineLevel="1">
      <c r="E139" s="238"/>
      <c r="F139" s="238"/>
      <c r="G139" s="238"/>
      <c r="H139" s="238"/>
      <c r="I139" s="283"/>
      <c r="J139" s="283"/>
      <c r="K139" s="283"/>
      <c r="L139" s="283"/>
      <c r="M139" s="283"/>
      <c r="N139" s="283"/>
      <c r="O139" s="283"/>
      <c r="R139" s="60" t="s">
        <v>1393</v>
      </c>
      <c r="S139" s="355"/>
      <c r="T139" s="355"/>
      <c r="U139" s="355">
        <v>7539600</v>
      </c>
      <c r="V139" s="355">
        <v>8411000</v>
      </c>
      <c r="W139" s="355">
        <v>11413400</v>
      </c>
      <c r="X139" s="355">
        <v>11662000</v>
      </c>
      <c r="Y139" s="355">
        <v>11930000</v>
      </c>
      <c r="Z139" s="355">
        <v>11938323.746811174</v>
      </c>
      <c r="AA139" s="355">
        <v>12492111.018965468</v>
      </c>
      <c r="AB139" s="355">
        <v>13094592.399465464</v>
      </c>
      <c r="AC139" s="355">
        <v>13750882.579594549</v>
      </c>
      <c r="AD139" s="355">
        <v>14466683.54026694</v>
      </c>
      <c r="AE139" s="617"/>
      <c r="AF139" s="618"/>
      <c r="AG139" s="619"/>
    </row>
    <row r="140" spans="5:33" ht="75" hidden="1" customHeight="1" outlineLevel="1">
      <c r="E140" s="238"/>
      <c r="F140" s="238"/>
      <c r="G140" s="238"/>
      <c r="H140" s="238"/>
      <c r="I140" s="238"/>
      <c r="R140" s="357" t="s">
        <v>2205</v>
      </c>
      <c r="S140" s="247"/>
      <c r="T140" s="247"/>
      <c r="U140" s="247"/>
      <c r="V140" s="247">
        <f>V139/U139-1</f>
        <v>0.11557642315242189</v>
      </c>
      <c r="W140" s="247">
        <f t="shared" ref="W140:AD140" si="71">W139/V139-1</f>
        <v>0.35696112233979305</v>
      </c>
      <c r="X140" s="247">
        <f t="shared" si="71"/>
        <v>2.178141482818452E-2</v>
      </c>
      <c r="Y140" s="247">
        <f t="shared" si="71"/>
        <v>2.2980620819756492E-2</v>
      </c>
      <c r="Z140" s="247">
        <f t="shared" si="71"/>
        <v>6.9771557511932869E-4</v>
      </c>
      <c r="AA140" s="247">
        <f t="shared" si="71"/>
        <v>4.6387355871649438E-2</v>
      </c>
      <c r="AB140" s="247">
        <f t="shared" si="71"/>
        <v>4.8228948620878453E-2</v>
      </c>
      <c r="AC140" s="247">
        <f t="shared" si="71"/>
        <v>5.0119175924550063E-2</v>
      </c>
      <c r="AD140" s="247">
        <f t="shared" si="71"/>
        <v>5.2054910405139765E-2</v>
      </c>
      <c r="AE140" s="689"/>
      <c r="AF140" s="690"/>
      <c r="AG140" s="691"/>
    </row>
    <row r="141" spans="5:33" ht="75" hidden="1" customHeight="1" outlineLevel="1">
      <c r="E141" s="238"/>
      <c r="F141" s="238"/>
      <c r="G141" s="238"/>
      <c r="H141" s="238"/>
      <c r="I141" s="238"/>
      <c r="R141" s="60" t="s">
        <v>2208</v>
      </c>
      <c r="S141" s="355"/>
      <c r="T141" s="355"/>
      <c r="U141" s="355">
        <v>8146700</v>
      </c>
      <c r="V141" s="355">
        <v>6734600</v>
      </c>
      <c r="W141" s="355">
        <v>8724700</v>
      </c>
      <c r="X141" s="355">
        <v>8506000</v>
      </c>
      <c r="Y141" s="355">
        <v>8631000</v>
      </c>
      <c r="Z141" s="355">
        <v>8260094.9661099967</v>
      </c>
      <c r="AA141" s="355">
        <v>8174635.8058612123</v>
      </c>
      <c r="AB141" s="355">
        <v>8112307.5866947956</v>
      </c>
      <c r="AC141" s="355">
        <v>8072741.8144994359</v>
      </c>
      <c r="AD141" s="355">
        <v>8055677.925065808</v>
      </c>
      <c r="AE141" s="617"/>
      <c r="AF141" s="618"/>
      <c r="AG141" s="619"/>
    </row>
    <row r="142" spans="5:33" ht="75" hidden="1" customHeight="1" outlineLevel="1">
      <c r="E142" s="238"/>
      <c r="F142" s="238"/>
      <c r="G142" s="238"/>
      <c r="H142" s="238"/>
      <c r="I142" s="238"/>
      <c r="R142" s="362" t="s">
        <v>2205</v>
      </c>
      <c r="V142" s="52">
        <f>V141/U141-1</f>
        <v>-0.1733339879951391</v>
      </c>
      <c r="W142" s="52">
        <f t="shared" ref="W142:AD142" si="72">W141/V141-1</f>
        <v>0.29550381611380039</v>
      </c>
      <c r="X142" s="52">
        <f t="shared" si="72"/>
        <v>-2.5066764473277048E-2</v>
      </c>
      <c r="Y142" s="52">
        <f t="shared" si="72"/>
        <v>1.4695509052433664E-2</v>
      </c>
      <c r="Z142" s="52">
        <f t="shared" si="72"/>
        <v>-4.2973587520565792E-2</v>
      </c>
      <c r="AA142" s="52">
        <f t="shared" si="72"/>
        <v>-1.0346026359189686E-2</v>
      </c>
      <c r="AB142" s="52">
        <f t="shared" si="72"/>
        <v>-7.6245866662008055E-3</v>
      </c>
      <c r="AC142" s="52">
        <f t="shared" si="72"/>
        <v>-4.8772524676273799E-3</v>
      </c>
      <c r="AD142" s="52">
        <f t="shared" si="72"/>
        <v>-2.113766279875251E-3</v>
      </c>
      <c r="AE142" s="692"/>
      <c r="AF142" s="693"/>
      <c r="AG142" s="694"/>
    </row>
    <row r="143" spans="5:33" ht="75" customHeight="1" collapsed="1">
      <c r="E143" s="238"/>
      <c r="F143" s="238"/>
      <c r="G143" s="238"/>
      <c r="H143" s="238"/>
      <c r="I143" s="238"/>
      <c r="Q143" s="52" t="s">
        <v>2221</v>
      </c>
      <c r="R143" s="363" t="s">
        <v>2209</v>
      </c>
      <c r="S143" s="329"/>
      <c r="T143" s="329"/>
      <c r="U143" s="367">
        <f>U139/U141</f>
        <v>0.92547902831821471</v>
      </c>
      <c r="V143" s="367">
        <f t="shared" ref="V143:AD143" si="73">V139/V141</f>
        <v>1.2489234698423068</v>
      </c>
      <c r="W143" s="367">
        <f t="shared" si="73"/>
        <v>1.308171054592135</v>
      </c>
      <c r="X143" s="367">
        <f t="shared" si="73"/>
        <v>1.371032212555843</v>
      </c>
      <c r="Y143" s="367">
        <f t="shared" si="73"/>
        <v>1.3822268566794114</v>
      </c>
      <c r="Z143" s="367">
        <f t="shared" si="73"/>
        <v>1.4453010281107457</v>
      </c>
      <c r="AA143" s="367">
        <f t="shared" si="73"/>
        <v>1.5281550537099924</v>
      </c>
      <c r="AB143" s="367">
        <f t="shared" si="73"/>
        <v>1.6141636962757973</v>
      </c>
      <c r="AC143" s="367">
        <f t="shared" si="73"/>
        <v>1.7033720259573539</v>
      </c>
      <c r="AD143" s="369">
        <f t="shared" si="73"/>
        <v>1.7958368836039036</v>
      </c>
      <c r="AE143" s="686"/>
      <c r="AF143" s="687"/>
      <c r="AG143" s="688"/>
    </row>
    <row r="144" spans="5:33" ht="75" hidden="1" customHeight="1" outlineLevel="1">
      <c r="E144" s="238"/>
      <c r="F144" s="238"/>
      <c r="G144" s="238"/>
      <c r="H144" s="238"/>
      <c r="I144" s="238"/>
      <c r="R144" s="60" t="s">
        <v>2210</v>
      </c>
      <c r="S144" s="355"/>
      <c r="T144" s="355"/>
      <c r="U144" s="355">
        <v>10438600</v>
      </c>
      <c r="V144" s="355">
        <v>12035000</v>
      </c>
      <c r="W144" s="355">
        <v>13736200</v>
      </c>
      <c r="X144" s="355">
        <v>14783000</v>
      </c>
      <c r="Y144" s="355">
        <v>16010000</v>
      </c>
      <c r="Z144" s="355">
        <v>20027791.17013894</v>
      </c>
      <c r="AA144" s="355">
        <v>20710649.834110618</v>
      </c>
      <c r="AB144" s="355">
        <v>21413808.759050701</v>
      </c>
      <c r="AC144" s="355">
        <v>22141935.150410607</v>
      </c>
      <c r="AD144" s="356">
        <v>22900084.053472854</v>
      </c>
      <c r="AE144" s="617"/>
      <c r="AF144" s="618"/>
      <c r="AG144" s="619"/>
    </row>
    <row r="145" spans="2:33" ht="75" hidden="1" customHeight="1" outlineLevel="1">
      <c r="G145" s="238"/>
      <c r="H145" s="238"/>
      <c r="I145" s="238"/>
      <c r="R145" s="357" t="s">
        <v>2205</v>
      </c>
      <c r="S145" s="247"/>
      <c r="T145" s="247"/>
      <c r="U145" s="247"/>
      <c r="V145" s="358">
        <f>V144/U144-1</f>
        <v>0.15293238556894595</v>
      </c>
      <c r="W145" s="358">
        <f t="shared" ref="W145:AD145" si="74">W144/V144-1</f>
        <v>0.14135438304943904</v>
      </c>
      <c r="X145" s="358">
        <f t="shared" si="74"/>
        <v>7.6207393602306217E-2</v>
      </c>
      <c r="Y145" s="358">
        <f t="shared" si="74"/>
        <v>8.300074409795033E-2</v>
      </c>
      <c r="Z145" s="358">
        <f t="shared" si="74"/>
        <v>0.25095510119543651</v>
      </c>
      <c r="AA145" s="358">
        <f t="shared" si="74"/>
        <v>3.4095555429487723E-2</v>
      </c>
      <c r="AB145" s="358">
        <f t="shared" si="74"/>
        <v>3.3951562629482179E-2</v>
      </c>
      <c r="AC145" s="358">
        <f t="shared" si="74"/>
        <v>3.4002656862813341E-2</v>
      </c>
      <c r="AD145" s="359">
        <f t="shared" si="74"/>
        <v>3.4240408433686031E-2</v>
      </c>
      <c r="AE145" s="689"/>
      <c r="AF145" s="690"/>
      <c r="AG145" s="691"/>
    </row>
    <row r="146" spans="2:33" ht="75" hidden="1" customHeight="1" outlineLevel="1">
      <c r="E146" s="238"/>
      <c r="F146" s="238"/>
      <c r="G146" s="238"/>
      <c r="H146" s="238"/>
      <c r="I146" s="238"/>
      <c r="R146" s="60" t="s">
        <v>45</v>
      </c>
      <c r="S146" s="355"/>
      <c r="T146" s="355"/>
      <c r="U146" s="355">
        <v>27148200</v>
      </c>
      <c r="V146" s="355">
        <v>27396300</v>
      </c>
      <c r="W146" s="355">
        <v>31067600</v>
      </c>
      <c r="X146" s="355">
        <v>33941000</v>
      </c>
      <c r="Y146" s="355">
        <v>41367000</v>
      </c>
      <c r="Z146" s="355">
        <v>40151109.16046413</v>
      </c>
      <c r="AA146" s="355">
        <v>41265807.842191271</v>
      </c>
      <c r="AB146" s="355">
        <v>42453548.78534957</v>
      </c>
      <c r="AC146" s="355">
        <v>43720503.590653308</v>
      </c>
      <c r="AD146" s="356">
        <v>45073477.026980601</v>
      </c>
      <c r="AE146" s="617"/>
      <c r="AF146" s="618"/>
      <c r="AG146" s="619"/>
    </row>
    <row r="147" spans="2:33" ht="75" hidden="1" customHeight="1" outlineLevel="1">
      <c r="B147" s="135"/>
      <c r="E147" s="238"/>
      <c r="F147" s="238"/>
      <c r="G147" s="238"/>
      <c r="H147" s="238"/>
      <c r="I147" s="238"/>
      <c r="R147" s="357" t="s">
        <v>2205</v>
      </c>
      <c r="S147" s="247"/>
      <c r="T147" s="247"/>
      <c r="U147" s="247"/>
      <c r="V147" s="358">
        <f>V146/U146-1</f>
        <v>9.1387274294427723E-3</v>
      </c>
      <c r="W147" s="358">
        <f t="shared" ref="W147:AD147" si="75">W146/V146-1</f>
        <v>0.13400714695050064</v>
      </c>
      <c r="X147" s="358">
        <f t="shared" si="75"/>
        <v>9.2488637680413044E-2</v>
      </c>
      <c r="Y147" s="358">
        <f t="shared" si="75"/>
        <v>0.21879143219115527</v>
      </c>
      <c r="Z147" s="358">
        <f t="shared" si="75"/>
        <v>-2.9392772972076098E-2</v>
      </c>
      <c r="AA147" s="358">
        <f t="shared" si="75"/>
        <v>2.7762587510901326E-2</v>
      </c>
      <c r="AB147" s="358">
        <f t="shared" si="75"/>
        <v>2.8782689719790699E-2</v>
      </c>
      <c r="AC147" s="358">
        <f t="shared" si="75"/>
        <v>2.9843319146524605E-2</v>
      </c>
      <c r="AD147" s="359">
        <f t="shared" si="75"/>
        <v>3.094597100241403E-2</v>
      </c>
      <c r="AE147" s="689"/>
      <c r="AF147" s="690"/>
      <c r="AG147" s="691"/>
    </row>
    <row r="148" spans="2:33" ht="75" customHeight="1" collapsed="1">
      <c r="E148" s="238"/>
      <c r="F148" s="238"/>
      <c r="G148" s="238"/>
      <c r="H148" s="238"/>
      <c r="I148" s="238"/>
      <c r="R148" s="363" t="s">
        <v>2211</v>
      </c>
      <c r="S148" s="329"/>
      <c r="T148" s="329"/>
      <c r="U148" s="367">
        <f>U144/U146</f>
        <v>0.38450431336147517</v>
      </c>
      <c r="V148" s="367">
        <f t="shared" ref="V148:AD148" si="76">V144/V146</f>
        <v>0.43929289721604742</v>
      </c>
      <c r="W148" s="367">
        <f t="shared" si="76"/>
        <v>0.44213907736677438</v>
      </c>
      <c r="X148" s="367">
        <f t="shared" si="76"/>
        <v>0.43554992486962668</v>
      </c>
      <c r="Y148" s="367">
        <f t="shared" si="76"/>
        <v>0.38702347281649624</v>
      </c>
      <c r="Z148" s="367">
        <f t="shared" si="76"/>
        <v>0.49881040870123317</v>
      </c>
      <c r="AA148" s="367">
        <f t="shared" si="76"/>
        <v>0.50188402740865512</v>
      </c>
      <c r="AB148" s="367">
        <f t="shared" si="76"/>
        <v>0.50440562383421905</v>
      </c>
      <c r="AC148" s="367">
        <f t="shared" si="76"/>
        <v>0.50644282046065392</v>
      </c>
      <c r="AD148" s="369">
        <f t="shared" si="76"/>
        <v>0.5080611828496181</v>
      </c>
      <c r="AE148" s="686"/>
      <c r="AF148" s="687"/>
      <c r="AG148" s="688"/>
    </row>
    <row r="149" spans="2:33" ht="75" customHeight="1">
      <c r="E149" s="238"/>
      <c r="F149" s="238"/>
      <c r="G149" s="238"/>
      <c r="H149" s="238"/>
      <c r="I149" s="238"/>
      <c r="Q149" s="52" t="s">
        <v>2221</v>
      </c>
      <c r="R149" s="363" t="s">
        <v>2212</v>
      </c>
      <c r="S149" s="329"/>
      <c r="T149" s="329"/>
      <c r="U149" s="367">
        <f>E66/U141</f>
        <v>0.28059214160334861</v>
      </c>
      <c r="V149" s="367">
        <f t="shared" ref="V149:AD149" si="77">F66/V141</f>
        <v>0.5112107623318386</v>
      </c>
      <c r="W149" s="367">
        <f t="shared" si="77"/>
        <v>0.60159088564649787</v>
      </c>
      <c r="X149" s="367">
        <f t="shared" si="77"/>
        <v>0.50975781801081588</v>
      </c>
      <c r="Y149" s="367">
        <f t="shared" si="77"/>
        <v>0.45440852740122811</v>
      </c>
      <c r="Z149" s="367">
        <f t="shared" si="77"/>
        <v>0.46574282932387895</v>
      </c>
      <c r="AA149" s="367">
        <f t="shared" si="77"/>
        <v>0.47061179132184022</v>
      </c>
      <c r="AB149" s="367">
        <f t="shared" si="77"/>
        <v>0.4742275806097016</v>
      </c>
      <c r="AC149" s="367">
        <f t="shared" si="77"/>
        <v>0.47655184426811065</v>
      </c>
      <c r="AD149" s="369">
        <f t="shared" si="77"/>
        <v>0.47756129723477897</v>
      </c>
      <c r="AE149" s="686"/>
      <c r="AF149" s="687"/>
      <c r="AG149" s="688"/>
    </row>
    <row r="150" spans="2:33" ht="75" customHeight="1">
      <c r="R150" s="363" t="s">
        <v>2213</v>
      </c>
      <c r="S150" s="329"/>
      <c r="T150" s="329"/>
      <c r="U150" s="367">
        <f>U135/U146</f>
        <v>8.5036945359176663E-2</v>
      </c>
      <c r="V150" s="367">
        <f t="shared" ref="V150:AD150" si="78">V135/V146</f>
        <v>7.8492351156908044E-2</v>
      </c>
      <c r="W150" s="367">
        <f t="shared" si="78"/>
        <v>0.10221903204624753</v>
      </c>
      <c r="X150" s="367">
        <f t="shared" si="78"/>
        <v>0.10647888983824873</v>
      </c>
      <c r="Y150" s="367">
        <f t="shared" si="78"/>
        <v>7.0055841612879838E-2</v>
      </c>
      <c r="Z150" s="367">
        <f t="shared" si="78"/>
        <v>7.8485650064880647E-2</v>
      </c>
      <c r="AA150" s="367">
        <f t="shared" si="78"/>
        <v>7.9867110641427291E-2</v>
      </c>
      <c r="AB150" s="367">
        <f t="shared" si="78"/>
        <v>8.1183979698809541E-2</v>
      </c>
      <c r="AC150" s="367">
        <f t="shared" si="78"/>
        <v>8.2429512043322786E-2</v>
      </c>
      <c r="AD150" s="369">
        <f t="shared" si="78"/>
        <v>8.3596837411511971E-2</v>
      </c>
      <c r="AE150" s="686"/>
      <c r="AF150" s="687"/>
      <c r="AG150" s="688"/>
    </row>
    <row r="151" spans="2:33" ht="75" customHeight="1">
      <c r="R151" s="363" t="s">
        <v>2214</v>
      </c>
      <c r="S151" s="329"/>
      <c r="T151" s="329"/>
      <c r="U151" s="367">
        <f>U135/U144</f>
        <v>0.22115992566052919</v>
      </c>
      <c r="V151" s="367">
        <f t="shared" ref="V151:AD151" si="79">V135/V144</f>
        <v>0.17867885334441214</v>
      </c>
      <c r="W151" s="367">
        <f t="shared" si="79"/>
        <v>0.23119203273103187</v>
      </c>
      <c r="X151" s="367">
        <f t="shared" si="79"/>
        <v>0.24446999932354732</v>
      </c>
      <c r="Y151" s="367">
        <f t="shared" si="79"/>
        <v>0.18101186758276078</v>
      </c>
      <c r="Z151" s="367">
        <f t="shared" si="79"/>
        <v>0.15734565417196478</v>
      </c>
      <c r="AA151" s="367">
        <f t="shared" si="79"/>
        <v>0.15913459341154951</v>
      </c>
      <c r="AB151" s="367">
        <f t="shared" si="79"/>
        <v>0.16094979092757292</v>
      </c>
      <c r="AC151" s="367">
        <f t="shared" si="79"/>
        <v>0.16276173481607648</v>
      </c>
      <c r="AD151" s="369">
        <f t="shared" si="79"/>
        <v>0.16454088647873721</v>
      </c>
      <c r="AE151" s="686"/>
      <c r="AF151" s="687"/>
      <c r="AG151" s="688"/>
    </row>
    <row r="152" spans="2:33" ht="75" customHeight="1">
      <c r="Q152" s="52" t="s">
        <v>2221</v>
      </c>
      <c r="R152" s="363" t="s">
        <v>2215</v>
      </c>
      <c r="S152" s="329"/>
      <c r="T152" s="329"/>
      <c r="U152" s="367">
        <f t="shared" ref="U152:AD152" si="80">(U139-E68)/U141</f>
        <v>0.56223992536855416</v>
      </c>
      <c r="V152" s="367">
        <f t="shared" si="80"/>
        <v>0.82640394381255011</v>
      </c>
      <c r="W152" s="367">
        <f t="shared" si="80"/>
        <v>0.92203743395188376</v>
      </c>
      <c r="X152" s="367">
        <f t="shared" si="80"/>
        <v>0.84599106513049616</v>
      </c>
      <c r="Y152" s="367">
        <f t="shared" si="80"/>
        <v>0.85505735140771633</v>
      </c>
      <c r="Z152" s="367">
        <f t="shared" si="80"/>
        <v>0.92656847696440836</v>
      </c>
      <c r="AA152" s="367">
        <f t="shared" si="80"/>
        <v>0.98124693183803346</v>
      </c>
      <c r="AB152" s="367">
        <f t="shared" si="80"/>
        <v>1.039130891335351</v>
      </c>
      <c r="AC152" s="367">
        <f t="shared" si="80"/>
        <v>1.1004374193183744</v>
      </c>
      <c r="AD152" s="369">
        <f t="shared" si="80"/>
        <v>1.1653973708702088</v>
      </c>
      <c r="AE152" s="686"/>
      <c r="AF152" s="687"/>
      <c r="AG152" s="688"/>
    </row>
    <row r="153" spans="2:33" ht="40.5" customHeight="1"/>
    <row r="154" spans="2:33" ht="40.5" customHeight="1"/>
    <row r="155" spans="2:33" ht="15" customHeight="1"/>
    <row r="191" spans="17:129">
      <c r="Q191" s="138"/>
      <c r="R191" s="138"/>
      <c r="S191" s="138"/>
      <c r="AJ191" s="611"/>
      <c r="AK191" s="611"/>
      <c r="AL191" s="610"/>
      <c r="AM191" s="610"/>
      <c r="AN191" s="610"/>
      <c r="AO191" s="610"/>
      <c r="AP191" s="610"/>
      <c r="AQ191" s="610"/>
      <c r="AR191" s="610"/>
      <c r="AS191" s="610"/>
      <c r="AT191" s="610"/>
      <c r="AU191" s="610"/>
      <c r="AV191" s="610"/>
      <c r="AW191" s="610"/>
      <c r="AX191" s="610"/>
      <c r="AY191" s="610"/>
      <c r="AZ191" s="610"/>
      <c r="BA191" s="610"/>
      <c r="BB191" s="610"/>
      <c r="BC191" s="610"/>
      <c r="BD191" s="610"/>
      <c r="BE191" s="610"/>
      <c r="BF191" s="610"/>
      <c r="BG191" s="610"/>
      <c r="BH191" s="610"/>
      <c r="BI191" s="610"/>
      <c r="BJ191" s="610"/>
      <c r="BK191" s="610"/>
      <c r="BL191" s="610"/>
      <c r="BM191" s="610"/>
      <c r="BN191" s="610"/>
      <c r="BO191" s="610"/>
      <c r="BP191" s="610"/>
      <c r="BQ191" s="610"/>
      <c r="BR191" s="610"/>
      <c r="BS191" s="610"/>
      <c r="BT191" s="610"/>
      <c r="BU191" s="610"/>
      <c r="BV191" s="610"/>
      <c r="BW191" s="610"/>
      <c r="BX191" s="610"/>
      <c r="BY191" s="610"/>
      <c r="BZ191" s="610"/>
      <c r="CA191" s="610"/>
      <c r="CB191" s="610"/>
      <c r="CC191" s="610"/>
      <c r="CD191" s="610"/>
      <c r="CE191" s="610"/>
      <c r="CF191" s="610"/>
      <c r="CG191" s="610"/>
      <c r="CH191" s="610"/>
      <c r="CI191" s="610"/>
      <c r="CJ191" s="610"/>
      <c r="CK191" s="610"/>
      <c r="CL191" s="610"/>
      <c r="CM191" s="610"/>
      <c r="CN191" s="610"/>
      <c r="CO191" s="610"/>
      <c r="CP191" s="610"/>
      <c r="CQ191" s="610"/>
      <c r="CR191" s="610"/>
      <c r="CS191" s="610"/>
      <c r="CT191" s="610"/>
      <c r="CU191" s="610"/>
      <c r="CV191" s="610"/>
      <c r="CW191" s="610"/>
      <c r="CX191" s="610"/>
      <c r="CY191" s="610"/>
      <c r="CZ191" s="610"/>
      <c r="DA191" s="610"/>
      <c r="DB191" s="610"/>
      <c r="DC191" s="610"/>
      <c r="DD191" s="610"/>
      <c r="DE191" s="610"/>
      <c r="DF191" s="610"/>
      <c r="DG191" s="610"/>
      <c r="DH191" s="610"/>
      <c r="DI191" s="610"/>
      <c r="DJ191" s="610"/>
      <c r="DK191" s="610"/>
      <c r="DL191" s="610"/>
      <c r="DM191" s="610"/>
      <c r="DN191" s="610"/>
      <c r="DO191" s="610"/>
      <c r="DP191" s="610"/>
      <c r="DQ191" s="610"/>
      <c r="DR191" s="610"/>
      <c r="DS191" s="610"/>
      <c r="DT191" s="610"/>
      <c r="DU191" s="610"/>
      <c r="DV191" s="610"/>
      <c r="DW191" s="610"/>
      <c r="DX191" s="610"/>
      <c r="DY191" s="610"/>
    </row>
    <row r="192" spans="17:129">
      <c r="T192" s="138"/>
      <c r="U192" s="138"/>
      <c r="V192" s="138"/>
      <c r="W192" s="138"/>
      <c r="X192" s="138"/>
      <c r="AJ192" s="611"/>
      <c r="AK192" s="611"/>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10"/>
      <c r="BG192" s="610"/>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c r="CB192" s="610"/>
      <c r="CC192" s="610"/>
      <c r="CD192" s="610"/>
      <c r="CE192" s="610"/>
      <c r="CF192" s="610"/>
      <c r="CG192" s="610"/>
      <c r="CH192" s="610"/>
      <c r="CI192" s="610"/>
      <c r="CJ192" s="610"/>
      <c r="CK192" s="610"/>
      <c r="CL192" s="610"/>
      <c r="CM192" s="610"/>
      <c r="CN192" s="610"/>
      <c r="CO192" s="610"/>
      <c r="CP192" s="610"/>
      <c r="CQ192" s="610"/>
      <c r="CR192" s="610"/>
      <c r="CS192" s="610"/>
      <c r="CT192" s="610"/>
      <c r="CU192" s="610"/>
      <c r="CV192" s="610"/>
      <c r="CW192" s="610"/>
      <c r="CX192" s="610"/>
      <c r="CY192" s="610"/>
      <c r="CZ192" s="610"/>
      <c r="DA192" s="610"/>
      <c r="DB192" s="610"/>
      <c r="DC192" s="610"/>
      <c r="DD192" s="610"/>
      <c r="DE192" s="610"/>
      <c r="DF192" s="610"/>
      <c r="DG192" s="610"/>
      <c r="DH192" s="610"/>
      <c r="DI192" s="610"/>
      <c r="DJ192" s="610"/>
      <c r="DK192" s="610"/>
      <c r="DL192" s="610"/>
      <c r="DM192" s="610"/>
      <c r="DN192" s="610"/>
      <c r="DO192" s="610"/>
      <c r="DP192" s="610"/>
      <c r="DQ192" s="610"/>
      <c r="DR192" s="610"/>
      <c r="DS192" s="610"/>
      <c r="DT192" s="610"/>
      <c r="DU192" s="610"/>
      <c r="DV192" s="610"/>
      <c r="DW192" s="610"/>
      <c r="DX192" s="610"/>
      <c r="DY192" s="610"/>
    </row>
    <row r="193" spans="1:129">
      <c r="AJ193" s="611"/>
      <c r="AK193" s="611"/>
      <c r="AL193" s="610"/>
      <c r="AM193" s="610"/>
      <c r="AN193" s="610"/>
      <c r="AO193" s="610"/>
      <c r="AP193" s="610"/>
      <c r="AQ193" s="610"/>
      <c r="AR193" s="610"/>
      <c r="AS193" s="610"/>
      <c r="AT193" s="610"/>
      <c r="AU193" s="610"/>
      <c r="AV193" s="610"/>
      <c r="AW193" s="610"/>
      <c r="AX193" s="610"/>
      <c r="AY193" s="610"/>
      <c r="AZ193" s="610"/>
      <c r="BA193" s="610"/>
      <c r="BB193" s="610"/>
      <c r="BC193" s="610"/>
      <c r="BD193" s="610"/>
      <c r="BE193" s="610"/>
      <c r="BF193" s="610"/>
      <c r="BG193" s="610"/>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c r="CB193" s="610"/>
      <c r="CC193" s="610"/>
      <c r="CD193" s="610"/>
      <c r="CE193" s="610"/>
      <c r="CF193" s="610"/>
      <c r="CG193" s="610"/>
      <c r="CH193" s="610"/>
      <c r="CI193" s="610"/>
      <c r="CJ193" s="610"/>
      <c r="CK193" s="610"/>
      <c r="CL193" s="610"/>
      <c r="CM193" s="610"/>
      <c r="CN193" s="610"/>
      <c r="CO193" s="610"/>
      <c r="CP193" s="610"/>
      <c r="CQ193" s="610"/>
      <c r="CR193" s="610"/>
      <c r="CS193" s="610"/>
      <c r="CT193" s="610"/>
      <c r="CU193" s="610"/>
      <c r="CV193" s="610"/>
      <c r="CW193" s="610"/>
      <c r="CX193" s="610"/>
      <c r="CY193" s="610"/>
      <c r="CZ193" s="610"/>
      <c r="DA193" s="610"/>
      <c r="DB193" s="610"/>
      <c r="DC193" s="610"/>
      <c r="DD193" s="610"/>
      <c r="DE193" s="610"/>
      <c r="DF193" s="610"/>
      <c r="DG193" s="610"/>
      <c r="DH193" s="610"/>
      <c r="DI193" s="610"/>
      <c r="DJ193" s="610"/>
      <c r="DK193" s="610"/>
      <c r="DL193" s="610"/>
      <c r="DM193" s="610"/>
      <c r="DN193" s="610"/>
      <c r="DO193" s="610"/>
      <c r="DP193" s="610"/>
      <c r="DQ193" s="610"/>
      <c r="DR193" s="610"/>
      <c r="DS193" s="610"/>
      <c r="DT193" s="610"/>
      <c r="DU193" s="610"/>
      <c r="DV193" s="610"/>
      <c r="DW193" s="610"/>
      <c r="DX193" s="610"/>
      <c r="DY193" s="610"/>
    </row>
    <row r="194" spans="1:129">
      <c r="P194" s="138"/>
      <c r="AJ194" s="611"/>
      <c r="AK194" s="611"/>
      <c r="AL194" s="610"/>
      <c r="AM194" s="610"/>
      <c r="AN194" s="610"/>
      <c r="AO194" s="610"/>
      <c r="AP194" s="610"/>
      <c r="AQ194" s="610"/>
      <c r="AR194" s="610"/>
      <c r="AS194" s="610"/>
      <c r="AT194" s="610"/>
      <c r="AU194" s="610"/>
      <c r="AV194" s="610"/>
      <c r="AW194" s="610"/>
      <c r="AX194" s="610"/>
      <c r="AY194" s="610"/>
      <c r="AZ194" s="610"/>
      <c r="BA194" s="610"/>
      <c r="BB194" s="610"/>
      <c r="BC194" s="610"/>
      <c r="BD194" s="610"/>
      <c r="BE194" s="610"/>
      <c r="BF194" s="610"/>
      <c r="BG194" s="610"/>
      <c r="BH194" s="610"/>
      <c r="BI194" s="610"/>
      <c r="BJ194" s="610"/>
      <c r="BK194" s="610"/>
      <c r="BL194" s="610"/>
      <c r="BM194" s="610"/>
      <c r="BN194" s="610"/>
      <c r="BO194" s="610"/>
      <c r="BP194" s="610"/>
      <c r="BQ194" s="610"/>
      <c r="BR194" s="610"/>
      <c r="BS194" s="610"/>
      <c r="BT194" s="610"/>
      <c r="BU194" s="610"/>
      <c r="BV194" s="610"/>
      <c r="BW194" s="610"/>
      <c r="BX194" s="610"/>
      <c r="BY194" s="610"/>
      <c r="BZ194" s="610"/>
      <c r="CA194" s="610"/>
      <c r="CB194" s="610"/>
      <c r="CC194" s="610"/>
      <c r="CD194" s="610"/>
      <c r="CE194" s="610"/>
      <c r="CF194" s="610"/>
      <c r="CG194" s="610"/>
      <c r="CH194" s="610"/>
      <c r="CI194" s="610"/>
      <c r="CJ194" s="610"/>
      <c r="CK194" s="610"/>
      <c r="CL194" s="610"/>
      <c r="CM194" s="610"/>
      <c r="CN194" s="610"/>
      <c r="CO194" s="610"/>
      <c r="CP194" s="610"/>
      <c r="CQ194" s="610"/>
      <c r="CR194" s="610"/>
      <c r="CS194" s="610"/>
      <c r="CT194" s="610"/>
      <c r="CU194" s="610"/>
      <c r="CV194" s="610"/>
      <c r="CW194" s="610"/>
      <c r="CX194" s="610"/>
      <c r="CY194" s="610"/>
      <c r="CZ194" s="610"/>
      <c r="DA194" s="610"/>
      <c r="DB194" s="610"/>
      <c r="DC194" s="610"/>
      <c r="DD194" s="610"/>
      <c r="DE194" s="610"/>
      <c r="DF194" s="610"/>
      <c r="DG194" s="610"/>
      <c r="DH194" s="610"/>
      <c r="DI194" s="610"/>
      <c r="DJ194" s="610"/>
      <c r="DK194" s="610"/>
      <c r="DL194" s="610"/>
      <c r="DM194" s="610"/>
      <c r="DN194" s="610"/>
      <c r="DO194" s="610"/>
      <c r="DP194" s="610"/>
      <c r="DQ194" s="610"/>
      <c r="DR194" s="610"/>
      <c r="DS194" s="610"/>
      <c r="DT194" s="610"/>
      <c r="DU194" s="610"/>
      <c r="DV194" s="610"/>
      <c r="DW194" s="610"/>
      <c r="DX194" s="610"/>
      <c r="DY194" s="610"/>
    </row>
    <row r="195" spans="1:129">
      <c r="AJ195" s="611"/>
      <c r="AK195" s="611"/>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610"/>
      <c r="BH195" s="610"/>
      <c r="BI195" s="610"/>
      <c r="BJ195" s="610"/>
      <c r="BK195" s="610"/>
      <c r="BL195" s="610"/>
      <c r="BM195" s="610"/>
      <c r="BN195" s="610"/>
      <c r="BO195" s="610"/>
      <c r="BP195" s="610"/>
      <c r="BQ195" s="610"/>
      <c r="BR195" s="610"/>
      <c r="BS195" s="610"/>
      <c r="BT195" s="610"/>
      <c r="BU195" s="610"/>
      <c r="BV195" s="610"/>
      <c r="BW195" s="610"/>
      <c r="BX195" s="610"/>
      <c r="BY195" s="610"/>
      <c r="BZ195" s="610"/>
      <c r="CA195" s="610"/>
      <c r="CB195" s="610"/>
      <c r="CC195" s="610"/>
      <c r="CD195" s="610"/>
      <c r="CE195" s="610"/>
      <c r="CF195" s="610"/>
      <c r="CG195" s="610"/>
      <c r="CH195" s="610"/>
      <c r="CI195" s="610"/>
      <c r="CJ195" s="610"/>
      <c r="CK195" s="610"/>
      <c r="CL195" s="610"/>
      <c r="CM195" s="610"/>
      <c r="CN195" s="610"/>
      <c r="CO195" s="610"/>
      <c r="CP195" s="610"/>
      <c r="CQ195" s="610"/>
      <c r="CR195" s="610"/>
      <c r="CS195" s="610"/>
      <c r="CT195" s="610"/>
      <c r="CU195" s="610"/>
      <c r="CV195" s="610"/>
      <c r="CW195" s="610"/>
      <c r="CX195" s="610"/>
      <c r="CY195" s="610"/>
      <c r="CZ195" s="610"/>
      <c r="DA195" s="610"/>
      <c r="DB195" s="610"/>
      <c r="DC195" s="610"/>
      <c r="DD195" s="610"/>
      <c r="DE195" s="610"/>
      <c r="DF195" s="610"/>
      <c r="DG195" s="610"/>
      <c r="DH195" s="610"/>
      <c r="DI195" s="610"/>
      <c r="DJ195" s="610"/>
      <c r="DK195" s="610"/>
      <c r="DL195" s="610"/>
      <c r="DM195" s="610"/>
      <c r="DN195" s="610"/>
      <c r="DO195" s="610"/>
      <c r="DP195" s="610"/>
      <c r="DQ195" s="610"/>
      <c r="DR195" s="610"/>
      <c r="DS195" s="610"/>
      <c r="DT195" s="610"/>
      <c r="DU195" s="610"/>
      <c r="DV195" s="610"/>
      <c r="DW195" s="610"/>
      <c r="DX195" s="610"/>
      <c r="DY195" s="610"/>
    </row>
    <row r="196" spans="1:129">
      <c r="AJ196" s="611"/>
      <c r="AK196" s="611"/>
      <c r="AL196" s="610"/>
      <c r="AM196" s="610"/>
      <c r="AN196" s="610"/>
      <c r="AO196" s="610"/>
      <c r="AP196" s="610"/>
      <c r="AQ196" s="610"/>
      <c r="AR196" s="610"/>
      <c r="AS196" s="610"/>
      <c r="AT196" s="610"/>
      <c r="AU196" s="610"/>
      <c r="AV196" s="610"/>
      <c r="AW196" s="610"/>
      <c r="AX196" s="610"/>
      <c r="AY196" s="610"/>
      <c r="AZ196" s="610"/>
      <c r="BA196" s="610"/>
      <c r="BB196" s="610"/>
      <c r="BC196" s="610"/>
      <c r="BD196" s="610"/>
      <c r="BE196" s="610"/>
      <c r="BF196" s="610"/>
      <c r="BG196" s="610"/>
      <c r="BH196" s="610"/>
      <c r="BI196" s="610"/>
      <c r="BJ196" s="610"/>
      <c r="BK196" s="610"/>
      <c r="BL196" s="610"/>
      <c r="BM196" s="610"/>
      <c r="BN196" s="610"/>
      <c r="BO196" s="610"/>
      <c r="BP196" s="610"/>
      <c r="BQ196" s="610"/>
      <c r="BR196" s="610"/>
      <c r="BS196" s="610"/>
      <c r="BT196" s="610"/>
      <c r="BU196" s="610"/>
      <c r="BV196" s="610"/>
      <c r="BW196" s="610"/>
      <c r="BX196" s="610"/>
      <c r="BY196" s="610"/>
      <c r="BZ196" s="610"/>
      <c r="CA196" s="610"/>
      <c r="CB196" s="610"/>
      <c r="CC196" s="610"/>
      <c r="CD196" s="610"/>
      <c r="CE196" s="610"/>
      <c r="CF196" s="610"/>
      <c r="CG196" s="610"/>
      <c r="CH196" s="610"/>
      <c r="CI196" s="610"/>
      <c r="CJ196" s="610"/>
      <c r="CK196" s="610"/>
      <c r="CL196" s="610"/>
      <c r="CM196" s="610"/>
      <c r="CN196" s="610"/>
      <c r="CO196" s="610"/>
      <c r="CP196" s="610"/>
      <c r="CQ196" s="610"/>
      <c r="CR196" s="610"/>
      <c r="CS196" s="610"/>
      <c r="CT196" s="610"/>
      <c r="CU196" s="610"/>
      <c r="CV196" s="610"/>
      <c r="CW196" s="610"/>
      <c r="CX196" s="610"/>
      <c r="CY196" s="610"/>
      <c r="CZ196" s="610"/>
      <c r="DA196" s="610"/>
      <c r="DB196" s="610"/>
      <c r="DC196" s="610"/>
      <c r="DD196" s="610"/>
      <c r="DE196" s="610"/>
      <c r="DF196" s="610"/>
      <c r="DG196" s="610"/>
      <c r="DH196" s="610"/>
      <c r="DI196" s="610"/>
      <c r="DJ196" s="610"/>
      <c r="DK196" s="610"/>
      <c r="DL196" s="610"/>
      <c r="DM196" s="610"/>
      <c r="DN196" s="610"/>
      <c r="DO196" s="610"/>
      <c r="DP196" s="610"/>
      <c r="DQ196" s="610"/>
      <c r="DR196" s="610"/>
      <c r="DS196" s="610"/>
      <c r="DT196" s="610"/>
      <c r="DU196" s="610"/>
      <c r="DV196" s="610"/>
      <c r="DW196" s="610"/>
      <c r="DX196" s="610"/>
      <c r="DY196" s="610"/>
    </row>
    <row r="198" spans="1:129">
      <c r="O198" s="138"/>
    </row>
    <row r="200" spans="1:129" ht="15" customHeight="1">
      <c r="B200" s="52" t="s">
        <v>45</v>
      </c>
      <c r="C200" s="52" t="s">
        <v>79</v>
      </c>
      <c r="D200" s="52" t="s">
        <v>80</v>
      </c>
    </row>
    <row r="201" spans="1:129" ht="15" customHeight="1">
      <c r="A201" s="52">
        <v>2028</v>
      </c>
      <c r="B201" s="139">
        <v>45073477.026980601</v>
      </c>
      <c r="C201" s="139">
        <v>22173392.973507747</v>
      </c>
      <c r="D201" s="139">
        <v>22900084.053472854</v>
      </c>
    </row>
    <row r="202" spans="1:129" ht="15" customHeight="1">
      <c r="A202" s="52">
        <v>2027</v>
      </c>
      <c r="B202" s="139">
        <v>43720503.590653308</v>
      </c>
      <c r="C202" s="139">
        <v>21578568.4402427</v>
      </c>
      <c r="D202" s="139">
        <v>22141935.150410607</v>
      </c>
    </row>
    <row r="203" spans="1:129">
      <c r="A203" s="52">
        <v>2026</v>
      </c>
      <c r="B203" s="139">
        <v>42453548.78534957</v>
      </c>
      <c r="C203" s="139">
        <v>21039740.026298869</v>
      </c>
      <c r="D203" s="139">
        <v>21413808.759050701</v>
      </c>
    </row>
    <row r="204" spans="1:129">
      <c r="A204" s="52">
        <v>2025</v>
      </c>
      <c r="B204" s="139">
        <v>41265807.842191271</v>
      </c>
      <c r="C204" s="139">
        <v>20555158.008080654</v>
      </c>
      <c r="D204" s="139">
        <v>20710649.834110618</v>
      </c>
    </row>
    <row r="205" spans="1:129">
      <c r="A205" s="52">
        <v>2024</v>
      </c>
      <c r="B205" s="139">
        <v>40151109.16046413</v>
      </c>
      <c r="C205" s="139">
        <v>20123317.99032519</v>
      </c>
      <c r="D205" s="139">
        <v>20027791.17013894</v>
      </c>
    </row>
    <row r="206" spans="1:129">
      <c r="A206" s="52">
        <v>2023</v>
      </c>
      <c r="B206" s="139">
        <v>41367000</v>
      </c>
      <c r="C206" s="139">
        <v>25357000</v>
      </c>
      <c r="D206" s="139">
        <v>16010000</v>
      </c>
    </row>
    <row r="207" spans="1:129" ht="15.75">
      <c r="A207" s="52">
        <v>2022</v>
      </c>
      <c r="B207" s="139">
        <v>33941000</v>
      </c>
      <c r="C207" s="139">
        <v>19158000</v>
      </c>
      <c r="D207" s="139">
        <v>14783000</v>
      </c>
      <c r="O207" s="234"/>
    </row>
    <row r="208" spans="1:129">
      <c r="A208" s="52">
        <v>2021</v>
      </c>
      <c r="B208" s="139">
        <v>31067600</v>
      </c>
      <c r="C208" s="139">
        <v>17331400</v>
      </c>
      <c r="D208" s="139">
        <v>13736200</v>
      </c>
    </row>
    <row r="209" spans="1:14">
      <c r="A209" s="52">
        <v>2020</v>
      </c>
      <c r="B209" s="139">
        <v>28005400</v>
      </c>
      <c r="C209" s="139">
        <v>15970400</v>
      </c>
      <c r="D209" s="139">
        <v>12035000</v>
      </c>
    </row>
    <row r="210" spans="1:14">
      <c r="A210" s="52">
        <v>2019</v>
      </c>
      <c r="B210" s="139">
        <v>27148200</v>
      </c>
      <c r="C210" s="139">
        <v>16709600</v>
      </c>
      <c r="D210" s="139">
        <v>10438600</v>
      </c>
    </row>
    <row r="211" spans="1:14">
      <c r="A211" s="52">
        <v>2018</v>
      </c>
      <c r="B211" s="139">
        <v>21367500</v>
      </c>
      <c r="C211" s="139">
        <v>11305900</v>
      </c>
      <c r="D211" s="139">
        <v>10061600</v>
      </c>
    </row>
    <row r="212" spans="1:14">
      <c r="A212" s="52">
        <v>2017</v>
      </c>
      <c r="B212" s="139">
        <v>25577400</v>
      </c>
      <c r="C212" s="139">
        <v>12951000</v>
      </c>
      <c r="D212" s="139">
        <v>12626400</v>
      </c>
    </row>
    <row r="213" spans="1:14">
      <c r="A213" s="52">
        <v>2016</v>
      </c>
      <c r="B213" s="139">
        <v>24139000</v>
      </c>
      <c r="C213" s="139">
        <v>12175100</v>
      </c>
      <c r="D213" s="139">
        <v>11963900</v>
      </c>
    </row>
    <row r="214" spans="1:14">
      <c r="A214" s="52">
        <v>2015</v>
      </c>
      <c r="B214" s="139">
        <v>23850800</v>
      </c>
      <c r="C214" s="139">
        <v>12227700</v>
      </c>
      <c r="D214" s="139">
        <v>11623100</v>
      </c>
    </row>
    <row r="215" spans="1:14">
      <c r="A215" s="52">
        <v>2014</v>
      </c>
      <c r="B215" s="139">
        <v>23253900</v>
      </c>
      <c r="C215" s="139">
        <v>11991600</v>
      </c>
      <c r="D215" s="139">
        <v>11262300</v>
      </c>
    </row>
    <row r="216" spans="1:14" ht="15.75">
      <c r="A216" s="52">
        <v>2013</v>
      </c>
      <c r="B216" s="139">
        <v>22810800</v>
      </c>
      <c r="C216" s="139">
        <v>11614900</v>
      </c>
      <c r="D216" s="139">
        <v>11195900</v>
      </c>
      <c r="G216" s="234" t="s">
        <v>31</v>
      </c>
      <c r="H216" s="234" t="s">
        <v>6</v>
      </c>
      <c r="I216" s="234" t="s">
        <v>7</v>
      </c>
      <c r="J216" s="234" t="s">
        <v>35</v>
      </c>
      <c r="K216" s="234" t="s">
        <v>37</v>
      </c>
      <c r="L216" s="234" t="s">
        <v>39</v>
      </c>
      <c r="M216" s="234" t="s">
        <v>78</v>
      </c>
      <c r="N216" s="135" t="s">
        <v>33</v>
      </c>
    </row>
    <row r="217" spans="1:14">
      <c r="A217" s="52">
        <v>2012</v>
      </c>
      <c r="B217" s="139">
        <v>25256500</v>
      </c>
      <c r="C217" s="139">
        <v>13137800</v>
      </c>
      <c r="D217" s="139">
        <v>12118700</v>
      </c>
      <c r="F217" s="52">
        <v>2024</v>
      </c>
      <c r="G217" s="350">
        <v>20501927.667027496</v>
      </c>
      <c r="H217" s="350">
        <v>-3409537.3575908979</v>
      </c>
      <c r="I217" s="350">
        <v>-9894474.7334610615</v>
      </c>
      <c r="J217" s="350">
        <v>-2024036.4067654624</v>
      </c>
      <c r="K217" s="350">
        <v>-310001.08000937081</v>
      </c>
      <c r="L217" s="350">
        <v>-1549520.5148571806</v>
      </c>
      <c r="M217" s="350">
        <v>3151285.9032850116</v>
      </c>
      <c r="N217" s="52">
        <v>17092390.309436597</v>
      </c>
    </row>
    <row r="218" spans="1:14">
      <c r="A218" s="52">
        <v>2011</v>
      </c>
      <c r="B218" s="139">
        <v>24953800</v>
      </c>
      <c r="C218" s="139">
        <v>13204300</v>
      </c>
      <c r="D218" s="139">
        <v>11749500</v>
      </c>
      <c r="F218" s="52">
        <v>2025</v>
      </c>
      <c r="G218" s="350">
        <v>21391879.386433281</v>
      </c>
      <c r="H218" s="350">
        <v>-3557539.2276124312</v>
      </c>
      <c r="I218" s="350">
        <v>-10323976.044004777</v>
      </c>
      <c r="J218" s="350">
        <v>-2111896.1782755232</v>
      </c>
      <c r="K218" s="350">
        <v>-310001.08000937081</v>
      </c>
      <c r="L218" s="350">
        <v>-1621069.36867359</v>
      </c>
      <c r="M218" s="350">
        <v>3295780.8406401682</v>
      </c>
      <c r="N218" s="52">
        <v>17834340.158820849</v>
      </c>
    </row>
    <row r="219" spans="1:14">
      <c r="A219" s="52">
        <v>2010</v>
      </c>
      <c r="B219" s="139">
        <v>24694500</v>
      </c>
      <c r="C219" s="139">
        <v>13043300</v>
      </c>
      <c r="D219" s="139">
        <v>11651200</v>
      </c>
      <c r="F219" s="52">
        <v>2026</v>
      </c>
      <c r="G219" s="350">
        <v>22320462.305584595</v>
      </c>
      <c r="H219" s="350">
        <v>-3711965.5919956709</v>
      </c>
      <c r="I219" s="350">
        <v>-10772121.232139582</v>
      </c>
      <c r="J219" s="350">
        <v>-2203569.784074334</v>
      </c>
      <c r="K219" s="350">
        <v>-310001.08000937081</v>
      </c>
      <c r="L219" s="350">
        <v>-1695724.0292467873</v>
      </c>
      <c r="M219" s="350">
        <v>3446548.0427322397</v>
      </c>
      <c r="N219" s="52">
        <v>18608496.713588923</v>
      </c>
    </row>
    <row r="220" spans="1:14">
      <c r="A220" s="52">
        <v>2009</v>
      </c>
      <c r="B220" s="139">
        <v>24374600</v>
      </c>
      <c r="C220" s="139">
        <v>13427800</v>
      </c>
      <c r="D220" s="139">
        <v>10946800</v>
      </c>
      <c r="F220" s="52">
        <v>2027</v>
      </c>
      <c r="G220" s="350">
        <v>23289353.335218541</v>
      </c>
      <c r="H220" s="350">
        <v>-3873095.3264588597</v>
      </c>
      <c r="I220" s="350">
        <v>-11239719.594980752</v>
      </c>
      <c r="J220" s="350">
        <v>-2299222.7758328356</v>
      </c>
      <c r="K220" s="350">
        <v>-310001.08000937081</v>
      </c>
      <c r="L220" s="350">
        <v>-1773619.314048975</v>
      </c>
      <c r="M220" s="350">
        <v>3603859.7772658938</v>
      </c>
      <c r="N220" s="52">
        <v>19416258.008759681</v>
      </c>
    </row>
    <row r="221" spans="1:14">
      <c r="A221" s="52">
        <v>2008</v>
      </c>
      <c r="B221" s="139">
        <v>26977200</v>
      </c>
      <c r="C221" s="139">
        <v>16378400</v>
      </c>
      <c r="D221" s="139">
        <v>10598800</v>
      </c>
      <c r="F221" s="52">
        <v>2028</v>
      </c>
      <c r="G221" s="350">
        <v>24300302.177744217</v>
      </c>
      <c r="H221" s="350">
        <v>-4041219.4122124179</v>
      </c>
      <c r="I221" s="350">
        <v>-11727615.559772354</v>
      </c>
      <c r="J221" s="350">
        <v>-2399027.8915215521</v>
      </c>
      <c r="K221" s="350">
        <v>-310001.08000937081</v>
      </c>
      <c r="L221" s="350">
        <v>-1854895.892735776</v>
      </c>
      <c r="M221" s="350">
        <v>3768000.1305960175</v>
      </c>
      <c r="N221" s="52">
        <v>20259082.765531801</v>
      </c>
    </row>
    <row r="222" spans="1:14">
      <c r="A222" s="52">
        <v>2007</v>
      </c>
      <c r="B222" s="139">
        <v>28212100</v>
      </c>
      <c r="C222" s="139">
        <v>17550600</v>
      </c>
      <c r="D222" s="139">
        <v>10661500</v>
      </c>
      <c r="F222" s="52">
        <v>2023</v>
      </c>
      <c r="G222" s="350">
        <v>19649000</v>
      </c>
      <c r="H222" s="350">
        <v>-2737000</v>
      </c>
      <c r="I222" s="350">
        <v>-10382000</v>
      </c>
      <c r="J222" s="350">
        <v>-1972000</v>
      </c>
      <c r="K222" s="350">
        <v>-410000</v>
      </c>
      <c r="L222" s="350">
        <v>-1163000</v>
      </c>
      <c r="M222" s="350">
        <v>3070000</v>
      </c>
      <c r="N222" s="350">
        <v>7584100</v>
      </c>
    </row>
    <row r="223" spans="1:14">
      <c r="A223" s="52">
        <v>2006</v>
      </c>
      <c r="B223" s="139">
        <v>22389300</v>
      </c>
      <c r="C223" s="139">
        <v>13418200</v>
      </c>
      <c r="D223" s="139">
        <v>8971100</v>
      </c>
      <c r="F223" s="52">
        <v>2022</v>
      </c>
      <c r="G223" s="350">
        <v>20385000</v>
      </c>
      <c r="H223" s="350">
        <v>-3485000</v>
      </c>
      <c r="I223" s="350">
        <v>-9796000</v>
      </c>
      <c r="J223" s="350">
        <v>-1702000</v>
      </c>
      <c r="K223" s="350">
        <v>-267000</v>
      </c>
      <c r="L223" s="350">
        <v>-1420000</v>
      </c>
      <c r="M223" s="350">
        <v>3715000</v>
      </c>
      <c r="N223" s="350">
        <v>8255500</v>
      </c>
    </row>
    <row r="224" spans="1:14">
      <c r="A224" s="52">
        <v>2005</v>
      </c>
      <c r="B224" s="139">
        <v>23003600</v>
      </c>
      <c r="C224" s="139">
        <v>15018300</v>
      </c>
      <c r="D224" s="139">
        <v>7985300</v>
      </c>
      <c r="F224" s="52">
        <v>2021</v>
      </c>
      <c r="G224" s="350">
        <v>17650000</v>
      </c>
      <c r="H224" s="350">
        <v>-3117400</v>
      </c>
      <c r="I224" s="350">
        <v>-8206800</v>
      </c>
      <c r="J224" s="350">
        <v>-1528400</v>
      </c>
      <c r="K224" s="350">
        <v>-273200</v>
      </c>
      <c r="L224" s="350">
        <v>-1280400</v>
      </c>
      <c r="M224" s="350">
        <v>3243800</v>
      </c>
      <c r="N224" s="350">
        <v>10700200</v>
      </c>
    </row>
    <row r="225" spans="1:14">
      <c r="A225" s="52">
        <v>2004</v>
      </c>
      <c r="B225" s="139">
        <v>25177200</v>
      </c>
      <c r="C225" s="139">
        <v>17396800</v>
      </c>
      <c r="D225" s="139">
        <v>7780400</v>
      </c>
      <c r="F225" s="52">
        <v>2020</v>
      </c>
      <c r="G225" s="350">
        <v>13101000</v>
      </c>
      <c r="H225" s="350">
        <v>-2154500</v>
      </c>
      <c r="I225" s="350">
        <v>-6470200</v>
      </c>
      <c r="J225" s="350">
        <v>-1862900</v>
      </c>
      <c r="K225" s="350">
        <v>343100</v>
      </c>
      <c r="L225" s="350">
        <v>-759200</v>
      </c>
      <c r="M225" s="350">
        <v>2197300</v>
      </c>
      <c r="N225" s="350">
        <v>11671000</v>
      </c>
    </row>
    <row r="226" spans="1:14">
      <c r="A226" s="52">
        <v>2003</v>
      </c>
      <c r="B226" s="139">
        <v>24639400</v>
      </c>
      <c r="C226" s="139">
        <v>17740200</v>
      </c>
      <c r="D226" s="139">
        <v>6899200</v>
      </c>
      <c r="F226" s="52">
        <v>2019</v>
      </c>
      <c r="G226" s="350">
        <v>15888000</v>
      </c>
      <c r="H226" s="350">
        <v>-2862800</v>
      </c>
      <c r="I226" s="350">
        <v>-7074800</v>
      </c>
      <c r="J226" s="350">
        <v>-1331600</v>
      </c>
      <c r="K226" s="350">
        <v>-318500</v>
      </c>
      <c r="L226" s="350">
        <v>-2133700</v>
      </c>
      <c r="M226" s="350">
        <v>2166600</v>
      </c>
      <c r="N226" s="350">
        <v>13020700</v>
      </c>
    </row>
    <row r="227" spans="1:14">
      <c r="A227" s="52">
        <v>2002</v>
      </c>
      <c r="B227" s="139">
        <v>30023600</v>
      </c>
      <c r="C227" s="139">
        <v>23554900</v>
      </c>
      <c r="D227" s="139">
        <v>6468700</v>
      </c>
    </row>
    <row r="228" spans="1:14">
      <c r="A228" s="52">
        <v>2001</v>
      </c>
      <c r="B228" s="139">
        <v>34979200</v>
      </c>
      <c r="C228" s="139">
        <v>29287100</v>
      </c>
      <c r="D228" s="139">
        <v>5692100</v>
      </c>
    </row>
    <row r="229" spans="1:14" ht="15.75">
      <c r="A229" s="52">
        <v>2000</v>
      </c>
      <c r="B229" s="139">
        <v>31709548.034000002</v>
      </c>
      <c r="C229" s="139">
        <v>27351640.427999999</v>
      </c>
      <c r="D229" s="139">
        <v>4357907.6069999998</v>
      </c>
      <c r="G229" s="234" t="s">
        <v>31</v>
      </c>
      <c r="H229" s="234" t="s">
        <v>6</v>
      </c>
      <c r="I229" s="234" t="s">
        <v>7</v>
      </c>
      <c r="J229" s="234" t="s">
        <v>35</v>
      </c>
      <c r="K229" s="234" t="s">
        <v>37</v>
      </c>
      <c r="L229" s="234" t="s">
        <v>39</v>
      </c>
      <c r="M229" s="234" t="s">
        <v>78</v>
      </c>
      <c r="N229" s="135" t="s">
        <v>33</v>
      </c>
    </row>
    <row r="230" spans="1:14">
      <c r="A230" s="52">
        <v>1999</v>
      </c>
      <c r="B230" s="139">
        <v>26327335.480999999</v>
      </c>
      <c r="C230" s="139">
        <v>22736703.778000001</v>
      </c>
      <c r="D230" s="139">
        <v>3590631.7030000002</v>
      </c>
      <c r="G230" s="138">
        <f t="shared" ref="G230:N230" si="81">_xlfn.XLOOKUP($H$12,$F$217:$F$226,G217:G226,0,0)</f>
        <v>23289353.335218541</v>
      </c>
      <c r="H230" s="138">
        <f t="shared" si="81"/>
        <v>-3873095.3264588597</v>
      </c>
      <c r="I230" s="138">
        <f t="shared" si="81"/>
        <v>-11239719.594980752</v>
      </c>
      <c r="J230" s="138">
        <f t="shared" si="81"/>
        <v>-2299222.7758328356</v>
      </c>
      <c r="K230" s="138">
        <f t="shared" si="81"/>
        <v>-310001.08000937081</v>
      </c>
      <c r="L230" s="138">
        <f t="shared" si="81"/>
        <v>-1773619.314048975</v>
      </c>
      <c r="M230" s="138">
        <f t="shared" si="81"/>
        <v>3603859.7772658938</v>
      </c>
      <c r="N230" s="138">
        <f t="shared" si="81"/>
        <v>19416258.008759681</v>
      </c>
    </row>
    <row r="231" spans="1:14">
      <c r="A231" s="52">
        <v>1998</v>
      </c>
      <c r="B231" s="139">
        <v>12611344.950999999</v>
      </c>
      <c r="C231" s="139">
        <v>9525624.3929999992</v>
      </c>
      <c r="D231" s="139">
        <v>3085720.5580000002</v>
      </c>
    </row>
    <row r="232" spans="1:14">
      <c r="A232" s="52">
        <v>1997</v>
      </c>
      <c r="B232" s="139">
        <v>10317292.140000001</v>
      </c>
      <c r="C232" s="139">
        <v>7635866.375</v>
      </c>
      <c r="D232" s="139">
        <v>2681425.764</v>
      </c>
    </row>
    <row r="233" spans="1:14" ht="15.75">
      <c r="A233" s="52">
        <v>1996</v>
      </c>
      <c r="B233" s="139">
        <v>8748896.6500000004</v>
      </c>
      <c r="C233" s="139">
        <v>6436702.4060000004</v>
      </c>
      <c r="D233" s="139">
        <v>2312194.2439999999</v>
      </c>
      <c r="G233" s="52" t="s">
        <v>31</v>
      </c>
      <c r="H233" s="52" t="s">
        <v>33</v>
      </c>
      <c r="I233" s="234" t="s">
        <v>78</v>
      </c>
    </row>
    <row r="234" spans="1:14">
      <c r="A234" s="52">
        <v>1995</v>
      </c>
      <c r="B234" s="139">
        <v>8334540.2209999999</v>
      </c>
      <c r="C234" s="139">
        <v>6272057.4670000002</v>
      </c>
      <c r="D234" s="139">
        <v>2062482.754</v>
      </c>
      <c r="G234" s="138">
        <f>G230</f>
        <v>23289353.335218541</v>
      </c>
      <c r="H234" s="138">
        <f>N230</f>
        <v>19416258.008759681</v>
      </c>
      <c r="I234" s="138">
        <f>M230</f>
        <v>3603859.7772658938</v>
      </c>
    </row>
    <row r="237" spans="1:14">
      <c r="B237" s="52" t="s">
        <v>45</v>
      </c>
      <c r="C237" s="52" t="s">
        <v>79</v>
      </c>
      <c r="D237" s="52" t="s">
        <v>80</v>
      </c>
    </row>
    <row r="238" spans="1:14">
      <c r="B238" s="138">
        <f>_xlfn.XLOOKUP($H$12,$A$201:$A$234,B201:B234)</f>
        <v>43720503.590653308</v>
      </c>
      <c r="C238" s="138">
        <f>_xlfn.XLOOKUP($H$12,$A$201:$A$234,C201:C234)</f>
        <v>21578568.4402427</v>
      </c>
      <c r="D238" s="138">
        <f>_xlfn.XLOOKUP($H$12,$A$201:$A$234,D201:D234)</f>
        <v>22141935.150410607</v>
      </c>
      <c r="F238" s="139"/>
      <c r="G238" s="139"/>
      <c r="H238" s="139"/>
      <c r="I238" s="139"/>
      <c r="J238" s="139"/>
      <c r="K238" s="139"/>
      <c r="N238" s="138"/>
    </row>
  </sheetData>
  <sortState xmlns:xlrd2="http://schemas.microsoft.com/office/spreadsheetml/2017/richdata2" ref="C208:N212">
    <sortCondition descending="1" ref="C208:C212"/>
  </sortState>
  <mergeCells count="220">
    <mergeCell ref="B58:D58"/>
    <mergeCell ref="AJ191:AK191"/>
    <mergeCell ref="AE152:AG152"/>
    <mergeCell ref="AJ194:AK194"/>
    <mergeCell ref="B70:D70"/>
    <mergeCell ref="B69:D69"/>
    <mergeCell ref="B68:D68"/>
    <mergeCell ref="B66:D66"/>
    <mergeCell ref="B67:D67"/>
    <mergeCell ref="B65:D65"/>
    <mergeCell ref="B96:D96"/>
    <mergeCell ref="P97:P109"/>
    <mergeCell ref="AJ192:AK192"/>
    <mergeCell ref="B126:D126"/>
    <mergeCell ref="R97:AC97"/>
    <mergeCell ref="R126:T126"/>
    <mergeCell ref="AE127:AG128"/>
    <mergeCell ref="AE129:AG130"/>
    <mergeCell ref="AE131:AG132"/>
    <mergeCell ref="AE133:AG134"/>
    <mergeCell ref="AE135:AG136"/>
    <mergeCell ref="AE137:AG137"/>
    <mergeCell ref="AE138:AG138"/>
    <mergeCell ref="AE139:AG140"/>
    <mergeCell ref="AE141:AG142"/>
    <mergeCell ref="AE143:AG143"/>
    <mergeCell ref="AE144:AG145"/>
    <mergeCell ref="AS191:AV191"/>
    <mergeCell ref="AE146:AG147"/>
    <mergeCell ref="AE148:AG148"/>
    <mergeCell ref="AE149:AG149"/>
    <mergeCell ref="AE150:AG150"/>
    <mergeCell ref="AE151:AG151"/>
    <mergeCell ref="AW191:AY191"/>
    <mergeCell ref="AZ191:BD191"/>
    <mergeCell ref="BE191:BG191"/>
    <mergeCell ref="BH191:BJ191"/>
    <mergeCell ref="AL191:AO191"/>
    <mergeCell ref="AP191:AR191"/>
    <mergeCell ref="AL194:AO194"/>
    <mergeCell ref="AP194:AR194"/>
    <mergeCell ref="AL192:AO192"/>
    <mergeCell ref="AP192:AR192"/>
    <mergeCell ref="AS192:AV192"/>
    <mergeCell ref="AW192:AY192"/>
    <mergeCell ref="AZ192:BD192"/>
    <mergeCell ref="BE192:BG192"/>
    <mergeCell ref="BH192:BJ192"/>
    <mergeCell ref="AS194:AV194"/>
    <mergeCell ref="AW194:AY194"/>
    <mergeCell ref="AZ194:BD194"/>
    <mergeCell ref="BE194:BG194"/>
    <mergeCell ref="BH194:BJ194"/>
    <mergeCell ref="BZ191:CB191"/>
    <mergeCell ref="CC191:CE191"/>
    <mergeCell ref="CF191:CH191"/>
    <mergeCell ref="CI191:CK191"/>
    <mergeCell ref="CL191:CN191"/>
    <mergeCell ref="BK191:BM191"/>
    <mergeCell ref="BN191:BP191"/>
    <mergeCell ref="BQ191:BS191"/>
    <mergeCell ref="BT191:BV191"/>
    <mergeCell ref="BW191:BY191"/>
    <mergeCell ref="DD191:DF191"/>
    <mergeCell ref="DG191:DI191"/>
    <mergeCell ref="DJ191:DL191"/>
    <mergeCell ref="DM191:DO191"/>
    <mergeCell ref="CO191:CQ191"/>
    <mergeCell ref="CR191:CT191"/>
    <mergeCell ref="CU191:CW191"/>
    <mergeCell ref="CX191:CZ191"/>
    <mergeCell ref="DA191:DC191"/>
    <mergeCell ref="BK192:BM192"/>
    <mergeCell ref="DA192:DC192"/>
    <mergeCell ref="DD192:DF192"/>
    <mergeCell ref="CC192:CE192"/>
    <mergeCell ref="CF192:CH192"/>
    <mergeCell ref="CI192:CK192"/>
    <mergeCell ref="CL192:CN192"/>
    <mergeCell ref="CO192:CQ192"/>
    <mergeCell ref="CR192:CT192"/>
    <mergeCell ref="CU192:CW192"/>
    <mergeCell ref="CX192:CZ192"/>
    <mergeCell ref="BN192:BP192"/>
    <mergeCell ref="BQ192:BS192"/>
    <mergeCell ref="BT192:BV192"/>
    <mergeCell ref="BW192:BY192"/>
    <mergeCell ref="BZ192:CB192"/>
    <mergeCell ref="DS191:DU191"/>
    <mergeCell ref="DV191:DY191"/>
    <mergeCell ref="DP191:DR191"/>
    <mergeCell ref="DV192:DY192"/>
    <mergeCell ref="AJ193:AK193"/>
    <mergeCell ref="AL193:AO193"/>
    <mergeCell ref="AP193:AR193"/>
    <mergeCell ref="AS193:AV193"/>
    <mergeCell ref="AW193:AY193"/>
    <mergeCell ref="AZ193:BD193"/>
    <mergeCell ref="BE193:BG193"/>
    <mergeCell ref="BH193:BJ193"/>
    <mergeCell ref="BK193:BM193"/>
    <mergeCell ref="BN193:BP193"/>
    <mergeCell ref="BQ193:BS193"/>
    <mergeCell ref="BT193:BV193"/>
    <mergeCell ref="BW193:BY193"/>
    <mergeCell ref="BZ193:CB193"/>
    <mergeCell ref="CC193:CE193"/>
    <mergeCell ref="DG192:DI192"/>
    <mergeCell ref="DJ192:DL192"/>
    <mergeCell ref="DM192:DO192"/>
    <mergeCell ref="DP192:DR192"/>
    <mergeCell ref="DS192:DU192"/>
    <mergeCell ref="DV193:DY193"/>
    <mergeCell ref="CU193:CW193"/>
    <mergeCell ref="CX193:CZ193"/>
    <mergeCell ref="DA193:DC193"/>
    <mergeCell ref="DD193:DF193"/>
    <mergeCell ref="DG193:DI193"/>
    <mergeCell ref="CF193:CH193"/>
    <mergeCell ref="CI193:CK193"/>
    <mergeCell ref="CL193:CN193"/>
    <mergeCell ref="CO193:CQ193"/>
    <mergeCell ref="CR193:CT193"/>
    <mergeCell ref="DJ193:DL193"/>
    <mergeCell ref="DM193:DO193"/>
    <mergeCell ref="DP193:DR193"/>
    <mergeCell ref="DS193:DU193"/>
    <mergeCell ref="CX194:CZ194"/>
    <mergeCell ref="DA194:DC194"/>
    <mergeCell ref="BZ194:CB194"/>
    <mergeCell ref="CC194:CE194"/>
    <mergeCell ref="CF194:CH194"/>
    <mergeCell ref="CI194:CK194"/>
    <mergeCell ref="CL194:CN194"/>
    <mergeCell ref="BK194:BM194"/>
    <mergeCell ref="BN194:BP194"/>
    <mergeCell ref="BQ194:BS194"/>
    <mergeCell ref="BT194:BV194"/>
    <mergeCell ref="BW194:BY194"/>
    <mergeCell ref="DS194:DU194"/>
    <mergeCell ref="DV194:DY194"/>
    <mergeCell ref="AJ195:AK195"/>
    <mergeCell ref="AL195:AO195"/>
    <mergeCell ref="AP195:AR195"/>
    <mergeCell ref="AS195:AV195"/>
    <mergeCell ref="AW195:AY195"/>
    <mergeCell ref="AZ195:BD195"/>
    <mergeCell ref="BE195:BG195"/>
    <mergeCell ref="BH195:BJ195"/>
    <mergeCell ref="BK195:BM195"/>
    <mergeCell ref="BN195:BP195"/>
    <mergeCell ref="BQ195:BS195"/>
    <mergeCell ref="BT195:BV195"/>
    <mergeCell ref="BW195:BY195"/>
    <mergeCell ref="BZ195:CB195"/>
    <mergeCell ref="DD194:DF194"/>
    <mergeCell ref="DG194:DI194"/>
    <mergeCell ref="DJ194:DL194"/>
    <mergeCell ref="DM194:DO194"/>
    <mergeCell ref="DP194:DR194"/>
    <mergeCell ref="CO194:CQ194"/>
    <mergeCell ref="CR194:CT194"/>
    <mergeCell ref="CU194:CW194"/>
    <mergeCell ref="DP195:DR195"/>
    <mergeCell ref="DS195:DU195"/>
    <mergeCell ref="CR195:CT195"/>
    <mergeCell ref="CU195:CW195"/>
    <mergeCell ref="CX195:CZ195"/>
    <mergeCell ref="DA195:DC195"/>
    <mergeCell ref="DD195:DF195"/>
    <mergeCell ref="CC195:CE195"/>
    <mergeCell ref="CF195:CH195"/>
    <mergeCell ref="CI195:CK195"/>
    <mergeCell ref="CL195:CN195"/>
    <mergeCell ref="CO195:CQ195"/>
    <mergeCell ref="CF196:CH196"/>
    <mergeCell ref="CI196:CK196"/>
    <mergeCell ref="CL196:CN196"/>
    <mergeCell ref="CO196:CQ196"/>
    <mergeCell ref="CR196:CT196"/>
    <mergeCell ref="DV195:DY195"/>
    <mergeCell ref="AJ196:AK196"/>
    <mergeCell ref="AL196:AO196"/>
    <mergeCell ref="AP196:AR196"/>
    <mergeCell ref="AS196:AV196"/>
    <mergeCell ref="AW196:AY196"/>
    <mergeCell ref="AZ196:BD196"/>
    <mergeCell ref="BE196:BG196"/>
    <mergeCell ref="BH196:BJ196"/>
    <mergeCell ref="BK196:BM196"/>
    <mergeCell ref="BN196:BP196"/>
    <mergeCell ref="BQ196:BS196"/>
    <mergeCell ref="BT196:BV196"/>
    <mergeCell ref="BW196:BY196"/>
    <mergeCell ref="BZ196:CB196"/>
    <mergeCell ref="CC196:CE196"/>
    <mergeCell ref="DG195:DI195"/>
    <mergeCell ref="DJ195:DL195"/>
    <mergeCell ref="DM195:DO195"/>
    <mergeCell ref="DJ196:DL196"/>
    <mergeCell ref="DM196:DO196"/>
    <mergeCell ref="DP196:DR196"/>
    <mergeCell ref="DS196:DU196"/>
    <mergeCell ref="DV196:DY196"/>
    <mergeCell ref="CU196:CW196"/>
    <mergeCell ref="CX196:CZ196"/>
    <mergeCell ref="DA196:DC196"/>
    <mergeCell ref="DD196:DF196"/>
    <mergeCell ref="DG196:DI196"/>
    <mergeCell ref="B56:D56"/>
    <mergeCell ref="B57:D57"/>
    <mergeCell ref="B47:D47"/>
    <mergeCell ref="B48:D48"/>
    <mergeCell ref="B49:D49"/>
    <mergeCell ref="B50:D50"/>
    <mergeCell ref="B51:D51"/>
    <mergeCell ref="B52:D52"/>
    <mergeCell ref="B53:D53"/>
    <mergeCell ref="B54:D54"/>
    <mergeCell ref="B55:D55"/>
  </mergeCells>
  <conditionalFormatting sqref="R99:AB111">
    <cfRule type="colorScale" priority="1">
      <colorScale>
        <cfvo type="min"/>
        <cfvo type="percentile" val="50"/>
        <cfvo type="max"/>
        <color rgb="FFF8696B"/>
        <color rgb="FFFFEB84"/>
        <color rgb="FF63BE7B"/>
      </colorScale>
    </cfRule>
  </conditionalFormatting>
  <conditionalFormatting sqref="AE99:AO111">
    <cfRule type="colorScale" priority="2">
      <colorScale>
        <cfvo type="min"/>
        <cfvo type="percentile" val="50"/>
        <cfvo type="max"/>
        <color rgb="FFF8696B"/>
        <color rgb="FFFFEB84"/>
        <color rgb="FF63BE7B"/>
      </colorScale>
    </cfRule>
  </conditionalFormatting>
  <dataValidations count="10">
    <dataValidation type="list" allowBlank="1" showInputMessage="1" showErrorMessage="1" sqref="A8" xr:uid="{4B7D3D98-1A0E-4873-BBCE-B3AA8CD7EF03}">
      <formula1>#REF!</formula1>
    </dataValidation>
    <dataValidation type="list" allowBlank="1" showInputMessage="1" showErrorMessage="1" sqref="R48" xr:uid="{83804BE5-A8CA-4D12-A585-BECE2711C298}">
      <formula1>$X$48:$Y$48</formula1>
    </dataValidation>
    <dataValidation allowBlank="1" showInputMessage="1" showErrorMessage="1" sqref="J48:N48" xr:uid="{AADF4C93-DF49-481C-97A0-53FAA673BB9F}"/>
    <dataValidation type="list" allowBlank="1" showInputMessage="1" showErrorMessage="1" sqref="R69" xr:uid="{A3DDEF68-D2D8-4D03-A385-5B174170FF30}">
      <formula1>$X$69:$Y$69</formula1>
    </dataValidation>
    <dataValidation type="list" allowBlank="1" showInputMessage="1" showErrorMessage="1" sqref="R72" xr:uid="{303021C6-BE0E-42BE-AAC7-7AB38A9EE803}">
      <formula1>$X$72:$Y$72</formula1>
    </dataValidation>
    <dataValidation type="list" allowBlank="1" showInputMessage="1" showErrorMessage="1" sqref="R76" xr:uid="{F1F11458-BD1D-40D2-86E0-57D4DA67C46E}">
      <formula1>$X$76:$Y$76</formula1>
    </dataValidation>
    <dataValidation type="list" allowBlank="1" showInputMessage="1" showErrorMessage="1" sqref="R80" xr:uid="{921929BA-E264-4054-840B-7E65ED2B36EC}">
      <formula1>$X$80:$Y$80</formula1>
    </dataValidation>
    <dataValidation type="list" allowBlank="1" showInputMessage="1" showErrorMessage="1" sqref="R92" xr:uid="{23257995-2D87-4A50-870A-065DBD21DD6C}">
      <formula1>$X$92:$Y$92</formula1>
    </dataValidation>
    <dataValidation type="list" allowBlank="1" showInputMessage="1" showErrorMessage="1" sqref="R81" xr:uid="{9A1B2C49-30E8-456A-957D-46CEBD5A81B2}">
      <formula1>$X$81:$Y$81</formula1>
    </dataValidation>
    <dataValidation type="list" allowBlank="1" showInputMessage="1" showErrorMessage="1" sqref="H12" xr:uid="{DEA9D8CC-F742-43AF-BD76-16473B3C25FE}">
      <formula1>$A$201:$A$210</formula1>
    </dataValidation>
  </dataValidations>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xr2:uid="{ACB0AE0A-C778-48F4-81CD-884C4C464B19}">
          <x14:colorSeries rgb="FFFF0000"/>
          <x14:colorNegative rgb="FFD00000"/>
          <x14:colorAxis rgb="FF000000"/>
          <x14:colorMarkers rgb="FFD00000"/>
          <x14:colorFirst rgb="FFD00000"/>
          <x14:colorLast rgb="FFD00000"/>
          <x14:colorHigh rgb="FFD00000"/>
          <x14:colorLow rgb="FFD00000"/>
          <x14:sparklines>
            <x14:sparkline>
              <xm:f>'Buyer Valuation Kering'!U150:AD150</xm:f>
              <xm:sqref>AE150</xm:sqref>
            </x14:sparkline>
            <x14:sparkline>
              <xm:f>'Buyer Valuation Kering'!U151:AD151</xm:f>
              <xm:sqref>AE151</xm:sqref>
            </x14:sparkline>
            <x14:sparkline>
              <xm:f>'Buyer Valuation Kering'!U152:AD152</xm:f>
              <xm:sqref>AE152</xm:sqref>
            </x14:sparkline>
          </x14:sparklines>
        </x14:sparklineGroup>
        <x14:sparklineGroup displayEmptyCellsAs="gap" xr2:uid="{261ACE69-C220-4B5C-A9E3-51E2457918E4}">
          <x14:colorSeries rgb="FFFF0000"/>
          <x14:colorNegative rgb="FFD00000"/>
          <x14:colorAxis rgb="FF000000"/>
          <x14:colorMarkers rgb="FFD00000"/>
          <x14:colorFirst rgb="FFD00000"/>
          <x14:colorLast rgb="FFD00000"/>
          <x14:colorHigh rgb="FFD00000"/>
          <x14:colorLow rgb="FFD00000"/>
          <x14:sparklines>
            <x14:sparkline>
              <xm:f>'Buyer Valuation Kering'!U149:AD149</xm:f>
              <xm:sqref>AE149</xm:sqref>
            </x14:sparkline>
          </x14:sparklines>
        </x14:sparklineGroup>
        <x14:sparklineGroup displayEmptyCellsAs="gap" xr2:uid="{1EE6CB21-BE9C-4BE9-B001-31998F5DCB44}">
          <x14:colorSeries rgb="FFFF0000"/>
          <x14:colorNegative rgb="FFD00000"/>
          <x14:colorAxis rgb="FF000000"/>
          <x14:colorMarkers rgb="FFD00000"/>
          <x14:colorFirst rgb="FFD00000"/>
          <x14:colorLast rgb="FFD00000"/>
          <x14:colorHigh rgb="FFD00000"/>
          <x14:colorLow rgb="FFD00000"/>
          <x14:sparklines>
            <x14:sparkline>
              <xm:f>'Buyer Valuation Kering'!U148:AD148</xm:f>
              <xm:sqref>AE148</xm:sqref>
            </x14:sparkline>
          </x14:sparklines>
        </x14:sparklineGroup>
        <x14:sparklineGroup displayEmptyCellsAs="gap" xr2:uid="{D3A4079D-76C1-4B39-94FA-4F17423EBB50}">
          <x14:colorSeries rgb="FFFF0000"/>
          <x14:colorNegative rgb="FFD00000"/>
          <x14:colorAxis rgb="FF000000"/>
          <x14:colorMarkers rgb="FFD00000"/>
          <x14:colorFirst rgb="FFD00000"/>
          <x14:colorLast rgb="FFD00000"/>
          <x14:colorHigh rgb="FFD00000"/>
          <x14:colorLow rgb="FFD00000"/>
          <x14:sparklines>
            <x14:sparkline>
              <xm:f>'Buyer Valuation Kering'!U144:AD144</xm:f>
              <xm:sqref>AE144</xm:sqref>
            </x14:sparkline>
            <x14:sparkline>
              <xm:f>'Buyer Valuation Kering'!U146:AD146</xm:f>
              <xm:sqref>AE146</xm:sqref>
            </x14:sparkline>
          </x14:sparklines>
        </x14:sparklineGroup>
        <x14:sparklineGroup displayEmptyCellsAs="gap" xr2:uid="{34C37024-179A-44EB-B8F1-4C91E6B53463}">
          <x14:colorSeries rgb="FFFF0000"/>
          <x14:colorNegative rgb="FFD00000"/>
          <x14:colorAxis rgb="FF000000"/>
          <x14:colorMarkers rgb="FFD00000"/>
          <x14:colorFirst rgb="FFD00000"/>
          <x14:colorLast rgb="FFD00000"/>
          <x14:colorHigh rgb="FFD00000"/>
          <x14:colorLow rgb="FFD00000"/>
          <x14:sparklines>
            <x14:sparkline>
              <xm:f>'Buyer Valuation Kering'!U143:AD143</xm:f>
              <xm:sqref>AE143</xm:sqref>
            </x14:sparkline>
          </x14:sparklines>
        </x14:sparklineGroup>
        <x14:sparklineGroup displayEmptyCellsAs="gap" high="1" low="1" xr2:uid="{1948E9E6-42E1-467B-8FD8-A48807F65A18}">
          <x14:colorSeries rgb="FFFF0000"/>
          <x14:colorNegative theme="0" tint="-0.499984740745262"/>
          <x14:colorAxis rgb="FF000000"/>
          <x14:colorMarkers theme="8" tint="0.79998168889431442"/>
          <x14:colorFirst theme="8" tint="-0.249977111117893"/>
          <x14:colorLast theme="8" tint="-0.249977111117893"/>
          <x14:colorHigh theme="8" tint="-0.499984740745262"/>
          <x14:colorLow theme="8" tint="-0.499984740745262"/>
          <x14:sparklines>
            <x14:sparkline>
              <xm:f>'Buyer Valuation Kering'!U139:AD139</xm:f>
              <xm:sqref>AE139</xm:sqref>
            </x14:sparkline>
            <x14:sparkline>
              <xm:f>'Buyer Valuation Kering'!U141:AD141</xm:f>
              <xm:sqref>AE141</xm:sqref>
            </x14:sparkline>
          </x14:sparklines>
        </x14:sparklineGroup>
        <x14:sparklineGroup displayEmptyCellsAs="gap" xr2:uid="{75E6D89D-1126-454E-876F-A20DE35BC29F}">
          <x14:colorSeries rgb="FFFF0000"/>
          <x14:colorNegative rgb="FFD00000"/>
          <x14:colorAxis rgb="FF000000"/>
          <x14:colorMarkers rgb="FFD00000"/>
          <x14:colorFirst rgb="FFD00000"/>
          <x14:colorLast rgb="FFD00000"/>
          <x14:colorHigh rgb="FFD00000"/>
          <x14:colorLow rgb="FFD00000"/>
          <x14:sparklines>
            <x14:sparkline>
              <xm:f>'Buyer Valuation Kering'!U137:AD137</xm:f>
              <xm:sqref>AE137</xm:sqref>
            </x14:sparkline>
            <x14:sparkline>
              <xm:f>'Buyer Valuation Kering'!U138:AD138</xm:f>
              <xm:sqref>AE138</xm:sqref>
            </x14:sparkline>
          </x14:sparklines>
        </x14:sparklineGroup>
        <x14:sparklineGroup displayEmptyCellsAs="gap" xr2:uid="{FF6C9361-56F6-43A4-B4B8-AEA4A7BA9305}">
          <x14:colorSeries rgb="FFFF0000"/>
          <x14:colorNegative rgb="FFD00000"/>
          <x14:colorAxis rgb="FF000000"/>
          <x14:colorMarkers rgb="FFD00000"/>
          <x14:colorFirst rgb="FFD00000"/>
          <x14:colorLast rgb="FFD00000"/>
          <x14:colorHigh rgb="FFD00000"/>
          <x14:colorLow rgb="FFD00000"/>
          <x14:sparklines>
            <x14:sparkline>
              <xm:f>'Buyer Valuation Kering'!U127:AD127</xm:f>
              <xm:sqref>AE127</xm:sqref>
            </x14:sparkline>
            <x14:sparkline>
              <xm:f>'Buyer Valuation Kering'!U129:AD129</xm:f>
              <xm:sqref>AE129</xm:sqref>
            </x14:sparkline>
            <x14:sparkline>
              <xm:f>'Buyer Valuation Kering'!U131:AD131</xm:f>
              <xm:sqref>AE131</xm:sqref>
            </x14:sparkline>
            <x14:sparkline>
              <xm:f>'Buyer Valuation Kering'!U133:AD133</xm:f>
              <xm:sqref>AE133</xm:sqref>
            </x14:sparkline>
            <x14:sparkline>
              <xm:f>'Buyer Valuation Kering'!U135:AD135</xm:f>
              <xm:sqref>AE135</xm:sqref>
            </x14:sparkline>
          </x14:sparklines>
        </x14:sparklineGroup>
        <x14:sparklineGroup displayEmptyCellsAs="gap" xr2:uid="{F9064B94-28E5-442E-983E-57AADB543EE8}">
          <x14:colorSeries rgb="FF376092"/>
          <x14:colorNegative rgb="FFD00000"/>
          <x14:colorAxis rgb="FF000000"/>
          <x14:colorMarkers rgb="FFD00000"/>
          <x14:colorFirst rgb="FFD00000"/>
          <x14:colorLast rgb="FFD00000"/>
          <x14:colorHigh rgb="FFD00000"/>
          <x14:colorLow rgb="FFD00000"/>
          <x14:sparklines>
            <x14:sparkline>
              <xm:f>'Buyer Valuation Kering'!U127:AD127</xm:f>
              <xm:sqref>AE1277</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B7A4E-C0EB-4F6A-88FD-C4716F6CDFD9}">
  <sheetPr>
    <tabColor theme="8"/>
  </sheetPr>
  <dimension ref="A1:X283"/>
  <sheetViews>
    <sheetView workbookViewId="0">
      <selection activeCell="O52" sqref="O52:P54"/>
    </sheetView>
  </sheetViews>
  <sheetFormatPr defaultColWidth="8.85546875" defaultRowHeight="15"/>
  <cols>
    <col min="1" max="1" width="30" style="52" customWidth="1"/>
    <col min="2" max="2" width="40" style="52" customWidth="1"/>
    <col min="3" max="3" width="26" style="52" customWidth="1"/>
    <col min="4" max="4" width="26.28515625" style="52" customWidth="1"/>
    <col min="5" max="5" width="20.85546875" style="52" customWidth="1"/>
    <col min="6" max="6" width="22.7109375" style="52" customWidth="1"/>
    <col min="7" max="7" width="19.140625" style="52" customWidth="1"/>
    <col min="8" max="8" width="18.42578125" style="52" customWidth="1"/>
    <col min="9" max="9" width="20.7109375" style="52" customWidth="1"/>
    <col min="10" max="10" width="13.140625" style="52" customWidth="1"/>
    <col min="11" max="11" width="13" style="52" customWidth="1"/>
    <col min="12" max="12" width="16.42578125" style="52" customWidth="1"/>
    <col min="13" max="13" width="13.42578125" style="52" customWidth="1"/>
    <col min="14" max="14" width="14.28515625" style="52" customWidth="1"/>
    <col min="15" max="15" width="22.42578125" style="52" customWidth="1"/>
    <col min="16" max="16" width="13.28515625" style="52" customWidth="1"/>
    <col min="17" max="17" width="15.5703125" style="52" customWidth="1"/>
    <col min="18" max="18" width="14.42578125" style="52" customWidth="1"/>
    <col min="19" max="19" width="13" style="52" customWidth="1"/>
    <col min="20" max="20" width="12.42578125" style="52" customWidth="1"/>
    <col min="21" max="24" width="8.85546875" style="52"/>
    <col min="25" max="25" width="16.28515625" style="52" customWidth="1"/>
    <col min="26" max="26" width="16.85546875" style="52" customWidth="1"/>
    <col min="27" max="16384" width="8.85546875" style="52"/>
  </cols>
  <sheetData>
    <row r="1" spans="1:21">
      <c r="A1" s="446"/>
      <c r="B1" s="447"/>
      <c r="C1" s="447"/>
      <c r="D1" s="447"/>
      <c r="E1" s="447"/>
      <c r="F1" s="447"/>
      <c r="G1" s="447"/>
      <c r="H1" s="447"/>
      <c r="I1" s="447"/>
      <c r="J1" s="447"/>
      <c r="K1" s="447"/>
      <c r="L1" s="447"/>
      <c r="M1" s="447"/>
      <c r="N1" s="447"/>
      <c r="O1" s="447"/>
      <c r="P1" s="447"/>
      <c r="Q1" s="447"/>
      <c r="R1" s="447"/>
      <c r="S1" s="447"/>
      <c r="T1" s="447"/>
      <c r="U1" s="448"/>
    </row>
    <row r="2" spans="1:21">
      <c r="A2" s="449"/>
      <c r="U2" s="450"/>
    </row>
    <row r="3" spans="1:21">
      <c r="A3" s="451"/>
      <c r="B3" s="452"/>
      <c r="C3" s="452"/>
      <c r="D3" s="452"/>
      <c r="E3" s="452"/>
      <c r="F3" s="452"/>
      <c r="G3" s="452"/>
      <c r="H3" s="452"/>
      <c r="I3" s="452"/>
      <c r="U3" s="450"/>
    </row>
    <row r="4" spans="1:21" ht="20.25">
      <c r="A4" s="451"/>
      <c r="B4" s="499" t="s">
        <v>2222</v>
      </c>
      <c r="C4" s="500"/>
      <c r="D4" s="500"/>
      <c r="E4" s="500"/>
      <c r="F4" s="500"/>
      <c r="G4" s="500"/>
      <c r="H4" s="500"/>
      <c r="I4" s="452"/>
      <c r="U4" s="450"/>
    </row>
    <row r="5" spans="1:21">
      <c r="A5" s="451"/>
      <c r="B5" s="498" t="s">
        <v>2223</v>
      </c>
      <c r="C5" s="503">
        <v>0</v>
      </c>
      <c r="D5" s="498">
        <v>1</v>
      </c>
      <c r="E5" s="523">
        <v>2</v>
      </c>
      <c r="F5" s="498">
        <v>3</v>
      </c>
      <c r="G5" s="514">
        <v>4</v>
      </c>
      <c r="H5" s="498">
        <v>5</v>
      </c>
      <c r="I5" s="452"/>
      <c r="U5" s="450"/>
    </row>
    <row r="6" spans="1:21">
      <c r="A6" s="451"/>
      <c r="B6" s="504" t="s">
        <v>2224</v>
      </c>
      <c r="C6" s="504">
        <v>2023</v>
      </c>
      <c r="D6" s="504">
        <v>2024</v>
      </c>
      <c r="E6" s="504">
        <v>2025</v>
      </c>
      <c r="F6" s="501">
        <v>2026</v>
      </c>
      <c r="G6" s="501">
        <v>2027</v>
      </c>
      <c r="H6" s="508">
        <v>2028</v>
      </c>
      <c r="I6" s="452"/>
      <c r="K6" s="558" t="s">
        <v>2225</v>
      </c>
      <c r="L6" s="559"/>
      <c r="U6" s="450"/>
    </row>
    <row r="7" spans="1:21">
      <c r="A7" s="451"/>
      <c r="B7" s="546" t="s">
        <v>2226</v>
      </c>
      <c r="C7" s="505"/>
      <c r="D7" s="505"/>
      <c r="E7" s="505"/>
      <c r="F7" s="502"/>
      <c r="G7" s="502"/>
      <c r="H7" s="509"/>
      <c r="I7" s="452"/>
      <c r="K7" s="357">
        <v>4.7E-2</v>
      </c>
      <c r="L7" s="548"/>
      <c r="U7" s="450"/>
    </row>
    <row r="8" spans="1:21">
      <c r="A8" s="454"/>
      <c r="B8" s="505" t="s">
        <v>2227</v>
      </c>
      <c r="C8" s="505"/>
      <c r="D8" s="505"/>
      <c r="E8" s="519"/>
      <c r="F8" s="515">
        <f>('Buyer Valuation Kering'!K48)*$K$9</f>
        <v>641756.3815929984</v>
      </c>
      <c r="G8" s="515">
        <f>('Buyer Valuation Kering'!L48)*$K$9</f>
        <v>669613.86916753778</v>
      </c>
      <c r="H8" s="510">
        <f>('Buyer Valuation Kering'!M48)*$K$9</f>
        <v>698680.60005655617</v>
      </c>
      <c r="I8" s="452"/>
      <c r="J8" s="455"/>
      <c r="K8" s="560" t="s">
        <v>2228</v>
      </c>
      <c r="L8" s="561"/>
      <c r="U8" s="450"/>
    </row>
    <row r="9" spans="1:21">
      <c r="A9" s="451"/>
      <c r="B9" s="568" t="s">
        <v>2229</v>
      </c>
      <c r="C9" s="505"/>
      <c r="D9" s="505"/>
      <c r="E9" s="505"/>
      <c r="F9" s="502"/>
      <c r="G9" s="518"/>
      <c r="H9" s="513"/>
      <c r="I9" s="452"/>
      <c r="J9" s="452"/>
      <c r="K9" s="357">
        <v>0.03</v>
      </c>
      <c r="L9" s="548"/>
      <c r="U9" s="450"/>
    </row>
    <row r="10" spans="1:21">
      <c r="A10" s="456"/>
      <c r="B10" s="505" t="s">
        <v>2230</v>
      </c>
      <c r="C10" s="505"/>
      <c r="D10" s="519"/>
      <c r="E10" s="519"/>
      <c r="F10" s="515">
        <f t="shared" ref="F10:H10" si="0">F8-(F8*0.02)</f>
        <v>628921.25396113843</v>
      </c>
      <c r="G10" s="515">
        <f t="shared" si="0"/>
        <v>656221.59178418701</v>
      </c>
      <c r="H10" s="510">
        <f t="shared" si="0"/>
        <v>684706.988055425</v>
      </c>
      <c r="I10" s="452"/>
      <c r="J10" s="455"/>
      <c r="U10" s="450"/>
    </row>
    <row r="11" spans="1:21">
      <c r="A11" s="451"/>
      <c r="B11" s="505" t="s">
        <v>2231</v>
      </c>
      <c r="C11" s="505"/>
      <c r="D11" s="519"/>
      <c r="E11" s="519">
        <f>(-'Buyer Valuation Kering (2)'!J49+-'Buyer Valuation Kering (2)'!J51)*K7</f>
        <v>596054.47</v>
      </c>
      <c r="F11" s="515">
        <f>(-'Buyer Valuation Kering (2)'!K49+-'Buyer Valuation Kering (2)'!K51)*K7</f>
        <v>576851.60010000004</v>
      </c>
      <c r="G11" s="515">
        <f>(-'Buyer Valuation Kering (2)'!L49+-'Buyer Valuation Kering (2)'!L51)*K7</f>
        <v>558926.86930300004</v>
      </c>
      <c r="H11" s="510">
        <f>(-'Buyer Valuation Kering (2)'!M49+-'Buyer Valuation Kering (2)'!M51)*K7</f>
        <v>542225.91052208992</v>
      </c>
      <c r="I11" s="452"/>
      <c r="J11" s="455"/>
      <c r="U11" s="450"/>
    </row>
    <row r="12" spans="1:21">
      <c r="A12" s="451"/>
      <c r="B12" s="505" t="s">
        <v>2232</v>
      </c>
      <c r="C12" s="505"/>
      <c r="D12" s="520"/>
      <c r="E12" s="520">
        <f>E11-(E11*0.02)</f>
        <v>584133.38059999992</v>
      </c>
      <c r="F12" s="516">
        <f>F11-(F11*0.02)</f>
        <v>565314.56809800002</v>
      </c>
      <c r="G12" s="516">
        <f>G11-(G11*0.02)</f>
        <v>547748.33191694005</v>
      </c>
      <c r="H12" s="511">
        <f>H11-(H11*0.02)</f>
        <v>531381.39231164812</v>
      </c>
      <c r="I12" s="452"/>
      <c r="J12" s="283"/>
      <c r="U12" s="450"/>
    </row>
    <row r="13" spans="1:21">
      <c r="A13" s="451"/>
      <c r="B13" s="505" t="s">
        <v>2233</v>
      </c>
      <c r="C13" s="506"/>
      <c r="D13" s="519">
        <v>-200000</v>
      </c>
      <c r="E13" s="519"/>
      <c r="F13" s="515"/>
      <c r="G13" s="515"/>
      <c r="H13" s="510"/>
      <c r="I13" s="452"/>
      <c r="K13" s="52" t="s">
        <v>2234</v>
      </c>
      <c r="U13" s="450"/>
    </row>
    <row r="14" spans="1:21">
      <c r="A14" s="451"/>
      <c r="B14" s="505" t="s">
        <v>2235</v>
      </c>
      <c r="C14" s="505"/>
      <c r="D14" s="519">
        <f>SUM(D10+D12+D13)</f>
        <v>-200000</v>
      </c>
      <c r="E14" s="519">
        <f t="shared" ref="E14:H14" si="1">SUM(E10+E12+E13)</f>
        <v>584133.38059999992</v>
      </c>
      <c r="F14" s="515">
        <f t="shared" si="1"/>
        <v>1194235.8220591384</v>
      </c>
      <c r="G14" s="515">
        <f t="shared" si="1"/>
        <v>1203969.9237011271</v>
      </c>
      <c r="H14" s="510">
        <f t="shared" si="1"/>
        <v>1216088.3803670732</v>
      </c>
      <c r="I14" s="452"/>
      <c r="K14" s="52" t="s">
        <v>2236</v>
      </c>
      <c r="U14" s="450"/>
    </row>
    <row r="15" spans="1:21">
      <c r="A15" s="451">
        <v>0.30231346329999997</v>
      </c>
      <c r="B15" s="505" t="s">
        <v>2237</v>
      </c>
      <c r="C15" s="506"/>
      <c r="D15" s="521">
        <f>-(D14*$A$15)</f>
        <v>60462.692659999993</v>
      </c>
      <c r="E15" s="521">
        <f>-(E14*$A$15)</f>
        <v>-176591.38531832298</v>
      </c>
      <c r="F15" s="517">
        <f>-(F14*$A$15)</f>
        <v>-361033.56736362068</v>
      </c>
      <c r="G15" s="517">
        <f>-(G14*$A$15)</f>
        <v>-363976.31734312442</v>
      </c>
      <c r="H15" s="512">
        <f>-(H14*$A$15)</f>
        <v>-367639.88994765759</v>
      </c>
      <c r="I15" s="457"/>
      <c r="U15" s="450"/>
    </row>
    <row r="16" spans="1:21">
      <c r="A16" s="451"/>
      <c r="B16" s="505" t="s">
        <v>2238</v>
      </c>
      <c r="C16" s="505"/>
      <c r="D16" s="519">
        <f>SUM(D14+D15)</f>
        <v>-139537.30734</v>
      </c>
      <c r="E16" s="519">
        <f t="shared" ref="E16:H16" si="2">SUM(E14+E15)</f>
        <v>407541.99528167694</v>
      </c>
      <c r="F16" s="515">
        <f t="shared" si="2"/>
        <v>833202.25469551771</v>
      </c>
      <c r="G16" s="515">
        <f t="shared" si="2"/>
        <v>839993.60635800264</v>
      </c>
      <c r="H16" s="510">
        <f t="shared" si="2"/>
        <v>848448.49041941564</v>
      </c>
      <c r="I16" s="458"/>
      <c r="U16" s="450"/>
    </row>
    <row r="17" spans="1:21">
      <c r="A17" s="451"/>
      <c r="B17" s="542" t="s">
        <v>2239</v>
      </c>
      <c r="C17" s="543">
        <v>6.83E-2</v>
      </c>
      <c r="D17" s="505"/>
      <c r="E17" s="505"/>
      <c r="F17" s="502"/>
      <c r="G17" s="502"/>
      <c r="H17" s="509"/>
      <c r="I17" s="452"/>
      <c r="K17" s="52" t="s">
        <v>2240</v>
      </c>
      <c r="U17" s="450"/>
    </row>
    <row r="18" spans="1:21">
      <c r="A18" s="451"/>
      <c r="B18" s="542" t="s">
        <v>2241</v>
      </c>
      <c r="C18" s="554">
        <f>NPV(C17,D16:H16)</f>
        <v>2164550.3424212909</v>
      </c>
      <c r="D18" s="522"/>
      <c r="E18" s="505"/>
      <c r="F18" s="502"/>
      <c r="G18" s="502"/>
      <c r="H18" s="509"/>
      <c r="I18" s="452"/>
      <c r="U18" s="450"/>
    </row>
    <row r="19" spans="1:21">
      <c r="A19" s="451"/>
      <c r="B19" s="505"/>
      <c r="C19" s="507"/>
      <c r="D19" s="505"/>
      <c r="E19" s="505"/>
      <c r="F19" s="502"/>
      <c r="G19" s="502"/>
      <c r="H19" s="509"/>
      <c r="I19" s="452"/>
      <c r="K19" s="52" t="s">
        <v>2242</v>
      </c>
      <c r="U19" s="450"/>
    </row>
    <row r="20" spans="1:21">
      <c r="A20" s="451"/>
      <c r="B20" s="505" t="s">
        <v>2243</v>
      </c>
      <c r="C20" s="505">
        <v>122600</v>
      </c>
      <c r="D20" s="505"/>
      <c r="E20" s="529"/>
      <c r="F20" s="530"/>
      <c r="G20" s="530"/>
      <c r="H20" s="531"/>
      <c r="I20" s="452"/>
      <c r="K20" s="52" t="s">
        <v>2244</v>
      </c>
      <c r="U20" s="450"/>
    </row>
    <row r="21" spans="1:21">
      <c r="A21" s="451"/>
      <c r="B21" s="544" t="s">
        <v>2245</v>
      </c>
      <c r="C21" s="545">
        <f>C18/C20</f>
        <v>17.65538615351787</v>
      </c>
      <c r="D21" s="526"/>
      <c r="E21" s="526"/>
      <c r="F21" s="527"/>
      <c r="G21" s="527"/>
      <c r="H21" s="528"/>
      <c r="I21" s="452"/>
      <c r="K21" s="52" t="s">
        <v>2246</v>
      </c>
      <c r="U21" s="450"/>
    </row>
    <row r="22" spans="1:21">
      <c r="A22" s="451"/>
      <c r="B22" s="452"/>
      <c r="C22" s="452"/>
      <c r="D22" s="452"/>
      <c r="E22" s="452"/>
      <c r="F22" s="452"/>
      <c r="G22" s="452"/>
      <c r="H22" s="452"/>
      <c r="I22" s="452"/>
      <c r="U22" s="450"/>
    </row>
    <row r="23" spans="1:21">
      <c r="A23" s="451"/>
      <c r="B23" s="547" t="s">
        <v>2247</v>
      </c>
      <c r="C23" s="537"/>
      <c r="D23" s="532"/>
      <c r="E23" s="532"/>
      <c r="F23" s="532"/>
      <c r="G23" s="532"/>
      <c r="H23" s="532"/>
      <c r="I23" s="452"/>
      <c r="U23" s="450"/>
    </row>
    <row r="24" spans="1:21">
      <c r="A24" s="451"/>
      <c r="B24" s="524" t="s">
        <v>2227</v>
      </c>
      <c r="C24" s="535"/>
      <c r="D24" s="533">
        <f>'Target Valuation Moncler'!J51*0.03</f>
        <v>104175.45287399161</v>
      </c>
      <c r="E24" s="533">
        <f>'Target Valuation Moncler'!K51*0.03</f>
        <v>121221.35646191554</v>
      </c>
      <c r="F24" s="533">
        <f>'Target Valuation Moncler'!L51*0.03</f>
        <v>141056.42794988456</v>
      </c>
      <c r="G24" s="533">
        <f>'Target Valuation Moncler'!M51*0.03</f>
        <v>164137.05015940854</v>
      </c>
      <c r="H24" s="533">
        <f>'Target Valuation Moncler'!N51*0.03</f>
        <v>190994.28240593162</v>
      </c>
      <c r="I24" s="452"/>
    </row>
    <row r="25" spans="1:21">
      <c r="A25" s="451"/>
      <c r="B25" s="524" t="s">
        <v>2230</v>
      </c>
      <c r="C25" s="535"/>
      <c r="D25" s="533">
        <f>D24-(D24*0.02)</f>
        <v>102091.94381651178</v>
      </c>
      <c r="E25" s="533">
        <f t="shared" ref="E25:H25" si="3">E24-(E24*0.02)</f>
        <v>118796.92933267723</v>
      </c>
      <c r="F25" s="533">
        <f t="shared" si="3"/>
        <v>138235.29939088685</v>
      </c>
      <c r="G25" s="533">
        <f t="shared" si="3"/>
        <v>160854.30915622038</v>
      </c>
      <c r="H25" s="533">
        <f t="shared" si="3"/>
        <v>187174.396757813</v>
      </c>
      <c r="I25" s="452"/>
    </row>
    <row r="26" spans="1:21">
      <c r="A26" s="451"/>
      <c r="B26" s="524" t="s">
        <v>2248</v>
      </c>
      <c r="C26" s="535"/>
      <c r="D26" s="533">
        <f>(-'Target Valuation Moncler'!J52+-'Target Valuation Moncler'!J54)*$K$7</f>
        <v>97825.570444528654</v>
      </c>
      <c r="E26" s="533">
        <f>(-'Target Valuation Moncler'!K52+-'Target Valuation Moncler'!K54)*K7</f>
        <v>113832.46262716307</v>
      </c>
      <c r="F26" s="533">
        <f>(-'Target Valuation Moncler'!L52+-'Target Valuation Moncler'!L54)*K7</f>
        <v>132458.51252267553</v>
      </c>
      <c r="G26" s="533">
        <f>(-'Target Valuation Moncler'!M52+-'Target Valuation Moncler'!M54)*K7</f>
        <v>154132.28471728665</v>
      </c>
      <c r="H26" s="533">
        <f>(-'Target Valuation Moncler'!N52+-'Target Valuation Moncler'!N54)*K7</f>
        <v>179352.468480301</v>
      </c>
      <c r="I26" s="452"/>
      <c r="K26" s="60" t="s">
        <v>119</v>
      </c>
      <c r="L26" s="549" t="s">
        <v>2249</v>
      </c>
      <c r="M26" s="549" t="s">
        <v>2250</v>
      </c>
      <c r="N26" s="549" t="s">
        <v>2251</v>
      </c>
      <c r="O26" s="549" t="s">
        <v>2252</v>
      </c>
      <c r="P26" s="549" t="s">
        <v>2253</v>
      </c>
      <c r="Q26" s="549" t="s">
        <v>2254</v>
      </c>
      <c r="R26" s="355"/>
      <c r="S26" s="356"/>
    </row>
    <row r="27" spans="1:21">
      <c r="A27" s="451"/>
      <c r="B27" s="524" t="s">
        <v>2232</v>
      </c>
      <c r="C27" s="535"/>
      <c r="D27" s="525">
        <f>D26-(D26*0.02)</f>
        <v>95869.059035638085</v>
      </c>
      <c r="E27" s="525">
        <f t="shared" ref="E27:H27" si="4">E26-(E26*0.02)</f>
        <v>111555.81337461981</v>
      </c>
      <c r="F27" s="525">
        <f t="shared" si="4"/>
        <v>129809.34227222203</v>
      </c>
      <c r="G27" s="525">
        <f t="shared" si="4"/>
        <v>151049.63902294092</v>
      </c>
      <c r="H27" s="525">
        <f t="shared" si="4"/>
        <v>175765.41911069499</v>
      </c>
      <c r="I27" s="452"/>
      <c r="K27" s="550">
        <v>40603</v>
      </c>
      <c r="L27" s="52" t="s">
        <v>2255</v>
      </c>
      <c r="M27" s="52" t="s">
        <v>2256</v>
      </c>
      <c r="N27" s="52" t="s">
        <v>2257</v>
      </c>
      <c r="O27" s="52" t="s">
        <v>2258</v>
      </c>
      <c r="P27" s="52" t="s">
        <v>2259</v>
      </c>
      <c r="Q27" s="52" t="s">
        <v>2260</v>
      </c>
      <c r="S27" s="53"/>
    </row>
    <row r="28" spans="1:21">
      <c r="A28" s="451"/>
      <c r="B28" s="524" t="s">
        <v>2261</v>
      </c>
      <c r="C28" s="535"/>
      <c r="D28" s="525"/>
      <c r="E28" s="525"/>
      <c r="F28" s="525"/>
      <c r="G28" s="525"/>
      <c r="H28" s="525"/>
      <c r="I28" s="452"/>
      <c r="K28" s="550">
        <v>44166</v>
      </c>
      <c r="L28" s="52" t="s">
        <v>2255</v>
      </c>
      <c r="M28" s="52" t="s">
        <v>2262</v>
      </c>
      <c r="N28" s="52" t="s">
        <v>2263</v>
      </c>
      <c r="O28" s="52" t="s">
        <v>2264</v>
      </c>
      <c r="P28" s="52" t="s">
        <v>2265</v>
      </c>
      <c r="Q28" s="52" t="s">
        <v>2266</v>
      </c>
      <c r="S28" s="53"/>
    </row>
    <row r="29" spans="1:21">
      <c r="A29" s="451"/>
      <c r="B29" s="524" t="s">
        <v>2267</v>
      </c>
      <c r="C29" s="525"/>
      <c r="D29" s="533">
        <f>D25+D27</f>
        <v>197961.00285214986</v>
      </c>
      <c r="E29" s="533">
        <f t="shared" ref="E29:H29" si="5">E25+E27</f>
        <v>230352.74270729703</v>
      </c>
      <c r="F29" s="533">
        <f t="shared" si="5"/>
        <v>268044.64166310889</v>
      </c>
      <c r="G29" s="533">
        <f t="shared" si="5"/>
        <v>311903.94817916129</v>
      </c>
      <c r="H29" s="533">
        <f t="shared" si="5"/>
        <v>362939.81586850795</v>
      </c>
      <c r="I29" s="452"/>
      <c r="K29" s="550">
        <v>41456</v>
      </c>
      <c r="L29" s="52" t="s">
        <v>2255</v>
      </c>
      <c r="M29" s="52" t="s">
        <v>2268</v>
      </c>
      <c r="N29" s="52" t="s">
        <v>2257</v>
      </c>
      <c r="O29" s="52" t="s">
        <v>2269</v>
      </c>
      <c r="P29" s="52" t="s">
        <v>2270</v>
      </c>
      <c r="Q29" s="52" t="s">
        <v>2271</v>
      </c>
      <c r="S29" s="53"/>
    </row>
    <row r="30" spans="1:21">
      <c r="A30" s="451">
        <v>0.30231346329999997</v>
      </c>
      <c r="B30" s="524" t="s">
        <v>2272</v>
      </c>
      <c r="C30" s="525"/>
      <c r="D30" s="534">
        <f>-(D29*$A$30)</f>
        <v>-59846.276370574597</v>
      </c>
      <c r="E30" s="534">
        <f>-(E29*$A$30)</f>
        <v>-69638.735428496773</v>
      </c>
      <c r="F30" s="534">
        <f>-(F29*$A$30)</f>
        <v>-81033.503940181909</v>
      </c>
      <c r="G30" s="534">
        <f>-(G29*$A$30)</f>
        <v>-94292.762790985973</v>
      </c>
      <c r="H30" s="534">
        <f>-(H29*$A$30)</f>
        <v>-109721.59270467293</v>
      </c>
      <c r="I30" s="457"/>
      <c r="K30" s="550">
        <v>41091</v>
      </c>
      <c r="L30" s="52" t="s">
        <v>2273</v>
      </c>
      <c r="M30" s="52" t="s">
        <v>2274</v>
      </c>
      <c r="N30" s="52" t="s">
        <v>2257</v>
      </c>
      <c r="O30" s="552">
        <v>700</v>
      </c>
      <c r="P30" s="52" t="s">
        <v>2275</v>
      </c>
      <c r="Q30" s="52" t="s">
        <v>2276</v>
      </c>
      <c r="S30" s="53"/>
    </row>
    <row r="31" spans="1:21">
      <c r="A31" s="451"/>
      <c r="B31" s="524" t="s">
        <v>2238</v>
      </c>
      <c r="C31" s="525"/>
      <c r="D31" s="533">
        <f>D29-D30</f>
        <v>257807.27922272446</v>
      </c>
      <c r="E31" s="533">
        <f t="shared" ref="E31:H31" si="6">E29-E30</f>
        <v>299991.47813579382</v>
      </c>
      <c r="F31" s="533">
        <f t="shared" si="6"/>
        <v>349078.14560329082</v>
      </c>
      <c r="G31" s="533">
        <f t="shared" si="6"/>
        <v>406196.71097014728</v>
      </c>
      <c r="H31" s="533">
        <f t="shared" si="6"/>
        <v>472661.4085731809</v>
      </c>
      <c r="I31" s="455"/>
      <c r="K31" s="550">
        <v>44866</v>
      </c>
      <c r="L31" s="52" t="s">
        <v>2277</v>
      </c>
      <c r="M31" s="52" t="s">
        <v>2278</v>
      </c>
      <c r="N31" s="52" t="s">
        <v>2263</v>
      </c>
      <c r="O31" s="52" t="s">
        <v>2279</v>
      </c>
      <c r="P31" s="52" t="s">
        <v>2280</v>
      </c>
      <c r="Q31" s="52" t="s">
        <v>2281</v>
      </c>
      <c r="S31" s="53"/>
    </row>
    <row r="32" spans="1:21">
      <c r="A32" s="451"/>
      <c r="B32" s="524" t="s">
        <v>71</v>
      </c>
      <c r="C32" s="525"/>
      <c r="D32" s="525"/>
      <c r="E32" s="525"/>
      <c r="F32" s="525"/>
      <c r="G32" s="525"/>
      <c r="H32" s="535">
        <f>H31/C33</f>
        <v>6474813.816070972</v>
      </c>
      <c r="I32" s="452"/>
      <c r="K32" s="550">
        <v>44287</v>
      </c>
      <c r="L32" s="52" t="s">
        <v>2282</v>
      </c>
      <c r="M32" s="52" t="s">
        <v>2283</v>
      </c>
      <c r="N32" s="52" t="s">
        <v>2263</v>
      </c>
      <c r="O32" s="552">
        <v>640</v>
      </c>
      <c r="P32" s="52" t="s">
        <v>2280</v>
      </c>
      <c r="Q32" s="52" t="s">
        <v>2284</v>
      </c>
      <c r="S32" s="53"/>
    </row>
    <row r="33" spans="1:21">
      <c r="A33" s="451"/>
      <c r="B33" s="539" t="s">
        <v>2239</v>
      </c>
      <c r="C33" s="538">
        <v>7.2999999999999995E-2</v>
      </c>
      <c r="D33" s="525"/>
      <c r="E33" s="525"/>
      <c r="F33" s="525"/>
      <c r="G33" s="525"/>
      <c r="H33" s="525"/>
      <c r="I33" s="452"/>
      <c r="K33" s="551">
        <v>41426</v>
      </c>
      <c r="L33" s="247" t="s">
        <v>128</v>
      </c>
      <c r="M33" s="247" t="s">
        <v>2285</v>
      </c>
      <c r="N33" s="247" t="s">
        <v>2257</v>
      </c>
      <c r="O33" s="247" t="s">
        <v>2286</v>
      </c>
      <c r="P33" s="247" t="s">
        <v>2280</v>
      </c>
      <c r="Q33" s="247" t="s">
        <v>2287</v>
      </c>
      <c r="R33" s="247"/>
      <c r="S33" s="548"/>
    </row>
    <row r="34" spans="1:21" ht="18">
      <c r="A34" s="451"/>
      <c r="B34" s="539" t="s">
        <v>2241</v>
      </c>
      <c r="C34" s="553">
        <f>NPV(C33,D31:H31)</f>
        <v>1422147.7227362378</v>
      </c>
      <c r="D34" s="525"/>
      <c r="E34" s="525"/>
      <c r="F34" s="525"/>
      <c r="G34" s="525"/>
      <c r="H34" s="525"/>
      <c r="I34" s="452"/>
      <c r="M34" s="462"/>
    </row>
    <row r="35" spans="1:21">
      <c r="A35" s="451"/>
      <c r="B35" s="524"/>
      <c r="C35" s="525"/>
      <c r="D35" s="525"/>
      <c r="E35" s="525"/>
      <c r="F35" s="525"/>
      <c r="G35" s="525"/>
      <c r="H35" s="525"/>
      <c r="I35" s="452"/>
      <c r="U35" s="450"/>
    </row>
    <row r="36" spans="1:21">
      <c r="A36" s="451"/>
      <c r="B36" s="524" t="s">
        <v>2243</v>
      </c>
      <c r="C36" s="525">
        <v>274601</v>
      </c>
      <c r="D36" s="525"/>
      <c r="E36" s="525"/>
      <c r="F36" s="525"/>
      <c r="G36" s="525"/>
      <c r="H36" s="525"/>
      <c r="I36" s="452"/>
      <c r="U36" s="450"/>
    </row>
    <row r="37" spans="1:21">
      <c r="A37" s="451"/>
      <c r="B37" s="540" t="s">
        <v>2288</v>
      </c>
      <c r="C37" s="541">
        <f>C34/C36</f>
        <v>5.1789604653159955</v>
      </c>
      <c r="D37" s="536"/>
      <c r="E37" s="536"/>
      <c r="F37" s="536"/>
      <c r="G37" s="536"/>
      <c r="H37" s="536"/>
      <c r="I37" s="452"/>
      <c r="U37" s="450"/>
    </row>
    <row r="38" spans="1:21">
      <c r="A38" s="451"/>
      <c r="B38" s="463" t="s">
        <v>145</v>
      </c>
      <c r="C38" s="463" t="s">
        <v>145</v>
      </c>
      <c r="D38" s="463" t="s">
        <v>145</v>
      </c>
      <c r="E38" s="463" t="s">
        <v>145</v>
      </c>
      <c r="F38" s="463" t="s">
        <v>145</v>
      </c>
      <c r="G38" s="463" t="s">
        <v>145</v>
      </c>
      <c r="H38" s="463" t="s">
        <v>145</v>
      </c>
      <c r="I38" s="452"/>
      <c r="U38" s="450"/>
    </row>
    <row r="39" spans="1:21">
      <c r="A39" s="451"/>
      <c r="B39" s="452"/>
      <c r="C39" s="452"/>
      <c r="D39" s="452"/>
      <c r="E39" s="452"/>
      <c r="F39" s="452"/>
      <c r="G39" s="452"/>
      <c r="H39" s="452"/>
      <c r="I39" s="452"/>
      <c r="U39" s="450"/>
    </row>
    <row r="40" spans="1:21" hidden="1">
      <c r="A40" s="135"/>
      <c r="B40" s="135"/>
    </row>
    <row r="41" spans="1:21">
      <c r="A41" s="452"/>
      <c r="B41" s="452"/>
      <c r="C41" s="452"/>
      <c r="D41" s="459"/>
      <c r="E41" s="452"/>
      <c r="F41" s="452"/>
    </row>
    <row r="42" spans="1:21" ht="26.25">
      <c r="A42" s="562" t="s">
        <v>2289</v>
      </c>
      <c r="D42" s="464"/>
    </row>
    <row r="43" spans="1:21" ht="15.75">
      <c r="A43" s="555" t="s">
        <v>2290</v>
      </c>
      <c r="B43" s="556"/>
      <c r="C43" s="556"/>
      <c r="D43" s="556"/>
    </row>
    <row r="44" spans="1:21" ht="15.75">
      <c r="A44" s="556"/>
      <c r="B44" s="556" t="s">
        <v>2291</v>
      </c>
      <c r="C44" s="556"/>
      <c r="D44" s="556"/>
    </row>
    <row r="45" spans="1:21" ht="15.75">
      <c r="A45" s="556"/>
      <c r="B45" s="556" t="s">
        <v>2292</v>
      </c>
      <c r="C45" s="556"/>
      <c r="D45" s="556"/>
    </row>
    <row r="46" spans="1:21" ht="15.75">
      <c r="A46" s="555" t="s">
        <v>2293</v>
      </c>
      <c r="B46" s="556"/>
      <c r="C46" s="556"/>
      <c r="D46" s="556"/>
      <c r="G46" s="135"/>
      <c r="H46" s="135"/>
      <c r="I46" s="135"/>
      <c r="J46" s="135"/>
      <c r="K46" s="135"/>
    </row>
    <row r="47" spans="1:21" ht="15.75">
      <c r="A47" s="556"/>
      <c r="B47" s="556" t="s">
        <v>2294</v>
      </c>
      <c r="C47" s="556"/>
      <c r="D47" s="556"/>
    </row>
    <row r="48" spans="1:21" ht="15.75">
      <c r="A48" s="555" t="s">
        <v>2295</v>
      </c>
      <c r="B48" s="556"/>
      <c r="C48" s="556"/>
      <c r="D48" s="556"/>
    </row>
    <row r="49" spans="1:24" ht="15.75">
      <c r="A49" s="556"/>
      <c r="B49" s="556" t="s">
        <v>2296</v>
      </c>
      <c r="C49" s="556"/>
      <c r="D49" s="556"/>
    </row>
    <row r="50" spans="1:24" ht="15.75">
      <c r="A50" s="556"/>
      <c r="B50" s="557" t="s">
        <v>2297</v>
      </c>
      <c r="C50" s="556"/>
      <c r="D50" s="556"/>
    </row>
    <row r="51" spans="1:24" ht="15.75">
      <c r="A51" s="556"/>
      <c r="B51" s="557" t="s">
        <v>2298</v>
      </c>
      <c r="C51" s="556"/>
      <c r="D51" s="556"/>
      <c r="G51" s="452"/>
      <c r="H51" s="452"/>
      <c r="I51" s="452"/>
      <c r="J51" s="452"/>
      <c r="K51" s="452"/>
      <c r="L51" s="452"/>
      <c r="M51" s="452"/>
      <c r="N51" s="452"/>
      <c r="O51" s="452"/>
      <c r="P51" s="452"/>
      <c r="Q51" s="452"/>
      <c r="R51" s="452"/>
      <c r="S51" s="452"/>
      <c r="T51" s="452"/>
      <c r="U51" s="452"/>
      <c r="V51" s="452"/>
      <c r="W51" s="452"/>
      <c r="X51" s="452"/>
    </row>
    <row r="52" spans="1:24" ht="15.75">
      <c r="A52" s="555" t="s">
        <v>2299</v>
      </c>
      <c r="B52" s="556"/>
      <c r="C52" s="556"/>
      <c r="D52" s="556"/>
      <c r="G52" s="452"/>
      <c r="H52" s="452"/>
      <c r="I52" s="452"/>
      <c r="J52" s="452"/>
      <c r="K52" s="452"/>
      <c r="L52" s="452"/>
      <c r="M52" s="452"/>
      <c r="N52" s="452"/>
      <c r="O52" s="589" t="s">
        <v>2300</v>
      </c>
      <c r="P52" s="590">
        <v>6.33</v>
      </c>
      <c r="Q52" s="452"/>
      <c r="R52" s="452"/>
      <c r="S52" s="452"/>
      <c r="T52" s="452"/>
      <c r="U52" s="452"/>
      <c r="V52" s="452"/>
      <c r="W52" s="452"/>
      <c r="X52" s="452"/>
    </row>
    <row r="53" spans="1:24" ht="15.75">
      <c r="A53" s="556"/>
      <c r="B53" s="557" t="s">
        <v>2301</v>
      </c>
      <c r="C53" s="556"/>
      <c r="D53" s="556"/>
      <c r="G53" s="452"/>
      <c r="H53" s="452"/>
      <c r="I53" s="452"/>
      <c r="J53" s="452"/>
      <c r="K53" s="452"/>
      <c r="L53" s="452"/>
      <c r="M53" s="452"/>
      <c r="N53" s="452"/>
      <c r="O53" s="588" t="s">
        <v>2302</v>
      </c>
      <c r="P53" s="342">
        <v>10.41</v>
      </c>
      <c r="Q53" s="452"/>
      <c r="R53" s="452"/>
      <c r="S53" s="452"/>
      <c r="T53" s="452"/>
      <c r="U53" s="452"/>
      <c r="V53" s="452"/>
      <c r="W53" s="452"/>
      <c r="X53" s="452"/>
    </row>
    <row r="54" spans="1:24" ht="15.75">
      <c r="A54" s="556"/>
      <c r="B54" s="556" t="s">
        <v>2303</v>
      </c>
      <c r="C54" s="556"/>
      <c r="D54" s="556"/>
      <c r="G54" s="466"/>
      <c r="H54" s="452"/>
      <c r="I54" s="452"/>
      <c r="J54" s="452"/>
      <c r="K54" s="452"/>
      <c r="L54" s="452"/>
      <c r="M54" s="452"/>
      <c r="N54" s="452"/>
      <c r="O54" s="591" t="s">
        <v>2304</v>
      </c>
      <c r="P54" s="592">
        <v>7.35</v>
      </c>
      <c r="Q54" s="452"/>
      <c r="R54" s="452"/>
      <c r="S54" s="452"/>
      <c r="T54" s="452"/>
      <c r="U54" s="452"/>
      <c r="V54" s="452"/>
      <c r="W54" s="452"/>
      <c r="X54" s="452"/>
    </row>
    <row r="55" spans="1:24" ht="15.75">
      <c r="A55" s="556"/>
      <c r="B55" s="556" t="s">
        <v>2305</v>
      </c>
      <c r="C55" s="556"/>
      <c r="D55" s="556"/>
      <c r="G55" s="452"/>
      <c r="H55" s="452"/>
      <c r="I55" s="452"/>
      <c r="J55" s="452"/>
      <c r="K55" s="452"/>
      <c r="L55" s="452"/>
      <c r="M55" s="452"/>
      <c r="N55" s="452"/>
      <c r="O55" s="452"/>
      <c r="P55" s="452"/>
      <c r="Q55" s="452"/>
      <c r="R55" s="452"/>
      <c r="S55" s="452"/>
      <c r="T55" s="452"/>
      <c r="U55" s="452"/>
      <c r="V55" s="452"/>
      <c r="W55" s="452"/>
      <c r="X55" s="452"/>
    </row>
    <row r="56" spans="1:24" ht="15.75">
      <c r="A56" s="556"/>
      <c r="B56" s="557" t="s">
        <v>2306</v>
      </c>
      <c r="C56" s="556"/>
      <c r="D56" s="556"/>
      <c r="G56" s="452"/>
      <c r="H56" s="452"/>
      <c r="I56" s="452"/>
      <c r="J56" s="452"/>
      <c r="K56" s="452"/>
      <c r="L56" s="452"/>
      <c r="M56" s="452"/>
      <c r="N56" s="452"/>
      <c r="O56" s="452"/>
      <c r="P56" s="452"/>
      <c r="Q56" s="452"/>
      <c r="R56" s="452"/>
      <c r="S56" s="452"/>
      <c r="T56" s="452"/>
      <c r="U56" s="452"/>
      <c r="V56" s="452"/>
      <c r="W56" s="452"/>
      <c r="X56" s="452"/>
    </row>
    <row r="57" spans="1:24" ht="15.75">
      <c r="A57" s="555" t="s">
        <v>2307</v>
      </c>
      <c r="B57" s="556"/>
      <c r="C57" s="556"/>
      <c r="D57" s="556"/>
      <c r="G57" s="467"/>
      <c r="H57" s="467"/>
      <c r="I57" s="467"/>
      <c r="J57" s="452"/>
      <c r="K57" s="452"/>
      <c r="L57" s="452"/>
      <c r="M57" s="452"/>
      <c r="N57" s="452"/>
      <c r="O57" s="452"/>
      <c r="P57" s="452"/>
      <c r="Q57" s="452"/>
      <c r="R57" s="452"/>
      <c r="S57" s="452"/>
      <c r="T57" s="452"/>
      <c r="U57" s="452"/>
      <c r="V57" s="452"/>
      <c r="W57" s="452"/>
      <c r="X57" s="452"/>
    </row>
    <row r="58" spans="1:24" ht="15.75">
      <c r="A58" s="556"/>
      <c r="B58" s="556" t="s">
        <v>2308</v>
      </c>
      <c r="C58" s="556"/>
      <c r="D58" s="556"/>
      <c r="G58" s="452"/>
      <c r="H58" s="452"/>
      <c r="I58" s="452"/>
      <c r="J58" s="452"/>
      <c r="K58" s="452"/>
      <c r="L58" s="452"/>
      <c r="M58" s="452"/>
      <c r="N58" s="452"/>
      <c r="O58" s="452"/>
      <c r="P58" s="452"/>
      <c r="Q58" s="452"/>
      <c r="R58" s="452"/>
      <c r="S58" s="452"/>
      <c r="T58" s="452"/>
      <c r="U58" s="452"/>
      <c r="V58" s="452"/>
      <c r="W58" s="452"/>
      <c r="X58" s="452"/>
    </row>
    <row r="59" spans="1:24" ht="15.75">
      <c r="A59" s="556"/>
      <c r="B59" s="556" t="s">
        <v>2309</v>
      </c>
      <c r="C59" s="556"/>
      <c r="D59" s="556"/>
      <c r="G59" s="452"/>
      <c r="H59" s="452"/>
      <c r="I59" s="452"/>
      <c r="J59" s="452"/>
      <c r="K59" s="452"/>
      <c r="L59" s="452"/>
      <c r="M59" s="452"/>
      <c r="N59" s="452"/>
      <c r="O59" s="452"/>
      <c r="P59" s="452"/>
      <c r="Q59" s="452"/>
      <c r="R59" s="452"/>
      <c r="S59" s="452"/>
      <c r="T59" s="452"/>
      <c r="U59" s="452"/>
      <c r="V59" s="452"/>
      <c r="W59" s="452"/>
      <c r="X59" s="452"/>
    </row>
    <row r="60" spans="1:24" ht="15.75">
      <c r="A60" s="556"/>
      <c r="B60" s="556" t="s">
        <v>2310</v>
      </c>
      <c r="C60" s="556"/>
      <c r="D60" s="556"/>
      <c r="G60" s="460"/>
      <c r="H60" s="460"/>
      <c r="I60" s="460"/>
      <c r="J60" s="452"/>
      <c r="K60" s="452"/>
      <c r="L60" s="452"/>
      <c r="M60" s="452"/>
      <c r="N60" s="452"/>
      <c r="O60" s="452"/>
      <c r="P60" s="452"/>
      <c r="Q60" s="452"/>
      <c r="R60" s="452"/>
      <c r="S60" s="452"/>
      <c r="T60" s="452"/>
      <c r="U60" s="452"/>
      <c r="V60" s="452"/>
      <c r="W60" s="452"/>
      <c r="X60" s="452"/>
    </row>
    <row r="61" spans="1:24" ht="15.75">
      <c r="A61" s="555" t="s">
        <v>2311</v>
      </c>
      <c r="B61" s="556"/>
      <c r="C61" s="556"/>
      <c r="D61" s="556"/>
      <c r="G61" s="452"/>
      <c r="H61" s="452"/>
      <c r="I61" s="452"/>
      <c r="J61" s="452"/>
      <c r="K61" s="452"/>
      <c r="L61" s="452"/>
      <c r="M61" s="452"/>
      <c r="N61" s="452"/>
      <c r="O61" s="452"/>
      <c r="P61" s="452"/>
      <c r="Q61" s="452"/>
      <c r="R61" s="452"/>
      <c r="S61" s="452"/>
      <c r="T61" s="452"/>
      <c r="U61" s="452"/>
      <c r="V61" s="452"/>
      <c r="W61" s="452"/>
      <c r="X61" s="452"/>
    </row>
    <row r="62" spans="1:24" ht="15.75">
      <c r="A62" s="556"/>
      <c r="B62" s="556" t="s">
        <v>2312</v>
      </c>
      <c r="C62" s="556"/>
      <c r="D62" s="556"/>
      <c r="G62" s="452"/>
      <c r="H62" s="452"/>
      <c r="I62" s="452"/>
      <c r="J62" s="452"/>
      <c r="K62" s="452"/>
      <c r="L62" s="452"/>
      <c r="M62" s="452"/>
      <c r="N62" s="452"/>
      <c r="O62" s="452"/>
      <c r="P62" s="452"/>
      <c r="Q62" s="452"/>
      <c r="R62" s="452"/>
      <c r="S62" s="452"/>
      <c r="T62" s="452"/>
      <c r="U62" s="452"/>
      <c r="V62" s="452"/>
      <c r="W62" s="452"/>
      <c r="X62" s="452"/>
    </row>
    <row r="63" spans="1:24" ht="15.75">
      <c r="A63" s="556"/>
      <c r="B63" s="557" t="s">
        <v>2313</v>
      </c>
      <c r="C63" s="556"/>
      <c r="D63" s="556"/>
      <c r="G63" s="452"/>
      <c r="H63" s="452"/>
      <c r="I63" s="452"/>
      <c r="J63" s="452"/>
      <c r="K63" s="452"/>
      <c r="L63" s="452"/>
      <c r="M63" s="452"/>
      <c r="N63" s="452"/>
      <c r="O63" s="452"/>
      <c r="P63" s="452"/>
      <c r="Q63" s="452"/>
      <c r="R63" s="452"/>
      <c r="S63" s="452"/>
      <c r="T63" s="452"/>
      <c r="U63" s="452"/>
      <c r="V63" s="452"/>
      <c r="W63" s="452"/>
      <c r="X63" s="452"/>
    </row>
    <row r="64" spans="1:24" ht="15.75">
      <c r="A64" s="555" t="s">
        <v>2314</v>
      </c>
      <c r="B64" s="556"/>
      <c r="C64" s="556"/>
      <c r="D64" s="556"/>
      <c r="G64" s="452"/>
      <c r="H64" s="452"/>
      <c r="I64" s="452"/>
      <c r="J64" s="452"/>
      <c r="K64" s="452"/>
      <c r="L64" s="452"/>
      <c r="M64" s="452"/>
      <c r="N64" s="452"/>
      <c r="O64" s="452"/>
      <c r="P64" s="452"/>
      <c r="Q64" s="452"/>
      <c r="R64" s="452"/>
      <c r="S64" s="452"/>
      <c r="T64" s="452"/>
      <c r="U64" s="452"/>
      <c r="V64" s="452"/>
      <c r="W64" s="452"/>
      <c r="X64" s="452"/>
    </row>
    <row r="65" spans="1:24" ht="15.75">
      <c r="A65" s="556"/>
      <c r="B65" s="556" t="s">
        <v>2315</v>
      </c>
      <c r="C65" s="556"/>
      <c r="D65" s="556"/>
      <c r="G65" s="452"/>
      <c r="H65" s="452"/>
      <c r="I65" s="452"/>
      <c r="J65" s="452"/>
      <c r="K65" s="452"/>
      <c r="L65" s="452"/>
      <c r="M65" s="452"/>
      <c r="N65" s="452"/>
      <c r="O65" s="452"/>
      <c r="P65" s="452"/>
      <c r="Q65" s="452"/>
      <c r="R65" s="452"/>
      <c r="S65" s="452"/>
      <c r="T65" s="452"/>
      <c r="U65" s="452"/>
      <c r="V65" s="452"/>
      <c r="W65" s="452"/>
      <c r="X65" s="452"/>
    </row>
    <row r="66" spans="1:24" ht="15.75">
      <c r="A66" s="556"/>
      <c r="B66" s="556" t="s">
        <v>2316</v>
      </c>
      <c r="C66" s="556"/>
      <c r="D66" s="556"/>
      <c r="G66" s="452"/>
      <c r="H66" s="452"/>
      <c r="I66" s="452"/>
      <c r="J66" s="452"/>
      <c r="K66" s="452"/>
      <c r="L66" s="452"/>
      <c r="M66" s="452"/>
      <c r="N66" s="452"/>
      <c r="O66" s="452"/>
      <c r="P66" s="452"/>
      <c r="Q66" s="452"/>
      <c r="R66" s="452"/>
      <c r="S66" s="452"/>
      <c r="T66" s="452"/>
      <c r="U66" s="452"/>
      <c r="V66" s="452"/>
      <c r="W66" s="452"/>
      <c r="X66" s="452"/>
    </row>
    <row r="67" spans="1:24" ht="15.75">
      <c r="A67" s="556"/>
      <c r="B67" s="556" t="s">
        <v>2317</v>
      </c>
      <c r="C67" s="556"/>
      <c r="D67" s="556"/>
      <c r="G67" s="452"/>
      <c r="H67" s="452"/>
      <c r="I67" s="452"/>
      <c r="J67" s="452"/>
      <c r="K67" s="452"/>
      <c r="L67" s="452"/>
      <c r="M67" s="452"/>
      <c r="N67" s="452"/>
      <c r="O67" s="452"/>
      <c r="P67" s="452"/>
      <c r="Q67" s="452"/>
      <c r="R67" s="452"/>
      <c r="S67" s="452"/>
      <c r="T67" s="452"/>
      <c r="U67" s="452"/>
      <c r="V67" s="452"/>
      <c r="W67" s="452"/>
      <c r="X67" s="452"/>
    </row>
    <row r="68" spans="1:24" ht="17.25">
      <c r="A68" s="556"/>
      <c r="B68" s="556" t="s">
        <v>2318</v>
      </c>
      <c r="C68" s="556"/>
      <c r="D68" s="556"/>
      <c r="G68" s="469"/>
      <c r="H68" s="469"/>
      <c r="I68" s="469"/>
      <c r="J68" s="452"/>
      <c r="K68" s="452"/>
      <c r="L68" s="452"/>
      <c r="M68" s="452"/>
      <c r="N68" s="452"/>
      <c r="O68" s="452"/>
      <c r="P68" s="452"/>
      <c r="Q68" s="452"/>
      <c r="R68" s="452"/>
      <c r="S68" s="452"/>
      <c r="T68" s="452"/>
      <c r="U68" s="452"/>
      <c r="V68" s="452"/>
      <c r="W68" s="452"/>
      <c r="X68" s="452"/>
    </row>
    <row r="69" spans="1:24" ht="15.75">
      <c r="A69" s="555" t="s">
        <v>2319</v>
      </c>
      <c r="B69" s="556"/>
      <c r="C69" s="556"/>
      <c r="D69" s="556"/>
      <c r="G69" s="452"/>
      <c r="H69" s="452"/>
      <c r="I69" s="452"/>
      <c r="J69" s="452"/>
      <c r="K69" s="452"/>
      <c r="L69" s="452"/>
      <c r="M69" s="452"/>
      <c r="N69" s="452"/>
      <c r="O69" s="452"/>
      <c r="P69" s="452"/>
      <c r="Q69" s="452"/>
      <c r="R69" s="452"/>
      <c r="S69" s="452"/>
      <c r="T69" s="452"/>
      <c r="U69" s="452"/>
      <c r="V69" s="452"/>
      <c r="W69" s="452"/>
      <c r="X69" s="452"/>
    </row>
    <row r="70" spans="1:24" ht="15.75">
      <c r="A70" s="556"/>
      <c r="B70" s="556" t="s">
        <v>2320</v>
      </c>
      <c r="C70" s="556"/>
      <c r="D70" s="556"/>
      <c r="G70" s="452"/>
      <c r="H70" s="452"/>
      <c r="I70" s="452"/>
      <c r="J70" s="452"/>
      <c r="K70" s="452"/>
      <c r="L70" s="452"/>
      <c r="M70" s="452"/>
      <c r="N70" s="452"/>
      <c r="O70" s="452"/>
      <c r="P70" s="452"/>
      <c r="Q70" s="452"/>
      <c r="R70" s="452"/>
      <c r="S70" s="452"/>
      <c r="T70" s="452"/>
      <c r="U70" s="452"/>
      <c r="V70" s="452"/>
      <c r="W70" s="452"/>
      <c r="X70" s="452"/>
    </row>
    <row r="71" spans="1:24" ht="15.75">
      <c r="A71" s="556"/>
      <c r="B71" s="556" t="s">
        <v>2321</v>
      </c>
      <c r="C71" s="556"/>
      <c r="D71" s="556"/>
      <c r="G71" s="452"/>
      <c r="H71" s="452"/>
      <c r="I71" s="452"/>
      <c r="J71" s="452"/>
      <c r="K71" s="452"/>
      <c r="L71" s="452"/>
      <c r="M71" s="452"/>
      <c r="N71" s="452"/>
      <c r="O71" s="452"/>
      <c r="P71" s="452"/>
      <c r="Q71" s="452"/>
      <c r="R71" s="452"/>
      <c r="S71" s="452"/>
      <c r="T71" s="452"/>
      <c r="U71" s="452"/>
      <c r="V71" s="452"/>
      <c r="W71" s="452"/>
      <c r="X71" s="452"/>
    </row>
    <row r="72" spans="1:24">
      <c r="G72" s="452"/>
      <c r="H72" s="452"/>
      <c r="I72" s="452"/>
      <c r="J72" s="452"/>
      <c r="K72" s="452"/>
      <c r="L72" s="452"/>
      <c r="M72" s="452"/>
      <c r="N72" s="452"/>
      <c r="O72" s="452"/>
      <c r="P72" s="452"/>
      <c r="Q72" s="452"/>
      <c r="R72" s="452"/>
      <c r="S72" s="452"/>
      <c r="T72" s="452"/>
      <c r="U72" s="452"/>
      <c r="V72" s="452"/>
      <c r="W72" s="452"/>
      <c r="X72" s="452"/>
    </row>
    <row r="73" spans="1:24">
      <c r="A73" s="135" t="s">
        <v>2322</v>
      </c>
      <c r="G73" s="452"/>
      <c r="H73" s="452"/>
      <c r="I73" s="452"/>
      <c r="J73" s="452"/>
      <c r="K73" s="452"/>
      <c r="L73" s="452"/>
      <c r="M73" s="452"/>
      <c r="N73" s="452"/>
      <c r="O73" s="452"/>
      <c r="P73" s="452"/>
      <c r="Q73" s="452"/>
      <c r="R73" s="452"/>
      <c r="S73" s="452"/>
      <c r="T73" s="452"/>
      <c r="U73" s="452"/>
      <c r="V73" s="452"/>
      <c r="W73" s="452"/>
      <c r="X73" s="452"/>
    </row>
    <row r="74" spans="1:24">
      <c r="A74" s="583" t="s">
        <v>2323</v>
      </c>
      <c r="B74" s="452"/>
      <c r="C74" s="452"/>
      <c r="D74" s="452"/>
      <c r="E74" s="452"/>
      <c r="F74" s="452"/>
      <c r="G74" s="452"/>
      <c r="H74" s="452"/>
      <c r="I74" s="452"/>
      <c r="J74" s="452"/>
      <c r="K74" s="452"/>
      <c r="L74" s="452"/>
      <c r="M74" s="452"/>
      <c r="N74" s="452"/>
      <c r="O74" s="452"/>
      <c r="P74" s="452"/>
      <c r="Q74" s="452"/>
      <c r="R74" s="452"/>
      <c r="S74" s="452"/>
      <c r="T74" s="452"/>
      <c r="U74" s="452"/>
      <c r="V74" s="452"/>
      <c r="W74" s="452"/>
      <c r="X74" s="452"/>
    </row>
    <row r="75" spans="1:24">
      <c r="A75" s="583" t="s">
        <v>2324</v>
      </c>
      <c r="B75" s="452"/>
      <c r="C75" s="452"/>
      <c r="D75" s="452"/>
      <c r="E75" s="452"/>
      <c r="F75" s="452"/>
      <c r="G75" s="452"/>
      <c r="H75" s="452"/>
      <c r="I75" s="452"/>
      <c r="J75" s="452"/>
      <c r="K75" s="452"/>
      <c r="L75" s="452"/>
      <c r="M75" s="452"/>
      <c r="N75" s="452"/>
      <c r="O75" s="452"/>
      <c r="P75" s="452"/>
      <c r="Q75" s="452"/>
      <c r="R75" s="452"/>
      <c r="S75" s="452"/>
      <c r="T75" s="452"/>
      <c r="U75" s="452"/>
      <c r="V75" s="452"/>
      <c r="W75" s="452"/>
      <c r="X75" s="452"/>
    </row>
    <row r="76" spans="1:24">
      <c r="A76" s="583" t="s">
        <v>2325</v>
      </c>
      <c r="B76" s="453"/>
      <c r="C76" s="453"/>
      <c r="D76" s="470"/>
      <c r="E76" s="452"/>
      <c r="F76" s="452"/>
      <c r="G76" s="452"/>
      <c r="H76" s="452"/>
      <c r="I76" s="452"/>
      <c r="J76" s="452"/>
      <c r="K76" s="452"/>
      <c r="L76" s="452"/>
      <c r="M76" s="452"/>
      <c r="N76" s="452"/>
      <c r="O76" s="452"/>
      <c r="P76" s="452"/>
      <c r="Q76" s="452"/>
      <c r="R76" s="452"/>
      <c r="S76" s="452"/>
      <c r="T76" s="452"/>
      <c r="U76" s="452"/>
      <c r="V76" s="452"/>
      <c r="W76" s="452"/>
      <c r="X76" s="452"/>
    </row>
    <row r="77" spans="1:24">
      <c r="A77" s="583" t="s">
        <v>2326</v>
      </c>
      <c r="B77" s="453"/>
      <c r="C77" s="453"/>
      <c r="D77" s="471"/>
      <c r="E77" s="452"/>
      <c r="F77" s="452"/>
      <c r="G77" s="452"/>
      <c r="H77" s="452"/>
      <c r="I77" s="452"/>
      <c r="J77" s="452"/>
      <c r="K77" s="452"/>
      <c r="L77" s="452"/>
      <c r="M77" s="452"/>
      <c r="N77" s="452"/>
      <c r="O77" s="452"/>
      <c r="P77" s="452"/>
      <c r="Q77" s="452"/>
      <c r="R77" s="452"/>
      <c r="S77" s="452"/>
      <c r="T77" s="452"/>
      <c r="U77" s="452"/>
      <c r="V77" s="452"/>
      <c r="W77" s="452"/>
      <c r="X77" s="452"/>
    </row>
    <row r="78" spans="1:24">
      <c r="A78" s="583" t="s">
        <v>2327</v>
      </c>
      <c r="B78" s="452"/>
      <c r="C78" s="452"/>
      <c r="D78" s="452"/>
      <c r="E78" s="452"/>
      <c r="F78" s="452"/>
      <c r="G78" s="452"/>
      <c r="H78" s="452"/>
      <c r="I78" s="452"/>
      <c r="J78" s="452"/>
      <c r="K78" s="452"/>
      <c r="L78" s="452"/>
      <c r="M78" s="452"/>
      <c r="N78" s="452"/>
      <c r="O78" s="452"/>
      <c r="P78" s="452"/>
      <c r="Q78" s="452"/>
      <c r="R78" s="452"/>
      <c r="S78" s="452"/>
      <c r="T78" s="452"/>
      <c r="U78" s="452"/>
      <c r="V78" s="452"/>
      <c r="W78" s="452"/>
      <c r="X78" s="452"/>
    </row>
    <row r="79" spans="1:24">
      <c r="A79" s="583" t="s">
        <v>2328</v>
      </c>
      <c r="G79" s="452"/>
      <c r="H79" s="452"/>
      <c r="I79" s="452"/>
      <c r="J79" s="452"/>
      <c r="K79" s="452"/>
      <c r="L79" s="452"/>
      <c r="M79" s="452"/>
      <c r="N79" s="452"/>
      <c r="U79" s="452"/>
      <c r="V79" s="452"/>
      <c r="W79" s="452"/>
      <c r="X79" s="452"/>
    </row>
    <row r="80" spans="1:24">
      <c r="A80" s="583" t="s">
        <v>2329</v>
      </c>
      <c r="I80" s="452"/>
      <c r="J80" s="452"/>
      <c r="K80" s="452"/>
      <c r="L80" s="452"/>
      <c r="M80" s="452"/>
      <c r="N80" s="452"/>
      <c r="U80" s="452"/>
      <c r="V80" s="452"/>
      <c r="W80" s="452"/>
      <c r="X80" s="452"/>
    </row>
    <row r="81" spans="1:24">
      <c r="A81" s="583" t="s">
        <v>2330</v>
      </c>
      <c r="I81" s="452"/>
      <c r="J81" s="452"/>
      <c r="K81" s="452"/>
      <c r="L81" s="452"/>
      <c r="M81" s="452"/>
      <c r="N81" s="452"/>
      <c r="U81" s="452"/>
      <c r="V81" s="452"/>
      <c r="W81" s="452"/>
      <c r="X81" s="452"/>
    </row>
    <row r="82" spans="1:24">
      <c r="A82" s="583" t="s">
        <v>2331</v>
      </c>
      <c r="I82" s="452"/>
      <c r="J82" s="452"/>
      <c r="K82" s="452"/>
      <c r="L82" s="452"/>
      <c r="M82" s="452"/>
      <c r="N82" s="452"/>
      <c r="U82" s="452"/>
      <c r="V82" s="452"/>
      <c r="W82" s="452"/>
      <c r="X82" s="452"/>
    </row>
    <row r="83" spans="1:24">
      <c r="I83" s="452"/>
      <c r="J83" s="452"/>
      <c r="K83" s="452"/>
      <c r="L83" s="452"/>
      <c r="M83" s="452"/>
      <c r="N83" s="452"/>
      <c r="U83" s="452"/>
      <c r="V83" s="452"/>
      <c r="W83" s="452"/>
      <c r="X83" s="452"/>
    </row>
    <row r="84" spans="1:24">
      <c r="I84" s="452"/>
      <c r="J84" s="452"/>
      <c r="K84" s="452"/>
      <c r="L84" s="452"/>
      <c r="M84" s="452"/>
      <c r="N84" s="452"/>
      <c r="O84" s="452"/>
      <c r="P84" s="452"/>
      <c r="Q84" s="452"/>
      <c r="R84" s="452"/>
      <c r="S84" s="452"/>
      <c r="T84" s="452"/>
      <c r="U84" s="452"/>
      <c r="V84" s="452"/>
      <c r="W84" s="452"/>
      <c r="X84" s="452"/>
    </row>
    <row r="85" spans="1:24">
      <c r="I85" s="452"/>
      <c r="J85" s="452"/>
      <c r="K85" s="452"/>
      <c r="L85" s="452"/>
      <c r="M85" s="452"/>
      <c r="N85" s="452"/>
      <c r="O85" s="452"/>
      <c r="P85" s="452"/>
      <c r="Q85" s="452"/>
      <c r="R85" s="452"/>
      <c r="S85" s="452"/>
      <c r="T85" s="452"/>
      <c r="U85" s="452"/>
      <c r="V85" s="452"/>
      <c r="W85" s="452"/>
      <c r="X85" s="452"/>
    </row>
    <row r="88" spans="1:24">
      <c r="C88" s="135" t="s">
        <v>2332</v>
      </c>
      <c r="D88" s="135" t="s">
        <v>2333</v>
      </c>
    </row>
    <row r="89" spans="1:24">
      <c r="C89" s="52" t="s">
        <v>2334</v>
      </c>
      <c r="D89" s="52" t="s">
        <v>2335</v>
      </c>
    </row>
    <row r="90" spans="1:24">
      <c r="C90" s="52" t="s">
        <v>2336</v>
      </c>
      <c r="D90" s="52" t="s">
        <v>2337</v>
      </c>
    </row>
    <row r="91" spans="1:24">
      <c r="C91" s="52" t="s">
        <v>2338</v>
      </c>
      <c r="D91" s="52" t="s">
        <v>2339</v>
      </c>
    </row>
    <row r="92" spans="1:24">
      <c r="C92" s="52" t="s">
        <v>2340</v>
      </c>
      <c r="D92" s="52" t="s">
        <v>2276</v>
      </c>
    </row>
    <row r="93" spans="1:24">
      <c r="C93" s="52" t="s">
        <v>2341</v>
      </c>
      <c r="D93" s="52" t="s">
        <v>2342</v>
      </c>
    </row>
    <row r="114" spans="1:11">
      <c r="F114" s="453"/>
      <c r="G114" s="452"/>
      <c r="H114" s="452"/>
      <c r="I114" s="452"/>
      <c r="J114" s="452"/>
      <c r="K114" s="452"/>
    </row>
    <row r="115" spans="1:11" ht="18.75">
      <c r="F115" s="472"/>
      <c r="G115" s="473"/>
      <c r="H115" s="473"/>
      <c r="I115" s="473"/>
      <c r="J115" s="473"/>
      <c r="K115" s="473"/>
    </row>
    <row r="116" spans="1:11">
      <c r="F116" s="453"/>
      <c r="G116" s="452"/>
      <c r="H116" s="452"/>
      <c r="I116" s="452"/>
      <c r="J116" s="452"/>
      <c r="K116" s="452"/>
    </row>
    <row r="117" spans="1:11">
      <c r="F117" s="474"/>
      <c r="G117" s="697"/>
      <c r="H117" s="697"/>
      <c r="I117" s="697"/>
      <c r="J117" s="697"/>
      <c r="K117" s="696"/>
    </row>
    <row r="118" spans="1:11">
      <c r="F118" s="475"/>
      <c r="G118" s="697"/>
      <c r="H118" s="697"/>
      <c r="I118" s="697"/>
      <c r="J118" s="697"/>
      <c r="K118" s="696"/>
    </row>
    <row r="120" spans="1:11">
      <c r="B120" s="135"/>
    </row>
    <row r="122" spans="1:11" ht="18.75">
      <c r="C122" s="476"/>
      <c r="D122" s="468"/>
      <c r="F122" s="477"/>
    </row>
    <row r="123" spans="1:11" ht="18.75">
      <c r="A123" s="452"/>
      <c r="C123" s="476"/>
      <c r="D123" s="237"/>
      <c r="E123" s="452"/>
      <c r="F123" s="478"/>
      <c r="G123" s="452"/>
      <c r="H123" s="452"/>
      <c r="I123" s="452"/>
    </row>
    <row r="124" spans="1:11" ht="18.75">
      <c r="A124" s="452"/>
      <c r="C124" s="476"/>
      <c r="D124" s="452"/>
      <c r="E124" s="452"/>
      <c r="F124" s="479"/>
      <c r="G124" s="452"/>
      <c r="H124" s="452"/>
      <c r="I124" s="452"/>
    </row>
    <row r="125" spans="1:11">
      <c r="A125" s="452"/>
      <c r="C125" s="480"/>
      <c r="D125" s="452"/>
      <c r="E125" s="452"/>
      <c r="F125" s="481"/>
      <c r="G125" s="452"/>
      <c r="H125" s="452"/>
      <c r="I125" s="452"/>
    </row>
    <row r="126" spans="1:11">
      <c r="A126" s="452"/>
      <c r="B126" s="452"/>
      <c r="C126" s="465"/>
      <c r="D126" s="452"/>
      <c r="E126" s="452"/>
      <c r="F126" s="481"/>
      <c r="G126" s="452"/>
      <c r="H126" s="452"/>
      <c r="I126" s="452"/>
    </row>
    <row r="127" spans="1:11">
      <c r="A127" s="452"/>
      <c r="C127" s="480"/>
      <c r="D127" s="452"/>
      <c r="E127" s="452"/>
      <c r="F127" s="481"/>
      <c r="G127" s="452"/>
      <c r="H127" s="452"/>
      <c r="I127" s="452"/>
    </row>
    <row r="128" spans="1:11" ht="18.75">
      <c r="A128" s="452"/>
      <c r="B128" s="452"/>
      <c r="C128" s="482"/>
      <c r="D128" s="452"/>
      <c r="E128" s="452"/>
      <c r="F128" s="481"/>
      <c r="G128" s="452"/>
      <c r="H128" s="452"/>
      <c r="I128" s="452"/>
    </row>
    <row r="129" spans="1:12" ht="18.75">
      <c r="A129" s="452"/>
      <c r="C129" s="482"/>
      <c r="D129" s="483"/>
      <c r="E129" s="452"/>
      <c r="F129" s="481"/>
      <c r="G129" s="452"/>
      <c r="H129" s="452"/>
      <c r="I129" s="452"/>
    </row>
    <row r="130" spans="1:12">
      <c r="A130" s="452"/>
      <c r="C130" s="484"/>
      <c r="D130" s="452"/>
      <c r="E130" s="452"/>
      <c r="F130" s="481"/>
      <c r="G130" s="452"/>
      <c r="H130" s="452"/>
      <c r="I130" s="452"/>
    </row>
    <row r="131" spans="1:12">
      <c r="A131" s="452"/>
      <c r="C131" s="480"/>
      <c r="D131" s="452"/>
      <c r="E131" s="452"/>
      <c r="F131" s="481"/>
      <c r="G131" s="452"/>
      <c r="H131" s="485"/>
      <c r="I131" s="452"/>
    </row>
    <row r="132" spans="1:12">
      <c r="A132" s="452"/>
      <c r="C132" s="480"/>
      <c r="D132" s="452"/>
      <c r="E132" s="452"/>
      <c r="F132" s="481"/>
      <c r="G132" s="453"/>
      <c r="H132" s="452"/>
      <c r="I132" s="452"/>
    </row>
    <row r="133" spans="1:12">
      <c r="A133" s="452"/>
      <c r="C133" s="480"/>
      <c r="D133" s="452"/>
      <c r="F133" s="452"/>
      <c r="G133" s="452"/>
      <c r="H133" s="452"/>
      <c r="I133" s="452"/>
    </row>
    <row r="134" spans="1:12">
      <c r="A134" s="452"/>
      <c r="C134" s="480"/>
      <c r="D134" s="452"/>
      <c r="F134" s="486"/>
      <c r="G134" s="486"/>
      <c r="H134" s="486"/>
      <c r="I134" s="486"/>
      <c r="J134" s="138"/>
    </row>
    <row r="135" spans="1:12">
      <c r="A135" s="452"/>
      <c r="B135" s="452"/>
      <c r="C135" s="480"/>
      <c r="D135" s="452"/>
      <c r="E135" s="452"/>
      <c r="F135" s="487"/>
      <c r="G135" s="452"/>
      <c r="H135" s="452"/>
      <c r="I135" s="452"/>
    </row>
    <row r="136" spans="1:12">
      <c r="A136" s="452"/>
      <c r="B136" s="452"/>
      <c r="C136" s="480"/>
      <c r="D136" s="452"/>
      <c r="E136" s="452"/>
      <c r="F136" s="487"/>
      <c r="G136" s="452"/>
      <c r="H136" s="452"/>
      <c r="I136" s="452"/>
    </row>
    <row r="137" spans="1:12">
      <c r="A137" s="452"/>
      <c r="B137" s="135"/>
      <c r="C137" s="135"/>
      <c r="D137" s="135"/>
      <c r="E137" s="135"/>
      <c r="F137" s="135"/>
      <c r="G137" s="452"/>
      <c r="H137" s="135"/>
      <c r="I137" s="135"/>
      <c r="J137" s="135"/>
      <c r="K137" s="135"/>
      <c r="L137" s="135"/>
    </row>
    <row r="138" spans="1:12">
      <c r="A138" s="452"/>
      <c r="G138" s="452"/>
    </row>
    <row r="139" spans="1:12">
      <c r="A139" s="452"/>
      <c r="C139" s="271"/>
      <c r="D139" s="271"/>
      <c r="G139" s="452"/>
      <c r="I139" s="271"/>
      <c r="J139" s="271"/>
    </row>
    <row r="140" spans="1:12">
      <c r="A140" s="452"/>
      <c r="G140" s="452"/>
    </row>
    <row r="141" spans="1:12">
      <c r="A141" s="452"/>
      <c r="G141" s="452"/>
    </row>
    <row r="142" spans="1:12">
      <c r="A142" s="452"/>
      <c r="G142" s="452"/>
    </row>
    <row r="143" spans="1:12">
      <c r="A143" s="452"/>
      <c r="B143" s="452"/>
      <c r="C143" s="480"/>
      <c r="D143" s="452"/>
      <c r="E143" s="452"/>
      <c r="F143" s="487"/>
      <c r="G143" s="452"/>
      <c r="H143" s="452"/>
      <c r="I143" s="452"/>
    </row>
    <row r="144" spans="1:12">
      <c r="A144" s="452"/>
      <c r="B144" s="452"/>
      <c r="C144" s="480"/>
      <c r="D144" s="452"/>
      <c r="E144" s="452"/>
      <c r="F144" s="487"/>
      <c r="G144" s="452"/>
      <c r="H144" s="452"/>
      <c r="I144" s="452"/>
    </row>
    <row r="145" spans="1:11">
      <c r="A145" s="452"/>
      <c r="B145" s="452"/>
      <c r="C145" s="480"/>
      <c r="D145" s="452"/>
      <c r="E145" s="452"/>
      <c r="F145" s="487"/>
      <c r="G145" s="452"/>
      <c r="H145" s="452"/>
      <c r="I145" s="452"/>
    </row>
    <row r="146" spans="1:11">
      <c r="A146" s="452"/>
      <c r="B146" s="452"/>
      <c r="C146" s="480"/>
      <c r="D146" s="452"/>
      <c r="E146" s="452"/>
      <c r="F146" s="487"/>
      <c r="G146" s="452"/>
      <c r="H146" s="452"/>
      <c r="I146" s="452"/>
    </row>
    <row r="147" spans="1:11">
      <c r="A147" s="452"/>
      <c r="B147" s="452"/>
      <c r="C147" s="480"/>
      <c r="D147" s="452"/>
      <c r="E147" s="452"/>
      <c r="F147" s="487"/>
      <c r="G147" s="452"/>
      <c r="H147" s="452"/>
      <c r="I147" s="452"/>
    </row>
    <row r="148" spans="1:11">
      <c r="A148" s="452"/>
      <c r="B148" s="452"/>
      <c r="C148" s="480"/>
      <c r="D148" s="452"/>
      <c r="E148" s="452"/>
      <c r="F148" s="487"/>
      <c r="G148" s="452"/>
      <c r="H148" s="452"/>
      <c r="I148" s="452"/>
    </row>
    <row r="149" spans="1:11">
      <c r="A149" s="467"/>
      <c r="B149" s="467"/>
      <c r="C149" s="452"/>
      <c r="D149" s="452"/>
      <c r="E149" s="452"/>
      <c r="F149" s="452"/>
      <c r="G149" s="452"/>
      <c r="H149" s="452"/>
      <c r="I149" s="452"/>
    </row>
    <row r="150" spans="1:11">
      <c r="A150" s="452"/>
      <c r="B150" s="452"/>
      <c r="C150" s="452"/>
      <c r="D150" s="467"/>
      <c r="E150" s="467"/>
      <c r="F150" s="467"/>
      <c r="G150" s="467"/>
      <c r="H150" s="467"/>
      <c r="I150" s="467"/>
    </row>
    <row r="151" spans="1:11" ht="24.75" customHeight="1">
      <c r="A151" s="452"/>
      <c r="B151" s="452"/>
      <c r="C151" s="452"/>
      <c r="D151" s="452"/>
      <c r="E151" s="452"/>
      <c r="F151" s="452"/>
      <c r="G151" s="452"/>
      <c r="H151" s="452"/>
      <c r="I151" s="452"/>
    </row>
    <row r="152" spans="1:11">
      <c r="A152" s="452"/>
      <c r="B152" s="452"/>
      <c r="C152" s="452"/>
      <c r="D152" s="452"/>
      <c r="E152" s="488"/>
      <c r="F152" s="488"/>
      <c r="G152" s="489"/>
      <c r="H152" s="489"/>
      <c r="I152" s="489"/>
    </row>
    <row r="153" spans="1:11">
      <c r="A153" s="452"/>
      <c r="B153" s="452"/>
      <c r="C153" s="452"/>
      <c r="D153" s="452"/>
      <c r="E153" s="460"/>
      <c r="F153" s="460"/>
      <c r="G153" s="460"/>
      <c r="H153" s="460"/>
      <c r="I153" s="460"/>
      <c r="K153" s="283"/>
    </row>
    <row r="154" spans="1:11">
      <c r="A154" s="452"/>
      <c r="B154" s="452"/>
      <c r="C154" s="490"/>
      <c r="D154" s="452"/>
      <c r="E154" s="452"/>
      <c r="F154" s="452"/>
      <c r="G154" s="452"/>
      <c r="H154" s="452"/>
      <c r="I154" s="452"/>
    </row>
    <row r="155" spans="1:11">
      <c r="A155" s="452"/>
      <c r="B155" s="452"/>
      <c r="C155" s="490"/>
      <c r="D155" s="452"/>
      <c r="E155" s="452"/>
      <c r="F155" s="452"/>
      <c r="G155" s="452"/>
      <c r="H155" s="452"/>
      <c r="I155" s="452"/>
    </row>
    <row r="156" spans="1:11">
      <c r="A156" s="452"/>
      <c r="B156" s="452"/>
      <c r="C156" s="490"/>
      <c r="D156" s="452"/>
      <c r="E156" s="452"/>
      <c r="F156" s="452"/>
      <c r="G156" s="452"/>
      <c r="H156" s="452"/>
      <c r="I156" s="452"/>
    </row>
    <row r="157" spans="1:11">
      <c r="A157" s="452"/>
      <c r="B157" s="452"/>
      <c r="C157" s="452"/>
      <c r="D157" s="452"/>
      <c r="E157" s="452"/>
      <c r="F157" s="452"/>
      <c r="G157" s="452"/>
      <c r="H157" s="452"/>
      <c r="I157" s="452"/>
    </row>
    <row r="158" spans="1:11">
      <c r="A158" s="452"/>
      <c r="B158" s="452"/>
      <c r="C158" s="452"/>
      <c r="D158" s="452"/>
      <c r="E158" s="488"/>
      <c r="F158" s="488"/>
      <c r="G158" s="488"/>
      <c r="H158" s="488"/>
      <c r="I158" s="488"/>
    </row>
    <row r="159" spans="1:11">
      <c r="A159" s="452"/>
      <c r="B159" s="452"/>
      <c r="C159" s="452"/>
      <c r="D159" s="452"/>
      <c r="E159" s="488"/>
      <c r="F159" s="488"/>
      <c r="G159" s="488"/>
      <c r="H159" s="488"/>
      <c r="I159" s="488"/>
    </row>
    <row r="160" spans="1:11">
      <c r="A160" s="452"/>
      <c r="B160" s="452"/>
      <c r="C160" s="452"/>
      <c r="D160" s="452"/>
      <c r="E160" s="488"/>
      <c r="F160" s="488"/>
      <c r="G160" s="488"/>
      <c r="H160" s="488"/>
      <c r="I160" s="488"/>
    </row>
    <row r="161" spans="1:14">
      <c r="A161" s="452"/>
      <c r="B161" s="452"/>
      <c r="C161" s="452"/>
      <c r="D161" s="488"/>
      <c r="E161" s="488"/>
      <c r="F161" s="488"/>
      <c r="G161" s="488"/>
      <c r="H161" s="488"/>
      <c r="I161" s="488"/>
    </row>
    <row r="162" spans="1:14">
      <c r="A162" s="452"/>
      <c r="B162" s="452"/>
      <c r="C162" s="452"/>
      <c r="D162" s="488"/>
      <c r="E162" s="488"/>
      <c r="F162" s="488"/>
      <c r="G162" s="488"/>
      <c r="H162" s="488"/>
      <c r="I162" s="488"/>
    </row>
    <row r="163" spans="1:14">
      <c r="A163" s="452"/>
      <c r="B163" s="452"/>
      <c r="C163" s="452"/>
      <c r="D163" s="488"/>
      <c r="E163" s="488"/>
      <c r="F163" s="488"/>
      <c r="G163" s="488"/>
      <c r="H163" s="488"/>
      <c r="I163" s="488"/>
    </row>
    <row r="164" spans="1:14">
      <c r="A164" s="452"/>
      <c r="B164" s="452"/>
      <c r="C164" s="452"/>
      <c r="D164" s="488"/>
      <c r="E164" s="488"/>
      <c r="F164" s="488"/>
      <c r="G164" s="488"/>
      <c r="H164" s="488"/>
      <c r="I164" s="488"/>
    </row>
    <row r="165" spans="1:14">
      <c r="A165" s="452"/>
      <c r="B165" s="452"/>
      <c r="C165" s="452"/>
      <c r="D165" s="488"/>
      <c r="E165" s="488"/>
      <c r="F165" s="488"/>
      <c r="G165" s="488"/>
      <c r="H165" s="488"/>
      <c r="I165" s="488"/>
    </row>
    <row r="166" spans="1:14">
      <c r="A166" s="452"/>
      <c r="B166" s="452"/>
      <c r="C166" s="452"/>
      <c r="D166" s="452"/>
      <c r="E166" s="452"/>
      <c r="F166" s="452"/>
      <c r="G166" s="452"/>
      <c r="H166" s="452"/>
      <c r="I166" s="452"/>
    </row>
    <row r="167" spans="1:14">
      <c r="A167" s="452"/>
      <c r="B167" s="453"/>
      <c r="C167" s="453"/>
      <c r="D167" s="488"/>
      <c r="E167" s="452"/>
      <c r="F167" s="459"/>
      <c r="G167" s="452"/>
      <c r="H167" s="452"/>
      <c r="I167" s="452"/>
    </row>
    <row r="168" spans="1:14">
      <c r="A168" s="452"/>
      <c r="B168" s="453"/>
      <c r="C168" s="453"/>
      <c r="D168" s="471"/>
      <c r="E168" s="452"/>
      <c r="F168" s="452"/>
      <c r="G168" s="452"/>
      <c r="H168" s="452"/>
      <c r="I168" s="452"/>
    </row>
    <row r="169" spans="1:14">
      <c r="A169" s="452"/>
      <c r="B169" s="452"/>
      <c r="C169" s="452"/>
      <c r="D169" s="452"/>
      <c r="E169" s="452"/>
      <c r="F169" s="452"/>
      <c r="G169" s="452"/>
      <c r="H169" s="452"/>
      <c r="I169" s="452"/>
    </row>
    <row r="170" spans="1:14">
      <c r="A170" s="452"/>
      <c r="B170" s="452"/>
      <c r="C170" s="452"/>
      <c r="D170" s="452"/>
      <c r="E170" s="452"/>
      <c r="F170" s="452"/>
      <c r="G170" s="452"/>
      <c r="H170" s="452"/>
      <c r="I170" s="452"/>
    </row>
    <row r="172" spans="1:14">
      <c r="A172" s="452"/>
      <c r="B172" s="452"/>
      <c r="C172" s="452"/>
      <c r="D172" s="452"/>
      <c r="E172" s="452"/>
      <c r="F172" s="452"/>
      <c r="G172" s="452"/>
      <c r="H172" s="467"/>
      <c r="I172" s="467"/>
      <c r="J172" s="467"/>
      <c r="K172" s="467"/>
      <c r="L172" s="467"/>
      <c r="M172" s="452"/>
      <c r="N172" s="452"/>
    </row>
    <row r="173" spans="1:14">
      <c r="A173" s="452"/>
      <c r="B173" s="452"/>
      <c r="C173" s="452"/>
      <c r="D173" s="452"/>
      <c r="E173" s="452"/>
      <c r="F173" s="452"/>
      <c r="G173" s="452"/>
      <c r="H173" s="491"/>
      <c r="I173" s="491"/>
      <c r="J173" s="491"/>
      <c r="K173" s="491"/>
      <c r="L173" s="491"/>
      <c r="M173" s="452"/>
      <c r="N173" s="452"/>
    </row>
    <row r="174" spans="1:14">
      <c r="A174" s="452"/>
      <c r="B174" s="452"/>
      <c r="C174" s="452"/>
      <c r="D174" s="452"/>
      <c r="E174" s="452"/>
      <c r="F174" s="452"/>
      <c r="G174" s="452"/>
      <c r="H174" s="492"/>
      <c r="I174" s="492"/>
      <c r="J174" s="492"/>
      <c r="K174" s="452"/>
      <c r="L174" s="452"/>
      <c r="M174" s="452"/>
      <c r="N174" s="452"/>
    </row>
    <row r="175" spans="1:14">
      <c r="A175" s="452"/>
      <c r="B175" s="452"/>
      <c r="C175" s="452"/>
      <c r="D175" s="452"/>
      <c r="E175" s="452"/>
      <c r="F175" s="452"/>
      <c r="G175" s="452"/>
      <c r="H175" s="452"/>
      <c r="I175" s="452"/>
      <c r="J175" s="452"/>
      <c r="K175" s="492"/>
      <c r="L175" s="452"/>
      <c r="M175" s="452"/>
      <c r="N175" s="452"/>
    </row>
    <row r="176" spans="1:14">
      <c r="A176" s="452"/>
      <c r="B176" s="452"/>
      <c r="C176" s="452"/>
      <c r="D176" s="452"/>
      <c r="E176" s="452"/>
      <c r="F176" s="452"/>
      <c r="G176" s="452"/>
      <c r="H176" s="483"/>
      <c r="I176" s="483"/>
      <c r="J176" s="452"/>
      <c r="K176" s="483"/>
      <c r="L176" s="452"/>
      <c r="M176" s="452"/>
      <c r="N176" s="452"/>
    </row>
    <row r="177" spans="1:14">
      <c r="A177" s="452"/>
      <c r="B177" s="452"/>
      <c r="C177" s="452"/>
      <c r="D177" s="452"/>
      <c r="E177" s="452"/>
      <c r="F177" s="452"/>
      <c r="G177" s="452"/>
      <c r="H177" s="452"/>
      <c r="I177" s="452"/>
      <c r="J177" s="452"/>
      <c r="K177" s="493"/>
      <c r="L177" s="493"/>
      <c r="M177" s="452"/>
      <c r="N177" s="452"/>
    </row>
    <row r="178" spans="1:14">
      <c r="A178" s="452"/>
      <c r="B178" s="452"/>
      <c r="C178" s="452"/>
      <c r="D178" s="452"/>
      <c r="E178" s="452"/>
      <c r="F178" s="452"/>
      <c r="G178" s="452"/>
      <c r="H178" s="452"/>
      <c r="I178" s="452"/>
      <c r="J178" s="452"/>
      <c r="K178" s="452"/>
      <c r="L178" s="452"/>
      <c r="M178" s="452"/>
      <c r="N178" s="452"/>
    </row>
    <row r="179" spans="1:14">
      <c r="A179" s="452"/>
      <c r="B179" s="453"/>
      <c r="C179" s="453"/>
      <c r="D179" s="453"/>
      <c r="E179" s="453"/>
      <c r="F179" s="452"/>
      <c r="G179" s="452"/>
      <c r="H179" s="453"/>
      <c r="I179" s="453"/>
      <c r="J179" s="452"/>
      <c r="K179" s="453"/>
      <c r="L179" s="494"/>
      <c r="M179" s="452"/>
      <c r="N179" s="452"/>
    </row>
    <row r="180" spans="1:14">
      <c r="A180" s="452"/>
      <c r="B180" s="452"/>
      <c r="C180" s="452"/>
      <c r="D180" s="452"/>
      <c r="E180" s="452"/>
      <c r="F180" s="452"/>
      <c r="G180" s="452"/>
      <c r="H180" s="452"/>
      <c r="I180" s="452"/>
      <c r="J180" s="452"/>
      <c r="K180" s="452"/>
      <c r="L180" s="452"/>
      <c r="M180" s="452"/>
      <c r="N180" s="452"/>
    </row>
    <row r="181" spans="1:14">
      <c r="A181" s="452"/>
      <c r="B181" s="467"/>
      <c r="C181" s="467"/>
      <c r="D181" s="467"/>
      <c r="E181" s="467"/>
      <c r="F181" s="452"/>
      <c r="G181" s="452"/>
      <c r="H181" s="452"/>
      <c r="I181" s="452"/>
      <c r="J181" s="452"/>
      <c r="K181" s="452"/>
      <c r="L181" s="452"/>
      <c r="M181" s="452"/>
      <c r="N181" s="452"/>
    </row>
    <row r="182" spans="1:14">
      <c r="A182" s="452"/>
      <c r="B182" s="452"/>
      <c r="C182" s="452"/>
      <c r="D182" s="452"/>
      <c r="E182" s="452"/>
      <c r="F182" s="452"/>
      <c r="G182" s="452"/>
      <c r="H182" s="452"/>
      <c r="I182" s="452"/>
      <c r="J182" s="452"/>
      <c r="K182" s="452"/>
      <c r="L182" s="452"/>
      <c r="M182" s="452"/>
      <c r="N182" s="452"/>
    </row>
    <row r="183" spans="1:14">
      <c r="A183" s="452"/>
      <c r="B183" s="461"/>
      <c r="C183" s="452"/>
      <c r="D183" s="452"/>
      <c r="E183" s="452"/>
      <c r="F183" s="452"/>
      <c r="G183" s="452"/>
      <c r="H183" s="54"/>
      <c r="I183" s="492"/>
      <c r="J183" s="452"/>
      <c r="K183" s="495"/>
      <c r="L183" s="452"/>
      <c r="M183" s="452"/>
      <c r="N183" s="452"/>
    </row>
    <row r="184" spans="1:14">
      <c r="A184" s="452"/>
      <c r="B184" s="452"/>
      <c r="C184" s="452"/>
      <c r="D184" s="452"/>
      <c r="E184" s="452"/>
      <c r="F184" s="452"/>
      <c r="G184" s="452"/>
      <c r="I184" s="452"/>
      <c r="J184" s="452"/>
      <c r="K184" s="452"/>
      <c r="L184" s="452"/>
      <c r="M184" s="452"/>
      <c r="N184" s="452"/>
    </row>
    <row r="185" spans="1:14">
      <c r="A185" s="452"/>
      <c r="B185" s="452"/>
      <c r="C185" s="452"/>
      <c r="D185" s="452"/>
      <c r="E185" s="452"/>
      <c r="F185" s="452"/>
      <c r="G185" s="452"/>
      <c r="H185" s="452"/>
      <c r="J185" s="452"/>
      <c r="K185" s="452"/>
      <c r="L185" s="452"/>
      <c r="M185" s="452"/>
      <c r="N185" s="452"/>
    </row>
    <row r="186" spans="1:14">
      <c r="A186" s="452"/>
      <c r="B186" s="452"/>
      <c r="C186" s="452"/>
      <c r="D186" s="452"/>
      <c r="E186" s="452"/>
      <c r="F186" s="452"/>
      <c r="G186" s="452"/>
      <c r="H186" s="452"/>
      <c r="I186" s="452"/>
      <c r="J186" s="452"/>
      <c r="K186" s="452"/>
      <c r="L186" s="452"/>
      <c r="M186" s="452"/>
      <c r="N186" s="452"/>
    </row>
    <row r="187" spans="1:14">
      <c r="A187" s="452"/>
      <c r="B187" s="452"/>
      <c r="C187" s="452"/>
      <c r="D187" s="452"/>
      <c r="E187" s="452"/>
      <c r="F187" s="452"/>
      <c r="G187" s="452"/>
      <c r="H187" s="452"/>
      <c r="I187" s="452"/>
      <c r="J187" s="452"/>
      <c r="K187" s="452"/>
      <c r="L187" s="452"/>
      <c r="M187" s="452"/>
      <c r="N187" s="452"/>
    </row>
    <row r="188" spans="1:14">
      <c r="A188" s="452"/>
      <c r="B188" s="452"/>
      <c r="C188" s="452"/>
      <c r="D188" s="452"/>
      <c r="E188" s="452"/>
      <c r="F188" s="452"/>
      <c r="G188" s="452"/>
      <c r="H188" s="460"/>
      <c r="I188" s="452"/>
      <c r="J188" s="452"/>
      <c r="K188" s="452"/>
      <c r="L188" s="452"/>
      <c r="M188" s="452"/>
      <c r="N188" s="452"/>
    </row>
    <row r="189" spans="1:14">
      <c r="A189" s="452"/>
      <c r="B189" s="452"/>
      <c r="C189" s="452"/>
      <c r="D189" s="452"/>
      <c r="E189" s="452"/>
      <c r="F189" s="452"/>
      <c r="G189" s="452"/>
      <c r="H189" s="452"/>
      <c r="I189" s="460"/>
      <c r="J189" s="452"/>
      <c r="K189" s="452"/>
      <c r="L189" s="452"/>
      <c r="M189" s="452"/>
      <c r="N189" s="452"/>
    </row>
    <row r="190" spans="1:14">
      <c r="A190" s="452"/>
      <c r="B190" s="452"/>
      <c r="C190" s="452"/>
      <c r="D190" s="452"/>
      <c r="E190" s="452"/>
      <c r="F190" s="452"/>
      <c r="G190" s="452"/>
      <c r="H190" s="452"/>
      <c r="I190" s="452"/>
      <c r="J190" s="452"/>
      <c r="K190" s="452"/>
      <c r="L190" s="452"/>
      <c r="M190" s="452"/>
      <c r="N190" s="452"/>
    </row>
    <row r="191" spans="1:14">
      <c r="A191" s="452"/>
      <c r="B191" s="452"/>
      <c r="C191" s="452"/>
      <c r="D191" s="452"/>
      <c r="E191" s="452"/>
      <c r="F191" s="452"/>
      <c r="G191" s="452"/>
      <c r="H191" s="452"/>
      <c r="I191" s="452"/>
      <c r="J191" s="452"/>
      <c r="K191" s="452"/>
      <c r="L191" s="452"/>
      <c r="M191" s="452"/>
      <c r="N191" s="452"/>
    </row>
    <row r="192" spans="1:14">
      <c r="A192" s="452"/>
      <c r="B192" s="452"/>
      <c r="C192" s="452"/>
      <c r="D192" s="452"/>
      <c r="E192" s="452"/>
      <c r="F192" s="452"/>
      <c r="G192" s="452"/>
      <c r="H192" s="452"/>
      <c r="I192" s="452"/>
      <c r="J192" s="452"/>
      <c r="K192" s="452"/>
      <c r="L192" s="452"/>
      <c r="M192" s="452"/>
      <c r="N192" s="452"/>
    </row>
    <row r="193" spans="1:14">
      <c r="A193" s="452"/>
      <c r="B193" s="452"/>
      <c r="C193" s="452"/>
      <c r="D193" s="452"/>
      <c r="E193" s="452"/>
      <c r="F193" s="452"/>
      <c r="G193" s="452"/>
      <c r="H193" s="54"/>
      <c r="I193" s="492"/>
      <c r="J193" s="452"/>
      <c r="K193" s="492"/>
      <c r="L193" s="452"/>
      <c r="M193" s="452"/>
      <c r="N193" s="452"/>
    </row>
    <row r="194" spans="1:14">
      <c r="A194" s="452"/>
      <c r="B194" s="452"/>
      <c r="C194" s="452"/>
      <c r="D194" s="452"/>
      <c r="E194" s="452"/>
      <c r="F194" s="452"/>
      <c r="G194" s="452"/>
      <c r="H194" s="452"/>
      <c r="I194" s="452"/>
      <c r="J194" s="452"/>
      <c r="K194" s="452"/>
      <c r="L194" s="452"/>
      <c r="M194" s="452"/>
      <c r="N194" s="452"/>
    </row>
    <row r="195" spans="1:14">
      <c r="A195" s="452"/>
      <c r="B195" s="461"/>
      <c r="C195" s="452"/>
      <c r="D195" s="452"/>
      <c r="E195" s="452"/>
      <c r="F195" s="452"/>
      <c r="G195" s="452"/>
      <c r="H195" s="495"/>
      <c r="I195" s="495"/>
      <c r="J195" s="452"/>
      <c r="K195" s="495"/>
      <c r="L195" s="452"/>
      <c r="M195" s="452"/>
      <c r="N195" s="452"/>
    </row>
    <row r="196" spans="1:14">
      <c r="A196" s="452"/>
      <c r="B196" s="452"/>
      <c r="C196" s="452"/>
      <c r="D196" s="452"/>
      <c r="E196" s="452"/>
      <c r="F196" s="452"/>
      <c r="G196" s="452"/>
      <c r="H196" s="452"/>
      <c r="I196" s="452"/>
      <c r="J196" s="452"/>
      <c r="K196" s="452"/>
      <c r="L196" s="452"/>
      <c r="M196" s="452"/>
      <c r="N196" s="452"/>
    </row>
    <row r="197" spans="1:14">
      <c r="A197" s="452"/>
      <c r="B197" s="452"/>
      <c r="C197" s="452"/>
      <c r="D197" s="452"/>
      <c r="E197" s="452"/>
      <c r="F197" s="452"/>
      <c r="G197" s="452"/>
      <c r="H197" s="452"/>
      <c r="I197" s="452"/>
      <c r="J197" s="452"/>
      <c r="K197" s="452"/>
      <c r="L197" s="452"/>
      <c r="M197" s="452"/>
      <c r="N197" s="452"/>
    </row>
    <row r="198" spans="1:14">
      <c r="A198" s="452"/>
      <c r="B198" s="452"/>
      <c r="C198" s="452"/>
      <c r="D198" s="452"/>
      <c r="E198" s="452"/>
      <c r="F198" s="452"/>
      <c r="G198" s="452"/>
      <c r="H198" s="492"/>
      <c r="I198" s="492"/>
      <c r="J198" s="452"/>
      <c r="K198" s="492"/>
      <c r="L198" s="452"/>
      <c r="M198" s="452"/>
      <c r="N198" s="452"/>
    </row>
    <row r="199" spans="1:14">
      <c r="A199" s="452"/>
      <c r="B199" s="452"/>
      <c r="C199" s="452"/>
      <c r="D199" s="452"/>
      <c r="E199" s="452"/>
      <c r="F199" s="452"/>
      <c r="G199" s="452"/>
      <c r="H199" s="492"/>
      <c r="I199" s="492"/>
      <c r="J199" s="452"/>
      <c r="K199" s="492"/>
      <c r="L199" s="452"/>
      <c r="M199" s="452"/>
      <c r="N199" s="452"/>
    </row>
    <row r="200" spans="1:14">
      <c r="A200" s="452"/>
      <c r="B200" s="452"/>
      <c r="C200" s="452"/>
      <c r="D200" s="452"/>
      <c r="E200" s="452"/>
      <c r="F200" s="452"/>
      <c r="G200" s="452"/>
      <c r="H200" s="492"/>
      <c r="I200" s="492"/>
      <c r="J200" s="452"/>
      <c r="K200" s="492"/>
      <c r="L200" s="452"/>
      <c r="M200" s="452"/>
      <c r="N200" s="452"/>
    </row>
    <row r="201" spans="1:14">
      <c r="A201" s="452"/>
      <c r="B201" s="452"/>
      <c r="C201" s="452"/>
      <c r="D201" s="452"/>
      <c r="E201" s="452"/>
      <c r="F201" s="452"/>
      <c r="G201" s="452"/>
      <c r="H201" s="452"/>
      <c r="I201" s="452"/>
      <c r="J201" s="452"/>
      <c r="K201" s="452"/>
      <c r="L201" s="452"/>
      <c r="M201" s="452"/>
      <c r="N201" s="452"/>
    </row>
    <row r="202" spans="1:14">
      <c r="A202" s="452"/>
      <c r="B202" s="461"/>
      <c r="C202" s="461"/>
      <c r="D202" s="452"/>
      <c r="E202" s="452"/>
      <c r="F202" s="452"/>
      <c r="G202" s="452"/>
      <c r="H202" s="452"/>
      <c r="I202" s="452"/>
      <c r="J202" s="452"/>
      <c r="K202" s="452"/>
      <c r="L202" s="452"/>
      <c r="M202" s="452"/>
      <c r="N202" s="452"/>
    </row>
    <row r="203" spans="1:14">
      <c r="A203" s="452"/>
      <c r="B203" s="452"/>
      <c r="C203" s="452"/>
      <c r="D203" s="452"/>
      <c r="E203" s="452"/>
      <c r="F203" s="452"/>
      <c r="G203" s="452"/>
      <c r="H203" s="471"/>
      <c r="I203" s="471"/>
      <c r="J203" s="453"/>
      <c r="K203" s="471"/>
      <c r="L203" s="452"/>
      <c r="M203" s="452"/>
      <c r="N203" s="452"/>
    </row>
    <row r="204" spans="1:14">
      <c r="A204" s="452"/>
      <c r="B204" s="452"/>
      <c r="C204" s="452"/>
      <c r="D204" s="452"/>
      <c r="E204" s="452"/>
      <c r="F204" s="452"/>
      <c r="G204" s="452"/>
      <c r="H204" s="471"/>
      <c r="I204" s="471"/>
      <c r="J204" s="452"/>
      <c r="K204" s="471"/>
      <c r="L204" s="452"/>
      <c r="M204" s="452"/>
      <c r="N204" s="452"/>
    </row>
    <row r="262" spans="2:10">
      <c r="B262" s="452"/>
      <c r="C262" s="452"/>
      <c r="D262" s="452"/>
      <c r="E262" s="452"/>
      <c r="F262" s="452"/>
      <c r="G262" s="452"/>
      <c r="H262" s="452"/>
      <c r="I262" s="452"/>
      <c r="J262" s="452"/>
    </row>
    <row r="269" spans="2:10" ht="18.75">
      <c r="B269" s="468"/>
    </row>
    <row r="270" spans="2:10">
      <c r="B270" s="135"/>
      <c r="C270" s="135"/>
      <c r="D270" s="135"/>
      <c r="E270" s="135"/>
    </row>
    <row r="271" spans="2:10">
      <c r="D271" s="496"/>
      <c r="E271" s="497"/>
    </row>
    <row r="272" spans="2:10">
      <c r="D272" s="271"/>
    </row>
    <row r="273" spans="2:4">
      <c r="D273" s="271"/>
    </row>
    <row r="274" spans="2:4">
      <c r="D274" s="271"/>
    </row>
    <row r="275" spans="2:4">
      <c r="D275" s="271"/>
    </row>
    <row r="276" spans="2:4">
      <c r="C276" s="139"/>
      <c r="D276" s="496"/>
    </row>
    <row r="277" spans="2:4">
      <c r="C277" s="139"/>
      <c r="D277" s="496"/>
    </row>
    <row r="278" spans="2:4">
      <c r="C278" s="139"/>
      <c r="D278" s="271"/>
    </row>
    <row r="279" spans="2:4">
      <c r="C279" s="139"/>
      <c r="D279" s="496"/>
    </row>
    <row r="280" spans="2:4" ht="18">
      <c r="B280" s="462"/>
    </row>
    <row r="281" spans="2:4">
      <c r="C281" s="135"/>
    </row>
    <row r="282" spans="2:4">
      <c r="C282" s="135"/>
    </row>
    <row r="283" spans="2:4">
      <c r="C283" s="135"/>
    </row>
  </sheetData>
  <mergeCells count="5">
    <mergeCell ref="K117:K118"/>
    <mergeCell ref="G117:G118"/>
    <mergeCell ref="H117:H118"/>
    <mergeCell ref="I117:I118"/>
    <mergeCell ref="J117:J118"/>
  </mergeCells>
  <dataValidations count="2">
    <dataValidation type="list" allowBlank="1" showInputMessage="1" showErrorMessage="1" sqref="K50" xr:uid="{3237F22F-5B76-481D-BA57-E9CF3BC4FF17}">
      <formula1>$K$51:$K$53</formula1>
    </dataValidation>
    <dataValidation type="list" allowBlank="1" showInputMessage="1" showErrorMessage="1" sqref="K156" xr:uid="{EA14E6F2-487F-4BFC-932F-10E301171586}">
      <formula1>$K$153:$K$155</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BBC2E-3E5D-4C20-87D0-54879C1B923B}">
  <dimension ref="A1:CC208"/>
  <sheetViews>
    <sheetView showGridLines="0" topLeftCell="A74" workbookViewId="0">
      <selection activeCell="B109" sqref="B109"/>
    </sheetView>
  </sheetViews>
  <sheetFormatPr defaultColWidth="9.140625" defaultRowHeight="15"/>
  <cols>
    <col min="1" max="1" width="38.42578125" style="185" customWidth="1"/>
    <col min="2" max="6" width="25.140625" style="185" customWidth="1"/>
    <col min="7" max="7" width="6.85546875" style="185" hidden="1" customWidth="1"/>
    <col min="8" max="8" width="1" style="185" hidden="1" customWidth="1"/>
    <col min="9" max="9" width="9.85546875" style="185" hidden="1" customWidth="1"/>
    <col min="10" max="10" width="2.42578125" style="185" hidden="1" customWidth="1"/>
    <col min="11" max="11" width="1" style="185" hidden="1" customWidth="1"/>
    <col min="12" max="12" width="9.85546875" style="185" hidden="1" customWidth="1"/>
    <col min="13" max="13" width="2.42578125" style="185" hidden="1" customWidth="1"/>
    <col min="14" max="14" width="1" style="185" hidden="1" customWidth="1"/>
    <col min="15" max="15" width="9.85546875" style="185" hidden="1" customWidth="1"/>
    <col min="16" max="16" width="2.42578125" style="185" hidden="1" customWidth="1"/>
    <col min="17" max="17" width="1" style="185" hidden="1" customWidth="1"/>
    <col min="18" max="18" width="9.85546875" style="185" hidden="1" customWidth="1"/>
    <col min="19" max="19" width="2.42578125" style="185" hidden="1" customWidth="1"/>
    <col min="20" max="20" width="1" style="185" hidden="1" customWidth="1"/>
    <col min="21" max="21" width="9.85546875" style="185" hidden="1" customWidth="1"/>
    <col min="22" max="22" width="2.42578125" style="185" hidden="1" customWidth="1"/>
    <col min="23" max="23" width="1" style="185" hidden="1" customWidth="1"/>
    <col min="24" max="24" width="9.85546875" style="185" hidden="1" customWidth="1"/>
    <col min="25" max="25" width="2.42578125" style="185" hidden="1" customWidth="1"/>
    <col min="26" max="26" width="1" style="185" hidden="1" customWidth="1"/>
    <col min="27" max="27" width="9.85546875" style="185" hidden="1" customWidth="1"/>
    <col min="28" max="28" width="2.42578125" style="185" hidden="1" customWidth="1"/>
    <col min="29" max="29" width="1" style="185" hidden="1" customWidth="1"/>
    <col min="30" max="30" width="9.85546875" style="185" hidden="1" customWidth="1"/>
    <col min="31" max="31" width="2.42578125" style="185" hidden="1" customWidth="1"/>
    <col min="32" max="32" width="1" style="185" hidden="1" customWidth="1"/>
    <col min="33" max="33" width="7.7109375" style="185" hidden="1" customWidth="1"/>
    <col min="34" max="34" width="2.28515625" style="185" customWidth="1"/>
    <col min="35" max="16384" width="9.140625" style="186"/>
  </cols>
  <sheetData>
    <row r="1" spans="1:81" ht="20.45" customHeight="1">
      <c r="A1" s="600" t="s">
        <v>195</v>
      </c>
    </row>
    <row r="2" spans="1:81" ht="13.35" customHeight="1">
      <c r="A2" s="187"/>
    </row>
    <row r="3" spans="1:81" ht="19.350000000000001" customHeight="1">
      <c r="A3" s="598" t="s">
        <v>1979</v>
      </c>
      <c r="B3" s="586"/>
      <c r="C3" s="586"/>
      <c r="D3" s="586"/>
      <c r="E3" s="586"/>
      <c r="F3" s="586"/>
      <c r="G3" s="586"/>
      <c r="H3" s="586"/>
      <c r="I3" s="586"/>
      <c r="J3" s="586"/>
      <c r="K3" s="586"/>
      <c r="L3" s="586"/>
      <c r="M3" s="586"/>
      <c r="N3" s="586"/>
      <c r="O3" s="586"/>
      <c r="P3" s="586"/>
      <c r="Q3" s="586"/>
      <c r="R3" s="586"/>
      <c r="S3" s="586"/>
      <c r="T3" s="586"/>
      <c r="U3" s="586"/>
      <c r="V3" s="586"/>
      <c r="W3" s="586"/>
      <c r="X3" s="586"/>
      <c r="Y3" s="586"/>
      <c r="Z3" s="586"/>
      <c r="AA3" s="586"/>
      <c r="AB3" s="586"/>
      <c r="AC3" s="586"/>
      <c r="AD3" s="586"/>
      <c r="AE3" s="586"/>
      <c r="AF3" s="586"/>
      <c r="AG3" s="586"/>
    </row>
    <row r="4" spans="1:81" ht="13.35" customHeight="1">
      <c r="A4" s="187"/>
    </row>
    <row r="5" spans="1:81" ht="14.45" customHeight="1">
      <c r="B5" s="266" t="s">
        <v>2343</v>
      </c>
      <c r="C5" s="266" t="s">
        <v>2344</v>
      </c>
      <c r="D5" s="266" t="s">
        <v>2345</v>
      </c>
      <c r="E5" s="266" t="s">
        <v>2346</v>
      </c>
      <c r="F5" s="266" t="s">
        <v>2347</v>
      </c>
      <c r="H5" s="266" t="s">
        <v>2348</v>
      </c>
      <c r="K5" s="266" t="s">
        <v>2349</v>
      </c>
      <c r="N5" s="266" t="s">
        <v>2350</v>
      </c>
      <c r="Q5" s="266" t="s">
        <v>2351</v>
      </c>
      <c r="T5" s="266" t="s">
        <v>2352</v>
      </c>
      <c r="W5" s="266" t="s">
        <v>2353</v>
      </c>
      <c r="Z5" s="266" t="s">
        <v>2354</v>
      </c>
      <c r="AC5" s="266" t="s">
        <v>2355</v>
      </c>
      <c r="AF5" s="266" t="s">
        <v>2356</v>
      </c>
    </row>
    <row r="6" spans="1:81" s="188" customFormat="1" ht="14.45" customHeight="1">
      <c r="A6" s="264" t="s">
        <v>1350</v>
      </c>
      <c r="B6" s="587"/>
      <c r="C6" s="587"/>
      <c r="D6" s="587"/>
      <c r="E6" s="587"/>
      <c r="F6" s="587"/>
      <c r="G6" s="587"/>
      <c r="H6" s="587"/>
      <c r="I6" s="587"/>
      <c r="J6" s="587"/>
      <c r="K6" s="587"/>
      <c r="L6" s="587"/>
      <c r="M6" s="587"/>
      <c r="N6" s="587"/>
      <c r="O6" s="587"/>
      <c r="P6" s="587"/>
      <c r="Q6" s="587"/>
      <c r="R6" s="587"/>
      <c r="S6" s="587"/>
      <c r="T6" s="587"/>
      <c r="U6" s="587"/>
      <c r="V6" s="587"/>
      <c r="W6" s="587"/>
      <c r="X6" s="587"/>
      <c r="Y6" s="587"/>
      <c r="Z6" s="587"/>
      <c r="AA6" s="587"/>
      <c r="AB6" s="587"/>
      <c r="AC6" s="587"/>
      <c r="AD6" s="587"/>
      <c r="AE6" s="587"/>
      <c r="AF6" s="587"/>
      <c r="AG6" s="587"/>
      <c r="AH6" s="587"/>
      <c r="AI6" s="587"/>
      <c r="AJ6" s="587"/>
      <c r="AK6" s="587"/>
      <c r="AQ6" s="587"/>
      <c r="AR6" s="587"/>
      <c r="AS6" s="698"/>
      <c r="AT6" s="698"/>
      <c r="AU6" s="698"/>
      <c r="AV6" s="698"/>
      <c r="AW6" s="698"/>
      <c r="AX6" s="698"/>
      <c r="AY6" s="698"/>
      <c r="AZ6" s="698"/>
      <c r="BA6" s="698"/>
      <c r="BB6" s="698"/>
      <c r="BC6" s="698"/>
      <c r="BD6" s="698"/>
      <c r="BE6" s="698"/>
      <c r="BF6" s="698"/>
      <c r="BG6" s="698"/>
      <c r="BH6" s="698"/>
      <c r="BI6" s="698"/>
      <c r="BJ6" s="698"/>
      <c r="BK6" s="698"/>
      <c r="BL6" s="698"/>
      <c r="BM6" s="698"/>
      <c r="BN6" s="698"/>
      <c r="BO6" s="698"/>
      <c r="BP6" s="698"/>
      <c r="BQ6" s="698"/>
      <c r="BR6" s="698"/>
      <c r="BS6" s="698"/>
      <c r="BT6" s="698"/>
      <c r="BU6" s="698"/>
      <c r="BV6" s="698"/>
      <c r="BW6" s="698"/>
      <c r="BX6" s="698"/>
      <c r="BY6" s="698"/>
      <c r="BZ6" s="698"/>
      <c r="CA6" s="698"/>
      <c r="CB6" s="698"/>
      <c r="CC6" s="698"/>
    </row>
    <row r="7" spans="1:81" ht="14.45" customHeight="1">
      <c r="A7" s="257" t="s">
        <v>1358</v>
      </c>
      <c r="B7" s="256"/>
      <c r="C7" s="256"/>
      <c r="D7" s="256"/>
      <c r="E7" s="256"/>
      <c r="F7" s="256"/>
      <c r="G7" s="256"/>
      <c r="H7" s="585"/>
      <c r="I7" s="585"/>
      <c r="J7" s="256"/>
      <c r="K7" s="585"/>
      <c r="L7" s="585"/>
      <c r="M7" s="256"/>
      <c r="N7" s="585"/>
      <c r="O7" s="585"/>
      <c r="P7" s="256"/>
      <c r="Q7" s="585"/>
      <c r="R7" s="585"/>
      <c r="S7" s="256"/>
      <c r="T7" s="585"/>
      <c r="U7" s="585"/>
      <c r="V7" s="256"/>
      <c r="W7" s="585"/>
      <c r="X7" s="585"/>
      <c r="Y7" s="256"/>
      <c r="Z7" s="585"/>
      <c r="AA7" s="585"/>
      <c r="AB7" s="256"/>
      <c r="AC7" s="585"/>
      <c r="AD7" s="585"/>
      <c r="AE7" s="256"/>
      <c r="AF7" s="585"/>
      <c r="AG7" s="585"/>
      <c r="AH7" s="585"/>
    </row>
    <row r="8" spans="1:81" ht="14.45" customHeight="1">
      <c r="A8" s="585"/>
      <c r="B8" s="585"/>
      <c r="C8" s="585"/>
      <c r="D8" s="585"/>
      <c r="E8" s="585"/>
      <c r="F8" s="585"/>
      <c r="G8" s="585"/>
      <c r="H8" s="585"/>
      <c r="I8" s="585"/>
      <c r="J8" s="585"/>
      <c r="K8" s="585"/>
      <c r="L8" s="585"/>
      <c r="M8" s="585"/>
      <c r="N8" s="585"/>
      <c r="O8" s="585"/>
      <c r="P8" s="585"/>
      <c r="Q8" s="585"/>
      <c r="R8" s="585"/>
      <c r="S8" s="585"/>
      <c r="T8" s="585"/>
      <c r="U8" s="585"/>
      <c r="V8" s="585"/>
      <c r="W8" s="585"/>
      <c r="X8" s="585"/>
      <c r="Y8" s="585"/>
      <c r="Z8" s="585"/>
      <c r="AA8" s="585"/>
      <c r="AB8" s="585"/>
      <c r="AC8" s="585"/>
      <c r="AD8" s="585"/>
      <c r="AE8" s="585"/>
      <c r="AF8" s="585"/>
      <c r="AG8" s="585"/>
      <c r="AH8" s="585"/>
    </row>
    <row r="9" spans="1:81" ht="14.45" customHeight="1">
      <c r="A9" s="599" t="s">
        <v>1980</v>
      </c>
      <c r="B9" s="196">
        <v>1164320</v>
      </c>
      <c r="C9" s="196">
        <v>1331380</v>
      </c>
      <c r="D9" s="196">
        <v>1463956</v>
      </c>
      <c r="E9" s="196">
        <v>1620996</v>
      </c>
      <c r="F9" s="196">
        <v>1907045</v>
      </c>
      <c r="G9" s="196">
        <v>902422</v>
      </c>
      <c r="H9" s="585"/>
      <c r="I9" s="585"/>
      <c r="J9" s="196">
        <v>712596</v>
      </c>
      <c r="K9" s="585"/>
      <c r="L9" s="585"/>
      <c r="M9" s="196">
        <v>506037</v>
      </c>
      <c r="N9" s="585"/>
      <c r="O9" s="585"/>
      <c r="P9" s="196">
        <v>397588</v>
      </c>
      <c r="Q9" s="585"/>
      <c r="R9" s="585"/>
      <c r="S9" s="196">
        <v>372318</v>
      </c>
      <c r="T9" s="585"/>
      <c r="U9" s="585"/>
      <c r="V9" s="196">
        <v>322260</v>
      </c>
      <c r="W9" s="585"/>
      <c r="X9" s="585"/>
      <c r="Y9" s="196">
        <v>329276</v>
      </c>
      <c r="Z9" s="585"/>
      <c r="AA9" s="585"/>
      <c r="AB9" s="196">
        <v>271085</v>
      </c>
      <c r="AC9" s="585"/>
      <c r="AD9" s="585"/>
      <c r="AE9" s="196">
        <v>253260</v>
      </c>
      <c r="AF9" s="585"/>
      <c r="AG9" s="585"/>
      <c r="AH9" s="585"/>
    </row>
    <row r="10" spans="1:81" ht="14.45" customHeight="1">
      <c r="A10" s="599" t="s">
        <v>1981</v>
      </c>
      <c r="B10" s="196">
        <v>208868</v>
      </c>
      <c r="C10" s="196">
        <v>202770</v>
      </c>
      <c r="D10" s="196">
        <v>263521</v>
      </c>
      <c r="E10" s="196">
        <v>377549</v>
      </c>
      <c r="F10" s="196">
        <v>453178</v>
      </c>
      <c r="G10" s="196">
        <v>173149</v>
      </c>
      <c r="H10" s="585"/>
      <c r="I10" s="585"/>
      <c r="J10" s="196">
        <v>136159</v>
      </c>
      <c r="K10" s="585"/>
      <c r="L10" s="585"/>
      <c r="M10" s="196">
        <v>135849</v>
      </c>
      <c r="N10" s="585"/>
      <c r="O10" s="585"/>
      <c r="P10" s="196">
        <v>134063</v>
      </c>
      <c r="Q10" s="585"/>
      <c r="R10" s="585"/>
      <c r="S10" s="196">
        <v>122821</v>
      </c>
      <c r="T10" s="585"/>
      <c r="U10" s="585"/>
      <c r="V10" s="196">
        <v>77224</v>
      </c>
      <c r="W10" s="585"/>
      <c r="X10" s="585"/>
      <c r="Y10" s="196">
        <v>96663</v>
      </c>
      <c r="Z10" s="585"/>
      <c r="AA10" s="585"/>
      <c r="AB10" s="196">
        <v>95207</v>
      </c>
      <c r="AC10" s="585"/>
      <c r="AD10" s="585"/>
      <c r="AE10" s="196">
        <v>83363</v>
      </c>
      <c r="AF10" s="585"/>
      <c r="AG10" s="585"/>
      <c r="AH10" s="585"/>
    </row>
    <row r="11" spans="1:81" ht="14.45" customHeight="1">
      <c r="A11" s="599" t="s">
        <v>1982</v>
      </c>
      <c r="B11" s="196">
        <v>82158</v>
      </c>
      <c r="C11" s="196">
        <v>88252</v>
      </c>
      <c r="D11" s="196">
        <v>98688</v>
      </c>
      <c r="E11" s="196">
        <v>134521</v>
      </c>
      <c r="F11" s="196">
        <v>141913</v>
      </c>
      <c r="G11" s="196">
        <v>65365</v>
      </c>
      <c r="H11" s="585"/>
      <c r="I11" s="585"/>
      <c r="J11" s="196">
        <v>48695</v>
      </c>
      <c r="K11" s="585"/>
      <c r="L11" s="585"/>
      <c r="M11" s="196">
        <v>54219</v>
      </c>
      <c r="N11" s="585"/>
      <c r="O11" s="585"/>
      <c r="P11" s="196">
        <v>49891</v>
      </c>
      <c r="Q11" s="585"/>
      <c r="R11" s="585"/>
      <c r="S11" s="196">
        <v>40887</v>
      </c>
      <c r="T11" s="585"/>
      <c r="U11" s="585"/>
      <c r="V11" s="196">
        <v>28567</v>
      </c>
      <c r="W11" s="585"/>
      <c r="X11" s="585"/>
      <c r="Y11" s="196">
        <v>25989</v>
      </c>
      <c r="Z11" s="585"/>
      <c r="AA11" s="585"/>
      <c r="AB11" s="196">
        <v>18875</v>
      </c>
      <c r="AC11" s="585"/>
      <c r="AD11" s="585"/>
      <c r="AE11" s="196">
        <v>13954</v>
      </c>
      <c r="AF11" s="585"/>
      <c r="AG11" s="585"/>
      <c r="AH11" s="585"/>
      <c r="AJ11" s="274"/>
    </row>
    <row r="12" spans="1:81" ht="14.45" customHeight="1">
      <c r="A12" s="599" t="s">
        <v>1983</v>
      </c>
      <c r="B12" s="196">
        <v>26111</v>
      </c>
      <c r="C12" s="196">
        <v>14197</v>
      </c>
      <c r="D12" s="196">
        <v>52335</v>
      </c>
      <c r="E12" s="196">
        <v>60714</v>
      </c>
      <c r="F12" s="196">
        <v>54173</v>
      </c>
      <c r="G12" s="196">
        <v>32929</v>
      </c>
      <c r="H12" s="585"/>
      <c r="I12" s="585"/>
      <c r="J12" s="196">
        <v>21281</v>
      </c>
      <c r="K12" s="585"/>
      <c r="L12" s="585"/>
      <c r="M12" s="196">
        <v>12163</v>
      </c>
      <c r="N12" s="585"/>
      <c r="O12" s="585"/>
      <c r="P12" s="196">
        <v>9244</v>
      </c>
      <c r="Q12" s="585"/>
      <c r="R12" s="585"/>
      <c r="S12" s="196">
        <v>7626</v>
      </c>
      <c r="T12" s="585"/>
      <c r="U12" s="585"/>
      <c r="V12" s="196">
        <v>9991</v>
      </c>
      <c r="W12" s="585"/>
      <c r="X12" s="585"/>
      <c r="Y12" s="196">
        <v>9064</v>
      </c>
      <c r="Z12" s="585"/>
      <c r="AA12" s="585"/>
      <c r="AB12" s="196">
        <v>10432</v>
      </c>
      <c r="AC12" s="585"/>
      <c r="AD12" s="585"/>
      <c r="AE12" s="196">
        <v>11408</v>
      </c>
      <c r="AF12" s="585"/>
      <c r="AG12" s="585"/>
      <c r="AH12" s="585"/>
      <c r="AJ12" s="274"/>
    </row>
    <row r="13" spans="1:81" ht="14.45" customHeight="1">
      <c r="A13" s="599" t="s">
        <v>1984</v>
      </c>
      <c r="B13" s="196">
        <v>239836</v>
      </c>
      <c r="C13" s="196">
        <v>284437</v>
      </c>
      <c r="D13" s="196">
        <v>342148</v>
      </c>
      <c r="E13" s="196">
        <v>424143</v>
      </c>
      <c r="F13" s="196">
        <v>519529</v>
      </c>
      <c r="G13" s="196">
        <v>178503</v>
      </c>
      <c r="H13" s="585"/>
      <c r="I13" s="585"/>
      <c r="J13" s="196">
        <v>150293</v>
      </c>
      <c r="K13" s="585"/>
      <c r="L13" s="585"/>
      <c r="M13" s="196">
        <v>145498</v>
      </c>
      <c r="N13" s="585"/>
      <c r="O13" s="585"/>
      <c r="P13" s="196">
        <v>130687</v>
      </c>
      <c r="Q13" s="585"/>
      <c r="R13" s="585"/>
      <c r="S13" s="196">
        <v>113910</v>
      </c>
      <c r="T13" s="585"/>
      <c r="U13" s="585"/>
      <c r="V13" s="196">
        <v>38666</v>
      </c>
      <c r="W13" s="585"/>
      <c r="X13" s="585"/>
      <c r="Y13" s="196">
        <v>61610</v>
      </c>
      <c r="Z13" s="585"/>
      <c r="AA13" s="585"/>
      <c r="AB13" s="196">
        <v>65900</v>
      </c>
      <c r="AC13" s="585"/>
      <c r="AD13" s="585"/>
      <c r="AE13" s="196">
        <v>58001</v>
      </c>
      <c r="AF13" s="585"/>
      <c r="AG13" s="585"/>
      <c r="AH13" s="585"/>
      <c r="AJ13" s="274"/>
    </row>
    <row r="14" spans="1:81" ht="14.45" customHeight="1">
      <c r="A14" s="599" t="s">
        <v>1985</v>
      </c>
      <c r="B14" s="196">
        <v>-139237</v>
      </c>
      <c r="C14" s="196">
        <v>-184116</v>
      </c>
      <c r="D14" s="196">
        <v>-229650</v>
      </c>
      <c r="E14" s="196">
        <v>-241829</v>
      </c>
      <c r="F14" s="196">
        <v>-262437</v>
      </c>
      <c r="G14" s="196">
        <v>-103648</v>
      </c>
      <c r="H14" s="585"/>
      <c r="I14" s="585"/>
      <c r="J14" s="196">
        <v>-84110</v>
      </c>
      <c r="K14" s="585"/>
      <c r="L14" s="585"/>
      <c r="M14" s="196">
        <v>-76031</v>
      </c>
      <c r="N14" s="585"/>
      <c r="O14" s="585"/>
      <c r="P14" s="196">
        <v>-55759</v>
      </c>
      <c r="Q14" s="585"/>
      <c r="R14" s="585"/>
      <c r="S14" s="196">
        <v>-39602</v>
      </c>
      <c r="T14" s="585"/>
      <c r="U14" s="585"/>
      <c r="V14" s="192" t="s">
        <v>163</v>
      </c>
      <c r="W14" s="585"/>
      <c r="X14" s="585"/>
      <c r="Y14" s="192" t="s">
        <v>163</v>
      </c>
      <c r="Z14" s="585"/>
      <c r="AA14" s="585"/>
      <c r="AB14" s="192" t="s">
        <v>163</v>
      </c>
      <c r="AC14" s="585"/>
      <c r="AD14" s="585"/>
      <c r="AE14" s="192" t="s">
        <v>163</v>
      </c>
      <c r="AF14" s="585"/>
      <c r="AG14" s="585"/>
      <c r="AH14" s="585"/>
    </row>
    <row r="15" spans="1:81" ht="14.45" customHeight="1">
      <c r="A15" s="599" t="s">
        <v>1986</v>
      </c>
      <c r="B15" s="196">
        <v>167919</v>
      </c>
      <c r="C15" s="196">
        <v>174144</v>
      </c>
      <c r="D15" s="196">
        <v>234274</v>
      </c>
      <c r="E15" s="196">
        <v>296550</v>
      </c>
      <c r="F15" s="196">
        <v>325608</v>
      </c>
      <c r="G15" s="196">
        <v>155047</v>
      </c>
      <c r="H15" s="585"/>
      <c r="I15" s="585"/>
      <c r="J15" s="196">
        <v>120708</v>
      </c>
      <c r="K15" s="585"/>
      <c r="L15" s="585"/>
      <c r="M15" s="196">
        <v>104864</v>
      </c>
      <c r="N15" s="585"/>
      <c r="O15" s="585"/>
      <c r="P15" s="196">
        <v>89782</v>
      </c>
      <c r="Q15" s="585"/>
      <c r="R15" s="585"/>
      <c r="S15" s="196">
        <v>86593</v>
      </c>
      <c r="T15" s="585"/>
      <c r="U15" s="585"/>
      <c r="V15" s="196">
        <v>76521</v>
      </c>
      <c r="W15" s="585"/>
      <c r="X15" s="585"/>
      <c r="Y15" s="196">
        <v>108169</v>
      </c>
      <c r="Z15" s="585"/>
      <c r="AA15" s="585"/>
      <c r="AB15" s="196">
        <v>91698</v>
      </c>
      <c r="AC15" s="585"/>
      <c r="AD15" s="585"/>
      <c r="AE15" s="196">
        <v>86528</v>
      </c>
      <c r="AF15" s="585"/>
      <c r="AG15" s="585"/>
      <c r="AH15" s="585"/>
    </row>
    <row r="16" spans="1:81" ht="14.45" customHeight="1">
      <c r="A16" s="599" t="s">
        <v>1987</v>
      </c>
      <c r="B16" s="196">
        <v>177518</v>
      </c>
      <c r="C16" s="196">
        <v>185043</v>
      </c>
      <c r="D16" s="196">
        <v>248237</v>
      </c>
      <c r="E16" s="196">
        <v>311691</v>
      </c>
      <c r="F16" s="196">
        <v>341155</v>
      </c>
      <c r="G16" s="196">
        <v>163725</v>
      </c>
      <c r="H16" s="585"/>
      <c r="I16" s="585"/>
      <c r="J16" s="196">
        <v>132040</v>
      </c>
      <c r="K16" s="585"/>
      <c r="L16" s="585"/>
      <c r="M16" s="196">
        <v>113931</v>
      </c>
      <c r="N16" s="585"/>
      <c r="O16" s="585"/>
      <c r="P16" s="196">
        <v>98328</v>
      </c>
      <c r="Q16" s="585"/>
      <c r="R16" s="585"/>
      <c r="S16" s="196">
        <v>91956</v>
      </c>
      <c r="T16" s="585"/>
      <c r="U16" s="585"/>
      <c r="V16" s="196">
        <v>85786</v>
      </c>
      <c r="W16" s="585"/>
      <c r="X16" s="585"/>
      <c r="Y16" s="196">
        <v>122295</v>
      </c>
      <c r="Z16" s="585"/>
      <c r="AA16" s="585"/>
      <c r="AB16" s="196">
        <v>106855</v>
      </c>
      <c r="AC16" s="585"/>
      <c r="AD16" s="585"/>
      <c r="AE16" s="196">
        <v>101135</v>
      </c>
      <c r="AF16" s="585"/>
      <c r="AG16" s="585"/>
      <c r="AH16" s="585"/>
    </row>
    <row r="17" spans="1:34" ht="14.45" customHeight="1">
      <c r="A17" s="599" t="s">
        <v>1988</v>
      </c>
      <c r="B17" s="196">
        <v>-9599</v>
      </c>
      <c r="C17" s="196">
        <v>-10899</v>
      </c>
      <c r="D17" s="196">
        <v>-13963</v>
      </c>
      <c r="E17" s="196">
        <v>-15141</v>
      </c>
      <c r="F17" s="196">
        <v>-15547</v>
      </c>
      <c r="G17" s="196">
        <v>-8678</v>
      </c>
      <c r="H17" s="585"/>
      <c r="I17" s="585"/>
      <c r="J17" s="196">
        <v>-11332</v>
      </c>
      <c r="K17" s="585"/>
      <c r="L17" s="585"/>
      <c r="M17" s="196">
        <v>-9067</v>
      </c>
      <c r="N17" s="585"/>
      <c r="O17" s="585"/>
      <c r="P17" s="196">
        <v>-8546</v>
      </c>
      <c r="Q17" s="585"/>
      <c r="R17" s="585"/>
      <c r="S17" s="196">
        <v>-5363</v>
      </c>
      <c r="T17" s="585"/>
      <c r="U17" s="585"/>
      <c r="V17" s="196">
        <v>-9265</v>
      </c>
      <c r="W17" s="585"/>
      <c r="X17" s="585"/>
      <c r="Y17" s="196">
        <v>-14126</v>
      </c>
      <c r="Z17" s="585"/>
      <c r="AA17" s="585"/>
      <c r="AB17" s="196">
        <v>-15157</v>
      </c>
      <c r="AC17" s="585"/>
      <c r="AD17" s="585"/>
      <c r="AE17" s="196">
        <v>-14607</v>
      </c>
      <c r="AF17" s="585"/>
      <c r="AG17" s="585"/>
      <c r="AH17" s="585"/>
    </row>
    <row r="18" spans="1:34" ht="14.45" customHeight="1">
      <c r="A18" s="599" t="s">
        <v>1989</v>
      </c>
      <c r="B18" s="196">
        <v>787533</v>
      </c>
      <c r="C18" s="196">
        <v>954466</v>
      </c>
      <c r="D18" s="196">
        <v>966161</v>
      </c>
      <c r="E18" s="196">
        <v>946897</v>
      </c>
      <c r="F18" s="196">
        <v>1128259</v>
      </c>
      <c r="G18" s="196">
        <v>574226</v>
      </c>
      <c r="H18" s="585"/>
      <c r="I18" s="585"/>
      <c r="J18" s="196">
        <v>455729</v>
      </c>
      <c r="K18" s="585"/>
      <c r="L18" s="585"/>
      <c r="M18" s="196">
        <v>265324</v>
      </c>
      <c r="N18" s="585"/>
      <c r="O18" s="585"/>
      <c r="P18" s="196">
        <v>173743</v>
      </c>
      <c r="Q18" s="585"/>
      <c r="R18" s="585"/>
      <c r="S18" s="196">
        <v>162904</v>
      </c>
      <c r="T18" s="585"/>
      <c r="U18" s="585"/>
      <c r="V18" s="196">
        <v>168515</v>
      </c>
      <c r="W18" s="585"/>
      <c r="X18" s="585"/>
      <c r="Y18" s="196">
        <v>124444</v>
      </c>
      <c r="Z18" s="585"/>
      <c r="AA18" s="585"/>
      <c r="AB18" s="196">
        <v>84180</v>
      </c>
      <c r="AC18" s="585"/>
      <c r="AD18" s="585"/>
      <c r="AE18" s="196">
        <v>83369</v>
      </c>
      <c r="AF18" s="585"/>
      <c r="AG18" s="585"/>
      <c r="AH18" s="585"/>
    </row>
    <row r="19" spans="1:34" ht="14.45" customHeight="1">
      <c r="A19" s="599" t="s">
        <v>1990</v>
      </c>
      <c r="B19" s="196">
        <v>15238</v>
      </c>
      <c r="C19" s="196">
        <v>15569</v>
      </c>
      <c r="D19" s="196">
        <v>16363</v>
      </c>
      <c r="E19" s="196">
        <v>42568</v>
      </c>
      <c r="F19" s="196">
        <v>104300</v>
      </c>
      <c r="G19" s="196">
        <v>8908</v>
      </c>
      <c r="H19" s="585"/>
      <c r="I19" s="585"/>
      <c r="J19" s="196">
        <v>14015</v>
      </c>
      <c r="K19" s="585"/>
      <c r="L19" s="585"/>
      <c r="M19" s="196">
        <v>7727</v>
      </c>
      <c r="N19" s="585"/>
      <c r="O19" s="585"/>
      <c r="P19" s="196">
        <v>14333</v>
      </c>
      <c r="Q19" s="585"/>
      <c r="R19" s="585"/>
      <c r="S19" s="196">
        <v>22892</v>
      </c>
      <c r="T19" s="585"/>
      <c r="U19" s="585"/>
      <c r="V19" s="196">
        <v>27110</v>
      </c>
      <c r="W19" s="585"/>
      <c r="X19" s="585"/>
      <c r="Y19" s="196">
        <v>9590</v>
      </c>
      <c r="Z19" s="585"/>
      <c r="AA19" s="585"/>
      <c r="AB19" s="196">
        <v>6550</v>
      </c>
      <c r="AC19" s="585"/>
      <c r="AD19" s="585"/>
      <c r="AE19" s="196">
        <v>6658</v>
      </c>
      <c r="AF19" s="585"/>
      <c r="AG19" s="585"/>
      <c r="AH19" s="585"/>
    </row>
    <row r="20" spans="1:34" ht="14.45" customHeight="1">
      <c r="A20" s="599" t="s">
        <v>1991</v>
      </c>
      <c r="B20" s="196">
        <v>10105</v>
      </c>
      <c r="C20" s="196">
        <v>15399</v>
      </c>
      <c r="D20" s="196">
        <v>17080</v>
      </c>
      <c r="E20" s="196">
        <v>22075</v>
      </c>
      <c r="F20" s="196">
        <v>25160</v>
      </c>
      <c r="G20" s="196">
        <v>18777</v>
      </c>
      <c r="H20" s="585"/>
      <c r="I20" s="585"/>
      <c r="J20" s="196">
        <v>43686</v>
      </c>
      <c r="K20" s="585"/>
      <c r="L20" s="585"/>
      <c r="M20" s="196">
        <v>11189</v>
      </c>
      <c r="N20" s="585"/>
      <c r="O20" s="585"/>
      <c r="P20" s="196">
        <v>10807</v>
      </c>
      <c r="Q20" s="585"/>
      <c r="R20" s="585"/>
      <c r="S20" s="196">
        <v>16593</v>
      </c>
      <c r="T20" s="585"/>
      <c r="U20" s="585"/>
      <c r="V20" s="196">
        <v>21350</v>
      </c>
      <c r="W20" s="585"/>
      <c r="X20" s="585"/>
      <c r="Y20" s="196">
        <v>844</v>
      </c>
      <c r="Z20" s="585"/>
      <c r="AA20" s="585"/>
      <c r="AB20" s="196">
        <v>1243</v>
      </c>
      <c r="AC20" s="585"/>
      <c r="AD20" s="585"/>
      <c r="AE20" s="196">
        <v>104</v>
      </c>
      <c r="AF20" s="585"/>
      <c r="AG20" s="585"/>
      <c r="AH20" s="585"/>
    </row>
    <row r="21" spans="1:34" ht="14.45" customHeight="1">
      <c r="A21" s="599" t="s">
        <v>1992</v>
      </c>
      <c r="B21" s="192" t="s">
        <v>163</v>
      </c>
      <c r="C21" s="192" t="s">
        <v>163</v>
      </c>
      <c r="D21" s="192" t="s">
        <v>163</v>
      </c>
      <c r="E21" s="192" t="s">
        <v>163</v>
      </c>
      <c r="F21" s="192" t="s">
        <v>163</v>
      </c>
      <c r="G21" s="192" t="s">
        <v>163</v>
      </c>
      <c r="H21" s="585"/>
      <c r="I21" s="585"/>
      <c r="J21" s="192" t="s">
        <v>163</v>
      </c>
      <c r="K21" s="585"/>
      <c r="L21" s="585"/>
      <c r="M21" s="192" t="s">
        <v>163</v>
      </c>
      <c r="N21" s="585"/>
      <c r="O21" s="585"/>
      <c r="P21" s="192" t="s">
        <v>163</v>
      </c>
      <c r="Q21" s="585"/>
      <c r="R21" s="585"/>
      <c r="S21" s="192" t="s">
        <v>163</v>
      </c>
      <c r="T21" s="585"/>
      <c r="U21" s="585"/>
      <c r="V21" s="196">
        <v>14755</v>
      </c>
      <c r="W21" s="585"/>
      <c r="X21" s="585"/>
      <c r="Y21" s="196">
        <v>19331</v>
      </c>
      <c r="Z21" s="585"/>
      <c r="AA21" s="585"/>
      <c r="AB21" s="196">
        <v>18042</v>
      </c>
      <c r="AC21" s="585"/>
      <c r="AD21" s="585"/>
      <c r="AE21" s="196">
        <v>18678</v>
      </c>
      <c r="AF21" s="585"/>
      <c r="AG21" s="585"/>
      <c r="AH21" s="585"/>
    </row>
    <row r="22" spans="1:34" ht="14.45" customHeight="1">
      <c r="A22" s="599" t="s">
        <v>1993</v>
      </c>
      <c r="B22" s="196">
        <v>762190</v>
      </c>
      <c r="C22" s="196">
        <v>923498</v>
      </c>
      <c r="D22" s="196">
        <v>932718</v>
      </c>
      <c r="E22" s="196">
        <v>882254</v>
      </c>
      <c r="F22" s="196">
        <v>998799</v>
      </c>
      <c r="G22" s="196">
        <v>546541</v>
      </c>
      <c r="H22" s="585"/>
      <c r="I22" s="585"/>
      <c r="J22" s="196">
        <v>398028</v>
      </c>
      <c r="K22" s="585"/>
      <c r="L22" s="585"/>
      <c r="M22" s="196">
        <v>246408</v>
      </c>
      <c r="N22" s="585"/>
      <c r="O22" s="585"/>
      <c r="P22" s="196">
        <v>148603</v>
      </c>
      <c r="Q22" s="585"/>
      <c r="R22" s="585"/>
      <c r="S22" s="196">
        <v>123419</v>
      </c>
      <c r="T22" s="585"/>
      <c r="U22" s="585"/>
      <c r="V22" s="196">
        <v>105300</v>
      </c>
      <c r="W22" s="585"/>
      <c r="X22" s="585"/>
      <c r="Y22" s="196">
        <v>94679</v>
      </c>
      <c r="Z22" s="585"/>
      <c r="AA22" s="585"/>
      <c r="AB22" s="196">
        <v>58345</v>
      </c>
      <c r="AC22" s="585"/>
      <c r="AD22" s="585"/>
      <c r="AE22" s="196">
        <v>57929</v>
      </c>
      <c r="AF22" s="585"/>
      <c r="AG22" s="585"/>
      <c r="AH22" s="585"/>
    </row>
    <row r="23" spans="1:34" ht="14.45" customHeight="1">
      <c r="A23" s="599" t="s">
        <v>1994</v>
      </c>
      <c r="B23" s="196">
        <v>759070</v>
      </c>
      <c r="C23" s="196">
        <v>923498</v>
      </c>
      <c r="D23" s="196">
        <v>932718</v>
      </c>
      <c r="E23" s="196">
        <v>882254</v>
      </c>
      <c r="F23" s="196">
        <v>998799</v>
      </c>
      <c r="G23" s="196">
        <v>546282</v>
      </c>
      <c r="H23" s="585"/>
      <c r="I23" s="585"/>
      <c r="J23" s="196">
        <v>394144</v>
      </c>
      <c r="K23" s="585"/>
      <c r="L23" s="585"/>
      <c r="M23" s="196">
        <v>243389</v>
      </c>
      <c r="N23" s="585"/>
      <c r="O23" s="585"/>
      <c r="P23" s="196">
        <v>148603</v>
      </c>
      <c r="Q23" s="585"/>
      <c r="R23" s="585"/>
      <c r="S23" s="196">
        <v>123419</v>
      </c>
      <c r="T23" s="585"/>
      <c r="U23" s="585"/>
      <c r="V23" s="196">
        <v>105300</v>
      </c>
      <c r="W23" s="585"/>
      <c r="X23" s="585"/>
      <c r="Y23" s="196">
        <v>94679</v>
      </c>
      <c r="Z23" s="585"/>
      <c r="AA23" s="585"/>
      <c r="AB23" s="196">
        <v>58345</v>
      </c>
      <c r="AC23" s="585"/>
      <c r="AD23" s="585"/>
      <c r="AE23" s="196">
        <v>57929</v>
      </c>
      <c r="AF23" s="585"/>
      <c r="AG23" s="585"/>
      <c r="AH23" s="585"/>
    </row>
    <row r="24" spans="1:34" ht="14.45" customHeight="1">
      <c r="A24" s="599" t="s">
        <v>1995</v>
      </c>
      <c r="B24" s="196">
        <v>3120</v>
      </c>
      <c r="C24" s="192" t="s">
        <v>163</v>
      </c>
      <c r="D24" s="192" t="s">
        <v>163</v>
      </c>
      <c r="E24" s="192" t="s">
        <v>163</v>
      </c>
      <c r="F24" s="192" t="s">
        <v>163</v>
      </c>
      <c r="G24" s="196">
        <v>259</v>
      </c>
      <c r="H24" s="585"/>
      <c r="I24" s="585"/>
      <c r="J24" s="196">
        <v>3884</v>
      </c>
      <c r="K24" s="585"/>
      <c r="L24" s="585"/>
      <c r="M24" s="196">
        <v>3019</v>
      </c>
      <c r="N24" s="585"/>
      <c r="O24" s="585"/>
      <c r="P24" s="192" t="s">
        <v>163</v>
      </c>
      <c r="Q24" s="585"/>
      <c r="R24" s="585"/>
      <c r="S24" s="192" t="s">
        <v>163</v>
      </c>
      <c r="T24" s="585"/>
      <c r="U24" s="585"/>
      <c r="V24" s="192" t="s">
        <v>163</v>
      </c>
      <c r="W24" s="585"/>
      <c r="X24" s="585"/>
      <c r="Y24" s="192" t="s">
        <v>163</v>
      </c>
      <c r="Z24" s="585"/>
      <c r="AA24" s="585"/>
      <c r="AB24" s="192" t="s">
        <v>163</v>
      </c>
      <c r="AC24" s="585"/>
      <c r="AD24" s="585"/>
      <c r="AE24" s="192" t="s">
        <v>163</v>
      </c>
      <c r="AF24" s="585"/>
      <c r="AG24" s="585"/>
      <c r="AH24" s="585"/>
    </row>
    <row r="25" spans="1:34" ht="14.45" customHeight="1">
      <c r="A25" s="585"/>
      <c r="B25" s="585"/>
      <c r="C25" s="585"/>
      <c r="D25" s="585"/>
      <c r="E25" s="585"/>
      <c r="F25" s="585"/>
      <c r="G25" s="585"/>
      <c r="H25" s="585"/>
      <c r="I25" s="585"/>
      <c r="J25" s="585"/>
      <c r="K25" s="585"/>
      <c r="L25" s="585"/>
      <c r="M25" s="585"/>
      <c r="N25" s="585"/>
      <c r="O25" s="585"/>
      <c r="P25" s="585"/>
      <c r="Q25" s="585"/>
      <c r="R25" s="585"/>
      <c r="S25" s="585"/>
      <c r="T25" s="585"/>
      <c r="U25" s="585"/>
      <c r="V25" s="585"/>
      <c r="W25" s="585"/>
      <c r="X25" s="585"/>
      <c r="Y25" s="585"/>
      <c r="Z25" s="585"/>
      <c r="AA25" s="585"/>
      <c r="AB25" s="585"/>
      <c r="AC25" s="585"/>
      <c r="AD25" s="585"/>
      <c r="AE25" s="585"/>
      <c r="AF25" s="585"/>
      <c r="AG25" s="585"/>
      <c r="AH25" s="585"/>
    </row>
    <row r="26" spans="1:34" ht="14.45" customHeight="1">
      <c r="A26" s="599" t="s">
        <v>1996</v>
      </c>
      <c r="B26" s="196">
        <v>1401103</v>
      </c>
      <c r="C26" s="196">
        <v>1425232</v>
      </c>
      <c r="D26" s="196">
        <v>2804033</v>
      </c>
      <c r="E26" s="196">
        <v>3018316</v>
      </c>
      <c r="F26" s="196">
        <v>3084975</v>
      </c>
      <c r="G26" s="196">
        <v>723221</v>
      </c>
      <c r="H26" s="585"/>
      <c r="I26" s="585"/>
      <c r="J26" s="196">
        <v>667451</v>
      </c>
      <c r="K26" s="585"/>
      <c r="L26" s="585"/>
      <c r="M26" s="196">
        <v>645762</v>
      </c>
      <c r="N26" s="585"/>
      <c r="O26" s="585"/>
      <c r="P26" s="196">
        <v>614476</v>
      </c>
      <c r="Q26" s="585"/>
      <c r="R26" s="585"/>
      <c r="S26" s="196">
        <v>554826</v>
      </c>
      <c r="T26" s="585"/>
      <c r="U26" s="585"/>
      <c r="V26" s="196">
        <v>503365</v>
      </c>
      <c r="W26" s="585"/>
      <c r="X26" s="585"/>
      <c r="Y26" s="196">
        <v>508028</v>
      </c>
      <c r="Z26" s="585"/>
      <c r="AA26" s="585"/>
      <c r="AB26" s="196">
        <v>558685</v>
      </c>
      <c r="AC26" s="585"/>
      <c r="AD26" s="585"/>
      <c r="AE26" s="196">
        <v>525723</v>
      </c>
      <c r="AF26" s="585"/>
      <c r="AG26" s="585"/>
      <c r="AH26" s="585"/>
    </row>
    <row r="27" spans="1:34" ht="14.45" customHeight="1">
      <c r="A27" s="599" t="s">
        <v>1997</v>
      </c>
      <c r="B27" s="196">
        <v>806540</v>
      </c>
      <c r="C27" s="196">
        <v>802987</v>
      </c>
      <c r="D27" s="196">
        <v>913322</v>
      </c>
      <c r="E27" s="196">
        <v>1074490</v>
      </c>
      <c r="F27" s="196">
        <v>1082480</v>
      </c>
      <c r="G27" s="196">
        <v>176970</v>
      </c>
      <c r="H27" s="585"/>
      <c r="I27" s="585"/>
      <c r="J27" s="196">
        <v>138127</v>
      </c>
      <c r="K27" s="585"/>
      <c r="L27" s="585"/>
      <c r="M27" s="196">
        <v>123925</v>
      </c>
      <c r="N27" s="585"/>
      <c r="O27" s="585"/>
      <c r="P27" s="196">
        <v>102234</v>
      </c>
      <c r="Q27" s="585"/>
      <c r="R27" s="585"/>
      <c r="S27" s="196">
        <v>77254</v>
      </c>
      <c r="T27" s="585"/>
      <c r="U27" s="585"/>
      <c r="V27" s="196">
        <v>58248</v>
      </c>
      <c r="W27" s="585"/>
      <c r="X27" s="585"/>
      <c r="Y27" s="196">
        <v>51816</v>
      </c>
      <c r="Z27" s="585"/>
      <c r="AA27" s="585"/>
      <c r="AB27" s="196">
        <v>49167</v>
      </c>
      <c r="AC27" s="585"/>
      <c r="AD27" s="585"/>
      <c r="AE27" s="196">
        <v>30616</v>
      </c>
      <c r="AF27" s="585"/>
      <c r="AG27" s="585"/>
      <c r="AH27" s="585"/>
    </row>
    <row r="28" spans="1:34" ht="14.45" customHeight="1">
      <c r="A28" s="599" t="s">
        <v>1998</v>
      </c>
      <c r="B28" s="192" t="s">
        <v>163</v>
      </c>
      <c r="C28" s="192" t="s">
        <v>163</v>
      </c>
      <c r="D28" s="192" t="s">
        <v>163</v>
      </c>
      <c r="E28" s="192" t="s">
        <v>163</v>
      </c>
      <c r="F28" s="192" t="s">
        <v>163</v>
      </c>
      <c r="G28" s="192" t="s">
        <v>163</v>
      </c>
      <c r="H28" s="585"/>
      <c r="I28" s="585"/>
      <c r="J28" s="192" t="s">
        <v>163</v>
      </c>
      <c r="K28" s="585"/>
      <c r="L28" s="585"/>
      <c r="M28" s="192" t="s">
        <v>163</v>
      </c>
      <c r="N28" s="585"/>
      <c r="O28" s="585"/>
      <c r="P28" s="192" t="s">
        <v>163</v>
      </c>
      <c r="Q28" s="585"/>
      <c r="R28" s="585"/>
      <c r="S28" s="192" t="s">
        <v>163</v>
      </c>
      <c r="T28" s="585"/>
      <c r="U28" s="585"/>
      <c r="V28" s="192" t="s">
        <v>163</v>
      </c>
      <c r="W28" s="585"/>
      <c r="X28" s="585"/>
      <c r="Y28" s="192" t="s">
        <v>163</v>
      </c>
      <c r="Z28" s="585"/>
      <c r="AA28" s="585"/>
      <c r="AB28" s="192" t="s">
        <v>163</v>
      </c>
      <c r="AC28" s="585"/>
      <c r="AD28" s="585"/>
      <c r="AE28" s="192" t="s">
        <v>163</v>
      </c>
      <c r="AF28" s="585"/>
      <c r="AG28" s="585"/>
      <c r="AH28" s="585"/>
    </row>
    <row r="29" spans="1:34" ht="14.45" customHeight="1">
      <c r="A29" s="599" t="s">
        <v>1999</v>
      </c>
      <c r="B29" s="192" t="s">
        <v>163</v>
      </c>
      <c r="C29" s="192" t="s">
        <v>163</v>
      </c>
      <c r="D29" s="192" t="s">
        <v>163</v>
      </c>
      <c r="E29" s="192" t="s">
        <v>163</v>
      </c>
      <c r="F29" s="192" t="s">
        <v>163</v>
      </c>
      <c r="G29" s="192" t="s">
        <v>163</v>
      </c>
      <c r="H29" s="585"/>
      <c r="I29" s="585"/>
      <c r="J29" s="192" t="s">
        <v>163</v>
      </c>
      <c r="K29" s="585"/>
      <c r="L29" s="585"/>
      <c r="M29" s="192" t="s">
        <v>163</v>
      </c>
      <c r="N29" s="585"/>
      <c r="O29" s="585"/>
      <c r="P29" s="192" t="s">
        <v>163</v>
      </c>
      <c r="Q29" s="585"/>
      <c r="R29" s="585"/>
      <c r="S29" s="192" t="s">
        <v>163</v>
      </c>
      <c r="T29" s="585"/>
      <c r="U29" s="585"/>
      <c r="V29" s="192" t="s">
        <v>163</v>
      </c>
      <c r="W29" s="585"/>
      <c r="X29" s="585"/>
      <c r="Y29" s="192" t="s">
        <v>163</v>
      </c>
      <c r="Z29" s="585"/>
      <c r="AA29" s="585"/>
      <c r="AB29" s="192" t="s">
        <v>163</v>
      </c>
      <c r="AC29" s="585"/>
      <c r="AD29" s="585"/>
      <c r="AE29" s="192" t="s">
        <v>163</v>
      </c>
      <c r="AF29" s="585"/>
      <c r="AG29" s="585"/>
      <c r="AH29" s="585"/>
    </row>
    <row r="30" spans="1:34" ht="14.45" customHeight="1">
      <c r="A30" s="599" t="s">
        <v>2000</v>
      </c>
      <c r="B30" s="192" t="s">
        <v>163</v>
      </c>
      <c r="C30" s="192" t="s">
        <v>163</v>
      </c>
      <c r="D30" s="192" t="s">
        <v>163</v>
      </c>
      <c r="E30" s="192" t="s">
        <v>163</v>
      </c>
      <c r="F30" s="192" t="s">
        <v>163</v>
      </c>
      <c r="G30" s="192" t="s">
        <v>163</v>
      </c>
      <c r="H30" s="585"/>
      <c r="I30" s="585"/>
      <c r="J30" s="192" t="s">
        <v>163</v>
      </c>
      <c r="K30" s="585"/>
      <c r="L30" s="585"/>
      <c r="M30" s="192" t="s">
        <v>163</v>
      </c>
      <c r="N30" s="585"/>
      <c r="O30" s="585"/>
      <c r="P30" s="192" t="s">
        <v>163</v>
      </c>
      <c r="Q30" s="585"/>
      <c r="R30" s="585"/>
      <c r="S30" s="192" t="s">
        <v>163</v>
      </c>
      <c r="T30" s="585"/>
      <c r="U30" s="585"/>
      <c r="V30" s="192" t="s">
        <v>163</v>
      </c>
      <c r="W30" s="585"/>
      <c r="X30" s="585"/>
      <c r="Y30" s="192" t="s">
        <v>163</v>
      </c>
      <c r="Z30" s="585"/>
      <c r="AA30" s="585"/>
      <c r="AB30" s="192" t="s">
        <v>163</v>
      </c>
      <c r="AC30" s="585"/>
      <c r="AD30" s="585"/>
      <c r="AE30" s="192" t="s">
        <v>163</v>
      </c>
      <c r="AF30" s="585"/>
      <c r="AG30" s="585"/>
      <c r="AH30" s="585"/>
    </row>
    <row r="31" spans="1:34" ht="14.45" customHeight="1">
      <c r="A31" s="599" t="s">
        <v>2001</v>
      </c>
      <c r="B31" s="196">
        <v>699688</v>
      </c>
      <c r="C31" s="196">
        <v>790863</v>
      </c>
      <c r="D31" s="196">
        <v>1024942</v>
      </c>
      <c r="E31" s="196">
        <v>800742</v>
      </c>
      <c r="F31" s="196">
        <v>765149</v>
      </c>
      <c r="G31" s="196">
        <v>6339</v>
      </c>
      <c r="H31" s="585"/>
      <c r="I31" s="585"/>
      <c r="J31" s="196">
        <v>2871</v>
      </c>
      <c r="K31" s="585"/>
      <c r="L31" s="585"/>
      <c r="M31" s="196">
        <v>2586</v>
      </c>
      <c r="N31" s="585"/>
      <c r="O31" s="585"/>
      <c r="P31" s="196">
        <v>5922</v>
      </c>
      <c r="Q31" s="585"/>
      <c r="R31" s="585"/>
      <c r="S31" s="196">
        <v>3358</v>
      </c>
      <c r="T31" s="585"/>
      <c r="U31" s="585"/>
      <c r="V31" s="196">
        <v>3358</v>
      </c>
      <c r="W31" s="585"/>
      <c r="X31" s="585"/>
      <c r="Y31" s="196">
        <v>3358</v>
      </c>
      <c r="Z31" s="585"/>
      <c r="AA31" s="585"/>
      <c r="AB31" s="196">
        <v>3358</v>
      </c>
      <c r="AC31" s="585"/>
      <c r="AD31" s="585"/>
      <c r="AE31" s="196">
        <v>3670</v>
      </c>
      <c r="AF31" s="585"/>
      <c r="AG31" s="585"/>
      <c r="AH31" s="585"/>
    </row>
    <row r="32" spans="1:34" ht="14.45" customHeight="1">
      <c r="A32" s="599" t="s">
        <v>2002</v>
      </c>
      <c r="B32" s="196">
        <v>-101758</v>
      </c>
      <c r="C32" s="196">
        <v>-192835</v>
      </c>
      <c r="D32" s="196">
        <v>-349475</v>
      </c>
      <c r="E32" s="192" t="s">
        <v>163</v>
      </c>
      <c r="F32" s="192" t="s">
        <v>163</v>
      </c>
      <c r="G32" s="196">
        <v>-863</v>
      </c>
      <c r="H32" s="585"/>
      <c r="I32" s="585"/>
      <c r="J32" s="196">
        <v>-473</v>
      </c>
      <c r="K32" s="585"/>
      <c r="L32" s="585"/>
      <c r="M32" s="196">
        <v>-283</v>
      </c>
      <c r="N32" s="585"/>
      <c r="O32" s="585"/>
      <c r="P32" s="196">
        <v>-2638</v>
      </c>
      <c r="Q32" s="585"/>
      <c r="R32" s="585"/>
      <c r="S32" s="196">
        <v>-2433</v>
      </c>
      <c r="T32" s="585"/>
      <c r="U32" s="585"/>
      <c r="V32" s="196">
        <v>-2337</v>
      </c>
      <c r="W32" s="585"/>
      <c r="X32" s="585"/>
      <c r="Y32" s="196">
        <v>-2241</v>
      </c>
      <c r="Z32" s="585"/>
      <c r="AA32" s="585"/>
      <c r="AB32" s="196">
        <v>-2145</v>
      </c>
      <c r="AC32" s="585"/>
      <c r="AD32" s="585"/>
      <c r="AE32" s="196">
        <v>-2215</v>
      </c>
      <c r="AF32" s="585"/>
      <c r="AG32" s="585"/>
      <c r="AH32" s="585"/>
    </row>
    <row r="33" spans="1:34" ht="14.45" customHeight="1">
      <c r="A33" s="599" t="s">
        <v>2003</v>
      </c>
      <c r="B33" s="196">
        <v>597930</v>
      </c>
      <c r="C33" s="196">
        <v>598028</v>
      </c>
      <c r="D33" s="196">
        <v>675467</v>
      </c>
      <c r="E33" s="196">
        <v>800742</v>
      </c>
      <c r="F33" s="196">
        <v>765149</v>
      </c>
      <c r="G33" s="196">
        <v>5476</v>
      </c>
      <c r="H33" s="585"/>
      <c r="I33" s="585"/>
      <c r="J33" s="196">
        <v>2398</v>
      </c>
      <c r="K33" s="585"/>
      <c r="L33" s="585"/>
      <c r="M33" s="196">
        <v>2303</v>
      </c>
      <c r="N33" s="585"/>
      <c r="O33" s="585"/>
      <c r="P33" s="196">
        <v>3284</v>
      </c>
      <c r="Q33" s="585"/>
      <c r="R33" s="585"/>
      <c r="S33" s="196">
        <v>925</v>
      </c>
      <c r="T33" s="585"/>
      <c r="U33" s="585"/>
      <c r="V33" s="196">
        <v>1021</v>
      </c>
      <c r="W33" s="585"/>
      <c r="X33" s="585"/>
      <c r="Y33" s="196">
        <v>1117</v>
      </c>
      <c r="Z33" s="585"/>
      <c r="AA33" s="585"/>
      <c r="AB33" s="196">
        <v>1213</v>
      </c>
      <c r="AC33" s="585"/>
      <c r="AD33" s="585"/>
      <c r="AE33" s="196">
        <v>1455</v>
      </c>
      <c r="AF33" s="585"/>
      <c r="AG33" s="585"/>
      <c r="AH33" s="585"/>
    </row>
    <row r="34" spans="1:34" ht="14.45" customHeight="1">
      <c r="A34" s="599" t="s">
        <v>2004</v>
      </c>
      <c r="B34" s="196">
        <v>22960</v>
      </c>
      <c r="C34" s="196">
        <v>33273</v>
      </c>
      <c r="D34" s="196">
        <v>47437</v>
      </c>
      <c r="E34" s="196">
        <v>53936</v>
      </c>
      <c r="F34" s="196">
        <v>63313</v>
      </c>
      <c r="G34" s="196">
        <v>14400</v>
      </c>
      <c r="H34" s="585"/>
      <c r="I34" s="585"/>
      <c r="J34" s="196">
        <v>9786</v>
      </c>
      <c r="K34" s="585"/>
      <c r="L34" s="585"/>
      <c r="M34" s="196">
        <v>10519</v>
      </c>
      <c r="N34" s="585"/>
      <c r="O34" s="585"/>
      <c r="P34" s="196">
        <v>8327</v>
      </c>
      <c r="Q34" s="585"/>
      <c r="R34" s="585"/>
      <c r="S34" s="196">
        <v>7132</v>
      </c>
      <c r="T34" s="585"/>
      <c r="U34" s="585"/>
      <c r="V34" s="196">
        <v>6675</v>
      </c>
      <c r="W34" s="585"/>
      <c r="X34" s="585"/>
      <c r="Y34" s="196">
        <v>7138</v>
      </c>
      <c r="Z34" s="585"/>
      <c r="AA34" s="585"/>
      <c r="AB34" s="196">
        <v>6943</v>
      </c>
      <c r="AC34" s="585"/>
      <c r="AD34" s="585"/>
      <c r="AE34" s="196">
        <v>7091</v>
      </c>
      <c r="AF34" s="585"/>
      <c r="AG34" s="585"/>
      <c r="AH34" s="585"/>
    </row>
    <row r="35" spans="1:34" ht="14.45" customHeight="1">
      <c r="A35" s="599" t="s">
        <v>2005</v>
      </c>
      <c r="B35" s="196">
        <v>-8531</v>
      </c>
      <c r="C35" s="196">
        <v>-12268</v>
      </c>
      <c r="D35" s="196">
        <v>-25266</v>
      </c>
      <c r="E35" s="196">
        <v>-31687</v>
      </c>
      <c r="F35" s="196">
        <v>-38686</v>
      </c>
      <c r="G35" s="196">
        <v>-6152</v>
      </c>
      <c r="H35" s="585"/>
      <c r="I35" s="585"/>
      <c r="J35" s="196">
        <v>-5133</v>
      </c>
      <c r="K35" s="585"/>
      <c r="L35" s="585"/>
      <c r="M35" s="196">
        <v>-6936</v>
      </c>
      <c r="N35" s="585"/>
      <c r="O35" s="585"/>
      <c r="P35" s="196">
        <v>-6176</v>
      </c>
      <c r="Q35" s="585"/>
      <c r="R35" s="585"/>
      <c r="S35" s="196">
        <v>-5635</v>
      </c>
      <c r="T35" s="585"/>
      <c r="U35" s="585"/>
      <c r="V35" s="196">
        <v>-5351</v>
      </c>
      <c r="W35" s="585"/>
      <c r="X35" s="585"/>
      <c r="Y35" s="196">
        <v>-6095</v>
      </c>
      <c r="Z35" s="585"/>
      <c r="AA35" s="585"/>
      <c r="AB35" s="196">
        <v>-5647</v>
      </c>
      <c r="AC35" s="585"/>
      <c r="AD35" s="585"/>
      <c r="AE35" s="196">
        <v>-5833</v>
      </c>
      <c r="AF35" s="585"/>
      <c r="AG35" s="585"/>
      <c r="AH35" s="585"/>
    </row>
    <row r="36" spans="1:34" ht="14.45" customHeight="1">
      <c r="A36" s="599" t="s">
        <v>2006</v>
      </c>
      <c r="B36" s="196">
        <v>14429</v>
      </c>
      <c r="C36" s="196">
        <v>21005</v>
      </c>
      <c r="D36" s="196">
        <v>22171</v>
      </c>
      <c r="E36" s="196">
        <v>22249</v>
      </c>
      <c r="F36" s="196">
        <v>24627</v>
      </c>
      <c r="G36" s="196">
        <v>8248</v>
      </c>
      <c r="H36" s="585"/>
      <c r="I36" s="585"/>
      <c r="J36" s="196">
        <v>4653</v>
      </c>
      <c r="K36" s="585"/>
      <c r="L36" s="585"/>
      <c r="M36" s="196">
        <v>3583</v>
      </c>
      <c r="N36" s="585"/>
      <c r="O36" s="585"/>
      <c r="P36" s="196">
        <v>2151</v>
      </c>
      <c r="Q36" s="585"/>
      <c r="R36" s="585"/>
      <c r="S36" s="196">
        <v>1497</v>
      </c>
      <c r="T36" s="585"/>
      <c r="U36" s="585"/>
      <c r="V36" s="196">
        <v>1324</v>
      </c>
      <c r="W36" s="585"/>
      <c r="X36" s="585"/>
      <c r="Y36" s="196">
        <v>1043</v>
      </c>
      <c r="Z36" s="585"/>
      <c r="AA36" s="585"/>
      <c r="AB36" s="196">
        <v>1296</v>
      </c>
      <c r="AC36" s="585"/>
      <c r="AD36" s="585"/>
      <c r="AE36" s="196">
        <v>1258</v>
      </c>
      <c r="AF36" s="585"/>
      <c r="AG36" s="585"/>
      <c r="AH36" s="585"/>
    </row>
    <row r="37" spans="1:34" ht="14.45" customHeight="1">
      <c r="A37" s="599" t="s">
        <v>2007</v>
      </c>
      <c r="B37" s="192" t="s">
        <v>163</v>
      </c>
      <c r="C37" s="192" t="s">
        <v>163</v>
      </c>
      <c r="D37" s="192" t="s">
        <v>163</v>
      </c>
      <c r="E37" s="192" t="s">
        <v>163</v>
      </c>
      <c r="F37" s="192" t="s">
        <v>163</v>
      </c>
      <c r="G37" s="192" t="s">
        <v>163</v>
      </c>
      <c r="H37" s="585"/>
      <c r="I37" s="585"/>
      <c r="J37" s="192" t="s">
        <v>163</v>
      </c>
      <c r="K37" s="585"/>
      <c r="L37" s="585"/>
      <c r="M37" s="192" t="s">
        <v>163</v>
      </c>
      <c r="N37" s="585"/>
      <c r="O37" s="585"/>
      <c r="P37" s="192" t="s">
        <v>163</v>
      </c>
      <c r="Q37" s="585"/>
      <c r="R37" s="585"/>
      <c r="S37" s="192" t="s">
        <v>163</v>
      </c>
      <c r="T37" s="585"/>
      <c r="U37" s="585"/>
      <c r="V37" s="192" t="s">
        <v>163</v>
      </c>
      <c r="W37" s="585"/>
      <c r="X37" s="585"/>
      <c r="Y37" s="192" t="s">
        <v>163</v>
      </c>
      <c r="Z37" s="585"/>
      <c r="AA37" s="585"/>
      <c r="AB37" s="192" t="s">
        <v>163</v>
      </c>
      <c r="AC37" s="585"/>
      <c r="AD37" s="585"/>
      <c r="AE37" s="192" t="s">
        <v>163</v>
      </c>
      <c r="AF37" s="585"/>
      <c r="AG37" s="585"/>
      <c r="AH37" s="585"/>
    </row>
    <row r="38" spans="1:34" ht="27.6" customHeight="1">
      <c r="A38" s="599" t="s">
        <v>2008</v>
      </c>
      <c r="B38" s="192" t="s">
        <v>163</v>
      </c>
      <c r="C38" s="192" t="s">
        <v>163</v>
      </c>
      <c r="D38" s="192" t="s">
        <v>163</v>
      </c>
      <c r="E38" s="192" t="s">
        <v>163</v>
      </c>
      <c r="F38" s="192" t="s">
        <v>163</v>
      </c>
      <c r="G38" s="192" t="s">
        <v>163</v>
      </c>
      <c r="H38" s="585"/>
      <c r="I38" s="585"/>
      <c r="J38" s="192" t="s">
        <v>163</v>
      </c>
      <c r="K38" s="585"/>
      <c r="L38" s="585"/>
      <c r="M38" s="192" t="s">
        <v>163</v>
      </c>
      <c r="N38" s="585"/>
      <c r="O38" s="585"/>
      <c r="P38" s="192" t="s">
        <v>163</v>
      </c>
      <c r="Q38" s="585"/>
      <c r="R38" s="585"/>
      <c r="S38" s="192" t="s">
        <v>163</v>
      </c>
      <c r="T38" s="585"/>
      <c r="U38" s="585"/>
      <c r="V38" s="192" t="s">
        <v>163</v>
      </c>
      <c r="W38" s="585"/>
      <c r="X38" s="585"/>
      <c r="Y38" s="192" t="s">
        <v>163</v>
      </c>
      <c r="Z38" s="585"/>
      <c r="AA38" s="585"/>
      <c r="AB38" s="192" t="s">
        <v>163</v>
      </c>
      <c r="AC38" s="585"/>
      <c r="AD38" s="585"/>
      <c r="AE38" s="192" t="s">
        <v>163</v>
      </c>
      <c r="AF38" s="585"/>
      <c r="AG38" s="585"/>
      <c r="AH38" s="585"/>
    </row>
    <row r="39" spans="1:34" ht="14.45" customHeight="1">
      <c r="A39" s="599" t="s">
        <v>2009</v>
      </c>
      <c r="B39" s="192" t="s">
        <v>163</v>
      </c>
      <c r="C39" s="192" t="s">
        <v>163</v>
      </c>
      <c r="D39" s="192" t="s">
        <v>163</v>
      </c>
      <c r="E39" s="192" t="s">
        <v>163</v>
      </c>
      <c r="F39" s="192" t="s">
        <v>163</v>
      </c>
      <c r="G39" s="192" t="s">
        <v>163</v>
      </c>
      <c r="H39" s="585"/>
      <c r="I39" s="585"/>
      <c r="J39" s="192" t="s">
        <v>163</v>
      </c>
      <c r="K39" s="585"/>
      <c r="L39" s="585"/>
      <c r="M39" s="192" t="s">
        <v>163</v>
      </c>
      <c r="N39" s="585"/>
      <c r="O39" s="585"/>
      <c r="P39" s="192" t="s">
        <v>163</v>
      </c>
      <c r="Q39" s="585"/>
      <c r="R39" s="585"/>
      <c r="S39" s="192" t="s">
        <v>163</v>
      </c>
      <c r="T39" s="585"/>
      <c r="U39" s="585"/>
      <c r="V39" s="192" t="s">
        <v>163</v>
      </c>
      <c r="W39" s="585"/>
      <c r="X39" s="585"/>
      <c r="Y39" s="192" t="s">
        <v>163</v>
      </c>
      <c r="Z39" s="585"/>
      <c r="AA39" s="585"/>
      <c r="AB39" s="192" t="s">
        <v>163</v>
      </c>
      <c r="AC39" s="585"/>
      <c r="AD39" s="585"/>
      <c r="AE39" s="192" t="s">
        <v>163</v>
      </c>
      <c r="AF39" s="585"/>
      <c r="AG39" s="585"/>
      <c r="AH39" s="585"/>
    </row>
    <row r="40" spans="1:34" ht="14.45" customHeight="1">
      <c r="A40" s="599" t="s">
        <v>2010</v>
      </c>
      <c r="B40" s="196">
        <v>246730</v>
      </c>
      <c r="C40" s="196">
        <v>263157</v>
      </c>
      <c r="D40" s="196">
        <v>333106</v>
      </c>
      <c r="E40" s="196">
        <v>386389</v>
      </c>
      <c r="F40" s="196">
        <v>441456</v>
      </c>
      <c r="G40" s="196">
        <v>187319</v>
      </c>
      <c r="H40" s="585"/>
      <c r="I40" s="585"/>
      <c r="J40" s="196">
        <v>154617</v>
      </c>
      <c r="K40" s="585"/>
      <c r="L40" s="585"/>
      <c r="M40" s="196">
        <v>135498</v>
      </c>
      <c r="N40" s="585"/>
      <c r="O40" s="585"/>
      <c r="P40" s="196">
        <v>101633</v>
      </c>
      <c r="Q40" s="585"/>
      <c r="R40" s="585"/>
      <c r="S40" s="196">
        <v>74046</v>
      </c>
      <c r="T40" s="585"/>
      <c r="U40" s="585"/>
      <c r="V40" s="196">
        <v>50442</v>
      </c>
      <c r="W40" s="585"/>
      <c r="X40" s="585"/>
      <c r="Y40" s="196">
        <v>44130</v>
      </c>
      <c r="Z40" s="585"/>
      <c r="AA40" s="585"/>
      <c r="AB40" s="196">
        <v>34726</v>
      </c>
      <c r="AC40" s="585"/>
      <c r="AD40" s="585"/>
      <c r="AE40" s="196">
        <v>20737</v>
      </c>
      <c r="AF40" s="585"/>
      <c r="AG40" s="585"/>
      <c r="AH40" s="585"/>
    </row>
    <row r="41" spans="1:34" ht="14.45" customHeight="1">
      <c r="A41" s="599" t="s">
        <v>2011</v>
      </c>
      <c r="B41" s="196">
        <v>-126798</v>
      </c>
      <c r="C41" s="196">
        <v>-155703</v>
      </c>
      <c r="D41" s="196">
        <v>-205286</v>
      </c>
      <c r="E41" s="196">
        <v>-245381</v>
      </c>
      <c r="F41" s="196">
        <v>-278323</v>
      </c>
      <c r="G41" s="196">
        <v>-96855</v>
      </c>
      <c r="H41" s="585"/>
      <c r="I41" s="585"/>
      <c r="J41" s="196">
        <v>-74582</v>
      </c>
      <c r="K41" s="585"/>
      <c r="L41" s="585"/>
      <c r="M41" s="196">
        <v>-62402</v>
      </c>
      <c r="N41" s="585"/>
      <c r="O41" s="585"/>
      <c r="P41" s="196">
        <v>-45806</v>
      </c>
      <c r="Q41" s="585"/>
      <c r="R41" s="585"/>
      <c r="S41" s="196">
        <v>-29899</v>
      </c>
      <c r="T41" s="585"/>
      <c r="U41" s="585"/>
      <c r="V41" s="196">
        <v>-19205</v>
      </c>
      <c r="W41" s="585"/>
      <c r="X41" s="585"/>
      <c r="Y41" s="196">
        <v>-16947</v>
      </c>
      <c r="Z41" s="585"/>
      <c r="AA41" s="585"/>
      <c r="AB41" s="196">
        <v>-8493</v>
      </c>
      <c r="AC41" s="585"/>
      <c r="AD41" s="585"/>
      <c r="AE41" s="196">
        <v>-6177</v>
      </c>
      <c r="AF41" s="585"/>
      <c r="AG41" s="585"/>
      <c r="AH41" s="585"/>
    </row>
    <row r="42" spans="1:34" ht="14.45" customHeight="1">
      <c r="A42" s="599" t="s">
        <v>2012</v>
      </c>
      <c r="B42" s="196">
        <v>119932</v>
      </c>
      <c r="C42" s="196">
        <v>107454</v>
      </c>
      <c r="D42" s="196">
        <v>127820</v>
      </c>
      <c r="E42" s="196">
        <v>141008</v>
      </c>
      <c r="F42" s="196">
        <v>163133</v>
      </c>
      <c r="G42" s="196">
        <v>90464</v>
      </c>
      <c r="H42" s="585"/>
      <c r="I42" s="585"/>
      <c r="J42" s="196">
        <v>80035</v>
      </c>
      <c r="K42" s="585"/>
      <c r="L42" s="585"/>
      <c r="M42" s="196">
        <v>73096</v>
      </c>
      <c r="N42" s="585"/>
      <c r="O42" s="585"/>
      <c r="P42" s="196">
        <v>55827</v>
      </c>
      <c r="Q42" s="585"/>
      <c r="R42" s="585"/>
      <c r="S42" s="196">
        <v>44147</v>
      </c>
      <c r="T42" s="585"/>
      <c r="U42" s="585"/>
      <c r="V42" s="196">
        <v>31237</v>
      </c>
      <c r="W42" s="585"/>
      <c r="X42" s="585"/>
      <c r="Y42" s="196">
        <v>27183</v>
      </c>
      <c r="Z42" s="585"/>
      <c r="AA42" s="585"/>
      <c r="AB42" s="196">
        <v>26233</v>
      </c>
      <c r="AC42" s="585"/>
      <c r="AD42" s="585"/>
      <c r="AE42" s="196">
        <v>14560</v>
      </c>
      <c r="AF42" s="585"/>
      <c r="AG42" s="585"/>
      <c r="AH42" s="585"/>
    </row>
    <row r="43" spans="1:34" ht="14.45" customHeight="1">
      <c r="A43" s="599" t="s">
        <v>2013</v>
      </c>
      <c r="B43" s="196">
        <v>165284</v>
      </c>
      <c r="C43" s="196">
        <v>181883</v>
      </c>
      <c r="D43" s="196">
        <v>221389</v>
      </c>
      <c r="E43" s="196">
        <v>263445</v>
      </c>
      <c r="F43" s="196">
        <v>299726</v>
      </c>
      <c r="G43" s="196">
        <v>145348</v>
      </c>
      <c r="H43" s="585"/>
      <c r="I43" s="585"/>
      <c r="J43" s="196">
        <v>108114</v>
      </c>
      <c r="K43" s="585"/>
      <c r="L43" s="585"/>
      <c r="M43" s="196">
        <v>95847</v>
      </c>
      <c r="N43" s="585"/>
      <c r="O43" s="585"/>
      <c r="P43" s="196">
        <v>82386</v>
      </c>
      <c r="Q43" s="585"/>
      <c r="R43" s="585"/>
      <c r="S43" s="196">
        <v>60723</v>
      </c>
      <c r="T43" s="585"/>
      <c r="U43" s="585"/>
      <c r="V43" s="196">
        <v>46030</v>
      </c>
      <c r="W43" s="585"/>
      <c r="X43" s="585"/>
      <c r="Y43" s="196">
        <v>47998</v>
      </c>
      <c r="Z43" s="585"/>
      <c r="AA43" s="585"/>
      <c r="AB43" s="196">
        <v>39594</v>
      </c>
      <c r="AC43" s="585"/>
      <c r="AD43" s="585"/>
      <c r="AE43" s="196">
        <v>29218</v>
      </c>
      <c r="AF43" s="585"/>
      <c r="AG43" s="585"/>
      <c r="AH43" s="585"/>
    </row>
    <row r="44" spans="1:34" ht="27.6" customHeight="1">
      <c r="A44" s="599" t="s">
        <v>2014</v>
      </c>
      <c r="B44" s="196">
        <v>-91035</v>
      </c>
      <c r="C44" s="196">
        <v>-105383</v>
      </c>
      <c r="D44" s="196">
        <v>-133525</v>
      </c>
      <c r="E44" s="196">
        <v>-152954</v>
      </c>
      <c r="F44" s="196">
        <v>-170155</v>
      </c>
      <c r="G44" s="196">
        <v>-72566</v>
      </c>
      <c r="H44" s="585"/>
      <c r="I44" s="585"/>
      <c r="J44" s="196">
        <v>-57073</v>
      </c>
      <c r="K44" s="585"/>
      <c r="L44" s="585"/>
      <c r="M44" s="196">
        <v>-50904</v>
      </c>
      <c r="N44" s="585"/>
      <c r="O44" s="585"/>
      <c r="P44" s="196">
        <v>-41414</v>
      </c>
      <c r="Q44" s="585"/>
      <c r="R44" s="585"/>
      <c r="S44" s="196">
        <v>-30038</v>
      </c>
      <c r="T44" s="585"/>
      <c r="U44" s="585"/>
      <c r="V44" s="196">
        <v>-21364</v>
      </c>
      <c r="W44" s="585"/>
      <c r="X44" s="585"/>
      <c r="Y44" s="196">
        <v>-25525</v>
      </c>
      <c r="Z44" s="585"/>
      <c r="AA44" s="585"/>
      <c r="AB44" s="196">
        <v>-19169</v>
      </c>
      <c r="AC44" s="585"/>
      <c r="AD44" s="585"/>
      <c r="AE44" s="196">
        <v>-15875</v>
      </c>
      <c r="AF44" s="585"/>
      <c r="AG44" s="585"/>
      <c r="AH44" s="585"/>
    </row>
    <row r="45" spans="1:34" ht="14.45" customHeight="1">
      <c r="A45" s="599" t="s">
        <v>2015</v>
      </c>
      <c r="B45" s="196">
        <v>74249</v>
      </c>
      <c r="C45" s="196">
        <v>76500</v>
      </c>
      <c r="D45" s="196">
        <v>87864</v>
      </c>
      <c r="E45" s="196">
        <v>110491</v>
      </c>
      <c r="F45" s="196">
        <v>129571</v>
      </c>
      <c r="G45" s="196">
        <v>72782</v>
      </c>
      <c r="H45" s="585"/>
      <c r="I45" s="585"/>
      <c r="J45" s="196">
        <v>51041</v>
      </c>
      <c r="K45" s="585"/>
      <c r="L45" s="585"/>
      <c r="M45" s="196">
        <v>44943</v>
      </c>
      <c r="N45" s="585"/>
      <c r="O45" s="585"/>
      <c r="P45" s="196">
        <v>40972</v>
      </c>
      <c r="Q45" s="585"/>
      <c r="R45" s="585"/>
      <c r="S45" s="196">
        <v>30685</v>
      </c>
      <c r="T45" s="585"/>
      <c r="U45" s="585"/>
      <c r="V45" s="196">
        <v>24666</v>
      </c>
      <c r="W45" s="585"/>
      <c r="X45" s="585"/>
      <c r="Y45" s="196">
        <v>22473</v>
      </c>
      <c r="Z45" s="585"/>
      <c r="AA45" s="585"/>
      <c r="AB45" s="196">
        <v>20425</v>
      </c>
      <c r="AC45" s="585"/>
      <c r="AD45" s="585"/>
      <c r="AE45" s="196">
        <v>13343</v>
      </c>
      <c r="AF45" s="585"/>
      <c r="AG45" s="585"/>
      <c r="AH45" s="585"/>
    </row>
    <row r="46" spans="1:34" ht="14.45" customHeight="1">
      <c r="A46" s="599" t="s">
        <v>2016</v>
      </c>
      <c r="B46" s="192" t="s">
        <v>163</v>
      </c>
      <c r="C46" s="192" t="s">
        <v>163</v>
      </c>
      <c r="D46" s="192" t="s">
        <v>163</v>
      </c>
      <c r="E46" s="192" t="s">
        <v>163</v>
      </c>
      <c r="F46" s="192" t="s">
        <v>163</v>
      </c>
      <c r="G46" s="192" t="s">
        <v>163</v>
      </c>
      <c r="H46" s="585"/>
      <c r="I46" s="585"/>
      <c r="J46" s="192" t="s">
        <v>163</v>
      </c>
      <c r="K46" s="585"/>
      <c r="L46" s="585"/>
      <c r="M46" s="192" t="s">
        <v>163</v>
      </c>
      <c r="N46" s="585"/>
      <c r="O46" s="585"/>
      <c r="P46" s="192" t="s">
        <v>163</v>
      </c>
      <c r="Q46" s="585"/>
      <c r="R46" s="585"/>
      <c r="S46" s="192" t="s">
        <v>163</v>
      </c>
      <c r="T46" s="585"/>
      <c r="U46" s="585"/>
      <c r="V46" s="192" t="s">
        <v>163</v>
      </c>
      <c r="W46" s="585"/>
      <c r="X46" s="585"/>
      <c r="Y46" s="192" t="s">
        <v>163</v>
      </c>
      <c r="Z46" s="585"/>
      <c r="AA46" s="585"/>
      <c r="AB46" s="192" t="s">
        <v>163</v>
      </c>
      <c r="AC46" s="585"/>
      <c r="AD46" s="585"/>
      <c r="AE46" s="192" t="s">
        <v>163</v>
      </c>
      <c r="AF46" s="585"/>
      <c r="AG46" s="585"/>
      <c r="AH46" s="585"/>
    </row>
    <row r="47" spans="1:34" ht="14.45" customHeight="1">
      <c r="A47" s="599" t="s">
        <v>2017</v>
      </c>
      <c r="B47" s="196">
        <v>434972</v>
      </c>
      <c r="C47" s="196">
        <v>437890</v>
      </c>
      <c r="D47" s="196">
        <v>1673491</v>
      </c>
      <c r="E47" s="196">
        <v>1690123</v>
      </c>
      <c r="F47" s="196">
        <v>1699890</v>
      </c>
      <c r="G47" s="196">
        <v>424402</v>
      </c>
      <c r="H47" s="585"/>
      <c r="I47" s="585"/>
      <c r="J47" s="196">
        <v>426269</v>
      </c>
      <c r="K47" s="585"/>
      <c r="L47" s="585"/>
      <c r="M47" s="196">
        <v>422464</v>
      </c>
      <c r="N47" s="585"/>
      <c r="O47" s="585"/>
      <c r="P47" s="196">
        <v>423596</v>
      </c>
      <c r="Q47" s="585"/>
      <c r="R47" s="585"/>
      <c r="S47" s="196">
        <v>414353</v>
      </c>
      <c r="T47" s="585"/>
      <c r="U47" s="585"/>
      <c r="V47" s="196">
        <v>408321</v>
      </c>
      <c r="W47" s="585"/>
      <c r="X47" s="585"/>
      <c r="Y47" s="196">
        <v>421367</v>
      </c>
      <c r="Z47" s="585"/>
      <c r="AA47" s="585"/>
      <c r="AB47" s="196">
        <v>477959</v>
      </c>
      <c r="AC47" s="585"/>
      <c r="AD47" s="585"/>
      <c r="AE47" s="196">
        <v>473840</v>
      </c>
      <c r="AF47" s="585"/>
      <c r="AG47" s="585"/>
      <c r="AH47" s="585"/>
    </row>
    <row r="48" spans="1:34" ht="14.45" customHeight="1">
      <c r="A48" s="599" t="s">
        <v>2018</v>
      </c>
      <c r="B48" s="196">
        <v>176095</v>
      </c>
      <c r="C48" s="196">
        <v>155582</v>
      </c>
      <c r="D48" s="196">
        <v>603417</v>
      </c>
      <c r="E48" s="196">
        <v>603417</v>
      </c>
      <c r="F48" s="196">
        <v>603417</v>
      </c>
      <c r="G48" s="196">
        <v>181238</v>
      </c>
      <c r="H48" s="585"/>
      <c r="I48" s="585"/>
      <c r="J48" s="196">
        <v>186524</v>
      </c>
      <c r="K48" s="585"/>
      <c r="L48" s="585"/>
      <c r="M48" s="196">
        <v>181541</v>
      </c>
      <c r="N48" s="585"/>
      <c r="O48" s="585"/>
      <c r="P48" s="196">
        <v>178928</v>
      </c>
      <c r="Q48" s="585"/>
      <c r="R48" s="585"/>
      <c r="S48" s="196">
        <v>155582</v>
      </c>
      <c r="T48" s="585"/>
      <c r="U48" s="585"/>
      <c r="V48" s="196">
        <v>155582</v>
      </c>
      <c r="W48" s="585"/>
      <c r="X48" s="585"/>
      <c r="Y48" s="196">
        <v>155582</v>
      </c>
      <c r="Z48" s="585"/>
      <c r="AA48" s="585"/>
      <c r="AB48" s="196">
        <v>155582</v>
      </c>
      <c r="AC48" s="585"/>
      <c r="AD48" s="585"/>
      <c r="AE48" s="196">
        <v>155582</v>
      </c>
      <c r="AF48" s="585"/>
      <c r="AG48" s="585"/>
      <c r="AH48" s="585"/>
    </row>
    <row r="49" spans="1:36" ht="14.45" customHeight="1">
      <c r="A49" s="599" t="s">
        <v>2019</v>
      </c>
      <c r="B49" s="196">
        <v>258877</v>
      </c>
      <c r="C49" s="196">
        <v>282308</v>
      </c>
      <c r="D49" s="196">
        <v>1070074</v>
      </c>
      <c r="E49" s="196">
        <v>1086706</v>
      </c>
      <c r="F49" s="196">
        <v>1096473</v>
      </c>
      <c r="G49" s="196">
        <v>243164</v>
      </c>
      <c r="H49" s="585"/>
      <c r="I49" s="585"/>
      <c r="J49" s="196">
        <v>239745</v>
      </c>
      <c r="K49" s="585"/>
      <c r="L49" s="585"/>
      <c r="M49" s="196">
        <v>240923</v>
      </c>
      <c r="N49" s="585"/>
      <c r="O49" s="585"/>
      <c r="P49" s="196">
        <v>244668</v>
      </c>
      <c r="Q49" s="585"/>
      <c r="R49" s="585"/>
      <c r="S49" s="196">
        <v>258771</v>
      </c>
      <c r="T49" s="585"/>
      <c r="U49" s="585"/>
      <c r="V49" s="196">
        <v>252739</v>
      </c>
      <c r="W49" s="585"/>
      <c r="X49" s="585"/>
      <c r="Y49" s="196">
        <v>265785</v>
      </c>
      <c r="Z49" s="585"/>
      <c r="AA49" s="585"/>
      <c r="AB49" s="196">
        <v>322377</v>
      </c>
      <c r="AC49" s="585"/>
      <c r="AD49" s="585"/>
      <c r="AE49" s="196">
        <v>318258</v>
      </c>
      <c r="AF49" s="585"/>
      <c r="AG49" s="585"/>
      <c r="AH49" s="585"/>
    </row>
    <row r="50" spans="1:36" ht="14.45" customHeight="1">
      <c r="A50" s="599" t="s">
        <v>2020</v>
      </c>
      <c r="B50" s="196">
        <v>159591</v>
      </c>
      <c r="C50" s="196">
        <v>184355</v>
      </c>
      <c r="D50" s="196">
        <v>217220</v>
      </c>
      <c r="E50" s="196">
        <v>253703</v>
      </c>
      <c r="F50" s="196">
        <v>302605</v>
      </c>
      <c r="G50" s="196">
        <v>121849</v>
      </c>
      <c r="H50" s="585"/>
      <c r="I50" s="585"/>
      <c r="J50" s="196">
        <v>103055</v>
      </c>
      <c r="K50" s="585"/>
      <c r="L50" s="585"/>
      <c r="M50" s="196">
        <v>99373</v>
      </c>
      <c r="N50" s="585"/>
      <c r="O50" s="585"/>
      <c r="P50" s="196">
        <v>88646</v>
      </c>
      <c r="Q50" s="585"/>
      <c r="R50" s="585"/>
      <c r="S50" s="196">
        <v>63219</v>
      </c>
      <c r="T50" s="585"/>
      <c r="U50" s="585"/>
      <c r="V50" s="196">
        <v>36796</v>
      </c>
      <c r="W50" s="585"/>
      <c r="X50" s="585"/>
      <c r="Y50" s="196">
        <v>34845</v>
      </c>
      <c r="Z50" s="585"/>
      <c r="AA50" s="585"/>
      <c r="AB50" s="196">
        <v>31559</v>
      </c>
      <c r="AC50" s="585"/>
      <c r="AD50" s="585"/>
      <c r="AE50" s="196">
        <v>21267</v>
      </c>
      <c r="AF50" s="585"/>
      <c r="AG50" s="585"/>
      <c r="AH50" s="585"/>
    </row>
    <row r="51" spans="1:36" ht="14.45" customHeight="1">
      <c r="A51" s="599" t="s">
        <v>2021</v>
      </c>
      <c r="B51" s="192" t="s">
        <v>163</v>
      </c>
      <c r="C51" s="192" t="s">
        <v>163</v>
      </c>
      <c r="D51" s="192" t="s">
        <v>163</v>
      </c>
      <c r="E51" s="192" t="s">
        <v>163</v>
      </c>
      <c r="F51" s="192" t="s">
        <v>163</v>
      </c>
      <c r="G51" s="192" t="s">
        <v>163</v>
      </c>
      <c r="H51" s="585"/>
      <c r="I51" s="585"/>
      <c r="J51" s="192" t="s">
        <v>163</v>
      </c>
      <c r="K51" s="585"/>
      <c r="L51" s="585"/>
      <c r="M51" s="192" t="s">
        <v>163</v>
      </c>
      <c r="N51" s="585"/>
      <c r="O51" s="585"/>
      <c r="P51" s="192" t="s">
        <v>163</v>
      </c>
      <c r="Q51" s="585"/>
      <c r="R51" s="585"/>
      <c r="S51" s="192" t="s">
        <v>163</v>
      </c>
      <c r="T51" s="585"/>
      <c r="U51" s="585"/>
      <c r="V51" s="192" t="s">
        <v>163</v>
      </c>
      <c r="W51" s="585"/>
      <c r="X51" s="585"/>
      <c r="Y51" s="192" t="s">
        <v>163</v>
      </c>
      <c r="Z51" s="585"/>
      <c r="AA51" s="585"/>
      <c r="AB51" s="192" t="s">
        <v>163</v>
      </c>
      <c r="AC51" s="585"/>
      <c r="AD51" s="585"/>
      <c r="AE51" s="192" t="s">
        <v>163</v>
      </c>
      <c r="AF51" s="585"/>
      <c r="AG51" s="585"/>
      <c r="AH51" s="585"/>
    </row>
    <row r="52" spans="1:36" ht="14.45" customHeight="1">
      <c r="A52" s="599" t="s">
        <v>2022</v>
      </c>
      <c r="B52" s="192" t="s">
        <v>163</v>
      </c>
      <c r="C52" s="192" t="s">
        <v>163</v>
      </c>
      <c r="D52" s="192" t="s">
        <v>163</v>
      </c>
      <c r="E52" s="192" t="s">
        <v>163</v>
      </c>
      <c r="F52" s="192" t="s">
        <v>163</v>
      </c>
      <c r="G52" s="192" t="s">
        <v>163</v>
      </c>
      <c r="H52" s="585"/>
      <c r="I52" s="585"/>
      <c r="J52" s="192" t="s">
        <v>163</v>
      </c>
      <c r="K52" s="585"/>
      <c r="L52" s="585"/>
      <c r="M52" s="192" t="s">
        <v>163</v>
      </c>
      <c r="N52" s="585"/>
      <c r="O52" s="585"/>
      <c r="P52" s="192" t="s">
        <v>163</v>
      </c>
      <c r="Q52" s="585"/>
      <c r="R52" s="585"/>
      <c r="S52" s="192" t="s">
        <v>163</v>
      </c>
      <c r="T52" s="585"/>
      <c r="U52" s="585"/>
      <c r="V52" s="196">
        <v>1241</v>
      </c>
      <c r="W52" s="585"/>
      <c r="X52" s="585"/>
      <c r="Y52" s="196">
        <v>1266</v>
      </c>
      <c r="Z52" s="585"/>
      <c r="AA52" s="585"/>
      <c r="AB52" s="196">
        <v>791</v>
      </c>
      <c r="AC52" s="585"/>
      <c r="AD52" s="585"/>
      <c r="AE52" s="196">
        <v>591</v>
      </c>
      <c r="AF52" s="585"/>
      <c r="AG52" s="585"/>
      <c r="AH52" s="585"/>
    </row>
    <row r="53" spans="1:36" ht="14.45" customHeight="1">
      <c r="A53" s="599" t="s">
        <v>2023</v>
      </c>
      <c r="B53" s="192" t="s">
        <v>163</v>
      </c>
      <c r="C53" s="192" t="s">
        <v>163</v>
      </c>
      <c r="D53" s="192" t="s">
        <v>163</v>
      </c>
      <c r="E53" s="192" t="s">
        <v>163</v>
      </c>
      <c r="F53" s="192" t="s">
        <v>163</v>
      </c>
      <c r="G53" s="192" t="s">
        <v>163</v>
      </c>
      <c r="H53" s="585"/>
      <c r="I53" s="585"/>
      <c r="J53" s="192" t="s">
        <v>163</v>
      </c>
      <c r="K53" s="585"/>
      <c r="L53" s="585"/>
      <c r="M53" s="192" t="s">
        <v>163</v>
      </c>
      <c r="N53" s="585"/>
      <c r="O53" s="585"/>
      <c r="P53" s="192" t="s">
        <v>163</v>
      </c>
      <c r="Q53" s="585"/>
      <c r="R53" s="585"/>
      <c r="S53" s="192" t="s">
        <v>163</v>
      </c>
      <c r="T53" s="585"/>
      <c r="U53" s="585"/>
      <c r="V53" s="192" t="s">
        <v>163</v>
      </c>
      <c r="W53" s="585"/>
      <c r="X53" s="585"/>
      <c r="Y53" s="192" t="s">
        <v>163</v>
      </c>
      <c r="Z53" s="585"/>
      <c r="AA53" s="585"/>
      <c r="AB53" s="192" t="s">
        <v>163</v>
      </c>
      <c r="AC53" s="585"/>
      <c r="AD53" s="585"/>
      <c r="AE53" s="192" t="s">
        <v>163</v>
      </c>
      <c r="AF53" s="585"/>
      <c r="AG53" s="585"/>
      <c r="AH53" s="585"/>
    </row>
    <row r="54" spans="1:36" ht="14.45" customHeight="1">
      <c r="A54" s="599" t="s">
        <v>2024</v>
      </c>
      <c r="B54" s="196">
        <v>23</v>
      </c>
      <c r="C54" s="196">
        <v>36</v>
      </c>
      <c r="D54" s="196">
        <v>862</v>
      </c>
      <c r="E54" s="196">
        <v>944</v>
      </c>
      <c r="F54" s="196">
        <v>3446</v>
      </c>
      <c r="G54" s="196">
        <v>45</v>
      </c>
      <c r="H54" s="585"/>
      <c r="I54" s="585"/>
      <c r="J54" s="192" t="s">
        <v>163</v>
      </c>
      <c r="K54" s="585"/>
      <c r="L54" s="585"/>
      <c r="M54" s="192" t="s">
        <v>163</v>
      </c>
      <c r="N54" s="585"/>
      <c r="O54" s="585"/>
      <c r="P54" s="192" t="s">
        <v>163</v>
      </c>
      <c r="Q54" s="585"/>
      <c r="R54" s="585"/>
      <c r="S54" s="192" t="s">
        <v>163</v>
      </c>
      <c r="T54" s="585"/>
      <c r="U54" s="585"/>
      <c r="V54" s="192" t="s">
        <v>163</v>
      </c>
      <c r="W54" s="585"/>
      <c r="X54" s="585"/>
      <c r="Y54" s="192" t="s">
        <v>163</v>
      </c>
      <c r="Z54" s="585"/>
      <c r="AA54" s="585"/>
      <c r="AB54" s="192" t="s">
        <v>163</v>
      </c>
      <c r="AC54" s="585"/>
      <c r="AD54" s="585"/>
      <c r="AE54" s="192" t="s">
        <v>163</v>
      </c>
      <c r="AF54" s="585"/>
      <c r="AG54" s="585"/>
      <c r="AH54" s="585"/>
    </row>
    <row r="55" spans="1:36" ht="14.45" customHeight="1">
      <c r="A55" s="599" t="s">
        <v>2025</v>
      </c>
      <c r="B55" s="192" t="s">
        <v>163</v>
      </c>
      <c r="C55" s="192" t="s">
        <v>163</v>
      </c>
      <c r="D55" s="192" t="s">
        <v>163</v>
      </c>
      <c r="E55" s="192" t="s">
        <v>163</v>
      </c>
      <c r="F55" s="192" t="s">
        <v>163</v>
      </c>
      <c r="G55" s="192" t="s">
        <v>163</v>
      </c>
      <c r="H55" s="585"/>
      <c r="I55" s="585"/>
      <c r="J55" s="192" t="s">
        <v>163</v>
      </c>
      <c r="K55" s="585"/>
      <c r="L55" s="585"/>
      <c r="M55" s="192" t="s">
        <v>163</v>
      </c>
      <c r="N55" s="585"/>
      <c r="O55" s="585"/>
      <c r="P55" s="192" t="s">
        <v>163</v>
      </c>
      <c r="Q55" s="585"/>
      <c r="R55" s="585"/>
      <c r="S55" s="192" t="s">
        <v>163</v>
      </c>
      <c r="T55" s="585"/>
      <c r="U55" s="585"/>
      <c r="V55" s="192" t="s">
        <v>163</v>
      </c>
      <c r="W55" s="585"/>
      <c r="X55" s="585"/>
      <c r="Y55" s="192" t="s">
        <v>163</v>
      </c>
      <c r="Z55" s="585"/>
      <c r="AA55" s="585"/>
      <c r="AB55" s="192" t="s">
        <v>163</v>
      </c>
      <c r="AC55" s="585"/>
      <c r="AD55" s="585"/>
      <c r="AE55" s="192" t="s">
        <v>163</v>
      </c>
      <c r="AF55" s="585"/>
      <c r="AG55" s="585"/>
      <c r="AH55" s="585"/>
    </row>
    <row r="56" spans="1:36" ht="14.45" customHeight="1">
      <c r="A56" s="599" t="s">
        <v>2026</v>
      </c>
      <c r="B56" s="196">
        <v>159568</v>
      </c>
      <c r="C56" s="196">
        <v>184319</v>
      </c>
      <c r="D56" s="196">
        <v>216358</v>
      </c>
      <c r="E56" s="196">
        <v>252759</v>
      </c>
      <c r="F56" s="196">
        <v>299159</v>
      </c>
      <c r="G56" s="196">
        <v>121804</v>
      </c>
      <c r="H56" s="585"/>
      <c r="I56" s="585"/>
      <c r="J56" s="196">
        <v>103055</v>
      </c>
      <c r="K56" s="585"/>
      <c r="L56" s="585"/>
      <c r="M56" s="196">
        <v>99373</v>
      </c>
      <c r="N56" s="585"/>
      <c r="O56" s="585"/>
      <c r="P56" s="196">
        <v>88646</v>
      </c>
      <c r="Q56" s="585"/>
      <c r="R56" s="585"/>
      <c r="S56" s="196">
        <v>63219</v>
      </c>
      <c r="T56" s="585"/>
      <c r="U56" s="585"/>
      <c r="V56" s="196">
        <v>35555</v>
      </c>
      <c r="W56" s="585"/>
      <c r="X56" s="585"/>
      <c r="Y56" s="196">
        <v>33579</v>
      </c>
      <c r="Z56" s="585"/>
      <c r="AA56" s="585"/>
      <c r="AB56" s="196">
        <v>30768</v>
      </c>
      <c r="AC56" s="585"/>
      <c r="AD56" s="585"/>
      <c r="AE56" s="196">
        <v>20676</v>
      </c>
      <c r="AF56" s="585"/>
      <c r="AG56" s="585"/>
      <c r="AH56" s="585"/>
    </row>
    <row r="57" spans="1:36" ht="14.45" customHeight="1">
      <c r="A57" s="585"/>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row>
    <row r="58" spans="1:36" ht="14.45" customHeight="1">
      <c r="A58" s="599" t="s">
        <v>2027</v>
      </c>
      <c r="B58" s="196">
        <v>2565423</v>
      </c>
      <c r="C58" s="196">
        <v>2756612</v>
      </c>
      <c r="D58" s="196">
        <v>4267989</v>
      </c>
      <c r="E58" s="196">
        <v>4639312</v>
      </c>
      <c r="F58" s="196">
        <v>4992020</v>
      </c>
      <c r="G58" s="196">
        <v>1625643</v>
      </c>
      <c r="H58" s="585"/>
      <c r="I58" s="585"/>
      <c r="J58" s="196">
        <v>1380047</v>
      </c>
      <c r="K58" s="585"/>
      <c r="L58" s="585"/>
      <c r="M58" s="196">
        <v>1151799</v>
      </c>
      <c r="N58" s="585"/>
      <c r="O58" s="585"/>
      <c r="P58" s="196">
        <v>1012064</v>
      </c>
      <c r="Q58" s="585"/>
      <c r="R58" s="585"/>
      <c r="S58" s="196">
        <v>927144</v>
      </c>
      <c r="T58" s="585"/>
      <c r="U58" s="585"/>
      <c r="V58" s="196">
        <v>825625</v>
      </c>
      <c r="W58" s="585"/>
      <c r="X58" s="585"/>
      <c r="Y58" s="196">
        <v>837304</v>
      </c>
      <c r="Z58" s="585"/>
      <c r="AA58" s="585"/>
      <c r="AB58" s="196">
        <v>829770</v>
      </c>
      <c r="AC58" s="585"/>
      <c r="AD58" s="585"/>
      <c r="AE58" s="196">
        <v>778983</v>
      </c>
      <c r="AF58" s="585"/>
      <c r="AG58" s="585"/>
      <c r="AH58" s="585"/>
    </row>
    <row r="59" spans="1:36" ht="14.45" customHeight="1">
      <c r="A59" s="585"/>
      <c r="B59" s="585"/>
      <c r="C59" s="585"/>
      <c r="D59" s="585"/>
      <c r="E59" s="585"/>
      <c r="F59" s="585"/>
      <c r="G59" s="585"/>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row>
    <row r="60" spans="1:36" ht="14.45" customHeight="1">
      <c r="A60" s="599" t="s">
        <v>2029</v>
      </c>
      <c r="B60" s="196">
        <v>560986</v>
      </c>
      <c r="C60" s="196">
        <v>539958</v>
      </c>
      <c r="D60" s="196">
        <v>894605</v>
      </c>
      <c r="E60" s="196">
        <v>963713</v>
      </c>
      <c r="F60" s="196">
        <v>1010432</v>
      </c>
      <c r="G60" s="196">
        <v>376554</v>
      </c>
      <c r="H60" s="585"/>
      <c r="I60" s="585"/>
      <c r="J60" s="196">
        <v>297125</v>
      </c>
      <c r="K60" s="585"/>
      <c r="L60" s="585"/>
      <c r="M60" s="196">
        <v>272259</v>
      </c>
      <c r="N60" s="585"/>
      <c r="O60" s="585"/>
      <c r="P60" s="196">
        <v>252974</v>
      </c>
      <c r="Q60" s="585"/>
      <c r="R60" s="585"/>
      <c r="S60" s="196">
        <v>266180</v>
      </c>
      <c r="T60" s="585"/>
      <c r="U60" s="585"/>
      <c r="V60" s="196">
        <v>270896</v>
      </c>
      <c r="W60" s="585"/>
      <c r="X60" s="585"/>
      <c r="Y60" s="196">
        <v>271113</v>
      </c>
      <c r="Z60" s="585"/>
      <c r="AA60" s="585"/>
      <c r="AB60" s="196">
        <v>265450</v>
      </c>
      <c r="AC60" s="585"/>
      <c r="AD60" s="585"/>
      <c r="AE60" s="196">
        <v>201659</v>
      </c>
      <c r="AF60" s="585"/>
      <c r="AG60" s="585"/>
      <c r="AH60" s="585"/>
      <c r="AJ60" s="274"/>
    </row>
    <row r="61" spans="1:36" ht="14.45" customHeight="1">
      <c r="A61" s="599" t="s">
        <v>2031</v>
      </c>
      <c r="B61" s="192">
        <v>0</v>
      </c>
      <c r="C61" s="192">
        <v>0</v>
      </c>
      <c r="D61" s="196">
        <v>11801</v>
      </c>
      <c r="E61" s="196">
        <v>7429</v>
      </c>
      <c r="F61" s="196">
        <v>1514</v>
      </c>
      <c r="G61" s="192" t="s">
        <v>163</v>
      </c>
      <c r="H61" s="585"/>
      <c r="I61" s="585"/>
      <c r="J61" s="196">
        <v>2098</v>
      </c>
      <c r="K61" s="585"/>
      <c r="L61" s="585"/>
      <c r="M61" s="196">
        <v>62053</v>
      </c>
      <c r="N61" s="585"/>
      <c r="O61" s="585"/>
      <c r="P61" s="196">
        <v>68283</v>
      </c>
      <c r="Q61" s="585"/>
      <c r="R61" s="585"/>
      <c r="S61" s="196">
        <v>42916</v>
      </c>
      <c r="T61" s="585"/>
      <c r="U61" s="585"/>
      <c r="V61" s="196">
        <v>54074</v>
      </c>
      <c r="W61" s="585"/>
      <c r="X61" s="585"/>
      <c r="Y61" s="196">
        <v>45168</v>
      </c>
      <c r="Z61" s="585"/>
      <c r="AA61" s="585"/>
      <c r="AB61" s="196">
        <v>46108</v>
      </c>
      <c r="AC61" s="585"/>
      <c r="AD61" s="585"/>
      <c r="AE61" s="196">
        <v>36463</v>
      </c>
      <c r="AF61" s="585"/>
      <c r="AG61" s="585"/>
      <c r="AH61" s="585"/>
    </row>
    <row r="62" spans="1:36" ht="14.45" customHeight="1">
      <c r="A62" s="599" t="s">
        <v>2032</v>
      </c>
      <c r="B62" s="196">
        <v>21258</v>
      </c>
      <c r="C62" s="196">
        <v>47632</v>
      </c>
      <c r="D62" s="196">
        <v>151793</v>
      </c>
      <c r="E62" s="196">
        <v>23447</v>
      </c>
      <c r="F62" s="196">
        <v>15230</v>
      </c>
      <c r="G62" s="196">
        <v>15649</v>
      </c>
      <c r="H62" s="585"/>
      <c r="I62" s="585"/>
      <c r="J62" s="196">
        <v>23104</v>
      </c>
      <c r="K62" s="585"/>
      <c r="L62" s="585"/>
      <c r="M62" s="196">
        <v>2724</v>
      </c>
      <c r="N62" s="585"/>
      <c r="O62" s="585"/>
      <c r="P62" s="196">
        <v>2899</v>
      </c>
      <c r="Q62" s="585"/>
      <c r="R62" s="585"/>
      <c r="S62" s="196">
        <v>37415</v>
      </c>
      <c r="T62" s="585"/>
      <c r="U62" s="585"/>
      <c r="V62" s="196">
        <v>62170</v>
      </c>
      <c r="W62" s="585"/>
      <c r="X62" s="585"/>
      <c r="Y62" s="196">
        <v>51481</v>
      </c>
      <c r="Z62" s="585"/>
      <c r="AA62" s="585"/>
      <c r="AB62" s="196">
        <v>60270</v>
      </c>
      <c r="AC62" s="585"/>
      <c r="AD62" s="585"/>
      <c r="AE62" s="196">
        <v>18304</v>
      </c>
      <c r="AF62" s="585"/>
      <c r="AG62" s="585"/>
      <c r="AH62" s="585"/>
    </row>
    <row r="63" spans="1:36" ht="14.45" customHeight="1">
      <c r="A63" s="599" t="s">
        <v>2357</v>
      </c>
      <c r="B63" s="196">
        <v>248621</v>
      </c>
      <c r="C63" s="196">
        <v>211903</v>
      </c>
      <c r="D63" s="196">
        <v>348953</v>
      </c>
      <c r="E63" s="196">
        <v>482425</v>
      </c>
      <c r="F63" s="196">
        <v>538586</v>
      </c>
      <c r="G63" s="196">
        <v>224989</v>
      </c>
      <c r="H63" s="585"/>
      <c r="I63" s="585"/>
      <c r="J63" s="196">
        <v>167212</v>
      </c>
      <c r="K63" s="585"/>
      <c r="L63" s="585"/>
      <c r="M63" s="196">
        <v>132586</v>
      </c>
      <c r="N63" s="585"/>
      <c r="O63" s="585"/>
      <c r="P63" s="196">
        <v>112969</v>
      </c>
      <c r="Q63" s="585"/>
      <c r="R63" s="585"/>
      <c r="S63" s="196">
        <v>112323</v>
      </c>
      <c r="T63" s="585"/>
      <c r="U63" s="585"/>
      <c r="V63" s="196">
        <v>107077</v>
      </c>
      <c r="W63" s="585"/>
      <c r="X63" s="585"/>
      <c r="Y63" s="196">
        <v>125080</v>
      </c>
      <c r="Z63" s="585"/>
      <c r="AA63" s="585"/>
      <c r="AB63" s="196">
        <v>122133</v>
      </c>
      <c r="AC63" s="585"/>
      <c r="AD63" s="585"/>
      <c r="AE63" s="196">
        <v>110285</v>
      </c>
      <c r="AF63" s="585"/>
      <c r="AG63" s="585"/>
      <c r="AH63" s="585"/>
      <c r="AI63" s="274"/>
    </row>
    <row r="64" spans="1:36" ht="14.45" customHeight="1">
      <c r="A64" s="599" t="s">
        <v>2034</v>
      </c>
      <c r="B64" s="196">
        <v>291107</v>
      </c>
      <c r="C64" s="196">
        <v>280423</v>
      </c>
      <c r="D64" s="196">
        <v>382058</v>
      </c>
      <c r="E64" s="196">
        <v>450412</v>
      </c>
      <c r="F64" s="196">
        <v>455102</v>
      </c>
      <c r="G64" s="196">
        <v>135916</v>
      </c>
      <c r="H64" s="585"/>
      <c r="I64" s="585"/>
      <c r="J64" s="196">
        <v>104711</v>
      </c>
      <c r="K64" s="585"/>
      <c r="L64" s="585"/>
      <c r="M64" s="196">
        <v>74896</v>
      </c>
      <c r="N64" s="585"/>
      <c r="O64" s="585"/>
      <c r="P64" s="196">
        <v>68823</v>
      </c>
      <c r="Q64" s="585"/>
      <c r="R64" s="585"/>
      <c r="S64" s="196">
        <v>73526</v>
      </c>
      <c r="T64" s="585"/>
      <c r="U64" s="585"/>
      <c r="V64" s="196">
        <v>47575</v>
      </c>
      <c r="W64" s="585"/>
      <c r="X64" s="585"/>
      <c r="Y64" s="196">
        <v>49384</v>
      </c>
      <c r="Z64" s="585"/>
      <c r="AA64" s="585"/>
      <c r="AB64" s="196">
        <v>36939</v>
      </c>
      <c r="AC64" s="585"/>
      <c r="AD64" s="585"/>
      <c r="AE64" s="196">
        <v>36607</v>
      </c>
      <c r="AF64" s="585"/>
      <c r="AG64" s="585"/>
      <c r="AH64" s="585"/>
    </row>
    <row r="65" spans="1:37" ht="14.45" customHeight="1">
      <c r="A65" s="599" t="s">
        <v>2035</v>
      </c>
      <c r="B65" s="196">
        <v>105523</v>
      </c>
      <c r="C65" s="196">
        <v>102791</v>
      </c>
      <c r="D65" s="196">
        <v>0</v>
      </c>
      <c r="E65" s="196">
        <v>0</v>
      </c>
      <c r="F65" s="196">
        <v>167659</v>
      </c>
      <c r="G65" s="196">
        <v>0</v>
      </c>
      <c r="H65" s="585"/>
      <c r="I65" s="585"/>
      <c r="J65" s="196">
        <v>0</v>
      </c>
      <c r="K65" s="585"/>
      <c r="L65" s="585"/>
      <c r="M65" s="196">
        <v>0</v>
      </c>
      <c r="N65" s="585"/>
      <c r="O65" s="585"/>
      <c r="P65" s="196">
        <v>0</v>
      </c>
      <c r="Q65" s="585"/>
      <c r="R65" s="585"/>
      <c r="S65" s="196">
        <v>0</v>
      </c>
      <c r="T65" s="585"/>
      <c r="U65" s="585"/>
      <c r="V65" s="196">
        <v>0</v>
      </c>
      <c r="W65" s="585"/>
      <c r="X65" s="585"/>
      <c r="Y65" s="196">
        <v>0</v>
      </c>
      <c r="Z65" s="585"/>
      <c r="AA65" s="585"/>
      <c r="AB65" s="196">
        <v>0</v>
      </c>
      <c r="AC65" s="585"/>
      <c r="AD65" s="585"/>
      <c r="AE65" s="196">
        <v>0</v>
      </c>
      <c r="AF65" s="585"/>
      <c r="AG65" s="585"/>
      <c r="AH65" s="585"/>
    </row>
    <row r="66" spans="1:37" ht="14.45" customHeight="1">
      <c r="A66" s="599" t="s">
        <v>2036</v>
      </c>
      <c r="B66" s="192" t="s">
        <v>163</v>
      </c>
      <c r="C66" s="192" t="s">
        <v>163</v>
      </c>
      <c r="D66" s="192" t="s">
        <v>163</v>
      </c>
      <c r="E66" s="196">
        <v>11812</v>
      </c>
      <c r="F66" s="196">
        <v>13024</v>
      </c>
      <c r="G66" s="192" t="s">
        <v>163</v>
      </c>
      <c r="H66" s="585"/>
      <c r="I66" s="585"/>
      <c r="J66" s="192" t="s">
        <v>163</v>
      </c>
      <c r="K66" s="585"/>
      <c r="L66" s="585"/>
      <c r="M66" s="192" t="s">
        <v>163</v>
      </c>
      <c r="N66" s="585"/>
      <c r="O66" s="585"/>
      <c r="P66" s="196">
        <v>5251</v>
      </c>
      <c r="Q66" s="585"/>
      <c r="R66" s="585"/>
      <c r="S66" s="192" t="s">
        <v>163</v>
      </c>
      <c r="T66" s="585"/>
      <c r="U66" s="585"/>
      <c r="V66" s="192" t="s">
        <v>163</v>
      </c>
      <c r="W66" s="585"/>
      <c r="X66" s="585"/>
      <c r="Y66" s="192" t="s">
        <v>163</v>
      </c>
      <c r="Z66" s="585"/>
      <c r="AA66" s="585"/>
      <c r="AB66" s="192" t="s">
        <v>163</v>
      </c>
      <c r="AC66" s="585"/>
      <c r="AD66" s="585"/>
      <c r="AE66" s="192" t="s">
        <v>163</v>
      </c>
      <c r="AF66" s="585"/>
      <c r="AG66" s="585"/>
      <c r="AH66" s="585"/>
    </row>
    <row r="67" spans="1:37" ht="14.45" customHeight="1">
      <c r="A67" s="599" t="s">
        <v>2037</v>
      </c>
      <c r="B67" s="196">
        <v>115331</v>
      </c>
      <c r="C67" s="196">
        <v>110951</v>
      </c>
      <c r="D67" s="196">
        <v>164893</v>
      </c>
      <c r="E67" s="196">
        <v>198631</v>
      </c>
      <c r="F67" s="196">
        <v>171509</v>
      </c>
      <c r="G67" s="196">
        <v>67275</v>
      </c>
      <c r="H67" s="585"/>
      <c r="I67" s="585"/>
      <c r="J67" s="196">
        <v>49723</v>
      </c>
      <c r="K67" s="585"/>
      <c r="L67" s="585"/>
      <c r="M67" s="196">
        <v>37185</v>
      </c>
      <c r="N67" s="585"/>
      <c r="O67" s="585"/>
      <c r="P67" s="196">
        <v>42239</v>
      </c>
      <c r="Q67" s="585"/>
      <c r="R67" s="585"/>
      <c r="S67" s="196">
        <v>53226</v>
      </c>
      <c r="T67" s="585"/>
      <c r="U67" s="585"/>
      <c r="V67" s="196">
        <v>20565</v>
      </c>
      <c r="W67" s="585"/>
      <c r="X67" s="585"/>
      <c r="Y67" s="196">
        <v>28275</v>
      </c>
      <c r="Z67" s="585"/>
      <c r="AA67" s="585"/>
      <c r="AB67" s="196">
        <v>19093</v>
      </c>
      <c r="AC67" s="585"/>
      <c r="AD67" s="585"/>
      <c r="AE67" s="196">
        <v>19001</v>
      </c>
      <c r="AF67" s="585"/>
      <c r="AG67" s="585"/>
      <c r="AH67" s="585"/>
    </row>
    <row r="68" spans="1:37" ht="14.45" customHeight="1">
      <c r="A68" s="599" t="s">
        <v>2038</v>
      </c>
      <c r="B68" s="196">
        <v>39933</v>
      </c>
      <c r="C68" s="196">
        <v>31603</v>
      </c>
      <c r="D68" s="196">
        <v>53018</v>
      </c>
      <c r="E68" s="196">
        <v>56039</v>
      </c>
      <c r="F68" s="196">
        <v>78575</v>
      </c>
      <c r="G68" s="196">
        <v>46163</v>
      </c>
      <c r="H68" s="585"/>
      <c r="I68" s="585"/>
      <c r="J68" s="196">
        <v>37661</v>
      </c>
      <c r="K68" s="585"/>
      <c r="L68" s="585"/>
      <c r="M68" s="196">
        <v>26414</v>
      </c>
      <c r="N68" s="585"/>
      <c r="O68" s="585"/>
      <c r="P68" s="196">
        <v>16556</v>
      </c>
      <c r="Q68" s="585"/>
      <c r="R68" s="585"/>
      <c r="S68" s="196">
        <v>13416</v>
      </c>
      <c r="T68" s="585"/>
      <c r="U68" s="585"/>
      <c r="V68" s="196">
        <v>9973</v>
      </c>
      <c r="W68" s="585"/>
      <c r="X68" s="585"/>
      <c r="Y68" s="196">
        <v>11030</v>
      </c>
      <c r="Z68" s="585"/>
      <c r="AA68" s="585"/>
      <c r="AB68" s="196">
        <v>8361</v>
      </c>
      <c r="AC68" s="585"/>
      <c r="AD68" s="585"/>
      <c r="AE68" s="196">
        <v>7348</v>
      </c>
      <c r="AF68" s="585"/>
      <c r="AG68" s="585"/>
      <c r="AH68" s="585"/>
    </row>
    <row r="69" spans="1:37" ht="14.45" customHeight="1">
      <c r="A69" s="599" t="s">
        <v>2039</v>
      </c>
      <c r="B69" s="192" t="s">
        <v>163</v>
      </c>
      <c r="C69" s="192" t="s">
        <v>163</v>
      </c>
      <c r="D69" s="192" t="s">
        <v>163</v>
      </c>
      <c r="E69" s="192" t="s">
        <v>163</v>
      </c>
      <c r="F69" s="192" t="s">
        <v>163</v>
      </c>
      <c r="G69" s="192" t="s">
        <v>163</v>
      </c>
      <c r="H69" s="585"/>
      <c r="I69" s="585"/>
      <c r="J69" s="192" t="s">
        <v>163</v>
      </c>
      <c r="K69" s="585"/>
      <c r="L69" s="585"/>
      <c r="M69" s="192" t="s">
        <v>163</v>
      </c>
      <c r="N69" s="585"/>
      <c r="O69" s="585"/>
      <c r="P69" s="192" t="s">
        <v>163</v>
      </c>
      <c r="Q69" s="585"/>
      <c r="R69" s="585"/>
      <c r="S69" s="192" t="s">
        <v>163</v>
      </c>
      <c r="T69" s="585"/>
      <c r="U69" s="585"/>
      <c r="V69" s="192" t="s">
        <v>163</v>
      </c>
      <c r="W69" s="585"/>
      <c r="X69" s="585"/>
      <c r="Y69" s="192" t="s">
        <v>163</v>
      </c>
      <c r="Z69" s="585"/>
      <c r="AA69" s="585"/>
      <c r="AB69" s="192" t="s">
        <v>163</v>
      </c>
      <c r="AC69" s="585"/>
      <c r="AD69" s="585"/>
      <c r="AE69" s="192" t="s">
        <v>163</v>
      </c>
      <c r="AF69" s="585"/>
      <c r="AG69" s="585"/>
      <c r="AH69" s="585"/>
    </row>
    <row r="70" spans="1:37" ht="14.45" customHeight="1">
      <c r="A70" s="599" t="s">
        <v>2040</v>
      </c>
      <c r="B70" s="196">
        <v>30320</v>
      </c>
      <c r="C70" s="196">
        <v>35078</v>
      </c>
      <c r="D70" s="196">
        <v>164147</v>
      </c>
      <c r="E70" s="196">
        <v>183930</v>
      </c>
      <c r="F70" s="196">
        <v>24335</v>
      </c>
      <c r="G70" s="196">
        <v>22478</v>
      </c>
      <c r="H70" s="585"/>
      <c r="I70" s="585"/>
      <c r="J70" s="196">
        <v>17327</v>
      </c>
      <c r="K70" s="585"/>
      <c r="L70" s="585"/>
      <c r="M70" s="196">
        <v>11297</v>
      </c>
      <c r="N70" s="585"/>
      <c r="O70" s="585"/>
      <c r="P70" s="196">
        <v>4777</v>
      </c>
      <c r="Q70" s="585"/>
      <c r="R70" s="585"/>
      <c r="S70" s="196">
        <v>6884</v>
      </c>
      <c r="T70" s="585"/>
      <c r="U70" s="585"/>
      <c r="V70" s="196">
        <v>17037</v>
      </c>
      <c r="W70" s="585"/>
      <c r="X70" s="585"/>
      <c r="Y70" s="196">
        <v>10079</v>
      </c>
      <c r="Z70" s="585"/>
      <c r="AA70" s="585"/>
      <c r="AB70" s="196">
        <v>9485</v>
      </c>
      <c r="AC70" s="585"/>
      <c r="AD70" s="585"/>
      <c r="AE70" s="196">
        <v>10258</v>
      </c>
      <c r="AF70" s="585"/>
      <c r="AG70" s="585"/>
      <c r="AH70" s="585"/>
    </row>
    <row r="71" spans="1:37" ht="14.45" customHeight="1">
      <c r="A71" s="585"/>
      <c r="B71" s="585"/>
      <c r="C71" s="585"/>
      <c r="D71" s="585"/>
      <c r="E71" s="585"/>
      <c r="F71" s="585"/>
      <c r="G71" s="585"/>
      <c r="H71" s="585"/>
      <c r="I71" s="585"/>
      <c r="J71" s="585"/>
      <c r="K71" s="585"/>
      <c r="L71" s="585"/>
      <c r="M71" s="585"/>
      <c r="N71" s="585"/>
      <c r="O71" s="585"/>
      <c r="P71" s="585"/>
      <c r="Q71" s="585"/>
      <c r="R71" s="585"/>
      <c r="S71" s="585"/>
      <c r="T71" s="585"/>
      <c r="U71" s="585"/>
      <c r="V71" s="585"/>
      <c r="W71" s="585"/>
      <c r="X71" s="585"/>
      <c r="Y71" s="585"/>
      <c r="Z71" s="585"/>
      <c r="AA71" s="585"/>
      <c r="AB71" s="585"/>
      <c r="AC71" s="585"/>
      <c r="AD71" s="585"/>
      <c r="AE71" s="585"/>
      <c r="AF71" s="585"/>
      <c r="AG71" s="585"/>
      <c r="AH71" s="585"/>
    </row>
    <row r="72" spans="1:37" ht="14.45" customHeight="1">
      <c r="A72" s="599" t="s">
        <v>2041</v>
      </c>
      <c r="B72" s="196">
        <v>698069</v>
      </c>
      <c r="C72" s="196">
        <v>589517</v>
      </c>
      <c r="D72" s="196">
        <v>874290</v>
      </c>
      <c r="E72" s="196">
        <v>773313</v>
      </c>
      <c r="F72" s="196">
        <v>767159</v>
      </c>
      <c r="G72" s="196">
        <v>180213</v>
      </c>
      <c r="H72" s="585"/>
      <c r="I72" s="585"/>
      <c r="J72" s="196">
        <v>159391</v>
      </c>
      <c r="K72" s="585"/>
      <c r="L72" s="585"/>
      <c r="M72" s="196">
        <v>175969</v>
      </c>
      <c r="N72" s="585"/>
      <c r="O72" s="585"/>
      <c r="P72" s="196">
        <v>212283</v>
      </c>
      <c r="Q72" s="585"/>
      <c r="R72" s="585"/>
      <c r="S72" s="196">
        <v>240390</v>
      </c>
      <c r="T72" s="585"/>
      <c r="U72" s="585"/>
      <c r="V72" s="196">
        <v>244144</v>
      </c>
      <c r="W72" s="585"/>
      <c r="X72" s="585"/>
      <c r="Y72" s="196">
        <v>325141</v>
      </c>
      <c r="Z72" s="585"/>
      <c r="AA72" s="585"/>
      <c r="AB72" s="196">
        <v>336098</v>
      </c>
      <c r="AC72" s="585"/>
      <c r="AD72" s="585"/>
      <c r="AE72" s="196">
        <v>258680</v>
      </c>
      <c r="AF72" s="585"/>
      <c r="AG72" s="585"/>
      <c r="AH72" s="585"/>
    </row>
    <row r="73" spans="1:37" ht="14.45" customHeight="1">
      <c r="A73" s="599" t="s">
        <v>2042</v>
      </c>
      <c r="B73" s="196">
        <v>611997</v>
      </c>
      <c r="C73" s="196">
        <v>562844</v>
      </c>
      <c r="D73" s="196">
        <v>40053</v>
      </c>
      <c r="E73" s="196">
        <v>44424</v>
      </c>
      <c r="F73" s="196">
        <v>664188</v>
      </c>
      <c r="G73" s="196">
        <v>80783</v>
      </c>
      <c r="H73" s="585"/>
      <c r="I73" s="585"/>
      <c r="J73" s="196">
        <v>67874</v>
      </c>
      <c r="K73" s="585"/>
      <c r="L73" s="585"/>
      <c r="M73" s="196">
        <v>75835</v>
      </c>
      <c r="N73" s="585"/>
      <c r="O73" s="585"/>
      <c r="P73" s="196">
        <v>127016</v>
      </c>
      <c r="Q73" s="585"/>
      <c r="R73" s="585"/>
      <c r="S73" s="196">
        <v>154243</v>
      </c>
      <c r="T73" s="585"/>
      <c r="U73" s="585"/>
      <c r="V73" s="196">
        <v>160116</v>
      </c>
      <c r="W73" s="585"/>
      <c r="X73" s="585"/>
      <c r="Y73" s="196">
        <v>228088</v>
      </c>
      <c r="Z73" s="585"/>
      <c r="AA73" s="585"/>
      <c r="AB73" s="196">
        <v>224440</v>
      </c>
      <c r="AC73" s="585"/>
      <c r="AD73" s="585"/>
      <c r="AE73" s="196">
        <v>145866</v>
      </c>
      <c r="AF73" s="585"/>
      <c r="AG73" s="585"/>
      <c r="AH73" s="585"/>
    </row>
    <row r="74" spans="1:37" ht="14.45" customHeight="1">
      <c r="A74" s="599" t="s">
        <v>2043</v>
      </c>
      <c r="B74" s="196">
        <v>78203</v>
      </c>
      <c r="C74" s="196">
        <v>25338</v>
      </c>
      <c r="D74" s="196">
        <v>9713</v>
      </c>
      <c r="E74" s="196">
        <v>2264</v>
      </c>
      <c r="F74" s="196">
        <v>26516</v>
      </c>
      <c r="G74" s="196">
        <v>80783</v>
      </c>
      <c r="H74" s="585"/>
      <c r="I74" s="585"/>
      <c r="J74" s="196">
        <v>67874</v>
      </c>
      <c r="K74" s="585"/>
      <c r="L74" s="585"/>
      <c r="M74" s="196">
        <v>75835</v>
      </c>
      <c r="N74" s="585"/>
      <c r="O74" s="585"/>
      <c r="P74" s="196">
        <v>127016</v>
      </c>
      <c r="Q74" s="585"/>
      <c r="R74" s="585"/>
      <c r="S74" s="196">
        <v>154243</v>
      </c>
      <c r="T74" s="585"/>
      <c r="U74" s="585"/>
      <c r="V74" s="192" t="s">
        <v>163</v>
      </c>
      <c r="W74" s="585"/>
      <c r="X74" s="585"/>
      <c r="Y74" s="192" t="s">
        <v>163</v>
      </c>
      <c r="Z74" s="585"/>
      <c r="AA74" s="585"/>
      <c r="AB74" s="192" t="s">
        <v>163</v>
      </c>
      <c r="AC74" s="585"/>
      <c r="AD74" s="585"/>
      <c r="AE74" s="192" t="s">
        <v>163</v>
      </c>
      <c r="AF74" s="585"/>
      <c r="AG74" s="585"/>
      <c r="AH74" s="585"/>
    </row>
    <row r="75" spans="1:37" ht="14.45" customHeight="1">
      <c r="A75" s="599" t="s">
        <v>2044</v>
      </c>
      <c r="B75" s="192" t="s">
        <v>163</v>
      </c>
      <c r="C75" s="192" t="s">
        <v>163</v>
      </c>
      <c r="D75" s="192" t="s">
        <v>163</v>
      </c>
      <c r="E75" s="192" t="s">
        <v>163</v>
      </c>
      <c r="F75" s="192" t="s">
        <v>163</v>
      </c>
      <c r="G75" s="192" t="s">
        <v>163</v>
      </c>
      <c r="H75" s="585"/>
      <c r="I75" s="585"/>
      <c r="J75" s="192" t="s">
        <v>163</v>
      </c>
      <c r="K75" s="585"/>
      <c r="L75" s="585"/>
      <c r="M75" s="192" t="s">
        <v>163</v>
      </c>
      <c r="N75" s="585"/>
      <c r="O75" s="585"/>
      <c r="P75" s="192" t="s">
        <v>163</v>
      </c>
      <c r="Q75" s="585"/>
      <c r="R75" s="585"/>
      <c r="S75" s="192" t="s">
        <v>163</v>
      </c>
      <c r="T75" s="585"/>
      <c r="U75" s="585"/>
      <c r="V75" s="192" t="s">
        <v>163</v>
      </c>
      <c r="W75" s="585"/>
      <c r="X75" s="585"/>
      <c r="Y75" s="192" t="s">
        <v>163</v>
      </c>
      <c r="Z75" s="585"/>
      <c r="AA75" s="585"/>
      <c r="AB75" s="192" t="s">
        <v>163</v>
      </c>
      <c r="AC75" s="585"/>
      <c r="AD75" s="585"/>
      <c r="AE75" s="192" t="s">
        <v>163</v>
      </c>
      <c r="AF75" s="585"/>
      <c r="AG75" s="585"/>
      <c r="AH75" s="585"/>
    </row>
    <row r="76" spans="1:37" ht="14.45" customHeight="1">
      <c r="A76" s="599" t="s">
        <v>2045</v>
      </c>
      <c r="B76" s="196">
        <v>533794</v>
      </c>
      <c r="C76" s="196">
        <v>537506</v>
      </c>
      <c r="D76" s="192" t="s">
        <v>163</v>
      </c>
      <c r="E76" s="192" t="s">
        <v>163</v>
      </c>
      <c r="F76" s="196">
        <v>637672</v>
      </c>
      <c r="G76" s="192" t="s">
        <v>163</v>
      </c>
      <c r="H76" s="585"/>
      <c r="I76" s="585"/>
      <c r="J76" s="192" t="s">
        <v>163</v>
      </c>
      <c r="K76" s="585"/>
      <c r="L76" s="585"/>
      <c r="M76" s="192" t="s">
        <v>163</v>
      </c>
      <c r="N76" s="585"/>
      <c r="O76" s="585"/>
      <c r="P76" s="192" t="s">
        <v>163</v>
      </c>
      <c r="Q76" s="585"/>
      <c r="R76" s="585"/>
      <c r="S76" s="192" t="s">
        <v>163</v>
      </c>
      <c r="T76" s="585"/>
      <c r="U76" s="585"/>
      <c r="V76" s="192" t="s">
        <v>163</v>
      </c>
      <c r="W76" s="585"/>
      <c r="X76" s="585"/>
      <c r="Y76" s="192" t="s">
        <v>163</v>
      </c>
      <c r="Z76" s="585"/>
      <c r="AA76" s="585"/>
      <c r="AB76" s="192" t="s">
        <v>163</v>
      </c>
      <c r="AC76" s="585"/>
      <c r="AD76" s="585"/>
      <c r="AE76" s="192" t="s">
        <v>163</v>
      </c>
      <c r="AF76" s="585"/>
      <c r="AG76" s="585"/>
      <c r="AH76" s="585"/>
    </row>
    <row r="77" spans="1:37" ht="14.45" customHeight="1">
      <c r="A77" s="599" t="s">
        <v>2046</v>
      </c>
      <c r="B77" s="192" t="s">
        <v>163</v>
      </c>
      <c r="C77" s="192" t="s">
        <v>163</v>
      </c>
      <c r="D77" s="196">
        <v>30340</v>
      </c>
      <c r="E77" s="196">
        <v>42160</v>
      </c>
      <c r="F77" s="192" t="s">
        <v>163</v>
      </c>
      <c r="G77" s="192" t="s">
        <v>163</v>
      </c>
      <c r="H77" s="585"/>
      <c r="I77" s="585"/>
      <c r="J77" s="192" t="s">
        <v>163</v>
      </c>
      <c r="K77" s="585"/>
      <c r="L77" s="585"/>
      <c r="M77" s="192" t="s">
        <v>163</v>
      </c>
      <c r="N77" s="585"/>
      <c r="O77" s="585"/>
      <c r="P77" s="192" t="s">
        <v>163</v>
      </c>
      <c r="Q77" s="585"/>
      <c r="R77" s="585"/>
      <c r="S77" s="192" t="s">
        <v>163</v>
      </c>
      <c r="T77" s="585"/>
      <c r="U77" s="585"/>
      <c r="V77" s="196">
        <v>160116</v>
      </c>
      <c r="W77" s="585"/>
      <c r="X77" s="585"/>
      <c r="Y77" s="196">
        <v>228088</v>
      </c>
      <c r="Z77" s="585"/>
      <c r="AA77" s="585"/>
      <c r="AB77" s="196">
        <v>224440</v>
      </c>
      <c r="AC77" s="585"/>
      <c r="AD77" s="585"/>
      <c r="AE77" s="196">
        <v>145866</v>
      </c>
      <c r="AF77" s="585"/>
      <c r="AG77" s="585"/>
      <c r="AH77" s="585"/>
      <c r="AK77" s="274">
        <f>B60+B72</f>
        <v>1259055</v>
      </c>
    </row>
    <row r="78" spans="1:37" ht="14.45" customHeight="1">
      <c r="A78" s="599" t="s">
        <v>2047</v>
      </c>
      <c r="B78" s="196">
        <v>86072</v>
      </c>
      <c r="C78" s="196">
        <v>26673</v>
      </c>
      <c r="D78" s="196">
        <v>834237</v>
      </c>
      <c r="E78" s="196">
        <v>728889</v>
      </c>
      <c r="F78" s="196">
        <v>102971</v>
      </c>
      <c r="G78" s="196">
        <v>99430</v>
      </c>
      <c r="H78" s="585"/>
      <c r="I78" s="585"/>
      <c r="J78" s="196">
        <v>91517</v>
      </c>
      <c r="K78" s="585"/>
      <c r="L78" s="585"/>
      <c r="M78" s="196">
        <v>100134</v>
      </c>
      <c r="N78" s="585"/>
      <c r="O78" s="585"/>
      <c r="P78" s="196">
        <v>85267</v>
      </c>
      <c r="Q78" s="585"/>
      <c r="R78" s="585"/>
      <c r="S78" s="196">
        <v>86147</v>
      </c>
      <c r="T78" s="585"/>
      <c r="U78" s="585"/>
      <c r="V78" s="196">
        <v>84028</v>
      </c>
      <c r="W78" s="585"/>
      <c r="X78" s="585"/>
      <c r="Y78" s="196">
        <v>97053</v>
      </c>
      <c r="Z78" s="585"/>
      <c r="AA78" s="585"/>
      <c r="AB78" s="196">
        <v>111658</v>
      </c>
      <c r="AC78" s="585"/>
      <c r="AD78" s="585"/>
      <c r="AE78" s="196">
        <v>112814</v>
      </c>
      <c r="AF78" s="585"/>
      <c r="AG78" s="585"/>
      <c r="AH78" s="585"/>
    </row>
    <row r="79" spans="1:37" ht="14.45" customHeight="1">
      <c r="A79" s="599" t="s">
        <v>2048</v>
      </c>
      <c r="B79" s="196">
        <v>3878</v>
      </c>
      <c r="C79" s="196">
        <v>4628</v>
      </c>
      <c r="D79" s="196">
        <v>12454</v>
      </c>
      <c r="E79" s="196">
        <v>12036</v>
      </c>
      <c r="F79" s="196">
        <v>12144</v>
      </c>
      <c r="G79" s="196">
        <v>3404</v>
      </c>
      <c r="H79" s="585"/>
      <c r="I79" s="585"/>
      <c r="J79" s="196">
        <v>3094</v>
      </c>
      <c r="K79" s="585"/>
      <c r="L79" s="585"/>
      <c r="M79" s="196">
        <v>2700</v>
      </c>
      <c r="N79" s="585"/>
      <c r="O79" s="585"/>
      <c r="P79" s="196">
        <v>1988</v>
      </c>
      <c r="Q79" s="585"/>
      <c r="R79" s="585"/>
      <c r="S79" s="196">
        <v>2146</v>
      </c>
      <c r="T79" s="585"/>
      <c r="U79" s="585"/>
      <c r="V79" s="192" t="s">
        <v>163</v>
      </c>
      <c r="W79" s="585"/>
      <c r="X79" s="585"/>
      <c r="Y79" s="192" t="s">
        <v>163</v>
      </c>
      <c r="Z79" s="585"/>
      <c r="AA79" s="585"/>
      <c r="AB79" s="192" t="s">
        <v>163</v>
      </c>
      <c r="AC79" s="585"/>
      <c r="AD79" s="585"/>
      <c r="AE79" s="192" t="s">
        <v>163</v>
      </c>
      <c r="AF79" s="585"/>
      <c r="AG79" s="585"/>
      <c r="AH79" s="585"/>
    </row>
    <row r="80" spans="1:37" ht="14.45" customHeight="1">
      <c r="A80" s="599" t="s">
        <v>2049</v>
      </c>
      <c r="B80" s="196">
        <v>68710</v>
      </c>
      <c r="C80" s="196">
        <v>6396</v>
      </c>
      <c r="D80" s="196">
        <v>225621</v>
      </c>
      <c r="E80" s="196">
        <v>26354</v>
      </c>
      <c r="F80" s="196">
        <v>74198</v>
      </c>
      <c r="G80" s="196">
        <v>70106</v>
      </c>
      <c r="H80" s="585"/>
      <c r="I80" s="585"/>
      <c r="J80" s="196">
        <v>68699</v>
      </c>
      <c r="K80" s="585"/>
      <c r="L80" s="585"/>
      <c r="M80" s="196">
        <v>70953</v>
      </c>
      <c r="N80" s="585"/>
      <c r="O80" s="585"/>
      <c r="P80" s="196">
        <v>68753</v>
      </c>
      <c r="Q80" s="585"/>
      <c r="R80" s="585"/>
      <c r="S80" s="196">
        <v>74436</v>
      </c>
      <c r="T80" s="585"/>
      <c r="U80" s="585"/>
      <c r="V80" s="196">
        <v>73566</v>
      </c>
      <c r="W80" s="585"/>
      <c r="X80" s="585"/>
      <c r="Y80" s="196">
        <v>74654</v>
      </c>
      <c r="Z80" s="585"/>
      <c r="AA80" s="585"/>
      <c r="AB80" s="196">
        <v>90113</v>
      </c>
      <c r="AC80" s="585"/>
      <c r="AD80" s="585"/>
      <c r="AE80" s="196">
        <v>89401</v>
      </c>
      <c r="AF80" s="585"/>
      <c r="AG80" s="585"/>
      <c r="AH80" s="585"/>
    </row>
    <row r="81" spans="1:34" ht="14.45" customHeight="1">
      <c r="A81" s="599" t="s">
        <v>2050</v>
      </c>
      <c r="B81" s="196">
        <v>13261</v>
      </c>
      <c r="C81" s="196">
        <v>15507</v>
      </c>
      <c r="D81" s="196">
        <v>11320</v>
      </c>
      <c r="E81" s="196">
        <v>16097</v>
      </c>
      <c r="F81" s="196">
        <v>16526</v>
      </c>
      <c r="G81" s="196">
        <v>10035</v>
      </c>
      <c r="H81" s="585"/>
      <c r="I81" s="585"/>
      <c r="J81" s="196">
        <v>7504</v>
      </c>
      <c r="K81" s="585"/>
      <c r="L81" s="585"/>
      <c r="M81" s="196">
        <v>14438</v>
      </c>
      <c r="N81" s="585"/>
      <c r="O81" s="585"/>
      <c r="P81" s="196">
        <v>8304</v>
      </c>
      <c r="Q81" s="585"/>
      <c r="R81" s="585"/>
      <c r="S81" s="196">
        <v>6076</v>
      </c>
      <c r="T81" s="585"/>
      <c r="U81" s="585"/>
      <c r="V81" s="196">
        <v>8602</v>
      </c>
      <c r="W81" s="585"/>
      <c r="X81" s="585"/>
      <c r="Y81" s="196">
        <v>15266</v>
      </c>
      <c r="Z81" s="585"/>
      <c r="AA81" s="585"/>
      <c r="AB81" s="196">
        <v>12594</v>
      </c>
      <c r="AC81" s="585"/>
      <c r="AD81" s="585"/>
      <c r="AE81" s="196">
        <v>12375</v>
      </c>
      <c r="AF81" s="585"/>
      <c r="AG81" s="585"/>
      <c r="AH81" s="585"/>
    </row>
    <row r="82" spans="1:34" ht="14.45" customHeight="1">
      <c r="A82" s="599" t="s">
        <v>2051</v>
      </c>
      <c r="B82" s="196">
        <v>223</v>
      </c>
      <c r="C82" s="196">
        <v>142</v>
      </c>
      <c r="D82" s="196">
        <v>163</v>
      </c>
      <c r="E82" s="196">
        <v>117</v>
      </c>
      <c r="F82" s="196">
        <v>103</v>
      </c>
      <c r="G82" s="196">
        <v>15885</v>
      </c>
      <c r="H82" s="585"/>
      <c r="I82" s="585"/>
      <c r="J82" s="196">
        <v>12220</v>
      </c>
      <c r="K82" s="585"/>
      <c r="L82" s="585"/>
      <c r="M82" s="196">
        <v>12043</v>
      </c>
      <c r="N82" s="585"/>
      <c r="O82" s="585"/>
      <c r="P82" s="196">
        <v>6222</v>
      </c>
      <c r="Q82" s="585"/>
      <c r="R82" s="585"/>
      <c r="S82" s="196">
        <v>3489</v>
      </c>
      <c r="T82" s="585"/>
      <c r="U82" s="585"/>
      <c r="V82" s="192" t="s">
        <v>163</v>
      </c>
      <c r="W82" s="585"/>
      <c r="X82" s="585"/>
      <c r="Y82" s="192" t="s">
        <v>163</v>
      </c>
      <c r="Z82" s="585"/>
      <c r="AA82" s="585"/>
      <c r="AB82" s="192" t="s">
        <v>163</v>
      </c>
      <c r="AC82" s="585"/>
      <c r="AD82" s="585"/>
      <c r="AE82" s="192" t="s">
        <v>163</v>
      </c>
      <c r="AF82" s="585"/>
      <c r="AG82" s="585"/>
      <c r="AH82" s="585"/>
    </row>
    <row r="83" spans="1:34" ht="14.45" customHeight="1">
      <c r="A83" s="599" t="s">
        <v>2052</v>
      </c>
      <c r="B83" s="192" t="s">
        <v>163</v>
      </c>
      <c r="C83" s="192" t="s">
        <v>163</v>
      </c>
      <c r="D83" s="196">
        <v>584679</v>
      </c>
      <c r="E83" s="196">
        <v>674285</v>
      </c>
      <c r="F83" s="192" t="s">
        <v>163</v>
      </c>
      <c r="G83" s="192" t="s">
        <v>163</v>
      </c>
      <c r="H83" s="585"/>
      <c r="I83" s="585"/>
      <c r="J83" s="192" t="s">
        <v>163</v>
      </c>
      <c r="K83" s="585"/>
      <c r="L83" s="585"/>
      <c r="M83" s="192" t="s">
        <v>163</v>
      </c>
      <c r="N83" s="585"/>
      <c r="O83" s="585"/>
      <c r="P83" s="192" t="s">
        <v>163</v>
      </c>
      <c r="Q83" s="585"/>
      <c r="R83" s="585"/>
      <c r="S83" s="192" t="s">
        <v>163</v>
      </c>
      <c r="T83" s="585"/>
      <c r="U83" s="585"/>
      <c r="V83" s="196">
        <v>1860</v>
      </c>
      <c r="W83" s="585"/>
      <c r="X83" s="585"/>
      <c r="Y83" s="196">
        <v>7133</v>
      </c>
      <c r="Z83" s="585"/>
      <c r="AA83" s="585"/>
      <c r="AB83" s="196">
        <v>8951</v>
      </c>
      <c r="AC83" s="585"/>
      <c r="AD83" s="585"/>
      <c r="AE83" s="196">
        <v>11038</v>
      </c>
      <c r="AF83" s="585"/>
      <c r="AG83" s="585"/>
      <c r="AH83" s="585"/>
    </row>
    <row r="84" spans="1:34" ht="14.45" customHeight="1">
      <c r="A84" s="599" t="s">
        <v>2053</v>
      </c>
      <c r="B84" s="192" t="s">
        <v>163</v>
      </c>
      <c r="C84" s="192" t="s">
        <v>163</v>
      </c>
      <c r="D84" s="192" t="s">
        <v>163</v>
      </c>
      <c r="E84" s="192" t="s">
        <v>163</v>
      </c>
      <c r="F84" s="192" t="s">
        <v>163</v>
      </c>
      <c r="G84" s="192" t="s">
        <v>163</v>
      </c>
      <c r="H84" s="585"/>
      <c r="I84" s="585"/>
      <c r="J84" s="192" t="s">
        <v>163</v>
      </c>
      <c r="K84" s="585"/>
      <c r="L84" s="585"/>
      <c r="M84" s="192" t="s">
        <v>163</v>
      </c>
      <c r="N84" s="585"/>
      <c r="O84" s="585"/>
      <c r="P84" s="192" t="s">
        <v>163</v>
      </c>
      <c r="Q84" s="585"/>
      <c r="R84" s="585"/>
      <c r="S84" s="192" t="s">
        <v>163</v>
      </c>
      <c r="T84" s="585"/>
      <c r="U84" s="585"/>
      <c r="V84" s="192" t="s">
        <v>163</v>
      </c>
      <c r="W84" s="585"/>
      <c r="X84" s="585"/>
      <c r="Y84" s="192" t="s">
        <v>163</v>
      </c>
      <c r="Z84" s="585"/>
      <c r="AA84" s="585"/>
      <c r="AB84" s="192" t="s">
        <v>163</v>
      </c>
      <c r="AC84" s="585"/>
      <c r="AD84" s="585"/>
      <c r="AE84" s="192" t="s">
        <v>163</v>
      </c>
      <c r="AF84" s="585"/>
      <c r="AG84" s="585"/>
      <c r="AH84" s="585"/>
    </row>
    <row r="85" spans="1:34" ht="14.45" customHeight="1">
      <c r="A85" s="585"/>
      <c r="B85" s="585"/>
      <c r="C85" s="585"/>
      <c r="D85" s="585"/>
      <c r="E85" s="585"/>
      <c r="F85" s="585"/>
      <c r="G85" s="585"/>
      <c r="H85" s="585"/>
      <c r="I85" s="585"/>
      <c r="J85" s="585"/>
      <c r="K85" s="585"/>
      <c r="L85" s="585"/>
      <c r="M85" s="585"/>
      <c r="N85" s="585"/>
      <c r="O85" s="585"/>
      <c r="P85" s="585"/>
      <c r="Q85" s="585"/>
      <c r="R85" s="585"/>
      <c r="S85" s="585"/>
      <c r="T85" s="585"/>
      <c r="U85" s="585"/>
      <c r="V85" s="585"/>
      <c r="W85" s="585"/>
      <c r="X85" s="585"/>
      <c r="Y85" s="585"/>
      <c r="Z85" s="585"/>
      <c r="AA85" s="585"/>
      <c r="AB85" s="585"/>
      <c r="AC85" s="585"/>
      <c r="AD85" s="585"/>
      <c r="AE85" s="585"/>
      <c r="AF85" s="585"/>
      <c r="AG85" s="585"/>
      <c r="AH85" s="585"/>
    </row>
    <row r="86" spans="1:34" ht="14.45" customHeight="1">
      <c r="A86" s="599" t="s">
        <v>2054</v>
      </c>
      <c r="B86" s="196">
        <v>1259055</v>
      </c>
      <c r="C86" s="196">
        <v>1129475</v>
      </c>
      <c r="D86" s="196">
        <v>1768895</v>
      </c>
      <c r="E86" s="196">
        <v>1737026</v>
      </c>
      <c r="F86" s="196">
        <v>1777591</v>
      </c>
      <c r="G86" s="196">
        <v>556767</v>
      </c>
      <c r="H86" s="585"/>
      <c r="I86" s="585"/>
      <c r="J86" s="196">
        <v>456516</v>
      </c>
      <c r="K86" s="585"/>
      <c r="L86" s="585"/>
      <c r="M86" s="196">
        <v>448228</v>
      </c>
      <c r="N86" s="585"/>
      <c r="O86" s="585"/>
      <c r="P86" s="196">
        <v>465257</v>
      </c>
      <c r="Q86" s="585"/>
      <c r="R86" s="585"/>
      <c r="S86" s="196">
        <v>506570</v>
      </c>
      <c r="T86" s="585"/>
      <c r="U86" s="585"/>
      <c r="V86" s="196">
        <v>515040</v>
      </c>
      <c r="W86" s="585"/>
      <c r="X86" s="585"/>
      <c r="Y86" s="196">
        <v>596254</v>
      </c>
      <c r="Z86" s="585"/>
      <c r="AA86" s="585"/>
      <c r="AB86" s="196">
        <v>601548</v>
      </c>
      <c r="AC86" s="585"/>
      <c r="AD86" s="585"/>
      <c r="AE86" s="196">
        <v>460339</v>
      </c>
      <c r="AF86" s="585"/>
      <c r="AG86" s="585"/>
      <c r="AH86" s="585"/>
    </row>
    <row r="87" spans="1:34" ht="14.45" customHeight="1">
      <c r="A87" s="585"/>
      <c r="B87" s="585"/>
      <c r="C87" s="585"/>
      <c r="D87" s="585"/>
      <c r="E87" s="585"/>
      <c r="F87" s="585"/>
      <c r="G87" s="585"/>
      <c r="H87" s="585"/>
      <c r="I87" s="585"/>
      <c r="J87" s="585"/>
      <c r="K87" s="585"/>
      <c r="L87" s="585"/>
      <c r="M87" s="585"/>
      <c r="N87" s="585"/>
      <c r="O87" s="585"/>
      <c r="P87" s="585"/>
      <c r="Q87" s="585"/>
      <c r="R87" s="585"/>
      <c r="S87" s="585"/>
      <c r="T87" s="585"/>
      <c r="U87" s="585"/>
      <c r="V87" s="585"/>
      <c r="W87" s="585"/>
      <c r="X87" s="585"/>
      <c r="Y87" s="585"/>
      <c r="Z87" s="585"/>
      <c r="AA87" s="585"/>
      <c r="AB87" s="585"/>
      <c r="AC87" s="585"/>
      <c r="AD87" s="585"/>
      <c r="AE87" s="585"/>
      <c r="AF87" s="585"/>
      <c r="AG87" s="585"/>
      <c r="AH87" s="585"/>
    </row>
    <row r="88" spans="1:34" ht="14.45" customHeight="1">
      <c r="A88" s="599" t="s">
        <v>2055</v>
      </c>
      <c r="B88" s="196">
        <v>1306368</v>
      </c>
      <c r="C88" s="196">
        <v>1627137</v>
      </c>
      <c r="D88" s="196">
        <v>2499094</v>
      </c>
      <c r="E88" s="196">
        <v>2902286</v>
      </c>
      <c r="F88" s="196">
        <v>3214429</v>
      </c>
      <c r="G88" s="196">
        <v>1068876</v>
      </c>
      <c r="H88" s="585"/>
      <c r="I88" s="585"/>
      <c r="J88" s="196">
        <v>923531</v>
      </c>
      <c r="K88" s="585"/>
      <c r="L88" s="585"/>
      <c r="M88" s="196">
        <v>703571</v>
      </c>
      <c r="N88" s="585"/>
      <c r="O88" s="585"/>
      <c r="P88" s="196">
        <v>546807</v>
      </c>
      <c r="Q88" s="585"/>
      <c r="R88" s="585"/>
      <c r="S88" s="196">
        <v>420574</v>
      </c>
      <c r="T88" s="585"/>
      <c r="U88" s="585"/>
      <c r="V88" s="196">
        <v>310585</v>
      </c>
      <c r="W88" s="585"/>
      <c r="X88" s="585"/>
      <c r="Y88" s="196">
        <v>241050</v>
      </c>
      <c r="Z88" s="585"/>
      <c r="AA88" s="585"/>
      <c r="AB88" s="196">
        <v>228222</v>
      </c>
      <c r="AC88" s="585"/>
      <c r="AD88" s="585"/>
      <c r="AE88" s="196">
        <v>318644</v>
      </c>
      <c r="AF88" s="585"/>
      <c r="AG88" s="585"/>
      <c r="AH88" s="585"/>
    </row>
    <row r="89" spans="1:34" ht="14.45" customHeight="1">
      <c r="A89" s="599" t="s">
        <v>2056</v>
      </c>
      <c r="B89" s="196">
        <v>51596</v>
      </c>
      <c r="C89" s="196">
        <v>51671</v>
      </c>
      <c r="D89" s="196">
        <v>54737</v>
      </c>
      <c r="E89" s="196">
        <v>54737</v>
      </c>
      <c r="F89" s="196">
        <v>54926</v>
      </c>
      <c r="G89" s="196">
        <v>51164</v>
      </c>
      <c r="H89" s="585"/>
      <c r="I89" s="585"/>
      <c r="J89" s="196">
        <v>50956</v>
      </c>
      <c r="K89" s="585"/>
      <c r="L89" s="585"/>
      <c r="M89" s="196">
        <v>50043</v>
      </c>
      <c r="N89" s="585"/>
      <c r="O89" s="585"/>
      <c r="P89" s="196">
        <v>50025</v>
      </c>
      <c r="Q89" s="585"/>
      <c r="R89" s="585"/>
      <c r="S89" s="196">
        <v>50000</v>
      </c>
      <c r="T89" s="585"/>
      <c r="U89" s="585"/>
      <c r="V89" s="196">
        <v>50000</v>
      </c>
      <c r="W89" s="585"/>
      <c r="X89" s="585"/>
      <c r="Y89" s="196">
        <v>50000</v>
      </c>
      <c r="Z89" s="585"/>
      <c r="AA89" s="585"/>
      <c r="AB89" s="196">
        <v>50000</v>
      </c>
      <c r="AC89" s="585"/>
      <c r="AD89" s="585"/>
      <c r="AE89" s="196">
        <v>1000</v>
      </c>
      <c r="AF89" s="585"/>
      <c r="AG89" s="585"/>
      <c r="AH89" s="585"/>
    </row>
    <row r="90" spans="1:34" ht="14.45" customHeight="1">
      <c r="A90" s="599" t="s">
        <v>2057</v>
      </c>
      <c r="B90" s="196">
        <v>51596</v>
      </c>
      <c r="C90" s="196">
        <v>51671</v>
      </c>
      <c r="D90" s="196">
        <v>54737</v>
      </c>
      <c r="E90" s="196">
        <v>54737</v>
      </c>
      <c r="F90" s="196">
        <v>54926</v>
      </c>
      <c r="G90" s="196">
        <v>51164</v>
      </c>
      <c r="H90" s="585"/>
      <c r="I90" s="585"/>
      <c r="J90" s="196">
        <v>50956</v>
      </c>
      <c r="K90" s="585"/>
      <c r="L90" s="585"/>
      <c r="M90" s="196">
        <v>50043</v>
      </c>
      <c r="N90" s="585"/>
      <c r="O90" s="585"/>
      <c r="P90" s="196">
        <v>50025</v>
      </c>
      <c r="Q90" s="585"/>
      <c r="R90" s="585"/>
      <c r="S90" s="196">
        <v>50000</v>
      </c>
      <c r="T90" s="585"/>
      <c r="U90" s="585"/>
      <c r="V90" s="196">
        <v>50000</v>
      </c>
      <c r="W90" s="585"/>
      <c r="X90" s="585"/>
      <c r="Y90" s="196">
        <v>50000</v>
      </c>
      <c r="Z90" s="585"/>
      <c r="AA90" s="585"/>
      <c r="AB90" s="196">
        <v>50000</v>
      </c>
      <c r="AC90" s="585"/>
      <c r="AD90" s="585"/>
      <c r="AE90" s="196">
        <v>1000</v>
      </c>
      <c r="AF90" s="585"/>
      <c r="AG90" s="585"/>
      <c r="AH90" s="585"/>
    </row>
    <row r="91" spans="1:34" ht="14.45" customHeight="1">
      <c r="A91" s="599" t="s">
        <v>2058</v>
      </c>
      <c r="B91" s="192" t="s">
        <v>163</v>
      </c>
      <c r="C91" s="192" t="s">
        <v>163</v>
      </c>
      <c r="D91" s="192" t="s">
        <v>163</v>
      </c>
      <c r="E91" s="192" t="s">
        <v>163</v>
      </c>
      <c r="F91" s="192" t="s">
        <v>163</v>
      </c>
      <c r="G91" s="192" t="s">
        <v>163</v>
      </c>
      <c r="H91" s="585"/>
      <c r="I91" s="585"/>
      <c r="J91" s="192" t="s">
        <v>163</v>
      </c>
      <c r="K91" s="585"/>
      <c r="L91" s="585"/>
      <c r="M91" s="192" t="s">
        <v>163</v>
      </c>
      <c r="N91" s="585"/>
      <c r="O91" s="585"/>
      <c r="P91" s="192" t="s">
        <v>163</v>
      </c>
      <c r="Q91" s="585"/>
      <c r="R91" s="585"/>
      <c r="S91" s="192" t="s">
        <v>163</v>
      </c>
      <c r="T91" s="585"/>
      <c r="U91" s="585"/>
      <c r="V91" s="192" t="s">
        <v>163</v>
      </c>
      <c r="W91" s="585"/>
      <c r="X91" s="585"/>
      <c r="Y91" s="192" t="s">
        <v>163</v>
      </c>
      <c r="Z91" s="585"/>
      <c r="AA91" s="585"/>
      <c r="AB91" s="192" t="s">
        <v>163</v>
      </c>
      <c r="AC91" s="585"/>
      <c r="AD91" s="585"/>
      <c r="AE91" s="192" t="s">
        <v>163</v>
      </c>
      <c r="AF91" s="585"/>
      <c r="AG91" s="585"/>
      <c r="AH91" s="585"/>
    </row>
    <row r="92" spans="1:34" ht="14.45" customHeight="1">
      <c r="A92" s="599" t="s">
        <v>2059</v>
      </c>
      <c r="B92" s="192" t="s">
        <v>163</v>
      </c>
      <c r="C92" s="192" t="s">
        <v>163</v>
      </c>
      <c r="D92" s="192" t="s">
        <v>163</v>
      </c>
      <c r="E92" s="192" t="s">
        <v>163</v>
      </c>
      <c r="F92" s="192" t="s">
        <v>163</v>
      </c>
      <c r="G92" s="192" t="s">
        <v>163</v>
      </c>
      <c r="H92" s="585"/>
      <c r="I92" s="585"/>
      <c r="J92" s="192" t="s">
        <v>163</v>
      </c>
      <c r="K92" s="585"/>
      <c r="L92" s="585"/>
      <c r="M92" s="192" t="s">
        <v>163</v>
      </c>
      <c r="N92" s="585"/>
      <c r="O92" s="585"/>
      <c r="P92" s="192" t="s">
        <v>163</v>
      </c>
      <c r="Q92" s="585"/>
      <c r="R92" s="585"/>
      <c r="S92" s="192" t="s">
        <v>163</v>
      </c>
      <c r="T92" s="585"/>
      <c r="U92" s="585"/>
      <c r="V92" s="192" t="s">
        <v>163</v>
      </c>
      <c r="W92" s="585"/>
      <c r="X92" s="585"/>
      <c r="Y92" s="192" t="s">
        <v>163</v>
      </c>
      <c r="Z92" s="585"/>
      <c r="AA92" s="585"/>
      <c r="AB92" s="192" t="s">
        <v>163</v>
      </c>
      <c r="AC92" s="585"/>
      <c r="AD92" s="585"/>
      <c r="AE92" s="192" t="s">
        <v>163</v>
      </c>
      <c r="AF92" s="585"/>
      <c r="AG92" s="585"/>
      <c r="AH92" s="585"/>
    </row>
    <row r="93" spans="1:34" ht="14.45" customHeight="1">
      <c r="A93" s="599" t="s">
        <v>2060</v>
      </c>
      <c r="B93" s="192" t="s">
        <v>163</v>
      </c>
      <c r="C93" s="192" t="s">
        <v>163</v>
      </c>
      <c r="D93" s="192" t="s">
        <v>163</v>
      </c>
      <c r="E93" s="192" t="s">
        <v>163</v>
      </c>
      <c r="F93" s="192" t="s">
        <v>163</v>
      </c>
      <c r="G93" s="192" t="s">
        <v>163</v>
      </c>
      <c r="H93" s="585"/>
      <c r="I93" s="585"/>
      <c r="J93" s="192" t="s">
        <v>163</v>
      </c>
      <c r="K93" s="585"/>
      <c r="L93" s="585"/>
      <c r="M93" s="192" t="s">
        <v>163</v>
      </c>
      <c r="N93" s="585"/>
      <c r="O93" s="585"/>
      <c r="P93" s="192" t="s">
        <v>163</v>
      </c>
      <c r="Q93" s="585"/>
      <c r="R93" s="585"/>
      <c r="S93" s="192" t="s">
        <v>163</v>
      </c>
      <c r="T93" s="585"/>
      <c r="U93" s="585"/>
      <c r="V93" s="192" t="s">
        <v>163</v>
      </c>
      <c r="W93" s="585"/>
      <c r="X93" s="585"/>
      <c r="Y93" s="192" t="s">
        <v>163</v>
      </c>
      <c r="Z93" s="585"/>
      <c r="AA93" s="585"/>
      <c r="AB93" s="192" t="s">
        <v>163</v>
      </c>
      <c r="AC93" s="585"/>
      <c r="AD93" s="585"/>
      <c r="AE93" s="192" t="s">
        <v>163</v>
      </c>
      <c r="AF93" s="585"/>
      <c r="AG93" s="585"/>
      <c r="AH93" s="585"/>
    </row>
    <row r="94" spans="1:34" ht="14.45" customHeight="1">
      <c r="A94" s="599" t="s">
        <v>2061</v>
      </c>
      <c r="B94" s="196">
        <v>1254772</v>
      </c>
      <c r="C94" s="196">
        <v>1575466</v>
      </c>
      <c r="D94" s="196">
        <v>2444357</v>
      </c>
      <c r="E94" s="196">
        <v>2847549</v>
      </c>
      <c r="F94" s="196">
        <v>3159503</v>
      </c>
      <c r="G94" s="196">
        <v>1017712</v>
      </c>
      <c r="H94" s="585"/>
      <c r="I94" s="585"/>
      <c r="J94" s="196">
        <v>872575</v>
      </c>
      <c r="K94" s="585"/>
      <c r="L94" s="585"/>
      <c r="M94" s="196">
        <v>653528</v>
      </c>
      <c r="N94" s="585"/>
      <c r="O94" s="585"/>
      <c r="P94" s="196">
        <v>496782</v>
      </c>
      <c r="Q94" s="585"/>
      <c r="R94" s="585"/>
      <c r="S94" s="196">
        <v>370574</v>
      </c>
      <c r="T94" s="585"/>
      <c r="U94" s="585"/>
      <c r="V94" s="196">
        <v>260585</v>
      </c>
      <c r="W94" s="585"/>
      <c r="X94" s="585"/>
      <c r="Y94" s="196">
        <v>191050</v>
      </c>
      <c r="Z94" s="585"/>
      <c r="AA94" s="585"/>
      <c r="AB94" s="196">
        <v>178222</v>
      </c>
      <c r="AC94" s="585"/>
      <c r="AD94" s="585"/>
      <c r="AE94" s="196">
        <v>317644</v>
      </c>
      <c r="AF94" s="585"/>
      <c r="AG94" s="585"/>
      <c r="AH94" s="585"/>
    </row>
    <row r="95" spans="1:34" ht="14.45" customHeight="1">
      <c r="A95" s="599" t="s">
        <v>2062</v>
      </c>
      <c r="B95" s="196">
        <v>172272</v>
      </c>
      <c r="C95" s="196">
        <v>173374</v>
      </c>
      <c r="D95" s="196">
        <v>745309</v>
      </c>
      <c r="E95" s="196">
        <v>745309</v>
      </c>
      <c r="F95" s="196">
        <v>745309</v>
      </c>
      <c r="G95" s="196">
        <v>171594</v>
      </c>
      <c r="H95" s="585"/>
      <c r="I95" s="585"/>
      <c r="J95" s="196">
        <v>154827</v>
      </c>
      <c r="K95" s="585"/>
      <c r="L95" s="585"/>
      <c r="M95" s="196">
        <v>109187</v>
      </c>
      <c r="N95" s="585"/>
      <c r="O95" s="585"/>
      <c r="P95" s="196">
        <v>108284</v>
      </c>
      <c r="Q95" s="585"/>
      <c r="R95" s="585"/>
      <c r="S95" s="196">
        <v>107040</v>
      </c>
      <c r="T95" s="585"/>
      <c r="U95" s="585"/>
      <c r="V95" s="196">
        <v>107040</v>
      </c>
      <c r="W95" s="585"/>
      <c r="X95" s="585"/>
      <c r="Y95" s="196">
        <v>107040</v>
      </c>
      <c r="Z95" s="585"/>
      <c r="AA95" s="585"/>
      <c r="AB95" s="196">
        <v>107040</v>
      </c>
      <c r="AC95" s="585"/>
      <c r="AD95" s="585"/>
      <c r="AE95" s="196">
        <v>285390</v>
      </c>
      <c r="AF95" s="585"/>
      <c r="AG95" s="585"/>
      <c r="AH95" s="585"/>
    </row>
    <row r="96" spans="1:34" ht="14.45" customHeight="1">
      <c r="A96" s="599" t="s">
        <v>2063</v>
      </c>
      <c r="B96" s="192" t="s">
        <v>163</v>
      </c>
      <c r="C96" s="192" t="s">
        <v>163</v>
      </c>
      <c r="D96" s="192" t="s">
        <v>163</v>
      </c>
      <c r="E96" s="192" t="s">
        <v>163</v>
      </c>
      <c r="F96" s="192" t="s">
        <v>163</v>
      </c>
      <c r="G96" s="192" t="s">
        <v>163</v>
      </c>
      <c r="H96" s="585"/>
      <c r="I96" s="585"/>
      <c r="J96" s="192" t="s">
        <v>163</v>
      </c>
      <c r="K96" s="585"/>
      <c r="L96" s="585"/>
      <c r="M96" s="192" t="s">
        <v>163</v>
      </c>
      <c r="N96" s="585"/>
      <c r="O96" s="585"/>
      <c r="P96" s="192" t="s">
        <v>163</v>
      </c>
      <c r="Q96" s="585"/>
      <c r="R96" s="585"/>
      <c r="S96" s="192" t="s">
        <v>163</v>
      </c>
      <c r="T96" s="585"/>
      <c r="U96" s="585"/>
      <c r="V96" s="192" t="s">
        <v>163</v>
      </c>
      <c r="W96" s="585"/>
      <c r="X96" s="585"/>
      <c r="Y96" s="192" t="s">
        <v>163</v>
      </c>
      <c r="Z96" s="585"/>
      <c r="AA96" s="585"/>
      <c r="AB96" s="192" t="s">
        <v>163</v>
      </c>
      <c r="AC96" s="585"/>
      <c r="AD96" s="585"/>
      <c r="AE96" s="192" t="s">
        <v>163</v>
      </c>
      <c r="AF96" s="585"/>
      <c r="AG96" s="585"/>
      <c r="AH96" s="585"/>
    </row>
    <row r="97" spans="1:34" ht="14.45" customHeight="1">
      <c r="A97" s="599" t="s">
        <v>2064</v>
      </c>
      <c r="B97" s="192" t="s">
        <v>163</v>
      </c>
      <c r="C97" s="192" t="s">
        <v>163</v>
      </c>
      <c r="D97" s="192" t="s">
        <v>163</v>
      </c>
      <c r="E97" s="192" t="s">
        <v>163</v>
      </c>
      <c r="F97" s="192" t="s">
        <v>163</v>
      </c>
      <c r="G97" s="192" t="s">
        <v>163</v>
      </c>
      <c r="H97" s="585"/>
      <c r="I97" s="585"/>
      <c r="J97" s="192" t="s">
        <v>163</v>
      </c>
      <c r="K97" s="585"/>
      <c r="L97" s="585"/>
      <c r="M97" s="192" t="s">
        <v>163</v>
      </c>
      <c r="N97" s="585"/>
      <c r="O97" s="585"/>
      <c r="P97" s="192" t="s">
        <v>163</v>
      </c>
      <c r="Q97" s="585"/>
      <c r="R97" s="585"/>
      <c r="S97" s="192" t="s">
        <v>163</v>
      </c>
      <c r="T97" s="585"/>
      <c r="U97" s="585"/>
      <c r="V97" s="192" t="s">
        <v>163</v>
      </c>
      <c r="W97" s="585"/>
      <c r="X97" s="585"/>
      <c r="Y97" s="192" t="s">
        <v>163</v>
      </c>
      <c r="Z97" s="585"/>
      <c r="AA97" s="585"/>
      <c r="AB97" s="192" t="s">
        <v>163</v>
      </c>
      <c r="AC97" s="585"/>
      <c r="AD97" s="585"/>
      <c r="AE97" s="192" t="s">
        <v>163</v>
      </c>
      <c r="AF97" s="585"/>
      <c r="AG97" s="585"/>
      <c r="AH97" s="585"/>
    </row>
    <row r="98" spans="1:34" ht="14.45" customHeight="1">
      <c r="A98" s="599" t="s">
        <v>2065</v>
      </c>
      <c r="B98" s="196">
        <v>358685</v>
      </c>
      <c r="C98" s="196">
        <v>300351</v>
      </c>
      <c r="D98" s="196">
        <v>393533</v>
      </c>
      <c r="E98" s="196">
        <v>606697</v>
      </c>
      <c r="F98" s="196">
        <v>611931</v>
      </c>
      <c r="G98" s="196">
        <v>332395</v>
      </c>
      <c r="H98" s="585"/>
      <c r="I98" s="585"/>
      <c r="J98" s="196">
        <v>249688</v>
      </c>
      <c r="K98" s="585"/>
      <c r="L98" s="585"/>
      <c r="M98" s="196">
        <v>196043</v>
      </c>
      <c r="N98" s="585"/>
      <c r="O98" s="585"/>
      <c r="P98" s="196">
        <v>363179</v>
      </c>
      <c r="Q98" s="585"/>
      <c r="R98" s="585"/>
      <c r="S98" s="196">
        <v>130338</v>
      </c>
      <c r="T98" s="585"/>
      <c r="U98" s="585"/>
      <c r="V98" s="196">
        <v>144295</v>
      </c>
      <c r="W98" s="585"/>
      <c r="X98" s="585"/>
      <c r="Y98" s="196">
        <v>71793</v>
      </c>
      <c r="Z98" s="585"/>
      <c r="AA98" s="585"/>
      <c r="AB98" s="196">
        <v>52959</v>
      </c>
      <c r="AC98" s="585"/>
      <c r="AD98" s="585"/>
      <c r="AE98" s="196">
        <v>30659</v>
      </c>
      <c r="AF98" s="585"/>
      <c r="AG98" s="585"/>
      <c r="AH98" s="585"/>
    </row>
    <row r="99" spans="1:34" ht="14.45" customHeight="1">
      <c r="A99" s="599" t="s">
        <v>2066</v>
      </c>
      <c r="B99" s="196">
        <v>723815</v>
      </c>
      <c r="C99" s="196">
        <v>1101741</v>
      </c>
      <c r="D99" s="196">
        <v>1305515</v>
      </c>
      <c r="E99" s="196">
        <v>1495543</v>
      </c>
      <c r="F99" s="196">
        <v>1802263</v>
      </c>
      <c r="G99" s="196">
        <v>513723</v>
      </c>
      <c r="H99" s="585"/>
      <c r="I99" s="585"/>
      <c r="J99" s="196">
        <v>468060</v>
      </c>
      <c r="K99" s="585"/>
      <c r="L99" s="585"/>
      <c r="M99" s="196">
        <v>348298</v>
      </c>
      <c r="N99" s="585"/>
      <c r="O99" s="585"/>
      <c r="P99" s="196">
        <v>25319</v>
      </c>
      <c r="Q99" s="585"/>
      <c r="R99" s="585"/>
      <c r="S99" s="196">
        <v>133196</v>
      </c>
      <c r="T99" s="585"/>
      <c r="U99" s="585"/>
      <c r="V99" s="196">
        <v>9250</v>
      </c>
      <c r="W99" s="585"/>
      <c r="X99" s="585"/>
      <c r="Y99" s="196">
        <v>12217</v>
      </c>
      <c r="Z99" s="585"/>
      <c r="AA99" s="585"/>
      <c r="AB99" s="196">
        <v>18223</v>
      </c>
      <c r="AC99" s="585"/>
      <c r="AD99" s="585"/>
      <c r="AE99" s="196">
        <v>1595</v>
      </c>
      <c r="AF99" s="585"/>
      <c r="AG99" s="585"/>
      <c r="AH99" s="585"/>
    </row>
    <row r="100" spans="1:34" ht="14.45" customHeight="1">
      <c r="A100" s="585"/>
      <c r="B100" s="585"/>
      <c r="C100" s="585"/>
      <c r="D100" s="585"/>
      <c r="E100" s="585"/>
      <c r="F100" s="585"/>
      <c r="G100" s="585"/>
      <c r="H100" s="585"/>
      <c r="I100" s="585"/>
      <c r="J100" s="585"/>
      <c r="K100" s="585"/>
      <c r="L100" s="585"/>
      <c r="M100" s="585"/>
      <c r="N100" s="585"/>
      <c r="O100" s="585"/>
      <c r="P100" s="585"/>
      <c r="Q100" s="585"/>
      <c r="R100" s="585"/>
      <c r="S100" s="585"/>
      <c r="T100" s="585"/>
      <c r="U100" s="585"/>
      <c r="V100" s="585"/>
      <c r="W100" s="585"/>
      <c r="X100" s="585"/>
      <c r="Y100" s="585"/>
      <c r="Z100" s="585"/>
      <c r="AA100" s="585"/>
      <c r="AB100" s="585"/>
      <c r="AC100" s="585"/>
      <c r="AD100" s="585"/>
      <c r="AE100" s="585"/>
      <c r="AF100" s="585"/>
      <c r="AG100" s="585"/>
      <c r="AH100" s="585"/>
    </row>
    <row r="101" spans="1:34" ht="14.45" customHeight="1">
      <c r="A101" s="599" t="s">
        <v>2067</v>
      </c>
      <c r="B101" s="196">
        <v>2565423</v>
      </c>
      <c r="C101" s="196">
        <v>2756612</v>
      </c>
      <c r="D101" s="196">
        <v>4267989</v>
      </c>
      <c r="E101" s="196">
        <v>4639312</v>
      </c>
      <c r="F101" s="196">
        <v>4992020</v>
      </c>
      <c r="G101" s="196">
        <v>1625643</v>
      </c>
      <c r="H101" s="585"/>
      <c r="I101" s="585"/>
      <c r="J101" s="196">
        <v>1380047</v>
      </c>
      <c r="K101" s="585"/>
      <c r="L101" s="585"/>
      <c r="M101" s="196">
        <v>1151799</v>
      </c>
      <c r="N101" s="585"/>
      <c r="O101" s="585"/>
      <c r="P101" s="196">
        <v>1012064</v>
      </c>
      <c r="Q101" s="585"/>
      <c r="R101" s="585"/>
      <c r="S101" s="196">
        <v>927144</v>
      </c>
      <c r="T101" s="585"/>
      <c r="U101" s="585"/>
      <c r="V101" s="196">
        <v>825625</v>
      </c>
      <c r="W101" s="585"/>
      <c r="X101" s="585"/>
      <c r="Y101" s="196">
        <v>837304</v>
      </c>
      <c r="Z101" s="585"/>
      <c r="AA101" s="585"/>
      <c r="AB101" s="196">
        <v>829770</v>
      </c>
      <c r="AC101" s="585"/>
      <c r="AD101" s="585"/>
      <c r="AE101" s="196">
        <v>778983</v>
      </c>
      <c r="AF101" s="585"/>
      <c r="AG101" s="585"/>
      <c r="AH101" s="585"/>
    </row>
    <row r="102" spans="1:34" ht="14.45" customHeight="1">
      <c r="A102" s="585"/>
      <c r="B102" s="585"/>
      <c r="C102" s="585"/>
      <c r="D102" s="585"/>
      <c r="E102" s="585"/>
      <c r="F102" s="585"/>
      <c r="G102" s="585"/>
      <c r="H102" s="585"/>
      <c r="I102" s="585"/>
      <c r="J102" s="585"/>
      <c r="K102" s="585"/>
      <c r="L102" s="585"/>
      <c r="M102" s="585"/>
      <c r="N102" s="585"/>
      <c r="O102" s="585"/>
      <c r="P102" s="585"/>
      <c r="Q102" s="585"/>
      <c r="R102" s="585"/>
      <c r="S102" s="585"/>
      <c r="T102" s="585"/>
      <c r="U102" s="585"/>
      <c r="V102" s="585"/>
      <c r="W102" s="585"/>
      <c r="X102" s="585"/>
      <c r="Y102" s="585"/>
      <c r="Z102" s="585"/>
      <c r="AA102" s="585"/>
      <c r="AB102" s="585"/>
      <c r="AC102" s="585"/>
      <c r="AD102" s="585"/>
      <c r="AE102" s="585"/>
      <c r="AF102" s="585"/>
      <c r="AG102" s="585"/>
      <c r="AH102" s="585"/>
    </row>
    <row r="103" spans="1:34" ht="14.45" customHeight="1">
      <c r="A103" s="599" t="s">
        <v>2068</v>
      </c>
      <c r="B103" s="196">
        <v>1306368</v>
      </c>
      <c r="C103" s="196">
        <v>1627137</v>
      </c>
      <c r="D103" s="196">
        <v>2499094</v>
      </c>
      <c r="E103" s="196">
        <v>2902286</v>
      </c>
      <c r="F103" s="196">
        <v>3214429</v>
      </c>
      <c r="G103" s="196">
        <v>1068876</v>
      </c>
      <c r="H103" s="585"/>
      <c r="I103" s="585"/>
      <c r="J103" s="196">
        <v>923531</v>
      </c>
      <c r="K103" s="585"/>
      <c r="L103" s="585"/>
      <c r="M103" s="196">
        <v>703571</v>
      </c>
      <c r="N103" s="585"/>
      <c r="O103" s="585"/>
      <c r="P103" s="196">
        <v>546807</v>
      </c>
      <c r="Q103" s="585"/>
      <c r="R103" s="585"/>
      <c r="S103" s="196">
        <v>420574</v>
      </c>
      <c r="T103" s="585"/>
      <c r="U103" s="585"/>
      <c r="V103" s="196">
        <v>310585</v>
      </c>
      <c r="W103" s="585"/>
      <c r="X103" s="585"/>
      <c r="Y103" s="196">
        <v>241050</v>
      </c>
      <c r="Z103" s="585"/>
      <c r="AA103" s="585"/>
      <c r="AB103" s="196">
        <v>228222</v>
      </c>
      <c r="AC103" s="585"/>
      <c r="AD103" s="585"/>
      <c r="AE103" s="196">
        <v>318644</v>
      </c>
      <c r="AF103" s="585"/>
      <c r="AG103" s="585"/>
      <c r="AH103" s="585"/>
    </row>
    <row r="104" spans="1:34" ht="14.45" customHeight="1">
      <c r="A104" s="599" t="s">
        <v>2069</v>
      </c>
      <c r="B104" s="196">
        <v>-23412</v>
      </c>
      <c r="C104" s="196">
        <v>-210231</v>
      </c>
      <c r="D104" s="196">
        <v>-729071</v>
      </c>
      <c r="E104" s="196">
        <v>-806954</v>
      </c>
      <c r="F104" s="196">
        <v>-150208</v>
      </c>
      <c r="G104" s="196">
        <v>-450109</v>
      </c>
      <c r="H104" s="585"/>
      <c r="I104" s="585"/>
      <c r="J104" s="196">
        <v>-304952</v>
      </c>
      <c r="K104" s="585"/>
      <c r="L104" s="585"/>
      <c r="M104" s="196">
        <v>-105796</v>
      </c>
      <c r="N104" s="585"/>
      <c r="O104" s="585"/>
      <c r="P104" s="196">
        <v>49595</v>
      </c>
      <c r="Q104" s="585"/>
      <c r="R104" s="585"/>
      <c r="S104" s="196">
        <v>111155</v>
      </c>
      <c r="T104" s="585"/>
      <c r="U104" s="585"/>
      <c r="V104" s="196">
        <v>171060</v>
      </c>
      <c r="W104" s="585"/>
      <c r="X104" s="585"/>
      <c r="Y104" s="196">
        <v>230058</v>
      </c>
      <c r="Z104" s="585"/>
      <c r="AA104" s="585"/>
      <c r="AB104" s="196">
        <v>272473</v>
      </c>
      <c r="AC104" s="585"/>
      <c r="AD104" s="585"/>
      <c r="AE104" s="196">
        <v>142704</v>
      </c>
      <c r="AF104" s="585"/>
      <c r="AG104" s="585"/>
      <c r="AH104" s="585"/>
    </row>
    <row r="105" spans="1:34" ht="14.45" customHeight="1">
      <c r="A105" s="599" t="s">
        <v>2070</v>
      </c>
      <c r="B105" s="196">
        <v>10313827.448000001</v>
      </c>
      <c r="C105" s="196">
        <v>12743569.41</v>
      </c>
      <c r="D105" s="196">
        <v>15810663.120999999</v>
      </c>
      <c r="E105" s="196">
        <v>11981500.888</v>
      </c>
      <c r="F105" s="196">
        <v>15146553.596000001</v>
      </c>
      <c r="G105" s="196">
        <v>6920676.2170000002</v>
      </c>
      <c r="H105" s="585"/>
      <c r="I105" s="585"/>
      <c r="J105" s="196">
        <v>6337820.6500000004</v>
      </c>
      <c r="K105" s="585"/>
      <c r="L105" s="585"/>
      <c r="M105" s="196">
        <v>4030179.1749999998</v>
      </c>
      <c r="N105" s="585"/>
      <c r="O105" s="585"/>
      <c r="P105" s="196">
        <v>3281203.0159999998</v>
      </c>
      <c r="Q105" s="585"/>
      <c r="R105" s="585"/>
      <c r="S105" s="196">
        <v>2891154.9709999999</v>
      </c>
      <c r="T105" s="585"/>
      <c r="U105" s="585"/>
      <c r="V105" s="196">
        <v>4121060.048</v>
      </c>
      <c r="W105" s="585"/>
      <c r="X105" s="585"/>
      <c r="Y105" s="192" t="s">
        <v>163</v>
      </c>
      <c r="Z105" s="585"/>
      <c r="AA105" s="585"/>
      <c r="AB105" s="192" t="s">
        <v>163</v>
      </c>
      <c r="AC105" s="585"/>
      <c r="AD105" s="585"/>
      <c r="AE105" s="192" t="s">
        <v>163</v>
      </c>
      <c r="AF105" s="585"/>
      <c r="AG105" s="585"/>
      <c r="AH105" s="585"/>
    </row>
    <row r="106" spans="1:34" ht="14.45" customHeight="1">
      <c r="A106" s="585"/>
      <c r="B106" s="585"/>
      <c r="C106" s="585"/>
      <c r="D106" s="585"/>
      <c r="E106" s="585"/>
      <c r="F106" s="585"/>
      <c r="G106" s="585"/>
      <c r="H106" s="585"/>
      <c r="I106" s="585"/>
      <c r="J106" s="585"/>
      <c r="K106" s="585"/>
      <c r="L106" s="585"/>
      <c r="M106" s="585"/>
      <c r="N106" s="585"/>
      <c r="O106" s="585"/>
      <c r="P106" s="585"/>
      <c r="Q106" s="585"/>
      <c r="R106" s="585"/>
      <c r="S106" s="585"/>
      <c r="T106" s="585"/>
      <c r="U106" s="585"/>
      <c r="V106" s="585"/>
      <c r="W106" s="585"/>
      <c r="X106" s="585"/>
      <c r="Y106" s="585"/>
      <c r="Z106" s="585"/>
      <c r="AA106" s="585"/>
      <c r="AB106" s="585"/>
      <c r="AC106" s="585"/>
      <c r="AD106" s="585"/>
      <c r="AE106" s="585"/>
      <c r="AF106" s="585"/>
      <c r="AG106" s="585"/>
      <c r="AH106" s="585"/>
    </row>
    <row r="107" spans="1:34" ht="14.45" customHeight="1">
      <c r="A107" s="599" t="s">
        <v>2071</v>
      </c>
      <c r="B107" s="196">
        <v>4569</v>
      </c>
      <c r="C107" s="196">
        <v>4398</v>
      </c>
      <c r="D107" s="196">
        <v>5290</v>
      </c>
      <c r="E107" s="196">
        <v>6310</v>
      </c>
      <c r="F107" s="196">
        <v>7510</v>
      </c>
      <c r="G107" s="196">
        <v>4155</v>
      </c>
      <c r="H107" s="585"/>
      <c r="I107" s="585"/>
      <c r="J107" s="196">
        <v>3498</v>
      </c>
      <c r="K107" s="585"/>
      <c r="L107" s="585"/>
      <c r="M107" s="196">
        <v>3216</v>
      </c>
      <c r="N107" s="585"/>
      <c r="O107" s="585"/>
      <c r="P107" s="196">
        <v>2249</v>
      </c>
      <c r="Q107" s="585"/>
      <c r="R107" s="585"/>
      <c r="S107" s="196">
        <v>1407</v>
      </c>
      <c r="T107" s="585"/>
      <c r="U107" s="585"/>
      <c r="V107" s="196">
        <v>1132</v>
      </c>
      <c r="W107" s="585"/>
      <c r="X107" s="585"/>
      <c r="Y107" s="196">
        <v>1340</v>
      </c>
      <c r="Z107" s="585"/>
      <c r="AA107" s="585"/>
      <c r="AB107" s="196">
        <v>1144</v>
      </c>
      <c r="AC107" s="585"/>
      <c r="AD107" s="585"/>
      <c r="AE107" s="196">
        <v>873</v>
      </c>
      <c r="AF107" s="585"/>
      <c r="AG107" s="585"/>
      <c r="AH107" s="585"/>
    </row>
    <row r="108" spans="1:34" ht="14.45" customHeight="1">
      <c r="A108" s="585"/>
      <c r="B108" s="585"/>
      <c r="C108" s="585"/>
      <c r="D108" s="585"/>
      <c r="E108" s="585"/>
      <c r="F108" s="585"/>
      <c r="G108" s="585"/>
      <c r="H108" s="585"/>
      <c r="I108" s="585"/>
      <c r="J108" s="585"/>
      <c r="K108" s="585"/>
      <c r="L108" s="585"/>
      <c r="M108" s="585"/>
      <c r="N108" s="585"/>
      <c r="O108" s="585"/>
      <c r="P108" s="585"/>
      <c r="Q108" s="585"/>
      <c r="R108" s="585"/>
      <c r="S108" s="585"/>
      <c r="T108" s="585"/>
      <c r="U108" s="585"/>
      <c r="V108" s="585"/>
      <c r="W108" s="585"/>
      <c r="X108" s="585"/>
      <c r="Y108" s="585"/>
      <c r="Z108" s="585"/>
      <c r="AA108" s="585"/>
      <c r="AB108" s="585"/>
      <c r="AC108" s="585"/>
      <c r="AD108" s="585"/>
      <c r="AE108" s="585"/>
      <c r="AF108" s="585"/>
      <c r="AG108" s="585"/>
      <c r="AH108" s="585"/>
    </row>
    <row r="109" spans="1:34" ht="14.45" customHeight="1">
      <c r="B109" s="249"/>
      <c r="H109" s="266" t="s">
        <v>2348</v>
      </c>
      <c r="K109" s="266" t="s">
        <v>2349</v>
      </c>
      <c r="N109" s="266" t="s">
        <v>2350</v>
      </c>
      <c r="Q109" s="266" t="s">
        <v>2351</v>
      </c>
      <c r="T109" s="266" t="s">
        <v>2352</v>
      </c>
      <c r="W109" s="266" t="s">
        <v>2353</v>
      </c>
      <c r="Z109" s="266" t="s">
        <v>2354</v>
      </c>
      <c r="AC109" s="266" t="s">
        <v>2355</v>
      </c>
      <c r="AF109" s="266" t="s">
        <v>2356</v>
      </c>
    </row>
    <row r="110" spans="1:34" s="191" customFormat="1" ht="14.45" customHeight="1">
      <c r="A110" s="263" t="s">
        <v>2072</v>
      </c>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c r="Y110" s="262"/>
      <c r="Z110" s="262"/>
      <c r="AA110" s="262"/>
      <c r="AB110" s="262"/>
      <c r="AC110" s="262"/>
      <c r="AD110" s="262"/>
      <c r="AE110" s="262"/>
      <c r="AF110" s="262"/>
      <c r="AG110" s="262"/>
      <c r="AH110" s="262"/>
    </row>
    <row r="111" spans="1:34" ht="14.45" customHeight="1">
      <c r="A111" s="599" t="s">
        <v>81</v>
      </c>
      <c r="B111" s="196">
        <v>1627704</v>
      </c>
      <c r="C111" s="196">
        <v>1440409</v>
      </c>
      <c r="D111" s="196">
        <v>2046102</v>
      </c>
      <c r="E111" s="196">
        <v>2602890</v>
      </c>
      <c r="F111" s="196">
        <v>2984217</v>
      </c>
      <c r="G111" s="196">
        <v>1420074</v>
      </c>
      <c r="H111" s="585"/>
      <c r="I111" s="585"/>
      <c r="J111" s="196">
        <v>1193704</v>
      </c>
      <c r="K111" s="585"/>
      <c r="L111" s="585"/>
      <c r="M111" s="196">
        <v>1040311</v>
      </c>
      <c r="N111" s="585"/>
      <c r="O111" s="585"/>
      <c r="P111" s="196">
        <v>880393</v>
      </c>
      <c r="Q111" s="585"/>
      <c r="R111" s="585"/>
      <c r="S111" s="196">
        <v>694189</v>
      </c>
      <c r="T111" s="585"/>
      <c r="U111" s="585"/>
      <c r="V111" s="196">
        <v>580577</v>
      </c>
      <c r="W111" s="585"/>
      <c r="X111" s="585"/>
      <c r="Y111" s="196">
        <v>630536</v>
      </c>
      <c r="Z111" s="585"/>
      <c r="AA111" s="585"/>
      <c r="AB111" s="196">
        <v>516083</v>
      </c>
      <c r="AC111" s="585"/>
      <c r="AD111" s="585"/>
      <c r="AE111" s="196">
        <v>428733</v>
      </c>
      <c r="AF111" s="585"/>
      <c r="AG111" s="585"/>
      <c r="AH111" s="585"/>
    </row>
    <row r="112" spans="1:34" ht="14.45" customHeight="1">
      <c r="A112" s="599" t="s">
        <v>2074</v>
      </c>
      <c r="B112" s="192" t="s">
        <v>163</v>
      </c>
      <c r="C112" s="192" t="s">
        <v>163</v>
      </c>
      <c r="D112" s="192" t="s">
        <v>163</v>
      </c>
      <c r="E112" s="192" t="s">
        <v>163</v>
      </c>
      <c r="F112" s="192" t="s">
        <v>163</v>
      </c>
      <c r="G112" s="192" t="s">
        <v>163</v>
      </c>
      <c r="H112" s="585"/>
      <c r="I112" s="585"/>
      <c r="J112" s="192" t="s">
        <v>163</v>
      </c>
      <c r="K112" s="585"/>
      <c r="L112" s="585"/>
      <c r="M112" s="192" t="s">
        <v>163</v>
      </c>
      <c r="N112" s="585"/>
      <c r="O112" s="585"/>
      <c r="P112" s="192" t="s">
        <v>163</v>
      </c>
      <c r="Q112" s="585"/>
      <c r="R112" s="585"/>
      <c r="S112" s="192" t="s">
        <v>163</v>
      </c>
      <c r="T112" s="585"/>
      <c r="U112" s="585"/>
      <c r="V112" s="192" t="s">
        <v>163</v>
      </c>
      <c r="W112" s="585"/>
      <c r="X112" s="585"/>
      <c r="Y112" s="192" t="s">
        <v>163</v>
      </c>
      <c r="Z112" s="585"/>
      <c r="AA112" s="585"/>
      <c r="AB112" s="192" t="s">
        <v>163</v>
      </c>
      <c r="AC112" s="585"/>
      <c r="AD112" s="585"/>
      <c r="AE112" s="192" t="s">
        <v>163</v>
      </c>
      <c r="AF112" s="585"/>
      <c r="AG112" s="585"/>
      <c r="AH112" s="585"/>
    </row>
    <row r="113" spans="1:36" ht="14.45" customHeight="1">
      <c r="A113" s="599" t="s">
        <v>2075</v>
      </c>
      <c r="B113" s="196">
        <v>1627704</v>
      </c>
      <c r="C113" s="196">
        <v>1440409</v>
      </c>
      <c r="D113" s="196">
        <v>2046102</v>
      </c>
      <c r="E113" s="196">
        <v>2602890</v>
      </c>
      <c r="F113" s="196">
        <v>2984217</v>
      </c>
      <c r="G113" s="196">
        <v>1420074</v>
      </c>
      <c r="H113" s="585"/>
      <c r="I113" s="585"/>
      <c r="J113" s="196">
        <v>1193704</v>
      </c>
      <c r="K113" s="585"/>
      <c r="L113" s="585"/>
      <c r="M113" s="196">
        <v>1040311</v>
      </c>
      <c r="N113" s="585"/>
      <c r="O113" s="585"/>
      <c r="P113" s="196">
        <v>880393</v>
      </c>
      <c r="Q113" s="585"/>
      <c r="R113" s="585"/>
      <c r="S113" s="196">
        <v>694189</v>
      </c>
      <c r="T113" s="585"/>
      <c r="U113" s="585"/>
      <c r="V113" s="196">
        <v>580577</v>
      </c>
      <c r="W113" s="585"/>
      <c r="X113" s="585"/>
      <c r="Y113" s="196">
        <v>623786</v>
      </c>
      <c r="Z113" s="585"/>
      <c r="AA113" s="585"/>
      <c r="AB113" s="196">
        <v>513364</v>
      </c>
      <c r="AC113" s="585"/>
      <c r="AD113" s="585"/>
      <c r="AE113" s="196">
        <v>428733</v>
      </c>
      <c r="AF113" s="585"/>
      <c r="AG113" s="585"/>
      <c r="AH113" s="585"/>
    </row>
    <row r="114" spans="1:36" ht="14.45" customHeight="1">
      <c r="A114" s="599" t="s">
        <v>2076</v>
      </c>
      <c r="B114" s="192" t="s">
        <v>163</v>
      </c>
      <c r="C114" s="192" t="s">
        <v>163</v>
      </c>
      <c r="D114" s="192" t="s">
        <v>163</v>
      </c>
      <c r="E114" s="192" t="s">
        <v>163</v>
      </c>
      <c r="F114" s="192" t="s">
        <v>163</v>
      </c>
      <c r="G114" s="192" t="s">
        <v>163</v>
      </c>
      <c r="H114" s="585"/>
      <c r="I114" s="585"/>
      <c r="J114" s="192" t="s">
        <v>163</v>
      </c>
      <c r="K114" s="585"/>
      <c r="L114" s="585"/>
      <c r="M114" s="192" t="s">
        <v>163</v>
      </c>
      <c r="N114" s="585"/>
      <c r="O114" s="585"/>
      <c r="P114" s="192" t="s">
        <v>163</v>
      </c>
      <c r="Q114" s="585"/>
      <c r="R114" s="585"/>
      <c r="S114" s="192" t="s">
        <v>163</v>
      </c>
      <c r="T114" s="585"/>
      <c r="U114" s="585"/>
      <c r="V114" s="192" t="s">
        <v>163</v>
      </c>
      <c r="W114" s="585"/>
      <c r="X114" s="585"/>
      <c r="Y114" s="196">
        <v>6750</v>
      </c>
      <c r="Z114" s="585"/>
      <c r="AA114" s="585"/>
      <c r="AB114" s="196">
        <v>2719</v>
      </c>
      <c r="AC114" s="585"/>
      <c r="AD114" s="585"/>
      <c r="AE114" s="192" t="s">
        <v>163</v>
      </c>
      <c r="AF114" s="585"/>
      <c r="AG114" s="585"/>
      <c r="AH114" s="585"/>
    </row>
    <row r="115" spans="1:36" ht="14.45" customHeight="1">
      <c r="A115" s="599" t="s">
        <v>2077</v>
      </c>
      <c r="B115" s="196">
        <v>-191301</v>
      </c>
      <c r="C115" s="196">
        <v>-149794</v>
      </c>
      <c r="D115" s="196">
        <v>-232678</v>
      </c>
      <c r="E115" s="196">
        <v>-350130</v>
      </c>
      <c r="F115" s="196">
        <v>-391687</v>
      </c>
      <c r="G115" s="196">
        <v>-263733</v>
      </c>
      <c r="H115" s="585"/>
      <c r="I115" s="585"/>
      <c r="J115" s="196">
        <v>-228913</v>
      </c>
      <c r="K115" s="585"/>
      <c r="L115" s="585"/>
      <c r="M115" s="196">
        <v>-210668</v>
      </c>
      <c r="N115" s="585"/>
      <c r="O115" s="585"/>
      <c r="P115" s="196">
        <v>-189536</v>
      </c>
      <c r="Q115" s="585"/>
      <c r="R115" s="585"/>
      <c r="S115" s="196">
        <v>-166248</v>
      </c>
      <c r="T115" s="585"/>
      <c r="U115" s="585"/>
      <c r="V115" s="196">
        <v>-147335</v>
      </c>
      <c r="W115" s="585"/>
      <c r="X115" s="585"/>
      <c r="Y115" s="196">
        <v>-139591</v>
      </c>
      <c r="Z115" s="585"/>
      <c r="AA115" s="585"/>
      <c r="AB115" s="196">
        <v>-186734</v>
      </c>
      <c r="AC115" s="585"/>
      <c r="AD115" s="585"/>
      <c r="AE115" s="196">
        <v>-178978</v>
      </c>
      <c r="AF115" s="585"/>
      <c r="AG115" s="585"/>
      <c r="AH115" s="585"/>
    </row>
    <row r="116" spans="1:36" ht="14.45" customHeight="1">
      <c r="A116" s="599" t="s">
        <v>2078</v>
      </c>
      <c r="B116" s="196">
        <v>0</v>
      </c>
      <c r="C116" s="196">
        <v>0</v>
      </c>
      <c r="D116" s="196">
        <v>0</v>
      </c>
      <c r="E116" s="196">
        <v>0</v>
      </c>
      <c r="F116" s="196">
        <v>0</v>
      </c>
      <c r="G116" s="196">
        <v>0</v>
      </c>
      <c r="H116" s="585"/>
      <c r="I116" s="585"/>
      <c r="J116" s="196">
        <v>0</v>
      </c>
      <c r="K116" s="585"/>
      <c r="L116" s="585"/>
      <c r="M116" s="196">
        <v>0</v>
      </c>
      <c r="N116" s="585"/>
      <c r="O116" s="585"/>
      <c r="P116" s="196">
        <v>0</v>
      </c>
      <c r="Q116" s="585"/>
      <c r="R116" s="585"/>
      <c r="S116" s="196">
        <v>0</v>
      </c>
      <c r="T116" s="585"/>
      <c r="U116" s="585"/>
      <c r="V116" s="196">
        <v>0</v>
      </c>
      <c r="W116" s="585"/>
      <c r="X116" s="585"/>
      <c r="Y116" s="196">
        <v>0</v>
      </c>
      <c r="Z116" s="585"/>
      <c r="AA116" s="585"/>
      <c r="AB116" s="196">
        <v>0</v>
      </c>
      <c r="AC116" s="585"/>
      <c r="AD116" s="585"/>
      <c r="AE116" s="196">
        <v>0</v>
      </c>
      <c r="AF116" s="585"/>
      <c r="AG116" s="585"/>
      <c r="AH116" s="585"/>
    </row>
    <row r="117" spans="1:36" ht="14.45" customHeight="1">
      <c r="A117" s="599" t="s">
        <v>2079</v>
      </c>
      <c r="B117" s="196">
        <v>-773481</v>
      </c>
      <c r="C117" s="196">
        <v>-720813</v>
      </c>
      <c r="D117" s="196">
        <v>-987686</v>
      </c>
      <c r="E117" s="196">
        <v>-1213296</v>
      </c>
      <c r="F117" s="196">
        <v>-1406991</v>
      </c>
      <c r="G117" s="196">
        <v>-685744</v>
      </c>
      <c r="H117" s="585"/>
      <c r="I117" s="585"/>
      <c r="J117" s="196">
        <v>-576641</v>
      </c>
      <c r="K117" s="585"/>
      <c r="L117" s="585"/>
      <c r="M117" s="196">
        <v>-490327</v>
      </c>
      <c r="N117" s="585"/>
      <c r="O117" s="585"/>
      <c r="P117" s="196">
        <v>-402219</v>
      </c>
      <c r="Q117" s="585"/>
      <c r="R117" s="585"/>
      <c r="S117" s="196">
        <v>-300115</v>
      </c>
      <c r="T117" s="585"/>
      <c r="U117" s="585"/>
      <c r="V117" s="196">
        <v>-247658</v>
      </c>
      <c r="W117" s="585"/>
      <c r="X117" s="585"/>
      <c r="Y117" s="196">
        <v>-247788</v>
      </c>
      <c r="Z117" s="585"/>
      <c r="AA117" s="585"/>
      <c r="AB117" s="196">
        <v>-195699</v>
      </c>
      <c r="AC117" s="585"/>
      <c r="AD117" s="585"/>
      <c r="AE117" s="196">
        <v>-146727</v>
      </c>
      <c r="AF117" s="585"/>
      <c r="AG117" s="585"/>
      <c r="AH117" s="585"/>
    </row>
    <row r="118" spans="1:36" ht="14.45" customHeight="1">
      <c r="A118" s="599" t="s">
        <v>82</v>
      </c>
      <c r="B118" s="196">
        <v>662922</v>
      </c>
      <c r="C118" s="196">
        <v>569802</v>
      </c>
      <c r="D118" s="196">
        <v>825738</v>
      </c>
      <c r="E118" s="196">
        <v>1039464</v>
      </c>
      <c r="F118" s="196">
        <v>1185539</v>
      </c>
      <c r="G118" s="196">
        <v>470597</v>
      </c>
      <c r="H118" s="585"/>
      <c r="I118" s="585"/>
      <c r="J118" s="196">
        <v>388150</v>
      </c>
      <c r="K118" s="585"/>
      <c r="L118" s="585"/>
      <c r="M118" s="196">
        <v>339316</v>
      </c>
      <c r="N118" s="585"/>
      <c r="O118" s="585"/>
      <c r="P118" s="196">
        <v>288638</v>
      </c>
      <c r="Q118" s="585"/>
      <c r="R118" s="585"/>
      <c r="S118" s="196">
        <v>227826</v>
      </c>
      <c r="T118" s="585"/>
      <c r="U118" s="585"/>
      <c r="V118" s="196">
        <v>185584</v>
      </c>
      <c r="W118" s="585"/>
      <c r="X118" s="585"/>
      <c r="Y118" s="196">
        <v>243157</v>
      </c>
      <c r="Z118" s="585"/>
      <c r="AA118" s="585"/>
      <c r="AB118" s="196">
        <v>133650</v>
      </c>
      <c r="AC118" s="585"/>
      <c r="AD118" s="585"/>
      <c r="AE118" s="196">
        <v>103028</v>
      </c>
      <c r="AF118" s="585"/>
      <c r="AG118" s="585"/>
      <c r="AH118" s="585"/>
    </row>
    <row r="119" spans="1:36" ht="14.45" customHeight="1">
      <c r="A119" s="585"/>
      <c r="B119" s="585"/>
      <c r="C119" s="585"/>
      <c r="D119" s="585"/>
      <c r="E119" s="585"/>
      <c r="F119" s="585"/>
      <c r="G119" s="585"/>
      <c r="H119" s="585"/>
      <c r="I119" s="585"/>
      <c r="J119" s="585"/>
      <c r="K119" s="585"/>
      <c r="L119" s="585"/>
      <c r="M119" s="585"/>
      <c r="N119" s="585"/>
      <c r="O119" s="585"/>
      <c r="P119" s="585"/>
      <c r="Q119" s="585"/>
      <c r="R119" s="585"/>
      <c r="S119" s="585"/>
      <c r="T119" s="585"/>
      <c r="U119" s="585"/>
      <c r="V119" s="585"/>
      <c r="W119" s="585"/>
      <c r="X119" s="585"/>
      <c r="Y119" s="585"/>
      <c r="Z119" s="585"/>
      <c r="AA119" s="585"/>
      <c r="AB119" s="585"/>
      <c r="AC119" s="585"/>
      <c r="AD119" s="585"/>
      <c r="AE119" s="585"/>
      <c r="AF119" s="585"/>
      <c r="AG119" s="585"/>
      <c r="AH119" s="585"/>
    </row>
    <row r="120" spans="1:36" ht="14.45" customHeight="1">
      <c r="A120" s="599" t="s">
        <v>77</v>
      </c>
      <c r="B120" s="196">
        <v>-171123</v>
      </c>
      <c r="C120" s="196">
        <v>-200981</v>
      </c>
      <c r="D120" s="196">
        <v>-246518</v>
      </c>
      <c r="E120" s="196">
        <v>-264917</v>
      </c>
      <c r="F120" s="196">
        <v>-291700</v>
      </c>
      <c r="G120" s="196">
        <v>-56499</v>
      </c>
      <c r="H120" s="585"/>
      <c r="I120" s="585"/>
      <c r="J120" s="196">
        <v>-47273</v>
      </c>
      <c r="K120" s="585"/>
      <c r="L120" s="585"/>
      <c r="M120" s="196">
        <v>-41635</v>
      </c>
      <c r="N120" s="585"/>
      <c r="O120" s="585"/>
      <c r="P120" s="196">
        <v>-35959</v>
      </c>
      <c r="Q120" s="585"/>
      <c r="R120" s="585"/>
      <c r="S120" s="196">
        <v>-26276</v>
      </c>
      <c r="T120" s="585"/>
      <c r="U120" s="585"/>
      <c r="V120" s="196">
        <v>-19185</v>
      </c>
      <c r="W120" s="585"/>
      <c r="X120" s="585"/>
      <c r="Y120" s="196">
        <v>-81752</v>
      </c>
      <c r="Z120" s="585"/>
      <c r="AA120" s="585"/>
      <c r="AB120" s="196">
        <v>-15527</v>
      </c>
      <c r="AC120" s="585"/>
      <c r="AD120" s="585"/>
      <c r="AE120" s="196">
        <v>-10214</v>
      </c>
      <c r="AF120" s="585"/>
      <c r="AG120" s="585"/>
      <c r="AH120" s="585"/>
    </row>
    <row r="121" spans="1:36" ht="14.45" customHeight="1">
      <c r="A121" s="599" t="s">
        <v>2080</v>
      </c>
      <c r="B121" s="196">
        <v>-157532</v>
      </c>
      <c r="C121" s="196">
        <v>-185307</v>
      </c>
      <c r="D121" s="196">
        <v>-208275</v>
      </c>
      <c r="E121" s="196">
        <v>-242754</v>
      </c>
      <c r="F121" s="196">
        <v>-265314</v>
      </c>
      <c r="G121" s="196">
        <v>-44653</v>
      </c>
      <c r="H121" s="585"/>
      <c r="I121" s="585"/>
      <c r="J121" s="196">
        <v>-37606</v>
      </c>
      <c r="K121" s="585"/>
      <c r="L121" s="585"/>
      <c r="M121" s="196">
        <v>-32756</v>
      </c>
      <c r="N121" s="585"/>
      <c r="O121" s="585"/>
      <c r="P121" s="196">
        <v>-27762</v>
      </c>
      <c r="Q121" s="585"/>
      <c r="R121" s="585"/>
      <c r="S121" s="196">
        <v>-26276</v>
      </c>
      <c r="T121" s="585"/>
      <c r="U121" s="585"/>
      <c r="V121" s="196">
        <v>-19185</v>
      </c>
      <c r="W121" s="585"/>
      <c r="X121" s="585"/>
      <c r="Y121" s="196">
        <v>-18570</v>
      </c>
      <c r="Z121" s="585"/>
      <c r="AA121" s="585"/>
      <c r="AB121" s="196">
        <v>-8721</v>
      </c>
      <c r="AC121" s="585"/>
      <c r="AD121" s="585"/>
      <c r="AE121" s="196">
        <v>-5253</v>
      </c>
      <c r="AF121" s="585"/>
      <c r="AG121" s="585"/>
      <c r="AH121" s="585"/>
    </row>
    <row r="122" spans="1:36" ht="14.45" customHeight="1">
      <c r="A122" s="599" t="s">
        <v>2081</v>
      </c>
      <c r="B122" s="196">
        <v>-13591</v>
      </c>
      <c r="C122" s="196">
        <v>-15674</v>
      </c>
      <c r="D122" s="196">
        <v>-38243</v>
      </c>
      <c r="E122" s="196">
        <v>-22163</v>
      </c>
      <c r="F122" s="196">
        <v>-26386</v>
      </c>
      <c r="G122" s="196">
        <v>-11846</v>
      </c>
      <c r="H122" s="585"/>
      <c r="I122" s="585"/>
      <c r="J122" s="196">
        <v>-9667</v>
      </c>
      <c r="K122" s="585"/>
      <c r="L122" s="585"/>
      <c r="M122" s="196">
        <v>-8879</v>
      </c>
      <c r="N122" s="585"/>
      <c r="O122" s="585"/>
      <c r="P122" s="196">
        <v>-8197</v>
      </c>
      <c r="Q122" s="585"/>
      <c r="R122" s="585"/>
      <c r="S122" s="196">
        <v>0</v>
      </c>
      <c r="T122" s="585"/>
      <c r="U122" s="585"/>
      <c r="V122" s="196">
        <v>0</v>
      </c>
      <c r="W122" s="585"/>
      <c r="X122" s="585"/>
      <c r="Y122" s="196">
        <v>-63182</v>
      </c>
      <c r="Z122" s="585"/>
      <c r="AA122" s="585"/>
      <c r="AB122" s="196">
        <v>-6806</v>
      </c>
      <c r="AC122" s="585"/>
      <c r="AD122" s="585"/>
      <c r="AE122" s="196">
        <v>-4961</v>
      </c>
      <c r="AF122" s="585"/>
      <c r="AG122" s="585"/>
      <c r="AH122" s="585"/>
    </row>
    <row r="123" spans="1:36" ht="27.6" customHeight="1">
      <c r="A123" s="599" t="s">
        <v>2082</v>
      </c>
      <c r="B123" s="196">
        <v>491799</v>
      </c>
      <c r="C123" s="196">
        <v>368821</v>
      </c>
      <c r="D123" s="196">
        <v>579220</v>
      </c>
      <c r="E123" s="196">
        <v>774547</v>
      </c>
      <c r="F123" s="196">
        <v>893839</v>
      </c>
      <c r="G123" s="196">
        <v>414098</v>
      </c>
      <c r="H123" s="585"/>
      <c r="I123" s="585"/>
      <c r="J123" s="196">
        <v>340877</v>
      </c>
      <c r="K123" s="585"/>
      <c r="L123" s="585"/>
      <c r="M123" s="196">
        <v>297681</v>
      </c>
      <c r="N123" s="585"/>
      <c r="O123" s="585"/>
      <c r="P123" s="196">
        <v>252679</v>
      </c>
      <c r="Q123" s="585"/>
      <c r="R123" s="585"/>
      <c r="S123" s="196">
        <v>201550</v>
      </c>
      <c r="T123" s="585"/>
      <c r="U123" s="585"/>
      <c r="V123" s="196">
        <v>166399</v>
      </c>
      <c r="W123" s="585"/>
      <c r="X123" s="585"/>
      <c r="Y123" s="196">
        <v>161405</v>
      </c>
      <c r="Z123" s="585"/>
      <c r="AA123" s="585"/>
      <c r="AB123" s="196">
        <v>118123</v>
      </c>
      <c r="AC123" s="585"/>
      <c r="AD123" s="585"/>
      <c r="AE123" s="196">
        <v>92814</v>
      </c>
      <c r="AF123" s="585"/>
      <c r="AG123" s="585"/>
      <c r="AH123" s="585"/>
    </row>
    <row r="124" spans="1:36" ht="14.45" customHeight="1">
      <c r="A124" s="599" t="s">
        <v>2083</v>
      </c>
      <c r="B124" s="192" t="s">
        <v>163</v>
      </c>
      <c r="C124" s="192" t="s">
        <v>163</v>
      </c>
      <c r="D124" s="192" t="s">
        <v>163</v>
      </c>
      <c r="E124" s="192" t="s">
        <v>163</v>
      </c>
      <c r="F124" s="192" t="s">
        <v>163</v>
      </c>
      <c r="G124" s="192" t="s">
        <v>163</v>
      </c>
      <c r="H124" s="585"/>
      <c r="I124" s="585"/>
      <c r="J124" s="192" t="s">
        <v>163</v>
      </c>
      <c r="K124" s="585"/>
      <c r="L124" s="585"/>
      <c r="M124" s="192" t="s">
        <v>163</v>
      </c>
      <c r="N124" s="585"/>
      <c r="O124" s="585"/>
      <c r="P124" s="192" t="s">
        <v>163</v>
      </c>
      <c r="Q124" s="585"/>
      <c r="R124" s="585"/>
      <c r="S124" s="192" t="s">
        <v>163</v>
      </c>
      <c r="T124" s="585"/>
      <c r="U124" s="585"/>
      <c r="V124" s="192" t="s">
        <v>163</v>
      </c>
      <c r="W124" s="585"/>
      <c r="X124" s="585"/>
      <c r="Y124" s="192" t="s">
        <v>163</v>
      </c>
      <c r="Z124" s="585"/>
      <c r="AA124" s="585"/>
      <c r="AB124" s="192" t="s">
        <v>163</v>
      </c>
      <c r="AC124" s="585"/>
      <c r="AD124" s="585"/>
      <c r="AE124" s="192" t="s">
        <v>163</v>
      </c>
      <c r="AF124" s="585"/>
      <c r="AG124" s="585"/>
      <c r="AH124" s="585"/>
    </row>
    <row r="125" spans="1:36" ht="14.45" customHeight="1">
      <c r="A125" s="599" t="s">
        <v>83</v>
      </c>
      <c r="B125" s="196">
        <v>491799</v>
      </c>
      <c r="C125" s="196">
        <v>368821</v>
      </c>
      <c r="D125" s="196">
        <v>579220</v>
      </c>
      <c r="E125" s="196">
        <v>774547</v>
      </c>
      <c r="F125" s="196">
        <v>893839</v>
      </c>
      <c r="G125" s="196">
        <v>414098</v>
      </c>
      <c r="H125" s="585"/>
      <c r="I125" s="585"/>
      <c r="J125" s="196">
        <v>340877</v>
      </c>
      <c r="K125" s="585"/>
      <c r="L125" s="585"/>
      <c r="M125" s="196">
        <v>297681</v>
      </c>
      <c r="N125" s="585"/>
      <c r="O125" s="585"/>
      <c r="P125" s="196">
        <v>252679</v>
      </c>
      <c r="Q125" s="585"/>
      <c r="R125" s="585"/>
      <c r="S125" s="196">
        <v>201550</v>
      </c>
      <c r="T125" s="585"/>
      <c r="U125" s="585"/>
      <c r="V125" s="196">
        <v>166399</v>
      </c>
      <c r="W125" s="585"/>
      <c r="X125" s="585"/>
      <c r="Y125" s="196">
        <v>161405</v>
      </c>
      <c r="Z125" s="585"/>
      <c r="AA125" s="585"/>
      <c r="AB125" s="196">
        <v>118123</v>
      </c>
      <c r="AC125" s="585"/>
      <c r="AD125" s="585"/>
      <c r="AE125" s="196">
        <v>92814</v>
      </c>
      <c r="AF125" s="585"/>
      <c r="AG125" s="585"/>
      <c r="AH125" s="585"/>
    </row>
    <row r="126" spans="1:36" ht="14.45" customHeight="1">
      <c r="A126" s="599" t="s">
        <v>2089</v>
      </c>
      <c r="B126" s="196">
        <v>1238</v>
      </c>
      <c r="C126" s="196">
        <v>759</v>
      </c>
      <c r="D126" s="196">
        <v>3061</v>
      </c>
      <c r="E126" s="196">
        <v>3537</v>
      </c>
      <c r="F126" s="196">
        <v>11341</v>
      </c>
      <c r="G126" s="196">
        <v>718</v>
      </c>
      <c r="H126" s="585"/>
      <c r="I126" s="585"/>
      <c r="J126" s="196">
        <v>558</v>
      </c>
      <c r="K126" s="585"/>
      <c r="L126" s="585"/>
      <c r="M126" s="196">
        <v>492</v>
      </c>
      <c r="N126" s="585"/>
      <c r="O126" s="585"/>
      <c r="P126" s="196">
        <v>284</v>
      </c>
      <c r="Q126" s="585"/>
      <c r="R126" s="585"/>
      <c r="S126" s="196">
        <v>318</v>
      </c>
      <c r="T126" s="585"/>
      <c r="U126" s="585"/>
      <c r="V126" s="196">
        <v>627</v>
      </c>
      <c r="W126" s="585"/>
      <c r="X126" s="585"/>
      <c r="Y126" s="196">
        <v>335</v>
      </c>
      <c r="Z126" s="585"/>
      <c r="AA126" s="585"/>
      <c r="AB126" s="196">
        <v>487</v>
      </c>
      <c r="AC126" s="585"/>
      <c r="AD126" s="585"/>
      <c r="AE126" s="196">
        <v>129</v>
      </c>
      <c r="AF126" s="585"/>
      <c r="AG126" s="585"/>
      <c r="AH126" s="585"/>
    </row>
    <row r="127" spans="1:36" ht="14.45" customHeight="1">
      <c r="A127" s="599" t="s">
        <v>2090</v>
      </c>
      <c r="B127" s="196">
        <v>-21746</v>
      </c>
      <c r="C127" s="196">
        <v>-23023</v>
      </c>
      <c r="D127" s="196">
        <v>-23337</v>
      </c>
      <c r="E127" s="196">
        <v>-26273</v>
      </c>
      <c r="F127" s="196">
        <v>-32335</v>
      </c>
      <c r="G127" s="196">
        <v>-1294</v>
      </c>
      <c r="H127" s="585"/>
      <c r="I127" s="585"/>
      <c r="J127" s="196">
        <v>-1899</v>
      </c>
      <c r="K127" s="585"/>
      <c r="L127" s="585"/>
      <c r="M127" s="196">
        <v>-3233</v>
      </c>
      <c r="N127" s="585"/>
      <c r="O127" s="585"/>
      <c r="P127" s="196">
        <v>-5975</v>
      </c>
      <c r="Q127" s="585"/>
      <c r="R127" s="585"/>
      <c r="S127" s="196">
        <v>-12164</v>
      </c>
      <c r="T127" s="585"/>
      <c r="U127" s="585"/>
      <c r="V127" s="196">
        <v>-19132</v>
      </c>
      <c r="W127" s="585"/>
      <c r="X127" s="585"/>
      <c r="Y127" s="196">
        <v>-18979</v>
      </c>
      <c r="Z127" s="585"/>
      <c r="AA127" s="585"/>
      <c r="AB127" s="196">
        <v>-14530</v>
      </c>
      <c r="AC127" s="585"/>
      <c r="AD127" s="585"/>
      <c r="AE127" s="196">
        <v>-9698</v>
      </c>
      <c r="AF127" s="585"/>
      <c r="AG127" s="585"/>
      <c r="AH127" s="585"/>
      <c r="AJ127" s="274"/>
    </row>
    <row r="128" spans="1:36" ht="14.45" customHeight="1">
      <c r="A128" s="599" t="s">
        <v>2091</v>
      </c>
      <c r="B128" s="196">
        <v>-20508</v>
      </c>
      <c r="C128" s="196">
        <v>-22264</v>
      </c>
      <c r="D128" s="196">
        <v>-20276</v>
      </c>
      <c r="E128" s="196">
        <v>-22736</v>
      </c>
      <c r="F128" s="196">
        <v>-20994</v>
      </c>
      <c r="G128" s="196">
        <v>-576</v>
      </c>
      <c r="H128" s="585"/>
      <c r="I128" s="585"/>
      <c r="J128" s="196">
        <v>-1341</v>
      </c>
      <c r="K128" s="585"/>
      <c r="L128" s="585"/>
      <c r="M128" s="196">
        <v>-2741</v>
      </c>
      <c r="N128" s="585"/>
      <c r="O128" s="585"/>
      <c r="P128" s="196">
        <v>-5691</v>
      </c>
      <c r="Q128" s="585"/>
      <c r="R128" s="585"/>
      <c r="S128" s="196">
        <v>-11846</v>
      </c>
      <c r="T128" s="585"/>
      <c r="U128" s="585"/>
      <c r="V128" s="196">
        <v>-18505</v>
      </c>
      <c r="W128" s="585"/>
      <c r="X128" s="585"/>
      <c r="Y128" s="196">
        <v>-18644</v>
      </c>
      <c r="Z128" s="585"/>
      <c r="AA128" s="585"/>
      <c r="AB128" s="196">
        <v>-14043</v>
      </c>
      <c r="AC128" s="585"/>
      <c r="AD128" s="585"/>
      <c r="AE128" s="196">
        <v>-9569</v>
      </c>
      <c r="AF128" s="585"/>
      <c r="AG128" s="585"/>
      <c r="AH128" s="585"/>
    </row>
    <row r="129" spans="1:36" ht="27.6" customHeight="1">
      <c r="A129" s="599" t="s">
        <v>2092</v>
      </c>
      <c r="B129" s="196">
        <v>-564</v>
      </c>
      <c r="C129" s="196">
        <v>-1038</v>
      </c>
      <c r="D129" s="196">
        <v>-1332</v>
      </c>
      <c r="E129" s="196">
        <v>-4480</v>
      </c>
      <c r="F129" s="196">
        <v>-2210</v>
      </c>
      <c r="G129" s="196">
        <v>-1334</v>
      </c>
      <c r="H129" s="585"/>
      <c r="I129" s="585"/>
      <c r="J129" s="196">
        <v>-3841</v>
      </c>
      <c r="K129" s="585"/>
      <c r="L129" s="585"/>
      <c r="M129" s="196">
        <v>-1851</v>
      </c>
      <c r="N129" s="585"/>
      <c r="O129" s="585"/>
      <c r="P129" s="196">
        <v>3983</v>
      </c>
      <c r="Q129" s="585"/>
      <c r="R129" s="585"/>
      <c r="S129" s="196">
        <v>5782</v>
      </c>
      <c r="T129" s="585"/>
      <c r="U129" s="585"/>
      <c r="V129" s="196">
        <v>-2648</v>
      </c>
      <c r="W129" s="585"/>
      <c r="X129" s="585"/>
      <c r="Y129" s="196">
        <v>-75097</v>
      </c>
      <c r="Z129" s="585"/>
      <c r="AA129" s="585"/>
      <c r="AB129" s="196">
        <v>-15171</v>
      </c>
      <c r="AC129" s="585"/>
      <c r="AD129" s="585"/>
      <c r="AE129" s="196">
        <v>-3773</v>
      </c>
      <c r="AF129" s="585"/>
      <c r="AG129" s="585"/>
      <c r="AH129" s="585"/>
      <c r="AJ129" s="274"/>
    </row>
    <row r="130" spans="1:36" ht="14.45" customHeight="1">
      <c r="A130" s="599" t="s">
        <v>2093</v>
      </c>
      <c r="B130" s="196">
        <v>470727</v>
      </c>
      <c r="C130" s="196">
        <v>345519</v>
      </c>
      <c r="D130" s="196">
        <v>557612</v>
      </c>
      <c r="E130" s="196">
        <v>747331</v>
      </c>
      <c r="F130" s="196">
        <v>870635</v>
      </c>
      <c r="G130" s="196">
        <v>412188</v>
      </c>
      <c r="H130" s="585"/>
      <c r="I130" s="585"/>
      <c r="J130" s="196">
        <v>335695</v>
      </c>
      <c r="K130" s="585"/>
      <c r="L130" s="585"/>
      <c r="M130" s="196">
        <v>293089</v>
      </c>
      <c r="N130" s="585"/>
      <c r="O130" s="585"/>
      <c r="P130" s="196">
        <v>250971</v>
      </c>
      <c r="Q130" s="585"/>
      <c r="R130" s="585"/>
      <c r="S130" s="196">
        <v>195486</v>
      </c>
      <c r="T130" s="585"/>
      <c r="U130" s="585"/>
      <c r="V130" s="196">
        <v>145246</v>
      </c>
      <c r="W130" s="585"/>
      <c r="X130" s="585"/>
      <c r="Y130" s="196">
        <v>67664</v>
      </c>
      <c r="Z130" s="585"/>
      <c r="AA130" s="585"/>
      <c r="AB130" s="196">
        <v>88909</v>
      </c>
      <c r="AC130" s="585"/>
      <c r="AD130" s="585"/>
      <c r="AE130" s="196">
        <v>79472</v>
      </c>
      <c r="AF130" s="585"/>
      <c r="AG130" s="585"/>
      <c r="AH130" s="585"/>
    </row>
    <row r="131" spans="1:36" ht="14.45" customHeight="1">
      <c r="A131" s="599" t="s">
        <v>2094</v>
      </c>
      <c r="B131" s="196">
        <v>-112032</v>
      </c>
      <c r="C131" s="196">
        <v>-45153</v>
      </c>
      <c r="D131" s="196">
        <v>-164059</v>
      </c>
      <c r="E131" s="196">
        <v>-140625</v>
      </c>
      <c r="F131" s="196">
        <v>-258733</v>
      </c>
      <c r="G131" s="196">
        <v>-79697</v>
      </c>
      <c r="H131" s="585"/>
      <c r="I131" s="585"/>
      <c r="J131" s="196">
        <v>-85927</v>
      </c>
      <c r="K131" s="585"/>
      <c r="L131" s="585"/>
      <c r="M131" s="196">
        <v>-96767</v>
      </c>
      <c r="N131" s="585"/>
      <c r="O131" s="585"/>
      <c r="P131" s="196">
        <v>-83061</v>
      </c>
      <c r="Q131" s="585"/>
      <c r="R131" s="585"/>
      <c r="S131" s="196">
        <v>-65377</v>
      </c>
      <c r="T131" s="585"/>
      <c r="U131" s="585"/>
      <c r="V131" s="196">
        <v>-50816</v>
      </c>
      <c r="W131" s="585"/>
      <c r="X131" s="585"/>
      <c r="Y131" s="196">
        <v>-36541</v>
      </c>
      <c r="Z131" s="585"/>
      <c r="AA131" s="585"/>
      <c r="AB131" s="196">
        <v>-31430</v>
      </c>
      <c r="AC131" s="585"/>
      <c r="AD131" s="585"/>
      <c r="AE131" s="196">
        <v>-27306</v>
      </c>
      <c r="AF131" s="585"/>
      <c r="AG131" s="585"/>
      <c r="AH131" s="585"/>
    </row>
    <row r="132" spans="1:36" ht="14.45" customHeight="1">
      <c r="A132" s="599" t="s">
        <v>84</v>
      </c>
      <c r="B132" s="196">
        <v>358695</v>
      </c>
      <c r="C132" s="196">
        <v>300366</v>
      </c>
      <c r="D132" s="196">
        <v>393553</v>
      </c>
      <c r="E132" s="196">
        <v>606706</v>
      </c>
      <c r="F132" s="196">
        <v>611902</v>
      </c>
      <c r="G132" s="196">
        <v>332491</v>
      </c>
      <c r="H132" s="585"/>
      <c r="I132" s="585"/>
      <c r="J132" s="196">
        <v>249768</v>
      </c>
      <c r="K132" s="585"/>
      <c r="L132" s="585"/>
      <c r="M132" s="196">
        <v>196322</v>
      </c>
      <c r="N132" s="585"/>
      <c r="O132" s="585"/>
      <c r="P132" s="196">
        <v>167910</v>
      </c>
      <c r="Q132" s="585"/>
      <c r="R132" s="585"/>
      <c r="S132" s="196">
        <v>130109</v>
      </c>
      <c r="T132" s="585"/>
      <c r="U132" s="585"/>
      <c r="V132" s="196">
        <v>94430</v>
      </c>
      <c r="W132" s="585"/>
      <c r="X132" s="585"/>
      <c r="Y132" s="196">
        <v>31123</v>
      </c>
      <c r="Z132" s="585"/>
      <c r="AA132" s="585"/>
      <c r="AB132" s="196">
        <v>57479</v>
      </c>
      <c r="AC132" s="585"/>
      <c r="AD132" s="585"/>
      <c r="AE132" s="196">
        <v>52166</v>
      </c>
      <c r="AF132" s="585"/>
      <c r="AG132" s="585"/>
      <c r="AH132" s="585"/>
    </row>
    <row r="133" spans="1:36" ht="14.45" customHeight="1">
      <c r="A133" s="275" t="s">
        <v>2358</v>
      </c>
      <c r="B133" s="276">
        <f>-B131/B130</f>
        <v>0.2379978203927117</v>
      </c>
      <c r="C133" s="276">
        <f t="shared" ref="C133:AG133" si="0">-C131/C130</f>
        <v>0.13068167018311583</v>
      </c>
      <c r="D133" s="276">
        <f t="shared" si="0"/>
        <v>0.29421712588681737</v>
      </c>
      <c r="E133" s="276">
        <f t="shared" si="0"/>
        <v>0.18816963300063827</v>
      </c>
      <c r="F133" s="276">
        <f t="shared" si="0"/>
        <v>0.29717734756815428</v>
      </c>
      <c r="G133" s="276">
        <f t="shared" si="0"/>
        <v>0.19335109222005492</v>
      </c>
      <c r="H133" s="276" t="e">
        <f t="shared" si="0"/>
        <v>#DIV/0!</v>
      </c>
      <c r="I133" s="276" t="e">
        <f t="shared" si="0"/>
        <v>#DIV/0!</v>
      </c>
      <c r="J133" s="276">
        <f t="shared" si="0"/>
        <v>0.25596747047170793</v>
      </c>
      <c r="K133" s="276" t="e">
        <f t="shared" si="0"/>
        <v>#DIV/0!</v>
      </c>
      <c r="L133" s="276" t="e">
        <f t="shared" si="0"/>
        <v>#DIV/0!</v>
      </c>
      <c r="M133" s="276">
        <f t="shared" si="0"/>
        <v>0.33016251036374616</v>
      </c>
      <c r="N133" s="276" t="e">
        <f t="shared" si="0"/>
        <v>#DIV/0!</v>
      </c>
      <c r="O133" s="276" t="e">
        <f t="shared" si="0"/>
        <v>#DIV/0!</v>
      </c>
      <c r="P133" s="276">
        <f t="shared" si="0"/>
        <v>0.33095855696474891</v>
      </c>
      <c r="Q133" s="276" t="e">
        <f t="shared" si="0"/>
        <v>#DIV/0!</v>
      </c>
      <c r="R133" s="276" t="e">
        <f t="shared" si="0"/>
        <v>#DIV/0!</v>
      </c>
      <c r="S133" s="276">
        <f t="shared" si="0"/>
        <v>0.33443315633856135</v>
      </c>
      <c r="T133" s="276" t="e">
        <f t="shared" si="0"/>
        <v>#DIV/0!</v>
      </c>
      <c r="U133" s="276" t="e">
        <f t="shared" si="0"/>
        <v>#DIV/0!</v>
      </c>
      <c r="V133" s="276">
        <f t="shared" si="0"/>
        <v>0.34986161408920041</v>
      </c>
      <c r="W133" s="276" t="e">
        <f t="shared" si="0"/>
        <v>#DIV/0!</v>
      </c>
      <c r="X133" s="276" t="e">
        <f t="shared" si="0"/>
        <v>#DIV/0!</v>
      </c>
      <c r="Y133" s="276">
        <f t="shared" si="0"/>
        <v>0.54003606053440534</v>
      </c>
      <c r="Z133" s="276" t="e">
        <f t="shared" si="0"/>
        <v>#DIV/0!</v>
      </c>
      <c r="AA133" s="276" t="e">
        <f t="shared" si="0"/>
        <v>#DIV/0!</v>
      </c>
      <c r="AB133" s="276">
        <f t="shared" si="0"/>
        <v>0.35350751892384347</v>
      </c>
      <c r="AC133" s="276" t="e">
        <f t="shared" si="0"/>
        <v>#DIV/0!</v>
      </c>
      <c r="AD133" s="276" t="e">
        <f t="shared" si="0"/>
        <v>#DIV/0!</v>
      </c>
      <c r="AE133" s="276">
        <f t="shared" si="0"/>
        <v>0.3435927118985303</v>
      </c>
      <c r="AF133" s="276" t="e">
        <f t="shared" si="0"/>
        <v>#DIV/0!</v>
      </c>
      <c r="AG133" s="276" t="e">
        <f t="shared" si="0"/>
        <v>#DIV/0!</v>
      </c>
      <c r="AH133" s="585"/>
    </row>
    <row r="134" spans="1:36" ht="14.45" customHeight="1">
      <c r="A134" s="599" t="s">
        <v>2096</v>
      </c>
      <c r="B134" s="196">
        <v>-10</v>
      </c>
      <c r="C134" s="196">
        <v>-15</v>
      </c>
      <c r="D134" s="196">
        <v>-20</v>
      </c>
      <c r="E134" s="196">
        <v>-9</v>
      </c>
      <c r="F134" s="196">
        <v>29</v>
      </c>
      <c r="G134" s="196">
        <v>-96</v>
      </c>
      <c r="H134" s="585"/>
      <c r="I134" s="585"/>
      <c r="J134" s="196">
        <v>-80</v>
      </c>
      <c r="K134" s="585"/>
      <c r="L134" s="585"/>
      <c r="M134" s="196">
        <v>-279</v>
      </c>
      <c r="N134" s="585"/>
      <c r="O134" s="585"/>
      <c r="P134" s="196">
        <v>-47</v>
      </c>
      <c r="Q134" s="585"/>
      <c r="R134" s="585"/>
      <c r="S134" s="196">
        <v>229</v>
      </c>
      <c r="T134" s="585"/>
      <c r="U134" s="585"/>
      <c r="V134" s="196">
        <v>-2314</v>
      </c>
      <c r="W134" s="585"/>
      <c r="X134" s="585"/>
      <c r="Y134" s="196">
        <v>-2279</v>
      </c>
      <c r="Z134" s="585"/>
      <c r="AA134" s="585"/>
      <c r="AB134" s="196">
        <v>-2447</v>
      </c>
      <c r="AC134" s="585"/>
      <c r="AD134" s="585"/>
      <c r="AE134" s="196">
        <v>-2466</v>
      </c>
      <c r="AF134" s="585"/>
      <c r="AG134" s="585"/>
      <c r="AH134" s="585"/>
    </row>
    <row r="135" spans="1:36" ht="14.45" customHeight="1">
      <c r="A135" s="599" t="s">
        <v>2097</v>
      </c>
      <c r="B135" s="192" t="s">
        <v>163</v>
      </c>
      <c r="C135" s="192" t="s">
        <v>163</v>
      </c>
      <c r="D135" s="192" t="s">
        <v>163</v>
      </c>
      <c r="E135" s="192" t="s">
        <v>163</v>
      </c>
      <c r="F135" s="192" t="s">
        <v>163</v>
      </c>
      <c r="G135" s="192" t="s">
        <v>163</v>
      </c>
      <c r="H135" s="585"/>
      <c r="I135" s="585"/>
      <c r="J135" s="192" t="s">
        <v>163</v>
      </c>
      <c r="K135" s="585"/>
      <c r="L135" s="585"/>
      <c r="M135" s="192" t="s">
        <v>163</v>
      </c>
      <c r="N135" s="585"/>
      <c r="O135" s="585"/>
      <c r="P135" s="192" t="s">
        <v>163</v>
      </c>
      <c r="Q135" s="585"/>
      <c r="R135" s="585"/>
      <c r="S135" s="192" t="s">
        <v>163</v>
      </c>
      <c r="T135" s="585"/>
      <c r="U135" s="585"/>
      <c r="V135" s="192" t="s">
        <v>163</v>
      </c>
      <c r="W135" s="585"/>
      <c r="X135" s="585"/>
      <c r="Y135" s="192" t="s">
        <v>163</v>
      </c>
      <c r="Z135" s="585"/>
      <c r="AA135" s="585"/>
      <c r="AB135" s="192" t="s">
        <v>163</v>
      </c>
      <c r="AC135" s="585"/>
      <c r="AD135" s="585"/>
      <c r="AE135" s="192" t="s">
        <v>163</v>
      </c>
      <c r="AF135" s="585"/>
      <c r="AG135" s="585"/>
      <c r="AH135" s="585"/>
    </row>
    <row r="136" spans="1:36" ht="14.45" customHeight="1">
      <c r="A136" s="599" t="s">
        <v>2098</v>
      </c>
      <c r="B136" s="192" t="s">
        <v>163</v>
      </c>
      <c r="C136" s="192" t="s">
        <v>163</v>
      </c>
      <c r="D136" s="192" t="s">
        <v>163</v>
      </c>
      <c r="E136" s="192" t="s">
        <v>163</v>
      </c>
      <c r="F136" s="192" t="s">
        <v>163</v>
      </c>
      <c r="G136" s="192" t="s">
        <v>163</v>
      </c>
      <c r="H136" s="585"/>
      <c r="I136" s="585"/>
      <c r="J136" s="192" t="s">
        <v>163</v>
      </c>
      <c r="K136" s="585"/>
      <c r="L136" s="585"/>
      <c r="M136" s="192" t="s">
        <v>163</v>
      </c>
      <c r="N136" s="585"/>
      <c r="O136" s="585"/>
      <c r="P136" s="192" t="s">
        <v>163</v>
      </c>
      <c r="Q136" s="585"/>
      <c r="R136" s="585"/>
      <c r="S136" s="192" t="s">
        <v>163</v>
      </c>
      <c r="T136" s="585"/>
      <c r="U136" s="585"/>
      <c r="V136" s="196">
        <v>-16044</v>
      </c>
      <c r="W136" s="585"/>
      <c r="X136" s="585"/>
      <c r="Y136" s="192" t="s">
        <v>163</v>
      </c>
      <c r="Z136" s="585"/>
      <c r="AA136" s="585"/>
      <c r="AB136" s="192" t="s">
        <v>163</v>
      </c>
      <c r="AC136" s="585"/>
      <c r="AD136" s="585"/>
      <c r="AE136" s="192" t="s">
        <v>163</v>
      </c>
      <c r="AF136" s="585"/>
      <c r="AG136" s="585"/>
      <c r="AH136" s="585"/>
    </row>
    <row r="137" spans="1:36" ht="14.45" customHeight="1">
      <c r="A137" s="599" t="s">
        <v>2099</v>
      </c>
      <c r="B137" s="192" t="s">
        <v>163</v>
      </c>
      <c r="C137" s="192" t="s">
        <v>163</v>
      </c>
      <c r="D137" s="192" t="s">
        <v>163</v>
      </c>
      <c r="E137" s="192" t="s">
        <v>163</v>
      </c>
      <c r="F137" s="192" t="s">
        <v>163</v>
      </c>
      <c r="G137" s="192" t="s">
        <v>163</v>
      </c>
      <c r="H137" s="585"/>
      <c r="I137" s="585"/>
      <c r="J137" s="192" t="s">
        <v>163</v>
      </c>
      <c r="K137" s="585"/>
      <c r="L137" s="585"/>
      <c r="M137" s="192" t="s">
        <v>163</v>
      </c>
      <c r="N137" s="585"/>
      <c r="O137" s="585"/>
      <c r="P137" s="192" t="s">
        <v>163</v>
      </c>
      <c r="Q137" s="585"/>
      <c r="R137" s="585"/>
      <c r="S137" s="192" t="s">
        <v>163</v>
      </c>
      <c r="T137" s="585"/>
      <c r="U137" s="585"/>
      <c r="V137" s="192" t="s">
        <v>163</v>
      </c>
      <c r="W137" s="585"/>
      <c r="X137" s="585"/>
      <c r="Y137" s="192" t="s">
        <v>163</v>
      </c>
      <c r="Z137" s="585"/>
      <c r="AA137" s="585"/>
      <c r="AB137" s="192" t="s">
        <v>163</v>
      </c>
      <c r="AC137" s="585"/>
      <c r="AD137" s="585"/>
      <c r="AE137" s="192" t="s">
        <v>163</v>
      </c>
      <c r="AF137" s="585"/>
      <c r="AG137" s="585"/>
      <c r="AH137" s="585"/>
    </row>
    <row r="138" spans="1:36" ht="14.45" customHeight="1">
      <c r="A138" s="599" t="s">
        <v>85</v>
      </c>
      <c r="B138" s="196">
        <v>358685</v>
      </c>
      <c r="C138" s="196">
        <v>300351</v>
      </c>
      <c r="D138" s="196">
        <v>393533</v>
      </c>
      <c r="E138" s="196">
        <v>606697</v>
      </c>
      <c r="F138" s="196">
        <v>611931</v>
      </c>
      <c r="G138" s="196">
        <v>332395</v>
      </c>
      <c r="H138" s="585"/>
      <c r="I138" s="585"/>
      <c r="J138" s="196">
        <v>249688</v>
      </c>
      <c r="K138" s="585"/>
      <c r="L138" s="585"/>
      <c r="M138" s="196">
        <v>196043</v>
      </c>
      <c r="N138" s="585"/>
      <c r="O138" s="585"/>
      <c r="P138" s="196">
        <v>167863</v>
      </c>
      <c r="Q138" s="585"/>
      <c r="R138" s="585"/>
      <c r="S138" s="196">
        <v>130338</v>
      </c>
      <c r="T138" s="585"/>
      <c r="U138" s="585"/>
      <c r="V138" s="196">
        <v>76072</v>
      </c>
      <c r="W138" s="585"/>
      <c r="X138" s="585"/>
      <c r="Y138" s="196">
        <v>28844</v>
      </c>
      <c r="Z138" s="585"/>
      <c r="AA138" s="585"/>
      <c r="AB138" s="196">
        <v>55032</v>
      </c>
      <c r="AC138" s="585"/>
      <c r="AD138" s="585"/>
      <c r="AE138" s="196">
        <v>49700</v>
      </c>
      <c r="AF138" s="585"/>
      <c r="AG138" s="585"/>
      <c r="AH138" s="585"/>
    </row>
    <row r="139" spans="1:36" ht="14.45" customHeight="1">
      <c r="A139" s="585"/>
      <c r="B139" s="585"/>
      <c r="C139" s="585"/>
      <c r="D139" s="585"/>
      <c r="E139" s="585"/>
      <c r="F139" s="585"/>
      <c r="G139" s="585"/>
      <c r="H139" s="585"/>
      <c r="I139" s="585"/>
      <c r="J139" s="585"/>
      <c r="K139" s="585"/>
      <c r="L139" s="585"/>
      <c r="M139" s="585"/>
      <c r="N139" s="585"/>
      <c r="O139" s="585"/>
      <c r="P139" s="585"/>
      <c r="Q139" s="585"/>
      <c r="R139" s="585"/>
      <c r="S139" s="585"/>
      <c r="T139" s="585"/>
      <c r="U139" s="585"/>
      <c r="V139" s="585"/>
      <c r="W139" s="585"/>
      <c r="X139" s="585"/>
      <c r="Y139" s="585"/>
      <c r="Z139" s="585"/>
      <c r="AA139" s="585"/>
      <c r="AB139" s="585"/>
      <c r="AC139" s="585"/>
      <c r="AD139" s="585"/>
      <c r="AE139" s="585"/>
      <c r="AF139" s="585"/>
      <c r="AG139" s="585"/>
      <c r="AH139" s="585"/>
    </row>
    <row r="140" spans="1:36" ht="14.45" customHeight="1">
      <c r="A140" s="599" t="s">
        <v>2100</v>
      </c>
      <c r="B140" s="192" t="s">
        <v>163</v>
      </c>
      <c r="C140" s="196">
        <v>0</v>
      </c>
      <c r="D140" s="196">
        <v>-121275</v>
      </c>
      <c r="E140" s="196">
        <v>0</v>
      </c>
      <c r="F140" s="196">
        <v>-303443</v>
      </c>
      <c r="G140" s="196">
        <v>0</v>
      </c>
      <c r="H140" s="585"/>
      <c r="I140" s="585"/>
      <c r="J140" s="196">
        <v>0</v>
      </c>
      <c r="K140" s="585"/>
      <c r="L140" s="585"/>
      <c r="M140" s="196">
        <v>0</v>
      </c>
      <c r="N140" s="585"/>
      <c r="O140" s="585"/>
      <c r="P140" s="196">
        <v>-30484</v>
      </c>
      <c r="Q140" s="585"/>
      <c r="R140" s="585"/>
      <c r="S140" s="196">
        <v>-28632</v>
      </c>
      <c r="T140" s="585"/>
      <c r="U140" s="585"/>
      <c r="V140" s="196">
        <v>-2258</v>
      </c>
      <c r="W140" s="585"/>
      <c r="X140" s="585"/>
      <c r="Y140" s="196">
        <v>-7506</v>
      </c>
      <c r="Z140" s="585"/>
      <c r="AA140" s="585"/>
      <c r="AB140" s="196">
        <v>-152884</v>
      </c>
      <c r="AC140" s="585"/>
      <c r="AD140" s="585"/>
      <c r="AE140" s="196">
        <v>-32361</v>
      </c>
      <c r="AF140" s="585"/>
      <c r="AG140" s="585"/>
      <c r="AH140" s="585"/>
    </row>
    <row r="141" spans="1:36" ht="14.45" customHeight="1">
      <c r="A141" s="599" t="s">
        <v>2101</v>
      </c>
      <c r="B141" s="192" t="s">
        <v>163</v>
      </c>
      <c r="C141" s="192" t="s">
        <v>163</v>
      </c>
      <c r="D141" s="192" t="s">
        <v>163</v>
      </c>
      <c r="E141" s="192" t="s">
        <v>163</v>
      </c>
      <c r="F141" s="192" t="s">
        <v>163</v>
      </c>
      <c r="G141" s="192" t="s">
        <v>163</v>
      </c>
      <c r="H141" s="585"/>
      <c r="I141" s="585"/>
      <c r="J141" s="192" t="s">
        <v>163</v>
      </c>
      <c r="K141" s="585"/>
      <c r="L141" s="585"/>
      <c r="M141" s="192" t="s">
        <v>163</v>
      </c>
      <c r="N141" s="585"/>
      <c r="O141" s="585"/>
      <c r="P141" s="192" t="s">
        <v>163</v>
      </c>
      <c r="Q141" s="585"/>
      <c r="R141" s="585"/>
      <c r="S141" s="192" t="s">
        <v>163</v>
      </c>
      <c r="T141" s="585"/>
      <c r="U141" s="585"/>
      <c r="V141" s="192" t="s">
        <v>163</v>
      </c>
      <c r="W141" s="585"/>
      <c r="X141" s="585"/>
      <c r="Y141" s="192" t="s">
        <v>163</v>
      </c>
      <c r="Z141" s="585"/>
      <c r="AA141" s="585"/>
      <c r="AB141" s="192" t="s">
        <v>163</v>
      </c>
      <c r="AC141" s="585"/>
      <c r="AD141" s="585"/>
      <c r="AE141" s="192" t="s">
        <v>163</v>
      </c>
      <c r="AF141" s="585"/>
      <c r="AG141" s="585"/>
      <c r="AH141" s="585"/>
    </row>
    <row r="142" spans="1:36">
      <c r="B142" s="249"/>
    </row>
    <row r="144" spans="1:36">
      <c r="A144" s="260" t="s">
        <v>2359</v>
      </c>
      <c r="B144" s="261"/>
      <c r="C144" s="261"/>
      <c r="D144" s="261"/>
      <c r="E144" s="261"/>
      <c r="F144" s="261"/>
      <c r="G144" s="261"/>
      <c r="H144" s="261"/>
      <c r="I144" s="261"/>
      <c r="J144" s="261"/>
      <c r="K144" s="261"/>
      <c r="L144" s="261"/>
      <c r="M144" s="261"/>
      <c r="N144" s="261"/>
      <c r="O144" s="261"/>
      <c r="P144" s="261"/>
      <c r="Q144" s="261"/>
      <c r="R144" s="261"/>
      <c r="S144" s="261"/>
      <c r="T144" s="261"/>
      <c r="U144" s="261"/>
      <c r="V144" s="261"/>
      <c r="W144" s="261"/>
      <c r="X144" s="261"/>
      <c r="Y144" s="261"/>
      <c r="Z144" s="261"/>
      <c r="AA144" s="261"/>
      <c r="AB144" s="261"/>
      <c r="AC144" s="261"/>
      <c r="AD144" s="261"/>
      <c r="AE144" s="261"/>
      <c r="AF144" s="261"/>
      <c r="AG144" s="261"/>
      <c r="AH144" s="186"/>
    </row>
    <row r="145" spans="1:34">
      <c r="A145" s="187"/>
      <c r="G145" s="186"/>
      <c r="H145" s="186"/>
      <c r="I145" s="186"/>
      <c r="J145" s="186"/>
      <c r="K145" s="186"/>
      <c r="L145" s="186"/>
      <c r="M145" s="186"/>
      <c r="N145" s="186"/>
      <c r="O145" s="186"/>
      <c r="P145" s="186"/>
      <c r="Q145" s="186"/>
      <c r="R145" s="186"/>
      <c r="S145" s="186"/>
      <c r="T145" s="186"/>
      <c r="U145" s="186"/>
      <c r="V145" s="186"/>
      <c r="W145" s="186"/>
      <c r="X145" s="186"/>
      <c r="Y145" s="186"/>
      <c r="Z145" s="186"/>
      <c r="AA145" s="186"/>
      <c r="AB145" s="186"/>
      <c r="AC145" s="186"/>
      <c r="AD145" s="186"/>
      <c r="AE145" s="186"/>
      <c r="AF145" s="186"/>
      <c r="AG145" s="186"/>
      <c r="AH145" s="186"/>
    </row>
    <row r="146" spans="1:34" ht="15" customHeight="1">
      <c r="H146" s="266" t="s">
        <v>2348</v>
      </c>
      <c r="K146" s="266" t="s">
        <v>2349</v>
      </c>
      <c r="N146" s="266" t="s">
        <v>2350</v>
      </c>
      <c r="Q146" s="266" t="s">
        <v>2351</v>
      </c>
      <c r="T146" s="266" t="s">
        <v>2352</v>
      </c>
      <c r="W146" s="266" t="s">
        <v>2353</v>
      </c>
      <c r="Z146" s="266" t="s">
        <v>2354</v>
      </c>
      <c r="AC146" s="266" t="s">
        <v>2355</v>
      </c>
      <c r="AF146" s="266" t="s">
        <v>2356</v>
      </c>
    </row>
    <row r="147" spans="1:34" ht="15" customHeight="1">
      <c r="A147" s="186"/>
      <c r="B147" s="186"/>
      <c r="C147" s="186"/>
      <c r="D147" s="186"/>
      <c r="E147" s="186"/>
      <c r="F147" s="186"/>
      <c r="G147" s="186"/>
      <c r="H147" s="186"/>
      <c r="I147" s="265" t="s">
        <v>2360</v>
      </c>
      <c r="J147" s="186"/>
      <c r="K147" s="186"/>
      <c r="L147" s="265" t="s">
        <v>2360</v>
      </c>
      <c r="M147" s="186"/>
      <c r="N147" s="186"/>
      <c r="O147" s="265" t="s">
        <v>2360</v>
      </c>
      <c r="P147" s="186"/>
      <c r="Q147" s="186"/>
      <c r="R147" s="265" t="s">
        <v>2360</v>
      </c>
      <c r="S147" s="186"/>
      <c r="T147" s="186"/>
      <c r="U147" s="265" t="s">
        <v>2360</v>
      </c>
      <c r="V147" s="186"/>
      <c r="W147" s="186"/>
      <c r="X147" s="265" t="s">
        <v>2360</v>
      </c>
      <c r="Y147" s="186"/>
      <c r="Z147" s="186"/>
      <c r="AA147" s="265" t="s">
        <v>2360</v>
      </c>
      <c r="AB147" s="186"/>
      <c r="AC147" s="186"/>
      <c r="AD147" s="265" t="s">
        <v>2360</v>
      </c>
      <c r="AE147" s="186"/>
      <c r="AF147" s="186"/>
      <c r="AG147" s="265" t="s">
        <v>2360</v>
      </c>
    </row>
    <row r="148" spans="1:34" ht="15" customHeight="1">
      <c r="A148" s="186"/>
      <c r="B148" s="186"/>
      <c r="C148" s="186"/>
      <c r="D148" s="186"/>
      <c r="E148" s="186"/>
      <c r="F148" s="186"/>
      <c r="G148" s="186"/>
      <c r="H148" s="186"/>
      <c r="I148" s="265" t="s">
        <v>2361</v>
      </c>
      <c r="J148" s="186"/>
      <c r="K148" s="186"/>
      <c r="L148" s="265" t="s">
        <v>2361</v>
      </c>
      <c r="M148" s="186"/>
      <c r="N148" s="186"/>
      <c r="O148" s="265" t="s">
        <v>2361</v>
      </c>
      <c r="P148" s="186"/>
      <c r="Q148" s="186"/>
      <c r="R148" s="265" t="s">
        <v>2361</v>
      </c>
      <c r="S148" s="186"/>
      <c r="T148" s="186"/>
      <c r="U148" s="265" t="s">
        <v>2361</v>
      </c>
      <c r="V148" s="186"/>
      <c r="W148" s="186"/>
      <c r="X148" s="265" t="s">
        <v>2361</v>
      </c>
      <c r="Y148" s="186"/>
      <c r="Z148" s="186"/>
      <c r="AA148" s="265" t="s">
        <v>2361</v>
      </c>
      <c r="AB148" s="186"/>
      <c r="AC148" s="186"/>
      <c r="AD148" s="265" t="s">
        <v>2361</v>
      </c>
      <c r="AE148" s="186"/>
      <c r="AF148" s="186"/>
      <c r="AG148" s="265" t="s">
        <v>2361</v>
      </c>
    </row>
    <row r="149" spans="1:34" ht="15" customHeight="1">
      <c r="A149" s="186"/>
      <c r="B149" s="186"/>
      <c r="C149" s="186"/>
      <c r="D149" s="186"/>
      <c r="E149" s="186"/>
      <c r="F149" s="186"/>
      <c r="G149" s="186"/>
      <c r="H149" s="186"/>
      <c r="I149" s="265" t="s">
        <v>2362</v>
      </c>
      <c r="J149" s="186"/>
      <c r="K149" s="186"/>
      <c r="L149" s="265" t="s">
        <v>2362</v>
      </c>
      <c r="M149" s="186"/>
      <c r="N149" s="186"/>
      <c r="O149" s="265" t="s">
        <v>2362</v>
      </c>
      <c r="P149" s="186"/>
      <c r="Q149" s="186"/>
      <c r="R149" s="265" t="s">
        <v>2362</v>
      </c>
      <c r="S149" s="186"/>
      <c r="T149" s="186"/>
      <c r="U149" s="265" t="s">
        <v>2362</v>
      </c>
      <c r="V149" s="186"/>
      <c r="W149" s="186"/>
      <c r="X149" s="265" t="s">
        <v>2362</v>
      </c>
      <c r="Y149" s="186"/>
      <c r="Z149" s="186"/>
      <c r="AA149" s="265" t="s">
        <v>2362</v>
      </c>
      <c r="AB149" s="186"/>
      <c r="AC149" s="186"/>
      <c r="AD149" s="265" t="s">
        <v>2362</v>
      </c>
      <c r="AE149" s="186"/>
      <c r="AF149" s="186"/>
      <c r="AG149" s="265" t="s">
        <v>2362</v>
      </c>
    </row>
    <row r="150" spans="1:34" ht="15" customHeight="1">
      <c r="A150" s="186"/>
      <c r="B150" s="585"/>
      <c r="C150" s="585"/>
      <c r="D150" s="585"/>
      <c r="E150" s="585"/>
      <c r="F150" s="585"/>
      <c r="G150" s="585"/>
      <c r="H150" s="585"/>
      <c r="I150" s="192" t="s">
        <v>2363</v>
      </c>
      <c r="J150" s="585"/>
      <c r="K150" s="585"/>
      <c r="L150" s="192" t="s">
        <v>2363</v>
      </c>
      <c r="M150" s="585"/>
      <c r="N150" s="585"/>
      <c r="O150" s="192" t="s">
        <v>2363</v>
      </c>
      <c r="P150" s="585"/>
      <c r="Q150" s="585"/>
      <c r="R150" s="192" t="s">
        <v>2363</v>
      </c>
      <c r="S150" s="585"/>
      <c r="T150" s="585"/>
      <c r="U150" s="192" t="s">
        <v>2363</v>
      </c>
      <c r="V150" s="585"/>
      <c r="W150" s="585"/>
      <c r="X150" s="192" t="s">
        <v>2363</v>
      </c>
      <c r="Y150" s="585"/>
      <c r="Z150" s="585"/>
      <c r="AA150" s="192" t="s">
        <v>2363</v>
      </c>
      <c r="AB150" s="585"/>
      <c r="AC150" s="585"/>
      <c r="AD150" s="192" t="s">
        <v>2363</v>
      </c>
      <c r="AE150" s="585"/>
      <c r="AF150" s="585"/>
      <c r="AG150" s="192" t="s">
        <v>2363</v>
      </c>
      <c r="AH150" s="585"/>
    </row>
    <row r="151" spans="1:34" ht="15" customHeight="1">
      <c r="A151" s="257" t="s">
        <v>2102</v>
      </c>
      <c r="B151" s="256"/>
      <c r="C151" s="256"/>
      <c r="D151" s="256"/>
      <c r="E151" s="256"/>
      <c r="F151" s="256"/>
      <c r="G151" s="256"/>
      <c r="H151" s="585"/>
      <c r="I151" s="585"/>
      <c r="J151" s="256"/>
      <c r="K151" s="585"/>
      <c r="L151" s="585"/>
      <c r="M151" s="256"/>
      <c r="N151" s="585"/>
      <c r="O151" s="585"/>
      <c r="P151" s="256"/>
      <c r="Q151" s="585"/>
      <c r="R151" s="585"/>
      <c r="S151" s="256"/>
      <c r="T151" s="585"/>
      <c r="U151" s="585"/>
      <c r="V151" s="256"/>
      <c r="W151" s="585"/>
      <c r="X151" s="585"/>
      <c r="Y151" s="256"/>
      <c r="Z151" s="585"/>
      <c r="AA151" s="585"/>
      <c r="AB151" s="256"/>
      <c r="AC151" s="585"/>
      <c r="AD151" s="585"/>
      <c r="AE151" s="256"/>
      <c r="AF151" s="585"/>
      <c r="AG151" s="585"/>
      <c r="AH151" s="585"/>
    </row>
    <row r="152" spans="1:34">
      <c r="A152" s="585"/>
      <c r="B152" s="585"/>
      <c r="C152" s="585"/>
      <c r="D152" s="585"/>
      <c r="E152" s="585"/>
      <c r="F152" s="585"/>
      <c r="G152" s="585"/>
      <c r="H152" s="585"/>
      <c r="I152" s="585"/>
      <c r="J152" s="585"/>
      <c r="K152" s="585"/>
      <c r="L152" s="585"/>
      <c r="M152" s="585"/>
      <c r="N152" s="585"/>
      <c r="O152" s="585"/>
      <c r="P152" s="585"/>
      <c r="Q152" s="585"/>
      <c r="R152" s="585"/>
      <c r="S152" s="585"/>
      <c r="T152" s="585"/>
      <c r="U152" s="585"/>
      <c r="V152" s="585"/>
      <c r="W152" s="585"/>
      <c r="X152" s="585"/>
      <c r="Y152" s="585"/>
      <c r="Z152" s="585"/>
      <c r="AA152" s="585"/>
      <c r="AB152" s="585"/>
      <c r="AC152" s="585"/>
      <c r="AD152" s="585"/>
      <c r="AE152" s="585"/>
      <c r="AF152" s="585"/>
      <c r="AG152" s="585"/>
      <c r="AH152" s="585"/>
    </row>
    <row r="153" spans="1:34" ht="15" customHeight="1">
      <c r="A153" s="599" t="s">
        <v>2103</v>
      </c>
      <c r="B153" s="196">
        <v>358695</v>
      </c>
      <c r="C153" s="196">
        <v>300366</v>
      </c>
      <c r="D153" s="196">
        <v>393553</v>
      </c>
      <c r="E153" s="196">
        <v>606706</v>
      </c>
      <c r="F153" s="196">
        <v>611902</v>
      </c>
      <c r="G153" s="196">
        <v>332491</v>
      </c>
      <c r="H153" s="585"/>
      <c r="I153" s="585"/>
      <c r="J153" s="196">
        <v>249768</v>
      </c>
      <c r="K153" s="585"/>
      <c r="L153" s="585"/>
      <c r="M153" s="196">
        <v>196322</v>
      </c>
      <c r="N153" s="585"/>
      <c r="O153" s="585"/>
      <c r="P153" s="196">
        <v>167910</v>
      </c>
      <c r="Q153" s="585"/>
      <c r="R153" s="585"/>
      <c r="S153" s="196">
        <v>130109</v>
      </c>
      <c r="T153" s="585"/>
      <c r="U153" s="585"/>
      <c r="V153" s="192" t="s">
        <v>163</v>
      </c>
      <c r="W153" s="585"/>
      <c r="X153" s="585"/>
      <c r="Y153" s="192" t="s">
        <v>163</v>
      </c>
      <c r="Z153" s="585"/>
      <c r="AA153" s="585"/>
      <c r="AB153" s="192" t="s">
        <v>163</v>
      </c>
      <c r="AC153" s="585"/>
      <c r="AD153" s="585"/>
      <c r="AE153" s="192" t="s">
        <v>163</v>
      </c>
      <c r="AF153" s="585"/>
      <c r="AG153" s="585"/>
      <c r="AH153" s="585"/>
    </row>
    <row r="154" spans="1:34" ht="24.75" customHeight="1">
      <c r="A154" s="599" t="s">
        <v>2104</v>
      </c>
      <c r="B154" s="196">
        <v>171123</v>
      </c>
      <c r="C154" s="196">
        <v>200976</v>
      </c>
      <c r="D154" s="196">
        <v>246518</v>
      </c>
      <c r="E154" s="196">
        <v>264917</v>
      </c>
      <c r="F154" s="196">
        <v>291700</v>
      </c>
      <c r="G154" s="196">
        <v>56499</v>
      </c>
      <c r="H154" s="585"/>
      <c r="I154" s="585"/>
      <c r="J154" s="196">
        <v>47273</v>
      </c>
      <c r="K154" s="585"/>
      <c r="L154" s="585"/>
      <c r="M154" s="196">
        <v>41635</v>
      </c>
      <c r="N154" s="585"/>
      <c r="O154" s="585"/>
      <c r="P154" s="196">
        <v>35959</v>
      </c>
      <c r="Q154" s="585"/>
      <c r="R154" s="585"/>
      <c r="S154" s="196">
        <v>26276</v>
      </c>
      <c r="T154" s="585"/>
      <c r="U154" s="585"/>
      <c r="V154" s="192" t="s">
        <v>163</v>
      </c>
      <c r="W154" s="585"/>
      <c r="X154" s="585"/>
      <c r="Y154" s="192" t="s">
        <v>163</v>
      </c>
      <c r="Z154" s="585"/>
      <c r="AA154" s="585"/>
      <c r="AB154" s="192" t="s">
        <v>163</v>
      </c>
      <c r="AC154" s="585"/>
      <c r="AD154" s="585"/>
      <c r="AE154" s="192" t="s">
        <v>163</v>
      </c>
      <c r="AF154" s="585"/>
      <c r="AG154" s="585"/>
      <c r="AH154" s="585"/>
    </row>
    <row r="155" spans="1:34" ht="15" customHeight="1">
      <c r="A155" s="599" t="s">
        <v>2105</v>
      </c>
      <c r="B155" s="192" t="s">
        <v>163</v>
      </c>
      <c r="C155" s="192" t="s">
        <v>163</v>
      </c>
      <c r="D155" s="192" t="s">
        <v>163</v>
      </c>
      <c r="E155" s="192" t="s">
        <v>163</v>
      </c>
      <c r="F155" s="192" t="s">
        <v>163</v>
      </c>
      <c r="G155" s="192" t="s">
        <v>163</v>
      </c>
      <c r="H155" s="585"/>
      <c r="I155" s="585"/>
      <c r="J155" s="192" t="s">
        <v>163</v>
      </c>
      <c r="K155" s="585"/>
      <c r="L155" s="585"/>
      <c r="M155" s="192" t="s">
        <v>163</v>
      </c>
      <c r="N155" s="585"/>
      <c r="O155" s="585"/>
      <c r="P155" s="192" t="s">
        <v>163</v>
      </c>
      <c r="Q155" s="585"/>
      <c r="R155" s="585"/>
      <c r="S155" s="192" t="s">
        <v>163</v>
      </c>
      <c r="T155" s="585"/>
      <c r="U155" s="585"/>
      <c r="V155" s="192" t="s">
        <v>163</v>
      </c>
      <c r="W155" s="585"/>
      <c r="X155" s="585"/>
      <c r="Y155" s="192" t="s">
        <v>163</v>
      </c>
      <c r="Z155" s="585"/>
      <c r="AA155" s="585"/>
      <c r="AB155" s="192" t="s">
        <v>163</v>
      </c>
      <c r="AC155" s="585"/>
      <c r="AD155" s="585"/>
      <c r="AE155" s="192" t="s">
        <v>163</v>
      </c>
      <c r="AF155" s="585"/>
      <c r="AG155" s="585"/>
      <c r="AH155" s="585"/>
    </row>
    <row r="156" spans="1:34" ht="15" customHeight="1">
      <c r="A156" s="599" t="s">
        <v>2106</v>
      </c>
      <c r="B156" s="192" t="s">
        <v>163</v>
      </c>
      <c r="C156" s="192" t="s">
        <v>163</v>
      </c>
      <c r="D156" s="192" t="s">
        <v>163</v>
      </c>
      <c r="E156" s="192" t="s">
        <v>163</v>
      </c>
      <c r="F156" s="192" t="s">
        <v>163</v>
      </c>
      <c r="G156" s="192" t="s">
        <v>163</v>
      </c>
      <c r="H156" s="585"/>
      <c r="I156" s="585"/>
      <c r="J156" s="192" t="s">
        <v>163</v>
      </c>
      <c r="K156" s="585"/>
      <c r="L156" s="585"/>
      <c r="M156" s="192" t="s">
        <v>163</v>
      </c>
      <c r="N156" s="585"/>
      <c r="O156" s="585"/>
      <c r="P156" s="192" t="s">
        <v>163</v>
      </c>
      <c r="Q156" s="585"/>
      <c r="R156" s="585"/>
      <c r="S156" s="192" t="s">
        <v>163</v>
      </c>
      <c r="T156" s="585"/>
      <c r="U156" s="585"/>
      <c r="V156" s="192" t="s">
        <v>163</v>
      </c>
      <c r="W156" s="585"/>
      <c r="X156" s="585"/>
      <c r="Y156" s="192" t="s">
        <v>163</v>
      </c>
      <c r="Z156" s="585"/>
      <c r="AA156" s="585"/>
      <c r="AB156" s="192" t="s">
        <v>163</v>
      </c>
      <c r="AC156" s="585"/>
      <c r="AD156" s="585"/>
      <c r="AE156" s="192" t="s">
        <v>163</v>
      </c>
      <c r="AF156" s="585"/>
      <c r="AG156" s="585"/>
      <c r="AH156" s="585"/>
    </row>
    <row r="157" spans="1:34" ht="22.5" customHeight="1">
      <c r="A157" s="599" t="s">
        <v>2107</v>
      </c>
      <c r="B157" s="192" t="s">
        <v>163</v>
      </c>
      <c r="C157" s="192" t="s">
        <v>163</v>
      </c>
      <c r="D157" s="192" t="s">
        <v>163</v>
      </c>
      <c r="E157" s="192" t="s">
        <v>163</v>
      </c>
      <c r="F157" s="192" t="s">
        <v>163</v>
      </c>
      <c r="G157" s="192" t="s">
        <v>163</v>
      </c>
      <c r="H157" s="585"/>
      <c r="I157" s="585"/>
      <c r="J157" s="192" t="s">
        <v>163</v>
      </c>
      <c r="K157" s="585"/>
      <c r="L157" s="585"/>
      <c r="M157" s="192" t="s">
        <v>163</v>
      </c>
      <c r="N157" s="585"/>
      <c r="O157" s="585"/>
      <c r="P157" s="192" t="s">
        <v>163</v>
      </c>
      <c r="Q157" s="585"/>
      <c r="R157" s="585"/>
      <c r="S157" s="192" t="s">
        <v>163</v>
      </c>
      <c r="T157" s="585"/>
      <c r="U157" s="585"/>
      <c r="V157" s="192" t="s">
        <v>163</v>
      </c>
      <c r="W157" s="585"/>
      <c r="X157" s="585"/>
      <c r="Y157" s="192" t="s">
        <v>163</v>
      </c>
      <c r="Z157" s="585"/>
      <c r="AA157" s="585"/>
      <c r="AB157" s="192" t="s">
        <v>163</v>
      </c>
      <c r="AC157" s="585"/>
      <c r="AD157" s="585"/>
      <c r="AE157" s="192" t="s">
        <v>163</v>
      </c>
      <c r="AF157" s="585"/>
      <c r="AG157" s="585"/>
      <c r="AH157" s="585"/>
    </row>
    <row r="158" spans="1:34" ht="15" customHeight="1">
      <c r="A158" s="599" t="s">
        <v>2108</v>
      </c>
      <c r="B158" s="196">
        <v>162251</v>
      </c>
      <c r="C158" s="196">
        <v>99382</v>
      </c>
      <c r="D158" s="196">
        <v>214099</v>
      </c>
      <c r="E158" s="196">
        <v>204764</v>
      </c>
      <c r="F158" s="196">
        <v>321903</v>
      </c>
      <c r="G158" s="196">
        <v>111179</v>
      </c>
      <c r="H158" s="585"/>
      <c r="I158" s="585"/>
      <c r="J158" s="196">
        <v>114266</v>
      </c>
      <c r="K158" s="585"/>
      <c r="L158" s="585"/>
      <c r="M158" s="196">
        <v>116889</v>
      </c>
      <c r="N158" s="585"/>
      <c r="O158" s="585"/>
      <c r="P158" s="196">
        <v>91376</v>
      </c>
      <c r="Q158" s="585"/>
      <c r="R158" s="585"/>
      <c r="S158" s="196">
        <v>81745</v>
      </c>
      <c r="T158" s="585"/>
      <c r="U158" s="585"/>
      <c r="V158" s="192" t="s">
        <v>163</v>
      </c>
      <c r="W158" s="585"/>
      <c r="X158" s="585"/>
      <c r="Y158" s="192" t="s">
        <v>163</v>
      </c>
      <c r="Z158" s="585"/>
      <c r="AA158" s="585"/>
      <c r="AB158" s="192" t="s">
        <v>163</v>
      </c>
      <c r="AC158" s="585"/>
      <c r="AD158" s="585"/>
      <c r="AE158" s="192" t="s">
        <v>163</v>
      </c>
      <c r="AF158" s="585"/>
      <c r="AG158" s="585"/>
      <c r="AH158" s="585"/>
    </row>
    <row r="159" spans="1:34" ht="23.25" customHeight="1">
      <c r="A159" s="599" t="s">
        <v>2109</v>
      </c>
      <c r="B159" s="196">
        <v>692069</v>
      </c>
      <c r="C159" s="196">
        <v>600724</v>
      </c>
      <c r="D159" s="196">
        <v>854170</v>
      </c>
      <c r="E159" s="196">
        <v>1076387</v>
      </c>
      <c r="F159" s="196">
        <v>1225505</v>
      </c>
      <c r="G159" s="196">
        <v>500169</v>
      </c>
      <c r="H159" s="585"/>
      <c r="I159" s="585"/>
      <c r="J159" s="196">
        <v>411307</v>
      </c>
      <c r="K159" s="585"/>
      <c r="L159" s="585"/>
      <c r="M159" s="196">
        <v>354846</v>
      </c>
      <c r="N159" s="585"/>
      <c r="O159" s="585"/>
      <c r="P159" s="196">
        <v>295245</v>
      </c>
      <c r="Q159" s="585"/>
      <c r="R159" s="585"/>
      <c r="S159" s="196">
        <v>238130</v>
      </c>
      <c r="T159" s="585"/>
      <c r="U159" s="585"/>
      <c r="V159" s="192" t="s">
        <v>163</v>
      </c>
      <c r="W159" s="585"/>
      <c r="X159" s="585"/>
      <c r="Y159" s="192" t="s">
        <v>163</v>
      </c>
      <c r="Z159" s="585"/>
      <c r="AA159" s="585"/>
      <c r="AB159" s="192" t="s">
        <v>163</v>
      </c>
      <c r="AC159" s="585"/>
      <c r="AD159" s="585"/>
      <c r="AE159" s="192" t="s">
        <v>163</v>
      </c>
      <c r="AF159" s="585"/>
      <c r="AG159" s="585"/>
      <c r="AH159" s="585"/>
    </row>
    <row r="160" spans="1:34" ht="15" customHeight="1">
      <c r="A160" s="599" t="s">
        <v>2110</v>
      </c>
      <c r="B160" s="196">
        <v>-1112</v>
      </c>
      <c r="C160" s="196">
        <v>-8120</v>
      </c>
      <c r="D160" s="196">
        <v>24657</v>
      </c>
      <c r="E160" s="196">
        <v>-88124</v>
      </c>
      <c r="F160" s="196">
        <v>-47934</v>
      </c>
      <c r="G160" s="196">
        <v>-24472</v>
      </c>
      <c r="H160" s="585"/>
      <c r="I160" s="585"/>
      <c r="J160" s="196">
        <v>-20748</v>
      </c>
      <c r="K160" s="585"/>
      <c r="L160" s="585"/>
      <c r="M160" s="196">
        <v>-14877</v>
      </c>
      <c r="N160" s="585"/>
      <c r="O160" s="585"/>
      <c r="P160" s="196">
        <v>10596</v>
      </c>
      <c r="Q160" s="585"/>
      <c r="R160" s="585"/>
      <c r="S160" s="196">
        <v>-10072</v>
      </c>
      <c r="T160" s="585"/>
      <c r="U160" s="585"/>
      <c r="V160" s="192" t="s">
        <v>163</v>
      </c>
      <c r="W160" s="585"/>
      <c r="X160" s="585"/>
      <c r="Y160" s="192" t="s">
        <v>163</v>
      </c>
      <c r="Z160" s="585"/>
      <c r="AA160" s="585"/>
      <c r="AB160" s="192" t="s">
        <v>163</v>
      </c>
      <c r="AC160" s="585"/>
      <c r="AD160" s="585"/>
      <c r="AE160" s="192" t="s">
        <v>163</v>
      </c>
      <c r="AF160" s="585"/>
      <c r="AG160" s="585"/>
      <c r="AH160" s="585"/>
    </row>
    <row r="161" spans="1:34" ht="15" customHeight="1">
      <c r="A161" s="599" t="s">
        <v>2111</v>
      </c>
      <c r="B161" s="196">
        <v>-36335</v>
      </c>
      <c r="C161" s="196">
        <v>2764</v>
      </c>
      <c r="D161" s="196">
        <v>-20557</v>
      </c>
      <c r="E161" s="196">
        <v>-120225</v>
      </c>
      <c r="F161" s="196">
        <v>-72862</v>
      </c>
      <c r="G161" s="196">
        <v>-34774</v>
      </c>
      <c r="H161" s="585"/>
      <c r="I161" s="585"/>
      <c r="J161" s="196">
        <v>-3026</v>
      </c>
      <c r="K161" s="585"/>
      <c r="L161" s="585"/>
      <c r="M161" s="196">
        <v>-1188</v>
      </c>
      <c r="N161" s="585"/>
      <c r="O161" s="585"/>
      <c r="P161" s="196">
        <v>-14859</v>
      </c>
      <c r="Q161" s="585"/>
      <c r="R161" s="585"/>
      <c r="S161" s="196">
        <v>-45597</v>
      </c>
      <c r="T161" s="585"/>
      <c r="U161" s="585"/>
      <c r="V161" s="192" t="s">
        <v>163</v>
      </c>
      <c r="W161" s="585"/>
      <c r="X161" s="585"/>
      <c r="Y161" s="192" t="s">
        <v>163</v>
      </c>
      <c r="Z161" s="585"/>
      <c r="AA161" s="585"/>
      <c r="AB161" s="192" t="s">
        <v>163</v>
      </c>
      <c r="AC161" s="585"/>
      <c r="AD161" s="585"/>
      <c r="AE161" s="192" t="s">
        <v>163</v>
      </c>
      <c r="AF161" s="585"/>
      <c r="AG161" s="585"/>
      <c r="AH161" s="585"/>
    </row>
    <row r="162" spans="1:34" ht="15" customHeight="1">
      <c r="A162" s="599" t="s">
        <v>2112</v>
      </c>
      <c r="B162" s="196">
        <v>23657</v>
      </c>
      <c r="C162" s="196">
        <v>-40616</v>
      </c>
      <c r="D162" s="196">
        <v>105780</v>
      </c>
      <c r="E162" s="196">
        <v>163314</v>
      </c>
      <c r="F162" s="196">
        <v>67282</v>
      </c>
      <c r="G162" s="196">
        <v>54966</v>
      </c>
      <c r="H162" s="585"/>
      <c r="I162" s="585"/>
      <c r="J162" s="196">
        <v>40648</v>
      </c>
      <c r="K162" s="585"/>
      <c r="L162" s="585"/>
      <c r="M162" s="196">
        <v>17892</v>
      </c>
      <c r="N162" s="585"/>
      <c r="O162" s="585"/>
      <c r="P162" s="196">
        <v>-2931</v>
      </c>
      <c r="Q162" s="585"/>
      <c r="R162" s="585"/>
      <c r="S162" s="196">
        <v>5246</v>
      </c>
      <c r="T162" s="585"/>
      <c r="U162" s="585"/>
      <c r="V162" s="192" t="s">
        <v>163</v>
      </c>
      <c r="W162" s="585"/>
      <c r="X162" s="585"/>
      <c r="Y162" s="192" t="s">
        <v>163</v>
      </c>
      <c r="Z162" s="585"/>
      <c r="AA162" s="585"/>
      <c r="AB162" s="192" t="s">
        <v>163</v>
      </c>
      <c r="AC162" s="585"/>
      <c r="AD162" s="585"/>
      <c r="AE162" s="192" t="s">
        <v>163</v>
      </c>
      <c r="AF162" s="585"/>
      <c r="AG162" s="585"/>
      <c r="AH162" s="585"/>
    </row>
    <row r="163" spans="1:34" ht="15" customHeight="1">
      <c r="A163" s="599" t="s">
        <v>2113</v>
      </c>
      <c r="B163" s="192" t="s">
        <v>163</v>
      </c>
      <c r="C163" s="192" t="s">
        <v>163</v>
      </c>
      <c r="D163" s="192" t="s">
        <v>163</v>
      </c>
      <c r="E163" s="192" t="s">
        <v>163</v>
      </c>
      <c r="F163" s="192" t="s">
        <v>163</v>
      </c>
      <c r="G163" s="192" t="s">
        <v>163</v>
      </c>
      <c r="H163" s="585"/>
      <c r="I163" s="585"/>
      <c r="J163" s="192" t="s">
        <v>163</v>
      </c>
      <c r="K163" s="585"/>
      <c r="L163" s="585"/>
      <c r="M163" s="192" t="s">
        <v>163</v>
      </c>
      <c r="N163" s="585"/>
      <c r="O163" s="585"/>
      <c r="P163" s="192" t="s">
        <v>163</v>
      </c>
      <c r="Q163" s="585"/>
      <c r="R163" s="585"/>
      <c r="S163" s="192" t="s">
        <v>163</v>
      </c>
      <c r="T163" s="585"/>
      <c r="U163" s="585"/>
      <c r="V163" s="192" t="s">
        <v>163</v>
      </c>
      <c r="W163" s="585"/>
      <c r="X163" s="585"/>
      <c r="Y163" s="192" t="s">
        <v>163</v>
      </c>
      <c r="Z163" s="585"/>
      <c r="AA163" s="585"/>
      <c r="AB163" s="192" t="s">
        <v>163</v>
      </c>
      <c r="AC163" s="585"/>
      <c r="AD163" s="585"/>
      <c r="AE163" s="192" t="s">
        <v>163</v>
      </c>
      <c r="AF163" s="585"/>
      <c r="AG163" s="585"/>
      <c r="AH163" s="585"/>
    </row>
    <row r="164" spans="1:34" ht="15" customHeight="1">
      <c r="A164" s="599" t="s">
        <v>2114</v>
      </c>
      <c r="B164" s="196">
        <v>-89724</v>
      </c>
      <c r="C164" s="196">
        <v>-148302</v>
      </c>
      <c r="D164" s="196">
        <v>-98737</v>
      </c>
      <c r="E164" s="196">
        <v>-368775</v>
      </c>
      <c r="F164" s="196">
        <v>-257126</v>
      </c>
      <c r="G164" s="196">
        <v>-30058</v>
      </c>
      <c r="H164" s="585"/>
      <c r="I164" s="585"/>
      <c r="J164" s="196">
        <v>-114069</v>
      </c>
      <c r="K164" s="585"/>
      <c r="L164" s="585"/>
      <c r="M164" s="196">
        <v>-79222</v>
      </c>
      <c r="N164" s="585"/>
      <c r="O164" s="585"/>
      <c r="P164" s="196">
        <v>-106164</v>
      </c>
      <c r="Q164" s="585"/>
      <c r="R164" s="585"/>
      <c r="S164" s="196">
        <v>-46012</v>
      </c>
      <c r="T164" s="585"/>
      <c r="U164" s="585"/>
      <c r="V164" s="192" t="s">
        <v>163</v>
      </c>
      <c r="W164" s="585"/>
      <c r="X164" s="585"/>
      <c r="Y164" s="192" t="s">
        <v>163</v>
      </c>
      <c r="Z164" s="585"/>
      <c r="AA164" s="585"/>
      <c r="AB164" s="192" t="s">
        <v>163</v>
      </c>
      <c r="AC164" s="585"/>
      <c r="AD164" s="585"/>
      <c r="AE164" s="192" t="s">
        <v>163</v>
      </c>
      <c r="AF164" s="585"/>
      <c r="AG164" s="585"/>
      <c r="AH164" s="585"/>
    </row>
    <row r="165" spans="1:34" ht="15" customHeight="1">
      <c r="A165" s="599" t="s">
        <v>2115</v>
      </c>
      <c r="B165" s="192" t="s">
        <v>163</v>
      </c>
      <c r="C165" s="192" t="s">
        <v>163</v>
      </c>
      <c r="D165" s="192" t="s">
        <v>163</v>
      </c>
      <c r="E165" s="192" t="s">
        <v>163</v>
      </c>
      <c r="F165" s="192" t="s">
        <v>163</v>
      </c>
      <c r="G165" s="192" t="s">
        <v>163</v>
      </c>
      <c r="H165" s="585"/>
      <c r="I165" s="585"/>
      <c r="J165" s="192" t="s">
        <v>163</v>
      </c>
      <c r="K165" s="585"/>
      <c r="L165" s="585"/>
      <c r="M165" s="192" t="s">
        <v>163</v>
      </c>
      <c r="N165" s="585"/>
      <c r="O165" s="585"/>
      <c r="P165" s="192" t="s">
        <v>163</v>
      </c>
      <c r="Q165" s="585"/>
      <c r="R165" s="585"/>
      <c r="S165" s="192" t="s">
        <v>163</v>
      </c>
      <c r="T165" s="585"/>
      <c r="U165" s="585"/>
      <c r="V165" s="192" t="s">
        <v>163</v>
      </c>
      <c r="W165" s="585"/>
      <c r="X165" s="585"/>
      <c r="Y165" s="192" t="s">
        <v>163</v>
      </c>
      <c r="Z165" s="585"/>
      <c r="AA165" s="585"/>
      <c r="AB165" s="192" t="s">
        <v>163</v>
      </c>
      <c r="AC165" s="585"/>
      <c r="AD165" s="585"/>
      <c r="AE165" s="192" t="s">
        <v>163</v>
      </c>
      <c r="AF165" s="585"/>
      <c r="AG165" s="585"/>
      <c r="AH165" s="585"/>
    </row>
    <row r="166" spans="1:34" ht="15" customHeight="1">
      <c r="A166" s="599" t="s">
        <v>2116</v>
      </c>
      <c r="B166" s="196">
        <v>-103514</v>
      </c>
      <c r="C166" s="196">
        <v>-194274</v>
      </c>
      <c r="D166" s="196">
        <v>11143</v>
      </c>
      <c r="E166" s="196">
        <v>-413810</v>
      </c>
      <c r="F166" s="196">
        <v>-310640</v>
      </c>
      <c r="G166" s="196">
        <v>-34338</v>
      </c>
      <c r="H166" s="585"/>
      <c r="I166" s="585"/>
      <c r="J166" s="196">
        <v>-97195</v>
      </c>
      <c r="K166" s="585"/>
      <c r="L166" s="585"/>
      <c r="M166" s="196">
        <v>-77395</v>
      </c>
      <c r="N166" s="585"/>
      <c r="O166" s="585"/>
      <c r="P166" s="196">
        <v>-113358</v>
      </c>
      <c r="Q166" s="585"/>
      <c r="R166" s="585"/>
      <c r="S166" s="196">
        <v>-96435</v>
      </c>
      <c r="T166" s="585"/>
      <c r="U166" s="585"/>
      <c r="V166" s="192" t="s">
        <v>163</v>
      </c>
      <c r="W166" s="585"/>
      <c r="X166" s="585"/>
      <c r="Y166" s="192" t="s">
        <v>163</v>
      </c>
      <c r="Z166" s="585"/>
      <c r="AA166" s="585"/>
      <c r="AB166" s="192" t="s">
        <v>163</v>
      </c>
      <c r="AC166" s="585"/>
      <c r="AD166" s="585"/>
      <c r="AE166" s="192" t="s">
        <v>163</v>
      </c>
      <c r="AF166" s="585"/>
      <c r="AG166" s="585"/>
      <c r="AH166" s="585"/>
    </row>
    <row r="167" spans="1:34" s="190" customFormat="1" ht="15" customHeight="1">
      <c r="A167" s="259" t="s">
        <v>2117</v>
      </c>
      <c r="B167" s="267">
        <v>588555</v>
      </c>
      <c r="C167" s="267">
        <v>406450</v>
      </c>
      <c r="D167" s="267">
        <v>865313</v>
      </c>
      <c r="E167" s="267">
        <v>662577</v>
      </c>
      <c r="F167" s="267">
        <v>914865</v>
      </c>
      <c r="G167" s="267">
        <v>465831</v>
      </c>
      <c r="H167" s="258"/>
      <c r="I167" s="258"/>
      <c r="J167" s="267">
        <v>314112</v>
      </c>
      <c r="K167" s="258"/>
      <c r="L167" s="258"/>
      <c r="M167" s="267">
        <v>277451</v>
      </c>
      <c r="N167" s="258"/>
      <c r="O167" s="258"/>
      <c r="P167" s="267">
        <v>181887</v>
      </c>
      <c r="Q167" s="258"/>
      <c r="R167" s="258"/>
      <c r="S167" s="267">
        <v>141695</v>
      </c>
      <c r="T167" s="258"/>
      <c r="U167" s="258"/>
      <c r="V167" s="268" t="s">
        <v>163</v>
      </c>
      <c r="W167" s="258"/>
      <c r="X167" s="258"/>
      <c r="Y167" s="268" t="s">
        <v>163</v>
      </c>
      <c r="Z167" s="258"/>
      <c r="AA167" s="258"/>
      <c r="AB167" s="268" t="s">
        <v>163</v>
      </c>
      <c r="AC167" s="258"/>
      <c r="AD167" s="258"/>
      <c r="AE167" s="268" t="s">
        <v>163</v>
      </c>
      <c r="AF167" s="258"/>
      <c r="AG167" s="258"/>
      <c r="AH167" s="258"/>
    </row>
    <row r="168" spans="1:34">
      <c r="A168" s="585"/>
      <c r="B168" s="585"/>
      <c r="C168" s="585"/>
      <c r="D168" s="585"/>
      <c r="E168" s="585"/>
      <c r="F168" s="585"/>
      <c r="G168" s="585"/>
      <c r="H168" s="585"/>
      <c r="I168" s="585"/>
      <c r="J168" s="585"/>
      <c r="K168" s="585"/>
      <c r="L168" s="585"/>
      <c r="M168" s="585"/>
      <c r="N168" s="585"/>
      <c r="O168" s="585"/>
      <c r="P168" s="585"/>
      <c r="Q168" s="585"/>
      <c r="R168" s="585"/>
      <c r="S168" s="585"/>
      <c r="T168" s="585"/>
      <c r="U168" s="585"/>
      <c r="V168" s="585"/>
      <c r="W168" s="585"/>
      <c r="X168" s="585"/>
      <c r="Y168" s="585"/>
      <c r="Z168" s="585"/>
      <c r="AA168" s="585"/>
      <c r="AB168" s="585"/>
      <c r="AC168" s="585"/>
      <c r="AD168" s="585"/>
      <c r="AE168" s="585"/>
      <c r="AF168" s="585"/>
      <c r="AG168" s="585"/>
      <c r="AH168" s="585"/>
    </row>
    <row r="169" spans="1:34" ht="15" customHeight="1">
      <c r="H169" s="266" t="s">
        <v>2348</v>
      </c>
      <c r="K169" s="266" t="s">
        <v>2349</v>
      </c>
      <c r="N169" s="266" t="s">
        <v>2350</v>
      </c>
      <c r="Q169" s="266" t="s">
        <v>2351</v>
      </c>
      <c r="T169" s="266" t="s">
        <v>2352</v>
      </c>
      <c r="W169" s="266" t="s">
        <v>2353</v>
      </c>
      <c r="Z169" s="266" t="s">
        <v>2354</v>
      </c>
      <c r="AC169" s="266" t="s">
        <v>2355</v>
      </c>
      <c r="AF169" s="266" t="s">
        <v>2356</v>
      </c>
    </row>
    <row r="170" spans="1:34" ht="15" customHeight="1">
      <c r="A170" s="186"/>
      <c r="B170" s="186"/>
      <c r="C170" s="186"/>
      <c r="D170" s="186"/>
      <c r="E170" s="186"/>
      <c r="F170" s="186"/>
      <c r="G170" s="186"/>
      <c r="H170" s="186"/>
      <c r="I170" s="265" t="s">
        <v>2360</v>
      </c>
      <c r="J170" s="186"/>
      <c r="K170" s="186"/>
      <c r="L170" s="265" t="s">
        <v>2360</v>
      </c>
      <c r="M170" s="186"/>
      <c r="N170" s="186"/>
      <c r="O170" s="265" t="s">
        <v>2360</v>
      </c>
      <c r="P170" s="186"/>
      <c r="Q170" s="186"/>
      <c r="R170" s="265" t="s">
        <v>2360</v>
      </c>
      <c r="S170" s="186"/>
      <c r="T170" s="186"/>
      <c r="U170" s="265" t="s">
        <v>2360</v>
      </c>
      <c r="V170" s="186"/>
      <c r="W170" s="186"/>
      <c r="X170" s="265" t="s">
        <v>2360</v>
      </c>
      <c r="Y170" s="186"/>
      <c r="Z170" s="186"/>
      <c r="AA170" s="265" t="s">
        <v>2360</v>
      </c>
      <c r="AB170" s="186"/>
      <c r="AC170" s="186"/>
      <c r="AD170" s="265" t="s">
        <v>2360</v>
      </c>
      <c r="AE170" s="186"/>
      <c r="AF170" s="186"/>
      <c r="AG170" s="265" t="s">
        <v>2360</v>
      </c>
    </row>
    <row r="171" spans="1:34" ht="15" customHeight="1">
      <c r="A171" s="186"/>
      <c r="B171" s="186"/>
      <c r="C171" s="186"/>
      <c r="D171" s="186"/>
      <c r="E171" s="186"/>
      <c r="F171" s="186"/>
      <c r="G171" s="186"/>
      <c r="H171" s="186"/>
      <c r="I171" s="265" t="s">
        <v>2361</v>
      </c>
      <c r="J171" s="186"/>
      <c r="K171" s="186"/>
      <c r="L171" s="265" t="s">
        <v>2361</v>
      </c>
      <c r="M171" s="186"/>
      <c r="N171" s="186"/>
      <c r="O171" s="265" t="s">
        <v>2361</v>
      </c>
      <c r="P171" s="186"/>
      <c r="Q171" s="186"/>
      <c r="R171" s="265" t="s">
        <v>2361</v>
      </c>
      <c r="S171" s="186"/>
      <c r="T171" s="186"/>
      <c r="U171" s="265" t="s">
        <v>2361</v>
      </c>
      <c r="V171" s="186"/>
      <c r="W171" s="186"/>
      <c r="X171" s="265" t="s">
        <v>2361</v>
      </c>
      <c r="Y171" s="186"/>
      <c r="Z171" s="186"/>
      <c r="AA171" s="265" t="s">
        <v>2361</v>
      </c>
      <c r="AB171" s="186"/>
      <c r="AC171" s="186"/>
      <c r="AD171" s="265" t="s">
        <v>2361</v>
      </c>
      <c r="AE171" s="186"/>
      <c r="AF171" s="186"/>
      <c r="AG171" s="265" t="s">
        <v>2361</v>
      </c>
    </row>
    <row r="172" spans="1:34" ht="15" customHeight="1">
      <c r="A172" s="186"/>
      <c r="B172" s="186"/>
      <c r="C172" s="186"/>
      <c r="D172" s="186"/>
      <c r="E172" s="186"/>
      <c r="F172" s="186"/>
      <c r="G172" s="186"/>
      <c r="H172" s="186"/>
      <c r="I172" s="265" t="s">
        <v>2362</v>
      </c>
      <c r="J172" s="186"/>
      <c r="K172" s="186"/>
      <c r="L172" s="265" t="s">
        <v>2362</v>
      </c>
      <c r="M172" s="186"/>
      <c r="N172" s="186"/>
      <c r="O172" s="265" t="s">
        <v>2362</v>
      </c>
      <c r="P172" s="186"/>
      <c r="Q172" s="186"/>
      <c r="R172" s="265" t="s">
        <v>2362</v>
      </c>
      <c r="S172" s="186"/>
      <c r="T172" s="186"/>
      <c r="U172" s="265" t="s">
        <v>2362</v>
      </c>
      <c r="V172" s="186"/>
      <c r="W172" s="186"/>
      <c r="X172" s="265" t="s">
        <v>2362</v>
      </c>
      <c r="Y172" s="186"/>
      <c r="Z172" s="186"/>
      <c r="AA172" s="265" t="s">
        <v>2362</v>
      </c>
      <c r="AB172" s="186"/>
      <c r="AC172" s="186"/>
      <c r="AD172" s="265" t="s">
        <v>2362</v>
      </c>
      <c r="AE172" s="186"/>
      <c r="AF172" s="186"/>
      <c r="AG172" s="265" t="s">
        <v>2362</v>
      </c>
    </row>
    <row r="173" spans="1:34" ht="15" customHeight="1">
      <c r="A173" s="186"/>
      <c r="B173" s="585"/>
      <c r="C173" s="585"/>
      <c r="D173" s="585"/>
      <c r="E173" s="585"/>
      <c r="F173" s="585"/>
      <c r="G173" s="585"/>
      <c r="H173" s="585"/>
      <c r="I173" s="192" t="s">
        <v>2363</v>
      </c>
      <c r="J173" s="585"/>
      <c r="K173" s="585"/>
      <c r="L173" s="192" t="s">
        <v>2363</v>
      </c>
      <c r="M173" s="585"/>
      <c r="N173" s="585"/>
      <c r="O173" s="192" t="s">
        <v>2363</v>
      </c>
      <c r="P173" s="585"/>
      <c r="Q173" s="585"/>
      <c r="R173" s="192" t="s">
        <v>2363</v>
      </c>
      <c r="S173" s="585"/>
      <c r="T173" s="585"/>
      <c r="U173" s="192" t="s">
        <v>2363</v>
      </c>
      <c r="V173" s="585"/>
      <c r="W173" s="585"/>
      <c r="X173" s="192" t="s">
        <v>2363</v>
      </c>
      <c r="Y173" s="585"/>
      <c r="Z173" s="585"/>
      <c r="AA173" s="192" t="s">
        <v>2363</v>
      </c>
      <c r="AB173" s="585"/>
      <c r="AC173" s="585"/>
      <c r="AD173" s="192" t="s">
        <v>2363</v>
      </c>
      <c r="AE173" s="585"/>
      <c r="AF173" s="585"/>
      <c r="AG173" s="192" t="s">
        <v>2363</v>
      </c>
      <c r="AH173" s="585"/>
    </row>
    <row r="174" spans="1:34" ht="15" customHeight="1">
      <c r="A174" s="257" t="s">
        <v>2118</v>
      </c>
      <c r="B174" s="256"/>
      <c r="C174" s="256"/>
      <c r="D174" s="256"/>
      <c r="E174" s="256"/>
      <c r="F174" s="256"/>
      <c r="G174" s="256"/>
      <c r="H174" s="585"/>
      <c r="I174" s="585"/>
      <c r="J174" s="256"/>
      <c r="K174" s="585"/>
      <c r="L174" s="585"/>
      <c r="M174" s="256"/>
      <c r="N174" s="585"/>
      <c r="O174" s="585"/>
      <c r="P174" s="256"/>
      <c r="Q174" s="585"/>
      <c r="R174" s="585"/>
      <c r="S174" s="256"/>
      <c r="T174" s="585"/>
      <c r="U174" s="585"/>
      <c r="V174" s="256"/>
      <c r="W174" s="585"/>
      <c r="X174" s="585"/>
      <c r="Y174" s="256"/>
      <c r="Z174" s="585"/>
      <c r="AA174" s="585"/>
      <c r="AB174" s="256"/>
      <c r="AC174" s="585"/>
      <c r="AD174" s="585"/>
      <c r="AE174" s="256"/>
      <c r="AF174" s="585"/>
      <c r="AG174" s="585"/>
      <c r="AH174" s="585"/>
    </row>
    <row r="175" spans="1:34">
      <c r="A175" s="585"/>
      <c r="B175" s="585"/>
      <c r="C175" s="585"/>
      <c r="D175" s="585"/>
      <c r="E175" s="585"/>
      <c r="F175" s="585"/>
      <c r="G175" s="585"/>
      <c r="H175" s="585"/>
      <c r="I175" s="585"/>
      <c r="J175" s="585"/>
      <c r="K175" s="585"/>
      <c r="L175" s="585"/>
      <c r="M175" s="585"/>
      <c r="N175" s="585"/>
      <c r="O175" s="585"/>
      <c r="P175" s="585"/>
      <c r="Q175" s="585"/>
      <c r="R175" s="585"/>
      <c r="S175" s="585"/>
      <c r="T175" s="585"/>
      <c r="U175" s="585"/>
      <c r="V175" s="585"/>
      <c r="W175" s="585"/>
      <c r="X175" s="585"/>
      <c r="Y175" s="585"/>
      <c r="Z175" s="585"/>
      <c r="AA175" s="585"/>
      <c r="AB175" s="585"/>
      <c r="AC175" s="585"/>
      <c r="AD175" s="585"/>
      <c r="AE175" s="585"/>
      <c r="AF175" s="585"/>
      <c r="AG175" s="585"/>
      <c r="AH175" s="585"/>
    </row>
    <row r="176" spans="1:34" ht="15" customHeight="1">
      <c r="A176" s="599" t="s">
        <v>2119</v>
      </c>
      <c r="B176" s="196">
        <v>-100051</v>
      </c>
      <c r="C176" s="196">
        <v>-92561</v>
      </c>
      <c r="D176" s="192" t="s">
        <v>163</v>
      </c>
      <c r="E176" s="196">
        <v>-169853</v>
      </c>
      <c r="F176" s="196">
        <v>-176423</v>
      </c>
      <c r="G176" s="196">
        <v>-81485</v>
      </c>
      <c r="H176" s="585"/>
      <c r="I176" s="585"/>
      <c r="J176" s="196">
        <v>-59109</v>
      </c>
      <c r="K176" s="585"/>
      <c r="L176" s="585"/>
      <c r="M176" s="196">
        <v>-54437</v>
      </c>
      <c r="N176" s="585"/>
      <c r="O176" s="585"/>
      <c r="P176" s="196">
        <v>-67657</v>
      </c>
      <c r="Q176" s="585"/>
      <c r="R176" s="585"/>
      <c r="S176" s="196">
        <v>-50216</v>
      </c>
      <c r="T176" s="585"/>
      <c r="U176" s="585"/>
      <c r="V176" s="192" t="s">
        <v>163</v>
      </c>
      <c r="W176" s="585"/>
      <c r="X176" s="585"/>
      <c r="Y176" s="192" t="s">
        <v>163</v>
      </c>
      <c r="Z176" s="585"/>
      <c r="AA176" s="585"/>
      <c r="AB176" s="192" t="s">
        <v>163</v>
      </c>
      <c r="AC176" s="585"/>
      <c r="AD176" s="585"/>
      <c r="AE176" s="192" t="s">
        <v>163</v>
      </c>
      <c r="AF176" s="585"/>
      <c r="AG176" s="585"/>
      <c r="AH176" s="585"/>
    </row>
    <row r="177" spans="1:34" ht="15" customHeight="1">
      <c r="A177" s="599" t="s">
        <v>2120</v>
      </c>
      <c r="B177" s="196">
        <v>-23609</v>
      </c>
      <c r="C177" s="192" t="s">
        <v>163</v>
      </c>
      <c r="D177" s="196">
        <v>-621409</v>
      </c>
      <c r="E177" s="192" t="s">
        <v>163</v>
      </c>
      <c r="F177" s="192" t="s">
        <v>163</v>
      </c>
      <c r="G177" s="196">
        <v>-10402</v>
      </c>
      <c r="H177" s="585"/>
      <c r="I177" s="585"/>
      <c r="J177" s="196">
        <v>-14370</v>
      </c>
      <c r="K177" s="585"/>
      <c r="L177" s="585"/>
      <c r="M177" s="196">
        <v>-8864</v>
      </c>
      <c r="N177" s="585"/>
      <c r="O177" s="585"/>
      <c r="P177" s="192" t="s">
        <v>163</v>
      </c>
      <c r="Q177" s="585"/>
      <c r="R177" s="585"/>
      <c r="S177" s="192" t="s">
        <v>163</v>
      </c>
      <c r="T177" s="585"/>
      <c r="U177" s="585"/>
      <c r="V177" s="192" t="s">
        <v>163</v>
      </c>
      <c r="W177" s="585"/>
      <c r="X177" s="585"/>
      <c r="Y177" s="192" t="s">
        <v>163</v>
      </c>
      <c r="Z177" s="585"/>
      <c r="AA177" s="585"/>
      <c r="AB177" s="192" t="s">
        <v>163</v>
      </c>
      <c r="AC177" s="585"/>
      <c r="AD177" s="585"/>
      <c r="AE177" s="192" t="s">
        <v>163</v>
      </c>
      <c r="AF177" s="585"/>
      <c r="AG177" s="585"/>
      <c r="AH177" s="585"/>
    </row>
    <row r="178" spans="1:34" ht="15" customHeight="1">
      <c r="A178" s="599" t="s">
        <v>2121</v>
      </c>
      <c r="B178" s="196">
        <v>2812</v>
      </c>
      <c r="C178" s="196">
        <v>2192</v>
      </c>
      <c r="D178" s="196">
        <v>0</v>
      </c>
      <c r="E178" s="196">
        <v>2754</v>
      </c>
      <c r="F178" s="196">
        <v>2355</v>
      </c>
      <c r="G178" s="196">
        <v>385</v>
      </c>
      <c r="H178" s="585"/>
      <c r="I178" s="585"/>
      <c r="J178" s="196">
        <v>981</v>
      </c>
      <c r="K178" s="585"/>
      <c r="L178" s="585"/>
      <c r="M178" s="196">
        <v>1011</v>
      </c>
      <c r="N178" s="585"/>
      <c r="O178" s="585"/>
      <c r="P178" s="196">
        <v>1470</v>
      </c>
      <c r="Q178" s="585"/>
      <c r="R178" s="585"/>
      <c r="S178" s="196">
        <v>659</v>
      </c>
      <c r="T178" s="585"/>
      <c r="U178" s="585"/>
      <c r="V178" s="192" t="s">
        <v>163</v>
      </c>
      <c r="W178" s="585"/>
      <c r="X178" s="585"/>
      <c r="Y178" s="192" t="s">
        <v>163</v>
      </c>
      <c r="Z178" s="585"/>
      <c r="AA178" s="585"/>
      <c r="AB178" s="192" t="s">
        <v>163</v>
      </c>
      <c r="AC178" s="585"/>
      <c r="AD178" s="585"/>
      <c r="AE178" s="192" t="s">
        <v>163</v>
      </c>
      <c r="AF178" s="585"/>
      <c r="AG178" s="585"/>
      <c r="AH178" s="585"/>
    </row>
    <row r="179" spans="1:34" s="190" customFormat="1" ht="15" customHeight="1">
      <c r="A179" s="259" t="s">
        <v>2122</v>
      </c>
      <c r="B179" s="267">
        <v>-120848</v>
      </c>
      <c r="C179" s="267">
        <v>-90369</v>
      </c>
      <c r="D179" s="267">
        <v>-621409</v>
      </c>
      <c r="E179" s="267">
        <v>-167099</v>
      </c>
      <c r="F179" s="267">
        <v>-174068</v>
      </c>
      <c r="G179" s="267">
        <v>-91502</v>
      </c>
      <c r="H179" s="258"/>
      <c r="I179" s="258"/>
      <c r="J179" s="267">
        <v>-72498</v>
      </c>
      <c r="K179" s="258"/>
      <c r="L179" s="258"/>
      <c r="M179" s="267">
        <v>-62290</v>
      </c>
      <c r="N179" s="258"/>
      <c r="O179" s="258"/>
      <c r="P179" s="267">
        <v>-66187</v>
      </c>
      <c r="Q179" s="258"/>
      <c r="R179" s="258"/>
      <c r="S179" s="267">
        <v>-49557</v>
      </c>
      <c r="T179" s="258"/>
      <c r="U179" s="258"/>
      <c r="V179" s="268" t="s">
        <v>163</v>
      </c>
      <c r="W179" s="258"/>
      <c r="X179" s="258"/>
      <c r="Y179" s="268" t="s">
        <v>163</v>
      </c>
      <c r="Z179" s="258"/>
      <c r="AA179" s="258"/>
      <c r="AB179" s="268" t="s">
        <v>163</v>
      </c>
      <c r="AC179" s="258"/>
      <c r="AD179" s="258"/>
      <c r="AE179" s="268" t="s">
        <v>163</v>
      </c>
      <c r="AF179" s="258"/>
      <c r="AG179" s="258"/>
      <c r="AH179" s="258"/>
    </row>
    <row r="180" spans="1:34">
      <c r="A180" s="585"/>
      <c r="B180" s="585"/>
      <c r="C180" s="585"/>
      <c r="D180" s="585"/>
      <c r="E180" s="585"/>
      <c r="F180" s="585"/>
      <c r="G180" s="585"/>
      <c r="H180" s="585"/>
      <c r="I180" s="585"/>
      <c r="J180" s="585"/>
      <c r="K180" s="585"/>
      <c r="L180" s="585"/>
      <c r="M180" s="585"/>
      <c r="N180" s="585"/>
      <c r="O180" s="585"/>
      <c r="P180" s="585"/>
      <c r="Q180" s="585"/>
      <c r="R180" s="585"/>
      <c r="S180" s="585"/>
      <c r="T180" s="585"/>
      <c r="U180" s="585"/>
      <c r="V180" s="585"/>
      <c r="W180" s="585"/>
      <c r="X180" s="585"/>
      <c r="Y180" s="585"/>
      <c r="Z180" s="585"/>
      <c r="AA180" s="585"/>
      <c r="AB180" s="585"/>
      <c r="AC180" s="585"/>
      <c r="AD180" s="585"/>
      <c r="AE180" s="585"/>
      <c r="AF180" s="585"/>
      <c r="AG180" s="585"/>
      <c r="AH180" s="585"/>
    </row>
    <row r="181" spans="1:34" ht="15" customHeight="1">
      <c r="H181" s="266" t="s">
        <v>2348</v>
      </c>
      <c r="K181" s="266" t="s">
        <v>2349</v>
      </c>
      <c r="N181" s="266" t="s">
        <v>2350</v>
      </c>
      <c r="Q181" s="266" t="s">
        <v>2351</v>
      </c>
      <c r="T181" s="266" t="s">
        <v>2352</v>
      </c>
      <c r="W181" s="266" t="s">
        <v>2353</v>
      </c>
      <c r="Z181" s="266" t="s">
        <v>2354</v>
      </c>
      <c r="AC181" s="266" t="s">
        <v>2355</v>
      </c>
      <c r="AF181" s="266" t="s">
        <v>2356</v>
      </c>
    </row>
    <row r="182" spans="1:34" ht="15" customHeight="1">
      <c r="A182" s="186"/>
      <c r="B182" s="186"/>
      <c r="C182" s="186"/>
      <c r="D182" s="186"/>
      <c r="E182" s="186"/>
      <c r="F182" s="186"/>
      <c r="G182" s="186"/>
      <c r="H182" s="186"/>
      <c r="I182" s="265" t="s">
        <v>2360</v>
      </c>
      <c r="J182" s="186"/>
      <c r="K182" s="186"/>
      <c r="L182" s="265" t="s">
        <v>2360</v>
      </c>
      <c r="M182" s="186"/>
      <c r="N182" s="186"/>
      <c r="O182" s="265" t="s">
        <v>2360</v>
      </c>
      <c r="P182" s="186"/>
      <c r="Q182" s="186"/>
      <c r="R182" s="265" t="s">
        <v>2360</v>
      </c>
      <c r="S182" s="186"/>
      <c r="T182" s="186"/>
      <c r="U182" s="265" t="s">
        <v>2360</v>
      </c>
      <c r="V182" s="186"/>
      <c r="W182" s="186"/>
      <c r="X182" s="265" t="s">
        <v>2360</v>
      </c>
      <c r="Y182" s="186"/>
      <c r="Z182" s="186"/>
      <c r="AA182" s="265" t="s">
        <v>2360</v>
      </c>
      <c r="AB182" s="186"/>
      <c r="AC182" s="186"/>
      <c r="AD182" s="265" t="s">
        <v>2360</v>
      </c>
      <c r="AE182" s="186"/>
      <c r="AF182" s="186"/>
      <c r="AG182" s="265" t="s">
        <v>2360</v>
      </c>
    </row>
    <row r="183" spans="1:34" ht="15" customHeight="1">
      <c r="A183" s="186"/>
      <c r="B183" s="186"/>
      <c r="C183" s="186"/>
      <c r="D183" s="186"/>
      <c r="E183" s="186"/>
      <c r="F183" s="186"/>
      <c r="G183" s="186"/>
      <c r="H183" s="186"/>
      <c r="I183" s="265" t="s">
        <v>2361</v>
      </c>
      <c r="J183" s="186"/>
      <c r="K183" s="186"/>
      <c r="L183" s="265" t="s">
        <v>2361</v>
      </c>
      <c r="M183" s="186"/>
      <c r="N183" s="186"/>
      <c r="O183" s="265" t="s">
        <v>2361</v>
      </c>
      <c r="P183" s="186"/>
      <c r="Q183" s="186"/>
      <c r="R183" s="265" t="s">
        <v>2361</v>
      </c>
      <c r="S183" s="186"/>
      <c r="T183" s="186"/>
      <c r="U183" s="265" t="s">
        <v>2361</v>
      </c>
      <c r="V183" s="186"/>
      <c r="W183" s="186"/>
      <c r="X183" s="265" t="s">
        <v>2361</v>
      </c>
      <c r="Y183" s="186"/>
      <c r="Z183" s="186"/>
      <c r="AA183" s="265" t="s">
        <v>2361</v>
      </c>
      <c r="AB183" s="186"/>
      <c r="AC183" s="186"/>
      <c r="AD183" s="265" t="s">
        <v>2361</v>
      </c>
      <c r="AE183" s="186"/>
      <c r="AF183" s="186"/>
      <c r="AG183" s="265" t="s">
        <v>2361</v>
      </c>
    </row>
    <row r="184" spans="1:34" ht="15" customHeight="1">
      <c r="A184" s="186"/>
      <c r="B184" s="186"/>
      <c r="C184" s="186"/>
      <c r="D184" s="186"/>
      <c r="E184" s="186"/>
      <c r="F184" s="186"/>
      <c r="G184" s="186"/>
      <c r="H184" s="186"/>
      <c r="I184" s="265" t="s">
        <v>2362</v>
      </c>
      <c r="J184" s="186"/>
      <c r="K184" s="186"/>
      <c r="L184" s="265" t="s">
        <v>2362</v>
      </c>
      <c r="M184" s="186"/>
      <c r="N184" s="186"/>
      <c r="O184" s="265" t="s">
        <v>2362</v>
      </c>
      <c r="P184" s="186"/>
      <c r="Q184" s="186"/>
      <c r="R184" s="265" t="s">
        <v>2362</v>
      </c>
      <c r="S184" s="186"/>
      <c r="T184" s="186"/>
      <c r="U184" s="265" t="s">
        <v>2362</v>
      </c>
      <c r="V184" s="186"/>
      <c r="W184" s="186"/>
      <c r="X184" s="265" t="s">
        <v>2362</v>
      </c>
      <c r="Y184" s="186"/>
      <c r="Z184" s="186"/>
      <c r="AA184" s="265" t="s">
        <v>2362</v>
      </c>
      <c r="AB184" s="186"/>
      <c r="AC184" s="186"/>
      <c r="AD184" s="265" t="s">
        <v>2362</v>
      </c>
      <c r="AE184" s="186"/>
      <c r="AF184" s="186"/>
      <c r="AG184" s="265" t="s">
        <v>2362</v>
      </c>
    </row>
    <row r="185" spans="1:34" ht="15" customHeight="1">
      <c r="A185" s="186"/>
      <c r="B185" s="585"/>
      <c r="C185" s="585"/>
      <c r="D185" s="585"/>
      <c r="E185" s="585"/>
      <c r="F185" s="585"/>
      <c r="G185" s="585"/>
      <c r="H185" s="585"/>
      <c r="I185" s="192" t="s">
        <v>2363</v>
      </c>
      <c r="J185" s="585"/>
      <c r="K185" s="585"/>
      <c r="L185" s="192" t="s">
        <v>2363</v>
      </c>
      <c r="M185" s="585"/>
      <c r="N185" s="585"/>
      <c r="O185" s="192" t="s">
        <v>2363</v>
      </c>
      <c r="P185" s="585"/>
      <c r="Q185" s="585"/>
      <c r="R185" s="192" t="s">
        <v>2363</v>
      </c>
      <c r="S185" s="585"/>
      <c r="T185" s="585"/>
      <c r="U185" s="192" t="s">
        <v>2363</v>
      </c>
      <c r="V185" s="585"/>
      <c r="W185" s="585"/>
      <c r="X185" s="192" t="s">
        <v>2363</v>
      </c>
      <c r="Y185" s="585"/>
      <c r="Z185" s="585"/>
      <c r="AA185" s="192" t="s">
        <v>2363</v>
      </c>
      <c r="AB185" s="585"/>
      <c r="AC185" s="585"/>
      <c r="AD185" s="192" t="s">
        <v>2363</v>
      </c>
      <c r="AE185" s="585"/>
      <c r="AF185" s="585"/>
      <c r="AG185" s="192" t="s">
        <v>2363</v>
      </c>
      <c r="AH185" s="585"/>
    </row>
    <row r="186" spans="1:34" ht="15" customHeight="1">
      <c r="A186" s="257" t="s">
        <v>2123</v>
      </c>
      <c r="B186" s="256"/>
      <c r="C186" s="256"/>
      <c r="D186" s="256"/>
      <c r="E186" s="256"/>
      <c r="F186" s="256"/>
      <c r="G186" s="256"/>
      <c r="H186" s="585"/>
      <c r="I186" s="585"/>
      <c r="J186" s="256"/>
      <c r="K186" s="585"/>
      <c r="L186" s="585"/>
      <c r="M186" s="256"/>
      <c r="N186" s="585"/>
      <c r="O186" s="585"/>
      <c r="P186" s="256"/>
      <c r="Q186" s="585"/>
      <c r="R186" s="585"/>
      <c r="S186" s="256"/>
      <c r="T186" s="585"/>
      <c r="U186" s="585"/>
      <c r="V186" s="256"/>
      <c r="W186" s="585"/>
      <c r="X186" s="585"/>
      <c r="Y186" s="256"/>
      <c r="Z186" s="585"/>
      <c r="AA186" s="585"/>
      <c r="AB186" s="256"/>
      <c r="AC186" s="585"/>
      <c r="AD186" s="585"/>
      <c r="AE186" s="256"/>
      <c r="AF186" s="585"/>
      <c r="AG186" s="585"/>
      <c r="AH186" s="585"/>
    </row>
    <row r="187" spans="1:34">
      <c r="A187" s="585"/>
      <c r="B187" s="585"/>
      <c r="C187" s="585"/>
      <c r="D187" s="585"/>
      <c r="E187" s="585"/>
      <c r="F187" s="585"/>
      <c r="G187" s="585"/>
      <c r="H187" s="585"/>
      <c r="I187" s="585"/>
      <c r="J187" s="585"/>
      <c r="K187" s="585"/>
      <c r="L187" s="585"/>
      <c r="M187" s="585"/>
      <c r="N187" s="585"/>
      <c r="O187" s="585"/>
      <c r="P187" s="585"/>
      <c r="Q187" s="585"/>
      <c r="R187" s="585"/>
      <c r="S187" s="585"/>
      <c r="T187" s="585"/>
      <c r="U187" s="585"/>
      <c r="V187" s="585"/>
      <c r="W187" s="585"/>
      <c r="X187" s="585"/>
      <c r="Y187" s="585"/>
      <c r="Z187" s="585"/>
      <c r="AA187" s="585"/>
      <c r="AB187" s="585"/>
      <c r="AC187" s="585"/>
      <c r="AD187" s="585"/>
      <c r="AE187" s="585"/>
      <c r="AF187" s="585"/>
      <c r="AG187" s="585"/>
      <c r="AH187" s="585"/>
    </row>
    <row r="188" spans="1:34" ht="42">
      <c r="A188" s="599" t="s">
        <v>2124</v>
      </c>
      <c r="B188" s="196">
        <v>-10898</v>
      </c>
      <c r="C188" s="196">
        <v>-15735</v>
      </c>
      <c r="D188" s="196">
        <v>-44836</v>
      </c>
      <c r="E188" s="196">
        <v>-2567</v>
      </c>
      <c r="F188" s="196">
        <v>-15584</v>
      </c>
      <c r="G188" s="196">
        <v>-15454</v>
      </c>
      <c r="H188" s="585"/>
      <c r="I188" s="585"/>
      <c r="J188" s="196">
        <v>85</v>
      </c>
      <c r="K188" s="585"/>
      <c r="L188" s="585"/>
      <c r="M188" s="196">
        <v>-3</v>
      </c>
      <c r="N188" s="585"/>
      <c r="O188" s="585"/>
      <c r="P188" s="196">
        <v>-29365</v>
      </c>
      <c r="Q188" s="585"/>
      <c r="R188" s="585"/>
      <c r="S188" s="196">
        <v>-26778</v>
      </c>
      <c r="T188" s="585"/>
      <c r="U188" s="585"/>
      <c r="V188" s="192" t="s">
        <v>163</v>
      </c>
      <c r="W188" s="585"/>
      <c r="X188" s="585"/>
      <c r="Y188" s="192" t="s">
        <v>163</v>
      </c>
      <c r="Z188" s="585"/>
      <c r="AA188" s="585"/>
      <c r="AB188" s="192" t="s">
        <v>163</v>
      </c>
      <c r="AC188" s="585"/>
      <c r="AD188" s="585"/>
      <c r="AE188" s="192" t="s">
        <v>163</v>
      </c>
      <c r="AF188" s="585"/>
      <c r="AG188" s="585"/>
      <c r="AH188" s="585"/>
    </row>
    <row r="189" spans="1:34" ht="42">
      <c r="A189" s="599" t="s">
        <v>2125</v>
      </c>
      <c r="B189" s="192" t="s">
        <v>163</v>
      </c>
      <c r="C189" s="192" t="s">
        <v>163</v>
      </c>
      <c r="D189" s="196">
        <v>-178944</v>
      </c>
      <c r="E189" s="196">
        <v>-182303</v>
      </c>
      <c r="F189" s="196">
        <v>-208993</v>
      </c>
      <c r="G189" s="196">
        <v>-2198</v>
      </c>
      <c r="H189" s="585"/>
      <c r="I189" s="585"/>
      <c r="J189" s="196">
        <v>-62068</v>
      </c>
      <c r="K189" s="585"/>
      <c r="L189" s="585"/>
      <c r="M189" s="196">
        <v>-68592</v>
      </c>
      <c r="N189" s="585"/>
      <c r="O189" s="585"/>
      <c r="P189" s="196">
        <v>-31872</v>
      </c>
      <c r="Q189" s="585"/>
      <c r="R189" s="585"/>
      <c r="S189" s="196">
        <v>-16661</v>
      </c>
      <c r="T189" s="585"/>
      <c r="U189" s="585"/>
      <c r="V189" s="192" t="s">
        <v>163</v>
      </c>
      <c r="W189" s="585"/>
      <c r="X189" s="585"/>
      <c r="Y189" s="192" t="s">
        <v>163</v>
      </c>
      <c r="Z189" s="585"/>
      <c r="AA189" s="585"/>
      <c r="AB189" s="192" t="s">
        <v>163</v>
      </c>
      <c r="AC189" s="585"/>
      <c r="AD189" s="585"/>
      <c r="AE189" s="192" t="s">
        <v>163</v>
      </c>
      <c r="AF189" s="585"/>
      <c r="AG189" s="585"/>
      <c r="AH189" s="585"/>
    </row>
    <row r="190" spans="1:34" ht="42">
      <c r="A190" s="599" t="s">
        <v>2126</v>
      </c>
      <c r="B190" s="196">
        <v>686</v>
      </c>
      <c r="C190" s="196">
        <v>1116</v>
      </c>
      <c r="D190" s="192" t="s">
        <v>163</v>
      </c>
      <c r="E190" s="196">
        <v>-45423</v>
      </c>
      <c r="F190" s="192" t="s">
        <v>163</v>
      </c>
      <c r="G190" s="196">
        <v>16975</v>
      </c>
      <c r="H190" s="585"/>
      <c r="I190" s="585"/>
      <c r="J190" s="196">
        <v>46553</v>
      </c>
      <c r="K190" s="585"/>
      <c r="L190" s="585"/>
      <c r="M190" s="196">
        <v>921</v>
      </c>
      <c r="N190" s="585"/>
      <c r="O190" s="585"/>
      <c r="P190" s="196">
        <v>1269</v>
      </c>
      <c r="Q190" s="585"/>
      <c r="R190" s="585"/>
      <c r="S190" s="192" t="s">
        <v>163</v>
      </c>
      <c r="T190" s="585"/>
      <c r="U190" s="585"/>
      <c r="V190" s="192" t="s">
        <v>163</v>
      </c>
      <c r="W190" s="585"/>
      <c r="X190" s="585"/>
      <c r="Y190" s="192" t="s">
        <v>163</v>
      </c>
      <c r="Z190" s="585"/>
      <c r="AA190" s="585"/>
      <c r="AB190" s="192" t="s">
        <v>163</v>
      </c>
      <c r="AC190" s="585"/>
      <c r="AD190" s="585"/>
      <c r="AE190" s="192" t="s">
        <v>163</v>
      </c>
      <c r="AF190" s="585"/>
      <c r="AG190" s="585"/>
      <c r="AH190" s="585"/>
    </row>
    <row r="191" spans="1:34" ht="42">
      <c r="A191" s="599" t="s">
        <v>2127</v>
      </c>
      <c r="B191" s="192" t="s">
        <v>163</v>
      </c>
      <c r="C191" s="192" t="s">
        <v>163</v>
      </c>
      <c r="D191" s="192" t="s">
        <v>163</v>
      </c>
      <c r="E191" s="192" t="s">
        <v>163</v>
      </c>
      <c r="F191" s="192" t="s">
        <v>163</v>
      </c>
      <c r="G191" s="192" t="s">
        <v>163</v>
      </c>
      <c r="H191" s="585"/>
      <c r="I191" s="585"/>
      <c r="J191" s="192" t="s">
        <v>163</v>
      </c>
      <c r="K191" s="585"/>
      <c r="L191" s="585"/>
      <c r="M191" s="192" t="s">
        <v>163</v>
      </c>
      <c r="N191" s="585"/>
      <c r="O191" s="585"/>
      <c r="P191" s="192" t="s">
        <v>163</v>
      </c>
      <c r="Q191" s="585"/>
      <c r="R191" s="585"/>
      <c r="S191" s="192" t="s">
        <v>163</v>
      </c>
      <c r="T191" s="585"/>
      <c r="U191" s="585"/>
      <c r="V191" s="192" t="s">
        <v>163</v>
      </c>
      <c r="W191" s="585"/>
      <c r="X191" s="585"/>
      <c r="Y191" s="192" t="s">
        <v>163</v>
      </c>
      <c r="Z191" s="585"/>
      <c r="AA191" s="585"/>
      <c r="AB191" s="192" t="s">
        <v>163</v>
      </c>
      <c r="AC191" s="585"/>
      <c r="AD191" s="585"/>
      <c r="AE191" s="192" t="s">
        <v>163</v>
      </c>
      <c r="AF191" s="585"/>
      <c r="AG191" s="585"/>
      <c r="AH191" s="585"/>
    </row>
    <row r="192" spans="1:34" ht="42">
      <c r="A192" s="599" t="s">
        <v>2128</v>
      </c>
      <c r="B192" s="192" t="s">
        <v>163</v>
      </c>
      <c r="C192" s="192" t="s">
        <v>163</v>
      </c>
      <c r="D192" s="192" t="s">
        <v>163</v>
      </c>
      <c r="E192" s="192" t="s">
        <v>163</v>
      </c>
      <c r="F192" s="192" t="s">
        <v>163</v>
      </c>
      <c r="G192" s="192" t="s">
        <v>163</v>
      </c>
      <c r="H192" s="585"/>
      <c r="I192" s="585"/>
      <c r="J192" s="192" t="s">
        <v>163</v>
      </c>
      <c r="K192" s="585"/>
      <c r="L192" s="585"/>
      <c r="M192" s="192" t="s">
        <v>163</v>
      </c>
      <c r="N192" s="585"/>
      <c r="O192" s="585"/>
      <c r="P192" s="192" t="s">
        <v>163</v>
      </c>
      <c r="Q192" s="585"/>
      <c r="R192" s="585"/>
      <c r="S192" s="192" t="s">
        <v>163</v>
      </c>
      <c r="T192" s="585"/>
      <c r="U192" s="585"/>
      <c r="V192" s="192" t="s">
        <v>163</v>
      </c>
      <c r="W192" s="585"/>
      <c r="X192" s="585"/>
      <c r="Y192" s="192" t="s">
        <v>163</v>
      </c>
      <c r="Z192" s="585"/>
      <c r="AA192" s="585"/>
      <c r="AB192" s="192" t="s">
        <v>163</v>
      </c>
      <c r="AC192" s="585"/>
      <c r="AD192" s="585"/>
      <c r="AE192" s="192" t="s">
        <v>163</v>
      </c>
      <c r="AF192" s="585"/>
      <c r="AG192" s="585"/>
      <c r="AH192" s="585"/>
    </row>
    <row r="193" spans="1:34" ht="42">
      <c r="A193" s="599" t="s">
        <v>2129</v>
      </c>
      <c r="B193" s="192" t="s">
        <v>163</v>
      </c>
      <c r="C193" s="192" t="s">
        <v>163</v>
      </c>
      <c r="D193" s="192" t="s">
        <v>163</v>
      </c>
      <c r="E193" s="192" t="s">
        <v>163</v>
      </c>
      <c r="F193" s="192" t="s">
        <v>163</v>
      </c>
      <c r="G193" s="192" t="s">
        <v>163</v>
      </c>
      <c r="H193" s="585"/>
      <c r="I193" s="585"/>
      <c r="J193" s="192" t="s">
        <v>163</v>
      </c>
      <c r="K193" s="585"/>
      <c r="L193" s="585"/>
      <c r="M193" s="192" t="s">
        <v>163</v>
      </c>
      <c r="N193" s="585"/>
      <c r="O193" s="585"/>
      <c r="P193" s="192" t="s">
        <v>163</v>
      </c>
      <c r="Q193" s="585"/>
      <c r="R193" s="585"/>
      <c r="S193" s="192" t="s">
        <v>163</v>
      </c>
      <c r="T193" s="585"/>
      <c r="U193" s="585"/>
      <c r="V193" s="192" t="s">
        <v>163</v>
      </c>
      <c r="W193" s="585"/>
      <c r="X193" s="585"/>
      <c r="Y193" s="192" t="s">
        <v>163</v>
      </c>
      <c r="Z193" s="585"/>
      <c r="AA193" s="585"/>
      <c r="AB193" s="192" t="s">
        <v>163</v>
      </c>
      <c r="AC193" s="585"/>
      <c r="AD193" s="585"/>
      <c r="AE193" s="192" t="s">
        <v>163</v>
      </c>
      <c r="AF193" s="585"/>
      <c r="AG193" s="585"/>
      <c r="AH193" s="585"/>
    </row>
    <row r="194" spans="1:34" ht="42">
      <c r="A194" s="599" t="s">
        <v>2130</v>
      </c>
      <c r="B194" s="196">
        <v>-101708</v>
      </c>
      <c r="C194" s="192" t="s">
        <v>163</v>
      </c>
      <c r="D194" s="196">
        <v>-120679</v>
      </c>
      <c r="E194" s="196">
        <v>-160960</v>
      </c>
      <c r="F194" s="196">
        <v>-303443</v>
      </c>
      <c r="G194" s="196">
        <v>-70464</v>
      </c>
      <c r="H194" s="585"/>
      <c r="I194" s="585"/>
      <c r="J194" s="196">
        <v>-45582</v>
      </c>
      <c r="K194" s="585"/>
      <c r="L194" s="585"/>
      <c r="M194" s="196">
        <v>-35404</v>
      </c>
      <c r="N194" s="585"/>
      <c r="O194" s="585"/>
      <c r="P194" s="196">
        <v>-30484</v>
      </c>
      <c r="Q194" s="585"/>
      <c r="R194" s="585"/>
      <c r="S194" s="196">
        <v>-28632</v>
      </c>
      <c r="T194" s="585"/>
      <c r="U194" s="585"/>
      <c r="V194" s="192" t="s">
        <v>163</v>
      </c>
      <c r="W194" s="585"/>
      <c r="X194" s="585"/>
      <c r="Y194" s="192" t="s">
        <v>163</v>
      </c>
      <c r="Z194" s="585"/>
      <c r="AA194" s="585"/>
      <c r="AB194" s="192" t="s">
        <v>163</v>
      </c>
      <c r="AC194" s="585"/>
      <c r="AD194" s="585"/>
      <c r="AE194" s="192" t="s">
        <v>163</v>
      </c>
      <c r="AF194" s="585"/>
      <c r="AG194" s="585"/>
      <c r="AH194" s="585"/>
    </row>
    <row r="195" spans="1:34" ht="42">
      <c r="A195" s="599" t="s">
        <v>2131</v>
      </c>
      <c r="B195" s="196">
        <v>-131881</v>
      </c>
      <c r="C195" s="196">
        <v>-136923</v>
      </c>
      <c r="D195" s="196">
        <v>-721</v>
      </c>
      <c r="E195" s="192" t="s">
        <v>163</v>
      </c>
      <c r="F195" s="196">
        <v>-68605</v>
      </c>
      <c r="G195" s="196">
        <v>-148459</v>
      </c>
      <c r="H195" s="585"/>
      <c r="I195" s="585"/>
      <c r="J195" s="196">
        <v>-21988</v>
      </c>
      <c r="K195" s="585"/>
      <c r="L195" s="585"/>
      <c r="M195" s="196">
        <v>-14702</v>
      </c>
      <c r="N195" s="585"/>
      <c r="O195" s="585"/>
      <c r="P195" s="196">
        <v>2223</v>
      </c>
      <c r="Q195" s="585"/>
      <c r="R195" s="585"/>
      <c r="S195" s="196">
        <v>3057</v>
      </c>
      <c r="T195" s="585"/>
      <c r="U195" s="585"/>
      <c r="V195" s="192" t="s">
        <v>163</v>
      </c>
      <c r="W195" s="585"/>
      <c r="X195" s="585"/>
      <c r="Y195" s="192" t="s">
        <v>163</v>
      </c>
      <c r="Z195" s="585"/>
      <c r="AA195" s="585"/>
      <c r="AB195" s="192" t="s">
        <v>163</v>
      </c>
      <c r="AC195" s="585"/>
      <c r="AD195" s="585"/>
      <c r="AE195" s="192" t="s">
        <v>163</v>
      </c>
      <c r="AF195" s="585"/>
      <c r="AG195" s="585"/>
      <c r="AH195" s="585"/>
    </row>
    <row r="196" spans="1:34" s="190" customFormat="1" ht="42">
      <c r="A196" s="259" t="s">
        <v>2132</v>
      </c>
      <c r="B196" s="267">
        <v>-243801</v>
      </c>
      <c r="C196" s="267">
        <v>-151542</v>
      </c>
      <c r="D196" s="267">
        <v>-345180</v>
      </c>
      <c r="E196" s="267">
        <v>-391253</v>
      </c>
      <c r="F196" s="267">
        <v>-596625</v>
      </c>
      <c r="G196" s="267">
        <v>-219600</v>
      </c>
      <c r="H196" s="258"/>
      <c r="I196" s="258"/>
      <c r="J196" s="267">
        <v>-83000</v>
      </c>
      <c r="K196" s="258"/>
      <c r="L196" s="258"/>
      <c r="M196" s="267">
        <v>-117780</v>
      </c>
      <c r="N196" s="258"/>
      <c r="O196" s="258"/>
      <c r="P196" s="267">
        <v>-88229</v>
      </c>
      <c r="Q196" s="258"/>
      <c r="R196" s="258"/>
      <c r="S196" s="267">
        <v>-69014</v>
      </c>
      <c r="T196" s="258"/>
      <c r="U196" s="258"/>
      <c r="V196" s="268" t="s">
        <v>163</v>
      </c>
      <c r="W196" s="258"/>
      <c r="X196" s="258"/>
      <c r="Y196" s="268" t="s">
        <v>163</v>
      </c>
      <c r="Z196" s="258"/>
      <c r="AA196" s="258"/>
      <c r="AB196" s="268" t="s">
        <v>163</v>
      </c>
      <c r="AC196" s="258"/>
      <c r="AD196" s="258"/>
      <c r="AE196" s="268" t="s">
        <v>163</v>
      </c>
      <c r="AF196" s="258"/>
      <c r="AG196" s="258"/>
      <c r="AH196" s="258"/>
    </row>
    <row r="197" spans="1:34">
      <c r="A197" s="585"/>
      <c r="B197" s="585"/>
      <c r="C197" s="585"/>
      <c r="D197" s="585"/>
      <c r="E197" s="585"/>
      <c r="F197" s="585"/>
      <c r="G197" s="585"/>
      <c r="H197" s="585"/>
      <c r="I197" s="585"/>
      <c r="J197" s="585"/>
      <c r="K197" s="585"/>
      <c r="L197" s="585"/>
      <c r="M197" s="585"/>
      <c r="N197" s="585"/>
      <c r="O197" s="585"/>
      <c r="P197" s="585"/>
      <c r="Q197" s="585"/>
      <c r="R197" s="585"/>
      <c r="S197" s="585"/>
      <c r="T197" s="585"/>
      <c r="U197" s="585"/>
      <c r="V197" s="585"/>
      <c r="W197" s="585"/>
      <c r="X197" s="585"/>
      <c r="Y197" s="585"/>
      <c r="Z197" s="585"/>
      <c r="AA197" s="585"/>
      <c r="AB197" s="585"/>
      <c r="AC197" s="585"/>
      <c r="AD197" s="585"/>
      <c r="AE197" s="585"/>
      <c r="AF197" s="585"/>
      <c r="AG197" s="585"/>
      <c r="AH197" s="585"/>
    </row>
    <row r="198" spans="1:34" ht="15" customHeight="1">
      <c r="H198" s="266" t="s">
        <v>2348</v>
      </c>
      <c r="K198" s="266" t="s">
        <v>2349</v>
      </c>
      <c r="N198" s="266" t="s">
        <v>2350</v>
      </c>
      <c r="Q198" s="266" t="s">
        <v>2351</v>
      </c>
      <c r="T198" s="266" t="s">
        <v>2352</v>
      </c>
      <c r="W198" s="266" t="s">
        <v>2353</v>
      </c>
      <c r="Z198" s="266" t="s">
        <v>2354</v>
      </c>
      <c r="AC198" s="266" t="s">
        <v>2355</v>
      </c>
      <c r="AF198" s="266" t="s">
        <v>2356</v>
      </c>
    </row>
    <row r="199" spans="1:34" ht="15" customHeight="1">
      <c r="A199" s="186"/>
      <c r="B199" s="186"/>
      <c r="C199" s="186"/>
      <c r="D199" s="186"/>
      <c r="E199" s="186"/>
      <c r="F199" s="186"/>
      <c r="G199" s="186"/>
      <c r="H199" s="186"/>
      <c r="I199" s="265" t="s">
        <v>2360</v>
      </c>
      <c r="J199" s="186"/>
      <c r="K199" s="186"/>
      <c r="L199" s="265" t="s">
        <v>2360</v>
      </c>
      <c r="M199" s="186"/>
      <c r="N199" s="186"/>
      <c r="O199" s="265" t="s">
        <v>2360</v>
      </c>
      <c r="P199" s="186"/>
      <c r="Q199" s="186"/>
      <c r="R199" s="265" t="s">
        <v>2360</v>
      </c>
      <c r="S199" s="186"/>
      <c r="T199" s="186"/>
      <c r="U199" s="265" t="s">
        <v>2360</v>
      </c>
      <c r="V199" s="186"/>
      <c r="W199" s="186"/>
      <c r="X199" s="265" t="s">
        <v>2360</v>
      </c>
      <c r="Y199" s="186"/>
      <c r="Z199" s="186"/>
      <c r="AA199" s="265" t="s">
        <v>2360</v>
      </c>
      <c r="AB199" s="186"/>
      <c r="AC199" s="186"/>
      <c r="AD199" s="265" t="s">
        <v>2360</v>
      </c>
      <c r="AE199" s="186"/>
      <c r="AF199" s="186"/>
      <c r="AG199" s="265" t="s">
        <v>2360</v>
      </c>
    </row>
    <row r="200" spans="1:34" ht="15" customHeight="1">
      <c r="A200" s="186"/>
      <c r="B200" s="186"/>
      <c r="C200" s="186"/>
      <c r="D200" s="186"/>
      <c r="E200" s="186"/>
      <c r="F200" s="186"/>
      <c r="G200" s="186"/>
      <c r="H200" s="186"/>
      <c r="I200" s="265" t="s">
        <v>2361</v>
      </c>
      <c r="J200" s="186"/>
      <c r="K200" s="186"/>
      <c r="L200" s="265" t="s">
        <v>2361</v>
      </c>
      <c r="M200" s="186"/>
      <c r="N200" s="186"/>
      <c r="O200" s="265" t="s">
        <v>2361</v>
      </c>
      <c r="P200" s="186"/>
      <c r="Q200" s="186"/>
      <c r="R200" s="265" t="s">
        <v>2361</v>
      </c>
      <c r="S200" s="186"/>
      <c r="T200" s="186"/>
      <c r="U200" s="265" t="s">
        <v>2361</v>
      </c>
      <c r="V200" s="186"/>
      <c r="W200" s="186"/>
      <c r="X200" s="265" t="s">
        <v>2361</v>
      </c>
      <c r="Y200" s="186"/>
      <c r="Z200" s="186"/>
      <c r="AA200" s="265" t="s">
        <v>2361</v>
      </c>
      <c r="AB200" s="186"/>
      <c r="AC200" s="186"/>
      <c r="AD200" s="265" t="s">
        <v>2361</v>
      </c>
      <c r="AE200" s="186"/>
      <c r="AF200" s="186"/>
      <c r="AG200" s="265" t="s">
        <v>2361</v>
      </c>
    </row>
    <row r="201" spans="1:34" ht="15" customHeight="1">
      <c r="A201" s="186"/>
      <c r="B201" s="186"/>
      <c r="C201" s="186"/>
      <c r="D201" s="186"/>
      <c r="E201" s="186"/>
      <c r="F201" s="186"/>
      <c r="G201" s="186"/>
      <c r="H201" s="186"/>
      <c r="I201" s="265" t="s">
        <v>2362</v>
      </c>
      <c r="J201" s="186"/>
      <c r="K201" s="186"/>
      <c r="L201" s="265" t="s">
        <v>2362</v>
      </c>
      <c r="M201" s="186"/>
      <c r="N201" s="186"/>
      <c r="O201" s="265" t="s">
        <v>2362</v>
      </c>
      <c r="P201" s="186"/>
      <c r="Q201" s="186"/>
      <c r="R201" s="265" t="s">
        <v>2362</v>
      </c>
      <c r="S201" s="186"/>
      <c r="T201" s="186"/>
      <c r="U201" s="265" t="s">
        <v>2362</v>
      </c>
      <c r="V201" s="186"/>
      <c r="W201" s="186"/>
      <c r="X201" s="265" t="s">
        <v>2362</v>
      </c>
      <c r="Y201" s="186"/>
      <c r="Z201" s="186"/>
      <c r="AA201" s="265" t="s">
        <v>2362</v>
      </c>
      <c r="AB201" s="186"/>
      <c r="AC201" s="186"/>
      <c r="AD201" s="265" t="s">
        <v>2362</v>
      </c>
      <c r="AE201" s="186"/>
      <c r="AF201" s="186"/>
      <c r="AG201" s="265" t="s">
        <v>2362</v>
      </c>
    </row>
    <row r="202" spans="1:34" ht="15" customHeight="1">
      <c r="A202" s="186"/>
      <c r="B202" s="585"/>
      <c r="C202" s="585"/>
      <c r="D202" s="585"/>
      <c r="E202" s="585"/>
      <c r="F202" s="585"/>
      <c r="G202" s="585"/>
      <c r="H202" s="585"/>
      <c r="I202" s="192" t="s">
        <v>2363</v>
      </c>
      <c r="J202" s="585"/>
      <c r="K202" s="585"/>
      <c r="L202" s="192" t="s">
        <v>2363</v>
      </c>
      <c r="M202" s="585"/>
      <c r="N202" s="585"/>
      <c r="O202" s="192" t="s">
        <v>2363</v>
      </c>
      <c r="P202" s="585"/>
      <c r="Q202" s="585"/>
      <c r="R202" s="192" t="s">
        <v>2363</v>
      </c>
      <c r="S202" s="585"/>
      <c r="T202" s="585"/>
      <c r="U202" s="192" t="s">
        <v>2363</v>
      </c>
      <c r="V202" s="585"/>
      <c r="W202" s="585"/>
      <c r="X202" s="192" t="s">
        <v>2363</v>
      </c>
      <c r="Y202" s="585"/>
      <c r="Z202" s="585"/>
      <c r="AA202" s="192" t="s">
        <v>2363</v>
      </c>
      <c r="AB202" s="585"/>
      <c r="AC202" s="585"/>
      <c r="AD202" s="192" t="s">
        <v>2363</v>
      </c>
      <c r="AE202" s="585"/>
      <c r="AF202" s="585"/>
      <c r="AG202" s="192" t="s">
        <v>2363</v>
      </c>
      <c r="AH202" s="585"/>
    </row>
    <row r="203" spans="1:34" ht="15" customHeight="1">
      <c r="A203" s="257" t="s">
        <v>2133</v>
      </c>
      <c r="B203" s="256"/>
      <c r="C203" s="256"/>
      <c r="D203" s="256"/>
      <c r="E203" s="256"/>
      <c r="F203" s="256"/>
      <c r="G203" s="256"/>
      <c r="H203" s="585"/>
      <c r="I203" s="585"/>
      <c r="J203" s="256"/>
      <c r="K203" s="585"/>
      <c r="L203" s="585"/>
      <c r="M203" s="256"/>
      <c r="N203" s="585"/>
      <c r="O203" s="585"/>
      <c r="P203" s="256"/>
      <c r="Q203" s="585"/>
      <c r="R203" s="585"/>
      <c r="S203" s="256"/>
      <c r="T203" s="585"/>
      <c r="U203" s="585"/>
      <c r="V203" s="256"/>
      <c r="W203" s="585"/>
      <c r="X203" s="585"/>
      <c r="Y203" s="256"/>
      <c r="Z203" s="585"/>
      <c r="AA203" s="585"/>
      <c r="AB203" s="256"/>
      <c r="AC203" s="585"/>
      <c r="AD203" s="585"/>
      <c r="AE203" s="256"/>
      <c r="AF203" s="585"/>
      <c r="AG203" s="585"/>
      <c r="AH203" s="585"/>
    </row>
    <row r="204" spans="1:34">
      <c r="A204" s="585"/>
      <c r="B204" s="585"/>
      <c r="C204" s="585"/>
      <c r="D204" s="585"/>
      <c r="E204" s="585"/>
      <c r="F204" s="585"/>
      <c r="G204" s="585"/>
      <c r="H204" s="585"/>
      <c r="I204" s="585"/>
      <c r="J204" s="585"/>
      <c r="K204" s="585"/>
      <c r="L204" s="585"/>
      <c r="M204" s="585"/>
      <c r="N204" s="585"/>
      <c r="O204" s="585"/>
      <c r="P204" s="585"/>
      <c r="Q204" s="585"/>
      <c r="R204" s="585"/>
      <c r="S204" s="585"/>
      <c r="T204" s="585"/>
      <c r="U204" s="585"/>
      <c r="V204" s="585"/>
      <c r="W204" s="585"/>
      <c r="X204" s="585"/>
      <c r="Y204" s="585"/>
      <c r="Z204" s="585"/>
      <c r="AA204" s="585"/>
      <c r="AB204" s="585"/>
      <c r="AC204" s="585"/>
      <c r="AD204" s="585"/>
      <c r="AE204" s="585"/>
      <c r="AF204" s="585"/>
      <c r="AG204" s="585"/>
      <c r="AH204" s="585"/>
    </row>
    <row r="205" spans="1:34" ht="15" customHeight="1">
      <c r="A205" s="599" t="s">
        <v>2134</v>
      </c>
      <c r="B205" s="196">
        <v>-11104</v>
      </c>
      <c r="C205" s="196">
        <v>-126</v>
      </c>
      <c r="D205" s="196">
        <v>-19493</v>
      </c>
      <c r="E205" s="196">
        <v>-24686</v>
      </c>
      <c r="F205" s="196">
        <v>-27627</v>
      </c>
      <c r="G205" s="196">
        <v>-2605</v>
      </c>
      <c r="H205" s="585"/>
      <c r="I205" s="585"/>
      <c r="J205" s="196">
        <v>-7855</v>
      </c>
      <c r="K205" s="585"/>
      <c r="L205" s="585"/>
      <c r="M205" s="196">
        <v>-77</v>
      </c>
      <c r="N205" s="585"/>
      <c r="O205" s="585"/>
      <c r="P205" s="196">
        <v>-3790</v>
      </c>
      <c r="Q205" s="585"/>
      <c r="R205" s="585"/>
      <c r="S205" s="192" t="s">
        <v>163</v>
      </c>
      <c r="T205" s="585"/>
      <c r="U205" s="585"/>
      <c r="V205" s="192" t="s">
        <v>163</v>
      </c>
      <c r="W205" s="585"/>
      <c r="X205" s="585"/>
      <c r="Y205" s="192" t="s">
        <v>163</v>
      </c>
      <c r="Z205" s="585"/>
      <c r="AA205" s="585"/>
      <c r="AB205" s="192" t="s">
        <v>163</v>
      </c>
      <c r="AC205" s="585"/>
      <c r="AD205" s="585"/>
      <c r="AE205" s="192" t="s">
        <v>163</v>
      </c>
      <c r="AF205" s="585"/>
      <c r="AG205" s="585"/>
      <c r="AH205" s="585"/>
    </row>
    <row r="206" spans="1:34" ht="15" customHeight="1">
      <c r="A206" s="599" t="s">
        <v>2135</v>
      </c>
      <c r="B206" s="196">
        <v>212802</v>
      </c>
      <c r="C206" s="196">
        <v>164413</v>
      </c>
      <c r="D206" s="196">
        <v>-120769</v>
      </c>
      <c r="E206" s="196">
        <v>79539</v>
      </c>
      <c r="F206" s="196">
        <v>116545</v>
      </c>
      <c r="G206" s="196">
        <v>152124</v>
      </c>
      <c r="H206" s="585"/>
      <c r="I206" s="585"/>
      <c r="J206" s="196">
        <v>150759</v>
      </c>
      <c r="K206" s="585"/>
      <c r="L206" s="585"/>
      <c r="M206" s="196">
        <v>97304</v>
      </c>
      <c r="N206" s="585"/>
      <c r="O206" s="585"/>
      <c r="P206" s="196">
        <v>23681</v>
      </c>
      <c r="Q206" s="585"/>
      <c r="R206" s="585"/>
      <c r="S206" s="196">
        <v>23124</v>
      </c>
      <c r="T206" s="585"/>
      <c r="U206" s="585"/>
      <c r="V206" s="192" t="s">
        <v>163</v>
      </c>
      <c r="W206" s="585"/>
      <c r="X206" s="585"/>
      <c r="Y206" s="192" t="s">
        <v>163</v>
      </c>
      <c r="Z206" s="585"/>
      <c r="AA206" s="585"/>
      <c r="AB206" s="192" t="s">
        <v>163</v>
      </c>
      <c r="AC206" s="585"/>
      <c r="AD206" s="585"/>
      <c r="AE206" s="192" t="s">
        <v>163</v>
      </c>
      <c r="AF206" s="585"/>
      <c r="AG206" s="585"/>
      <c r="AH206" s="585"/>
    </row>
    <row r="207" spans="1:34" ht="15" customHeight="1">
      <c r="A207" s="599" t="s">
        <v>2136</v>
      </c>
      <c r="B207" s="196">
        <v>546268</v>
      </c>
      <c r="C207" s="196">
        <v>759070</v>
      </c>
      <c r="D207" s="196">
        <v>923483</v>
      </c>
      <c r="E207" s="196">
        <v>802715</v>
      </c>
      <c r="F207" s="196">
        <v>882254</v>
      </c>
      <c r="G207" s="196">
        <v>394144</v>
      </c>
      <c r="H207" s="585"/>
      <c r="I207" s="585"/>
      <c r="J207" s="196">
        <v>243385</v>
      </c>
      <c r="K207" s="585"/>
      <c r="L207" s="585"/>
      <c r="M207" s="196">
        <v>146081</v>
      </c>
      <c r="N207" s="585"/>
      <c r="O207" s="585"/>
      <c r="P207" s="196">
        <v>122400</v>
      </c>
      <c r="Q207" s="585"/>
      <c r="R207" s="585"/>
      <c r="S207" s="196">
        <v>99276</v>
      </c>
      <c r="T207" s="585"/>
      <c r="U207" s="585"/>
      <c r="V207" s="192" t="s">
        <v>163</v>
      </c>
      <c r="W207" s="585"/>
      <c r="X207" s="585"/>
      <c r="Y207" s="192" t="s">
        <v>163</v>
      </c>
      <c r="Z207" s="585"/>
      <c r="AA207" s="585"/>
      <c r="AB207" s="192" t="s">
        <v>163</v>
      </c>
      <c r="AC207" s="585"/>
      <c r="AD207" s="585"/>
      <c r="AE207" s="192" t="s">
        <v>163</v>
      </c>
      <c r="AF207" s="585"/>
      <c r="AG207" s="585"/>
      <c r="AH207" s="585"/>
    </row>
    <row r="208" spans="1:34" ht="15" customHeight="1">
      <c r="A208" s="599" t="s">
        <v>2137</v>
      </c>
      <c r="B208" s="196">
        <v>759070</v>
      </c>
      <c r="C208" s="196">
        <v>923483</v>
      </c>
      <c r="D208" s="196">
        <v>802714</v>
      </c>
      <c r="E208" s="196">
        <v>882254</v>
      </c>
      <c r="F208" s="196">
        <v>998799</v>
      </c>
      <c r="G208" s="196">
        <v>546268</v>
      </c>
      <c r="H208" s="585"/>
      <c r="I208" s="585"/>
      <c r="J208" s="196">
        <v>394144</v>
      </c>
      <c r="K208" s="585"/>
      <c r="L208" s="585"/>
      <c r="M208" s="196">
        <v>243385</v>
      </c>
      <c r="N208" s="585"/>
      <c r="O208" s="585"/>
      <c r="P208" s="196">
        <v>146081</v>
      </c>
      <c r="Q208" s="585"/>
      <c r="R208" s="585"/>
      <c r="S208" s="196">
        <v>122400</v>
      </c>
      <c r="T208" s="585"/>
      <c r="U208" s="585"/>
      <c r="V208" s="192" t="s">
        <v>163</v>
      </c>
      <c r="W208" s="585"/>
      <c r="X208" s="585"/>
      <c r="Y208" s="192" t="s">
        <v>163</v>
      </c>
      <c r="Z208" s="585"/>
      <c r="AA208" s="585"/>
      <c r="AB208" s="192" t="s">
        <v>163</v>
      </c>
      <c r="AC208" s="585"/>
      <c r="AD208" s="585"/>
      <c r="AE208" s="192" t="s">
        <v>163</v>
      </c>
      <c r="AF208" s="585"/>
      <c r="AG208" s="585"/>
      <c r="AH208" s="585"/>
    </row>
  </sheetData>
  <mergeCells count="12">
    <mergeCell ref="AS6:AU6"/>
    <mergeCell ref="AV6:AX6"/>
    <mergeCell ref="AY6:BA6"/>
    <mergeCell ref="BB6:BD6"/>
    <mergeCell ref="BE6:BG6"/>
    <mergeCell ref="BZ6:CC6"/>
    <mergeCell ref="BH6:BJ6"/>
    <mergeCell ref="BK6:BM6"/>
    <mergeCell ref="BN6:BP6"/>
    <mergeCell ref="BQ6:BS6"/>
    <mergeCell ref="BT6:BV6"/>
    <mergeCell ref="BW6:BY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3555A-2D2D-4014-892B-F5889A7584F0}">
  <dimension ref="D7:P83"/>
  <sheetViews>
    <sheetView topLeftCell="A7" workbookViewId="0">
      <selection activeCell="D7" sqref="D7:H7"/>
    </sheetView>
  </sheetViews>
  <sheetFormatPr defaultColWidth="9.140625" defaultRowHeight="15"/>
  <cols>
    <col min="1" max="3" width="9.140625" style="312"/>
    <col min="4" max="4" width="16.140625" style="312" customWidth="1"/>
    <col min="5" max="5" width="16.28515625" style="312" customWidth="1"/>
    <col min="6" max="6" width="17.42578125" style="312" customWidth="1"/>
    <col min="7" max="16" width="11.42578125" style="312" customWidth="1"/>
    <col min="17" max="16384" width="9.140625" style="312"/>
  </cols>
  <sheetData>
    <row r="7" spans="4:16" ht="15.75">
      <c r="D7" s="613" t="s">
        <v>30</v>
      </c>
      <c r="E7" s="613"/>
      <c r="F7" s="613"/>
      <c r="G7" s="140">
        <v>2019</v>
      </c>
      <c r="H7" s="140">
        <v>2020</v>
      </c>
      <c r="I7" s="140">
        <v>2021</v>
      </c>
      <c r="J7" s="140">
        <v>2022</v>
      </c>
      <c r="K7" s="140">
        <v>2023</v>
      </c>
      <c r="L7" s="140">
        <v>2024</v>
      </c>
      <c r="M7" s="140">
        <v>2025</v>
      </c>
      <c r="N7" s="140">
        <v>2026</v>
      </c>
      <c r="O7" s="140">
        <v>2027</v>
      </c>
      <c r="P7" s="140">
        <v>2028</v>
      </c>
    </row>
    <row r="8" spans="4:16" ht="18.75" customHeight="1">
      <c r="D8" s="612" t="s">
        <v>31</v>
      </c>
      <c r="E8" s="612"/>
      <c r="F8" s="612"/>
      <c r="G8" s="238">
        <f>SUM('Buyer Valuation Kering'!E48,'Target Valuation Moncler'!E51)</f>
        <v>17515704</v>
      </c>
      <c r="H8" s="238">
        <f>SUM('Buyer Valuation Kering'!F48,'Target Valuation Moncler'!F51)</f>
        <v>14541409</v>
      </c>
      <c r="I8" s="238">
        <f>SUM('Buyer Valuation Kering'!G48,'Target Valuation Moncler'!G51)</f>
        <v>19696102</v>
      </c>
      <c r="J8" s="238">
        <f>SUM('Buyer Valuation Kering'!H48,'Target Valuation Moncler'!H51)</f>
        <v>22987890</v>
      </c>
      <c r="K8" s="238">
        <f>SUM('Buyer Valuation Kering'!I48,'Target Valuation Moncler'!I51)</f>
        <v>22633217</v>
      </c>
      <c r="L8" s="238">
        <f>SUM('Buyer Valuation Kering'!J48,'Target Valuation Moncler'!J51)</f>
        <v>23974442.762827218</v>
      </c>
      <c r="M8" s="238">
        <f>SUM('Buyer Valuation Kering'!K48,'Target Valuation Moncler'!K51)</f>
        <v>25432591.268497132</v>
      </c>
      <c r="N8" s="238">
        <f>SUM('Buyer Valuation Kering'!L48,'Target Valuation Moncler'!L51)</f>
        <v>27022343.237247415</v>
      </c>
      <c r="O8" s="238">
        <f>SUM('Buyer Valuation Kering'!M48,'Target Valuation Moncler'!M51)</f>
        <v>28760588.340532161</v>
      </c>
      <c r="P8" s="238">
        <f>SUM('Buyer Valuation Kering'!N48,'Target Valuation Moncler'!N51)</f>
        <v>30666778.257941939</v>
      </c>
    </row>
    <row r="9" spans="4:16" ht="18.75" customHeight="1">
      <c r="D9" s="616" t="s">
        <v>6</v>
      </c>
      <c r="E9" s="616"/>
      <c r="F9" s="616"/>
      <c r="G9" s="238">
        <f>SUM('Buyer Valuation Kering'!E49,'Target Valuation Moncler'!E52)</f>
        <v>-3054101</v>
      </c>
      <c r="H9" s="238">
        <f>SUM('Buyer Valuation Kering'!F49,'Target Valuation Moncler'!F52)</f>
        <v>-2304294</v>
      </c>
      <c r="I9" s="238">
        <f>SUM('Buyer Valuation Kering'!G49,'Target Valuation Moncler'!G52)</f>
        <v>-3350078</v>
      </c>
      <c r="J9" s="238">
        <f>SUM('Buyer Valuation Kering'!H49,'Target Valuation Moncler'!H52)</f>
        <v>-3835130</v>
      </c>
      <c r="K9" s="238">
        <f>SUM('Buyer Valuation Kering'!I49,'Target Valuation Moncler'!I52)</f>
        <v>-3128687</v>
      </c>
      <c r="L9" s="238">
        <f>SUM('Buyer Valuation Kering'!J49,'Target Valuation Moncler'!J52)</f>
        <v>-3826939.6535269213</v>
      </c>
      <c r="M9" s="238">
        <f>SUM('Buyer Valuation Kering'!K49,'Target Valuation Moncler'!K52)</f>
        <v>-4043239.7559786001</v>
      </c>
      <c r="N9" s="238">
        <f>SUM('Buyer Valuation Kering'!L49,'Target Valuation Moncler'!L52)</f>
        <v>-4277139.7789899213</v>
      </c>
      <c r="O9" s="238">
        <f>SUM('Buyer Valuation Kering'!M49,'Target Valuation Moncler'!M52)</f>
        <v>-4530747.1983213518</v>
      </c>
      <c r="P9" s="238">
        <f>SUM('Buyer Valuation Kering'!N49,'Target Valuation Moncler'!N52)</f>
        <v>-4806480.8033322478</v>
      </c>
    </row>
    <row r="10" spans="4:16" ht="18.75" customHeight="1">
      <c r="D10" s="612" t="s">
        <v>33</v>
      </c>
      <c r="E10" s="612"/>
      <c r="F10" s="612"/>
      <c r="G10" s="238">
        <f>SUM('Buyer Valuation Kering'!E50,'Target Valuation Moncler'!E53)</f>
        <v>14461603</v>
      </c>
      <c r="H10" s="238">
        <f>SUM('Buyer Valuation Kering'!F50,'Target Valuation Moncler'!F53)</f>
        <v>12237115</v>
      </c>
      <c r="I10" s="238">
        <f>SUM('Buyer Valuation Kering'!G50,'Target Valuation Moncler'!G53)</f>
        <v>16346024</v>
      </c>
      <c r="J10" s="238">
        <f>SUM('Buyer Valuation Kering'!H50,'Target Valuation Moncler'!H53)</f>
        <v>19152760</v>
      </c>
      <c r="K10" s="238">
        <f>SUM('Buyer Valuation Kering'!I50,'Target Valuation Moncler'!I53)</f>
        <v>19504530</v>
      </c>
      <c r="L10" s="238">
        <f>SUM('Buyer Valuation Kering'!J50,'Target Valuation Moncler'!J53)</f>
        <v>20147503.109300293</v>
      </c>
      <c r="M10" s="238">
        <f>SUM('Buyer Valuation Kering'!K50,'Target Valuation Moncler'!K53)</f>
        <v>21389351.512518533</v>
      </c>
      <c r="N10" s="238">
        <f>SUM('Buyer Valuation Kering'!L50,'Target Valuation Moncler'!L53)</f>
        <v>22745203.458257489</v>
      </c>
      <c r="O10" s="238">
        <f>SUM('Buyer Valuation Kering'!M50,'Target Valuation Moncler'!M53)</f>
        <v>24229841.142210808</v>
      </c>
      <c r="P10" s="238">
        <f>SUM('Buyer Valuation Kering'!N50,'Target Valuation Moncler'!N53)</f>
        <v>25860297.454609692</v>
      </c>
    </row>
    <row r="11" spans="4:16" ht="18.75" customHeight="1">
      <c r="D11" s="616" t="s">
        <v>7</v>
      </c>
      <c r="E11" s="616"/>
      <c r="F11" s="616"/>
      <c r="G11" s="238">
        <f>SUM('Buyer Valuation Kering'!E51,'Target Valuation Moncler'!E54)</f>
        <v>-7848281</v>
      </c>
      <c r="H11" s="238">
        <f>SUM('Buyer Valuation Kering'!F51,'Target Valuation Moncler'!F54)</f>
        <v>-7191013</v>
      </c>
      <c r="I11" s="238">
        <f>SUM('Buyer Valuation Kering'!G51,'Target Valuation Moncler'!G54)</f>
        <v>-9194486</v>
      </c>
      <c r="J11" s="238">
        <f>SUM('Buyer Valuation Kering'!H51,'Target Valuation Moncler'!H54)</f>
        <v>-11009296</v>
      </c>
      <c r="K11" s="238">
        <f>SUM('Buyer Valuation Kering'!I51,'Target Valuation Moncler'!I54)</f>
        <v>-11788991</v>
      </c>
      <c r="L11" s="238">
        <f>SUM('Buyer Valuation Kering'!J51,'Target Valuation Moncler'!J54)</f>
        <v>-11558467.553366072</v>
      </c>
      <c r="M11" s="238">
        <f>SUM('Buyer Valuation Kering'!K51,'Target Valuation Moncler'!K54)</f>
        <v>-12260242.805578249</v>
      </c>
      <c r="N11" s="238">
        <f>SUM('Buyer Valuation Kering'!L51,'Target Valuation Moncler'!L54)</f>
        <v>-13025213.269032044</v>
      </c>
      <c r="O11" s="238">
        <f>SUM('Buyer Valuation Kering'!M51,'Target Valuation Moncler'!M54)</f>
        <v>-13861478.036252018</v>
      </c>
      <c r="P11" s="238">
        <f>SUM('Buyer Valuation Kering'!N51,'Target Valuation Moncler'!N54)</f>
        <v>-14778364.136318503</v>
      </c>
    </row>
    <row r="12" spans="4:16" ht="18.75" customHeight="1">
      <c r="D12" s="612" t="s">
        <v>34</v>
      </c>
      <c r="E12" s="612"/>
      <c r="F12" s="612"/>
      <c r="G12" s="238">
        <f>SUM('Buyer Valuation Kering'!E52,'Target Valuation Moncler'!E55)</f>
        <v>6613322</v>
      </c>
      <c r="H12" s="238">
        <f>SUM('Buyer Valuation Kering'!F52,'Target Valuation Moncler'!F55)</f>
        <v>5046102</v>
      </c>
      <c r="I12" s="238">
        <f>SUM('Buyer Valuation Kering'!G52,'Target Valuation Moncler'!G55)</f>
        <v>7151538</v>
      </c>
      <c r="J12" s="238">
        <f>SUM('Buyer Valuation Kering'!H52,'Target Valuation Moncler'!H55)</f>
        <v>8143464</v>
      </c>
      <c r="K12" s="238">
        <f>SUM('Buyer Valuation Kering'!I52,'Target Valuation Moncler'!I55)</f>
        <v>7715539</v>
      </c>
      <c r="L12" s="238">
        <f>SUM('Buyer Valuation Kering'!J52,'Target Valuation Moncler'!J55)</f>
        <v>8589035.5559342206</v>
      </c>
      <c r="M12" s="238">
        <f>SUM('Buyer Valuation Kering'!K52,'Target Valuation Moncler'!K55)</f>
        <v>9129108.7069402821</v>
      </c>
      <c r="N12" s="238">
        <f>SUM('Buyer Valuation Kering'!L52,'Target Valuation Moncler'!L55)</f>
        <v>9719990.1892254464</v>
      </c>
      <c r="O12" s="238">
        <f>SUM('Buyer Valuation Kering'!M52,'Target Valuation Moncler'!M55)</f>
        <v>10368363.10595879</v>
      </c>
      <c r="P12" s="238">
        <f>SUM('Buyer Valuation Kering'!N52,'Target Valuation Moncler'!N55)</f>
        <v>11081933.318291189</v>
      </c>
    </row>
    <row r="13" spans="4:16" ht="18.75" customHeight="1">
      <c r="D13" s="616" t="s">
        <v>35</v>
      </c>
      <c r="E13" s="616"/>
      <c r="F13" s="616"/>
      <c r="G13" s="238">
        <f>SUM('Buyer Valuation Kering'!E53,'Target Valuation Moncler'!E56)</f>
        <v>-1502723</v>
      </c>
      <c r="H13" s="238">
        <f>SUM('Buyer Valuation Kering'!F53,'Target Valuation Moncler'!F56)</f>
        <v>-2063881</v>
      </c>
      <c r="I13" s="238">
        <f>SUM('Buyer Valuation Kering'!G53,'Target Valuation Moncler'!G56)</f>
        <v>-1774918</v>
      </c>
      <c r="J13" s="238">
        <f>SUM('Buyer Valuation Kering'!H53,'Target Valuation Moncler'!H56)</f>
        <v>-1966917</v>
      </c>
      <c r="K13" s="238">
        <f>SUM('Buyer Valuation Kering'!I53,'Target Valuation Moncler'!I56)</f>
        <v>-2263700</v>
      </c>
      <c r="L13" s="238">
        <f>SUM('Buyer Valuation Kering'!J53,'Target Valuation Moncler'!J56)</f>
        <v>-2418510.6869180026</v>
      </c>
      <c r="M13" s="238">
        <f>SUM('Buyer Valuation Kering'!K53,'Target Valuation Moncler'!K56)</f>
        <v>-2570917.0513334889</v>
      </c>
      <c r="N13" s="238">
        <f>SUM('Buyer Valuation Kering'!L53,'Target Valuation Moncler'!L56)</f>
        <v>-2737698.80719194</v>
      </c>
      <c r="O13" s="238">
        <f>SUM('Buyer Valuation Kering'!M53,'Target Valuation Moncler'!M56)</f>
        <v>-2920749.6607345184</v>
      </c>
      <c r="P13" s="238">
        <f>SUM('Buyer Valuation Kering'!N53,'Target Valuation Moncler'!N56)</f>
        <v>-3122253.2770302026</v>
      </c>
    </row>
    <row r="14" spans="4:16" ht="18.75" customHeight="1">
      <c r="D14" s="612" t="s">
        <v>36</v>
      </c>
      <c r="E14" s="612"/>
      <c r="F14" s="612"/>
      <c r="G14" s="238">
        <f>SUM('Buyer Valuation Kering'!E54,'Target Valuation Moncler'!E57)</f>
        <v>5110599</v>
      </c>
      <c r="H14" s="238">
        <f>SUM('Buyer Valuation Kering'!F54,'Target Valuation Moncler'!F57)</f>
        <v>2982221</v>
      </c>
      <c r="I14" s="238">
        <f>SUM('Buyer Valuation Kering'!G54,'Target Valuation Moncler'!G57)</f>
        <v>5376620</v>
      </c>
      <c r="J14" s="238">
        <f>SUM('Buyer Valuation Kering'!H54,'Target Valuation Moncler'!H57)</f>
        <v>6176547</v>
      </c>
      <c r="K14" s="238">
        <f>SUM('Buyer Valuation Kering'!I54,'Target Valuation Moncler'!I57)</f>
        <v>5451839</v>
      </c>
      <c r="L14" s="238">
        <f>SUM('Buyer Valuation Kering'!J54,'Target Valuation Moncler'!J57)</f>
        <v>6170524.869016218</v>
      </c>
      <c r="M14" s="238">
        <f>SUM('Buyer Valuation Kering'!K54,'Target Valuation Moncler'!K57)</f>
        <v>6558191.6556067932</v>
      </c>
      <c r="N14" s="238">
        <f>SUM('Buyer Valuation Kering'!L54,'Target Valuation Moncler'!L57)</f>
        <v>6982291.3820335064</v>
      </c>
      <c r="O14" s="238">
        <f>SUM('Buyer Valuation Kering'!M54,'Target Valuation Moncler'!M57)</f>
        <v>7447613.4452242702</v>
      </c>
      <c r="P14" s="238">
        <f>SUM('Buyer Valuation Kering'!N54,'Target Valuation Moncler'!N57)</f>
        <v>7959680.0412609866</v>
      </c>
    </row>
    <row r="15" spans="4:16" ht="18.75" customHeight="1">
      <c r="D15" s="616" t="s">
        <v>37</v>
      </c>
      <c r="E15" s="616"/>
      <c r="F15" s="616"/>
      <c r="G15" s="238">
        <f>SUM('Buyer Valuation Kering'!E55,'Target Valuation Moncler'!E58)</f>
        <v>-339572</v>
      </c>
      <c r="H15" s="238">
        <f>SUM('Buyer Valuation Kering'!F55,'Target Valuation Moncler'!F58)</f>
        <v>319798</v>
      </c>
      <c r="I15" s="238">
        <f>SUM('Buyer Valuation Kering'!G55,'Target Valuation Moncler'!G58)</f>
        <v>-294808</v>
      </c>
      <c r="J15" s="238">
        <f>SUM('Buyer Valuation Kering'!H55,'Target Valuation Moncler'!H58)</f>
        <v>-294216</v>
      </c>
      <c r="K15" s="238">
        <f>SUM('Buyer Valuation Kering'!I55,'Target Valuation Moncler'!I58)</f>
        <v>-433204</v>
      </c>
      <c r="L15" s="238">
        <f>SUM('Buyer Valuation Kering'!J55,'Target Valuation Moncler'!J58)</f>
        <v>-407513.7173160821</v>
      </c>
      <c r="M15" s="238">
        <f>SUM('Buyer Valuation Kering'!K55,'Target Valuation Moncler'!K58)</f>
        <v>-417230.99720799905</v>
      </c>
      <c r="N15" s="238">
        <f>SUM('Buyer Valuation Kering'!L55,'Target Valuation Moncler'!L58)</f>
        <v>-429116.27999374829</v>
      </c>
      <c r="O15" s="238">
        <f>SUM('Buyer Valuation Kering'!M55,'Target Valuation Moncler'!M58)</f>
        <v>-443815.26146891189</v>
      </c>
      <c r="P15" s="238">
        <f>SUM('Buyer Valuation Kering'!N55,'Target Valuation Moncler'!N58)</f>
        <v>-462225.75079329719</v>
      </c>
    </row>
    <row r="16" spans="4:16" ht="18.75" customHeight="1">
      <c r="D16" s="616" t="s">
        <v>38</v>
      </c>
      <c r="E16" s="616"/>
      <c r="F16" s="616"/>
      <c r="G16" s="238">
        <f>SUM('Buyer Valuation Kering'!E56,'Target Valuation Moncler'!E59)</f>
        <v>4771027</v>
      </c>
      <c r="H16" s="238">
        <f>SUM('Buyer Valuation Kering'!F56,'Target Valuation Moncler'!F59)</f>
        <v>3302019</v>
      </c>
      <c r="I16" s="238">
        <f>SUM('Buyer Valuation Kering'!G56,'Target Valuation Moncler'!G59)</f>
        <v>5081812</v>
      </c>
      <c r="J16" s="238">
        <f>SUM('Buyer Valuation Kering'!H56,'Target Valuation Moncler'!H59)</f>
        <v>5882331</v>
      </c>
      <c r="K16" s="238">
        <f>SUM('Buyer Valuation Kering'!I56,'Target Valuation Moncler'!I59)</f>
        <v>5018635</v>
      </c>
      <c r="L16" s="238">
        <f>SUM('Buyer Valuation Kering'!J56,'Target Valuation Moncler'!J59)</f>
        <v>5763011.1517001353</v>
      </c>
      <c r="M16" s="238">
        <f>SUM('Buyer Valuation Kering'!K56,'Target Valuation Moncler'!K59)</f>
        <v>6140960.658398794</v>
      </c>
      <c r="N16" s="238">
        <f>SUM('Buyer Valuation Kering'!L56,'Target Valuation Moncler'!L59)</f>
        <v>6553175.1020397572</v>
      </c>
      <c r="O16" s="238">
        <f>SUM('Buyer Valuation Kering'!M56,'Target Valuation Moncler'!M59)</f>
        <v>7003798.1837553587</v>
      </c>
      <c r="P16" s="238">
        <f>SUM('Buyer Valuation Kering'!N56,'Target Valuation Moncler'!N59)</f>
        <v>7497454.2904676888</v>
      </c>
    </row>
    <row r="17" spans="4:16" ht="18.75" customHeight="1">
      <c r="D17" s="621" t="s">
        <v>39</v>
      </c>
      <c r="E17" s="621"/>
      <c r="F17" s="621"/>
      <c r="G17" s="238">
        <f>SUM('Buyer Valuation Kering'!E57,'Target Valuation Moncler'!E60)</f>
        <v>-2245732</v>
      </c>
      <c r="H17" s="238">
        <f>SUM('Buyer Valuation Kering'!F57,'Target Valuation Moncler'!F60)</f>
        <v>-804353</v>
      </c>
      <c r="I17" s="238">
        <f>SUM('Buyer Valuation Kering'!G57,'Target Valuation Moncler'!G60)</f>
        <v>-1444459</v>
      </c>
      <c r="J17" s="238">
        <f>SUM('Buyer Valuation Kering'!H57,'Target Valuation Moncler'!H60)</f>
        <v>-1560625</v>
      </c>
      <c r="K17" s="238">
        <f>SUM('Buyer Valuation Kering'!I57,'Target Valuation Moncler'!I60)</f>
        <v>-1421733</v>
      </c>
      <c r="L17" s="238">
        <f>SUM('Buyer Valuation Kering'!J57,'Target Valuation Moncler'!J60)</f>
        <v>-1756005.271236029</v>
      </c>
      <c r="M17" s="238">
        <f>SUM('Buyer Valuation Kering'!K57,'Target Valuation Moncler'!K60)</f>
        <v>-1862773.2224555432</v>
      </c>
      <c r="N17" s="238">
        <f>SUM('Buyer Valuation Kering'!L57,'Target Valuation Moncler'!L60)</f>
        <v>-1978277.0354474927</v>
      </c>
      <c r="O17" s="238">
        <f>SUM('Buyer Valuation Kering'!M57,'Target Valuation Moncler'!M60)</f>
        <v>-2103505.9391663251</v>
      </c>
      <c r="P17" s="238">
        <f>SUM('Buyer Valuation Kering'!N57,'Target Valuation Moncler'!N60)</f>
        <v>-2239561.1850360706</v>
      </c>
    </row>
    <row r="18" spans="4:16" ht="18.75" customHeight="1">
      <c r="D18" s="612" t="s">
        <v>40</v>
      </c>
      <c r="E18" s="612"/>
      <c r="F18" s="612"/>
      <c r="G18" s="238">
        <f>SUM('Buyer Valuation Kering'!E58,'Target Valuation Moncler'!E61)</f>
        <v>2525295</v>
      </c>
      <c r="H18" s="238">
        <f>SUM('Buyer Valuation Kering'!F58,'Target Valuation Moncler'!F61)</f>
        <v>2497666</v>
      </c>
      <c r="I18" s="238">
        <f>SUM('Buyer Valuation Kering'!G58,'Target Valuation Moncler'!G61)</f>
        <v>3637353</v>
      </c>
      <c r="J18" s="238">
        <f>SUM('Buyer Valuation Kering'!H58,'Target Valuation Moncler'!H61)</f>
        <v>4321706</v>
      </c>
      <c r="K18" s="238">
        <f>SUM('Buyer Valuation Kering'!I58,'Target Valuation Moncler'!I61)</f>
        <v>3596902</v>
      </c>
      <c r="L18" s="238">
        <f>SUM('Buyer Valuation Kering'!J58,'Target Valuation Moncler'!J61)</f>
        <v>4007005.8804641068</v>
      </c>
      <c r="M18" s="238">
        <f>SUM('Buyer Valuation Kering'!K58,'Target Valuation Moncler'!K61)</f>
        <v>4278187.4359432515</v>
      </c>
      <c r="N18" s="238">
        <f>SUM('Buyer Valuation Kering'!L58,'Target Valuation Moncler'!L61)</f>
        <v>4574898.0665922649</v>
      </c>
      <c r="O18" s="238">
        <f>SUM('Buyer Valuation Kering'!M58,'Target Valuation Moncler'!M61)</f>
        <v>4900292.2445890326</v>
      </c>
      <c r="P18" s="238">
        <f>SUM('Buyer Valuation Kering'!N58,'Target Valuation Moncler'!N61)</f>
        <v>5257893.1054316182</v>
      </c>
    </row>
    <row r="19" spans="4:16" ht="18.75">
      <c r="D19" s="595" t="s">
        <v>41</v>
      </c>
      <c r="E19" s="595"/>
      <c r="F19" s="595"/>
      <c r="G19" s="238">
        <f>SUM('Buyer Valuation Kering'!E59,'Target Valuation Moncler'!E62)</f>
        <v>-25210</v>
      </c>
      <c r="H19" s="238">
        <f>SUM('Buyer Valuation Kering'!F59,'Target Valuation Moncler'!F62)</f>
        <v>-29515</v>
      </c>
      <c r="I19" s="238">
        <f>SUM('Buyer Valuation Kering'!G59,'Target Valuation Moncler'!G62)</f>
        <v>-80220</v>
      </c>
      <c r="J19" s="238">
        <f>SUM('Buyer Valuation Kering'!H59,'Target Valuation Moncler'!H62)</f>
        <v>-104009</v>
      </c>
      <c r="K19" s="238">
        <f>SUM('Buyer Valuation Kering'!I59,'Target Valuation Moncler'!I62)</f>
        <v>-90971</v>
      </c>
      <c r="L19" s="238">
        <f>SUM('Buyer Valuation Kering'!J59,'Target Valuation Moncler'!J62)</f>
        <v>-196889.92072652827</v>
      </c>
      <c r="M19" s="238">
        <f>SUM('Buyer Valuation Kering'!K59,'Target Valuation Moncler'!K62)</f>
        <v>-205438.70852196109</v>
      </c>
      <c r="N19" s="238">
        <f>SUM('Buyer Valuation Kering'!L59,'Target Valuation Moncler'!L62)</f>
        <v>-214359.26873428168</v>
      </c>
      <c r="O19" s="238">
        <f>SUM('Buyer Valuation Kering'!M59,'Target Valuation Moncler'!M62)</f>
        <v>-223667.95569566375</v>
      </c>
      <c r="P19" s="238">
        <f>SUM('Buyer Valuation Kering'!N59,'Target Valuation Moncler'!N62)</f>
        <v>-233381.92154842126</v>
      </c>
    </row>
    <row r="20" spans="4:16" ht="18.75">
      <c r="D20" s="595" t="s">
        <v>12</v>
      </c>
      <c r="E20" s="595"/>
      <c r="F20" s="595"/>
      <c r="G20" s="238">
        <f>SUM('Buyer Valuation Kering'!E60,'Target Valuation Moncler'!E63)</f>
        <v>41800</v>
      </c>
      <c r="H20" s="238">
        <f>SUM('Buyer Valuation Kering'!F60,'Target Valuation Moncler'!F63)</f>
        <v>-7600</v>
      </c>
      <c r="I20" s="238">
        <f>SUM('Buyer Valuation Kering'!G60,'Target Valuation Moncler'!G63)</f>
        <v>1000</v>
      </c>
      <c r="J20" s="238">
        <f>SUM('Buyer Valuation Kering'!H60,'Target Valuation Moncler'!H63)</f>
        <v>2000</v>
      </c>
      <c r="K20" s="238">
        <f>SUM('Buyer Valuation Kering'!I60,'Target Valuation Moncler'!I63)</f>
        <v>4000</v>
      </c>
      <c r="L20" s="238">
        <f>SUM('Buyer Valuation Kering'!J60,'Target Valuation Moncler'!J63)</f>
        <v>8240</v>
      </c>
      <c r="M20" s="238">
        <f>SUM('Buyer Valuation Kering'!K60,'Target Valuation Moncler'!K63)</f>
        <v>8240</v>
      </c>
      <c r="N20" s="238">
        <f>SUM('Buyer Valuation Kering'!L60,'Target Valuation Moncler'!L63)</f>
        <v>8240</v>
      </c>
      <c r="O20" s="238">
        <f>SUM('Buyer Valuation Kering'!M60,'Target Valuation Moncler'!M63)</f>
        <v>8240</v>
      </c>
      <c r="P20" s="238">
        <f>SUM('Buyer Valuation Kering'!N60,'Target Valuation Moncler'!N63)</f>
        <v>8240</v>
      </c>
    </row>
    <row r="21" spans="4:16" ht="18.75">
      <c r="D21" s="314" t="s">
        <v>13</v>
      </c>
      <c r="E21" s="314"/>
      <c r="F21" s="314"/>
      <c r="G21" s="238">
        <f>SUM('Buyer Valuation Kering'!E61,'Target Valuation Moncler'!E64)</f>
        <v>125400</v>
      </c>
      <c r="H21" s="238">
        <f>SUM('Buyer Valuation Kering'!F61,'Target Valuation Moncler'!F64)</f>
        <v>-9800</v>
      </c>
      <c r="I21" s="238">
        <f>SUM('Buyer Valuation Kering'!G61,'Target Valuation Moncler'!G64)</f>
        <v>11100</v>
      </c>
      <c r="J21" s="238">
        <f>SUM('Buyer Valuation Kering'!H61,'Target Valuation Moncler'!H64)</f>
        <v>1000</v>
      </c>
      <c r="K21" s="238">
        <f>SUM('Buyer Valuation Kering'!I61,'Target Valuation Moncler'!I64)</f>
        <v>0</v>
      </c>
      <c r="L21" s="238">
        <f>SUM('Buyer Valuation Kering'!J61,'Target Valuation Moncler'!J64)</f>
        <v>25540</v>
      </c>
      <c r="M21" s="238">
        <f>SUM('Buyer Valuation Kering'!K61,'Target Valuation Moncler'!K64)</f>
        <v>25540</v>
      </c>
      <c r="N21" s="238">
        <f>SUM('Buyer Valuation Kering'!L61,'Target Valuation Moncler'!L64)</f>
        <v>25540</v>
      </c>
      <c r="O21" s="238">
        <f>SUM('Buyer Valuation Kering'!M61,'Target Valuation Moncler'!M64)</f>
        <v>25540</v>
      </c>
      <c r="P21" s="238">
        <f>SUM('Buyer Valuation Kering'!N61,'Target Valuation Moncler'!N64)</f>
        <v>25540</v>
      </c>
    </row>
    <row r="22" spans="4:16" ht="18.75">
      <c r="D22" s="596" t="s">
        <v>42</v>
      </c>
      <c r="E22" s="596"/>
      <c r="F22" s="596"/>
      <c r="G22" s="238">
        <f>SUM('Buyer Valuation Kering'!E62,'Target Valuation Moncler'!E65)</f>
        <v>2667285</v>
      </c>
      <c r="H22" s="238">
        <f>SUM('Buyer Valuation Kering'!F62,'Target Valuation Moncler'!F65)</f>
        <v>2450751</v>
      </c>
      <c r="I22" s="238">
        <f>SUM('Buyer Valuation Kering'!G62,'Target Valuation Moncler'!G65)</f>
        <v>3569233</v>
      </c>
      <c r="J22" s="238">
        <f>SUM('Buyer Valuation Kering'!H62,'Target Valuation Moncler'!H65)</f>
        <v>4220697</v>
      </c>
      <c r="K22" s="238">
        <f>SUM('Buyer Valuation Kering'!I62,'Target Valuation Moncler'!I65)</f>
        <v>3509931</v>
      </c>
      <c r="L22" s="238">
        <f>SUM('Buyer Valuation Kering'!J62,'Target Valuation Moncler'!J65)</f>
        <v>3843895.9597375784</v>
      </c>
      <c r="M22" s="238">
        <f>SUM('Buyer Valuation Kering'!K62,'Target Valuation Moncler'!K65)</f>
        <v>4106528.7274212898</v>
      </c>
      <c r="N22" s="238">
        <f>SUM('Buyer Valuation Kering'!L62,'Target Valuation Moncler'!L65)</f>
        <v>4394318.797857983</v>
      </c>
      <c r="O22" s="238">
        <f>SUM('Buyer Valuation Kering'!M62,'Target Valuation Moncler'!M65)</f>
        <v>4710404.288893369</v>
      </c>
      <c r="P22" s="238">
        <f>SUM('Buyer Valuation Kering'!N62,'Target Valuation Moncler'!N65)</f>
        <v>5058291.1838831976</v>
      </c>
    </row>
    <row r="23" spans="4:16">
      <c r="D23" s="254" t="s">
        <v>8</v>
      </c>
      <c r="E23" s="254"/>
      <c r="F23" s="254"/>
      <c r="G23" s="271"/>
      <c r="H23" s="271"/>
      <c r="I23" s="52"/>
      <c r="J23" s="52"/>
      <c r="K23" s="52"/>
      <c r="L23" s="52"/>
      <c r="M23" s="52"/>
      <c r="N23" s="52"/>
      <c r="O23" s="52"/>
      <c r="P23" s="52"/>
    </row>
    <row r="24" spans="4:16">
      <c r="D24" s="52"/>
      <c r="E24" s="52"/>
      <c r="F24" s="52"/>
      <c r="G24" s="238"/>
      <c r="H24" s="238"/>
      <c r="I24" s="52"/>
      <c r="J24" s="52"/>
      <c r="K24" s="52"/>
      <c r="L24" s="52"/>
      <c r="M24" s="52"/>
      <c r="N24" s="52"/>
      <c r="O24" s="52"/>
      <c r="P24" s="52"/>
    </row>
    <row r="25" spans="4:16" ht="15.75" customHeight="1">
      <c r="D25" s="613" t="s">
        <v>43</v>
      </c>
      <c r="E25" s="613"/>
      <c r="F25" s="613"/>
      <c r="G25" s="140">
        <v>2019</v>
      </c>
      <c r="H25" s="140">
        <v>2020</v>
      </c>
      <c r="I25" s="140">
        <v>2021</v>
      </c>
      <c r="J25" s="140">
        <v>2022</v>
      </c>
      <c r="K25" s="140">
        <v>2023</v>
      </c>
      <c r="L25" s="140">
        <v>2024</v>
      </c>
      <c r="M25" s="140">
        <v>2025</v>
      </c>
      <c r="N25" s="140">
        <v>2026</v>
      </c>
      <c r="O25" s="140">
        <v>2027</v>
      </c>
      <c r="P25" s="140">
        <v>2028</v>
      </c>
    </row>
    <row r="26" spans="4:16" ht="18.75" customHeight="1">
      <c r="D26" s="614" t="s">
        <v>14</v>
      </c>
      <c r="E26" s="614"/>
      <c r="F26" s="614"/>
      <c r="G26" s="238">
        <f>SUM('Buyer Valuation Kering'!E66,'Target Valuation Moncler'!E69)</f>
        <v>3048090</v>
      </c>
      <c r="H26" s="238">
        <f>SUM('Buyer Valuation Kering'!F66,'Target Valuation Moncler'!F69)</f>
        <v>4366298</v>
      </c>
      <c r="I26" s="238">
        <f>SUM('Buyer Valuation Kering'!G66,'Target Valuation Moncler'!G69)</f>
        <v>6181418</v>
      </c>
      <c r="J26" s="238">
        <f>SUM('Buyer Valuation Kering'!H66,'Target Valuation Moncler'!H69)</f>
        <v>5218254</v>
      </c>
      <c r="K26" s="238">
        <f>SUM('Buyer Valuation Kering'!I66,'Target Valuation Moncler'!I69)</f>
        <v>4920799</v>
      </c>
      <c r="L26" s="238">
        <f>SUM('Buyer Valuation Kering'!J66,'Target Valuation Moncler'!J69)</f>
        <v>4746971.8</v>
      </c>
      <c r="M26" s="238">
        <f>SUM('Buyer Valuation Kering'!K66,'Target Valuation Moncler'!K69)</f>
        <v>4746971.8</v>
      </c>
      <c r="N26" s="238">
        <f>SUM('Buyer Valuation Kering'!L66,'Target Valuation Moncler'!L69)</f>
        <v>4746971.8</v>
      </c>
      <c r="O26" s="238">
        <f>SUM('Buyer Valuation Kering'!M66,'Target Valuation Moncler'!M69)</f>
        <v>4746971.8</v>
      </c>
      <c r="P26" s="238">
        <f>SUM('Buyer Valuation Kering'!N66,'Target Valuation Moncler'!N69)</f>
        <v>4746971.8</v>
      </c>
    </row>
    <row r="27" spans="4:16" ht="18.75" customHeight="1">
      <c r="D27" s="614" t="s">
        <v>15</v>
      </c>
      <c r="E27" s="614"/>
      <c r="F27" s="614"/>
      <c r="G27" s="238">
        <f>SUM('Buyer Valuation Kering'!E67,'Target Valuation Moncler'!E70)</f>
        <v>1163919</v>
      </c>
      <c r="H27" s="238">
        <f>SUM('Buyer Valuation Kering'!F67,'Target Valuation Moncler'!F70)</f>
        <v>998344</v>
      </c>
      <c r="I27" s="238">
        <f>SUM('Buyer Valuation Kering'!G67,'Target Valuation Moncler'!G70)</f>
        <v>1211474</v>
      </c>
      <c r="J27" s="238">
        <f>SUM('Buyer Valuation Kering'!H67,'Target Valuation Moncler'!H70)</f>
        <v>1476550</v>
      </c>
      <c r="K27" s="238">
        <f>SUM('Buyer Valuation Kering'!I67,'Target Valuation Moncler'!I70)</f>
        <v>1477608</v>
      </c>
      <c r="L27" s="238">
        <f>SUM('Buyer Valuation Kering'!J67,'Target Valuation Moncler'!J70)</f>
        <v>1609816.7269594357</v>
      </c>
      <c r="M27" s="238">
        <f>SUM('Buyer Valuation Kering'!K67,'Target Valuation Moncler'!K70)</f>
        <v>1726585.2818374792</v>
      </c>
      <c r="N27" s="238">
        <f>SUM('Buyer Valuation Kering'!L67,'Target Valuation Moncler'!L70)</f>
        <v>1856094.9008196751</v>
      </c>
      <c r="O27" s="238">
        <f>SUM('Buyer Valuation Kering'!M67,'Target Valuation Moncler'!M70)</f>
        <v>2000154.0534370327</v>
      </c>
      <c r="P27" s="238">
        <f>SUM('Buyer Valuation Kering'!N67,'Target Valuation Moncler'!N70)</f>
        <v>2160855.129274644</v>
      </c>
    </row>
    <row r="28" spans="4:16" ht="18.75" customHeight="1">
      <c r="D28" s="614" t="s">
        <v>16</v>
      </c>
      <c r="E28" s="614"/>
      <c r="F28" s="614"/>
      <c r="G28" s="238">
        <f>SUM('Buyer Valuation Kering'!E68,'Target Valuation Moncler'!E71)</f>
        <v>3168068</v>
      </c>
      <c r="H28" s="238">
        <f>SUM('Buyer Valuation Kering'!F68,'Target Valuation Moncler'!F71)</f>
        <v>3048270</v>
      </c>
      <c r="I28" s="238">
        <f>SUM('Buyer Valuation Kering'!G68,'Target Valuation Moncler'!G71)</f>
        <v>3632421</v>
      </c>
      <c r="J28" s="238">
        <f>SUM('Buyer Valuation Kering'!H68,'Target Valuation Moncler'!H71)</f>
        <v>4843549</v>
      </c>
      <c r="K28" s="238">
        <f>SUM('Buyer Valuation Kering'!I68,'Target Valuation Moncler'!I71)</f>
        <v>5003178</v>
      </c>
      <c r="L28" s="238">
        <f>SUM('Buyer Valuation Kering'!J68,'Target Valuation Moncler'!J71)</f>
        <v>4767316.0067477208</v>
      </c>
      <c r="M28" s="238">
        <f>SUM('Buyer Valuation Kering'!K68,'Target Valuation Moncler'!K71)</f>
        <v>5032266.423683933</v>
      </c>
      <c r="N28" s="238">
        <f>SUM('Buyer Valuation Kering'!L68,'Target Valuation Moncler'!L71)</f>
        <v>5318209.8265942372</v>
      </c>
      <c r="O28" s="238">
        <f>SUM('Buyer Valuation Kering'!M68,'Target Valuation Moncler'!M71)</f>
        <v>5627610.6238722028</v>
      </c>
      <c r="P28" s="238">
        <f>SUM('Buyer Valuation Kering'!N68,'Target Valuation Moncler'!N71)</f>
        <v>5963294.3349958844</v>
      </c>
    </row>
    <row r="29" spans="4:16" ht="18.75" customHeight="1">
      <c r="D29" s="614" t="s">
        <v>17</v>
      </c>
      <c r="E29" s="614"/>
      <c r="F29" s="614"/>
      <c r="G29" s="238">
        <f>SUM('Buyer Valuation Kering'!E69,'Target Valuation Moncler'!E72)</f>
        <v>1323843</v>
      </c>
      <c r="H29" s="238">
        <f>SUM('Buyer Valuation Kering'!F69,'Target Valuation Moncler'!F72)</f>
        <v>1329468</v>
      </c>
      <c r="I29" s="238">
        <f>SUM('Buyer Valuation Kering'!G69,'Target Valuation Moncler'!G72)</f>
        <v>1852043</v>
      </c>
      <c r="J29" s="238">
        <f>SUM('Buyer Valuation Kering'!H69,'Target Valuation Moncler'!H72)</f>
        <v>1744643</v>
      </c>
      <c r="K29" s="238">
        <f>SUM('Buyer Valuation Kering'!I69,'Target Valuation Moncler'!I72)</f>
        <v>2435460</v>
      </c>
      <c r="L29" s="238">
        <f>SUM('Buyer Valuation Kering'!J69,'Target Valuation Moncler'!J72)</f>
        <v>2781308.2581082419</v>
      </c>
      <c r="M29" s="238">
        <f>SUM('Buyer Valuation Kering'!K69,'Target Valuation Moncler'!K72)</f>
        <v>3194124.5509879957</v>
      </c>
      <c r="N29" s="238">
        <f>SUM('Buyer Valuation Kering'!L69,'Target Valuation Moncler'!L72)</f>
        <v>3694580.3143351646</v>
      </c>
      <c r="O29" s="238">
        <f>SUM('Buyer Valuation Kering'!M69,'Target Valuation Moncler'!M72)</f>
        <v>4312165.5327505823</v>
      </c>
      <c r="P29" s="238">
        <f>SUM('Buyer Valuation Kering'!N69,'Target Valuation Moncler'!N72)</f>
        <v>5089434.6643129531</v>
      </c>
    </row>
    <row r="30" spans="4:16" ht="18.75" customHeight="1">
      <c r="D30" s="612" t="s">
        <v>44</v>
      </c>
      <c r="E30" s="612"/>
      <c r="F30" s="612"/>
      <c r="G30" s="238">
        <f>SUM('Buyer Valuation Kering'!E70,'Target Valuation Moncler'!E73)</f>
        <v>8703920</v>
      </c>
      <c r="H30" s="238">
        <f>SUM('Buyer Valuation Kering'!F70,'Target Valuation Moncler'!F73)</f>
        <v>9742380</v>
      </c>
      <c r="I30" s="238">
        <f>SUM('Buyer Valuation Kering'!G70,'Target Valuation Moncler'!G73)</f>
        <v>12877356</v>
      </c>
      <c r="J30" s="238">
        <f>SUM('Buyer Valuation Kering'!H70,'Target Valuation Moncler'!H73)</f>
        <v>13282996</v>
      </c>
      <c r="K30" s="238">
        <f>SUM('Buyer Valuation Kering'!I70,'Target Valuation Moncler'!I73)</f>
        <v>13837045</v>
      </c>
      <c r="L30" s="238">
        <f>SUM('Buyer Valuation Kering'!J70,'Target Valuation Moncler'!J73)</f>
        <v>13905412.791815398</v>
      </c>
      <c r="M30" s="238">
        <f>SUM('Buyer Valuation Kering'!K70,'Target Valuation Moncler'!K73)</f>
        <v>14699948.056509409</v>
      </c>
      <c r="N30" s="238">
        <f>SUM('Buyer Valuation Kering'!L70,'Target Valuation Moncler'!L73)</f>
        <v>15615856.841749078</v>
      </c>
      <c r="O30" s="238">
        <f>SUM('Buyer Valuation Kering'!M70,'Target Valuation Moncler'!M73)</f>
        <v>16686902.010059819</v>
      </c>
      <c r="P30" s="238">
        <f>SUM('Buyer Valuation Kering'!N70,'Target Valuation Moncler'!N73)</f>
        <v>17960555.92858348</v>
      </c>
    </row>
    <row r="31" spans="4:16" ht="18.75">
      <c r="D31" s="595" t="s">
        <v>18</v>
      </c>
      <c r="E31" s="595"/>
      <c r="F31" s="595"/>
      <c r="G31" s="238">
        <f>SUM('Buyer Valuation Kering'!E71,'Target Valuation Moncler'!E74)</f>
        <v>7672540</v>
      </c>
      <c r="H31" s="238">
        <f>SUM('Buyer Valuation Kering'!F71,'Target Valuation Moncler'!F74)</f>
        <v>7429987</v>
      </c>
      <c r="I31" s="238">
        <f>SUM('Buyer Valuation Kering'!G71,'Target Valuation Moncler'!G74)</f>
        <v>8181722</v>
      </c>
      <c r="J31" s="238">
        <f>SUM('Buyer Valuation Kering'!H71,'Target Valuation Moncler'!H74)</f>
        <v>9393490</v>
      </c>
      <c r="K31" s="238">
        <f>SUM('Buyer Valuation Kering'!I71,'Target Valuation Moncler'!I74)</f>
        <v>11406480</v>
      </c>
      <c r="L31" s="238">
        <f>SUM('Buyer Valuation Kering'!J71,'Target Valuation Moncler'!J74)</f>
        <v>10942379.201917382</v>
      </c>
      <c r="M31" s="238">
        <f>SUM('Buyer Valuation Kering'!K71,'Target Valuation Moncler'!K74)</f>
        <v>11607304.015031088</v>
      </c>
      <c r="N31" s="238">
        <f>SUM('Buyer Valuation Kering'!L71,'Target Valuation Moncler'!L74)</f>
        <v>12332170.626183858</v>
      </c>
      <c r="O31" s="238">
        <f>SUM('Buyer Valuation Kering'!M71,'Target Valuation Moncler'!M74)</f>
        <v>13124666.296636427</v>
      </c>
      <c r="P31" s="238">
        <f>SUM('Buyer Valuation Kering'!N71,'Target Valuation Moncler'!N74)</f>
        <v>13993644.068863424</v>
      </c>
    </row>
    <row r="32" spans="4:16" ht="18.75">
      <c r="D32" s="595" t="s">
        <v>19</v>
      </c>
      <c r="E32" s="52"/>
      <c r="F32" s="52"/>
      <c r="G32" s="238">
        <f>SUM('Buyer Valuation Kering'!E72,'Target Valuation Moncler'!E75)</f>
        <v>10221372</v>
      </c>
      <c r="H32" s="238">
        <f>SUM('Buyer Valuation Kering'!F72,'Target Valuation Moncler'!F75)</f>
        <v>9875890</v>
      </c>
      <c r="I32" s="238">
        <f>SUM('Buyer Valuation Kering'!G72,'Target Valuation Moncler'!G75)</f>
        <v>11596791</v>
      </c>
      <c r="J32" s="238">
        <f>SUM('Buyer Valuation Kering'!H72,'Target Valuation Moncler'!H75)</f>
        <v>13101123</v>
      </c>
      <c r="K32" s="238">
        <f>SUM('Buyer Valuation Kering'!I72,'Target Valuation Moncler'!I75)</f>
        <v>16990890</v>
      </c>
      <c r="L32" s="238">
        <f>SUM('Buyer Valuation Kering'!J72,'Target Valuation Moncler'!J75)</f>
        <v>16990890</v>
      </c>
      <c r="M32" s="238">
        <f>SUM('Buyer Valuation Kering'!K72,'Target Valuation Moncler'!K75)</f>
        <v>16990890</v>
      </c>
      <c r="N32" s="238">
        <f>SUM('Buyer Valuation Kering'!L72,'Target Valuation Moncler'!L75)</f>
        <v>16990890</v>
      </c>
      <c r="O32" s="238">
        <f>SUM('Buyer Valuation Kering'!M72,'Target Valuation Moncler'!M75)</f>
        <v>16990890</v>
      </c>
      <c r="P32" s="238">
        <f>SUM('Buyer Valuation Kering'!N72,'Target Valuation Moncler'!N75)</f>
        <v>16990890</v>
      </c>
    </row>
    <row r="33" spans="4:16" ht="18.75">
      <c r="D33" s="314" t="s">
        <v>20</v>
      </c>
      <c r="E33" s="247"/>
      <c r="F33" s="247"/>
      <c r="G33" s="238">
        <f>SUM('Buyer Valuation Kering'!E73,'Target Valuation Moncler'!E76)</f>
        <v>3115791</v>
      </c>
      <c r="H33" s="238">
        <f>SUM('Buyer Valuation Kering'!F73,'Target Valuation Moncler'!F76)</f>
        <v>3104655</v>
      </c>
      <c r="I33" s="238">
        <f>SUM('Buyer Valuation Kering'!G73,'Target Valuation Moncler'!G76)</f>
        <v>2679720</v>
      </c>
      <c r="J33" s="238">
        <f>SUM('Buyer Valuation Kering'!H73,'Target Valuation Moncler'!H76)</f>
        <v>2802703</v>
      </c>
      <c r="K33" s="238">
        <f>SUM('Buyer Valuation Kering'!I73,'Target Valuation Moncler'!I76)</f>
        <v>4124605</v>
      </c>
      <c r="L33" s="238">
        <f>SUM('Buyer Valuation Kering'!J73,'Target Valuation Moncler'!J76)</f>
        <v>3928154.9983469159</v>
      </c>
      <c r="M33" s="238">
        <f>SUM('Buyer Valuation Kering'!K73,'Target Valuation Moncler'!K76)</f>
        <v>4143009.264849606</v>
      </c>
      <c r="N33" s="238">
        <f>SUM('Buyer Valuation Kering'!L73,'Target Valuation Moncler'!L76)</f>
        <v>4374445.2061205264</v>
      </c>
      <c r="O33" s="238">
        <f>SUM('Buyer Valuation Kering'!M73,'Target Valuation Moncler'!M76)</f>
        <v>4624369.7547390861</v>
      </c>
      <c r="P33" s="238">
        <f>SUM('Buyer Valuation Kering'!N73,'Target Valuation Moncler'!N76)</f>
        <v>4894966.8697548509</v>
      </c>
    </row>
    <row r="34" spans="4:16" ht="18.75">
      <c r="D34" s="593" t="s">
        <v>45</v>
      </c>
      <c r="E34" s="593"/>
      <c r="F34" s="593"/>
      <c r="G34" s="238">
        <f>SUM('Buyer Valuation Kering'!E74,'Target Valuation Moncler'!E77)</f>
        <v>29713623</v>
      </c>
      <c r="H34" s="238">
        <f>SUM('Buyer Valuation Kering'!F74,'Target Valuation Moncler'!F77)</f>
        <v>30152912</v>
      </c>
      <c r="I34" s="238">
        <f>SUM('Buyer Valuation Kering'!G74,'Target Valuation Moncler'!G77)</f>
        <v>35335589</v>
      </c>
      <c r="J34" s="238">
        <f>SUM('Buyer Valuation Kering'!H74,'Target Valuation Moncler'!H77)</f>
        <v>38580312</v>
      </c>
      <c r="K34" s="238">
        <f>SUM('Buyer Valuation Kering'!I74,'Target Valuation Moncler'!I77)</f>
        <v>46359020</v>
      </c>
      <c r="L34" s="238">
        <f>SUM('Buyer Valuation Kering'!J74,'Target Valuation Moncler'!J77)</f>
        <v>45766836.992079698</v>
      </c>
      <c r="M34" s="238">
        <f>SUM('Buyer Valuation Kering'!K74,'Target Valuation Moncler'!K77)</f>
        <v>47441151.3363901</v>
      </c>
      <c r="N34" s="238">
        <f>SUM('Buyer Valuation Kering'!L74,'Target Valuation Moncler'!L77)</f>
        <v>49313362.67405346</v>
      </c>
      <c r="O34" s="238">
        <f>SUM('Buyer Valuation Kering'!M74,'Target Valuation Moncler'!M77)</f>
        <v>51426828.061435327</v>
      </c>
      <c r="P34" s="238">
        <f>SUM('Buyer Valuation Kering'!N74,'Target Valuation Moncler'!N77)</f>
        <v>53840056.86720176</v>
      </c>
    </row>
    <row r="35" spans="4:16" ht="18.75">
      <c r="D35" s="595" t="s">
        <v>21</v>
      </c>
      <c r="E35" s="595"/>
      <c r="F35" s="595"/>
      <c r="G35" s="238">
        <f>SUM('Buyer Valuation Kering'!E75,'Target Valuation Moncler'!E78)</f>
        <v>1057321</v>
      </c>
      <c r="H35" s="238">
        <f>SUM('Buyer Valuation Kering'!F75,'Target Valuation Moncler'!F78)</f>
        <v>877903</v>
      </c>
      <c r="I35" s="238">
        <f>SUM('Buyer Valuation Kering'!G75,'Target Valuation Moncler'!G78)</f>
        <v>2090853</v>
      </c>
      <c r="J35" s="238">
        <f>SUM('Buyer Valuation Kering'!H75,'Target Valuation Moncler'!H78)</f>
        <v>2745425</v>
      </c>
      <c r="K35" s="238">
        <f>SUM('Buyer Valuation Kering'!I75,'Target Valuation Moncler'!I78)</f>
        <v>2738586</v>
      </c>
      <c r="L35" s="238">
        <f>SUM('Buyer Valuation Kering'!J75,'Target Valuation Moncler'!J78)</f>
        <v>2316882.6739567285</v>
      </c>
      <c r="M35" s="238">
        <f>SUM('Buyer Valuation Kering'!K75,'Target Valuation Moncler'!K78)</f>
        <v>2487272.4108967707</v>
      </c>
      <c r="N35" s="238">
        <f>SUM('Buyer Valuation Kering'!L75,'Target Valuation Moncler'!L78)</f>
        <v>2676482.5661934279</v>
      </c>
      <c r="O35" s="238">
        <f>SUM('Buyer Valuation Kering'!M75,'Target Valuation Moncler'!M78)</f>
        <v>2887199.3911911622</v>
      </c>
      <c r="P35" s="238">
        <f>SUM('Buyer Valuation Kering'!N75,'Target Valuation Moncler'!N78)</f>
        <v>3122531.6087891823</v>
      </c>
    </row>
    <row r="36" spans="4:16" ht="18.75">
      <c r="D36" s="595" t="s">
        <v>22</v>
      </c>
      <c r="E36" s="595"/>
      <c r="F36" s="595"/>
      <c r="G36" s="238">
        <f>SUM('Buyer Valuation Kering'!E76,'Target Valuation Moncler'!E79)</f>
        <v>1192558</v>
      </c>
      <c r="H36" s="238">
        <f>SUM('Buyer Valuation Kering'!F76,'Target Valuation Moncler'!F79)</f>
        <v>1271632</v>
      </c>
      <c r="I36" s="238">
        <f>SUM('Buyer Valuation Kering'!G76,'Target Valuation Moncler'!G79)</f>
        <v>1902594</v>
      </c>
      <c r="J36" s="238">
        <f>SUM('Buyer Valuation Kering'!H76,'Target Valuation Moncler'!H79)</f>
        <v>1315876</v>
      </c>
      <c r="K36" s="238">
        <f>SUM('Buyer Valuation Kering'!I76,'Target Valuation Moncler'!I79)</f>
        <v>1138744</v>
      </c>
      <c r="L36" s="238">
        <f>SUM('Buyer Valuation Kering'!J76,'Target Valuation Moncler'!J79)</f>
        <v>1759554.9189587042</v>
      </c>
      <c r="M36" s="238">
        <f>SUM('Buyer Valuation Kering'!K76,'Target Valuation Moncler'!K79)</f>
        <v>1814371.9683952024</v>
      </c>
      <c r="N36" s="238">
        <f>SUM('Buyer Valuation Kering'!L76,'Target Valuation Moncler'!L79)</f>
        <v>1874084.4570146904</v>
      </c>
      <c r="O36" s="238">
        <f>SUM('Buyer Valuation Kering'!M76,'Target Valuation Moncler'!M79)</f>
        <v>1939499.7275270922</v>
      </c>
      <c r="P36" s="238">
        <f>SUM('Buyer Valuation Kering'!N76,'Target Valuation Moncler'!N79)</f>
        <v>2011666.1699647249</v>
      </c>
    </row>
    <row r="37" spans="4:16" ht="18.75">
      <c r="D37" s="595" t="s">
        <v>23</v>
      </c>
      <c r="E37" s="595"/>
      <c r="F37" s="595"/>
      <c r="G37" s="238" t="s">
        <v>64</v>
      </c>
      <c r="H37" s="238" t="s">
        <v>64</v>
      </c>
      <c r="I37" s="238" t="s">
        <v>64</v>
      </c>
      <c r="J37" s="238" t="s">
        <v>64</v>
      </c>
      <c r="K37" s="238" t="s">
        <v>64</v>
      </c>
      <c r="L37" s="238" t="s">
        <v>64</v>
      </c>
      <c r="M37" s="238" t="s">
        <v>64</v>
      </c>
      <c r="N37" s="238" t="s">
        <v>64</v>
      </c>
      <c r="O37" s="238" t="s">
        <v>64</v>
      </c>
      <c r="P37" s="238" t="s">
        <v>64</v>
      </c>
    </row>
    <row r="38" spans="4:16" ht="18.75">
      <c r="D38" s="314" t="s">
        <v>24</v>
      </c>
      <c r="E38" s="314"/>
      <c r="F38" s="314"/>
      <c r="G38" s="238">
        <f>SUM('Buyer Valuation Kering'!E79,'Target Valuation Moncler'!E81)</f>
        <v>8332284</v>
      </c>
      <c r="H38" s="238">
        <f>SUM('Buyer Valuation Kering'!F79,'Target Valuation Moncler'!F81)</f>
        <v>6912232</v>
      </c>
      <c r="I38" s="238">
        <f>SUM('Buyer Valuation Kering'!G79,'Target Valuation Moncler'!G81)</f>
        <v>9106758</v>
      </c>
      <c r="J38" s="238">
        <f>SUM('Buyer Valuation Kering'!H79,'Target Valuation Moncler'!H81)</f>
        <v>8956412</v>
      </c>
      <c r="K38" s="238">
        <f>SUM('Buyer Valuation Kering'!I79,'Target Valuation Moncler'!I81)</f>
        <v>8918443</v>
      </c>
      <c r="L38" s="238">
        <f>SUM('Buyer Valuation Kering'!J79,'Target Valuation Moncler'!J81)</f>
        <v>8580762.1651501395</v>
      </c>
      <c r="M38" s="238">
        <f>SUM('Buyer Valuation Kering'!K79,'Target Valuation Moncler'!K81)</f>
        <v>8532367.4345328119</v>
      </c>
      <c r="N38" s="238">
        <f>SUM('Buyer Valuation Kering'!L79,'Target Valuation Moncler'!L81)</f>
        <v>8511387.7499765251</v>
      </c>
      <c r="O38" s="238">
        <f>SUM('Buyer Valuation Kering'!M79,'Target Valuation Moncler'!M81)</f>
        <v>8517949.7971326374</v>
      </c>
      <c r="P38" s="238">
        <f>SUM('Buyer Valuation Kering'!N79,'Target Valuation Moncler'!N81)</f>
        <v>8552345.427079428</v>
      </c>
    </row>
    <row r="39" spans="4:16" ht="18.75">
      <c r="D39" s="593" t="s">
        <v>46</v>
      </c>
      <c r="E39" s="593"/>
      <c r="F39" s="593"/>
      <c r="G39" s="238">
        <f>SUM('Buyer Valuation Kering'!E79,'Target Valuation Moncler'!E82)</f>
        <v>8707686</v>
      </c>
      <c r="H39" s="238">
        <f>SUM('Buyer Valuation Kering'!F79,'Target Valuation Moncler'!F82)</f>
        <v>7274558</v>
      </c>
      <c r="I39" s="238">
        <f>SUM('Buyer Valuation Kering'!G79,'Target Valuation Moncler'!G82)</f>
        <v>9619305</v>
      </c>
      <c r="J39" s="238">
        <f>SUM('Buyer Valuation Kering'!H79,'Target Valuation Moncler'!H82)</f>
        <v>9469713</v>
      </c>
      <c r="K39" s="238">
        <f>SUM('Buyer Valuation Kering'!I79,'Target Valuation Moncler'!I82)</f>
        <v>9641432</v>
      </c>
      <c r="L39" s="238">
        <f>SUM('Buyer Valuation Kering'!J79,'Target Valuation Moncler'!J82)</f>
        <v>9370327.6568736602</v>
      </c>
      <c r="M39" s="238">
        <f>SUM('Buyer Valuation Kering'!K79,'Target Valuation Moncler'!K82)</f>
        <v>9437768.5621832386</v>
      </c>
      <c r="N39" s="238">
        <f>SUM('Buyer Valuation Kering'!L79,'Target Valuation Moncler'!L82)</f>
        <v>9552816.0145514384</v>
      </c>
      <c r="O39" s="238">
        <f>SUM('Buyer Valuation Kering'!M79,'Target Valuation Moncler'!M82)</f>
        <v>9719523.5968926158</v>
      </c>
      <c r="P39" s="238">
        <f>SUM('Buyer Valuation Kering'!N79,'Target Valuation Moncler'!N82)</f>
        <v>9943066.2231909111</v>
      </c>
    </row>
    <row r="40" spans="4:16" ht="18.75">
      <c r="D40" s="595" t="s">
        <v>25</v>
      </c>
      <c r="E40" s="593"/>
      <c r="F40" s="593"/>
      <c r="G40" s="238"/>
      <c r="H40" s="238"/>
      <c r="I40" s="238"/>
      <c r="J40" s="238"/>
      <c r="K40" s="238"/>
      <c r="L40" s="238"/>
      <c r="M40" s="238"/>
      <c r="N40" s="238"/>
      <c r="O40" s="238"/>
      <c r="P40" s="238"/>
    </row>
    <row r="41" spans="4:16" ht="18.75">
      <c r="D41" s="314" t="s">
        <v>26</v>
      </c>
      <c r="E41" s="596"/>
      <c r="F41" s="596"/>
      <c r="G41" s="238"/>
      <c r="H41" s="238"/>
      <c r="I41" s="238"/>
      <c r="J41" s="238"/>
      <c r="K41" s="238"/>
      <c r="L41" s="238"/>
      <c r="M41" s="238"/>
      <c r="N41" s="238"/>
      <c r="O41" s="238"/>
      <c r="P41" s="238"/>
    </row>
    <row r="42" spans="4:16" ht="18.75">
      <c r="D42" s="593" t="s">
        <v>47</v>
      </c>
      <c r="E42" s="595"/>
      <c r="F42" s="595"/>
      <c r="G42" s="238">
        <f>SUM('Buyer Valuation Kering'!E82,'Target Valuation Moncler'!E85)</f>
        <v>17968655</v>
      </c>
      <c r="H42" s="238">
        <f>SUM('Buyer Valuation Kering'!F82,'Target Valuation Moncler'!F85)</f>
        <v>17099875</v>
      </c>
      <c r="I42" s="238">
        <f>SUM('Buyer Valuation Kering'!G82,'Target Valuation Moncler'!G85)</f>
        <v>19100295</v>
      </c>
      <c r="J42" s="238">
        <f>SUM('Buyer Valuation Kering'!H82,'Target Valuation Moncler'!H85)</f>
        <v>20895026</v>
      </c>
      <c r="K42" s="238">
        <f>SUM('Buyer Valuation Kering'!I82,'Target Valuation Moncler'!I85)</f>
        <v>27134591</v>
      </c>
      <c r="L42" s="238">
        <f>SUM('Buyer Valuation Kering'!J82,'Target Valuation Moncler'!J85)</f>
        <v>22009227.288147155</v>
      </c>
      <c r="M42" s="238">
        <f>SUM('Buyer Valuation Kering'!K82,'Target Valuation Moncler'!K85)</f>
        <v>22665469.190351896</v>
      </c>
      <c r="N42" s="238">
        <f>SUM('Buyer Valuation Kering'!L82,'Target Valuation Moncler'!L85)</f>
        <v>23414006.303835846</v>
      </c>
      <c r="O42" s="238">
        <f>SUM('Buyer Valuation Kering'!M82,'Target Valuation Moncler'!M85)</f>
        <v>24265198.648216661</v>
      </c>
      <c r="P42" s="238">
        <f>SUM('Buyer Valuation Kering'!N82,'Target Valuation Moncler'!N85)</f>
        <v>25232392.487405777</v>
      </c>
    </row>
    <row r="43" spans="4:16" ht="18.75">
      <c r="D43" s="595" t="s">
        <v>27</v>
      </c>
      <c r="E43" s="595"/>
      <c r="F43" s="595"/>
      <c r="G43" s="238">
        <f>SUM('Buyer Valuation Kering'!E83,'Target Valuation Moncler'!E86)</f>
        <v>556696</v>
      </c>
      <c r="H43" s="238">
        <f>SUM('Buyer Valuation Kering'!F83,'Target Valuation Moncler'!F86)</f>
        <v>551771</v>
      </c>
      <c r="I43" s="238">
        <f>SUM('Buyer Valuation Kering'!G83,'Target Valuation Moncler'!G86)</f>
        <v>553537</v>
      </c>
      <c r="J43" s="238">
        <f>SUM('Buyer Valuation Kering'!H83,'Target Valuation Moncler'!H86)</f>
        <v>550737</v>
      </c>
      <c r="K43" s="238">
        <f>SUM('Buyer Valuation Kering'!I83,'Target Valuation Moncler'!I86)</f>
        <v>547926</v>
      </c>
      <c r="L43" s="238">
        <f>SUM('Buyer Valuation Kering'!J83,'Target Valuation Moncler'!J86)</f>
        <v>0</v>
      </c>
      <c r="M43" s="238">
        <f>SUM('Buyer Valuation Kering'!K83,'Target Valuation Moncler'!K86)</f>
        <v>0</v>
      </c>
      <c r="N43" s="238">
        <f>SUM('Buyer Valuation Kering'!L83,'Target Valuation Moncler'!L86)</f>
        <v>0</v>
      </c>
      <c r="O43" s="238">
        <f>SUM('Buyer Valuation Kering'!M83,'Target Valuation Moncler'!M86)</f>
        <v>0</v>
      </c>
      <c r="P43" s="238">
        <f>SUM('Buyer Valuation Kering'!N83,'Target Valuation Moncler'!N86)</f>
        <v>0</v>
      </c>
    </row>
    <row r="44" spans="4:16" ht="18.75">
      <c r="D44" s="314" t="s">
        <v>28</v>
      </c>
      <c r="E44" s="314"/>
      <c r="F44" s="314"/>
      <c r="G44" s="238">
        <f>SUM('Buyer Valuation Kering'!E84,'Target Valuation Moncler'!E87)</f>
        <v>11188272</v>
      </c>
      <c r="H44" s="238">
        <f>SUM('Buyer Valuation Kering'!F84,'Target Valuation Moncler'!F87)</f>
        <v>13110366</v>
      </c>
      <c r="I44" s="238">
        <f>SUM('Buyer Valuation Kering'!G84,'Target Valuation Moncler'!G87)</f>
        <v>15681757</v>
      </c>
      <c r="J44" s="238">
        <f>SUM('Buyer Valuation Kering'!H84,'Target Valuation Moncler'!H87)</f>
        <v>17134549</v>
      </c>
      <c r="K44" s="238">
        <f>SUM('Buyer Valuation Kering'!I84,'Target Valuation Moncler'!I87)</f>
        <v>18676503</v>
      </c>
      <c r="L44" s="238">
        <f>SUM('Buyer Valuation Kering'!J84,'Target Valuation Moncler'!J87)</f>
        <v>0</v>
      </c>
      <c r="M44" s="238">
        <f>SUM('Buyer Valuation Kering'!K84,'Target Valuation Moncler'!K87)</f>
        <v>0</v>
      </c>
      <c r="N44" s="238">
        <f>SUM('Buyer Valuation Kering'!L84,'Target Valuation Moncler'!L87)</f>
        <v>0</v>
      </c>
      <c r="O44" s="238">
        <f>SUM('Buyer Valuation Kering'!M84,'Target Valuation Moncler'!M87)</f>
        <v>0</v>
      </c>
      <c r="P44" s="238">
        <f>SUM('Buyer Valuation Kering'!N84,'Target Valuation Moncler'!N87)</f>
        <v>0</v>
      </c>
    </row>
    <row r="45" spans="4:16" ht="18.75">
      <c r="D45" s="597" t="s">
        <v>48</v>
      </c>
      <c r="E45" s="597"/>
      <c r="F45" s="597"/>
      <c r="G45" s="238">
        <f>SUM('Buyer Valuation Kering'!E85,'Target Valuation Moncler'!E88)</f>
        <v>11744968</v>
      </c>
      <c r="H45" s="238">
        <f>SUM('Buyer Valuation Kering'!F85,'Target Valuation Moncler'!F88)</f>
        <v>13662137</v>
      </c>
      <c r="I45" s="238">
        <f>SUM('Buyer Valuation Kering'!G85,'Target Valuation Moncler'!G88)</f>
        <v>16235294</v>
      </c>
      <c r="J45" s="238">
        <f>SUM('Buyer Valuation Kering'!H85,'Target Valuation Moncler'!H88)</f>
        <v>17685286</v>
      </c>
      <c r="K45" s="238">
        <f>SUM('Buyer Valuation Kering'!I85,'Target Valuation Moncler'!I88)</f>
        <v>19224429</v>
      </c>
      <c r="L45" s="238">
        <f>SUM('Buyer Valuation Kering'!J85,'Target Valuation Moncler'!J88)</f>
        <v>23757609.703932542</v>
      </c>
      <c r="M45" s="238">
        <f>SUM('Buyer Valuation Kering'!K85,'Target Valuation Moncler'!K88)</f>
        <v>24775682.146038204</v>
      </c>
      <c r="N45" s="238">
        <f>SUM('Buyer Valuation Kering'!L85,'Target Valuation Moncler'!L88)</f>
        <v>25899356.370217614</v>
      </c>
      <c r="O45" s="238">
        <f>SUM('Buyer Valuation Kering'!M85,'Target Valuation Moncler'!M88)</f>
        <v>27161629.41321867</v>
      </c>
      <c r="P45" s="238">
        <f>SUM('Buyer Valuation Kering'!N85,'Target Valuation Moncler'!N88)</f>
        <v>28607664.379795983</v>
      </c>
    </row>
    <row r="46" spans="4:16" ht="18.75">
      <c r="D46" s="597" t="s">
        <v>49</v>
      </c>
      <c r="E46" s="248"/>
      <c r="F46" s="248"/>
      <c r="G46" s="238">
        <f>SUM('Buyer Valuation Kering'!E86,'Target Valuation Moncler'!E89)</f>
        <v>29713623</v>
      </c>
      <c r="H46" s="238">
        <f>SUM('Buyer Valuation Kering'!F86,'Target Valuation Moncler'!F89)</f>
        <v>30762012</v>
      </c>
      <c r="I46" s="238">
        <f>SUM('Buyer Valuation Kering'!G86,'Target Valuation Moncler'!G89)</f>
        <v>35335589</v>
      </c>
      <c r="J46" s="238">
        <f>SUM('Buyer Valuation Kering'!H86,'Target Valuation Moncler'!H89)</f>
        <v>38580312</v>
      </c>
      <c r="K46" s="238">
        <f>SUM('Buyer Valuation Kering'!I86,'Target Valuation Moncler'!I89)</f>
        <v>46359020</v>
      </c>
      <c r="L46" s="238">
        <f>SUM('Buyer Valuation Kering'!J86,'Target Valuation Moncler'!J89)</f>
        <v>45766836.992079698</v>
      </c>
      <c r="M46" s="238">
        <f>SUM('Buyer Valuation Kering'!K86,'Target Valuation Moncler'!K89)</f>
        <v>47441151.3363901</v>
      </c>
      <c r="N46" s="238">
        <f>SUM('Buyer Valuation Kering'!L86,'Target Valuation Moncler'!L89)</f>
        <v>49313362.67405346</v>
      </c>
      <c r="O46" s="238">
        <f>SUM('Buyer Valuation Kering'!M86,'Target Valuation Moncler'!M89)</f>
        <v>51426828.061435327</v>
      </c>
      <c r="P46" s="238">
        <f>SUM('Buyer Valuation Kering'!N86,'Target Valuation Moncler'!N89)</f>
        <v>53840056.86720176</v>
      </c>
    </row>
    <row r="47" spans="4:16" ht="18.75">
      <c r="D47" s="593" t="s">
        <v>50</v>
      </c>
      <c r="E47" s="52"/>
      <c r="F47" s="52"/>
      <c r="G47" s="238">
        <f t="shared" ref="G47:P47" si="0">G30-G39</f>
        <v>-3766</v>
      </c>
      <c r="H47" s="238">
        <f t="shared" si="0"/>
        <v>2467822</v>
      </c>
      <c r="I47" s="238">
        <f t="shared" si="0"/>
        <v>3258051</v>
      </c>
      <c r="J47" s="238">
        <f t="shared" si="0"/>
        <v>3813283</v>
      </c>
      <c r="K47" s="238">
        <f t="shared" si="0"/>
        <v>4195613</v>
      </c>
      <c r="L47" s="238">
        <f t="shared" si="0"/>
        <v>4535085.1349417381</v>
      </c>
      <c r="M47" s="238">
        <f t="shared" si="0"/>
        <v>5262179.4943261705</v>
      </c>
      <c r="N47" s="238">
        <f t="shared" si="0"/>
        <v>6063040.8271976393</v>
      </c>
      <c r="O47" s="238">
        <f t="shared" si="0"/>
        <v>6967378.4131672028</v>
      </c>
      <c r="P47" s="238">
        <f t="shared" si="0"/>
        <v>8017489.7053925693</v>
      </c>
    </row>
    <row r="48" spans="4:16" ht="18.75">
      <c r="D48" s="593" t="s">
        <v>51</v>
      </c>
      <c r="E48" s="52"/>
      <c r="F48" s="52"/>
      <c r="G48" s="238">
        <f t="shared" ref="G48:P48" si="1">G47-G26</f>
        <v>-3051856</v>
      </c>
      <c r="H48" s="238">
        <f t="shared" si="1"/>
        <v>-1898476</v>
      </c>
      <c r="I48" s="238">
        <f t="shared" si="1"/>
        <v>-2923367</v>
      </c>
      <c r="J48" s="238">
        <f t="shared" si="1"/>
        <v>-1404971</v>
      </c>
      <c r="K48" s="238">
        <f t="shared" si="1"/>
        <v>-725186</v>
      </c>
      <c r="L48" s="238">
        <f t="shared" si="1"/>
        <v>-211886.66505826171</v>
      </c>
      <c r="M48" s="238">
        <f t="shared" si="1"/>
        <v>515207.69432617072</v>
      </c>
      <c r="N48" s="238">
        <f t="shared" si="1"/>
        <v>1316069.0271976395</v>
      </c>
      <c r="O48" s="238">
        <f t="shared" si="1"/>
        <v>2220406.613167203</v>
      </c>
      <c r="P48" s="238">
        <f t="shared" si="1"/>
        <v>3270517.9053925695</v>
      </c>
    </row>
    <row r="49" spans="4:16" ht="18.75">
      <c r="D49" s="593" t="s">
        <v>53</v>
      </c>
      <c r="E49" s="52"/>
      <c r="F49" s="52"/>
      <c r="G49" s="238"/>
      <c r="H49" s="238"/>
      <c r="I49" s="238"/>
      <c r="J49" s="238"/>
      <c r="K49" s="238"/>
      <c r="L49" s="238"/>
      <c r="M49" s="238"/>
      <c r="N49" s="238"/>
      <c r="O49" s="238"/>
      <c r="P49" s="238"/>
    </row>
    <row r="50" spans="4:16">
      <c r="D50" s="52"/>
      <c r="E50" s="52"/>
      <c r="F50" s="52"/>
      <c r="G50" s="238"/>
      <c r="H50" s="238"/>
      <c r="I50" s="238"/>
      <c r="J50" s="238"/>
      <c r="K50" s="238"/>
      <c r="L50" s="238"/>
      <c r="M50" s="238"/>
      <c r="N50" s="238"/>
      <c r="O50" s="238"/>
      <c r="P50" s="238"/>
    </row>
    <row r="51" spans="4:16">
      <c r="D51" s="52" t="s">
        <v>54</v>
      </c>
      <c r="E51" s="52"/>
      <c r="F51" s="52"/>
      <c r="G51" s="238"/>
      <c r="H51" s="238"/>
      <c r="I51" s="238"/>
      <c r="J51" s="238"/>
      <c r="K51" s="238"/>
      <c r="L51" s="238"/>
      <c r="M51" s="238"/>
      <c r="N51" s="238"/>
      <c r="O51" s="238"/>
      <c r="P51" s="238"/>
    </row>
    <row r="52" spans="4:16">
      <c r="D52" s="52" t="s">
        <v>55</v>
      </c>
      <c r="E52" s="52"/>
      <c r="F52" s="52"/>
      <c r="G52" s="238"/>
      <c r="H52" s="238"/>
      <c r="I52" s="238"/>
      <c r="J52" s="238"/>
      <c r="K52" s="238"/>
      <c r="L52" s="238"/>
      <c r="M52" s="238"/>
      <c r="N52" s="238"/>
      <c r="O52" s="238"/>
      <c r="P52" s="238"/>
    </row>
    <row r="53" spans="4:16">
      <c r="D53" s="52"/>
      <c r="E53" s="52"/>
      <c r="F53" s="52"/>
      <c r="G53" s="52"/>
      <c r="H53" s="52"/>
      <c r="I53" s="52"/>
      <c r="J53" s="52"/>
      <c r="K53" s="52"/>
      <c r="L53" s="52"/>
      <c r="M53" s="52"/>
      <c r="N53" s="52"/>
      <c r="O53" s="52"/>
      <c r="P53" s="52"/>
    </row>
    <row r="54" spans="4:16">
      <c r="D54" s="52"/>
      <c r="E54" s="52"/>
      <c r="F54" s="52"/>
      <c r="G54" s="52"/>
      <c r="H54" s="52"/>
      <c r="I54" s="52"/>
      <c r="J54" s="52"/>
      <c r="K54" s="52"/>
      <c r="L54" s="52"/>
      <c r="M54" s="52"/>
      <c r="N54" s="52"/>
      <c r="O54" s="52"/>
      <c r="P54" s="52"/>
    </row>
    <row r="55" spans="4:16">
      <c r="D55" s="52"/>
      <c r="E55" s="52"/>
      <c r="F55" s="52"/>
      <c r="G55" s="52"/>
      <c r="H55" s="52"/>
      <c r="I55" s="52"/>
      <c r="J55" s="52"/>
      <c r="K55" s="52"/>
      <c r="L55" s="52"/>
      <c r="M55" s="52"/>
      <c r="N55" s="52"/>
      <c r="O55" s="52"/>
      <c r="P55" s="52"/>
    </row>
    <row r="56" spans="4:16" ht="15.75" customHeight="1">
      <c r="D56" s="613" t="s">
        <v>56</v>
      </c>
      <c r="E56" s="613"/>
      <c r="F56" s="613"/>
      <c r="G56" s="140">
        <v>2019</v>
      </c>
      <c r="H56" s="140">
        <v>2020</v>
      </c>
      <c r="I56" s="140">
        <v>2021</v>
      </c>
      <c r="J56" s="140">
        <v>2022</v>
      </c>
      <c r="K56" s="140">
        <v>2023</v>
      </c>
      <c r="L56" s="140">
        <v>2024</v>
      </c>
      <c r="M56" s="140">
        <v>2025</v>
      </c>
      <c r="N56" s="140">
        <v>2026</v>
      </c>
      <c r="O56" s="140">
        <v>2027</v>
      </c>
      <c r="P56" s="140">
        <v>2028</v>
      </c>
    </row>
    <row r="57" spans="4:16" ht="18.75">
      <c r="D57" s="270" t="s">
        <v>57</v>
      </c>
      <c r="E57" s="270"/>
      <c r="F57" s="270"/>
      <c r="G57" s="238">
        <f t="shared" ref="G57:P57" si="2">G8</f>
        <v>17515704</v>
      </c>
      <c r="H57" s="238">
        <f t="shared" si="2"/>
        <v>14541409</v>
      </c>
      <c r="I57" s="238">
        <f t="shared" si="2"/>
        <v>19696102</v>
      </c>
      <c r="J57" s="238">
        <f t="shared" si="2"/>
        <v>22987890</v>
      </c>
      <c r="K57" s="238">
        <f t="shared" si="2"/>
        <v>22633217</v>
      </c>
      <c r="L57" s="238">
        <f t="shared" si="2"/>
        <v>23974442.762827218</v>
      </c>
      <c r="M57" s="238">
        <f t="shared" si="2"/>
        <v>25432591.268497132</v>
      </c>
      <c r="N57" s="238">
        <f t="shared" si="2"/>
        <v>27022343.237247415</v>
      </c>
      <c r="O57" s="238">
        <f t="shared" si="2"/>
        <v>28760588.340532161</v>
      </c>
      <c r="P57" s="238">
        <f t="shared" si="2"/>
        <v>30666778.257941939</v>
      </c>
    </row>
    <row r="58" spans="4:16" ht="18.75">
      <c r="D58" s="269" t="s">
        <v>58</v>
      </c>
      <c r="E58" s="269"/>
      <c r="F58" s="269"/>
      <c r="G58" s="238">
        <f t="shared" ref="G58:P58" si="3">G9</f>
        <v>-3054101</v>
      </c>
      <c r="H58" s="238">
        <f t="shared" si="3"/>
        <v>-2304294</v>
      </c>
      <c r="I58" s="238">
        <f t="shared" si="3"/>
        <v>-3350078</v>
      </c>
      <c r="J58" s="238">
        <f t="shared" si="3"/>
        <v>-3835130</v>
      </c>
      <c r="K58" s="238">
        <f t="shared" si="3"/>
        <v>-3128687</v>
      </c>
      <c r="L58" s="238">
        <f t="shared" si="3"/>
        <v>-3826939.6535269213</v>
      </c>
      <c r="M58" s="238">
        <f t="shared" si="3"/>
        <v>-4043239.7559786001</v>
      </c>
      <c r="N58" s="238">
        <f t="shared" si="3"/>
        <v>-4277139.7789899213</v>
      </c>
      <c r="O58" s="238">
        <f t="shared" si="3"/>
        <v>-4530747.1983213518</v>
      </c>
      <c r="P58" s="238">
        <f t="shared" si="3"/>
        <v>-4806480.8033322478</v>
      </c>
    </row>
    <row r="59" spans="4:16" ht="18.75">
      <c r="D59" s="269" t="s">
        <v>59</v>
      </c>
      <c r="E59" s="269"/>
      <c r="F59" s="269"/>
      <c r="G59" s="238">
        <f t="shared" ref="G59:P59" si="4">G11</f>
        <v>-7848281</v>
      </c>
      <c r="H59" s="238">
        <f t="shared" si="4"/>
        <v>-7191013</v>
      </c>
      <c r="I59" s="238">
        <f t="shared" si="4"/>
        <v>-9194486</v>
      </c>
      <c r="J59" s="238">
        <f t="shared" si="4"/>
        <v>-11009296</v>
      </c>
      <c r="K59" s="238">
        <f t="shared" si="4"/>
        <v>-11788991</v>
      </c>
      <c r="L59" s="238">
        <f t="shared" si="4"/>
        <v>-11558467.553366072</v>
      </c>
      <c r="M59" s="238">
        <f t="shared" si="4"/>
        <v>-12260242.805578249</v>
      </c>
      <c r="N59" s="238">
        <f t="shared" si="4"/>
        <v>-13025213.269032044</v>
      </c>
      <c r="O59" s="238">
        <f t="shared" si="4"/>
        <v>-13861478.036252018</v>
      </c>
      <c r="P59" s="238">
        <f t="shared" si="4"/>
        <v>-14778364.136318503</v>
      </c>
    </row>
    <row r="60" spans="4:16" ht="18.75">
      <c r="D60" s="270" t="s">
        <v>34</v>
      </c>
      <c r="E60" s="269"/>
      <c r="F60" s="269"/>
      <c r="G60" s="238">
        <f t="shared" ref="G60:P60" si="5">SUM(G57:G59)</f>
        <v>6613322</v>
      </c>
      <c r="H60" s="238">
        <f t="shared" si="5"/>
        <v>5046102</v>
      </c>
      <c r="I60" s="238">
        <f t="shared" si="5"/>
        <v>7151538</v>
      </c>
      <c r="J60" s="238">
        <f t="shared" si="5"/>
        <v>8143464</v>
      </c>
      <c r="K60" s="238">
        <f t="shared" si="5"/>
        <v>7715539</v>
      </c>
      <c r="L60" s="238">
        <f t="shared" si="5"/>
        <v>8589035.5559342243</v>
      </c>
      <c r="M60" s="238">
        <f t="shared" si="5"/>
        <v>9129108.706940284</v>
      </c>
      <c r="N60" s="238">
        <f t="shared" si="5"/>
        <v>9719990.1892254483</v>
      </c>
      <c r="O60" s="238">
        <f t="shared" si="5"/>
        <v>10368363.105958793</v>
      </c>
      <c r="P60" s="238">
        <f t="shared" si="5"/>
        <v>11081933.318291189</v>
      </c>
    </row>
    <row r="61" spans="4:16" ht="18.75">
      <c r="D61" s="269" t="s">
        <v>60</v>
      </c>
      <c r="E61" s="269"/>
      <c r="F61" s="269"/>
      <c r="G61" s="238">
        <f t="shared" ref="G61:P61" si="6">G13</f>
        <v>-1502723</v>
      </c>
      <c r="H61" s="238">
        <f t="shared" si="6"/>
        <v>-2063881</v>
      </c>
      <c r="I61" s="238">
        <f t="shared" si="6"/>
        <v>-1774918</v>
      </c>
      <c r="J61" s="238">
        <f t="shared" si="6"/>
        <v>-1966917</v>
      </c>
      <c r="K61" s="238">
        <f t="shared" si="6"/>
        <v>-2263700</v>
      </c>
      <c r="L61" s="238">
        <f t="shared" si="6"/>
        <v>-2418510.6869180026</v>
      </c>
      <c r="M61" s="238">
        <f t="shared" si="6"/>
        <v>-2570917.0513334889</v>
      </c>
      <c r="N61" s="238">
        <f t="shared" si="6"/>
        <v>-2737698.80719194</v>
      </c>
      <c r="O61" s="238">
        <f t="shared" si="6"/>
        <v>-2920749.6607345184</v>
      </c>
      <c r="P61" s="238">
        <f t="shared" si="6"/>
        <v>-3122253.2770302026</v>
      </c>
    </row>
    <row r="62" spans="4:16" ht="18.75">
      <c r="D62" s="270" t="s">
        <v>36</v>
      </c>
      <c r="E62" s="269"/>
      <c r="F62" s="269"/>
      <c r="G62" s="238">
        <f t="shared" ref="G62:P62" si="7">SUM(G60:G61)</f>
        <v>5110599</v>
      </c>
      <c r="H62" s="238">
        <f t="shared" si="7"/>
        <v>2982221</v>
      </c>
      <c r="I62" s="238">
        <f t="shared" si="7"/>
        <v>5376620</v>
      </c>
      <c r="J62" s="238">
        <f t="shared" si="7"/>
        <v>6176547</v>
      </c>
      <c r="K62" s="238">
        <f t="shared" si="7"/>
        <v>5451839</v>
      </c>
      <c r="L62" s="238">
        <f t="shared" si="7"/>
        <v>6170524.8690162217</v>
      </c>
      <c r="M62" s="238">
        <f t="shared" si="7"/>
        <v>6558191.6556067951</v>
      </c>
      <c r="N62" s="238">
        <f t="shared" si="7"/>
        <v>6982291.3820335083</v>
      </c>
      <c r="O62" s="238">
        <f t="shared" si="7"/>
        <v>7447613.4452242749</v>
      </c>
      <c r="P62" s="238">
        <f t="shared" si="7"/>
        <v>7959680.0412609866</v>
      </c>
    </row>
    <row r="63" spans="4:16" ht="18.75">
      <c r="D63" s="269" t="s">
        <v>39</v>
      </c>
      <c r="E63" s="269"/>
      <c r="F63" s="269"/>
      <c r="G63" s="238">
        <f t="shared" ref="G63:P63" si="8">G17</f>
        <v>-2245732</v>
      </c>
      <c r="H63" s="238">
        <f t="shared" si="8"/>
        <v>-804353</v>
      </c>
      <c r="I63" s="238">
        <f t="shared" si="8"/>
        <v>-1444459</v>
      </c>
      <c r="J63" s="238">
        <f t="shared" si="8"/>
        <v>-1560625</v>
      </c>
      <c r="K63" s="238">
        <f t="shared" si="8"/>
        <v>-1421733</v>
      </c>
      <c r="L63" s="238">
        <f t="shared" si="8"/>
        <v>-1756005.271236029</v>
      </c>
      <c r="M63" s="238">
        <f t="shared" si="8"/>
        <v>-1862773.2224555432</v>
      </c>
      <c r="N63" s="238">
        <f t="shared" si="8"/>
        <v>-1978277.0354474927</v>
      </c>
      <c r="O63" s="238">
        <f t="shared" si="8"/>
        <v>-2103505.9391663251</v>
      </c>
      <c r="P63" s="238">
        <f t="shared" si="8"/>
        <v>-2239561.1850360706</v>
      </c>
    </row>
    <row r="64" spans="4:16" ht="18.75">
      <c r="D64" s="269" t="s">
        <v>61</v>
      </c>
      <c r="E64" s="269"/>
      <c r="F64" s="269"/>
      <c r="G64" s="238">
        <f t="shared" ref="G64:P64" si="9">SUM(G62:G63)</f>
        <v>2864867</v>
      </c>
      <c r="H64" s="238">
        <f t="shared" si="9"/>
        <v>2177868</v>
      </c>
      <c r="I64" s="238">
        <f t="shared" si="9"/>
        <v>3932161</v>
      </c>
      <c r="J64" s="238">
        <f t="shared" si="9"/>
        <v>4615922</v>
      </c>
      <c r="K64" s="238">
        <f t="shared" si="9"/>
        <v>4030106</v>
      </c>
      <c r="L64" s="238">
        <f t="shared" si="9"/>
        <v>4414519.5977801923</v>
      </c>
      <c r="M64" s="238">
        <f t="shared" si="9"/>
        <v>4695418.4331512516</v>
      </c>
      <c r="N64" s="238">
        <f t="shared" si="9"/>
        <v>5004014.3465860151</v>
      </c>
      <c r="O64" s="238">
        <f t="shared" si="9"/>
        <v>5344107.5060579497</v>
      </c>
      <c r="P64" s="238">
        <f t="shared" si="9"/>
        <v>5720118.8562249159</v>
      </c>
    </row>
    <row r="65" spans="4:16" ht="18.75">
      <c r="D65" s="269" t="s">
        <v>62</v>
      </c>
      <c r="E65" s="269"/>
      <c r="F65" s="269"/>
      <c r="G65" s="238">
        <f t="shared" ref="G65:P65" si="10">-G61</f>
        <v>1502723</v>
      </c>
      <c r="H65" s="238">
        <f t="shared" si="10"/>
        <v>2063881</v>
      </c>
      <c r="I65" s="238">
        <f t="shared" si="10"/>
        <v>1774918</v>
      </c>
      <c r="J65" s="238">
        <f t="shared" si="10"/>
        <v>1966917</v>
      </c>
      <c r="K65" s="238">
        <f t="shared" si="10"/>
        <v>2263700</v>
      </c>
      <c r="L65" s="238">
        <f t="shared" si="10"/>
        <v>2418510.6869180026</v>
      </c>
      <c r="M65" s="238">
        <f t="shared" si="10"/>
        <v>2570917.0513334889</v>
      </c>
      <c r="N65" s="238">
        <f t="shared" si="10"/>
        <v>2737698.80719194</v>
      </c>
      <c r="O65" s="238">
        <f t="shared" si="10"/>
        <v>2920749.6607345184</v>
      </c>
      <c r="P65" s="238">
        <f t="shared" si="10"/>
        <v>3122253.2770302026</v>
      </c>
    </row>
    <row r="66" spans="4:16" ht="18.75">
      <c r="D66" s="269" t="s">
        <v>63</v>
      </c>
      <c r="E66" s="269"/>
      <c r="F66" s="269"/>
      <c r="G66" s="52"/>
      <c r="H66" s="52"/>
      <c r="I66" s="52"/>
      <c r="J66" s="52"/>
      <c r="K66" s="52"/>
      <c r="L66" s="52"/>
      <c r="M66" s="52"/>
      <c r="N66" s="52"/>
      <c r="O66" s="52"/>
      <c r="P66" s="52"/>
    </row>
    <row r="67" spans="4:16" ht="18.75">
      <c r="D67" s="284" t="s">
        <v>65</v>
      </c>
      <c r="E67" s="284"/>
      <c r="F67" s="284"/>
      <c r="G67" s="52"/>
      <c r="H67" s="52"/>
      <c r="I67" s="52"/>
      <c r="J67" s="52"/>
      <c r="K67" s="52"/>
      <c r="L67" s="52"/>
      <c r="M67" s="52"/>
      <c r="N67" s="52"/>
      <c r="O67" s="52"/>
      <c r="P67" s="52"/>
    </row>
    <row r="68" spans="4:16" ht="18.75">
      <c r="D68" s="285" t="s">
        <v>56</v>
      </c>
      <c r="E68" s="286"/>
      <c r="F68" s="286"/>
      <c r="G68" s="52"/>
      <c r="H68" s="52"/>
      <c r="I68" s="52"/>
      <c r="J68" s="52"/>
      <c r="K68" s="52"/>
      <c r="L68" s="52"/>
      <c r="M68" s="52"/>
      <c r="N68" s="52"/>
      <c r="O68" s="52"/>
      <c r="P68" s="52"/>
    </row>
    <row r="69" spans="4:16" ht="18.75">
      <c r="D69" s="279" t="s">
        <v>66</v>
      </c>
      <c r="E69" s="52"/>
      <c r="F69" s="52"/>
      <c r="G69" s="52"/>
      <c r="H69" s="52"/>
      <c r="I69" s="52"/>
      <c r="J69" s="52"/>
      <c r="K69" s="52"/>
      <c r="L69" s="52"/>
      <c r="M69" s="52"/>
      <c r="N69" s="52"/>
      <c r="O69" s="52"/>
      <c r="P69" s="52"/>
    </row>
    <row r="70" spans="4:16" ht="18.75">
      <c r="D70" s="269" t="s">
        <v>67</v>
      </c>
      <c r="E70" s="52"/>
      <c r="F70" s="52"/>
      <c r="G70" s="52"/>
      <c r="H70" s="52"/>
      <c r="I70" s="52"/>
      <c r="J70" s="52"/>
      <c r="K70" s="52"/>
      <c r="L70" s="52"/>
      <c r="M70" s="52"/>
      <c r="N70" s="52"/>
      <c r="O70" s="52"/>
      <c r="P70" s="52"/>
    </row>
    <row r="71" spans="4:16" ht="18.75">
      <c r="D71" s="269" t="s">
        <v>68</v>
      </c>
      <c r="E71" s="52"/>
      <c r="F71" s="52"/>
      <c r="G71" s="52"/>
      <c r="H71" s="52"/>
      <c r="I71" s="52"/>
      <c r="J71" s="52"/>
      <c r="K71" s="52"/>
      <c r="L71" s="52"/>
      <c r="M71" s="52"/>
      <c r="N71" s="52"/>
      <c r="O71" s="52"/>
      <c r="P71" s="52"/>
    </row>
    <row r="72" spans="4:16" ht="18.75">
      <c r="D72" s="269" t="s">
        <v>69</v>
      </c>
      <c r="E72" s="52"/>
      <c r="F72" s="52"/>
      <c r="G72" s="52"/>
      <c r="H72" s="52"/>
      <c r="I72" s="52"/>
      <c r="J72" s="52"/>
      <c r="K72" s="52"/>
      <c r="L72" s="52"/>
      <c r="M72" s="52"/>
      <c r="N72" s="52"/>
      <c r="O72" s="52"/>
      <c r="P72" s="52"/>
    </row>
    <row r="73" spans="4:16" ht="18.75">
      <c r="D73" s="270" t="s">
        <v>70</v>
      </c>
      <c r="E73" s="52"/>
      <c r="F73" s="52"/>
      <c r="G73" s="52"/>
      <c r="H73" s="52"/>
      <c r="I73" s="52"/>
      <c r="J73" s="52"/>
      <c r="K73" s="52"/>
      <c r="L73" s="52"/>
      <c r="M73" s="52"/>
      <c r="N73" s="52"/>
      <c r="O73" s="52"/>
      <c r="P73" s="52"/>
    </row>
    <row r="74" spans="4:16" ht="18.75">
      <c r="D74" s="270" t="s">
        <v>1505</v>
      </c>
      <c r="E74" s="52"/>
      <c r="F74" s="52"/>
      <c r="G74" s="52"/>
      <c r="H74" s="52"/>
      <c r="I74" s="52"/>
      <c r="J74" s="52"/>
      <c r="K74" s="52"/>
      <c r="L74" s="52"/>
      <c r="M74" s="52"/>
      <c r="N74" s="52"/>
      <c r="O74" s="52"/>
      <c r="P74" s="52"/>
    </row>
    <row r="75" spans="4:16" ht="18.75">
      <c r="D75" s="269" t="s">
        <v>71</v>
      </c>
      <c r="E75" s="52"/>
      <c r="F75" s="52"/>
      <c r="G75" s="52"/>
      <c r="H75" s="52"/>
      <c r="I75" s="52"/>
      <c r="J75" s="52"/>
      <c r="K75" s="52"/>
      <c r="L75" s="52"/>
      <c r="M75" s="52"/>
      <c r="N75" s="52"/>
      <c r="O75" s="52"/>
      <c r="P75" s="52"/>
    </row>
    <row r="76" spans="4:16">
      <c r="D76" s="52"/>
      <c r="E76" s="52"/>
      <c r="F76" s="52"/>
      <c r="G76" s="52"/>
      <c r="H76" s="52"/>
      <c r="I76" s="52"/>
      <c r="J76" s="52"/>
      <c r="K76" s="52"/>
      <c r="L76" s="52"/>
      <c r="M76" s="52"/>
      <c r="N76" s="52"/>
      <c r="O76" s="52"/>
      <c r="P76" s="52"/>
    </row>
    <row r="77" spans="4:16" ht="18.75">
      <c r="D77" s="290" t="s">
        <v>72</v>
      </c>
      <c r="E77" s="291"/>
      <c r="F77" s="291"/>
      <c r="G77" s="52"/>
      <c r="H77" s="52"/>
      <c r="I77" s="52"/>
      <c r="J77" s="52"/>
      <c r="K77" s="52"/>
      <c r="L77" s="52"/>
      <c r="M77" s="52"/>
      <c r="N77" s="52"/>
      <c r="O77" s="52"/>
      <c r="P77" s="52"/>
    </row>
    <row r="78" spans="4:16" ht="18.75">
      <c r="D78" s="269" t="s">
        <v>73</v>
      </c>
      <c r="E78" s="52"/>
      <c r="F78" s="52"/>
      <c r="G78" s="52"/>
      <c r="H78" s="52"/>
      <c r="I78" s="52"/>
      <c r="J78" s="52"/>
      <c r="K78" s="52"/>
      <c r="L78" s="52"/>
      <c r="M78" s="52"/>
      <c r="N78" s="52"/>
      <c r="O78" s="52"/>
      <c r="P78" s="52"/>
    </row>
    <row r="79" spans="4:16">
      <c r="D79" s="52"/>
      <c r="E79" s="52"/>
      <c r="F79" s="52"/>
      <c r="G79" s="52"/>
      <c r="H79" s="52"/>
      <c r="I79" s="52"/>
      <c r="J79" s="52"/>
      <c r="K79" s="52"/>
      <c r="L79" s="52"/>
      <c r="M79" s="52"/>
      <c r="N79" s="52"/>
      <c r="O79" s="52"/>
      <c r="P79" s="52"/>
    </row>
    <row r="80" spans="4:16" ht="18.75">
      <c r="D80" s="269" t="s">
        <v>74</v>
      </c>
      <c r="E80" s="52"/>
      <c r="F80" s="52"/>
      <c r="G80" s="52"/>
      <c r="H80" s="52"/>
      <c r="I80" s="52"/>
      <c r="J80" s="52"/>
      <c r="K80" s="52"/>
      <c r="L80" s="52"/>
      <c r="M80" s="52"/>
      <c r="N80" s="52"/>
      <c r="O80" s="52"/>
      <c r="P80" s="52"/>
    </row>
    <row r="81" spans="4:16" ht="18.75">
      <c r="D81" s="293" t="s">
        <v>75</v>
      </c>
      <c r="E81" s="291"/>
      <c r="F81" s="291"/>
      <c r="G81" s="52"/>
      <c r="H81" s="52"/>
      <c r="I81" s="52"/>
      <c r="J81" s="52"/>
      <c r="K81" s="52"/>
      <c r="L81" s="52"/>
      <c r="M81" s="52"/>
      <c r="N81" s="52"/>
      <c r="O81" s="52"/>
      <c r="P81" s="52"/>
    </row>
    <row r="82" spans="4:16">
      <c r="G82" s="52"/>
      <c r="H82" s="52"/>
      <c r="I82" s="52"/>
      <c r="J82" s="52"/>
      <c r="K82" s="52"/>
      <c r="L82" s="52"/>
      <c r="M82" s="52"/>
      <c r="N82" s="52"/>
      <c r="O82" s="52"/>
      <c r="P82" s="52"/>
    </row>
    <row r="83" spans="4:16">
      <c r="G83" s="52"/>
      <c r="H83" s="52"/>
      <c r="I83" s="52"/>
      <c r="J83" s="52"/>
      <c r="K83" s="52"/>
      <c r="L83" s="52"/>
      <c r="M83" s="52"/>
      <c r="N83" s="52"/>
      <c r="O83" s="52"/>
      <c r="P83" s="52"/>
    </row>
  </sheetData>
  <mergeCells count="19">
    <mergeCell ref="D12:F12"/>
    <mergeCell ref="D7:F7"/>
    <mergeCell ref="D8:F8"/>
    <mergeCell ref="D9:F9"/>
    <mergeCell ref="D10:F10"/>
    <mergeCell ref="D11:F11"/>
    <mergeCell ref="D56:F56"/>
    <mergeCell ref="D30:F30"/>
    <mergeCell ref="D13:F13"/>
    <mergeCell ref="D14:F14"/>
    <mergeCell ref="D15:F15"/>
    <mergeCell ref="D16:F16"/>
    <mergeCell ref="D17:F17"/>
    <mergeCell ref="D18:F18"/>
    <mergeCell ref="D25:F25"/>
    <mergeCell ref="D26:F26"/>
    <mergeCell ref="D27:F27"/>
    <mergeCell ref="D28:F28"/>
    <mergeCell ref="D29:F2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F153-9F65-469A-B326-511317894177}">
  <dimension ref="A1:AB272"/>
  <sheetViews>
    <sheetView topLeftCell="M67" workbookViewId="0">
      <selection activeCell="AB85" sqref="AB85"/>
    </sheetView>
  </sheetViews>
  <sheetFormatPr defaultColWidth="8.85546875" defaultRowHeight="15"/>
  <cols>
    <col min="2" max="2" width="13.85546875" bestFit="1" customWidth="1"/>
    <col min="22" max="22" width="14" customWidth="1"/>
    <col min="23" max="23" width="16.7109375" customWidth="1"/>
  </cols>
  <sheetData>
    <row r="1" spans="1:28">
      <c r="A1" s="88"/>
      <c r="B1" s="88"/>
      <c r="C1" s="88"/>
      <c r="D1" s="88"/>
      <c r="E1" s="88"/>
      <c r="F1" s="88"/>
      <c r="G1" s="88"/>
      <c r="H1" s="88"/>
      <c r="I1" s="88"/>
      <c r="J1" s="88"/>
      <c r="K1" s="88"/>
      <c r="L1" s="88"/>
      <c r="M1" s="88"/>
    </row>
    <row r="2" spans="1:28">
      <c r="A2" s="88"/>
      <c r="B2" s="88"/>
      <c r="C2" s="88"/>
      <c r="D2" s="88"/>
      <c r="E2" s="88"/>
      <c r="F2" s="88"/>
      <c r="G2" s="88"/>
      <c r="H2" s="88"/>
      <c r="I2" s="88"/>
      <c r="J2" s="88"/>
      <c r="K2" s="88"/>
      <c r="L2" s="88"/>
      <c r="M2" s="88"/>
    </row>
    <row r="3" spans="1:28" ht="128.25">
      <c r="A3" s="88"/>
      <c r="B3" s="89" t="s">
        <v>2364</v>
      </c>
      <c r="C3" s="89" t="s">
        <v>2365</v>
      </c>
      <c r="D3" s="89" t="s">
        <v>2366</v>
      </c>
      <c r="E3" s="89" t="s">
        <v>2367</v>
      </c>
      <c r="F3" s="89" t="s">
        <v>2368</v>
      </c>
      <c r="G3" s="89" t="s">
        <v>2369</v>
      </c>
      <c r="H3" s="89" t="s">
        <v>2370</v>
      </c>
      <c r="I3" s="89" t="s">
        <v>2371</v>
      </c>
      <c r="J3" s="89" t="s">
        <v>2372</v>
      </c>
      <c r="K3" s="89" t="s">
        <v>2373</v>
      </c>
      <c r="L3" s="89" t="s">
        <v>2374</v>
      </c>
      <c r="M3" s="88"/>
    </row>
    <row r="4" spans="1:28" ht="15.75">
      <c r="A4" s="88"/>
      <c r="B4" s="90" t="s">
        <v>2375</v>
      </c>
      <c r="C4" s="90">
        <v>38</v>
      </c>
      <c r="D4" s="90" t="s">
        <v>2376</v>
      </c>
      <c r="E4" s="90" t="s">
        <v>2377</v>
      </c>
      <c r="F4" s="90" t="s">
        <v>2378</v>
      </c>
      <c r="G4" s="90" t="s">
        <v>2379</v>
      </c>
      <c r="H4" s="90" t="s">
        <v>1656</v>
      </c>
      <c r="I4" s="90" t="s">
        <v>2380</v>
      </c>
      <c r="J4" s="90" t="s">
        <v>2381</v>
      </c>
      <c r="K4" s="90" t="s">
        <v>2382</v>
      </c>
      <c r="L4" s="90" t="s">
        <v>2383</v>
      </c>
      <c r="M4" s="88"/>
      <c r="V4" s="93"/>
      <c r="W4" s="93"/>
    </row>
    <row r="5" spans="1:28">
      <c r="A5" s="88"/>
      <c r="B5" s="88"/>
      <c r="C5" s="88"/>
      <c r="D5" s="88"/>
      <c r="E5" s="88"/>
      <c r="F5" s="88"/>
      <c r="G5" s="88"/>
      <c r="H5" s="88"/>
      <c r="I5" s="88"/>
      <c r="J5" s="88"/>
      <c r="K5" s="88"/>
      <c r="L5" s="88"/>
      <c r="M5" s="88"/>
      <c r="V5" s="93"/>
      <c r="W5" s="93"/>
    </row>
    <row r="6" spans="1:28">
      <c r="A6" s="88"/>
      <c r="B6" s="88"/>
      <c r="C6" s="88"/>
      <c r="D6" s="88"/>
      <c r="E6" s="88"/>
      <c r="F6" s="88"/>
      <c r="G6" s="88"/>
      <c r="H6" s="88"/>
      <c r="I6" s="88"/>
      <c r="J6" s="88"/>
      <c r="K6" s="88"/>
      <c r="L6" s="88"/>
      <c r="M6" s="88"/>
      <c r="V6" s="93"/>
      <c r="W6" s="93"/>
    </row>
    <row r="7" spans="1:28">
      <c r="A7" s="88"/>
      <c r="B7" s="88"/>
      <c r="C7" s="88"/>
      <c r="D7" s="88"/>
      <c r="E7" s="88"/>
      <c r="F7" s="88"/>
      <c r="G7" s="88"/>
      <c r="H7" s="88"/>
      <c r="I7" s="88"/>
      <c r="J7" s="88"/>
      <c r="K7" s="88"/>
      <c r="L7" s="88"/>
      <c r="M7" s="88"/>
      <c r="V7" s="94" t="s">
        <v>2384</v>
      </c>
      <c r="W7" s="93" t="s">
        <v>2385</v>
      </c>
    </row>
    <row r="8" spans="1:28" ht="15.75">
      <c r="A8" s="88"/>
      <c r="B8" s="91"/>
      <c r="C8" s="88"/>
      <c r="D8" s="88"/>
      <c r="E8" s="88"/>
      <c r="F8" s="88"/>
      <c r="G8" s="88"/>
      <c r="H8" s="88"/>
      <c r="I8" s="88"/>
      <c r="J8" s="88"/>
      <c r="L8" s="88"/>
      <c r="M8" s="88"/>
      <c r="V8" s="93"/>
      <c r="W8" s="93"/>
    </row>
    <row r="9" spans="1:28">
      <c r="A9" s="88"/>
      <c r="B9" s="92"/>
      <c r="C9" s="88"/>
      <c r="D9" s="88"/>
      <c r="E9" s="88"/>
      <c r="F9" s="88"/>
      <c r="G9" s="88"/>
      <c r="H9" s="88"/>
      <c r="I9" s="88"/>
      <c r="J9" s="88"/>
      <c r="K9" s="88"/>
      <c r="L9" s="88"/>
      <c r="M9" s="88"/>
      <c r="V9" s="93"/>
      <c r="W9" s="95"/>
    </row>
    <row r="10" spans="1:28" ht="27">
      <c r="A10" s="88"/>
      <c r="B10" s="91"/>
      <c r="C10" s="88"/>
      <c r="D10" s="88"/>
      <c r="E10" s="88"/>
      <c r="F10" s="88"/>
      <c r="G10" s="88"/>
      <c r="H10" s="88"/>
      <c r="I10" s="88"/>
      <c r="J10" s="88"/>
      <c r="K10" s="88"/>
      <c r="L10" s="88"/>
      <c r="M10" s="88"/>
      <c r="V10" s="94" t="s">
        <v>2386</v>
      </c>
      <c r="W10" s="93" t="s">
        <v>2387</v>
      </c>
      <c r="Y10" t="s">
        <v>201</v>
      </c>
      <c r="Z10" t="s">
        <v>2388</v>
      </c>
    </row>
    <row r="11" spans="1:28">
      <c r="A11" s="88"/>
      <c r="B11" s="88"/>
      <c r="C11" s="88"/>
      <c r="D11" s="88"/>
      <c r="E11" s="88"/>
      <c r="F11" s="88"/>
      <c r="G11" s="88"/>
      <c r="H11" s="88"/>
      <c r="I11" s="88"/>
      <c r="J11" s="88"/>
      <c r="K11" s="88"/>
      <c r="L11" s="88"/>
      <c r="M11" s="88"/>
      <c r="V11" s="96">
        <v>45266</v>
      </c>
      <c r="W11" s="95">
        <v>4104.67</v>
      </c>
      <c r="Y11">
        <f>AVERAGE(W11:W272)</f>
        <v>4169.3513740458038</v>
      </c>
      <c r="Z11">
        <f>(W272-W11)/W272</f>
        <v>3.8227947757871618E-2</v>
      </c>
      <c r="AB11" t="s">
        <v>2389</v>
      </c>
    </row>
    <row r="12" spans="1:28">
      <c r="A12" s="88"/>
      <c r="B12" s="88"/>
      <c r="C12" s="88"/>
      <c r="D12" s="88"/>
      <c r="E12" s="88"/>
      <c r="F12" s="88"/>
      <c r="G12" s="88"/>
      <c r="H12" s="88"/>
      <c r="I12" s="88"/>
      <c r="J12" s="88"/>
      <c r="K12" s="88"/>
      <c r="L12" s="88"/>
      <c r="M12" s="88"/>
      <c r="V12" s="96">
        <v>45267</v>
      </c>
      <c r="W12" s="95">
        <v>4111.42</v>
      </c>
    </row>
    <row r="13" spans="1:28">
      <c r="A13" s="88"/>
      <c r="B13" s="88"/>
      <c r="C13" s="88"/>
      <c r="D13" s="88"/>
      <c r="E13" s="88"/>
      <c r="F13" s="88"/>
      <c r="G13" s="88"/>
      <c r="H13" s="88"/>
      <c r="I13" s="88"/>
      <c r="J13" s="88"/>
      <c r="K13" s="88"/>
      <c r="L13" s="88"/>
      <c r="M13" s="88"/>
      <c r="V13" s="96">
        <v>45268</v>
      </c>
      <c r="W13" s="95">
        <v>4163.8100000000004</v>
      </c>
    </row>
    <row r="14" spans="1:28">
      <c r="A14" s="88"/>
      <c r="B14" s="88"/>
      <c r="C14" s="88"/>
      <c r="D14" s="88"/>
      <c r="E14" s="88"/>
      <c r="F14" s="88"/>
      <c r="G14" s="88"/>
      <c r="H14" s="88"/>
      <c r="I14" s="88"/>
      <c r="J14" s="88"/>
      <c r="K14" s="88"/>
      <c r="L14" s="88"/>
      <c r="M14" s="88"/>
      <c r="V14" s="96">
        <v>45271</v>
      </c>
      <c r="W14" s="95">
        <v>4185.3500000000004</v>
      </c>
    </row>
    <row r="15" spans="1:28">
      <c r="A15" s="88"/>
      <c r="B15" s="92" t="s">
        <v>2390</v>
      </c>
      <c r="C15" s="88"/>
      <c r="D15" s="88"/>
      <c r="E15" s="88"/>
      <c r="F15" s="88"/>
      <c r="G15" s="88"/>
      <c r="H15" s="88"/>
      <c r="I15" s="88"/>
      <c r="J15" s="88"/>
      <c r="K15" s="88"/>
      <c r="L15" s="88"/>
      <c r="M15" s="88"/>
      <c r="V15" s="96">
        <v>45272</v>
      </c>
      <c r="W15" s="95">
        <v>4190.3100000000004</v>
      </c>
    </row>
    <row r="16" spans="1:28">
      <c r="V16" s="96">
        <v>45273</v>
      </c>
      <c r="W16" s="95">
        <v>4222.4399999999996</v>
      </c>
    </row>
    <row r="17" spans="22:23">
      <c r="V17" s="96">
        <v>45274</v>
      </c>
      <c r="W17" s="95">
        <v>4347.79</v>
      </c>
    </row>
    <row r="18" spans="22:23">
      <c r="V18" s="96">
        <v>45275</v>
      </c>
      <c r="W18" s="95">
        <v>4321.79</v>
      </c>
    </row>
    <row r="19" spans="22:23">
      <c r="V19" s="96">
        <v>45278</v>
      </c>
      <c r="W19" s="95">
        <v>4284.09</v>
      </c>
    </row>
    <row r="20" spans="22:23">
      <c r="V20" s="96">
        <v>45279</v>
      </c>
      <c r="W20" s="95">
        <v>4329.0600000000004</v>
      </c>
    </row>
    <row r="21" spans="22:23">
      <c r="V21" s="96">
        <v>45280</v>
      </c>
      <c r="W21" s="95">
        <v>4287.71</v>
      </c>
    </row>
    <row r="22" spans="22:23">
      <c r="V22" s="96">
        <v>45281</v>
      </c>
      <c r="W22" s="95">
        <v>4311.12</v>
      </c>
    </row>
    <row r="23" spans="22:23">
      <c r="V23" s="96">
        <v>45282</v>
      </c>
      <c r="W23" s="95">
        <v>4266.1899999999996</v>
      </c>
    </row>
    <row r="24" spans="22:23">
      <c r="V24" s="96">
        <v>45285</v>
      </c>
      <c r="W24" s="95">
        <v>4264.6899999999996</v>
      </c>
    </row>
    <row r="25" spans="22:23">
      <c r="V25" s="96">
        <v>45286</v>
      </c>
      <c r="W25" s="95">
        <v>4271.0600000000004</v>
      </c>
    </row>
    <row r="26" spans="22:23">
      <c r="V26" s="96">
        <v>45287</v>
      </c>
      <c r="W26" s="95">
        <v>4298.8</v>
      </c>
    </row>
    <row r="27" spans="22:23">
      <c r="V27" s="96">
        <v>45288</v>
      </c>
      <c r="W27" s="95">
        <v>4292.42</v>
      </c>
    </row>
    <row r="28" spans="22:23">
      <c r="V28" s="96">
        <v>45289</v>
      </c>
      <c r="W28" s="95">
        <v>4279.43</v>
      </c>
    </row>
    <row r="29" spans="22:23">
      <c r="V29" s="96">
        <v>45293</v>
      </c>
      <c r="W29" s="95">
        <v>4213.38</v>
      </c>
    </row>
    <row r="30" spans="22:23">
      <c r="V30" s="96">
        <v>45294</v>
      </c>
      <c r="W30" s="95">
        <v>4102.45</v>
      </c>
    </row>
    <row r="31" spans="22:23">
      <c r="V31" s="96">
        <v>45295</v>
      </c>
      <c r="W31" s="95">
        <v>4110.93</v>
      </c>
    </row>
    <row r="32" spans="22:23">
      <c r="V32" s="96">
        <v>45296</v>
      </c>
      <c r="W32" s="95">
        <v>4096.84</v>
      </c>
    </row>
    <row r="33" spans="2:23">
      <c r="V33" s="96">
        <v>45299</v>
      </c>
      <c r="W33" s="95">
        <v>4143.29</v>
      </c>
    </row>
    <row r="34" spans="2:23">
      <c r="V34" s="96">
        <v>45300</v>
      </c>
      <c r="W34" s="95">
        <v>4112.3599999999997</v>
      </c>
    </row>
    <row r="35" spans="2:23">
      <c r="V35" s="96">
        <v>45301</v>
      </c>
      <c r="W35" s="95">
        <v>4120.7</v>
      </c>
    </row>
    <row r="36" spans="2:23">
      <c r="V36" s="96">
        <v>45302</v>
      </c>
      <c r="W36" s="95">
        <v>4098.66</v>
      </c>
    </row>
    <row r="37" spans="2:23">
      <c r="V37" s="96">
        <v>45303</v>
      </c>
      <c r="W37" s="95">
        <v>4062.25</v>
      </c>
    </row>
    <row r="38" spans="2:23">
      <c r="V38" s="96">
        <v>45306</v>
      </c>
      <c r="W38" s="95">
        <v>4040.89</v>
      </c>
    </row>
    <row r="39" spans="2:23">
      <c r="E39" s="97"/>
      <c r="V39" s="96">
        <v>45307</v>
      </c>
      <c r="W39" s="95">
        <v>4004.52</v>
      </c>
    </row>
    <row r="40" spans="2:23">
      <c r="V40" s="96">
        <v>45308</v>
      </c>
      <c r="W40" s="95">
        <v>3932.07</v>
      </c>
    </row>
    <row r="41" spans="2:23">
      <c r="B41" s="88"/>
      <c r="V41" s="96">
        <v>45309</v>
      </c>
      <c r="W41" s="95">
        <v>3995.95</v>
      </c>
    </row>
    <row r="42" spans="2:23">
      <c r="B42" s="1"/>
      <c r="V42" s="96">
        <v>45310</v>
      </c>
      <c r="W42" s="95">
        <v>4000</v>
      </c>
    </row>
    <row r="43" spans="2:23">
      <c r="V43" s="96">
        <v>45313</v>
      </c>
      <c r="W43" s="95">
        <v>3999.18</v>
      </c>
    </row>
    <row r="44" spans="2:23">
      <c r="V44" s="96">
        <v>45314</v>
      </c>
      <c r="W44" s="95">
        <v>3998.47</v>
      </c>
    </row>
    <row r="45" spans="2:23">
      <c r="V45" s="96">
        <v>45315</v>
      </c>
      <c r="W45" s="95">
        <v>4032.08</v>
      </c>
    </row>
    <row r="46" spans="2:23">
      <c r="V46" s="96">
        <v>45316</v>
      </c>
      <c r="W46" s="95">
        <v>4015.4</v>
      </c>
    </row>
    <row r="47" spans="2:23">
      <c r="V47" s="96">
        <v>45317</v>
      </c>
      <c r="W47" s="95">
        <v>4157.68</v>
      </c>
    </row>
    <row r="48" spans="2:23">
      <c r="V48" s="96">
        <v>45320</v>
      </c>
      <c r="W48" s="95">
        <v>4181.37</v>
      </c>
    </row>
    <row r="49" spans="22:23">
      <c r="V49" s="96">
        <v>45321</v>
      </c>
      <c r="W49" s="95">
        <v>4193.1099999999997</v>
      </c>
    </row>
    <row r="50" spans="22:23">
      <c r="V50" s="96">
        <v>45322</v>
      </c>
      <c r="W50" s="95">
        <v>4157.4799999999996</v>
      </c>
    </row>
    <row r="51" spans="22:23">
      <c r="V51" s="96">
        <v>45323</v>
      </c>
      <c r="W51" s="95">
        <v>4201.07</v>
      </c>
    </row>
    <row r="52" spans="22:23">
      <c r="V52" s="96">
        <v>45324</v>
      </c>
      <c r="W52" s="95">
        <v>4217.6899999999996</v>
      </c>
    </row>
    <row r="53" spans="22:23">
      <c r="V53" s="96">
        <v>45327</v>
      </c>
      <c r="W53" s="95">
        <v>4195.84</v>
      </c>
    </row>
    <row r="54" spans="22:23">
      <c r="V54" s="96">
        <v>45328</v>
      </c>
      <c r="W54" s="95">
        <v>4228.99</v>
      </c>
    </row>
    <row r="55" spans="22:23">
      <c r="V55" s="96">
        <v>45329</v>
      </c>
      <c r="W55" s="95">
        <v>4242.03</v>
      </c>
    </row>
    <row r="56" spans="22:23">
      <c r="V56" s="96">
        <v>45330</v>
      </c>
      <c r="W56" s="95">
        <v>4312.63</v>
      </c>
    </row>
    <row r="57" spans="22:23">
      <c r="V57" s="96">
        <v>45331</v>
      </c>
      <c r="W57" s="95">
        <v>4342.6099999999997</v>
      </c>
    </row>
    <row r="58" spans="22:23">
      <c r="V58" s="96">
        <v>45334</v>
      </c>
      <c r="W58" s="95">
        <v>4372.01</v>
      </c>
    </row>
    <row r="59" spans="22:23">
      <c r="V59" s="96">
        <v>45335</v>
      </c>
      <c r="W59" s="95">
        <v>4277.74</v>
      </c>
    </row>
    <row r="60" spans="22:23">
      <c r="V60" s="96">
        <v>45336</v>
      </c>
      <c r="W60" s="95">
        <v>4309.6899999999996</v>
      </c>
    </row>
    <row r="61" spans="22:23">
      <c r="V61" s="96">
        <v>45337</v>
      </c>
      <c r="W61" s="95">
        <v>4383.87</v>
      </c>
    </row>
    <row r="62" spans="22:23">
      <c r="V62" s="96">
        <v>45338</v>
      </c>
      <c r="W62" s="95">
        <v>4399.88</v>
      </c>
    </row>
    <row r="63" spans="22:23">
      <c r="V63" s="96">
        <v>45341</v>
      </c>
      <c r="W63" s="95">
        <v>4399.88</v>
      </c>
    </row>
    <row r="64" spans="22:23">
      <c r="V64" s="96">
        <v>45342</v>
      </c>
      <c r="W64" s="95">
        <v>4394.47</v>
      </c>
    </row>
    <row r="65" spans="22:23">
      <c r="V65" s="96">
        <v>45343</v>
      </c>
      <c r="W65" s="95">
        <v>4413.26</v>
      </c>
    </row>
    <row r="66" spans="22:23">
      <c r="V66" s="96">
        <v>45344</v>
      </c>
      <c r="W66" s="95">
        <v>4482.05</v>
      </c>
    </row>
    <row r="67" spans="22:23">
      <c r="V67" s="96">
        <v>45345</v>
      </c>
      <c r="W67" s="95">
        <v>4508.51</v>
      </c>
    </row>
    <row r="68" spans="22:23">
      <c r="V68" s="96">
        <v>45348</v>
      </c>
      <c r="W68" s="95">
        <v>4496.57</v>
      </c>
    </row>
    <row r="69" spans="22:23">
      <c r="V69" s="96">
        <v>45349</v>
      </c>
      <c r="W69" s="95">
        <v>4550.43</v>
      </c>
    </row>
    <row r="70" spans="22:23">
      <c r="V70" s="96">
        <v>45350</v>
      </c>
      <c r="W70" s="95">
        <v>4553.13</v>
      </c>
    </row>
    <row r="71" spans="22:23">
      <c r="V71" s="96">
        <v>45351</v>
      </c>
      <c r="W71" s="95">
        <v>4560.8999999999996</v>
      </c>
    </row>
    <row r="72" spans="22:23">
      <c r="V72" s="96">
        <v>45352</v>
      </c>
      <c r="W72" s="95">
        <v>4570.17</v>
      </c>
    </row>
    <row r="73" spans="22:23">
      <c r="V73" s="96">
        <v>45355</v>
      </c>
      <c r="W73" s="95">
        <v>4518.84</v>
      </c>
    </row>
    <row r="74" spans="22:23">
      <c r="V74" s="96">
        <v>45356</v>
      </c>
      <c r="W74" s="95">
        <v>4488.28</v>
      </c>
    </row>
    <row r="75" spans="22:23">
      <c r="V75" s="96">
        <v>45357</v>
      </c>
      <c r="W75" s="95">
        <v>4484.8599999999997</v>
      </c>
    </row>
    <row r="76" spans="22:23">
      <c r="V76" s="96">
        <v>45358</v>
      </c>
      <c r="W76" s="95">
        <v>4516.82</v>
      </c>
    </row>
    <row r="77" spans="22:23">
      <c r="V77" s="96">
        <v>45359</v>
      </c>
      <c r="W77" s="95">
        <v>4544.74</v>
      </c>
    </row>
    <row r="78" spans="22:23">
      <c r="V78" s="96">
        <v>45362</v>
      </c>
      <c r="W78" s="95">
        <v>4540.62</v>
      </c>
    </row>
    <row r="79" spans="22:23">
      <c r="V79" s="96">
        <v>45363</v>
      </c>
      <c r="W79" s="95">
        <v>4585.8100000000004</v>
      </c>
    </row>
    <row r="80" spans="22:23">
      <c r="V80" s="96">
        <v>45364</v>
      </c>
      <c r="W80" s="95">
        <v>4620.33</v>
      </c>
    </row>
    <row r="81" spans="22:23">
      <c r="V81" s="96">
        <v>45365</v>
      </c>
      <c r="W81" s="95">
        <v>4587.29</v>
      </c>
    </row>
    <row r="82" spans="22:23">
      <c r="V82" s="96">
        <v>45366</v>
      </c>
      <c r="W82" s="95">
        <v>4557.5600000000004</v>
      </c>
    </row>
    <row r="83" spans="22:23">
      <c r="V83" s="96">
        <v>45369</v>
      </c>
      <c r="W83" s="95">
        <v>4542.51</v>
      </c>
    </row>
    <row r="84" spans="22:23">
      <c r="V84" s="96">
        <v>45370</v>
      </c>
      <c r="W84" s="95">
        <v>4544.8500000000004</v>
      </c>
    </row>
    <row r="85" spans="22:23">
      <c r="V85" s="96">
        <v>45371</v>
      </c>
      <c r="W85" s="95">
        <v>4529.75</v>
      </c>
    </row>
    <row r="86" spans="22:23">
      <c r="V86" s="96">
        <v>45372</v>
      </c>
      <c r="W86" s="95">
        <v>4549.76</v>
      </c>
    </row>
    <row r="87" spans="22:23">
      <c r="V87" s="96">
        <v>45373</v>
      </c>
      <c r="W87" s="95">
        <v>4461.62</v>
      </c>
    </row>
    <row r="88" spans="22:23">
      <c r="V88" s="96">
        <v>45376</v>
      </c>
      <c r="W88" s="95">
        <v>4458.62</v>
      </c>
    </row>
    <row r="89" spans="22:23">
      <c r="V89" s="96">
        <v>45377</v>
      </c>
      <c r="W89" s="95">
        <v>4465.83</v>
      </c>
    </row>
    <row r="90" spans="22:23">
      <c r="V90" s="96">
        <v>45378</v>
      </c>
      <c r="W90" s="95">
        <v>4503.3500000000004</v>
      </c>
    </row>
    <row r="91" spans="22:23">
      <c r="V91" s="96">
        <v>45379</v>
      </c>
      <c r="W91" s="95">
        <v>4511.03</v>
      </c>
    </row>
    <row r="92" spans="22:23">
      <c r="V92" s="96">
        <v>45380</v>
      </c>
      <c r="W92" s="95">
        <v>4510.7</v>
      </c>
    </row>
    <row r="93" spans="22:23">
      <c r="V93" s="96">
        <v>45383</v>
      </c>
      <c r="W93" s="95">
        <v>4492.8599999999997</v>
      </c>
    </row>
    <row r="94" spans="22:23">
      <c r="V94" s="96">
        <v>45384</v>
      </c>
      <c r="W94" s="95">
        <v>4426.8999999999996</v>
      </c>
    </row>
    <row r="95" spans="22:23">
      <c r="V95" s="96">
        <v>45385</v>
      </c>
      <c r="W95" s="95">
        <v>4443.8100000000004</v>
      </c>
    </row>
    <row r="96" spans="22:23">
      <c r="V96" s="96">
        <v>45386</v>
      </c>
      <c r="W96" s="95">
        <v>4431.42</v>
      </c>
    </row>
    <row r="97" spans="22:23">
      <c r="V97" s="96">
        <v>45387</v>
      </c>
      <c r="W97" s="95">
        <v>4382.07</v>
      </c>
    </row>
    <row r="98" spans="22:23">
      <c r="V98" s="96">
        <v>45390</v>
      </c>
      <c r="W98" s="95">
        <v>4425.3</v>
      </c>
    </row>
    <row r="99" spans="22:23">
      <c r="V99" s="96">
        <v>45391</v>
      </c>
      <c r="W99" s="95">
        <v>4401.45</v>
      </c>
    </row>
    <row r="100" spans="22:23">
      <c r="V100" s="96">
        <v>45392</v>
      </c>
      <c r="W100" s="95">
        <v>4329.37</v>
      </c>
    </row>
    <row r="101" spans="22:23">
      <c r="V101" s="96">
        <v>45393</v>
      </c>
      <c r="W101" s="95">
        <v>4322.9399999999996</v>
      </c>
    </row>
    <row r="102" spans="22:23">
      <c r="V102" s="96">
        <v>45394</v>
      </c>
      <c r="W102" s="95">
        <v>4230.7299999999996</v>
      </c>
    </row>
    <row r="103" spans="22:23">
      <c r="V103" s="96">
        <v>45397</v>
      </c>
      <c r="W103" s="95">
        <v>4227.78</v>
      </c>
    </row>
    <row r="104" spans="22:23">
      <c r="V104" s="96">
        <v>45398</v>
      </c>
      <c r="W104" s="95">
        <v>4179.82</v>
      </c>
    </row>
    <row r="105" spans="22:23">
      <c r="V105" s="96">
        <v>45399</v>
      </c>
      <c r="W105" s="95">
        <v>4215.58</v>
      </c>
    </row>
    <row r="106" spans="22:23">
      <c r="V106" s="96">
        <v>45400</v>
      </c>
      <c r="W106" s="95">
        <v>4206.43</v>
      </c>
    </row>
    <row r="107" spans="22:23">
      <c r="V107" s="96">
        <v>45401</v>
      </c>
      <c r="W107" s="95">
        <v>4187.4399999999996</v>
      </c>
    </row>
    <row r="108" spans="22:23">
      <c r="V108" s="96">
        <v>45404</v>
      </c>
      <c r="W108" s="95">
        <v>4193.6000000000004</v>
      </c>
    </row>
    <row r="109" spans="22:23">
      <c r="V109" s="96">
        <v>45405</v>
      </c>
      <c r="W109" s="95">
        <v>4256.63</v>
      </c>
    </row>
    <row r="110" spans="22:23">
      <c r="V110" s="96">
        <v>45406</v>
      </c>
      <c r="W110" s="95">
        <v>4265.3</v>
      </c>
    </row>
    <row r="111" spans="22:23">
      <c r="V111" s="96">
        <v>45407</v>
      </c>
      <c r="W111" s="95">
        <v>4212.16</v>
      </c>
    </row>
    <row r="112" spans="22:23">
      <c r="V112" s="96">
        <v>45408</v>
      </c>
      <c r="W112" s="95">
        <v>4258.7700000000004</v>
      </c>
    </row>
    <row r="113" spans="22:23">
      <c r="V113" s="96">
        <v>45411</v>
      </c>
      <c r="W113" s="95">
        <v>4280.67</v>
      </c>
    </row>
    <row r="114" spans="22:23">
      <c r="V114" s="96">
        <v>45412</v>
      </c>
      <c r="W114" s="95">
        <v>4196.42</v>
      </c>
    </row>
    <row r="115" spans="22:23">
      <c r="V115" s="96">
        <v>45413</v>
      </c>
      <c r="W115" s="95">
        <v>4156.88</v>
      </c>
    </row>
    <row r="116" spans="22:23">
      <c r="V116" s="96">
        <v>45414</v>
      </c>
      <c r="W116" s="95">
        <v>4182.17</v>
      </c>
    </row>
    <row r="117" spans="22:23">
      <c r="V117" s="96">
        <v>45415</v>
      </c>
      <c r="W117" s="95">
        <v>4249.09</v>
      </c>
    </row>
    <row r="118" spans="22:23">
      <c r="V118" s="96">
        <v>45418</v>
      </c>
      <c r="W118" s="95">
        <v>4271.5</v>
      </c>
    </row>
    <row r="119" spans="22:23">
      <c r="V119" s="96">
        <v>45419</v>
      </c>
      <c r="W119" s="95">
        <v>4261.43</v>
      </c>
    </row>
    <row r="120" spans="22:23">
      <c r="V120" s="96">
        <v>45420</v>
      </c>
      <c r="W120" s="95">
        <v>4245</v>
      </c>
    </row>
    <row r="121" spans="22:23">
      <c r="V121" s="96">
        <v>45421</v>
      </c>
      <c r="W121" s="95">
        <v>4262.9799999999996</v>
      </c>
    </row>
    <row r="122" spans="22:23">
      <c r="V122" s="96">
        <v>45422</v>
      </c>
      <c r="W122" s="95">
        <v>4257.8</v>
      </c>
    </row>
    <row r="123" spans="22:23">
      <c r="V123" s="96">
        <v>45425</v>
      </c>
      <c r="W123" s="95">
        <v>4270.0200000000004</v>
      </c>
    </row>
    <row r="124" spans="22:23">
      <c r="V124" s="96">
        <v>45426</v>
      </c>
      <c r="W124" s="95">
        <v>4309.1000000000004</v>
      </c>
    </row>
    <row r="125" spans="22:23">
      <c r="V125" s="96">
        <v>45427</v>
      </c>
      <c r="W125" s="95">
        <v>4306.08</v>
      </c>
    </row>
    <row r="126" spans="22:23">
      <c r="V126" s="96">
        <v>45428</v>
      </c>
      <c r="W126" s="95">
        <v>4306.45</v>
      </c>
    </row>
    <row r="127" spans="22:23">
      <c r="V127" s="96">
        <v>45429</v>
      </c>
      <c r="W127" s="95">
        <v>4311.51</v>
      </c>
    </row>
    <row r="128" spans="22:23">
      <c r="V128" s="96">
        <v>45432</v>
      </c>
      <c r="W128" s="95">
        <v>4309.7700000000004</v>
      </c>
    </row>
    <row r="129" spans="22:23">
      <c r="V129" s="96">
        <v>45433</v>
      </c>
      <c r="W129" s="95">
        <v>4283.63</v>
      </c>
    </row>
    <row r="130" spans="22:23">
      <c r="V130" s="96">
        <v>45434</v>
      </c>
      <c r="W130" s="95">
        <v>4192.2700000000004</v>
      </c>
    </row>
    <row r="131" spans="22:23">
      <c r="V131" s="96">
        <v>45435</v>
      </c>
      <c r="W131" s="95">
        <v>4167.17</v>
      </c>
    </row>
    <row r="132" spans="22:23">
      <c r="V132" s="96">
        <v>45436</v>
      </c>
      <c r="W132" s="95">
        <v>4204.41</v>
      </c>
    </row>
    <row r="133" spans="22:23">
      <c r="V133" s="96">
        <v>45439</v>
      </c>
      <c r="W133" s="95">
        <v>4221.75</v>
      </c>
    </row>
    <row r="134" spans="22:23">
      <c r="V134" s="96">
        <v>45440</v>
      </c>
      <c r="W134" s="95">
        <v>4203.3500000000004</v>
      </c>
    </row>
    <row r="135" spans="22:23">
      <c r="V135" s="96">
        <v>45441</v>
      </c>
      <c r="W135" s="95">
        <v>4130.84</v>
      </c>
    </row>
    <row r="136" spans="22:23">
      <c r="V136" s="96">
        <v>45442</v>
      </c>
      <c r="W136" s="95">
        <v>4170.67</v>
      </c>
    </row>
    <row r="137" spans="22:23">
      <c r="V137" s="96">
        <v>45443</v>
      </c>
      <c r="W137" s="95">
        <v>4203.76</v>
      </c>
    </row>
    <row r="138" spans="22:23">
      <c r="V138" s="96">
        <v>45446</v>
      </c>
      <c r="W138" s="95">
        <v>4216.6899999999996</v>
      </c>
    </row>
    <row r="139" spans="22:23">
      <c r="V139" s="96">
        <v>45447</v>
      </c>
      <c r="W139" s="95">
        <v>4211.68</v>
      </c>
    </row>
    <row r="140" spans="22:23">
      <c r="V140" s="96">
        <v>45448</v>
      </c>
      <c r="W140" s="95">
        <v>4254.57</v>
      </c>
    </row>
    <row r="141" spans="22:23">
      <c r="V141" s="96">
        <v>45449</v>
      </c>
      <c r="W141" s="95">
        <v>4272.93</v>
      </c>
    </row>
    <row r="142" spans="22:23">
      <c r="V142" s="96">
        <v>45450</v>
      </c>
      <c r="W142" s="95">
        <v>4239.91</v>
      </c>
    </row>
    <row r="143" spans="22:23">
      <c r="V143" s="96">
        <v>45453</v>
      </c>
      <c r="W143" s="95">
        <v>4199.1899999999996</v>
      </c>
    </row>
    <row r="144" spans="22:23">
      <c r="V144" s="96">
        <v>45454</v>
      </c>
      <c r="W144" s="95">
        <v>4163.8599999999997</v>
      </c>
    </row>
    <row r="145" spans="22:23">
      <c r="V145" s="96">
        <v>45455</v>
      </c>
      <c r="W145" s="95">
        <v>4216.0600000000004</v>
      </c>
    </row>
    <row r="146" spans="22:23">
      <c r="V146" s="96">
        <v>45456</v>
      </c>
      <c r="W146" s="95">
        <v>4174.01</v>
      </c>
    </row>
    <row r="147" spans="22:23">
      <c r="V147" s="96">
        <v>45457</v>
      </c>
      <c r="W147" s="95">
        <v>4079.82</v>
      </c>
    </row>
    <row r="148" spans="22:23">
      <c r="V148" s="96">
        <v>45460</v>
      </c>
      <c r="W148" s="95">
        <v>4116.75</v>
      </c>
    </row>
    <row r="149" spans="22:23">
      <c r="V149" s="96">
        <v>45461</v>
      </c>
      <c r="W149" s="95">
        <v>4108.37</v>
      </c>
    </row>
    <row r="150" spans="22:23">
      <c r="V150" s="96">
        <v>45462</v>
      </c>
      <c r="W150" s="95">
        <v>4108.97</v>
      </c>
    </row>
    <row r="151" spans="22:23">
      <c r="V151" s="96">
        <v>45463</v>
      </c>
      <c r="W151" s="95">
        <v>4113.5200000000004</v>
      </c>
    </row>
    <row r="152" spans="22:23">
      <c r="V152" s="96">
        <v>45464</v>
      </c>
      <c r="W152" s="95">
        <v>4100.9399999999996</v>
      </c>
    </row>
    <row r="153" spans="22:23">
      <c r="V153" s="96">
        <v>45467</v>
      </c>
      <c r="W153" s="95">
        <v>4151.17</v>
      </c>
    </row>
    <row r="154" spans="22:23">
      <c r="V154" s="96">
        <v>45468</v>
      </c>
      <c r="W154" s="95">
        <v>4169.83</v>
      </c>
    </row>
    <row r="155" spans="22:23">
      <c r="V155" s="96">
        <v>45469</v>
      </c>
      <c r="W155" s="95">
        <v>4150.1499999999996</v>
      </c>
    </row>
    <row r="156" spans="22:23">
      <c r="V156" s="96">
        <v>45470</v>
      </c>
      <c r="W156" s="95">
        <v>4135.25</v>
      </c>
    </row>
    <row r="157" spans="22:23">
      <c r="V157" s="96">
        <v>45471</v>
      </c>
      <c r="W157" s="95">
        <v>4075.03</v>
      </c>
    </row>
    <row r="158" spans="22:23">
      <c r="V158" s="96">
        <v>45474</v>
      </c>
      <c r="W158" s="95">
        <v>4057.11</v>
      </c>
    </row>
    <row r="159" spans="22:23">
      <c r="V159" s="96">
        <v>45475</v>
      </c>
      <c r="W159" s="95">
        <v>4066.3</v>
      </c>
    </row>
    <row r="160" spans="22:23">
      <c r="V160" s="96">
        <v>45476</v>
      </c>
      <c r="W160" s="95">
        <v>4108.5</v>
      </c>
    </row>
    <row r="161" spans="22:23">
      <c r="V161" s="96">
        <v>45477</v>
      </c>
      <c r="W161" s="95">
        <v>4121.21</v>
      </c>
    </row>
    <row r="162" spans="22:23">
      <c r="V162" s="96">
        <v>45478</v>
      </c>
      <c r="W162" s="95">
        <v>4111.59</v>
      </c>
    </row>
    <row r="163" spans="22:23">
      <c r="V163" s="96">
        <v>45481</v>
      </c>
      <c r="W163" s="95">
        <v>4103.96</v>
      </c>
    </row>
    <row r="164" spans="22:23">
      <c r="V164" s="96">
        <v>45482</v>
      </c>
      <c r="W164" s="95">
        <v>4078.39</v>
      </c>
    </row>
    <row r="165" spans="22:23">
      <c r="V165" s="96">
        <v>45483</v>
      </c>
      <c r="W165" s="95">
        <v>4110.1400000000003</v>
      </c>
    </row>
    <row r="166" spans="22:23">
      <c r="V166" s="96">
        <v>45484</v>
      </c>
      <c r="W166" s="95">
        <v>4156.03</v>
      </c>
    </row>
    <row r="167" spans="22:23">
      <c r="V167" s="96">
        <v>45485</v>
      </c>
      <c r="W167" s="95">
        <v>4228.0200000000004</v>
      </c>
    </row>
    <row r="168" spans="22:23">
      <c r="V168" s="96">
        <v>45488</v>
      </c>
      <c r="W168" s="95">
        <v>4150.76</v>
      </c>
    </row>
    <row r="169" spans="22:23">
      <c r="V169" s="96">
        <v>45489</v>
      </c>
      <c r="W169" s="95">
        <v>4159.0600000000004</v>
      </c>
    </row>
    <row r="170" spans="22:23">
      <c r="V170" s="96">
        <v>45490</v>
      </c>
      <c r="W170" s="95">
        <v>4128.0200000000004</v>
      </c>
    </row>
    <row r="171" spans="22:23">
      <c r="V171" s="96">
        <v>45491</v>
      </c>
      <c r="W171" s="95">
        <v>4113.08</v>
      </c>
    </row>
    <row r="172" spans="22:23">
      <c r="V172" s="96">
        <v>45492</v>
      </c>
      <c r="W172" s="95">
        <v>4068.01</v>
      </c>
    </row>
    <row r="173" spans="22:23">
      <c r="V173" s="96">
        <v>45495</v>
      </c>
      <c r="W173" s="95">
        <v>4121.4799999999996</v>
      </c>
    </row>
    <row r="174" spans="22:23">
      <c r="V174" s="96">
        <v>45496</v>
      </c>
      <c r="W174" s="95">
        <v>4109.53</v>
      </c>
    </row>
    <row r="175" spans="22:23">
      <c r="V175" s="96">
        <v>45497</v>
      </c>
      <c r="W175" s="95">
        <v>3993.11</v>
      </c>
    </row>
    <row r="176" spans="22:23">
      <c r="V176" s="96">
        <v>45498</v>
      </c>
      <c r="W176" s="95">
        <v>3941.86</v>
      </c>
    </row>
    <row r="177" spans="22:23">
      <c r="V177" s="96">
        <v>45499</v>
      </c>
      <c r="W177" s="95">
        <v>4010.05</v>
      </c>
    </row>
    <row r="178" spans="22:23">
      <c r="V178" s="96">
        <v>45502</v>
      </c>
      <c r="W178" s="95">
        <v>3997.05</v>
      </c>
    </row>
    <row r="179" spans="22:23">
      <c r="V179" s="96">
        <v>45503</v>
      </c>
      <c r="W179" s="95">
        <v>3981.74</v>
      </c>
    </row>
    <row r="180" spans="22:23">
      <c r="V180" s="96">
        <v>45504</v>
      </c>
      <c r="W180" s="95">
        <v>3989.41</v>
      </c>
    </row>
    <row r="181" spans="22:23">
      <c r="V181" s="96">
        <v>45505</v>
      </c>
      <c r="W181" s="95">
        <v>3903.14</v>
      </c>
    </row>
    <row r="182" spans="22:23">
      <c r="V182" s="96">
        <v>45506</v>
      </c>
      <c r="W182" s="95">
        <v>3837.68</v>
      </c>
    </row>
    <row r="183" spans="22:23">
      <c r="V183" s="96">
        <v>45509</v>
      </c>
      <c r="W183" s="95">
        <v>3783.27</v>
      </c>
    </row>
    <row r="184" spans="22:23">
      <c r="V184" s="96">
        <v>45510</v>
      </c>
      <c r="W184" s="95">
        <v>3788.47</v>
      </c>
    </row>
    <row r="185" spans="22:23">
      <c r="V185" s="96">
        <v>45511</v>
      </c>
      <c r="W185" s="95">
        <v>3793.46</v>
      </c>
    </row>
    <row r="186" spans="22:23">
      <c r="V186" s="96">
        <v>45512</v>
      </c>
      <c r="W186" s="95">
        <v>3804.26</v>
      </c>
    </row>
    <row r="187" spans="22:23">
      <c r="V187" s="96">
        <v>45513</v>
      </c>
      <c r="W187" s="95">
        <v>3808.64</v>
      </c>
    </row>
    <row r="188" spans="22:23">
      <c r="V188" s="96">
        <v>45516</v>
      </c>
      <c r="W188" s="95">
        <v>3783.68</v>
      </c>
    </row>
    <row r="189" spans="22:23">
      <c r="V189" s="96">
        <v>45517</v>
      </c>
      <c r="W189" s="95">
        <v>3827.41</v>
      </c>
    </row>
    <row r="190" spans="22:23">
      <c r="V190" s="96">
        <v>45518</v>
      </c>
      <c r="W190" s="95">
        <v>3868.65</v>
      </c>
    </row>
    <row r="191" spans="22:23">
      <c r="V191" s="96">
        <v>45519</v>
      </c>
      <c r="W191" s="95">
        <v>3937.58</v>
      </c>
    </row>
    <row r="192" spans="22:23">
      <c r="V192" s="96">
        <v>45520</v>
      </c>
      <c r="W192" s="95">
        <v>3952.89</v>
      </c>
    </row>
    <row r="193" spans="22:23">
      <c r="V193" s="96">
        <v>45523</v>
      </c>
      <c r="W193" s="95">
        <v>4021.47</v>
      </c>
    </row>
    <row r="194" spans="22:23">
      <c r="V194" s="96">
        <v>45524</v>
      </c>
      <c r="W194" s="95">
        <v>4017.83</v>
      </c>
    </row>
    <row r="195" spans="22:23">
      <c r="V195" s="96">
        <v>45525</v>
      </c>
      <c r="W195" s="95">
        <v>4070.16</v>
      </c>
    </row>
    <row r="196" spans="22:23">
      <c r="V196" s="96">
        <v>45526</v>
      </c>
      <c r="W196" s="95">
        <v>4056.09</v>
      </c>
    </row>
    <row r="197" spans="22:23">
      <c r="V197" s="96">
        <v>45527</v>
      </c>
      <c r="W197" s="95">
        <v>4120.53</v>
      </c>
    </row>
    <row r="198" spans="22:23">
      <c r="V198" s="96">
        <v>45530</v>
      </c>
      <c r="W198" s="95">
        <v>4110.83</v>
      </c>
    </row>
    <row r="199" spans="22:23">
      <c r="V199" s="96">
        <v>45531</v>
      </c>
      <c r="W199" s="95">
        <v>4100.34</v>
      </c>
    </row>
    <row r="200" spans="22:23">
      <c r="V200" s="96">
        <v>45532</v>
      </c>
      <c r="W200" s="95">
        <v>4060.67</v>
      </c>
    </row>
    <row r="201" spans="22:23">
      <c r="V201" s="96">
        <v>45533</v>
      </c>
      <c r="W201" s="95">
        <v>4066.91</v>
      </c>
    </row>
    <row r="202" spans="22:23">
      <c r="V202" s="96">
        <v>45534</v>
      </c>
      <c r="W202" s="95">
        <v>4080.12</v>
      </c>
    </row>
    <row r="203" spans="22:23">
      <c r="V203" s="96">
        <v>45537</v>
      </c>
      <c r="W203" s="95">
        <v>4068.06</v>
      </c>
    </row>
    <row r="204" spans="22:23">
      <c r="V204" s="96">
        <v>45538</v>
      </c>
      <c r="W204" s="95">
        <v>4025.64</v>
      </c>
    </row>
    <row r="205" spans="22:23">
      <c r="V205" s="96">
        <v>45539</v>
      </c>
      <c r="W205" s="95">
        <v>3965.19</v>
      </c>
    </row>
    <row r="206" spans="22:23">
      <c r="V206" s="96">
        <v>45540</v>
      </c>
      <c r="W206" s="95">
        <v>3910.61</v>
      </c>
    </row>
    <row r="207" spans="22:23">
      <c r="V207" s="96">
        <v>45541</v>
      </c>
      <c r="W207" s="95">
        <v>3854.92</v>
      </c>
    </row>
    <row r="208" spans="22:23">
      <c r="V208" s="96">
        <v>45544</v>
      </c>
      <c r="W208" s="95">
        <v>3850.78</v>
      </c>
    </row>
    <row r="209" spans="22:23">
      <c r="V209" s="96">
        <v>45545</v>
      </c>
      <c r="W209" s="95">
        <v>3809.1</v>
      </c>
    </row>
    <row r="210" spans="22:23">
      <c r="V210" s="96">
        <v>45546</v>
      </c>
      <c r="W210" s="95">
        <v>3821.81</v>
      </c>
    </row>
    <row r="211" spans="22:23">
      <c r="V211" s="96">
        <v>45547</v>
      </c>
      <c r="W211" s="95">
        <v>3859.63</v>
      </c>
    </row>
    <row r="212" spans="22:23">
      <c r="V212" s="96">
        <v>45548</v>
      </c>
      <c r="W212" s="95">
        <v>3900.71</v>
      </c>
    </row>
    <row r="213" spans="22:23">
      <c r="V213" s="96">
        <v>45551</v>
      </c>
      <c r="W213" s="95">
        <v>3894.77</v>
      </c>
    </row>
    <row r="214" spans="22:23">
      <c r="V214" s="96">
        <v>45552</v>
      </c>
      <c r="W214" s="95">
        <v>3932.3</v>
      </c>
    </row>
    <row r="215" spans="22:23">
      <c r="V215" s="96">
        <v>45553</v>
      </c>
      <c r="W215" s="95">
        <v>3908.31</v>
      </c>
    </row>
    <row r="216" spans="22:23">
      <c r="V216" s="96">
        <v>45554</v>
      </c>
      <c r="W216" s="95">
        <v>4011.51</v>
      </c>
    </row>
    <row r="217" spans="22:23">
      <c r="V217" s="96">
        <v>45555</v>
      </c>
      <c r="W217" s="95">
        <v>3931.6</v>
      </c>
    </row>
    <row r="218" spans="22:23">
      <c r="V218" s="96">
        <v>45558</v>
      </c>
      <c r="W218" s="95">
        <v>3961.49</v>
      </c>
    </row>
    <row r="219" spans="22:23">
      <c r="V219" s="96">
        <v>45559</v>
      </c>
      <c r="W219" s="95">
        <v>4056.86</v>
      </c>
    </row>
    <row r="220" spans="22:23">
      <c r="V220" s="96">
        <v>45560</v>
      </c>
      <c r="W220" s="95">
        <v>4043.66</v>
      </c>
    </row>
    <row r="221" spans="22:23">
      <c r="V221" s="96">
        <v>45561</v>
      </c>
      <c r="W221" s="95">
        <v>4246.3999999999996</v>
      </c>
    </row>
    <row r="222" spans="22:23">
      <c r="V222" s="96">
        <v>45562</v>
      </c>
      <c r="W222" s="95">
        <v>4335.22</v>
      </c>
    </row>
    <row r="223" spans="22:23">
      <c r="V223" s="96">
        <v>45565</v>
      </c>
      <c r="W223" s="95">
        <v>4282.92</v>
      </c>
    </row>
    <row r="224" spans="22:23">
      <c r="V224" s="96">
        <v>45566</v>
      </c>
      <c r="W224" s="95">
        <v>4194.4399999999996</v>
      </c>
    </row>
    <row r="225" spans="22:23">
      <c r="V225" s="96">
        <v>45567</v>
      </c>
      <c r="W225" s="95">
        <v>4197.87</v>
      </c>
    </row>
    <row r="226" spans="22:23">
      <c r="V226" s="96">
        <v>45568</v>
      </c>
      <c r="W226" s="95">
        <v>4136.29</v>
      </c>
    </row>
    <row r="227" spans="22:23">
      <c r="V227" s="96">
        <v>45569</v>
      </c>
      <c r="W227" s="95">
        <v>4160.76</v>
      </c>
    </row>
    <row r="228" spans="22:23">
      <c r="V228" s="96">
        <v>45572</v>
      </c>
      <c r="W228" s="95">
        <v>4193.07</v>
      </c>
    </row>
    <row r="229" spans="22:23">
      <c r="V229" s="96">
        <v>45573</v>
      </c>
      <c r="W229" s="95">
        <v>4128.66</v>
      </c>
    </row>
    <row r="230" spans="22:23">
      <c r="V230" s="96">
        <v>45574</v>
      </c>
      <c r="W230" s="95">
        <v>4154.87</v>
      </c>
    </row>
    <row r="231" spans="22:23">
      <c r="V231" s="96">
        <v>45575</v>
      </c>
      <c r="W231" s="95">
        <v>4143.96</v>
      </c>
    </row>
    <row r="232" spans="22:23">
      <c r="V232" s="96">
        <v>45576</v>
      </c>
      <c r="W232" s="95">
        <v>4162.58</v>
      </c>
    </row>
    <row r="233" spans="22:23">
      <c r="V233" s="96">
        <v>45579</v>
      </c>
      <c r="W233" s="95">
        <v>4143.25</v>
      </c>
    </row>
    <row r="234" spans="22:23">
      <c r="V234" s="96">
        <v>45580</v>
      </c>
      <c r="W234" s="95">
        <v>4105.5200000000004</v>
      </c>
    </row>
    <row r="235" spans="22:23">
      <c r="V235" s="96">
        <v>45581</v>
      </c>
      <c r="W235" s="95">
        <v>4074.41</v>
      </c>
    </row>
    <row r="236" spans="22:23">
      <c r="V236" s="96">
        <v>45582</v>
      </c>
      <c r="W236" s="95">
        <v>4079.42</v>
      </c>
    </row>
    <row r="237" spans="22:23">
      <c r="V237" s="96">
        <v>45583</v>
      </c>
      <c r="W237" s="95">
        <v>4115.58</v>
      </c>
    </row>
    <row r="238" spans="22:23">
      <c r="V238" s="96">
        <v>45586</v>
      </c>
      <c r="W238" s="95">
        <v>4066.09</v>
      </c>
    </row>
    <row r="239" spans="22:23">
      <c r="V239" s="96">
        <v>45587</v>
      </c>
      <c r="W239" s="95">
        <v>4072.69</v>
      </c>
    </row>
    <row r="240" spans="22:23">
      <c r="V240" s="96">
        <v>45588</v>
      </c>
      <c r="W240" s="95">
        <v>4034.74</v>
      </c>
    </row>
    <row r="241" spans="22:23">
      <c r="V241" s="96">
        <v>45589</v>
      </c>
      <c r="W241" s="95">
        <v>4103.18</v>
      </c>
    </row>
    <row r="242" spans="22:23">
      <c r="V242" s="96">
        <v>45590</v>
      </c>
      <c r="W242" s="95">
        <v>4113.24</v>
      </c>
    </row>
    <row r="243" spans="22:23">
      <c r="V243" s="96">
        <v>45593</v>
      </c>
      <c r="W243" s="95">
        <v>4134.5600000000004</v>
      </c>
    </row>
    <row r="244" spans="22:23">
      <c r="V244" s="96">
        <v>45594</v>
      </c>
      <c r="W244" s="95">
        <v>4120.33</v>
      </c>
    </row>
    <row r="245" spans="22:23">
      <c r="V245" s="96">
        <v>45595</v>
      </c>
      <c r="W245" s="95">
        <v>4074.15</v>
      </c>
    </row>
    <row r="246" spans="22:23">
      <c r="V246" s="96">
        <v>45596</v>
      </c>
      <c r="W246" s="95">
        <v>3999.8</v>
      </c>
    </row>
    <row r="247" spans="22:23">
      <c r="V247" s="96">
        <v>45597</v>
      </c>
      <c r="W247" s="95">
        <v>3996.77</v>
      </c>
    </row>
    <row r="248" spans="22:23">
      <c r="V248" s="96">
        <v>45600</v>
      </c>
      <c r="W248" s="95">
        <v>3996.49</v>
      </c>
    </row>
    <row r="249" spans="22:23">
      <c r="V249" s="96">
        <v>45601</v>
      </c>
      <c r="W249" s="95">
        <v>3985.3</v>
      </c>
    </row>
    <row r="250" spans="22:23">
      <c r="V250" s="96">
        <v>45602</v>
      </c>
      <c r="W250" s="95">
        <v>3989.94</v>
      </c>
    </row>
    <row r="251" spans="22:23">
      <c r="V251" s="96">
        <v>45603</v>
      </c>
      <c r="W251" s="95">
        <v>4081.48</v>
      </c>
    </row>
    <row r="252" spans="22:23">
      <c r="V252" s="96">
        <v>45604</v>
      </c>
      <c r="W252" s="95">
        <v>4016.94</v>
      </c>
    </row>
    <row r="253" spans="22:23">
      <c r="V253" s="96">
        <v>45607</v>
      </c>
      <c r="W253" s="95">
        <v>4040.36</v>
      </c>
    </row>
    <row r="254" spans="22:23">
      <c r="V254" s="96">
        <v>45608</v>
      </c>
      <c r="W254" s="95">
        <v>3937.38</v>
      </c>
    </row>
    <row r="255" spans="22:23">
      <c r="V255" s="96">
        <v>45609</v>
      </c>
      <c r="W255" s="95">
        <v>3938.84</v>
      </c>
    </row>
    <row r="256" spans="22:23">
      <c r="V256" s="96">
        <v>45610</v>
      </c>
      <c r="W256" s="95">
        <v>3958.3</v>
      </c>
    </row>
    <row r="257" spans="22:23">
      <c r="V257" s="96">
        <v>45611</v>
      </c>
      <c r="W257" s="95">
        <v>3936.97</v>
      </c>
    </row>
    <row r="258" spans="22:23">
      <c r="V258" s="96">
        <v>45614</v>
      </c>
      <c r="W258" s="95">
        <v>3965.79</v>
      </c>
    </row>
    <row r="259" spans="22:23">
      <c r="V259" s="96">
        <v>45615</v>
      </c>
      <c r="W259" s="95">
        <v>3955.12</v>
      </c>
    </row>
    <row r="260" spans="22:23">
      <c r="V260" s="96">
        <v>45616</v>
      </c>
      <c r="W260" s="95">
        <v>3942.45</v>
      </c>
    </row>
    <row r="261" spans="22:23">
      <c r="V261" s="96">
        <v>45617</v>
      </c>
      <c r="W261" s="95">
        <v>3949.64</v>
      </c>
    </row>
    <row r="262" spans="22:23">
      <c r="V262" s="96">
        <v>45618</v>
      </c>
      <c r="W262" s="95">
        <v>3978.46</v>
      </c>
    </row>
    <row r="263" spans="22:23">
      <c r="V263" s="96">
        <v>45621</v>
      </c>
      <c r="W263" s="95">
        <v>4047.1</v>
      </c>
    </row>
    <row r="264" spans="22:23">
      <c r="V264" s="96">
        <v>45622</v>
      </c>
      <c r="W264" s="95">
        <v>4038.12</v>
      </c>
    </row>
    <row r="265" spans="22:23">
      <c r="V265" s="96">
        <v>45623</v>
      </c>
      <c r="W265" s="95">
        <v>4039.66</v>
      </c>
    </row>
    <row r="266" spans="22:23">
      <c r="V266" s="96">
        <v>45624</v>
      </c>
      <c r="W266" s="95">
        <v>4028.77</v>
      </c>
    </row>
    <row r="267" spans="22:23">
      <c r="V267" s="96">
        <v>45625</v>
      </c>
      <c r="W267" s="95">
        <v>4069.85</v>
      </c>
    </row>
    <row r="268" spans="22:23">
      <c r="V268" s="96">
        <v>45628</v>
      </c>
      <c r="W268" s="95">
        <v>4114.28</v>
      </c>
    </row>
    <row r="269" spans="22:23">
      <c r="V269" s="96">
        <v>45629</v>
      </c>
      <c r="W269" s="95">
        <v>4124.59</v>
      </c>
    </row>
    <row r="270" spans="22:23">
      <c r="V270" s="96">
        <v>45630</v>
      </c>
      <c r="W270" s="95">
        <v>4164.18</v>
      </c>
    </row>
    <row r="271" spans="22:23">
      <c r="V271" s="96">
        <v>45631</v>
      </c>
      <c r="W271" s="95">
        <v>4184.4399999999996</v>
      </c>
    </row>
    <row r="272" spans="22:23">
      <c r="V272" s="96">
        <v>45632</v>
      </c>
      <c r="W272" s="95">
        <v>4267.82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56BED-5637-4F08-ABA4-A970E08AD544}">
  <sheetPr>
    <tabColor rgb="FFC00000"/>
  </sheetPr>
  <dimension ref="B3:AD93"/>
  <sheetViews>
    <sheetView tabSelected="1" topLeftCell="F1" zoomScale="90" zoomScaleNormal="90" workbookViewId="0">
      <selection activeCell="W10" sqref="W10"/>
    </sheetView>
  </sheetViews>
  <sheetFormatPr defaultRowHeight="15"/>
  <cols>
    <col min="1" max="1" width="9.140625" style="52"/>
    <col min="2" max="2" width="30.42578125" style="52" bestFit="1" customWidth="1"/>
    <col min="3" max="3" width="14" style="52" customWidth="1"/>
    <col min="4" max="4" width="14.42578125" style="52" bestFit="1" customWidth="1"/>
    <col min="5" max="7" width="9.140625" style="52"/>
    <col min="8" max="8" width="14.85546875" style="52" customWidth="1"/>
    <col min="9" max="9" width="5.42578125" style="52" customWidth="1"/>
    <col min="10" max="10" width="11.28515625" style="52" bestFit="1" customWidth="1"/>
    <col min="11" max="11" width="11.5703125" style="52" bestFit="1" customWidth="1"/>
    <col min="12" max="12" width="15.28515625" style="52" bestFit="1" customWidth="1"/>
    <col min="13" max="14" width="11.5703125" style="52" bestFit="1" customWidth="1"/>
    <col min="15" max="15" width="11.5703125" style="52" customWidth="1"/>
    <col min="16" max="24" width="11.5703125" style="52" bestFit="1" customWidth="1"/>
    <col min="25" max="25" width="14.28515625" style="52" bestFit="1" customWidth="1"/>
    <col min="26" max="29" width="11.5703125" style="52" bestFit="1" customWidth="1"/>
    <col min="30" max="30" width="13.7109375" style="52" bestFit="1" customWidth="1"/>
    <col min="31" max="16384" width="9.140625" style="52"/>
  </cols>
  <sheetData>
    <row r="3" spans="2:30">
      <c r="B3" s="701" t="s">
        <v>2391</v>
      </c>
      <c r="C3" s="701"/>
      <c r="E3" s="706"/>
      <c r="F3" s="706"/>
      <c r="K3" s="701" t="s">
        <v>2392</v>
      </c>
      <c r="L3" s="701"/>
      <c r="M3" s="701"/>
      <c r="N3" s="701"/>
      <c r="O3" s="701"/>
      <c r="P3" s="346"/>
      <c r="Q3" s="701" t="s">
        <v>2392</v>
      </c>
      <c r="R3" s="701"/>
      <c r="S3" s="701"/>
      <c r="T3" s="701"/>
      <c r="U3" s="701"/>
    </row>
    <row r="4" spans="2:30">
      <c r="B4" s="135" t="s">
        <v>2393</v>
      </c>
      <c r="C4" s="139">
        <v>13983000</v>
      </c>
      <c r="D4" s="139">
        <f>C4*1000</f>
        <v>13983000000</v>
      </c>
      <c r="E4" s="139"/>
      <c r="K4" s="244" t="s">
        <v>2223</v>
      </c>
      <c r="L4" s="244" t="s">
        <v>2394</v>
      </c>
      <c r="M4" s="244" t="s">
        <v>2395</v>
      </c>
      <c r="N4" s="244" t="s">
        <v>2396</v>
      </c>
      <c r="O4" s="244" t="s">
        <v>2397</v>
      </c>
      <c r="P4" s="609"/>
      <c r="Q4" s="244" t="s">
        <v>2223</v>
      </c>
      <c r="R4" s="244" t="s">
        <v>2394</v>
      </c>
      <c r="S4" s="244" t="s">
        <v>2395</v>
      </c>
      <c r="T4" s="244" t="s">
        <v>2396</v>
      </c>
      <c r="U4" s="244" t="s">
        <v>2397</v>
      </c>
      <c r="X4" s="609"/>
      <c r="Y4" s="609"/>
      <c r="Z4" s="609"/>
      <c r="AA4" s="609"/>
      <c r="AB4" s="609"/>
      <c r="AC4" s="609"/>
      <c r="AD4" s="609"/>
    </row>
    <row r="5" spans="2:30">
      <c r="B5" s="135" t="s">
        <v>2398</v>
      </c>
      <c r="C5" s="271">
        <v>0.19</v>
      </c>
      <c r="D5" s="54"/>
      <c r="K5" s="415">
        <v>2024</v>
      </c>
      <c r="L5" s="415">
        <v>0</v>
      </c>
      <c r="M5" s="415">
        <v>0</v>
      </c>
      <c r="N5" s="415">
        <v>0</v>
      </c>
      <c r="O5" s="416">
        <f>H7</f>
        <v>16639770</v>
      </c>
      <c r="P5" s="609"/>
      <c r="Q5" s="415">
        <v>2024</v>
      </c>
      <c r="R5" s="343">
        <v>0</v>
      </c>
      <c r="S5" s="343">
        <v>0</v>
      </c>
      <c r="T5" s="343">
        <v>0</v>
      </c>
      <c r="U5" s="343">
        <f>H7</f>
        <v>16639770</v>
      </c>
      <c r="X5" s="139"/>
      <c r="Y5" s="139"/>
    </row>
    <row r="6" spans="2:30">
      <c r="B6" s="135" t="s">
        <v>2399</v>
      </c>
      <c r="C6" s="139">
        <f>C5*C4</f>
        <v>2656770</v>
      </c>
      <c r="G6" s="347" t="s">
        <v>2400</v>
      </c>
      <c r="H6" s="343">
        <f>(H7*H8)/(1-(1+H8)^-6)</f>
        <v>2822029.374963243</v>
      </c>
      <c r="K6" s="415">
        <v>2025</v>
      </c>
      <c r="L6" s="416">
        <f>N6-M6</f>
        <v>2738830.5249632429</v>
      </c>
      <c r="M6" s="416">
        <f t="shared" ref="M6:M11" si="0">O5*$H$8</f>
        <v>83198.850000000006</v>
      </c>
      <c r="N6" s="416">
        <f>$H$6</f>
        <v>2822029.374963243</v>
      </c>
      <c r="O6" s="416">
        <f>O5-L6</f>
        <v>13900939.475036757</v>
      </c>
      <c r="P6" s="609"/>
      <c r="Q6" s="415">
        <v>2025</v>
      </c>
      <c r="R6" s="343">
        <f>$U$5/6</f>
        <v>2773295</v>
      </c>
      <c r="S6" s="343">
        <f>U5*$H$8</f>
        <v>83198.850000000006</v>
      </c>
      <c r="T6" s="343">
        <f>R6+S6</f>
        <v>2856493.85</v>
      </c>
      <c r="U6" s="343">
        <f>U5-R6</f>
        <v>13866475</v>
      </c>
    </row>
    <row r="7" spans="2:30">
      <c r="B7" s="135" t="s">
        <v>2391</v>
      </c>
      <c r="C7" s="139">
        <f>C4*(1+C5)</f>
        <v>16639770</v>
      </c>
      <c r="G7" s="347" t="s">
        <v>2401</v>
      </c>
      <c r="H7" s="343">
        <f>C7</f>
        <v>16639770</v>
      </c>
      <c r="K7" s="415">
        <v>2026</v>
      </c>
      <c r="L7" s="416">
        <f t="shared" ref="L7:L11" si="1">N7-M7</f>
        <v>2752524.6775880591</v>
      </c>
      <c r="M7" s="416">
        <f t="shared" si="0"/>
        <v>69504.69737518378</v>
      </c>
      <c r="N7" s="416">
        <f t="shared" ref="N7:N11" si="2">$H$6</f>
        <v>2822029.374963243</v>
      </c>
      <c r="O7" s="416">
        <f t="shared" ref="O7:O11" si="3">O6-L7</f>
        <v>11148414.797448698</v>
      </c>
      <c r="P7" s="609"/>
      <c r="Q7" s="415">
        <v>2026</v>
      </c>
      <c r="R7" s="343">
        <f t="shared" ref="R7:R11" si="4">$U$5/6</f>
        <v>2773295</v>
      </c>
      <c r="S7" s="343">
        <f t="shared" ref="S7:S11" si="5">U6*$H$8</f>
        <v>69332.375</v>
      </c>
      <c r="T7" s="343">
        <f t="shared" ref="T7:T11" si="6">R7+S7</f>
        <v>2842627.375</v>
      </c>
      <c r="U7" s="343">
        <f t="shared" ref="U7:U11" si="7">U6-R7</f>
        <v>11093180</v>
      </c>
      <c r="X7" s="139"/>
      <c r="Y7" s="139"/>
      <c r="Z7" s="139"/>
      <c r="AA7" s="139"/>
      <c r="AB7" s="139"/>
      <c r="AC7" s="139"/>
      <c r="AD7" s="139"/>
    </row>
    <row r="8" spans="2:30">
      <c r="B8" s="135" t="s">
        <v>2402</v>
      </c>
      <c r="C8" s="139">
        <f>M12</f>
        <v>292406.24977886758</v>
      </c>
      <c r="G8" s="347" t="s">
        <v>2403</v>
      </c>
      <c r="H8" s="580">
        <v>5.0000000000000001E-3</v>
      </c>
      <c r="K8" s="415">
        <v>2027</v>
      </c>
      <c r="L8" s="416">
        <f t="shared" si="1"/>
        <v>2766287.3009759993</v>
      </c>
      <c r="M8" s="416">
        <f t="shared" si="0"/>
        <v>55742.073987243493</v>
      </c>
      <c r="N8" s="416">
        <f t="shared" si="2"/>
        <v>2822029.374963243</v>
      </c>
      <c r="O8" s="416">
        <f t="shared" si="3"/>
        <v>8382127.4964726996</v>
      </c>
      <c r="P8" s="609"/>
      <c r="Q8" s="415">
        <v>2027</v>
      </c>
      <c r="R8" s="343">
        <f t="shared" si="4"/>
        <v>2773295</v>
      </c>
      <c r="S8" s="343">
        <f t="shared" si="5"/>
        <v>55465.9</v>
      </c>
      <c r="T8" s="343">
        <f t="shared" si="6"/>
        <v>2828760.9</v>
      </c>
      <c r="U8" s="343">
        <f t="shared" si="7"/>
        <v>8319885</v>
      </c>
      <c r="X8" s="563"/>
      <c r="Z8" s="139"/>
      <c r="AA8" s="139"/>
      <c r="AB8" s="139"/>
      <c r="AC8" s="139"/>
      <c r="AD8" s="139"/>
    </row>
    <row r="9" spans="2:30">
      <c r="B9" s="135" t="s">
        <v>2404</v>
      </c>
      <c r="C9" s="139">
        <f>SUM(C7:C8)</f>
        <v>16932176.249778867</v>
      </c>
      <c r="K9" s="415">
        <v>2028</v>
      </c>
      <c r="L9" s="416">
        <f t="shared" si="1"/>
        <v>2780118.7374808798</v>
      </c>
      <c r="M9" s="416">
        <f t="shared" si="0"/>
        <v>41910.637482363498</v>
      </c>
      <c r="N9" s="416">
        <f t="shared" si="2"/>
        <v>2822029.374963243</v>
      </c>
      <c r="O9" s="416">
        <f t="shared" si="3"/>
        <v>5602008.7589918198</v>
      </c>
      <c r="P9" s="609"/>
      <c r="Q9" s="415">
        <v>2028</v>
      </c>
      <c r="R9" s="343">
        <f t="shared" si="4"/>
        <v>2773295</v>
      </c>
      <c r="S9" s="343">
        <f t="shared" si="5"/>
        <v>41599.425000000003</v>
      </c>
      <c r="T9" s="343">
        <f t="shared" si="6"/>
        <v>2814894.4249999998</v>
      </c>
      <c r="U9" s="343">
        <f t="shared" si="7"/>
        <v>5546590</v>
      </c>
    </row>
    <row r="10" spans="2:30">
      <c r="B10" s="701" t="s">
        <v>2405</v>
      </c>
      <c r="C10" s="701"/>
      <c r="K10" s="415">
        <v>2029</v>
      </c>
      <c r="L10" s="416">
        <f t="shared" si="1"/>
        <v>2794019.3311682837</v>
      </c>
      <c r="M10" s="416">
        <f t="shared" si="0"/>
        <v>28010.0437949591</v>
      </c>
      <c r="N10" s="416">
        <f t="shared" si="2"/>
        <v>2822029.374963243</v>
      </c>
      <c r="O10" s="416">
        <f t="shared" si="3"/>
        <v>2807989.4278235361</v>
      </c>
      <c r="P10" s="609"/>
      <c r="Q10" s="415">
        <v>2029</v>
      </c>
      <c r="R10" s="343">
        <f t="shared" si="4"/>
        <v>2773295</v>
      </c>
      <c r="S10" s="343">
        <f t="shared" si="5"/>
        <v>27732.95</v>
      </c>
      <c r="T10" s="343">
        <f t="shared" si="6"/>
        <v>2801027.95</v>
      </c>
      <c r="U10" s="343">
        <f t="shared" si="7"/>
        <v>2773295</v>
      </c>
    </row>
    <row r="11" spans="2:30">
      <c r="B11" s="135" t="s">
        <v>2406</v>
      </c>
      <c r="C11" s="139">
        <f>'Multiples Moncler'!E18</f>
        <v>13369697.320281025</v>
      </c>
      <c r="D11" s="407"/>
      <c r="K11" s="415">
        <v>2030</v>
      </c>
      <c r="L11" s="416">
        <f t="shared" si="1"/>
        <v>2807989.4278241252</v>
      </c>
      <c r="M11" s="416">
        <f t="shared" si="0"/>
        <v>14039.947139117681</v>
      </c>
      <c r="N11" s="416">
        <f t="shared" si="2"/>
        <v>2822029.374963243</v>
      </c>
      <c r="O11" s="416">
        <f t="shared" si="3"/>
        <v>-5.8906152844429016E-7</v>
      </c>
      <c r="Q11" s="415">
        <v>2030</v>
      </c>
      <c r="R11" s="343">
        <f t="shared" si="4"/>
        <v>2773295</v>
      </c>
      <c r="S11" s="343">
        <f t="shared" si="5"/>
        <v>13866.475</v>
      </c>
      <c r="T11" s="343">
        <f t="shared" si="6"/>
        <v>2787161.4750000001</v>
      </c>
      <c r="U11" s="343">
        <f t="shared" si="7"/>
        <v>0</v>
      </c>
    </row>
    <row r="12" spans="2:30">
      <c r="B12" s="135" t="s">
        <v>2407</v>
      </c>
      <c r="C12" s="575">
        <f>Synergies!C34+Synergies!C18</f>
        <v>3586698.065157529</v>
      </c>
      <c r="K12" s="135" t="s">
        <v>2408</v>
      </c>
      <c r="L12" s="409">
        <f>N12-M12</f>
        <v>16639770.000000592</v>
      </c>
      <c r="M12" s="409">
        <f>SUM(M6:M11)</f>
        <v>292406.24977886758</v>
      </c>
      <c r="N12" s="409">
        <f>SUM(N6:N11)</f>
        <v>16932176.249779459</v>
      </c>
      <c r="Q12" s="135" t="s">
        <v>2408</v>
      </c>
      <c r="R12" s="409">
        <f>SUM(R5:R11)</f>
        <v>16639770</v>
      </c>
      <c r="S12" s="409">
        <f>SUM(S5:S11)</f>
        <v>291195.97499999998</v>
      </c>
      <c r="T12" s="409">
        <f>SUM(T5:T11)</f>
        <v>16930965.975000001</v>
      </c>
    </row>
    <row r="13" spans="2:30">
      <c r="B13" s="135" t="s">
        <v>2405</v>
      </c>
      <c r="C13" s="407">
        <f>C11*(1+C14)</f>
        <v>16956395.385438554</v>
      </c>
      <c r="K13" s="135" t="s">
        <v>2241</v>
      </c>
      <c r="L13" s="581">
        <f>NPV(H8,N6:N11)</f>
        <v>16639770.000000579</v>
      </c>
    </row>
    <row r="14" spans="2:30">
      <c r="B14" s="135" t="s">
        <v>2409</v>
      </c>
      <c r="C14" s="408">
        <f>C12/C11</f>
        <v>0.26827070046804458</v>
      </c>
    </row>
    <row r="16" spans="2:30">
      <c r="B16" s="707" t="s">
        <v>2410</v>
      </c>
      <c r="C16" s="707"/>
      <c r="K16" s="699" t="s">
        <v>2411</v>
      </c>
      <c r="L16" s="699"/>
      <c r="M16" s="699"/>
      <c r="N16" s="699"/>
      <c r="O16" s="699"/>
      <c r="P16" s="699"/>
      <c r="Q16" s="699"/>
      <c r="R16" s="699"/>
      <c r="S16" s="699"/>
      <c r="T16" s="699"/>
      <c r="U16" s="699"/>
      <c r="V16" s="699"/>
      <c r="W16" s="699"/>
      <c r="X16" s="699"/>
      <c r="Y16" s="699"/>
      <c r="Z16" s="699"/>
      <c r="AA16" s="699"/>
      <c r="AB16" s="699"/>
      <c r="AC16" s="699"/>
    </row>
    <row r="17" spans="2:30">
      <c r="B17" s="704">
        <f>C13-C7</f>
        <v>316625.38543855399</v>
      </c>
      <c r="C17" s="704"/>
      <c r="D17" s="139"/>
      <c r="K17" s="699"/>
      <c r="L17" s="699"/>
      <c r="M17" s="699"/>
      <c r="N17" s="699"/>
      <c r="O17" s="699"/>
      <c r="P17" s="699"/>
      <c r="Q17" s="699"/>
      <c r="R17" s="699"/>
      <c r="S17" s="699"/>
      <c r="T17" s="699"/>
      <c r="U17" s="699"/>
      <c r="V17" s="699"/>
      <c r="W17" s="699"/>
      <c r="X17" s="699"/>
      <c r="Y17" s="699"/>
      <c r="Z17" s="699"/>
      <c r="AA17" s="699"/>
      <c r="AB17" s="699"/>
      <c r="AC17" s="699"/>
    </row>
    <row r="18" spans="2:30">
      <c r="B18" s="707" t="s">
        <v>2412</v>
      </c>
      <c r="C18" s="707"/>
    </row>
    <row r="19" spans="2:30">
      <c r="B19" s="702">
        <f>C13-C9</f>
        <v>24219.135659687221</v>
      </c>
      <c r="C19" s="703"/>
      <c r="D19" s="139">
        <f>B19*1000</f>
        <v>24219135.659687221</v>
      </c>
      <c r="K19" s="705" t="s">
        <v>2413</v>
      </c>
      <c r="L19" s="705"/>
      <c r="M19" s="705"/>
      <c r="N19" s="705"/>
      <c r="O19" s="705"/>
      <c r="P19" s="705"/>
      <c r="Q19" s="705"/>
      <c r="R19" s="705"/>
      <c r="S19" s="705"/>
      <c r="T19" s="705"/>
      <c r="U19" s="705"/>
      <c r="V19" s="705"/>
      <c r="W19" s="705"/>
      <c r="X19" s="705"/>
      <c r="Y19" s="705"/>
      <c r="Z19" s="705"/>
      <c r="AA19" s="705"/>
      <c r="AB19" s="705"/>
    </row>
    <row r="20" spans="2:30" ht="24" customHeight="1">
      <c r="C20" s="139"/>
      <c r="I20" s="406">
        <f>B17</f>
        <v>316625.38543855399</v>
      </c>
      <c r="J20" s="406">
        <f>B17</f>
        <v>316625.38543855399</v>
      </c>
      <c r="K20" s="425">
        <v>0.1</v>
      </c>
      <c r="L20" s="425">
        <v>0.15</v>
      </c>
      <c r="M20" s="425">
        <v>0.2</v>
      </c>
      <c r="N20" s="425">
        <v>0.25</v>
      </c>
      <c r="O20" s="425">
        <v>0.3</v>
      </c>
      <c r="P20" s="425">
        <v>0.35</v>
      </c>
      <c r="Q20" s="425">
        <v>0.4</v>
      </c>
      <c r="R20" s="425">
        <v>0.45</v>
      </c>
      <c r="S20" s="425">
        <v>0.5</v>
      </c>
      <c r="T20" s="425">
        <v>0.55000000000000004</v>
      </c>
      <c r="U20" s="425">
        <v>0.6</v>
      </c>
      <c r="V20" s="425">
        <v>0.65</v>
      </c>
      <c r="W20" s="425">
        <v>0.7</v>
      </c>
      <c r="X20" s="425">
        <v>0.75</v>
      </c>
      <c r="Y20" s="425">
        <v>0.8</v>
      </c>
      <c r="Z20" s="425">
        <v>0.85</v>
      </c>
      <c r="AA20" s="425">
        <v>0.9</v>
      </c>
      <c r="AB20" s="425">
        <v>0.95</v>
      </c>
      <c r="AC20" s="425">
        <v>1</v>
      </c>
    </row>
    <row r="21" spans="2:30" ht="29.25" customHeight="1">
      <c r="B21" s="135" t="s">
        <v>2414</v>
      </c>
      <c r="I21" s="700" t="s">
        <v>2415</v>
      </c>
      <c r="J21" s="417">
        <v>0.1</v>
      </c>
      <c r="K21" s="406">
        <f t="dataTable" ref="K21:AC39" dt2D="1" dtr="1" r1="C5" r2="C14" ca="1"/>
        <v>-674632.94769087248</v>
      </c>
      <c r="L21" s="406">
        <v>-1373782.9476908688</v>
      </c>
      <c r="M21" s="406">
        <v>-2072932.9476908706</v>
      </c>
      <c r="N21" s="406">
        <v>-2772082.9476908706</v>
      </c>
      <c r="O21" s="406">
        <v>-3471232.9476908706</v>
      </c>
      <c r="P21" s="406">
        <v>-4170382.9476908706</v>
      </c>
      <c r="Q21" s="406">
        <v>-4869532.9476908706</v>
      </c>
      <c r="R21" s="406">
        <v>-5568682.9476908706</v>
      </c>
      <c r="S21" s="406">
        <v>-6267832.9476908706</v>
      </c>
      <c r="T21" s="406">
        <v>-6966982.9476908706</v>
      </c>
      <c r="U21" s="406">
        <v>-7666132.9476908706</v>
      </c>
      <c r="V21" s="406">
        <v>-8365282.9476908706</v>
      </c>
      <c r="W21" s="406">
        <v>-9064432.9476908706</v>
      </c>
      <c r="X21" s="406">
        <v>-9763582.9476908706</v>
      </c>
      <c r="Y21" s="406">
        <v>-10462732.947690871</v>
      </c>
      <c r="Z21" s="406">
        <v>-11161882.947690871</v>
      </c>
      <c r="AA21" s="406">
        <v>-11861032.947690871</v>
      </c>
      <c r="AB21" s="406">
        <v>-12560182.947690871</v>
      </c>
      <c r="AC21" s="406">
        <v>-13259332.947690871</v>
      </c>
      <c r="AD21" s="406"/>
    </row>
    <row r="22" spans="2:30" ht="29.25" customHeight="1">
      <c r="B22" s="52" t="s">
        <v>2416</v>
      </c>
      <c r="I22" s="700"/>
      <c r="J22" s="417">
        <v>0.15</v>
      </c>
      <c r="K22" s="406">
        <v>-6148.0816768240184</v>
      </c>
      <c r="L22" s="406">
        <v>-705298.08167682029</v>
      </c>
      <c r="M22" s="406">
        <v>-1404448.0816768222</v>
      </c>
      <c r="N22" s="406">
        <v>-2103598.0816768222</v>
      </c>
      <c r="O22" s="406">
        <v>-2802748.0816768222</v>
      </c>
      <c r="P22" s="406">
        <v>-3501898.0816768222</v>
      </c>
      <c r="Q22" s="406">
        <v>-4201048.0816768222</v>
      </c>
      <c r="R22" s="406">
        <v>-4900198.0816768222</v>
      </c>
      <c r="S22" s="406">
        <v>-5599348.0816768222</v>
      </c>
      <c r="T22" s="406">
        <v>-6298498.0816768222</v>
      </c>
      <c r="U22" s="406">
        <v>-6997648.0816768222</v>
      </c>
      <c r="V22" s="406">
        <v>-7696798.0816768222</v>
      </c>
      <c r="W22" s="406">
        <v>-8395948.0816768222</v>
      </c>
      <c r="X22" s="406">
        <v>-9095098.0816768222</v>
      </c>
      <c r="Y22" s="406">
        <v>-9794248.0816768222</v>
      </c>
      <c r="Z22" s="406">
        <v>-10493398.081676822</v>
      </c>
      <c r="AA22" s="406">
        <v>-11192548.081676822</v>
      </c>
      <c r="AB22" s="406">
        <v>-11891698.081676822</v>
      </c>
      <c r="AC22" s="406">
        <v>-12590848.081676822</v>
      </c>
      <c r="AD22" s="406"/>
    </row>
    <row r="23" spans="2:30" ht="29.25" customHeight="1">
      <c r="I23" s="700"/>
      <c r="J23" s="417">
        <v>0.2</v>
      </c>
      <c r="K23" s="406">
        <v>662336.78433722816</v>
      </c>
      <c r="L23" s="406">
        <v>-36813.215662768111</v>
      </c>
      <c r="M23" s="406">
        <v>-735963.21566276997</v>
      </c>
      <c r="N23" s="406">
        <v>-1435113.21566277</v>
      </c>
      <c r="O23" s="406">
        <v>-2134263.21566277</v>
      </c>
      <c r="P23" s="406">
        <v>-2833413.21566277</v>
      </c>
      <c r="Q23" s="406">
        <v>-3532563.21566277</v>
      </c>
      <c r="R23" s="406">
        <v>-4231713.21566277</v>
      </c>
      <c r="S23" s="406">
        <v>-4930863.21566277</v>
      </c>
      <c r="T23" s="406">
        <v>-5630013.21566277</v>
      </c>
      <c r="U23" s="406">
        <v>-6329163.21566277</v>
      </c>
      <c r="V23" s="406">
        <v>-7028313.21566277</v>
      </c>
      <c r="W23" s="406">
        <v>-7727463.21566277</v>
      </c>
      <c r="X23" s="406">
        <v>-8426613.21566277</v>
      </c>
      <c r="Y23" s="406">
        <v>-9125763.21566277</v>
      </c>
      <c r="Z23" s="406">
        <v>-9824913.21566277</v>
      </c>
      <c r="AA23" s="406">
        <v>-10524063.21566277</v>
      </c>
      <c r="AB23" s="406">
        <v>-11223213.21566277</v>
      </c>
      <c r="AC23" s="406">
        <v>-11922363.21566277</v>
      </c>
      <c r="AD23" s="406"/>
    </row>
    <row r="24" spans="2:30" ht="29.25" customHeight="1">
      <c r="I24" s="700"/>
      <c r="J24" s="417">
        <v>0.25</v>
      </c>
      <c r="K24" s="406">
        <v>1330821.6503512803</v>
      </c>
      <c r="L24" s="406">
        <v>631671.65035128407</v>
      </c>
      <c r="M24" s="406">
        <v>-67478.349648717791</v>
      </c>
      <c r="N24" s="406">
        <v>-766628.34964871779</v>
      </c>
      <c r="O24" s="406">
        <v>-1465778.3496487178</v>
      </c>
      <c r="P24" s="406">
        <v>-2164928.3496487178</v>
      </c>
      <c r="Q24" s="406">
        <v>-2864078.3496487178</v>
      </c>
      <c r="R24" s="406">
        <v>-3563228.3496487178</v>
      </c>
      <c r="S24" s="406">
        <v>-4262378.3496487178</v>
      </c>
      <c r="T24" s="406">
        <v>-4961528.3496487178</v>
      </c>
      <c r="U24" s="406">
        <v>-5660678.3496487178</v>
      </c>
      <c r="V24" s="406">
        <v>-6359828.3496487178</v>
      </c>
      <c r="W24" s="406">
        <v>-7058978.3496487178</v>
      </c>
      <c r="X24" s="406">
        <v>-7758128.3496487178</v>
      </c>
      <c r="Y24" s="406">
        <v>-8457278.3496487178</v>
      </c>
      <c r="Z24" s="406">
        <v>-9156428.3496487178</v>
      </c>
      <c r="AA24" s="406">
        <v>-9855578.3496487178</v>
      </c>
      <c r="AB24" s="406">
        <v>-10554728.349648718</v>
      </c>
      <c r="AC24" s="406">
        <v>-11253878.349648718</v>
      </c>
      <c r="AD24" s="406"/>
    </row>
    <row r="25" spans="2:30" ht="29.25" customHeight="1">
      <c r="I25" s="700"/>
      <c r="J25" s="417">
        <v>0.3</v>
      </c>
      <c r="K25" s="406">
        <v>1999306.5163653325</v>
      </c>
      <c r="L25" s="406">
        <v>1300156.5163653363</v>
      </c>
      <c r="M25" s="406">
        <v>601006.51636533439</v>
      </c>
      <c r="N25" s="406">
        <v>-98143.483634665608</v>
      </c>
      <c r="O25" s="406">
        <v>-797293.48363466561</v>
      </c>
      <c r="P25" s="406">
        <v>-1496443.4836346656</v>
      </c>
      <c r="Q25" s="406">
        <v>-2195593.4836346656</v>
      </c>
      <c r="R25" s="406">
        <v>-2894743.4836346656</v>
      </c>
      <c r="S25" s="406">
        <v>-3593893.4836346656</v>
      </c>
      <c r="T25" s="406">
        <v>-4293043.4836346656</v>
      </c>
      <c r="U25" s="406">
        <v>-4992193.4836346656</v>
      </c>
      <c r="V25" s="406">
        <v>-5691343.4836346656</v>
      </c>
      <c r="W25" s="406">
        <v>-6390493.4836346656</v>
      </c>
      <c r="X25" s="406">
        <v>-7089643.4836346656</v>
      </c>
      <c r="Y25" s="406">
        <v>-7788793.4836346656</v>
      </c>
      <c r="Z25" s="406">
        <v>-8487943.4836346656</v>
      </c>
      <c r="AA25" s="406">
        <v>-9187093.4836346656</v>
      </c>
      <c r="AB25" s="406">
        <v>-9886243.4836346656</v>
      </c>
      <c r="AC25" s="406">
        <v>-10585393.483634666</v>
      </c>
      <c r="AD25" s="406"/>
    </row>
    <row r="26" spans="2:30" ht="29.25" customHeight="1">
      <c r="I26" s="700"/>
      <c r="J26" s="417">
        <v>0.35</v>
      </c>
      <c r="K26" s="406">
        <v>2667791.3823793847</v>
      </c>
      <c r="L26" s="406">
        <v>1968641.3823793884</v>
      </c>
      <c r="M26" s="406">
        <v>1269491.3823793866</v>
      </c>
      <c r="N26" s="406">
        <v>570341.38237938657</v>
      </c>
      <c r="O26" s="406">
        <v>-128808.61762061343</v>
      </c>
      <c r="P26" s="406">
        <v>-827958.61762061343</v>
      </c>
      <c r="Q26" s="406">
        <v>-1527108.6176206134</v>
      </c>
      <c r="R26" s="406">
        <v>-2226258.6176206134</v>
      </c>
      <c r="S26" s="406">
        <v>-2925408.6176206134</v>
      </c>
      <c r="T26" s="406">
        <v>-3624558.6176206134</v>
      </c>
      <c r="U26" s="406">
        <v>-4323708.6176206134</v>
      </c>
      <c r="V26" s="406">
        <v>-5022858.6176206134</v>
      </c>
      <c r="W26" s="406">
        <v>-5722008.6176206134</v>
      </c>
      <c r="X26" s="406">
        <v>-6421158.6176206134</v>
      </c>
      <c r="Y26" s="406">
        <v>-7120308.6176206134</v>
      </c>
      <c r="Z26" s="406">
        <v>-7819458.6176206134</v>
      </c>
      <c r="AA26" s="406">
        <v>-8518608.6176206134</v>
      </c>
      <c r="AB26" s="406">
        <v>-9217758.6176206134</v>
      </c>
      <c r="AC26" s="406">
        <v>-9916908.6176206134</v>
      </c>
      <c r="AD26" s="406"/>
    </row>
    <row r="27" spans="2:30" ht="29.25" customHeight="1">
      <c r="I27" s="700"/>
      <c r="J27" s="417">
        <v>0.4</v>
      </c>
      <c r="K27" s="406">
        <v>3336276.2483934332</v>
      </c>
      <c r="L27" s="406">
        <v>2637126.2483934369</v>
      </c>
      <c r="M27" s="406">
        <v>1937976.248393435</v>
      </c>
      <c r="N27" s="406">
        <v>1238826.248393435</v>
      </c>
      <c r="O27" s="406">
        <v>539676.24839343503</v>
      </c>
      <c r="P27" s="406">
        <v>-159473.75160656497</v>
      </c>
      <c r="Q27" s="406">
        <v>-858623.75160656497</v>
      </c>
      <c r="R27" s="406">
        <v>-1557773.751606565</v>
      </c>
      <c r="S27" s="406">
        <v>-2256923.751606565</v>
      </c>
      <c r="T27" s="406">
        <v>-2956073.751606565</v>
      </c>
      <c r="U27" s="406">
        <v>-3655223.751606565</v>
      </c>
      <c r="V27" s="406">
        <v>-4354373.751606565</v>
      </c>
      <c r="W27" s="406">
        <v>-5053523.751606565</v>
      </c>
      <c r="X27" s="406">
        <v>-5752673.751606565</v>
      </c>
      <c r="Y27" s="406">
        <v>-6451823.751606565</v>
      </c>
      <c r="Z27" s="406">
        <v>-7150973.751606565</v>
      </c>
      <c r="AA27" s="406">
        <v>-7850123.751606565</v>
      </c>
      <c r="AB27" s="406">
        <v>-8549273.751606565</v>
      </c>
      <c r="AC27" s="406">
        <v>-9248423.751606565</v>
      </c>
      <c r="AD27" s="406"/>
    </row>
    <row r="28" spans="2:30" ht="29.25" customHeight="1">
      <c r="I28" s="700"/>
      <c r="J28" s="417">
        <v>0.45</v>
      </c>
      <c r="K28" s="406">
        <v>4004761.1144074854</v>
      </c>
      <c r="L28" s="406">
        <v>3305611.1144074891</v>
      </c>
      <c r="M28" s="406">
        <v>2606461.1144074872</v>
      </c>
      <c r="N28" s="406">
        <v>1907311.1144074872</v>
      </c>
      <c r="O28" s="406">
        <v>1208161.1144074872</v>
      </c>
      <c r="P28" s="406">
        <v>509011.11440748721</v>
      </c>
      <c r="Q28" s="406">
        <v>-190138.88559251279</v>
      </c>
      <c r="R28" s="406">
        <v>-889288.88559251279</v>
      </c>
      <c r="S28" s="406">
        <v>-1588438.8855925128</v>
      </c>
      <c r="T28" s="406">
        <v>-2287588.8855925128</v>
      </c>
      <c r="U28" s="406">
        <v>-2986738.8855925128</v>
      </c>
      <c r="V28" s="406">
        <v>-3685888.8855925128</v>
      </c>
      <c r="W28" s="406">
        <v>-4385038.8855925128</v>
      </c>
      <c r="X28" s="406">
        <v>-5084188.8855925128</v>
      </c>
      <c r="Y28" s="406">
        <v>-5783338.8855925128</v>
      </c>
      <c r="Z28" s="406">
        <v>-6482488.8855925128</v>
      </c>
      <c r="AA28" s="406">
        <v>-7181638.8855925128</v>
      </c>
      <c r="AB28" s="406">
        <v>-7880788.8855925128</v>
      </c>
      <c r="AC28" s="406">
        <v>-8579938.8855925128</v>
      </c>
      <c r="AD28" s="406"/>
    </row>
    <row r="29" spans="2:30" ht="29.25" customHeight="1">
      <c r="I29" s="700"/>
      <c r="J29" s="417">
        <v>0.5</v>
      </c>
      <c r="K29" s="406">
        <v>4673245.9804215338</v>
      </c>
      <c r="L29" s="406">
        <v>3974095.9804215375</v>
      </c>
      <c r="M29" s="406">
        <v>3274945.9804215357</v>
      </c>
      <c r="N29" s="406">
        <v>2575795.9804215357</v>
      </c>
      <c r="O29" s="406">
        <v>1876645.9804215357</v>
      </c>
      <c r="P29" s="406">
        <v>1177495.9804215357</v>
      </c>
      <c r="Q29" s="406">
        <v>478345.98042153567</v>
      </c>
      <c r="R29" s="406">
        <v>-220804.01957846433</v>
      </c>
      <c r="S29" s="406">
        <v>-919954.01957846433</v>
      </c>
      <c r="T29" s="406">
        <v>-1619104.0195784643</v>
      </c>
      <c r="U29" s="406">
        <v>-2318254.0195784643</v>
      </c>
      <c r="V29" s="406">
        <v>-3017404.0195784643</v>
      </c>
      <c r="W29" s="406">
        <v>-3716554.0195784643</v>
      </c>
      <c r="X29" s="406">
        <v>-4415704.0195784643</v>
      </c>
      <c r="Y29" s="406">
        <v>-5114854.0195784643</v>
      </c>
      <c r="Z29" s="406">
        <v>-5814004.0195784643</v>
      </c>
      <c r="AA29" s="406">
        <v>-6513154.0195784643</v>
      </c>
      <c r="AB29" s="406">
        <v>-7212304.0195784643</v>
      </c>
      <c r="AC29" s="406">
        <v>-7911454.0195784643</v>
      </c>
      <c r="AD29" s="406"/>
    </row>
    <row r="30" spans="2:30" ht="29.25" customHeight="1">
      <c r="I30" s="700"/>
      <c r="J30" s="417">
        <v>0.55000000000000004</v>
      </c>
      <c r="K30" s="406">
        <v>5341730.846435586</v>
      </c>
      <c r="L30" s="406">
        <v>4642580.8464355897</v>
      </c>
      <c r="M30" s="406">
        <v>3943430.8464355879</v>
      </c>
      <c r="N30" s="406">
        <v>3244280.8464355879</v>
      </c>
      <c r="O30" s="406">
        <v>2545130.8464355879</v>
      </c>
      <c r="P30" s="406">
        <v>1845980.8464355879</v>
      </c>
      <c r="Q30" s="406">
        <v>1146830.8464355879</v>
      </c>
      <c r="R30" s="406">
        <v>447680.84643558785</v>
      </c>
      <c r="S30" s="406">
        <v>-251469.15356441215</v>
      </c>
      <c r="T30" s="406">
        <v>-950619.15356441215</v>
      </c>
      <c r="U30" s="406">
        <v>-1649769.1535644121</v>
      </c>
      <c r="V30" s="406">
        <v>-2348919.1535644121</v>
      </c>
      <c r="W30" s="406">
        <v>-3048069.1535644121</v>
      </c>
      <c r="X30" s="406">
        <v>-3747219.1535644121</v>
      </c>
      <c r="Y30" s="406">
        <v>-4446369.1535644121</v>
      </c>
      <c r="Z30" s="406">
        <v>-5145519.1535644121</v>
      </c>
      <c r="AA30" s="406">
        <v>-5844669.1535644121</v>
      </c>
      <c r="AB30" s="406">
        <v>-6543819.1535644121</v>
      </c>
      <c r="AC30" s="406">
        <v>-7242969.1535644121</v>
      </c>
      <c r="AD30" s="406"/>
    </row>
    <row r="31" spans="2:30" ht="29.25" customHeight="1">
      <c r="I31" s="700"/>
      <c r="J31" s="417">
        <v>0.6</v>
      </c>
      <c r="K31" s="406">
        <v>6010215.7124496382</v>
      </c>
      <c r="L31" s="406">
        <v>5311065.7124496419</v>
      </c>
      <c r="M31" s="406">
        <v>4611915.71244964</v>
      </c>
      <c r="N31" s="406">
        <v>3912765.71244964</v>
      </c>
      <c r="O31" s="406">
        <v>3213615.71244964</v>
      </c>
      <c r="P31" s="406">
        <v>2514465.71244964</v>
      </c>
      <c r="Q31" s="406">
        <v>1815315.71244964</v>
      </c>
      <c r="R31" s="406">
        <v>1116165.71244964</v>
      </c>
      <c r="S31" s="406">
        <v>417015.71244964004</v>
      </c>
      <c r="T31" s="406">
        <v>-282134.28755035996</v>
      </c>
      <c r="U31" s="406">
        <v>-981284.28755035996</v>
      </c>
      <c r="V31" s="406">
        <v>-1680434.28755036</v>
      </c>
      <c r="W31" s="406">
        <v>-2379584.28755036</v>
      </c>
      <c r="X31" s="406">
        <v>-3078734.28755036</v>
      </c>
      <c r="Y31" s="406">
        <v>-3777884.28755036</v>
      </c>
      <c r="Z31" s="406">
        <v>-4477034.28755036</v>
      </c>
      <c r="AA31" s="406">
        <v>-5176184.28755036</v>
      </c>
      <c r="AB31" s="406">
        <v>-5875334.28755036</v>
      </c>
      <c r="AC31" s="406">
        <v>-6574484.28755036</v>
      </c>
      <c r="AD31" s="406"/>
    </row>
    <row r="32" spans="2:30" ht="29.25" customHeight="1">
      <c r="I32" s="700"/>
      <c r="J32" s="417">
        <v>0.65</v>
      </c>
      <c r="K32" s="406">
        <v>6678700.5784636866</v>
      </c>
      <c r="L32" s="406">
        <v>5979550.5784636904</v>
      </c>
      <c r="M32" s="406">
        <v>5280400.5784636885</v>
      </c>
      <c r="N32" s="406">
        <v>4581250.5784636885</v>
      </c>
      <c r="O32" s="406">
        <v>3882100.5784636885</v>
      </c>
      <c r="P32" s="406">
        <v>3182950.5784636885</v>
      </c>
      <c r="Q32" s="406">
        <v>2483800.5784636885</v>
      </c>
      <c r="R32" s="406">
        <v>1784650.5784636885</v>
      </c>
      <c r="S32" s="406">
        <v>1085500.5784636885</v>
      </c>
      <c r="T32" s="406">
        <v>386350.57846368849</v>
      </c>
      <c r="U32" s="406">
        <v>-312799.42153631151</v>
      </c>
      <c r="V32" s="406">
        <v>-1011949.4215363115</v>
      </c>
      <c r="W32" s="406">
        <v>-1711099.4215363115</v>
      </c>
      <c r="X32" s="406">
        <v>-2410249.4215363115</v>
      </c>
      <c r="Y32" s="406">
        <v>-3109399.4215363115</v>
      </c>
      <c r="Z32" s="406">
        <v>-3808549.4215363115</v>
      </c>
      <c r="AA32" s="406">
        <v>-4507699.4215363115</v>
      </c>
      <c r="AB32" s="406">
        <v>-5206849.4215363115</v>
      </c>
      <c r="AC32" s="406">
        <v>-5905999.4215363115</v>
      </c>
      <c r="AD32" s="406"/>
    </row>
    <row r="33" spans="9:30" ht="29.25" customHeight="1">
      <c r="I33" s="700"/>
      <c r="J33" s="417">
        <v>0.7</v>
      </c>
      <c r="K33" s="406">
        <v>7347185.4444777388</v>
      </c>
      <c r="L33" s="406">
        <v>6648035.4444777425</v>
      </c>
      <c r="M33" s="406">
        <v>5948885.4444777407</v>
      </c>
      <c r="N33" s="406">
        <v>5249735.4444777407</v>
      </c>
      <c r="O33" s="406">
        <v>4550585.4444777407</v>
      </c>
      <c r="P33" s="406">
        <v>3851435.4444777407</v>
      </c>
      <c r="Q33" s="406">
        <v>3152285.4444777407</v>
      </c>
      <c r="R33" s="406">
        <v>2453135.4444777407</v>
      </c>
      <c r="S33" s="406">
        <v>1753985.4444777407</v>
      </c>
      <c r="T33" s="406">
        <v>1054835.4444777407</v>
      </c>
      <c r="U33" s="406">
        <v>355685.44447774068</v>
      </c>
      <c r="V33" s="406">
        <v>-343464.55552225932</v>
      </c>
      <c r="W33" s="406">
        <v>-1042614.5555222593</v>
      </c>
      <c r="X33" s="406">
        <v>-1741764.5555222593</v>
      </c>
      <c r="Y33" s="406">
        <v>-2440914.5555222593</v>
      </c>
      <c r="Z33" s="406">
        <v>-3140064.5555222593</v>
      </c>
      <c r="AA33" s="406">
        <v>-3839214.5555222593</v>
      </c>
      <c r="AB33" s="406">
        <v>-4538364.5555222593</v>
      </c>
      <c r="AC33" s="406">
        <v>-5237514.5555222593</v>
      </c>
      <c r="AD33" s="406"/>
    </row>
    <row r="34" spans="9:30" ht="29.25" customHeight="1">
      <c r="I34" s="700"/>
      <c r="J34" s="417">
        <v>0.75</v>
      </c>
      <c r="K34" s="406">
        <v>8015670.310491791</v>
      </c>
      <c r="L34" s="406">
        <v>7316520.3104917947</v>
      </c>
      <c r="M34" s="406">
        <v>6617370.3104917929</v>
      </c>
      <c r="N34" s="406">
        <v>5918220.3104917929</v>
      </c>
      <c r="O34" s="406">
        <v>5219070.3104917929</v>
      </c>
      <c r="P34" s="406">
        <v>4519920.3104917929</v>
      </c>
      <c r="Q34" s="406">
        <v>3820770.3104917929</v>
      </c>
      <c r="R34" s="406">
        <v>3121620.3104917929</v>
      </c>
      <c r="S34" s="406">
        <v>2422470.3104917929</v>
      </c>
      <c r="T34" s="406">
        <v>1723320.3104917929</v>
      </c>
      <c r="U34" s="406">
        <v>1024170.3104917929</v>
      </c>
      <c r="V34" s="406">
        <v>325020.31049179286</v>
      </c>
      <c r="W34" s="406">
        <v>-374129.68950820714</v>
      </c>
      <c r="X34" s="406">
        <v>-1073279.6895082071</v>
      </c>
      <c r="Y34" s="406">
        <v>-1772429.6895082071</v>
      </c>
      <c r="Z34" s="406">
        <v>-2471579.6895082071</v>
      </c>
      <c r="AA34" s="406">
        <v>-3170729.6895082071</v>
      </c>
      <c r="AB34" s="406">
        <v>-3869879.6895082071</v>
      </c>
      <c r="AC34" s="406">
        <v>-4569029.6895082071</v>
      </c>
      <c r="AD34" s="406"/>
    </row>
    <row r="35" spans="9:30" ht="29.25" customHeight="1">
      <c r="I35" s="700"/>
      <c r="J35" s="417">
        <v>0.8</v>
      </c>
      <c r="K35" s="406">
        <v>8684155.1765058432</v>
      </c>
      <c r="L35" s="406">
        <v>7985005.1765058469</v>
      </c>
      <c r="M35" s="406">
        <v>7285855.176505845</v>
      </c>
      <c r="N35" s="406">
        <v>6586705.176505845</v>
      </c>
      <c r="O35" s="406">
        <v>5887555.176505845</v>
      </c>
      <c r="P35" s="406">
        <v>5188405.176505845</v>
      </c>
      <c r="Q35" s="406">
        <v>4489255.176505845</v>
      </c>
      <c r="R35" s="406">
        <v>3790105.176505845</v>
      </c>
      <c r="S35" s="406">
        <v>3090955.176505845</v>
      </c>
      <c r="T35" s="406">
        <v>2391805.176505845</v>
      </c>
      <c r="U35" s="406">
        <v>1692655.176505845</v>
      </c>
      <c r="V35" s="406">
        <v>993505.17650584504</v>
      </c>
      <c r="W35" s="406">
        <v>294355.17650584504</v>
      </c>
      <c r="X35" s="406">
        <v>-404794.82349415496</v>
      </c>
      <c r="Y35" s="406">
        <v>-1103944.823494155</v>
      </c>
      <c r="Z35" s="406">
        <v>-1803094.823494155</v>
      </c>
      <c r="AA35" s="406">
        <v>-2502244.823494155</v>
      </c>
      <c r="AB35" s="406">
        <v>-3201394.823494155</v>
      </c>
      <c r="AC35" s="406">
        <v>-3900544.823494155</v>
      </c>
      <c r="AD35" s="406"/>
    </row>
    <row r="36" spans="9:30" ht="29.25" customHeight="1">
      <c r="I36" s="700"/>
      <c r="J36" s="417">
        <v>0.85</v>
      </c>
      <c r="K36" s="406">
        <v>9352640.0425198954</v>
      </c>
      <c r="L36" s="406">
        <v>8653490.0425198991</v>
      </c>
      <c r="M36" s="406">
        <v>7954340.0425198972</v>
      </c>
      <c r="N36" s="406">
        <v>7255190.0425198972</v>
      </c>
      <c r="O36" s="406">
        <v>6556040.0425198972</v>
      </c>
      <c r="P36" s="406">
        <v>5856890.0425198972</v>
      </c>
      <c r="Q36" s="406">
        <v>5157740.0425198972</v>
      </c>
      <c r="R36" s="406">
        <v>4458590.0425198972</v>
      </c>
      <c r="S36" s="406">
        <v>3759440.0425198972</v>
      </c>
      <c r="T36" s="406">
        <v>3060290.0425198972</v>
      </c>
      <c r="U36" s="406">
        <v>2361140.0425198972</v>
      </c>
      <c r="V36" s="406">
        <v>1661990.0425198972</v>
      </c>
      <c r="W36" s="406">
        <v>962840.04251989722</v>
      </c>
      <c r="X36" s="406">
        <v>263690.04251989722</v>
      </c>
      <c r="Y36" s="406">
        <v>-435459.95748010278</v>
      </c>
      <c r="Z36" s="406">
        <v>-1134609.9574801028</v>
      </c>
      <c r="AA36" s="406">
        <v>-1833759.9574801028</v>
      </c>
      <c r="AB36" s="406">
        <v>-2532909.9574801028</v>
      </c>
      <c r="AC36" s="406">
        <v>-3232059.9574801028</v>
      </c>
      <c r="AD36" s="406"/>
    </row>
    <row r="37" spans="9:30" ht="29.25" customHeight="1">
      <c r="I37" s="700"/>
      <c r="J37" s="417">
        <v>0.9</v>
      </c>
      <c r="K37" s="406">
        <v>10021124.908533944</v>
      </c>
      <c r="L37" s="406">
        <v>9321974.9085339475</v>
      </c>
      <c r="M37" s="406">
        <v>8622824.9085339457</v>
      </c>
      <c r="N37" s="406">
        <v>7923674.9085339457</v>
      </c>
      <c r="O37" s="406">
        <v>7224524.9085339457</v>
      </c>
      <c r="P37" s="406">
        <v>6525374.9085339457</v>
      </c>
      <c r="Q37" s="406">
        <v>5826224.9085339457</v>
      </c>
      <c r="R37" s="406">
        <v>5127074.9085339457</v>
      </c>
      <c r="S37" s="406">
        <v>4427924.9085339457</v>
      </c>
      <c r="T37" s="406">
        <v>3728774.9085339457</v>
      </c>
      <c r="U37" s="406">
        <v>3029624.9085339457</v>
      </c>
      <c r="V37" s="406">
        <v>2330474.9085339457</v>
      </c>
      <c r="W37" s="406">
        <v>1631324.9085339457</v>
      </c>
      <c r="X37" s="406">
        <v>932174.90853394568</v>
      </c>
      <c r="Y37" s="406">
        <v>233024.90853394568</v>
      </c>
      <c r="Z37" s="406">
        <v>-466125.09146605432</v>
      </c>
      <c r="AA37" s="406">
        <v>-1165275.0914660543</v>
      </c>
      <c r="AB37" s="406">
        <v>-1864425.0914660543</v>
      </c>
      <c r="AC37" s="406">
        <v>-2563575.0914660543</v>
      </c>
      <c r="AD37" s="406"/>
    </row>
    <row r="38" spans="9:30" ht="29.25" customHeight="1">
      <c r="I38" s="700"/>
      <c r="J38" s="417">
        <v>0.95</v>
      </c>
      <c r="K38" s="406">
        <v>10689609.774547996</v>
      </c>
      <c r="L38" s="406">
        <v>9990459.7745479997</v>
      </c>
      <c r="M38" s="406">
        <v>9291309.7745479979</v>
      </c>
      <c r="N38" s="406">
        <v>8592159.7745479979</v>
      </c>
      <c r="O38" s="406">
        <v>7893009.7745479979</v>
      </c>
      <c r="P38" s="406">
        <v>7193859.7745479979</v>
      </c>
      <c r="Q38" s="406">
        <v>6494709.7745479979</v>
      </c>
      <c r="R38" s="406">
        <v>5795559.7745479979</v>
      </c>
      <c r="S38" s="406">
        <v>5096409.7745479979</v>
      </c>
      <c r="T38" s="406">
        <v>4397259.7745479979</v>
      </c>
      <c r="U38" s="406">
        <v>3698109.7745479979</v>
      </c>
      <c r="V38" s="406">
        <v>2998959.7745479979</v>
      </c>
      <c r="W38" s="406">
        <v>2299809.7745479979</v>
      </c>
      <c r="X38" s="406">
        <v>1600659.7745479979</v>
      </c>
      <c r="Y38" s="406">
        <v>901509.77454799786</v>
      </c>
      <c r="Z38" s="406">
        <v>202359.77454799786</v>
      </c>
      <c r="AA38" s="406">
        <v>-496790.22545200214</v>
      </c>
      <c r="AB38" s="406">
        <v>-1195940.2254520021</v>
      </c>
      <c r="AC38" s="406">
        <v>-1895090.2254520021</v>
      </c>
      <c r="AD38" s="406"/>
    </row>
    <row r="39" spans="9:30" ht="29.25" customHeight="1">
      <c r="J39" s="417">
        <v>1</v>
      </c>
      <c r="K39" s="406">
        <v>11358094.640562048</v>
      </c>
      <c r="L39" s="406">
        <v>10658944.640562052</v>
      </c>
      <c r="M39" s="406">
        <v>9959794.64056205</v>
      </c>
      <c r="N39" s="406">
        <v>9260644.64056205</v>
      </c>
      <c r="O39" s="406">
        <v>8561494.64056205</v>
      </c>
      <c r="P39" s="406">
        <v>7862344.64056205</v>
      </c>
      <c r="Q39" s="406">
        <v>7163194.64056205</v>
      </c>
      <c r="R39" s="406">
        <v>6464044.64056205</v>
      </c>
      <c r="S39" s="406">
        <v>5764894.64056205</v>
      </c>
      <c r="T39" s="406">
        <v>5065744.64056205</v>
      </c>
      <c r="U39" s="406">
        <v>4366594.64056205</v>
      </c>
      <c r="V39" s="406">
        <v>3667444.64056205</v>
      </c>
      <c r="W39" s="406">
        <v>2968294.64056205</v>
      </c>
      <c r="X39" s="406">
        <v>2269144.64056205</v>
      </c>
      <c r="Y39" s="406">
        <v>1569994.64056205</v>
      </c>
      <c r="Z39" s="406">
        <v>870844.64056205004</v>
      </c>
      <c r="AA39" s="406">
        <v>171694.64056205004</v>
      </c>
      <c r="AB39" s="406">
        <v>-527455.35943794996</v>
      </c>
      <c r="AC39" s="406">
        <v>-1226605.35943795</v>
      </c>
      <c r="AD39" s="406"/>
    </row>
    <row r="43" spans="9:30">
      <c r="K43" s="699" t="s">
        <v>2404</v>
      </c>
      <c r="L43" s="699"/>
      <c r="M43" s="699"/>
      <c r="N43" s="699"/>
      <c r="O43" s="699"/>
      <c r="P43" s="699"/>
      <c r="Q43" s="699"/>
      <c r="R43" s="699"/>
      <c r="S43" s="699"/>
      <c r="T43" s="699"/>
      <c r="U43" s="699"/>
      <c r="V43" s="699"/>
      <c r="W43" s="699"/>
    </row>
    <row r="44" spans="9:30">
      <c r="K44" s="699"/>
      <c r="L44" s="699"/>
      <c r="M44" s="699"/>
      <c r="N44" s="699"/>
      <c r="O44" s="699"/>
      <c r="P44" s="699"/>
      <c r="Q44" s="699"/>
      <c r="R44" s="699"/>
      <c r="S44" s="699"/>
      <c r="T44" s="699"/>
      <c r="U44" s="699"/>
      <c r="V44" s="699"/>
      <c r="W44" s="699"/>
    </row>
    <row r="46" spans="9:30">
      <c r="K46" s="693" t="s">
        <v>2417</v>
      </c>
      <c r="L46" s="693"/>
      <c r="M46" s="693"/>
      <c r="N46" s="693"/>
      <c r="O46" s="693"/>
      <c r="P46" s="693"/>
      <c r="Q46" s="693"/>
      <c r="R46" s="693"/>
      <c r="S46" s="693"/>
      <c r="T46" s="693"/>
      <c r="U46" s="693"/>
      <c r="V46" s="693"/>
      <c r="W46" s="693"/>
    </row>
    <row r="47" spans="9:30">
      <c r="J47" s="424">
        <f>C9</f>
        <v>16932176.249778867</v>
      </c>
      <c r="K47" s="417">
        <v>0.1</v>
      </c>
      <c r="L47" s="417">
        <v>0.15</v>
      </c>
      <c r="M47" s="417">
        <v>0.2</v>
      </c>
      <c r="N47" s="417">
        <v>0.25</v>
      </c>
      <c r="O47" s="417">
        <v>0.3</v>
      </c>
      <c r="P47" s="417">
        <v>0.35</v>
      </c>
      <c r="Q47" s="417">
        <v>0.4</v>
      </c>
      <c r="R47" s="417">
        <v>0.45</v>
      </c>
      <c r="S47" s="417">
        <v>0.5</v>
      </c>
      <c r="T47" s="417">
        <v>0.55000000000000004</v>
      </c>
      <c r="U47" s="417">
        <v>0.6</v>
      </c>
      <c r="V47" s="417">
        <v>0.65</v>
      </c>
      <c r="W47" s="417">
        <v>0.7</v>
      </c>
    </row>
    <row r="48" spans="9:30" ht="27" customHeight="1">
      <c r="I48" s="700" t="s">
        <v>2418</v>
      </c>
      <c r="J48" s="55">
        <v>0.01</v>
      </c>
      <c r="K48" s="406">
        <f t="dataTable" ref="K48:W66" dt2D="1" dtr="1" r1="C5" r2="H8"/>
        <v>15924109.157340486</v>
      </c>
      <c r="L48" s="406">
        <v>16647932.300855957</v>
      </c>
      <c r="M48" s="406">
        <v>17371755.444371436</v>
      </c>
      <c r="N48" s="406">
        <v>18095578.587886915</v>
      </c>
      <c r="O48" s="406">
        <v>18819401.73140239</v>
      </c>
      <c r="P48" s="406">
        <v>19543224.874917865</v>
      </c>
      <c r="Q48" s="406">
        <v>20267048.018433344</v>
      </c>
      <c r="R48" s="406">
        <v>20990871.161948819</v>
      </c>
      <c r="S48" s="406">
        <v>21714694.305464298</v>
      </c>
      <c r="T48" s="406">
        <v>22438517.448979773</v>
      </c>
      <c r="U48" s="406">
        <v>23162340.592495248</v>
      </c>
      <c r="V48" s="406">
        <v>23886163.736010727</v>
      </c>
      <c r="W48" s="406">
        <v>24609986.879526202</v>
      </c>
    </row>
    <row r="49" spans="9:23" ht="27" customHeight="1">
      <c r="I49" s="700"/>
      <c r="J49" s="55">
        <v>1.4999999999999999E-2</v>
      </c>
      <c r="K49" s="406">
        <v>16198835.90261187</v>
      </c>
      <c r="L49" s="406">
        <v>16935146.625457861</v>
      </c>
      <c r="M49" s="406">
        <v>17671457.348303854</v>
      </c>
      <c r="N49" s="406">
        <v>18407768.071149848</v>
      </c>
      <c r="O49" s="406">
        <v>19144078.793995842</v>
      </c>
      <c r="P49" s="406">
        <v>19880389.516841836</v>
      </c>
      <c r="Q49" s="406">
        <v>20616700.23968783</v>
      </c>
      <c r="R49" s="406">
        <v>21353010.962533824</v>
      </c>
      <c r="S49" s="406">
        <v>22089321.685379818</v>
      </c>
      <c r="T49" s="406">
        <v>22825632.408225812</v>
      </c>
      <c r="U49" s="406">
        <v>23561943.131071806</v>
      </c>
      <c r="V49" s="406">
        <v>24298253.8539178</v>
      </c>
      <c r="W49" s="406">
        <v>25034564.576763794</v>
      </c>
    </row>
    <row r="50" spans="9:23" ht="27" customHeight="1">
      <c r="I50" s="700"/>
      <c r="J50" s="55">
        <v>0.02</v>
      </c>
      <c r="K50" s="406">
        <v>16475754.463628704</v>
      </c>
      <c r="L50" s="406">
        <v>17224652.393793639</v>
      </c>
      <c r="M50" s="406">
        <v>17973550.323958583</v>
      </c>
      <c r="N50" s="406">
        <v>18722448.254123524</v>
      </c>
      <c r="O50" s="406">
        <v>19471346.184288464</v>
      </c>
      <c r="P50" s="406">
        <v>20220244.114453405</v>
      </c>
      <c r="Q50" s="406">
        <v>20969142.044618346</v>
      </c>
      <c r="R50" s="406">
        <v>21718039.974783286</v>
      </c>
      <c r="S50" s="406">
        <v>22466937.904948231</v>
      </c>
      <c r="T50" s="406">
        <v>23215835.835113171</v>
      </c>
      <c r="U50" s="406">
        <v>23964733.765278112</v>
      </c>
      <c r="V50" s="406">
        <v>24713631.695443053</v>
      </c>
      <c r="W50" s="406">
        <v>25462529.625607993</v>
      </c>
    </row>
    <row r="51" spans="9:23" ht="27" customHeight="1">
      <c r="I51" s="700"/>
      <c r="J51" s="55">
        <v>2.5000000000000001E-2</v>
      </c>
      <c r="K51" s="406">
        <v>16754847.419364149</v>
      </c>
      <c r="L51" s="406">
        <v>17516431.392971605</v>
      </c>
      <c r="M51" s="406">
        <v>18278015.366579071</v>
      </c>
      <c r="N51" s="406">
        <v>19039599.340186529</v>
      </c>
      <c r="O51" s="406">
        <v>19801183.313793991</v>
      </c>
      <c r="P51" s="406">
        <v>20562767.287401453</v>
      </c>
      <c r="Q51" s="406">
        <v>21324351.261008915</v>
      </c>
      <c r="R51" s="406">
        <v>22085935.234616373</v>
      </c>
      <c r="S51" s="406">
        <v>22847519.208223835</v>
      </c>
      <c r="T51" s="406">
        <v>23609103.181831297</v>
      </c>
      <c r="U51" s="406">
        <v>24370687.155438758</v>
      </c>
      <c r="V51" s="406">
        <v>25132271.12904622</v>
      </c>
      <c r="W51" s="406">
        <v>25893855.102653682</v>
      </c>
    </row>
    <row r="52" spans="9:23" ht="27" customHeight="1">
      <c r="I52" s="700"/>
      <c r="J52" s="55">
        <v>0.03</v>
      </c>
      <c r="K52" s="406">
        <v>17036097.202045865</v>
      </c>
      <c r="L52" s="406">
        <v>17810465.256684311</v>
      </c>
      <c r="M52" s="406">
        <v>18584833.31132276</v>
      </c>
      <c r="N52" s="406">
        <v>19359201.365961209</v>
      </c>
      <c r="O52" s="406">
        <v>20133569.420599658</v>
      </c>
      <c r="P52" s="406">
        <v>20907937.475238107</v>
      </c>
      <c r="Q52" s="406">
        <v>21682305.529876553</v>
      </c>
      <c r="R52" s="406">
        <v>22456673.584515002</v>
      </c>
      <c r="S52" s="406">
        <v>23231041.639153451</v>
      </c>
      <c r="T52" s="406">
        <v>24005409.6937919</v>
      </c>
      <c r="U52" s="406">
        <v>24779777.748430349</v>
      </c>
      <c r="V52" s="406">
        <v>25554145.803068794</v>
      </c>
      <c r="W52" s="406">
        <v>26328513.857707243</v>
      </c>
    </row>
    <row r="53" spans="9:23" ht="27" customHeight="1">
      <c r="I53" s="700"/>
      <c r="J53" s="55">
        <v>3.5000000000000003E-2</v>
      </c>
      <c r="K53" s="406">
        <v>17319486.107663099</v>
      </c>
      <c r="L53" s="406">
        <v>18106735.476193234</v>
      </c>
      <c r="M53" s="406">
        <v>18893984.844723377</v>
      </c>
      <c r="N53" s="406">
        <v>19681234.21325352</v>
      </c>
      <c r="O53" s="406">
        <v>20468483.58178366</v>
      </c>
      <c r="P53" s="406">
        <v>21255732.950313799</v>
      </c>
      <c r="Q53" s="406">
        <v>22042982.318843942</v>
      </c>
      <c r="R53" s="406">
        <v>22830231.687374081</v>
      </c>
      <c r="S53" s="406">
        <v>23617481.055904225</v>
      </c>
      <c r="T53" s="406">
        <v>24404730.424434364</v>
      </c>
      <c r="U53" s="406">
        <v>25191979.792964503</v>
      </c>
      <c r="V53" s="406">
        <v>25979229.161494646</v>
      </c>
      <c r="W53" s="406">
        <v>26766478.530024786</v>
      </c>
    </row>
    <row r="54" spans="9:23" ht="27" customHeight="1">
      <c r="I54" s="700"/>
      <c r="J54" s="55">
        <v>0.04</v>
      </c>
      <c r="K54" s="406">
        <v>17604996.306273561</v>
      </c>
      <c r="L54" s="406">
        <v>18405223.411104176</v>
      </c>
      <c r="M54" s="406">
        <v>19205450.515934795</v>
      </c>
      <c r="N54" s="406">
        <v>20005677.62076541</v>
      </c>
      <c r="O54" s="406">
        <v>20805904.725596026</v>
      </c>
      <c r="P54" s="406">
        <v>21606131.830426641</v>
      </c>
      <c r="Q54" s="406">
        <v>22406358.93525726</v>
      </c>
      <c r="R54" s="406">
        <v>23206586.040087875</v>
      </c>
      <c r="S54" s="406">
        <v>24006813.144918494</v>
      </c>
      <c r="T54" s="406">
        <v>24807040.249749109</v>
      </c>
      <c r="U54" s="406">
        <v>25607267.354579724</v>
      </c>
      <c r="V54" s="406">
        <v>26407494.45941034</v>
      </c>
      <c r="W54" s="406">
        <v>27207721.564240959</v>
      </c>
    </row>
    <row r="55" spans="9:23" ht="27" customHeight="1">
      <c r="I55" s="700"/>
      <c r="J55" s="55">
        <v>4.4999999999999998E-2</v>
      </c>
      <c r="K55" s="406">
        <v>17892609.852106553</v>
      </c>
      <c r="L55" s="406">
        <v>18705910.29992957</v>
      </c>
      <c r="M55" s="406">
        <v>19519210.747752599</v>
      </c>
      <c r="N55" s="406">
        <v>20332511.195575621</v>
      </c>
      <c r="O55" s="406">
        <v>21145811.643398646</v>
      </c>
      <c r="P55" s="406">
        <v>21959112.091221672</v>
      </c>
      <c r="Q55" s="406">
        <v>22772412.539044697</v>
      </c>
      <c r="R55" s="406">
        <v>23585712.986867722</v>
      </c>
      <c r="S55" s="406">
        <v>24399013.434690747</v>
      </c>
      <c r="T55" s="406">
        <v>25212313.882513773</v>
      </c>
      <c r="U55" s="406">
        <v>26025614.330336798</v>
      </c>
      <c r="V55" s="406">
        <v>26838914.778159823</v>
      </c>
      <c r="W55" s="406">
        <v>27652215.225982845</v>
      </c>
    </row>
    <row r="56" spans="9:23" ht="27" customHeight="1">
      <c r="I56" s="700"/>
      <c r="J56" s="55">
        <v>0.05</v>
      </c>
      <c r="K56" s="406">
        <v>18182308.69345944</v>
      </c>
      <c r="L56" s="406">
        <v>19008777.270434864</v>
      </c>
      <c r="M56" s="406">
        <v>19835245.847410295</v>
      </c>
      <c r="N56" s="406">
        <v>20661714.424385723</v>
      </c>
      <c r="O56" s="406">
        <v>21488183.001361154</v>
      </c>
      <c r="P56" s="406">
        <v>22314651.578336582</v>
      </c>
      <c r="Q56" s="406">
        <v>23141120.155312009</v>
      </c>
      <c r="R56" s="406">
        <v>23967588.73228744</v>
      </c>
      <c r="S56" s="406">
        <v>24794057.309262868</v>
      </c>
      <c r="T56" s="406">
        <v>25620525.886238296</v>
      </c>
      <c r="U56" s="406">
        <v>26446994.463213727</v>
      </c>
      <c r="V56" s="406">
        <v>27273463.040189154</v>
      </c>
      <c r="W56" s="406">
        <v>28099931.617164582</v>
      </c>
    </row>
    <row r="57" spans="9:23" ht="27" customHeight="1">
      <c r="I57" s="700"/>
      <c r="J57" s="55">
        <v>5.5E-2</v>
      </c>
      <c r="K57" s="406">
        <v>18474074.682384696</v>
      </c>
      <c r="L57" s="406">
        <v>19313805.349765815</v>
      </c>
      <c r="M57" s="406">
        <v>20153536.017146938</v>
      </c>
      <c r="N57" s="406">
        <v>20993266.68452806</v>
      </c>
      <c r="O57" s="406">
        <v>21832997.351909183</v>
      </c>
      <c r="P57" s="406">
        <v>22672728.019290306</v>
      </c>
      <c r="Q57" s="406">
        <v>23512458.686671428</v>
      </c>
      <c r="R57" s="406">
        <v>24352189.354052551</v>
      </c>
      <c r="S57" s="406">
        <v>25191920.02143367</v>
      </c>
      <c r="T57" s="406">
        <v>26031650.688814797</v>
      </c>
      <c r="U57" s="406">
        <v>26871381.356195915</v>
      </c>
      <c r="V57" s="406">
        <v>27711112.023577042</v>
      </c>
      <c r="W57" s="406">
        <v>28550842.690958161</v>
      </c>
    </row>
    <row r="58" spans="9:23" ht="27" customHeight="1">
      <c r="I58" s="700"/>
      <c r="J58" s="55">
        <v>0.06</v>
      </c>
      <c r="K58" s="406">
        <v>18767889.584165465</v>
      </c>
      <c r="L58" s="406">
        <v>19620975.474354796</v>
      </c>
      <c r="M58" s="406">
        <v>20474061.364544138</v>
      </c>
      <c r="N58" s="406">
        <v>21327147.254733477</v>
      </c>
      <c r="O58" s="406">
        <v>22180233.144922819</v>
      </c>
      <c r="P58" s="406">
        <v>23033319.035112157</v>
      </c>
      <c r="Q58" s="406">
        <v>23886404.925301496</v>
      </c>
      <c r="R58" s="406">
        <v>24739490.815490834</v>
      </c>
      <c r="S58" s="406">
        <v>25592576.705680177</v>
      </c>
      <c r="T58" s="406">
        <v>26445662.595869511</v>
      </c>
      <c r="U58" s="406">
        <v>27298748.486058854</v>
      </c>
      <c r="V58" s="406">
        <v>28151834.376248192</v>
      </c>
      <c r="W58" s="406">
        <v>29004920.266437531</v>
      </c>
    </row>
    <row r="59" spans="9:23" ht="27" customHeight="1">
      <c r="I59" s="700"/>
      <c r="J59" s="55">
        <v>6.5000000000000002E-2</v>
      </c>
      <c r="K59" s="406">
        <v>19063735.086577564</v>
      </c>
      <c r="L59" s="406">
        <v>19930268.499603815</v>
      </c>
      <c r="M59" s="406">
        <v>20796801.912630066</v>
      </c>
      <c r="N59" s="406">
        <v>21663335.325656321</v>
      </c>
      <c r="O59" s="406">
        <v>22529868.738682576</v>
      </c>
      <c r="P59" s="406">
        <v>23396402.151708826</v>
      </c>
      <c r="Q59" s="406">
        <v>24262935.564735081</v>
      </c>
      <c r="R59" s="406">
        <v>25129468.977761332</v>
      </c>
      <c r="S59" s="406">
        <v>25996002.390787587</v>
      </c>
      <c r="T59" s="406">
        <v>26862535.803813837</v>
      </c>
      <c r="U59" s="406">
        <v>27729069.216840088</v>
      </c>
      <c r="V59" s="406">
        <v>28595602.629866343</v>
      </c>
      <c r="W59" s="406">
        <v>29462136.042892598</v>
      </c>
    </row>
    <row r="60" spans="9:23" ht="27" customHeight="1">
      <c r="I60" s="700"/>
      <c r="J60" s="55">
        <v>7.0000000000000007E-2</v>
      </c>
      <c r="K60" s="406">
        <v>19361592.808936637</v>
      </c>
      <c r="L60" s="406">
        <v>20241665.209342845</v>
      </c>
      <c r="M60" s="406">
        <v>21121737.609749056</v>
      </c>
      <c r="N60" s="406">
        <v>22001810.010155268</v>
      </c>
      <c r="O60" s="406">
        <v>22881882.41056148</v>
      </c>
      <c r="P60" s="406">
        <v>23761954.810967691</v>
      </c>
      <c r="Q60" s="406">
        <v>24642027.211373903</v>
      </c>
      <c r="R60" s="406">
        <v>25522099.611780111</v>
      </c>
      <c r="S60" s="406">
        <v>26402172.012186322</v>
      </c>
      <c r="T60" s="406">
        <v>27282244.412592534</v>
      </c>
      <c r="U60" s="406">
        <v>28162316.812998742</v>
      </c>
      <c r="V60" s="406">
        <v>29042389.213404953</v>
      </c>
      <c r="W60" s="406">
        <v>29922461.613811165</v>
      </c>
    </row>
    <row r="61" spans="9:23" ht="27" customHeight="1">
      <c r="I61" s="700"/>
      <c r="J61" s="55">
        <v>7.4999999999999997E-2</v>
      </c>
      <c r="K61" s="406">
        <v>19661444.310929</v>
      </c>
      <c r="L61" s="406">
        <v>20555146.325062133</v>
      </c>
      <c r="M61" s="406">
        <v>21448848.339195274</v>
      </c>
      <c r="N61" s="406">
        <v>22342550.353328407</v>
      </c>
      <c r="O61" s="406">
        <v>23236252.367461544</v>
      </c>
      <c r="P61" s="406">
        <v>24129954.38159468</v>
      </c>
      <c r="Q61" s="406">
        <v>25023656.395727817</v>
      </c>
      <c r="R61" s="406">
        <v>25917358.409860954</v>
      </c>
      <c r="S61" s="406">
        <v>26811060.42399409</v>
      </c>
      <c r="T61" s="406">
        <v>27704762.438127227</v>
      </c>
      <c r="U61" s="406">
        <v>28598464.45226036</v>
      </c>
      <c r="V61" s="406">
        <v>29492166.466393501</v>
      </c>
      <c r="W61" s="406">
        <v>30385868.480526634</v>
      </c>
    </row>
    <row r="62" spans="9:23" ht="27" customHeight="1">
      <c r="I62" s="700"/>
      <c r="J62" s="55">
        <v>0.08</v>
      </c>
      <c r="K62" s="406">
        <v>19963271.101225618</v>
      </c>
      <c r="L62" s="406">
        <v>20870692.514917687</v>
      </c>
      <c r="M62" s="406">
        <v>21778113.928609766</v>
      </c>
      <c r="N62" s="406">
        <v>22685535.342301838</v>
      </c>
      <c r="O62" s="406">
        <v>23592956.75599391</v>
      </c>
      <c r="P62" s="406">
        <v>24500378.169685982</v>
      </c>
      <c r="Q62" s="406">
        <v>25407799.583378058</v>
      </c>
      <c r="R62" s="406">
        <v>26315220.99707013</v>
      </c>
      <c r="S62" s="406">
        <v>27222642.410762202</v>
      </c>
      <c r="T62" s="406">
        <v>28130063.824454278</v>
      </c>
      <c r="U62" s="406">
        <v>29037485.23814635</v>
      </c>
      <c r="V62" s="406">
        <v>29944906.651838422</v>
      </c>
      <c r="W62" s="406">
        <v>30852328.065530501</v>
      </c>
    </row>
    <row r="63" spans="9:23" ht="27" customHeight="1">
      <c r="I63" s="700"/>
      <c r="J63" s="55">
        <v>8.5000000000000006E-2</v>
      </c>
      <c r="K63" s="406">
        <v>20267054.645878404</v>
      </c>
      <c r="L63" s="406">
        <v>21188284.402509239</v>
      </c>
      <c r="M63" s="406">
        <v>22109514.159140076</v>
      </c>
      <c r="N63" s="406">
        <v>23030743.915770914</v>
      </c>
      <c r="O63" s="406">
        <v>23951973.672401752</v>
      </c>
      <c r="P63" s="406">
        <v>24873203.429032587</v>
      </c>
      <c r="Q63" s="406">
        <v>25794433.185663424</v>
      </c>
      <c r="R63" s="406">
        <v>26715662.942294259</v>
      </c>
      <c r="S63" s="406">
        <v>27636892.698925097</v>
      </c>
      <c r="T63" s="406">
        <v>28558122.455555934</v>
      </c>
      <c r="U63" s="406">
        <v>29479352.212186772</v>
      </c>
      <c r="V63" s="406">
        <v>30400581.968817607</v>
      </c>
      <c r="W63" s="406">
        <v>31321811.725448444</v>
      </c>
    </row>
    <row r="64" spans="9:23" ht="27" customHeight="1">
      <c r="I64" s="700"/>
      <c r="J64" s="55">
        <v>0.09</v>
      </c>
      <c r="K64" s="406">
        <v>20572776.376498863</v>
      </c>
      <c r="L64" s="406">
        <v>21507902.575430624</v>
      </c>
      <c r="M64" s="406">
        <v>22443028.774362393</v>
      </c>
      <c r="N64" s="406">
        <v>23378154.973294161</v>
      </c>
      <c r="O64" s="406">
        <v>24313281.172225926</v>
      </c>
      <c r="P64" s="406">
        <v>25248407.371157695</v>
      </c>
      <c r="Q64" s="406">
        <v>26183533.570089459</v>
      </c>
      <c r="R64" s="406">
        <v>27118659.769021228</v>
      </c>
      <c r="S64" s="406">
        <v>28053785.967952993</v>
      </c>
      <c r="T64" s="406">
        <v>28988912.166884758</v>
      </c>
      <c r="U64" s="406">
        <v>29924038.365816526</v>
      </c>
      <c r="V64" s="406">
        <v>30859164.564748291</v>
      </c>
      <c r="W64" s="406">
        <v>31794290.763680059</v>
      </c>
    </row>
    <row r="65" spans="9:23" ht="27" customHeight="1">
      <c r="I65" s="700"/>
      <c r="J65" s="55">
        <v>9.5000000000000001E-2</v>
      </c>
      <c r="K65" s="406">
        <v>20880417.6982188</v>
      </c>
      <c r="L65" s="406">
        <v>21829527.593592379</v>
      </c>
      <c r="M65" s="406">
        <v>22778637.488965962</v>
      </c>
      <c r="N65" s="406">
        <v>23727747.384339545</v>
      </c>
      <c r="O65" s="406">
        <v>24676857.279713124</v>
      </c>
      <c r="P65" s="406">
        <v>25625967.175086707</v>
      </c>
      <c r="Q65" s="406">
        <v>26575077.07046029</v>
      </c>
      <c r="R65" s="406">
        <v>27524186.965833873</v>
      </c>
      <c r="S65" s="406">
        <v>28473296.861207455</v>
      </c>
      <c r="T65" s="406">
        <v>29422406.756581035</v>
      </c>
      <c r="U65" s="406">
        <v>30371516.651954617</v>
      </c>
      <c r="V65" s="406">
        <v>31320626.5473282</v>
      </c>
      <c r="W65" s="406">
        <v>32269736.442701779</v>
      </c>
    </row>
    <row r="66" spans="9:23" ht="27" customHeight="1">
      <c r="I66" s="700"/>
      <c r="J66" s="55">
        <v>0.1</v>
      </c>
      <c r="K66" s="406">
        <v>21189959.997433782</v>
      </c>
      <c r="L66" s="406">
        <v>22153139.997317128</v>
      </c>
      <c r="M66" s="406">
        <v>23116319.997200485</v>
      </c>
      <c r="N66" s="406">
        <v>24079499.997083839</v>
      </c>
      <c r="O66" s="406">
        <v>25042679.996967189</v>
      </c>
      <c r="P66" s="406">
        <v>26005859.996850543</v>
      </c>
      <c r="Q66" s="406">
        <v>26969039.996733896</v>
      </c>
      <c r="R66" s="406">
        <v>27932219.99661725</v>
      </c>
      <c r="S66" s="406">
        <v>28895399.996500604</v>
      </c>
      <c r="T66" s="406">
        <v>29858579.996383958</v>
      </c>
      <c r="U66" s="406">
        <v>30821759.996267311</v>
      </c>
      <c r="V66" s="406">
        <v>31784939.996150665</v>
      </c>
      <c r="W66" s="406">
        <v>32748119.996034019</v>
      </c>
    </row>
    <row r="71" spans="9:23">
      <c r="K71" s="699" t="s">
        <v>2419</v>
      </c>
      <c r="L71" s="699"/>
      <c r="M71" s="699"/>
      <c r="N71" s="699"/>
      <c r="O71" s="699"/>
      <c r="P71" s="699"/>
      <c r="Q71" s="699"/>
      <c r="R71" s="699"/>
      <c r="S71" s="699"/>
      <c r="T71" s="699"/>
      <c r="U71" s="699"/>
      <c r="V71" s="699"/>
      <c r="W71" s="699"/>
    </row>
    <row r="72" spans="9:23">
      <c r="K72" s="699"/>
      <c r="L72" s="699"/>
      <c r="M72" s="699"/>
      <c r="N72" s="699"/>
      <c r="O72" s="699"/>
      <c r="P72" s="699"/>
      <c r="Q72" s="699"/>
      <c r="R72" s="699"/>
      <c r="S72" s="699"/>
      <c r="T72" s="699"/>
      <c r="U72" s="699"/>
      <c r="V72" s="699"/>
      <c r="W72" s="699"/>
    </row>
    <row r="73" spans="9:23">
      <c r="K73" s="693" t="s">
        <v>2417</v>
      </c>
      <c r="L73" s="693"/>
      <c r="M73" s="693"/>
      <c r="N73" s="693"/>
      <c r="O73" s="693"/>
      <c r="P73" s="693"/>
      <c r="Q73" s="693"/>
      <c r="R73" s="693"/>
      <c r="S73" s="693"/>
      <c r="T73" s="693"/>
      <c r="U73" s="693"/>
      <c r="V73" s="693"/>
      <c r="W73" s="693"/>
    </row>
    <row r="74" spans="9:23">
      <c r="J74" s="424">
        <f>B19</f>
        <v>24219.135659687221</v>
      </c>
      <c r="K74" s="417">
        <v>0.1</v>
      </c>
      <c r="L74" s="417">
        <v>0.15</v>
      </c>
      <c r="M74" s="417">
        <v>0.2</v>
      </c>
      <c r="N74" s="417">
        <v>0.25</v>
      </c>
      <c r="O74" s="417">
        <v>0.3</v>
      </c>
      <c r="P74" s="417">
        <v>0.35</v>
      </c>
      <c r="Q74" s="417">
        <v>0.4</v>
      </c>
      <c r="R74" s="417">
        <v>0.45</v>
      </c>
      <c r="S74" s="417">
        <v>0.5</v>
      </c>
      <c r="T74" s="417">
        <v>0.55000000000000004</v>
      </c>
      <c r="U74" s="417">
        <v>0.6</v>
      </c>
      <c r="V74" s="417">
        <v>0.65</v>
      </c>
      <c r="W74" s="417">
        <v>0.7</v>
      </c>
    </row>
    <row r="75" spans="9:23" ht="24.75" customHeight="1">
      <c r="I75" s="700" t="s">
        <v>2418</v>
      </c>
      <c r="J75" s="55">
        <v>0.01</v>
      </c>
      <c r="K75" s="406">
        <f t="dataTable" ref="K75:W93" dt2D="1" dtr="1" r1="C5" r2="H8" ca="1"/>
        <v>1032286.2280980684</v>
      </c>
      <c r="L75" s="406">
        <v>308463.08458259702</v>
      </c>
      <c r="M75" s="406">
        <v>-415360.0589328818</v>
      </c>
      <c r="N75" s="406">
        <v>-1139183.2024483606</v>
      </c>
      <c r="O75" s="406">
        <v>-1863006.3459638357</v>
      </c>
      <c r="P75" s="406">
        <v>-2586829.4894793108</v>
      </c>
      <c r="Q75" s="406">
        <v>-3310652.6329947896</v>
      </c>
      <c r="R75" s="406">
        <v>-4034475.7765102647</v>
      </c>
      <c r="S75" s="406">
        <v>-4758298.9200257435</v>
      </c>
      <c r="T75" s="406">
        <v>-5482122.0635412186</v>
      </c>
      <c r="U75" s="406">
        <v>-6205945.2070566937</v>
      </c>
      <c r="V75" s="406">
        <v>-6929768.3505721726</v>
      </c>
      <c r="W75" s="406">
        <v>-7653591.4940876476</v>
      </c>
    </row>
    <row r="76" spans="9:23" ht="24.75" customHeight="1">
      <c r="I76" s="700"/>
      <c r="J76" s="55">
        <v>1.4999999999999999E-2</v>
      </c>
      <c r="K76" s="406">
        <v>757559.48282668367</v>
      </c>
      <c r="L76" s="406">
        <v>21248.75998069346</v>
      </c>
      <c r="M76" s="406">
        <v>-715061.96286530048</v>
      </c>
      <c r="N76" s="406">
        <v>-1451372.6857112944</v>
      </c>
      <c r="O76" s="406">
        <v>-2187683.4085572883</v>
      </c>
      <c r="P76" s="406">
        <v>-2923994.1314032823</v>
      </c>
      <c r="Q76" s="406">
        <v>-3660304.8542492762</v>
      </c>
      <c r="R76" s="406">
        <v>-4396615.5770952702</v>
      </c>
      <c r="S76" s="406">
        <v>-5132926.2999412641</v>
      </c>
      <c r="T76" s="406">
        <v>-5869237.022787258</v>
      </c>
      <c r="U76" s="406">
        <v>-6605547.745633252</v>
      </c>
      <c r="V76" s="406">
        <v>-7341858.4684792459</v>
      </c>
      <c r="W76" s="406">
        <v>-8078169.1913252398</v>
      </c>
    </row>
    <row r="77" spans="9:23" ht="24.75" customHeight="1">
      <c r="I77" s="700"/>
      <c r="J77" s="55">
        <v>0.02</v>
      </c>
      <c r="K77" s="406">
        <v>480640.92180985026</v>
      </c>
      <c r="L77" s="406">
        <v>-268257.00835508481</v>
      </c>
      <c r="M77" s="406">
        <v>-1017154.9385200292</v>
      </c>
      <c r="N77" s="406">
        <v>-1766052.8686849698</v>
      </c>
      <c r="O77" s="406">
        <v>-2514950.7988499105</v>
      </c>
      <c r="P77" s="406">
        <v>-3263848.7290148512</v>
      </c>
      <c r="Q77" s="406">
        <v>-4012746.6591797918</v>
      </c>
      <c r="R77" s="406">
        <v>-4761644.5893447325</v>
      </c>
      <c r="S77" s="406">
        <v>-5510542.5195096768</v>
      </c>
      <c r="T77" s="406">
        <v>-6259440.4496746175</v>
      </c>
      <c r="U77" s="406">
        <v>-7008338.3798395582</v>
      </c>
      <c r="V77" s="406">
        <v>-7757236.3100044988</v>
      </c>
      <c r="W77" s="406">
        <v>-8506134.2401694395</v>
      </c>
    </row>
    <row r="78" spans="9:23" ht="24.75" customHeight="1">
      <c r="I78" s="700"/>
      <c r="J78" s="55">
        <v>2.5000000000000001E-2</v>
      </c>
      <c r="K78" s="406">
        <v>201547.96607440524</v>
      </c>
      <c r="L78" s="406">
        <v>-560036.00753305107</v>
      </c>
      <c r="M78" s="406">
        <v>-1321619.9811405167</v>
      </c>
      <c r="N78" s="406">
        <v>-2083203.9547479749</v>
      </c>
      <c r="O78" s="406">
        <v>-2844787.9283554368</v>
      </c>
      <c r="P78" s="406">
        <v>-3606371.9019628987</v>
      </c>
      <c r="Q78" s="406">
        <v>-4367955.8755703606</v>
      </c>
      <c r="R78" s="406">
        <v>-5129539.8491778187</v>
      </c>
      <c r="S78" s="406">
        <v>-5891123.8227852806</v>
      </c>
      <c r="T78" s="406">
        <v>-6652707.7963927425</v>
      </c>
      <c r="U78" s="406">
        <v>-7414291.7700002044</v>
      </c>
      <c r="V78" s="406">
        <v>-8175875.7436076663</v>
      </c>
      <c r="W78" s="406">
        <v>-8937459.7172151282</v>
      </c>
    </row>
    <row r="79" spans="9:23" ht="24.75" customHeight="1">
      <c r="I79" s="700"/>
      <c r="J79" s="55">
        <v>0.03</v>
      </c>
      <c r="K79" s="406">
        <v>-79701.816607311368</v>
      </c>
      <c r="L79" s="406">
        <v>-854069.87124575675</v>
      </c>
      <c r="M79" s="406">
        <v>-1628437.9258842058</v>
      </c>
      <c r="N79" s="406">
        <v>-2402805.980522655</v>
      </c>
      <c r="O79" s="406">
        <v>-3177174.0351611041</v>
      </c>
      <c r="P79" s="406">
        <v>-3951542.0897995532</v>
      </c>
      <c r="Q79" s="406">
        <v>-4725910.1444379985</v>
      </c>
      <c r="R79" s="406">
        <v>-5500278.1990764476</v>
      </c>
      <c r="S79" s="406">
        <v>-6274646.2537148967</v>
      </c>
      <c r="T79" s="406">
        <v>-7049014.3083533458</v>
      </c>
      <c r="U79" s="406">
        <v>-7823382.3629917949</v>
      </c>
      <c r="V79" s="406">
        <v>-8597750.4176302403</v>
      </c>
      <c r="W79" s="406">
        <v>-9372118.4722686894</v>
      </c>
    </row>
    <row r="80" spans="9:23" ht="24.75" customHeight="1">
      <c r="I80" s="700"/>
      <c r="J80" s="55">
        <v>3.5000000000000003E-2</v>
      </c>
      <c r="K80" s="406">
        <v>-363090.72222454473</v>
      </c>
      <c r="L80" s="406">
        <v>-1150340.0907546803</v>
      </c>
      <c r="M80" s="406">
        <v>-1937589.4592848234</v>
      </c>
      <c r="N80" s="406">
        <v>-2724838.8278149664</v>
      </c>
      <c r="O80" s="406">
        <v>-3512088.1963451058</v>
      </c>
      <c r="P80" s="406">
        <v>-4299337.5648752451</v>
      </c>
      <c r="Q80" s="406">
        <v>-5086586.9334053881</v>
      </c>
      <c r="R80" s="406">
        <v>-5873836.3019355275</v>
      </c>
      <c r="S80" s="406">
        <v>-6661085.6704656705</v>
      </c>
      <c r="T80" s="406">
        <v>-7448335.0389958099</v>
      </c>
      <c r="U80" s="406">
        <v>-8235584.4075259492</v>
      </c>
      <c r="V80" s="406">
        <v>-9022833.7760560922</v>
      </c>
      <c r="W80" s="406">
        <v>-9810083.1445862316</v>
      </c>
    </row>
    <row r="81" spans="9:23" ht="24.75" customHeight="1">
      <c r="I81" s="700"/>
      <c r="J81" s="55">
        <v>0.04</v>
      </c>
      <c r="K81" s="406">
        <v>-648600.92083500698</v>
      </c>
      <c r="L81" s="406">
        <v>-1448828.0256656222</v>
      </c>
      <c r="M81" s="406">
        <v>-2249055.1304962412</v>
      </c>
      <c r="N81" s="406">
        <v>-3049282.2353268564</v>
      </c>
      <c r="O81" s="406">
        <v>-3849509.3401574716</v>
      </c>
      <c r="P81" s="406">
        <v>-4649736.4449880868</v>
      </c>
      <c r="Q81" s="406">
        <v>-5449963.5498187058</v>
      </c>
      <c r="R81" s="406">
        <v>-6250190.654649321</v>
      </c>
      <c r="S81" s="406">
        <v>-7050417.7594799399</v>
      </c>
      <c r="T81" s="406">
        <v>-7850644.8643105552</v>
      </c>
      <c r="U81" s="406">
        <v>-8650871.9691411704</v>
      </c>
      <c r="V81" s="406">
        <v>-9451099.0739717856</v>
      </c>
      <c r="W81" s="406">
        <v>-10251326.178802405</v>
      </c>
    </row>
    <row r="82" spans="9:23" ht="24.75" customHeight="1">
      <c r="I82" s="700"/>
      <c r="J82" s="55">
        <v>4.4999999999999998E-2</v>
      </c>
      <c r="K82" s="406">
        <v>-936214.46666799858</v>
      </c>
      <c r="L82" s="406">
        <v>-1749514.9144910164</v>
      </c>
      <c r="M82" s="406">
        <v>-2562815.3623140454</v>
      </c>
      <c r="N82" s="406">
        <v>-3376115.810137067</v>
      </c>
      <c r="O82" s="406">
        <v>-4189416.2579600923</v>
      </c>
      <c r="P82" s="406">
        <v>-5002716.7057831176</v>
      </c>
      <c r="Q82" s="406">
        <v>-5816017.1536061428</v>
      </c>
      <c r="R82" s="406">
        <v>-6629317.6014291681</v>
      </c>
      <c r="S82" s="406">
        <v>-7442618.0492521934</v>
      </c>
      <c r="T82" s="406">
        <v>-8255918.4970752187</v>
      </c>
      <c r="U82" s="406">
        <v>-9069218.944898244</v>
      </c>
      <c r="V82" s="406">
        <v>-9882519.3927212693</v>
      </c>
      <c r="W82" s="406">
        <v>-10695819.840544291</v>
      </c>
    </row>
    <row r="83" spans="9:23" ht="24.75" customHeight="1">
      <c r="I83" s="700"/>
      <c r="J83" s="55">
        <v>0.05</v>
      </c>
      <c r="K83" s="406">
        <v>-1225913.308020886</v>
      </c>
      <c r="L83" s="406">
        <v>-2052381.8849963099</v>
      </c>
      <c r="M83" s="406">
        <v>-2878850.4619717412</v>
      </c>
      <c r="N83" s="406">
        <v>-3705319.0389471687</v>
      </c>
      <c r="O83" s="406">
        <v>-4531787.6159226</v>
      </c>
      <c r="P83" s="406">
        <v>-5358256.1928980276</v>
      </c>
      <c r="Q83" s="406">
        <v>-6184724.7698734552</v>
      </c>
      <c r="R83" s="406">
        <v>-7011193.3468488865</v>
      </c>
      <c r="S83" s="406">
        <v>-7837661.923824314</v>
      </c>
      <c r="T83" s="406">
        <v>-8664130.5007997416</v>
      </c>
      <c r="U83" s="406">
        <v>-9490599.0777751729</v>
      </c>
      <c r="V83" s="406">
        <v>-10317067.6547506</v>
      </c>
      <c r="W83" s="406">
        <v>-11143536.231726028</v>
      </c>
    </row>
    <row r="84" spans="9:23" ht="24.75" customHeight="1">
      <c r="I84" s="700"/>
      <c r="J84" s="55">
        <v>5.5E-2</v>
      </c>
      <c r="K84" s="406">
        <v>-1517679.2969461419</v>
      </c>
      <c r="L84" s="406">
        <v>-2357409.9643272609</v>
      </c>
      <c r="M84" s="406">
        <v>-3197140.6317083836</v>
      </c>
      <c r="N84" s="406">
        <v>-4036871.2990895063</v>
      </c>
      <c r="O84" s="406">
        <v>-4876601.966470629</v>
      </c>
      <c r="P84" s="406">
        <v>-5716332.6338517517</v>
      </c>
      <c r="Q84" s="406">
        <v>-6556063.3012328744</v>
      </c>
      <c r="R84" s="406">
        <v>-7395793.9686139971</v>
      </c>
      <c r="S84" s="406">
        <v>-8235524.6359951161</v>
      </c>
      <c r="T84" s="406">
        <v>-9075255.3033762425</v>
      </c>
      <c r="U84" s="406">
        <v>-9914985.9707573615</v>
      </c>
      <c r="V84" s="406">
        <v>-10754716.638138488</v>
      </c>
      <c r="W84" s="406">
        <v>-11594447.305519607</v>
      </c>
    </row>
    <row r="85" spans="9:23" ht="24.75" customHeight="1">
      <c r="I85" s="700"/>
      <c r="J85" s="55">
        <v>0.06</v>
      </c>
      <c r="K85" s="406">
        <v>-1811494.1987269111</v>
      </c>
      <c r="L85" s="406">
        <v>-2664580.0889162421</v>
      </c>
      <c r="M85" s="406">
        <v>-3517665.9791055843</v>
      </c>
      <c r="N85" s="406">
        <v>-4370751.8692949228</v>
      </c>
      <c r="O85" s="406">
        <v>-5223837.759484265</v>
      </c>
      <c r="P85" s="406">
        <v>-6076923.6496736035</v>
      </c>
      <c r="Q85" s="406">
        <v>-6930009.539862942</v>
      </c>
      <c r="R85" s="406">
        <v>-7783095.4300522804</v>
      </c>
      <c r="S85" s="406">
        <v>-8636181.3202416226</v>
      </c>
      <c r="T85" s="406">
        <v>-9489267.2104309574</v>
      </c>
      <c r="U85" s="406">
        <v>-10342353.1006203</v>
      </c>
      <c r="V85" s="406">
        <v>-11195438.990809638</v>
      </c>
      <c r="W85" s="406">
        <v>-12048524.880998977</v>
      </c>
    </row>
    <row r="86" spans="9:23" ht="24.75" customHeight="1">
      <c r="I86" s="700"/>
      <c r="J86" s="55">
        <v>6.5000000000000002E-2</v>
      </c>
      <c r="K86" s="406">
        <v>-2107339.7011390105</v>
      </c>
      <c r="L86" s="406">
        <v>-2973873.1141652614</v>
      </c>
      <c r="M86" s="406">
        <v>-3840406.5271915123</v>
      </c>
      <c r="N86" s="406">
        <v>-4706939.9402177669</v>
      </c>
      <c r="O86" s="406">
        <v>-5573473.3532440215</v>
      </c>
      <c r="P86" s="406">
        <v>-6440006.7662702724</v>
      </c>
      <c r="Q86" s="406">
        <v>-7306540.1792965271</v>
      </c>
      <c r="R86" s="406">
        <v>-8173073.592322778</v>
      </c>
      <c r="S86" s="406">
        <v>-9039607.0053490326</v>
      </c>
      <c r="T86" s="406">
        <v>-9906140.4183752835</v>
      </c>
      <c r="U86" s="406">
        <v>-10772673.831401534</v>
      </c>
      <c r="V86" s="406">
        <v>-11639207.244427789</v>
      </c>
      <c r="W86" s="406">
        <v>-12505740.657454044</v>
      </c>
    </row>
    <row r="87" spans="9:23" ht="24.75" customHeight="1">
      <c r="I87" s="700"/>
      <c r="J87" s="55">
        <v>7.0000000000000007E-2</v>
      </c>
      <c r="K87" s="406">
        <v>-2405197.4234980829</v>
      </c>
      <c r="L87" s="406">
        <v>-3285269.8239042908</v>
      </c>
      <c r="M87" s="406">
        <v>-4165342.2243105024</v>
      </c>
      <c r="N87" s="406">
        <v>-5045414.624716714</v>
      </c>
      <c r="O87" s="406">
        <v>-5925487.0251229256</v>
      </c>
      <c r="P87" s="406">
        <v>-6805559.4255291373</v>
      </c>
      <c r="Q87" s="406">
        <v>-7685631.8259353489</v>
      </c>
      <c r="R87" s="406">
        <v>-8565704.2263415568</v>
      </c>
      <c r="S87" s="406">
        <v>-9445776.6267477684</v>
      </c>
      <c r="T87" s="406">
        <v>-10325849.02715398</v>
      </c>
      <c r="U87" s="406">
        <v>-11205921.427560188</v>
      </c>
      <c r="V87" s="406">
        <v>-12085993.827966399</v>
      </c>
      <c r="W87" s="406">
        <v>-12966066.228372611</v>
      </c>
    </row>
    <row r="88" spans="9:23" ht="24.75" customHeight="1">
      <c r="I88" s="700"/>
      <c r="J88" s="55">
        <v>7.4999999999999997E-2</v>
      </c>
      <c r="K88" s="406">
        <v>-2705048.9254904464</v>
      </c>
      <c r="L88" s="406">
        <v>-3598750.9396235794</v>
      </c>
      <c r="M88" s="406">
        <v>-4492452.9537567198</v>
      </c>
      <c r="N88" s="406">
        <v>-5386154.9678898528</v>
      </c>
      <c r="O88" s="406">
        <v>-6279856.9820229895</v>
      </c>
      <c r="P88" s="406">
        <v>-7173558.9961561263</v>
      </c>
      <c r="Q88" s="406">
        <v>-8067261.010289263</v>
      </c>
      <c r="R88" s="406">
        <v>-8960963.0244223997</v>
      </c>
      <c r="S88" s="406">
        <v>-9854665.0385555364</v>
      </c>
      <c r="T88" s="406">
        <v>-10748367.052688673</v>
      </c>
      <c r="U88" s="406">
        <v>-11642069.066821806</v>
      </c>
      <c r="V88" s="406">
        <v>-12535771.080954947</v>
      </c>
      <c r="W88" s="406">
        <v>-13429473.09508808</v>
      </c>
    </row>
    <row r="89" spans="9:23" ht="24.75" customHeight="1">
      <c r="I89" s="700"/>
      <c r="J89" s="55">
        <v>0.08</v>
      </c>
      <c r="K89" s="406">
        <v>-3006875.7157870643</v>
      </c>
      <c r="L89" s="406">
        <v>-3914297.1294791326</v>
      </c>
      <c r="M89" s="406">
        <v>-4821718.5431712121</v>
      </c>
      <c r="N89" s="406">
        <v>-5729139.9568632841</v>
      </c>
      <c r="O89" s="406">
        <v>-6636561.3705553561</v>
      </c>
      <c r="P89" s="406">
        <v>-7543982.7842474282</v>
      </c>
      <c r="Q89" s="406">
        <v>-8451404.1979395039</v>
      </c>
      <c r="R89" s="406">
        <v>-9358825.611631576</v>
      </c>
      <c r="S89" s="406">
        <v>-10266247.025323648</v>
      </c>
      <c r="T89" s="406">
        <v>-11173668.439015724</v>
      </c>
      <c r="U89" s="406">
        <v>-12081089.852707796</v>
      </c>
      <c r="V89" s="406">
        <v>-12988511.266399868</v>
      </c>
      <c r="W89" s="406">
        <v>-13895932.680091947</v>
      </c>
    </row>
    <row r="90" spans="9:23" ht="24.75" customHeight="1">
      <c r="I90" s="700"/>
      <c r="J90" s="55">
        <v>8.5000000000000006E-2</v>
      </c>
      <c r="K90" s="406">
        <v>-3310659.2604398504</v>
      </c>
      <c r="L90" s="406">
        <v>-4231889.0170706846</v>
      </c>
      <c r="M90" s="406">
        <v>-5153118.7737015225</v>
      </c>
      <c r="N90" s="406">
        <v>-6074348.5303323604</v>
      </c>
      <c r="O90" s="406">
        <v>-6995578.2869631983</v>
      </c>
      <c r="P90" s="406">
        <v>-7916808.0435940325</v>
      </c>
      <c r="Q90" s="406">
        <v>-8838037.8002248704</v>
      </c>
      <c r="R90" s="406">
        <v>-9759267.5568557046</v>
      </c>
      <c r="S90" s="406">
        <v>-10680497.313486543</v>
      </c>
      <c r="T90" s="406">
        <v>-11601727.07011738</v>
      </c>
      <c r="U90" s="406">
        <v>-12522956.826748218</v>
      </c>
      <c r="V90" s="406">
        <v>-13444186.583379053</v>
      </c>
      <c r="W90" s="406">
        <v>-14365416.34000989</v>
      </c>
    </row>
    <row r="91" spans="9:23" ht="24.75" customHeight="1">
      <c r="I91" s="700"/>
      <c r="J91" s="55">
        <v>0.09</v>
      </c>
      <c r="K91" s="406">
        <v>-3616380.9910603091</v>
      </c>
      <c r="L91" s="406">
        <v>-4551507.1899920702</v>
      </c>
      <c r="M91" s="406">
        <v>-5486633.3889238387</v>
      </c>
      <c r="N91" s="406">
        <v>-6421759.5878556073</v>
      </c>
      <c r="O91" s="406">
        <v>-7356885.7867873721</v>
      </c>
      <c r="P91" s="406">
        <v>-8292011.9857191406</v>
      </c>
      <c r="Q91" s="406">
        <v>-9227138.1846509054</v>
      </c>
      <c r="R91" s="406">
        <v>-10162264.383582674</v>
      </c>
      <c r="S91" s="406">
        <v>-11097390.582514439</v>
      </c>
      <c r="T91" s="406">
        <v>-12032516.781446204</v>
      </c>
      <c r="U91" s="406">
        <v>-12967642.980377972</v>
      </c>
      <c r="V91" s="406">
        <v>-13902769.179309737</v>
      </c>
      <c r="W91" s="406">
        <v>-14837895.378241505</v>
      </c>
    </row>
    <row r="92" spans="9:23" ht="24.75" customHeight="1">
      <c r="I92" s="700"/>
      <c r="J92" s="55">
        <v>9.5000000000000001E-2</v>
      </c>
      <c r="K92" s="406">
        <v>-3924022.3127802461</v>
      </c>
      <c r="L92" s="406">
        <v>-4873132.2081538253</v>
      </c>
      <c r="M92" s="406">
        <v>-5822242.1035274081</v>
      </c>
      <c r="N92" s="406">
        <v>-6771351.9989009909</v>
      </c>
      <c r="O92" s="406">
        <v>-7720461.89427457</v>
      </c>
      <c r="P92" s="406">
        <v>-8669571.7896481529</v>
      </c>
      <c r="Q92" s="406">
        <v>-9618681.6850217357</v>
      </c>
      <c r="R92" s="406">
        <v>-10567791.580395319</v>
      </c>
      <c r="S92" s="406">
        <v>-11516901.475768901</v>
      </c>
      <c r="T92" s="406">
        <v>-12466011.371142481</v>
      </c>
      <c r="U92" s="406">
        <v>-13415121.266516063</v>
      </c>
      <c r="V92" s="406">
        <v>-14364231.161889646</v>
      </c>
      <c r="W92" s="406">
        <v>-15313341.057263225</v>
      </c>
    </row>
    <row r="93" spans="9:23" ht="24.75" customHeight="1">
      <c r="I93" s="700"/>
      <c r="J93" s="55">
        <v>0.1</v>
      </c>
      <c r="K93" s="406">
        <v>-4233564.6119952276</v>
      </c>
      <c r="L93" s="406">
        <v>-5196744.6118785739</v>
      </c>
      <c r="M93" s="406">
        <v>-6159924.6117619313</v>
      </c>
      <c r="N93" s="406">
        <v>-7123104.611645285</v>
      </c>
      <c r="O93" s="406">
        <v>-8086284.611528635</v>
      </c>
      <c r="P93" s="406">
        <v>-9049464.6114119887</v>
      </c>
      <c r="Q93" s="406">
        <v>-10012644.611295342</v>
      </c>
      <c r="R93" s="406">
        <v>-10975824.611178696</v>
      </c>
      <c r="S93" s="406">
        <v>-11939004.61106205</v>
      </c>
      <c r="T93" s="406">
        <v>-12902184.610945404</v>
      </c>
      <c r="U93" s="406">
        <v>-13865364.610828757</v>
      </c>
      <c r="V93" s="406">
        <v>-14828544.610712111</v>
      </c>
      <c r="W93" s="406">
        <v>-15791724.610595465</v>
      </c>
    </row>
  </sheetData>
  <mergeCells count="18">
    <mergeCell ref="B10:C10"/>
    <mergeCell ref="B16:C16"/>
    <mergeCell ref="K71:W72"/>
    <mergeCell ref="K73:W73"/>
    <mergeCell ref="I75:I93"/>
    <mergeCell ref="Q3:U3"/>
    <mergeCell ref="B19:C19"/>
    <mergeCell ref="B17:C17"/>
    <mergeCell ref="K46:W46"/>
    <mergeCell ref="I48:I66"/>
    <mergeCell ref="K43:W44"/>
    <mergeCell ref="I21:I38"/>
    <mergeCell ref="K19:AB19"/>
    <mergeCell ref="E3:F3"/>
    <mergeCell ref="K3:O3"/>
    <mergeCell ref="B18:C18"/>
    <mergeCell ref="B3:C3"/>
    <mergeCell ref="K16:AC17"/>
  </mergeCells>
  <conditionalFormatting sqref="K21:S30">
    <cfRule type="colorScale" priority="6">
      <colorScale>
        <cfvo type="min"/>
        <cfvo type="percentile" val="50"/>
        <cfvo type="max"/>
        <color rgb="FFF8696B"/>
        <color rgb="FFFFEB84"/>
        <color rgb="FF63BE7B"/>
      </colorScale>
    </cfRule>
  </conditionalFormatting>
  <conditionalFormatting sqref="K48:W66">
    <cfRule type="colorScale" priority="2">
      <colorScale>
        <cfvo type="min"/>
        <cfvo type="percentile" val="50"/>
        <cfvo type="max"/>
        <color rgb="FF63BE7B"/>
        <color rgb="FFFFEB84"/>
        <color rgb="FFF8696B"/>
      </colorScale>
    </cfRule>
  </conditionalFormatting>
  <conditionalFormatting sqref="K75:W93">
    <cfRule type="colorScale" priority="1">
      <colorScale>
        <cfvo type="min"/>
        <cfvo type="percentile" val="50"/>
        <cfvo type="max"/>
        <color rgb="FFF8696B"/>
        <color rgb="FFFFEB84"/>
        <color rgb="FF63BE7B"/>
      </colorScale>
    </cfRule>
  </conditionalFormatting>
  <conditionalFormatting sqref="K21:AD39">
    <cfRule type="colorScale" priority="5">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381B11-AC4A-4F0C-BB07-0B3EA29ACA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Buyer Valuation Kering (2)</vt:lpstr>
      <vt:lpstr>Kering</vt:lpstr>
      <vt:lpstr>Moncler</vt:lpstr>
      <vt:lpstr>Quick Analysis and Beta</vt:lpstr>
      <vt:lpstr>Ratios Kering</vt:lpstr>
      <vt:lpstr>Ratios Moncler</vt:lpstr>
      <vt:lpstr>Quick Analysis</vt:lpstr>
      <vt:lpstr>Kering-Moncler INCOME</vt:lpstr>
      <vt:lpstr>RAW Kering</vt:lpstr>
      <vt:lpstr>RAW Moncler</vt:lpstr>
      <vt:lpstr>WACC Kering</vt:lpstr>
      <vt:lpstr>Kering Financials</vt:lpstr>
      <vt:lpstr>WACC Moncler</vt:lpstr>
      <vt:lpstr>Multiples Moncler</vt:lpstr>
      <vt:lpstr>Target Valuation Moncler</vt:lpstr>
      <vt:lpstr>Buyer Valuation Kering</vt:lpstr>
      <vt:lpstr>Synergies</vt:lpstr>
      <vt:lpstr>Moncler Financials</vt:lpstr>
      <vt:lpstr>Kering+Moncler</vt:lpstr>
      <vt:lpstr>Multiples and other</vt:lpstr>
      <vt:lpstr>DEAL considerations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Tommaso Zeri</dc:creator>
  <cp:keywords/>
  <dc:description/>
  <cp:lastModifiedBy>Tommaso Zeri</cp:lastModifiedBy>
  <cp:revision/>
  <dcterms:created xsi:type="dcterms:W3CDTF">2024-12-04T16:07:43Z</dcterms:created>
  <dcterms:modified xsi:type="dcterms:W3CDTF">2025-02-03T17:28:05Z</dcterms:modified>
  <cp:category/>
  <cp:contentStatus/>
</cp:coreProperties>
</file>